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chrisb\Desktop\Økonomi\"/>
    </mc:Choice>
  </mc:AlternateContent>
  <xr:revisionPtr revIDLastSave="0" documentId="8_{1C577361-F48A-4A5D-A663-9B25204F8E43}" xr6:coauthVersionLast="47" xr6:coauthVersionMax="47" xr10:uidLastSave="{00000000-0000-0000-0000-000000000000}"/>
  <bookViews>
    <workbookView xWindow="-110" yWindow="-110" windowWidth="19420" windowHeight="11500" tabRatio="758" xr2:uid="{00000000-000D-0000-FFFF-FFFF00000000}"/>
  </bookViews>
  <sheets>
    <sheet name="Budget - med udstyr" sheetId="48" r:id="rId1"/>
    <sheet name="Grønt budgetark" sheetId="50" r:id="rId2"/>
    <sheet name="Intern økonomi" sheetId="49" r:id="rId3"/>
    <sheet name="Kostpriser" sheetId="51" r:id="rId4"/>
    <sheet name="Oversigt anlægsaktiv" sheetId="54" r:id="rId5"/>
    <sheet name="Pivot" sheetId="65" state="hidden" r:id="rId6"/>
    <sheet name="SKJULT DATA" sheetId="55" state="hidden" r:id="rId7"/>
  </sheets>
  <definedNames>
    <definedName name="_xlnm._FilterDatabase" localSheetId="4" hidden="1">'Oversigt anlægsaktiv'!$A$9:$N$9</definedName>
    <definedName name="afkrydsning">#REF!</definedName>
    <definedName name="institutionstyper">#REF!</definedName>
    <definedName name="kostprisVIP">#REF!</definedName>
    <definedName name="Titel">#REF!</definedName>
    <definedName name="TitelTAP">#REF!</definedName>
    <definedName name="_xlnm.Print_Area" localSheetId="0">'Budget - med udstyr'!$A$1:$N$94</definedName>
  </definedNames>
  <calcPr calcId="191029"/>
  <pivotCaches>
    <pivotCache cacheId="5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51" l="1"/>
  <c r="K28" i="51"/>
  <c r="K21" i="51"/>
  <c r="K5" i="51"/>
  <c r="K27" i="51"/>
  <c r="K26" i="51"/>
  <c r="K25" i="51"/>
  <c r="K24" i="51"/>
  <c r="K23" i="51"/>
  <c r="K22" i="51"/>
  <c r="K16" i="51"/>
  <c r="K15" i="51"/>
  <c r="K14" i="51"/>
  <c r="K13" i="51"/>
  <c r="K12" i="51"/>
  <c r="K11" i="51"/>
  <c r="K10" i="51"/>
  <c r="K9" i="51"/>
  <c r="K8" i="51"/>
  <c r="K7" i="51"/>
  <c r="K6" i="51"/>
  <c r="O23" i="48"/>
  <c r="O22" i="48"/>
  <c r="O21" i="48"/>
  <c r="O18" i="48"/>
  <c r="O17" i="48"/>
  <c r="O16" i="48"/>
  <c r="O15" i="48"/>
  <c r="O14" i="48"/>
  <c r="G6" i="65"/>
  <c r="G7" i="65"/>
  <c r="G8" i="65"/>
  <c r="G9" i="65"/>
  <c r="G10" i="65"/>
  <c r="G11" i="65"/>
  <c r="G12" i="65"/>
  <c r="G13" i="65"/>
  <c r="G14" i="65"/>
  <c r="G15" i="65"/>
  <c r="G16" i="65"/>
  <c r="G17" i="65"/>
  <c r="G18" i="65"/>
  <c r="G19" i="65"/>
  <c r="G20" i="65"/>
  <c r="G21" i="65"/>
  <c r="G22" i="65"/>
  <c r="G23" i="65"/>
  <c r="G24" i="65"/>
  <c r="G25" i="65"/>
  <c r="G26" i="65"/>
  <c r="G27" i="65"/>
  <c r="G28" i="65"/>
  <c r="G29" i="65"/>
  <c r="G30" i="65"/>
  <c r="G31" i="65"/>
  <c r="G32" i="65"/>
  <c r="G33" i="65"/>
  <c r="G34" i="65"/>
  <c r="G35" i="65"/>
  <c r="G36" i="65"/>
  <c r="G37" i="65"/>
  <c r="G38" i="65"/>
  <c r="G39" i="65"/>
  <c r="G40" i="65"/>
  <c r="G41" i="65"/>
  <c r="G42" i="65"/>
  <c r="G43" i="65"/>
  <c r="G44" i="65"/>
  <c r="G45" i="65"/>
  <c r="G46" i="65"/>
  <c r="G47" i="65"/>
  <c r="G48" i="65"/>
  <c r="G49" i="65"/>
  <c r="G50" i="65"/>
  <c r="G51" i="65"/>
  <c r="G52" i="65"/>
  <c r="G53" i="65"/>
  <c r="G54" i="65"/>
  <c r="G55" i="65"/>
  <c r="G56" i="65"/>
  <c r="G57" i="65"/>
  <c r="G58" i="65"/>
  <c r="G59" i="65"/>
  <c r="G60" i="65"/>
  <c r="G61" i="65"/>
  <c r="G62" i="65"/>
  <c r="G63" i="65"/>
  <c r="G64" i="65"/>
  <c r="G65" i="65"/>
  <c r="G66" i="65"/>
  <c r="G67" i="65"/>
  <c r="G68" i="65"/>
  <c r="G69" i="65"/>
  <c r="G70" i="65"/>
  <c r="G71" i="65"/>
  <c r="G72" i="65"/>
  <c r="G73" i="65"/>
  <c r="G74" i="65"/>
  <c r="G75" i="65"/>
  <c r="G76" i="65"/>
  <c r="G77" i="65"/>
  <c r="G78" i="65"/>
  <c r="G79" i="65"/>
  <c r="G80" i="65"/>
  <c r="G81" i="65"/>
  <c r="G82" i="65"/>
  <c r="G83" i="65"/>
  <c r="G84" i="65"/>
  <c r="G85" i="65"/>
  <c r="G86" i="65"/>
  <c r="G87" i="65"/>
  <c r="G88" i="65"/>
  <c r="G89" i="65"/>
  <c r="G90" i="65"/>
  <c r="G91" i="65"/>
  <c r="G92" i="65"/>
  <c r="G93" i="65"/>
  <c r="G94" i="65"/>
  <c r="G95" i="65"/>
  <c r="G96" i="65"/>
  <c r="G97" i="65"/>
  <c r="G98" i="65"/>
  <c r="G99" i="65"/>
  <c r="G100" i="65"/>
  <c r="G101" i="65"/>
  <c r="G102" i="65"/>
  <c r="G103" i="65"/>
  <c r="G104" i="65"/>
  <c r="G105" i="65"/>
  <c r="G106" i="65"/>
  <c r="G107" i="65"/>
  <c r="G108" i="65"/>
  <c r="G109" i="65"/>
  <c r="G110" i="65"/>
  <c r="G111" i="65"/>
  <c r="G112" i="65"/>
  <c r="G113" i="65"/>
  <c r="G114" i="65"/>
  <c r="G115" i="65"/>
  <c r="G116" i="65"/>
  <c r="G117" i="65"/>
  <c r="G118" i="65"/>
  <c r="G119" i="65"/>
  <c r="G120" i="65"/>
  <c r="G121" i="65"/>
  <c r="G122" i="65"/>
  <c r="G123" i="65"/>
  <c r="G124" i="65"/>
  <c r="G125" i="65"/>
  <c r="G126" i="65"/>
  <c r="G127" i="65"/>
  <c r="G128" i="65"/>
  <c r="G129" i="65"/>
  <c r="G130" i="65"/>
  <c r="G131" i="65"/>
  <c r="G132" i="65"/>
  <c r="G133" i="65"/>
  <c r="G134" i="65"/>
  <c r="G135" i="65"/>
  <c r="G136" i="65"/>
  <c r="G137" i="65"/>
  <c r="G138" i="65"/>
  <c r="G139" i="65"/>
  <c r="G140" i="65"/>
  <c r="G141" i="65"/>
  <c r="G142" i="65"/>
  <c r="G143" i="65"/>
  <c r="G144" i="65"/>
  <c r="G145" i="65"/>
  <c r="G146" i="65"/>
  <c r="G147" i="65"/>
  <c r="G148" i="65"/>
  <c r="G149" i="65"/>
  <c r="G150" i="65"/>
  <c r="G151" i="65"/>
  <c r="G152" i="65"/>
  <c r="G153" i="65"/>
  <c r="G154" i="65"/>
  <c r="G155" i="65"/>
  <c r="G156" i="65"/>
  <c r="G157" i="65"/>
  <c r="G158" i="65"/>
  <c r="G159" i="65"/>
  <c r="G160" i="65"/>
  <c r="G161" i="65"/>
  <c r="G162" i="65"/>
  <c r="G163" i="65"/>
  <c r="G164" i="65"/>
  <c r="G165" i="65"/>
  <c r="G166" i="65"/>
  <c r="G167" i="65"/>
  <c r="G168" i="65"/>
  <c r="G169" i="65"/>
  <c r="G170" i="65"/>
  <c r="G171" i="65"/>
  <c r="G172" i="65"/>
  <c r="G173" i="65"/>
  <c r="G174" i="65"/>
  <c r="G175" i="65"/>
  <c r="G176" i="65"/>
  <c r="G177" i="65"/>
  <c r="G178" i="65"/>
  <c r="G179" i="65"/>
  <c r="G180" i="65"/>
  <c r="G181" i="65"/>
  <c r="G182" i="65"/>
  <c r="G183" i="65"/>
  <c r="G184" i="65"/>
  <c r="G185" i="65"/>
  <c r="G186" i="65"/>
  <c r="G187" i="65"/>
  <c r="G188" i="65"/>
  <c r="G189" i="65"/>
  <c r="G190" i="65"/>
  <c r="G191" i="65"/>
  <c r="G192" i="65"/>
  <c r="G193" i="65"/>
  <c r="G194" i="65"/>
  <c r="G195" i="65"/>
  <c r="G196" i="65"/>
  <c r="G197" i="65"/>
  <c r="G198" i="65"/>
  <c r="G199" i="65"/>
  <c r="G200" i="65"/>
  <c r="G201" i="65"/>
  <c r="G202" i="65"/>
  <c r="G203" i="65"/>
  <c r="G204" i="65"/>
  <c r="G205" i="65"/>
  <c r="G206" i="65"/>
  <c r="G207" i="65"/>
  <c r="G208" i="65"/>
  <c r="G209" i="65"/>
  <c r="G210" i="65"/>
  <c r="G211" i="65"/>
  <c r="G212" i="65"/>
  <c r="G213" i="65"/>
  <c r="G214" i="65"/>
  <c r="G215" i="65"/>
  <c r="G216" i="65"/>
  <c r="G217" i="65"/>
  <c r="G218" i="65"/>
  <c r="G219" i="65"/>
  <c r="G220" i="65"/>
  <c r="G221" i="65"/>
  <c r="G222" i="65"/>
  <c r="G223" i="65"/>
  <c r="G224" i="65"/>
  <c r="G225" i="65"/>
  <c r="G226" i="65"/>
  <c r="G227" i="65"/>
  <c r="G228" i="65"/>
  <c r="G229" i="65"/>
  <c r="G230" i="65"/>
  <c r="G231" i="65"/>
  <c r="G232" i="65"/>
  <c r="G233" i="65"/>
  <c r="G234" i="65"/>
  <c r="G235" i="65"/>
  <c r="G236" i="65"/>
  <c r="G237" i="65"/>
  <c r="G238" i="65"/>
  <c r="G239" i="65"/>
  <c r="G240" i="65"/>
  <c r="G241" i="65"/>
  <c r="G242" i="65"/>
  <c r="G243" i="65"/>
  <c r="G244" i="65"/>
  <c r="G245" i="65"/>
  <c r="G246" i="65"/>
  <c r="G247" i="65"/>
  <c r="G248" i="65"/>
  <c r="G249" i="65"/>
  <c r="G250" i="65"/>
  <c r="G251" i="65"/>
  <c r="G252" i="65"/>
  <c r="G253" i="65"/>
  <c r="G254" i="65"/>
  <c r="G255" i="65"/>
  <c r="G256" i="65"/>
  <c r="G257" i="65"/>
  <c r="G258" i="65"/>
  <c r="G259" i="65"/>
  <c r="G260" i="65"/>
  <c r="G261" i="65"/>
  <c r="G262" i="65"/>
  <c r="G263" i="65"/>
  <c r="G264" i="65"/>
  <c r="G265" i="65"/>
  <c r="G266" i="65"/>
  <c r="G267" i="65"/>
  <c r="G268" i="65"/>
  <c r="G269" i="65"/>
  <c r="G270" i="65"/>
  <c r="G271" i="65"/>
  <c r="G272" i="65"/>
  <c r="G273" i="65"/>
  <c r="G274" i="65"/>
  <c r="G275" i="65"/>
  <c r="G276" i="65"/>
  <c r="G277" i="65"/>
  <c r="G278" i="65"/>
  <c r="G279" i="65"/>
  <c r="G280" i="65"/>
  <c r="G281" i="65"/>
  <c r="G282" i="65"/>
  <c r="G283" i="65"/>
  <c r="G284" i="65"/>
  <c r="G285" i="65"/>
  <c r="G286" i="65"/>
  <c r="G287" i="65"/>
  <c r="G288" i="65"/>
  <c r="G289" i="65"/>
  <c r="G290" i="65"/>
  <c r="G291" i="65"/>
  <c r="G292" i="65"/>
  <c r="G293" i="65"/>
  <c r="G294" i="65"/>
  <c r="G295" i="65"/>
  <c r="G296" i="65"/>
  <c r="G297" i="65"/>
  <c r="G298" i="65"/>
  <c r="G299" i="65"/>
  <c r="G300" i="65"/>
  <c r="G301" i="65"/>
  <c r="G302" i="65"/>
  <c r="G303" i="65"/>
  <c r="G304" i="65"/>
  <c r="G305" i="65"/>
  <c r="G306" i="65"/>
  <c r="G307" i="65"/>
  <c r="G308" i="65"/>
  <c r="G309" i="65"/>
  <c r="G310" i="65"/>
  <c r="G311" i="65"/>
  <c r="G312" i="65"/>
  <c r="G313" i="65"/>
  <c r="G314" i="65"/>
  <c r="G315" i="65"/>
  <c r="G316" i="65"/>
  <c r="G317" i="65"/>
  <c r="G318" i="65"/>
  <c r="G319" i="65"/>
  <c r="G320" i="65"/>
  <c r="G321" i="65"/>
  <c r="G322" i="65"/>
  <c r="G323" i="65"/>
  <c r="G324" i="65"/>
  <c r="G325" i="65"/>
  <c r="G326" i="65"/>
  <c r="G327" i="65"/>
  <c r="G328" i="65"/>
  <c r="G329" i="65"/>
  <c r="G330" i="65"/>
  <c r="G331" i="65"/>
  <c r="G332" i="65"/>
  <c r="G333" i="65"/>
  <c r="G334" i="65"/>
  <c r="G335" i="65"/>
  <c r="G336" i="65"/>
  <c r="G337" i="65"/>
  <c r="G338" i="65"/>
  <c r="G339" i="65"/>
  <c r="G340" i="65"/>
  <c r="G341" i="65"/>
  <c r="G342" i="65"/>
  <c r="G343" i="65"/>
  <c r="G344" i="65"/>
  <c r="G345" i="65"/>
  <c r="G346" i="65"/>
  <c r="G347" i="65"/>
  <c r="G348" i="65"/>
  <c r="G349" i="65"/>
  <c r="G350" i="65"/>
  <c r="G351" i="65"/>
  <c r="G352" i="65"/>
  <c r="G353" i="65"/>
  <c r="G354" i="65"/>
  <c r="G355" i="65"/>
  <c r="G356" i="65"/>
  <c r="G357" i="65"/>
  <c r="G358" i="65"/>
  <c r="G359" i="65"/>
  <c r="G360" i="65"/>
  <c r="G361" i="65"/>
  <c r="G362" i="65"/>
  <c r="G363" i="65"/>
  <c r="G364" i="65"/>
  <c r="G365" i="65"/>
  <c r="G366" i="65"/>
  <c r="G367" i="65"/>
  <c r="G368" i="65"/>
  <c r="G369" i="65"/>
  <c r="G370" i="65"/>
  <c r="G371" i="65"/>
  <c r="G372" i="65"/>
  <c r="G373" i="65"/>
  <c r="G374" i="65"/>
  <c r="G375" i="65"/>
  <c r="G376" i="65"/>
  <c r="G377" i="65"/>
  <c r="G378" i="65"/>
  <c r="G379" i="65"/>
  <c r="G380" i="65"/>
  <c r="G381" i="65"/>
  <c r="G382" i="65"/>
  <c r="G383" i="65"/>
  <c r="G384" i="65"/>
  <c r="G385" i="65"/>
  <c r="G386" i="65"/>
  <c r="G387" i="65"/>
  <c r="G388" i="65"/>
  <c r="G389" i="65"/>
  <c r="G390" i="65"/>
  <c r="G391" i="65"/>
  <c r="G392" i="65"/>
  <c r="G393" i="65"/>
  <c r="G394" i="65"/>
  <c r="G395" i="65"/>
  <c r="G396" i="65"/>
  <c r="G397" i="65"/>
  <c r="G398" i="65"/>
  <c r="G399" i="65"/>
  <c r="G400" i="65"/>
  <c r="G401" i="65"/>
  <c r="G402" i="65"/>
  <c r="G403" i="65"/>
  <c r="G404" i="65"/>
  <c r="G405" i="65"/>
  <c r="G406" i="65"/>
  <c r="G407" i="65"/>
  <c r="G408" i="65"/>
  <c r="G409" i="65"/>
  <c r="G410" i="65"/>
  <c r="G411" i="65"/>
  <c r="G412" i="65"/>
  <c r="G413" i="65"/>
  <c r="G414" i="65"/>
  <c r="G415" i="65"/>
  <c r="G416" i="65"/>
  <c r="G417" i="65"/>
  <c r="G418" i="65"/>
  <c r="G419" i="65"/>
  <c r="G420" i="65"/>
  <c r="G421" i="65"/>
  <c r="G422" i="65"/>
  <c r="G423" i="65"/>
  <c r="G424" i="65"/>
  <c r="G425" i="65"/>
  <c r="G426" i="65"/>
  <c r="G427" i="65"/>
  <c r="G428" i="65"/>
  <c r="G429" i="65"/>
  <c r="G430" i="65"/>
  <c r="G431" i="65"/>
  <c r="G432" i="65"/>
  <c r="G433" i="65"/>
  <c r="G434" i="65"/>
  <c r="G435" i="65"/>
  <c r="G436" i="65"/>
  <c r="G437" i="65"/>
  <c r="G438" i="65"/>
  <c r="G439" i="65"/>
  <c r="G440" i="65"/>
  <c r="G441" i="65"/>
  <c r="G442" i="65"/>
  <c r="G443" i="65"/>
  <c r="G444" i="65"/>
  <c r="G445" i="65"/>
  <c r="G446" i="65"/>
  <c r="G447" i="65"/>
  <c r="G448" i="65"/>
  <c r="G449" i="65"/>
  <c r="G450" i="65"/>
  <c r="G451" i="65"/>
  <c r="G452" i="65"/>
  <c r="G453" i="65"/>
  <c r="G454" i="65"/>
  <c r="G455" i="65"/>
  <c r="G456" i="65"/>
  <c r="G457" i="65"/>
  <c r="G458" i="65"/>
  <c r="G459" i="65"/>
  <c r="G460" i="65"/>
  <c r="G461" i="65"/>
  <c r="G462" i="65"/>
  <c r="G463" i="65"/>
  <c r="G464" i="65"/>
  <c r="G465" i="65"/>
  <c r="G466" i="65"/>
  <c r="G467" i="65"/>
  <c r="G468" i="65"/>
  <c r="G469" i="65"/>
  <c r="G470" i="65"/>
  <c r="G471" i="65"/>
  <c r="G472" i="65"/>
  <c r="G473" i="65"/>
  <c r="G474" i="65"/>
  <c r="G475" i="65"/>
  <c r="G476" i="65"/>
  <c r="G477" i="65"/>
  <c r="G478" i="65"/>
  <c r="G479" i="65"/>
  <c r="G480" i="65"/>
  <c r="G481" i="65"/>
  <c r="G482" i="65"/>
  <c r="G483" i="65"/>
  <c r="G484" i="65"/>
  <c r="G485" i="65"/>
  <c r="G486" i="65"/>
  <c r="G487" i="65"/>
  <c r="G488" i="65"/>
  <c r="G489" i="65"/>
  <c r="G490" i="65"/>
  <c r="G491" i="65"/>
  <c r="G492" i="65"/>
  <c r="G493" i="65"/>
  <c r="G494" i="65"/>
  <c r="G495" i="65"/>
  <c r="G496" i="65"/>
  <c r="G497" i="65"/>
  <c r="G498" i="65"/>
  <c r="G499" i="65"/>
  <c r="G500" i="65"/>
  <c r="G501" i="65"/>
  <c r="G502" i="65"/>
  <c r="G503" i="65"/>
  <c r="G504" i="65"/>
  <c r="G505" i="65"/>
  <c r="G506" i="65"/>
  <c r="G507" i="65"/>
  <c r="G508" i="65"/>
  <c r="G509" i="65"/>
  <c r="G510" i="65"/>
  <c r="G511" i="65"/>
  <c r="G512" i="65"/>
  <c r="G513" i="65"/>
  <c r="G514" i="65"/>
  <c r="G515" i="65"/>
  <c r="G516" i="65"/>
  <c r="G517" i="65"/>
  <c r="G518" i="65"/>
  <c r="G519" i="65"/>
  <c r="G520" i="65"/>
  <c r="G521" i="65"/>
  <c r="G522" i="65"/>
  <c r="G523" i="65"/>
  <c r="G524" i="65"/>
  <c r="G525" i="65"/>
  <c r="G526" i="65"/>
  <c r="G527" i="65"/>
  <c r="G528" i="65"/>
  <c r="G529" i="65"/>
  <c r="G530" i="65"/>
  <c r="G531" i="65"/>
  <c r="G532" i="65"/>
  <c r="G533" i="65"/>
  <c r="G534" i="65"/>
  <c r="G535" i="65"/>
  <c r="G536" i="65"/>
  <c r="G537" i="65"/>
  <c r="G538" i="65"/>
  <c r="G539" i="65"/>
  <c r="G540" i="65"/>
  <c r="G541" i="65"/>
  <c r="G542" i="65"/>
  <c r="G543" i="65"/>
  <c r="G544" i="65"/>
  <c r="G545" i="65"/>
  <c r="G546" i="65"/>
  <c r="G547" i="65"/>
  <c r="G548" i="65"/>
  <c r="G549" i="65"/>
  <c r="G550" i="65"/>
  <c r="G551" i="65"/>
  <c r="G552" i="65"/>
  <c r="G553" i="65"/>
  <c r="G554" i="65"/>
  <c r="G555" i="65"/>
  <c r="G556" i="65"/>
  <c r="G557" i="65"/>
  <c r="G558" i="65"/>
  <c r="G559" i="65"/>
  <c r="G560" i="65"/>
  <c r="G561" i="65"/>
  <c r="G562" i="65"/>
  <c r="G563" i="65"/>
  <c r="G564" i="65"/>
  <c r="G565" i="65"/>
  <c r="G566" i="65"/>
  <c r="G567" i="65"/>
  <c r="G568" i="65"/>
  <c r="G569" i="65"/>
  <c r="G570" i="65"/>
  <c r="G571" i="65"/>
  <c r="G572" i="65"/>
  <c r="G573" i="65"/>
  <c r="G574" i="65"/>
  <c r="G575" i="65"/>
  <c r="G576" i="65"/>
  <c r="G577" i="65"/>
  <c r="G578" i="65"/>
  <c r="G579" i="65"/>
  <c r="G580" i="65"/>
  <c r="G581" i="65"/>
  <c r="G582" i="65"/>
  <c r="G583" i="65"/>
  <c r="G584" i="65"/>
  <c r="G585" i="65"/>
  <c r="G586" i="65"/>
  <c r="G587" i="65"/>
  <c r="G588" i="65"/>
  <c r="G589" i="65"/>
  <c r="G590" i="65"/>
  <c r="G591" i="65"/>
  <c r="G592" i="65"/>
  <c r="G593" i="65"/>
  <c r="G594" i="65"/>
  <c r="G595" i="65"/>
  <c r="G596" i="65"/>
  <c r="G597" i="65"/>
  <c r="G598" i="65"/>
  <c r="G599" i="65"/>
  <c r="G600" i="65"/>
  <c r="G601" i="65"/>
  <c r="G602" i="65"/>
  <c r="G603" i="65"/>
  <c r="G604" i="65"/>
  <c r="G605" i="65"/>
  <c r="G606" i="65"/>
  <c r="G607" i="65"/>
  <c r="G608" i="65"/>
  <c r="G609" i="65"/>
  <c r="G610" i="65"/>
  <c r="G611" i="65"/>
  <c r="G612" i="65"/>
  <c r="G613" i="65"/>
  <c r="G614" i="65"/>
  <c r="G615" i="65"/>
  <c r="G616" i="65"/>
  <c r="G617" i="65"/>
  <c r="G618" i="65"/>
  <c r="G619" i="65"/>
  <c r="G620" i="65"/>
  <c r="G621" i="65"/>
  <c r="G622" i="65"/>
  <c r="G623" i="65"/>
  <c r="G624" i="65"/>
  <c r="G625" i="65"/>
  <c r="G626" i="65"/>
  <c r="G627" i="65"/>
  <c r="G628" i="65"/>
  <c r="G629" i="65"/>
  <c r="G630" i="65"/>
  <c r="G631" i="65"/>
  <c r="G632" i="65"/>
  <c r="G633" i="65"/>
  <c r="G634" i="65"/>
  <c r="G635" i="65"/>
  <c r="G636" i="65"/>
  <c r="G637" i="65"/>
  <c r="G638" i="65"/>
  <c r="G639" i="65"/>
  <c r="G640" i="65"/>
  <c r="G641" i="65"/>
  <c r="G642" i="65"/>
  <c r="G643" i="65"/>
  <c r="G644" i="65"/>
  <c r="G645" i="65"/>
  <c r="G646" i="65"/>
  <c r="G647" i="65"/>
  <c r="G648" i="65"/>
  <c r="G649" i="65"/>
  <c r="G650" i="65"/>
  <c r="G651" i="65"/>
  <c r="G652" i="65"/>
  <c r="G653" i="65"/>
  <c r="G654" i="65"/>
  <c r="G655" i="65"/>
  <c r="G656" i="65"/>
  <c r="G657" i="65"/>
  <c r="G658" i="65"/>
  <c r="G659" i="65"/>
  <c r="G660" i="65"/>
  <c r="G661" i="65"/>
  <c r="G662" i="65"/>
  <c r="G663" i="65"/>
  <c r="G664" i="65"/>
  <c r="G665" i="65"/>
  <c r="G666" i="65"/>
  <c r="G667" i="65"/>
  <c r="G668" i="65"/>
  <c r="G669" i="65"/>
  <c r="G670" i="65"/>
  <c r="G671" i="65"/>
  <c r="G672" i="65"/>
  <c r="G673" i="65"/>
  <c r="G674" i="65"/>
  <c r="G675" i="65"/>
  <c r="G676" i="65"/>
  <c r="G677" i="65"/>
  <c r="G678" i="65"/>
  <c r="G679" i="65"/>
  <c r="G680" i="65"/>
  <c r="G681" i="65"/>
  <c r="G682" i="65"/>
  <c r="G683" i="65"/>
  <c r="G684" i="65"/>
  <c r="G685" i="65"/>
  <c r="G686" i="65"/>
  <c r="G687" i="65"/>
  <c r="G688" i="65"/>
  <c r="G689" i="65"/>
  <c r="G690" i="65"/>
  <c r="G691" i="65"/>
  <c r="G692" i="65"/>
  <c r="G693" i="65"/>
  <c r="G694" i="65"/>
  <c r="G695" i="65"/>
  <c r="G696" i="65"/>
  <c r="G697" i="65"/>
  <c r="G698" i="65"/>
  <c r="G699" i="65"/>
  <c r="G700" i="65"/>
  <c r="G701" i="65"/>
  <c r="G702" i="65"/>
  <c r="G703" i="65"/>
  <c r="G704" i="65"/>
  <c r="G705" i="65"/>
  <c r="G706" i="65"/>
  <c r="G707" i="65"/>
  <c r="G708" i="65"/>
  <c r="G709" i="65"/>
  <c r="G710" i="65"/>
  <c r="G711" i="65"/>
  <c r="G712" i="65"/>
  <c r="G713" i="65"/>
  <c r="G714" i="65"/>
  <c r="G715" i="65"/>
  <c r="G716" i="65"/>
  <c r="G717" i="65"/>
  <c r="G718" i="65"/>
  <c r="G719" i="65"/>
  <c r="G720" i="65"/>
  <c r="G721" i="65"/>
  <c r="G722" i="65"/>
  <c r="G723" i="65"/>
  <c r="G724" i="65"/>
  <c r="G725" i="65"/>
  <c r="G726" i="65"/>
  <c r="G727" i="65"/>
  <c r="G728" i="65"/>
  <c r="G729" i="65"/>
  <c r="G730" i="65"/>
  <c r="G731" i="65"/>
  <c r="G732" i="65"/>
  <c r="G733" i="65"/>
  <c r="G734" i="65"/>
  <c r="G735" i="65"/>
  <c r="G736" i="65"/>
  <c r="G737" i="65"/>
  <c r="G738" i="65"/>
  <c r="G739" i="65"/>
  <c r="G740" i="65"/>
  <c r="G741" i="65"/>
  <c r="G742" i="65"/>
  <c r="G743" i="65"/>
  <c r="G744" i="65"/>
  <c r="G745" i="65"/>
  <c r="G746" i="65"/>
  <c r="G747" i="65"/>
  <c r="G748" i="65"/>
  <c r="G749" i="65"/>
  <c r="G750" i="65"/>
  <c r="G751" i="65"/>
  <c r="G752" i="65"/>
  <c r="G753" i="65"/>
  <c r="G754" i="65"/>
  <c r="G755" i="65"/>
  <c r="G756" i="65"/>
  <c r="G757" i="65"/>
  <c r="G758" i="65"/>
  <c r="G759" i="65"/>
  <c r="G760" i="65"/>
  <c r="G761" i="65"/>
  <c r="G762" i="65"/>
  <c r="G763" i="65"/>
  <c r="G764" i="65"/>
  <c r="G765" i="65"/>
  <c r="G766" i="65"/>
  <c r="G767" i="65"/>
  <c r="G768" i="65"/>
  <c r="G769" i="65"/>
  <c r="G770" i="65"/>
  <c r="G771" i="65"/>
  <c r="G772" i="65"/>
  <c r="G773" i="65"/>
  <c r="G774" i="65"/>
  <c r="G775" i="65"/>
  <c r="G776" i="65"/>
  <c r="G777" i="65"/>
  <c r="G778" i="65"/>
  <c r="G779" i="65"/>
  <c r="G780" i="65"/>
  <c r="G781" i="65"/>
  <c r="G782" i="65"/>
  <c r="G783" i="65"/>
  <c r="G784" i="65"/>
  <c r="G785" i="65"/>
  <c r="G786" i="65"/>
  <c r="G787" i="65"/>
  <c r="G788" i="65"/>
  <c r="G789" i="65"/>
  <c r="G790" i="65"/>
  <c r="G791" i="65"/>
  <c r="G792" i="65"/>
  <c r="G793" i="65"/>
  <c r="G794" i="65"/>
  <c r="G795" i="65"/>
  <c r="G796" i="65"/>
  <c r="G797" i="65"/>
  <c r="G798" i="65"/>
  <c r="G799" i="65"/>
  <c r="G800" i="65"/>
  <c r="G801" i="65"/>
  <c r="G802" i="65"/>
  <c r="G803" i="65"/>
  <c r="G804" i="65"/>
  <c r="G805" i="65"/>
  <c r="G806" i="65"/>
  <c r="G807" i="65"/>
  <c r="G808" i="65"/>
  <c r="G809" i="65"/>
  <c r="G810" i="65"/>
  <c r="G811" i="65"/>
  <c r="G812" i="65"/>
  <c r="G813" i="65"/>
  <c r="G814" i="65"/>
  <c r="G815" i="65"/>
  <c r="G816" i="65"/>
  <c r="G817" i="65"/>
  <c r="G818" i="65"/>
  <c r="G819" i="65"/>
  <c r="G820" i="65"/>
  <c r="G821" i="65"/>
  <c r="G822" i="65"/>
  <c r="G823" i="65"/>
  <c r="G824" i="65"/>
  <c r="G825" i="65"/>
  <c r="G826" i="65"/>
  <c r="G827" i="65"/>
  <c r="G828" i="65"/>
  <c r="G829" i="65"/>
  <c r="G830" i="65"/>
  <c r="G831" i="65"/>
  <c r="G832" i="65"/>
  <c r="G833" i="65"/>
  <c r="G834" i="65"/>
  <c r="G835" i="65"/>
  <c r="G836" i="65"/>
  <c r="G837" i="65"/>
  <c r="G838" i="65"/>
  <c r="G839" i="65"/>
  <c r="G840" i="65"/>
  <c r="G841" i="65"/>
  <c r="G842" i="65"/>
  <c r="G843" i="65"/>
  <c r="G844" i="65"/>
  <c r="G845" i="65"/>
  <c r="G846" i="65"/>
  <c r="G847" i="65"/>
  <c r="G848" i="65"/>
  <c r="G849" i="65"/>
  <c r="G850" i="65"/>
  <c r="G851" i="65"/>
  <c r="G852" i="65"/>
  <c r="G853" i="65"/>
  <c r="G854" i="65"/>
  <c r="G855" i="65"/>
  <c r="G856" i="65"/>
  <c r="G857" i="65"/>
  <c r="G858" i="65"/>
  <c r="G859" i="65"/>
  <c r="G860" i="65"/>
  <c r="G861" i="65"/>
  <c r="G862" i="65"/>
  <c r="G863" i="65"/>
  <c r="G864" i="65"/>
  <c r="G865" i="65"/>
  <c r="G866" i="65"/>
  <c r="G867" i="65"/>
  <c r="G868" i="65"/>
  <c r="G869" i="65"/>
  <c r="G870" i="65"/>
  <c r="G871" i="65"/>
  <c r="G872" i="65"/>
  <c r="G873" i="65"/>
  <c r="G874" i="65"/>
  <c r="G875" i="65"/>
  <c r="G876" i="65"/>
  <c r="G877" i="65"/>
  <c r="G878" i="65"/>
  <c r="G879" i="65"/>
  <c r="G880" i="65"/>
  <c r="G881" i="65"/>
  <c r="G882" i="65"/>
  <c r="G883" i="65"/>
  <c r="G884" i="65"/>
  <c r="G885" i="65"/>
  <c r="G886" i="65"/>
  <c r="G887" i="65"/>
  <c r="G888" i="65"/>
  <c r="G889" i="65"/>
  <c r="G890" i="65"/>
  <c r="G891" i="65"/>
  <c r="G892" i="65"/>
  <c r="G893" i="65"/>
  <c r="G894" i="65"/>
  <c r="G895" i="65"/>
  <c r="G896" i="65"/>
  <c r="G897" i="65"/>
  <c r="G898" i="65"/>
  <c r="G899" i="65"/>
  <c r="G900" i="65"/>
  <c r="G901" i="65"/>
  <c r="G902" i="65"/>
  <c r="G903" i="65"/>
  <c r="G904" i="65"/>
  <c r="G905" i="65"/>
  <c r="G906" i="65"/>
  <c r="G907" i="65"/>
  <c r="G908" i="65"/>
  <c r="G909" i="65"/>
  <c r="G910" i="65"/>
  <c r="G911" i="65"/>
  <c r="G912" i="65"/>
  <c r="G913" i="65"/>
  <c r="G914" i="65"/>
  <c r="G915" i="65"/>
  <c r="G916" i="65"/>
  <c r="G917" i="65"/>
  <c r="G918" i="65"/>
  <c r="G919" i="65"/>
  <c r="G920" i="65"/>
  <c r="G921" i="65"/>
  <c r="G922" i="65"/>
  <c r="G923" i="65"/>
  <c r="G924" i="65"/>
  <c r="G925" i="65"/>
  <c r="G926" i="65"/>
  <c r="G927" i="65"/>
  <c r="G928" i="65"/>
  <c r="G929" i="65"/>
  <c r="G930" i="65"/>
  <c r="G931" i="65"/>
  <c r="G932" i="65"/>
  <c r="G933" i="65"/>
  <c r="G934" i="65"/>
  <c r="G935" i="65"/>
  <c r="G936" i="65"/>
  <c r="G937" i="65"/>
  <c r="G938" i="65"/>
  <c r="G939" i="65"/>
  <c r="G940" i="65"/>
  <c r="G941" i="65"/>
  <c r="G942" i="65"/>
  <c r="G943" i="65"/>
  <c r="G944" i="65"/>
  <c r="G945" i="65"/>
  <c r="G946" i="65"/>
  <c r="G947" i="65"/>
  <c r="G948" i="65"/>
  <c r="G949" i="65"/>
  <c r="G950" i="65"/>
  <c r="G951" i="65"/>
  <c r="G952" i="65"/>
  <c r="G953" i="65"/>
  <c r="G954" i="65"/>
  <c r="G955" i="65"/>
  <c r="G956" i="65"/>
  <c r="G957" i="65"/>
  <c r="G958" i="65"/>
  <c r="G959" i="65"/>
  <c r="G960" i="65"/>
  <c r="G961" i="65"/>
  <c r="G962" i="65"/>
  <c r="G963" i="65"/>
  <c r="G964" i="65"/>
  <c r="G965" i="65"/>
  <c r="G966" i="65"/>
  <c r="G967" i="65"/>
  <c r="G968" i="65"/>
  <c r="G969" i="65"/>
  <c r="G970" i="65"/>
  <c r="G971" i="65"/>
  <c r="G972" i="65"/>
  <c r="G973" i="65"/>
  <c r="G974" i="65"/>
  <c r="G975" i="65"/>
  <c r="G976" i="65"/>
  <c r="G977" i="65"/>
  <c r="G978" i="65"/>
  <c r="G979" i="65"/>
  <c r="G980" i="65"/>
  <c r="G981" i="65"/>
  <c r="G982" i="65"/>
  <c r="G983" i="65"/>
  <c r="G984" i="65"/>
  <c r="G985" i="65"/>
  <c r="G986" i="65"/>
  <c r="G987" i="65"/>
  <c r="G988" i="65"/>
  <c r="G989" i="65"/>
  <c r="G990" i="65"/>
  <c r="G991" i="65"/>
  <c r="G992" i="65"/>
  <c r="G993" i="65"/>
  <c r="G994" i="65"/>
  <c r="G995" i="65"/>
  <c r="G996" i="65"/>
  <c r="G997" i="65"/>
  <c r="G998" i="65"/>
  <c r="G999" i="65"/>
  <c r="G1000" i="65"/>
  <c r="G1001" i="65"/>
  <c r="G1002" i="65"/>
  <c r="G1003" i="65"/>
  <c r="G1004" i="65"/>
  <c r="G1005" i="65"/>
  <c r="G1006" i="65"/>
  <c r="G1007" i="65"/>
  <c r="G1008" i="65"/>
  <c r="G1009" i="65"/>
  <c r="G1010" i="65"/>
  <c r="G1011" i="65"/>
  <c r="G1012" i="65"/>
  <c r="G1013" i="65"/>
  <c r="G1014" i="65"/>
  <c r="G1015" i="65"/>
  <c r="G1016" i="65"/>
  <c r="G1017" i="65"/>
  <c r="G1018" i="65"/>
  <c r="G1019" i="65"/>
  <c r="G1020" i="65"/>
  <c r="G1021" i="65"/>
  <c r="G1022" i="65"/>
  <c r="G1023" i="65"/>
  <c r="G1024" i="65"/>
  <c r="G1025" i="65"/>
  <c r="G1026" i="65"/>
  <c r="G1027" i="65"/>
  <c r="G1028" i="65"/>
  <c r="G1029" i="65"/>
  <c r="G1030" i="65"/>
  <c r="G1031" i="65"/>
  <c r="G1032" i="65"/>
  <c r="G1033" i="65"/>
  <c r="G1034" i="65"/>
  <c r="G1035" i="65"/>
  <c r="G1036" i="65"/>
  <c r="G1037" i="65"/>
  <c r="G1038" i="65"/>
  <c r="G1039" i="65"/>
  <c r="G1040" i="65"/>
  <c r="G1041" i="65"/>
  <c r="G1042" i="65"/>
  <c r="G1043" i="65"/>
  <c r="G1044" i="65"/>
  <c r="G1045" i="65"/>
  <c r="G1046" i="65"/>
  <c r="G1047" i="65"/>
  <c r="G1048" i="65"/>
  <c r="G1049" i="65"/>
  <c r="G1050" i="65"/>
  <c r="G1051" i="65"/>
  <c r="G1052" i="65"/>
  <c r="G1053" i="65"/>
  <c r="G1054" i="65"/>
  <c r="G1055" i="65"/>
  <c r="G1056" i="65"/>
  <c r="G1057" i="65"/>
  <c r="G1058" i="65"/>
  <c r="G1059" i="65"/>
  <c r="G1060" i="65"/>
  <c r="G1061" i="65"/>
  <c r="G1062" i="65"/>
  <c r="G1063" i="65"/>
  <c r="G1064" i="65"/>
  <c r="G1065" i="65"/>
  <c r="G1066" i="65"/>
  <c r="G1067" i="65"/>
  <c r="G1068" i="65"/>
  <c r="G1069" i="65"/>
  <c r="G1070" i="65"/>
  <c r="G1071" i="65"/>
  <c r="G1072" i="65"/>
  <c r="G1073" i="65"/>
  <c r="G1074" i="65"/>
  <c r="G1075" i="65"/>
  <c r="G1076" i="65"/>
  <c r="G1077" i="65"/>
  <c r="G1078" i="65"/>
  <c r="G1079" i="65"/>
  <c r="G1080" i="65"/>
  <c r="G1081" i="65"/>
  <c r="G1082" i="65"/>
  <c r="G1083" i="65"/>
  <c r="G1084" i="65"/>
  <c r="G1085" i="65"/>
  <c r="G1086" i="65"/>
  <c r="G1087" i="65"/>
  <c r="G1088" i="65"/>
  <c r="G1089" i="65"/>
  <c r="G1090" i="65"/>
  <c r="G1091" i="65"/>
  <c r="G1092" i="65"/>
  <c r="G1093" i="65"/>
  <c r="G1094" i="65"/>
  <c r="G1095" i="65"/>
  <c r="G1096" i="65"/>
  <c r="G1097" i="65"/>
  <c r="G1098" i="65"/>
  <c r="G1099" i="65"/>
  <c r="G1100" i="65"/>
  <c r="G1101" i="65"/>
  <c r="G1102" i="65"/>
  <c r="G1103" i="65"/>
  <c r="G1104" i="65"/>
  <c r="G1105" i="65"/>
  <c r="G1106" i="65"/>
  <c r="G1107" i="65"/>
  <c r="G1108" i="65"/>
  <c r="G1109" i="65"/>
  <c r="G1110" i="65"/>
  <c r="G1111" i="65"/>
  <c r="G1112" i="65"/>
  <c r="G1113" i="65"/>
  <c r="G1114" i="65"/>
  <c r="G1115" i="65"/>
  <c r="G1116" i="65"/>
  <c r="G1117" i="65"/>
  <c r="G1118" i="65"/>
  <c r="G1119" i="65"/>
  <c r="G1120" i="65"/>
  <c r="G1121" i="65"/>
  <c r="G1122" i="65"/>
  <c r="G1123" i="65"/>
  <c r="G1124" i="65"/>
  <c r="G1125" i="65"/>
  <c r="G1126" i="65"/>
  <c r="G1127" i="65"/>
  <c r="G1128" i="65"/>
  <c r="G1129" i="65"/>
  <c r="G1130" i="65"/>
  <c r="G1131" i="65"/>
  <c r="G1132" i="65"/>
  <c r="G1133" i="65"/>
  <c r="G1134" i="65"/>
  <c r="G1135" i="65"/>
  <c r="G1136" i="65"/>
  <c r="G1137" i="65"/>
  <c r="G1138" i="65"/>
  <c r="G1139" i="65"/>
  <c r="G1140" i="65"/>
  <c r="G1141" i="65"/>
  <c r="G1142" i="65"/>
  <c r="G1143" i="65"/>
  <c r="G1144" i="65"/>
  <c r="G1145" i="65"/>
  <c r="G1146" i="65"/>
  <c r="G1147" i="65"/>
  <c r="G1148" i="65"/>
  <c r="G1149" i="65"/>
  <c r="G1150" i="65"/>
  <c r="G1151" i="65"/>
  <c r="G1152" i="65"/>
  <c r="G1153" i="65"/>
  <c r="G1154" i="65"/>
  <c r="G1155" i="65"/>
  <c r="G1156" i="65"/>
  <c r="G1157" i="65"/>
  <c r="G1158" i="65"/>
  <c r="G1159" i="65"/>
  <c r="G1160" i="65"/>
  <c r="G1161" i="65"/>
  <c r="G1162" i="65"/>
  <c r="G1163" i="65"/>
  <c r="G1164" i="65"/>
  <c r="G1165" i="65"/>
  <c r="G1166" i="65"/>
  <c r="G1167" i="65"/>
  <c r="G1168" i="65"/>
  <c r="G1169" i="65"/>
  <c r="G1170" i="65"/>
  <c r="G1171" i="65"/>
  <c r="G1172" i="65"/>
  <c r="G1173" i="65"/>
  <c r="G1174" i="65"/>
  <c r="G1175" i="65"/>
  <c r="G1176" i="65"/>
  <c r="G1177" i="65"/>
  <c r="G1178" i="65"/>
  <c r="G1179" i="65"/>
  <c r="G1180" i="65"/>
  <c r="G1181" i="65"/>
  <c r="G1182" i="65"/>
  <c r="G1183" i="65"/>
  <c r="G1184" i="65"/>
  <c r="G1185" i="65"/>
  <c r="G1186" i="65"/>
  <c r="G1187" i="65"/>
  <c r="G1188" i="65"/>
  <c r="G1189" i="65"/>
  <c r="G1190" i="65"/>
  <c r="G1191" i="65"/>
  <c r="G1192" i="65"/>
  <c r="G1193" i="65"/>
  <c r="G1194" i="65"/>
  <c r="G1195" i="65"/>
  <c r="G1196" i="65"/>
  <c r="G1197" i="65"/>
  <c r="G1198" i="65"/>
  <c r="G1199" i="65"/>
  <c r="G1200" i="65"/>
  <c r="G1201" i="65"/>
  <c r="G1202" i="65"/>
  <c r="G1203" i="65"/>
  <c r="G1204" i="65"/>
  <c r="G1205" i="65"/>
  <c r="G1206" i="65"/>
  <c r="G1207" i="65"/>
  <c r="G1208" i="65"/>
  <c r="G1209" i="65"/>
  <c r="G1210" i="65"/>
  <c r="G1211" i="65"/>
  <c r="G1212" i="65"/>
  <c r="G1213" i="65"/>
  <c r="G1214" i="65"/>
  <c r="G1215" i="65"/>
  <c r="G1216" i="65"/>
  <c r="G1217" i="65"/>
  <c r="G1218" i="65"/>
  <c r="G1219" i="65"/>
  <c r="G1220" i="65"/>
  <c r="G1221" i="65"/>
  <c r="G1222" i="65"/>
  <c r="G1223" i="65"/>
  <c r="G1224" i="65"/>
  <c r="G1225" i="65"/>
  <c r="G1226" i="65"/>
  <c r="G1227" i="65"/>
  <c r="G1228" i="65"/>
  <c r="G1229" i="65"/>
  <c r="G1230" i="65"/>
  <c r="G1231" i="65"/>
  <c r="G1232" i="65"/>
  <c r="G1233" i="65"/>
  <c r="G1234" i="65"/>
  <c r="G1235" i="65"/>
  <c r="G1236" i="65"/>
  <c r="G1237" i="65"/>
  <c r="G1238" i="65"/>
  <c r="G1239" i="65"/>
  <c r="G1240" i="65"/>
  <c r="G1241" i="65"/>
  <c r="G1242" i="65"/>
  <c r="G1243" i="65"/>
  <c r="G1244" i="65"/>
  <c r="G1245" i="65"/>
  <c r="G1246" i="65"/>
  <c r="G1247" i="65"/>
  <c r="G1248" i="65"/>
  <c r="G1249" i="65"/>
  <c r="G1250" i="65"/>
  <c r="G1251" i="65"/>
  <c r="G1252" i="65"/>
  <c r="G1253" i="65"/>
  <c r="G1254" i="65"/>
  <c r="G1255" i="65"/>
  <c r="G1256" i="65"/>
  <c r="G1257" i="65"/>
  <c r="G1258" i="65"/>
  <c r="G1259" i="65"/>
  <c r="G1260" i="65"/>
  <c r="G1261" i="65"/>
  <c r="G1262" i="65"/>
  <c r="G1263" i="65"/>
  <c r="G1264" i="65"/>
  <c r="G1265" i="65"/>
  <c r="G1266" i="65"/>
  <c r="G1267" i="65"/>
  <c r="G1268" i="65"/>
  <c r="G1269" i="65"/>
  <c r="G1270" i="65"/>
  <c r="G1271" i="65"/>
  <c r="G1272" i="65"/>
  <c r="G1273" i="65"/>
  <c r="G1274" i="65"/>
  <c r="G1275" i="65"/>
  <c r="G1276" i="65"/>
  <c r="G1277" i="65"/>
  <c r="G1278" i="65"/>
  <c r="G1279" i="65"/>
  <c r="G1280" i="65"/>
  <c r="G1281" i="65"/>
  <c r="G1282" i="65"/>
  <c r="G1283" i="65"/>
  <c r="G1284" i="65"/>
  <c r="G1285" i="65"/>
  <c r="G1286" i="65"/>
  <c r="G1287" i="65"/>
  <c r="G1288" i="65"/>
  <c r="G1289" i="65"/>
  <c r="G1290" i="65"/>
  <c r="G1291" i="65"/>
  <c r="G1292" i="65"/>
  <c r="G1293" i="65"/>
  <c r="G1294" i="65"/>
  <c r="G1295" i="65"/>
  <c r="G1296" i="65"/>
  <c r="G1297" i="65"/>
  <c r="G1298" i="65"/>
  <c r="G1299" i="65"/>
  <c r="G1300" i="65"/>
  <c r="G1301" i="65"/>
  <c r="G1302" i="65"/>
  <c r="G1303" i="65"/>
  <c r="G1304" i="65"/>
  <c r="G1305" i="65"/>
  <c r="G1306" i="65"/>
  <c r="G1307" i="65"/>
  <c r="G1308" i="65"/>
  <c r="G1309" i="65"/>
  <c r="G1310" i="65"/>
  <c r="G1311" i="65"/>
  <c r="G1312" i="65"/>
  <c r="G1313" i="65"/>
  <c r="G1314" i="65"/>
  <c r="G1315" i="65"/>
  <c r="G1316" i="65"/>
  <c r="G1317" i="65"/>
  <c r="G1318" i="65"/>
  <c r="G1319" i="65"/>
  <c r="G1320" i="65"/>
  <c r="G1321" i="65"/>
  <c r="G1322" i="65"/>
  <c r="G1323" i="65"/>
  <c r="G1324" i="65"/>
  <c r="G1325" i="65"/>
  <c r="G1326" i="65"/>
  <c r="G1327" i="65"/>
  <c r="G1328" i="65"/>
  <c r="G1329" i="65"/>
  <c r="G1330" i="65"/>
  <c r="G1331" i="65"/>
  <c r="G1332" i="65"/>
  <c r="G1333" i="65"/>
  <c r="G1334" i="65"/>
  <c r="G1335" i="65"/>
  <c r="G1336" i="65"/>
  <c r="G1337" i="65"/>
  <c r="G1338" i="65"/>
  <c r="G1339" i="65"/>
  <c r="G1340" i="65"/>
  <c r="G1341" i="65"/>
  <c r="G1342" i="65"/>
  <c r="G1343" i="65"/>
  <c r="G1344" i="65"/>
  <c r="G1345" i="65"/>
  <c r="G1346" i="65"/>
  <c r="G1347" i="65"/>
  <c r="G1348" i="65"/>
  <c r="G1349" i="65"/>
  <c r="G1350" i="65"/>
  <c r="G1351" i="65"/>
  <c r="G1352" i="65"/>
  <c r="G1353" i="65"/>
  <c r="G1354" i="65"/>
  <c r="G1355" i="65"/>
  <c r="G1356" i="65"/>
  <c r="G1357" i="65"/>
  <c r="G1358" i="65"/>
  <c r="G1359" i="65"/>
  <c r="G1360" i="65"/>
  <c r="G1361" i="65"/>
  <c r="G1362" i="65"/>
  <c r="G1363" i="65"/>
  <c r="G1364" i="65"/>
  <c r="G1365" i="65"/>
  <c r="G1366" i="65"/>
  <c r="G1367" i="65"/>
  <c r="G1368" i="65"/>
  <c r="G1369" i="65"/>
  <c r="G1370" i="65"/>
  <c r="G1371" i="65"/>
  <c r="G1372" i="65"/>
  <c r="G1373" i="65"/>
  <c r="G1374" i="65"/>
  <c r="G1375" i="65"/>
  <c r="G1376" i="65"/>
  <c r="G1377" i="65"/>
  <c r="G1378" i="65"/>
  <c r="G1379" i="65"/>
  <c r="G1380" i="65"/>
  <c r="G1381" i="65"/>
  <c r="G1382" i="65"/>
  <c r="G1383" i="65"/>
  <c r="G1384" i="65"/>
  <c r="G1385" i="65"/>
  <c r="G1386" i="65"/>
  <c r="G1387" i="65"/>
  <c r="G1388" i="65"/>
  <c r="G1389" i="65"/>
  <c r="G1390" i="65"/>
  <c r="G1391" i="65"/>
  <c r="G1392" i="65"/>
  <c r="G1393" i="65"/>
  <c r="G1394" i="65"/>
  <c r="G1395" i="65"/>
  <c r="G1396" i="65"/>
  <c r="G1397" i="65"/>
  <c r="G1398" i="65"/>
  <c r="G1399" i="65"/>
  <c r="G1400" i="65"/>
  <c r="G1401" i="65"/>
  <c r="G1402" i="65"/>
  <c r="G1403" i="65"/>
  <c r="G1404" i="65"/>
  <c r="G1405" i="65"/>
  <c r="G1406" i="65"/>
  <c r="G1407" i="65"/>
  <c r="G1408" i="65"/>
  <c r="G1409" i="65"/>
  <c r="G1410" i="65"/>
  <c r="G1411" i="65"/>
  <c r="G1412" i="65"/>
  <c r="G1413" i="65"/>
  <c r="G1414" i="65"/>
  <c r="G1415" i="65"/>
  <c r="G1416" i="65"/>
  <c r="G1417" i="65"/>
  <c r="G1418" i="65"/>
  <c r="G1419" i="65"/>
  <c r="G1420" i="65"/>
  <c r="G1421" i="65"/>
  <c r="G1422" i="65"/>
  <c r="G1423" i="65"/>
  <c r="G1424" i="65"/>
  <c r="G1425" i="65"/>
  <c r="G1426" i="65"/>
  <c r="G1427" i="65"/>
  <c r="G1428" i="65"/>
  <c r="G1429" i="65"/>
  <c r="G1430" i="65"/>
  <c r="G1431" i="65"/>
  <c r="G1432" i="65"/>
  <c r="G1433" i="65"/>
  <c r="G1434" i="65"/>
  <c r="G1435" i="65"/>
  <c r="G1436" i="65"/>
  <c r="G1437" i="65"/>
  <c r="G1438" i="65"/>
  <c r="G1439" i="65"/>
  <c r="G1440" i="65"/>
  <c r="G1441" i="65"/>
  <c r="G1442" i="65"/>
  <c r="G1443" i="65"/>
  <c r="G1444" i="65"/>
  <c r="G1445" i="65"/>
  <c r="G1446" i="65"/>
  <c r="G1447" i="65"/>
  <c r="G1448" i="65"/>
  <c r="G1449" i="65"/>
  <c r="G1450" i="65"/>
  <c r="G1451" i="65"/>
  <c r="G1452" i="65"/>
  <c r="G1453" i="65"/>
  <c r="G1454" i="65"/>
  <c r="G1455" i="65"/>
  <c r="G1456" i="65"/>
  <c r="G1457" i="65"/>
  <c r="G1458" i="65"/>
  <c r="G1459" i="65"/>
  <c r="G1460" i="65"/>
  <c r="G1461" i="65"/>
  <c r="G1462" i="65"/>
  <c r="G1463" i="65"/>
  <c r="G1464" i="65"/>
  <c r="G1465" i="65"/>
  <c r="G1466" i="65"/>
  <c r="G1467" i="65"/>
  <c r="G1468" i="65"/>
  <c r="G1469" i="65"/>
  <c r="G1470" i="65"/>
  <c r="G1471" i="65"/>
  <c r="G1472" i="65"/>
  <c r="G1473" i="65"/>
  <c r="G1474" i="65"/>
  <c r="G1475" i="65"/>
  <c r="G1476" i="65"/>
  <c r="G1477" i="65"/>
  <c r="G1478" i="65"/>
  <c r="G1479" i="65"/>
  <c r="G1480" i="65"/>
  <c r="G1481" i="65"/>
  <c r="G1482" i="65"/>
  <c r="G1483" i="65"/>
  <c r="G1484" i="65"/>
  <c r="G1485" i="65"/>
  <c r="G1486" i="65"/>
  <c r="G1487" i="65"/>
  <c r="G1488" i="65"/>
  <c r="G1489" i="65"/>
  <c r="G1490" i="65"/>
  <c r="G1491" i="65"/>
  <c r="G1492" i="65"/>
  <c r="G1493" i="65"/>
  <c r="G1494" i="65"/>
  <c r="G1495" i="65"/>
  <c r="G1496" i="65"/>
  <c r="G1497" i="65"/>
  <c r="G1498" i="65"/>
  <c r="G1499" i="65"/>
  <c r="G1500" i="65"/>
  <c r="G1501" i="65"/>
  <c r="G1502" i="65"/>
  <c r="G1503" i="65"/>
  <c r="G1504" i="65"/>
  <c r="G1505" i="65"/>
  <c r="G1506" i="65"/>
  <c r="G1507" i="65"/>
  <c r="G1508" i="65"/>
  <c r="G1509" i="65"/>
  <c r="G1510" i="65"/>
  <c r="G1511" i="65"/>
  <c r="G1512" i="65"/>
  <c r="G1513" i="65"/>
  <c r="G1514" i="65"/>
  <c r="G1515" i="65"/>
  <c r="G1516" i="65"/>
  <c r="G1517" i="65"/>
  <c r="G1518" i="65"/>
  <c r="G1519" i="65"/>
  <c r="G1520" i="65"/>
  <c r="G1521" i="65"/>
  <c r="G1522" i="65"/>
  <c r="G1523" i="65"/>
  <c r="G1524" i="65"/>
  <c r="G1525" i="65"/>
  <c r="G1526" i="65"/>
  <c r="G1527" i="65"/>
  <c r="G1528" i="65"/>
  <c r="G1529" i="65"/>
  <c r="G1530" i="65"/>
  <c r="G1531" i="65"/>
  <c r="G1532" i="65"/>
  <c r="G1533" i="65"/>
  <c r="G1534" i="65"/>
  <c r="G1535" i="65"/>
  <c r="G1536" i="65"/>
  <c r="G1537" i="65"/>
  <c r="G1538" i="65"/>
  <c r="G1539" i="65"/>
  <c r="G1540" i="65"/>
  <c r="G1541" i="65"/>
  <c r="G1542" i="65"/>
  <c r="G1543" i="65"/>
  <c r="G1544" i="65"/>
  <c r="G1545" i="65"/>
  <c r="G1546" i="65"/>
  <c r="G1547" i="65"/>
  <c r="G1548" i="65"/>
  <c r="G1549" i="65"/>
  <c r="G1550" i="65"/>
  <c r="G1551" i="65"/>
  <c r="G1552" i="65"/>
  <c r="G1553" i="65"/>
  <c r="G1554" i="65"/>
  <c r="G1555" i="65"/>
  <c r="G1556" i="65"/>
  <c r="G1557" i="65"/>
  <c r="G1558" i="65"/>
  <c r="G1559" i="65"/>
  <c r="G1560" i="65"/>
  <c r="G1561" i="65"/>
  <c r="G1562" i="65"/>
  <c r="G1563" i="65"/>
  <c r="G1564" i="65"/>
  <c r="G1565" i="65"/>
  <c r="G1566" i="65"/>
  <c r="G1567" i="65"/>
  <c r="G1568" i="65"/>
  <c r="G1569" i="65"/>
  <c r="G1570" i="65"/>
  <c r="G1571" i="65"/>
  <c r="G1572" i="65"/>
  <c r="G1573" i="65"/>
  <c r="G1574" i="65"/>
  <c r="G1575" i="65"/>
  <c r="G1576" i="65"/>
  <c r="G1577" i="65"/>
  <c r="G1578" i="65"/>
  <c r="G1579" i="65"/>
  <c r="G1580" i="65"/>
  <c r="G1581" i="65"/>
  <c r="G1582" i="65"/>
  <c r="G1583" i="65"/>
  <c r="G1584" i="65"/>
  <c r="G1585" i="65"/>
  <c r="G1586" i="65"/>
  <c r="G1587" i="65"/>
  <c r="G1588" i="65"/>
  <c r="G1589" i="65"/>
  <c r="G1590" i="65"/>
  <c r="G1591" i="65"/>
  <c r="G1592" i="65"/>
  <c r="G1593" i="65"/>
  <c r="G1594" i="65"/>
  <c r="G1595" i="65"/>
  <c r="G1596" i="65"/>
  <c r="G1597" i="65"/>
  <c r="G1598" i="65"/>
  <c r="G1599" i="65"/>
  <c r="G1600" i="65"/>
  <c r="G1601" i="65"/>
  <c r="G1602" i="65"/>
  <c r="G1603" i="65"/>
  <c r="G1604" i="65"/>
  <c r="G1605" i="65"/>
  <c r="G1606" i="65"/>
  <c r="G1607" i="65"/>
  <c r="G1608" i="65"/>
  <c r="G1609" i="65"/>
  <c r="G1610" i="65"/>
  <c r="G1611" i="65"/>
  <c r="G1612" i="65"/>
  <c r="G1613" i="65"/>
  <c r="G1614" i="65"/>
  <c r="G1615" i="65"/>
  <c r="G1616" i="65"/>
  <c r="G1617" i="65"/>
  <c r="G1618" i="65"/>
  <c r="G1619" i="65"/>
  <c r="G1620" i="65"/>
  <c r="G1621" i="65"/>
  <c r="G1622" i="65"/>
  <c r="G1623" i="65"/>
  <c r="G1624" i="65"/>
  <c r="G1625" i="65"/>
  <c r="G1626" i="65"/>
  <c r="G1627" i="65"/>
  <c r="G1628" i="65"/>
  <c r="G1629" i="65"/>
  <c r="G1630" i="65"/>
  <c r="G1631" i="65"/>
  <c r="G1632" i="65"/>
  <c r="G1633" i="65"/>
  <c r="G1634" i="65"/>
  <c r="G1635" i="65"/>
  <c r="G1636" i="65"/>
  <c r="G1637" i="65"/>
  <c r="G1638" i="65"/>
  <c r="G1639" i="65"/>
  <c r="G1640" i="65"/>
  <c r="G1641" i="65"/>
  <c r="G1642" i="65"/>
  <c r="G1643" i="65"/>
  <c r="G1644" i="65"/>
  <c r="G1645" i="65"/>
  <c r="G1646" i="65"/>
  <c r="G1647" i="65"/>
  <c r="G1648" i="65"/>
  <c r="G1649" i="65"/>
  <c r="G1650" i="65"/>
  <c r="G1651" i="65"/>
  <c r="G1652" i="65"/>
  <c r="G1653" i="65"/>
  <c r="G1654" i="65"/>
  <c r="G1655" i="65"/>
  <c r="G1656" i="65"/>
  <c r="G1657" i="65"/>
  <c r="G1658" i="65"/>
  <c r="G1659" i="65"/>
  <c r="G1660" i="65"/>
  <c r="G1661" i="65"/>
  <c r="G1662" i="65"/>
  <c r="G1663" i="65"/>
  <c r="G1664" i="65"/>
  <c r="G1665" i="65"/>
  <c r="G1666" i="65"/>
  <c r="G1667" i="65"/>
  <c r="G1668" i="65"/>
  <c r="G1669" i="65"/>
  <c r="G1670" i="65"/>
  <c r="G1671" i="65"/>
  <c r="G1672" i="65"/>
  <c r="G1673" i="65"/>
  <c r="G1674" i="65"/>
  <c r="G1675" i="65"/>
  <c r="G1676" i="65"/>
  <c r="G1677" i="65"/>
  <c r="G1678" i="65"/>
  <c r="G1679" i="65"/>
  <c r="G1680" i="65"/>
  <c r="G1681" i="65"/>
  <c r="G1682" i="65"/>
  <c r="G1683" i="65"/>
  <c r="G1684" i="65"/>
  <c r="G1685" i="65"/>
  <c r="G1686" i="65"/>
  <c r="G1687" i="65"/>
  <c r="G1688" i="65"/>
  <c r="G1689" i="65"/>
  <c r="G1690" i="65"/>
  <c r="G1691" i="65"/>
  <c r="G1692" i="65"/>
  <c r="G1693" i="65"/>
  <c r="G1694" i="65"/>
  <c r="G1695" i="65"/>
  <c r="G1696" i="65"/>
  <c r="G1697" i="65"/>
  <c r="G1698" i="65"/>
  <c r="G1699" i="65"/>
  <c r="G1700" i="65"/>
  <c r="G1701" i="65"/>
  <c r="G1702" i="65"/>
  <c r="G1703" i="65"/>
  <c r="G1704" i="65"/>
  <c r="G1705" i="65"/>
  <c r="G1706" i="65"/>
  <c r="G1707" i="65"/>
  <c r="G1708" i="65"/>
  <c r="G1709" i="65"/>
  <c r="G1710" i="65"/>
  <c r="G1711" i="65"/>
  <c r="G1712" i="65"/>
  <c r="G1713" i="65"/>
  <c r="G1714" i="65"/>
  <c r="G1715" i="65"/>
  <c r="G1716" i="65"/>
  <c r="G1717" i="65"/>
  <c r="G1718" i="65"/>
  <c r="G1719" i="65"/>
  <c r="G1720" i="65"/>
  <c r="G1721" i="65"/>
  <c r="G1722" i="65"/>
  <c r="G1723" i="65"/>
  <c r="G1724" i="65"/>
  <c r="G1725" i="65"/>
  <c r="G1726" i="65"/>
  <c r="G1727" i="65"/>
  <c r="G1728" i="65"/>
  <c r="G1729" i="65"/>
  <c r="G1730" i="65"/>
  <c r="G1731" i="65"/>
  <c r="G1732" i="65"/>
  <c r="G1733" i="65"/>
  <c r="G1734" i="65"/>
  <c r="G1735" i="65"/>
  <c r="G1736" i="65"/>
  <c r="G1737" i="65"/>
  <c r="G1738" i="65"/>
  <c r="G1739" i="65"/>
  <c r="G1740" i="65"/>
  <c r="G1741" i="65"/>
  <c r="G1742" i="65"/>
  <c r="G1743" i="65"/>
  <c r="G1744" i="65"/>
  <c r="G1745" i="65"/>
  <c r="G1746" i="65"/>
  <c r="G1747" i="65"/>
  <c r="G1748" i="65"/>
  <c r="G1749" i="65"/>
  <c r="G1750" i="65"/>
  <c r="G1751" i="65"/>
  <c r="G1752" i="65"/>
  <c r="G1753" i="65"/>
  <c r="G1754" i="65"/>
  <c r="G1755" i="65"/>
  <c r="G1756" i="65"/>
  <c r="G1757" i="65"/>
  <c r="G1758" i="65"/>
  <c r="G1759" i="65"/>
  <c r="G1760" i="65"/>
  <c r="G1761" i="65"/>
  <c r="G1762" i="65"/>
  <c r="G1763" i="65"/>
  <c r="G1764" i="65"/>
  <c r="G1765" i="65"/>
  <c r="G1766" i="65"/>
  <c r="G1767" i="65"/>
  <c r="G1768" i="65"/>
  <c r="G1769" i="65"/>
  <c r="G1770" i="65"/>
  <c r="G1771" i="65"/>
  <c r="G1772" i="65"/>
  <c r="G1773" i="65"/>
  <c r="G1774" i="65"/>
  <c r="G1775" i="65"/>
  <c r="G1776" i="65"/>
  <c r="G1777" i="65"/>
  <c r="G1778" i="65"/>
  <c r="G1779" i="65"/>
  <c r="G1780" i="65"/>
  <c r="G1781" i="65"/>
  <c r="G1782" i="65"/>
  <c r="G1783" i="65"/>
  <c r="G1784" i="65"/>
  <c r="G1785" i="65"/>
  <c r="G1786" i="65"/>
  <c r="G1787" i="65"/>
  <c r="G1788" i="65"/>
  <c r="G1789" i="65"/>
  <c r="G1790" i="65"/>
  <c r="G1791" i="65"/>
  <c r="G1792" i="65"/>
  <c r="G1793" i="65"/>
  <c r="G1794" i="65"/>
  <c r="G1795" i="65"/>
  <c r="G1796" i="65"/>
  <c r="G1797" i="65"/>
  <c r="G1798" i="65"/>
  <c r="G1799" i="65"/>
  <c r="G1800" i="65"/>
  <c r="G1801" i="65"/>
  <c r="G1802" i="65"/>
  <c r="G1803" i="65"/>
  <c r="G1804" i="65"/>
  <c r="G1805" i="65"/>
  <c r="G1806" i="65"/>
  <c r="G1807" i="65"/>
  <c r="G1808" i="65"/>
  <c r="G1809" i="65"/>
  <c r="G1810" i="65"/>
  <c r="G1811" i="65"/>
  <c r="G1812" i="65"/>
  <c r="G1813" i="65"/>
  <c r="G1814" i="65"/>
  <c r="G1815" i="65"/>
  <c r="G1816" i="65"/>
  <c r="G1817" i="65"/>
  <c r="G1818" i="65"/>
  <c r="G1819" i="65"/>
  <c r="G1820" i="65"/>
  <c r="G1821" i="65"/>
  <c r="G1822" i="65"/>
  <c r="G1823" i="65"/>
  <c r="G1824" i="65"/>
  <c r="G1825" i="65"/>
  <c r="G1826" i="65"/>
  <c r="G1827" i="65"/>
  <c r="G1828" i="65"/>
  <c r="G1829" i="65"/>
  <c r="G1830" i="65"/>
  <c r="G1831" i="65"/>
  <c r="G1832" i="65"/>
  <c r="G1833" i="65"/>
  <c r="G1834" i="65"/>
  <c r="G1835" i="65"/>
  <c r="G1836" i="65"/>
  <c r="G1837" i="65"/>
  <c r="G1838" i="65"/>
  <c r="G1839" i="65"/>
  <c r="G1840" i="65"/>
  <c r="G1841" i="65"/>
  <c r="G1842" i="65"/>
  <c r="G1843" i="65"/>
  <c r="G1844" i="65"/>
  <c r="G1845" i="65"/>
  <c r="G1846" i="65"/>
  <c r="G1847" i="65"/>
  <c r="G1848" i="65"/>
  <c r="G1849" i="65"/>
  <c r="G1850" i="65"/>
  <c r="G1851" i="65"/>
  <c r="G1852" i="65"/>
  <c r="G1853" i="65"/>
  <c r="G1854" i="65"/>
  <c r="G1855" i="65"/>
  <c r="G1856" i="65"/>
  <c r="G1857" i="65"/>
  <c r="G1858" i="65"/>
  <c r="G1859" i="65"/>
  <c r="G1860" i="65"/>
  <c r="G1861" i="65"/>
  <c r="G1862" i="65"/>
  <c r="G1863" i="65"/>
  <c r="G1864" i="65"/>
  <c r="G1865" i="65"/>
  <c r="G1866" i="65"/>
  <c r="G1867" i="65"/>
  <c r="G1868" i="65"/>
  <c r="G1869" i="65"/>
  <c r="G1870" i="65"/>
  <c r="G1871" i="65"/>
  <c r="G1872" i="65"/>
  <c r="G1873" i="65"/>
  <c r="G1874" i="65"/>
  <c r="G1875" i="65"/>
  <c r="G1876" i="65"/>
  <c r="G1877" i="65"/>
  <c r="G1878" i="65"/>
  <c r="G1879" i="65"/>
  <c r="G1880" i="65"/>
  <c r="G1881" i="65"/>
  <c r="G1882" i="65"/>
  <c r="G1883" i="65"/>
  <c r="G1884" i="65"/>
  <c r="G1885" i="65"/>
  <c r="G1886" i="65"/>
  <c r="G1887" i="65"/>
  <c r="G1888" i="65"/>
  <c r="G1889" i="65"/>
  <c r="G1890" i="65"/>
  <c r="G1891" i="65"/>
  <c r="G1892" i="65"/>
  <c r="G1893" i="65"/>
  <c r="G1894" i="65"/>
  <c r="G1895" i="65"/>
  <c r="G1896" i="65"/>
  <c r="G1897" i="65"/>
  <c r="G1898" i="65"/>
  <c r="G1899" i="65"/>
  <c r="G1900" i="65"/>
  <c r="G1901" i="65"/>
  <c r="G1902" i="65"/>
  <c r="G1903" i="65"/>
  <c r="G1904" i="65"/>
  <c r="G1905" i="65"/>
  <c r="G1906" i="65"/>
  <c r="G1907" i="65"/>
  <c r="G1908" i="65"/>
  <c r="G1909" i="65"/>
  <c r="G1910" i="65"/>
  <c r="G1911" i="65"/>
  <c r="G1912" i="65"/>
  <c r="G1913" i="65"/>
  <c r="G1914" i="65"/>
  <c r="G1915" i="65"/>
  <c r="G1916" i="65"/>
  <c r="G1917" i="65"/>
  <c r="G1918" i="65"/>
  <c r="G1919" i="65"/>
  <c r="G1920" i="65"/>
  <c r="G1921" i="65"/>
  <c r="G1922" i="65"/>
  <c r="G1923" i="65"/>
  <c r="G1924" i="65"/>
  <c r="G1925" i="65"/>
  <c r="G1926" i="65"/>
  <c r="G1927" i="65"/>
  <c r="G1928" i="65"/>
  <c r="G1929" i="65"/>
  <c r="G1930" i="65"/>
  <c r="G1931" i="65"/>
  <c r="G1932" i="65"/>
  <c r="G1933" i="65"/>
  <c r="G1934" i="65"/>
  <c r="G1935" i="65"/>
  <c r="G1936" i="65"/>
  <c r="G1937" i="65"/>
  <c r="G1938" i="65"/>
  <c r="G1939" i="65"/>
  <c r="G1940" i="65"/>
  <c r="G1941" i="65"/>
  <c r="G1942" i="65"/>
  <c r="G1943" i="65"/>
  <c r="G1944" i="65"/>
  <c r="G1945" i="65"/>
  <c r="G1946" i="65"/>
  <c r="G1947" i="65"/>
  <c r="G1948" i="65"/>
  <c r="G1949" i="65"/>
  <c r="G1950" i="65"/>
  <c r="G1951" i="65"/>
  <c r="G1952" i="65"/>
  <c r="G1953" i="65"/>
  <c r="G1954" i="65"/>
  <c r="G1955" i="65"/>
  <c r="G1956" i="65"/>
  <c r="G1957" i="65"/>
  <c r="G1958" i="65"/>
  <c r="G1959" i="65"/>
  <c r="G1960" i="65"/>
  <c r="G1961" i="65"/>
  <c r="G1962" i="65"/>
  <c r="G1963" i="65"/>
  <c r="G1964" i="65"/>
  <c r="G1965" i="65"/>
  <c r="G1966" i="65"/>
  <c r="G1967" i="65"/>
  <c r="G1968" i="65"/>
  <c r="G1969" i="65"/>
  <c r="G1970" i="65"/>
  <c r="G1971" i="65"/>
  <c r="G1972" i="65"/>
  <c r="G1973" i="65"/>
  <c r="G1974" i="65"/>
  <c r="G1975" i="65"/>
  <c r="G1976" i="65"/>
  <c r="G1977" i="65"/>
  <c r="G1978" i="65"/>
  <c r="G1979" i="65"/>
  <c r="G1980" i="65"/>
  <c r="G1981" i="65"/>
  <c r="G1982" i="65"/>
  <c r="G1983" i="65"/>
  <c r="G1984" i="65"/>
  <c r="G1985" i="65"/>
  <c r="G1986" i="65"/>
  <c r="G1987" i="65"/>
  <c r="G1988" i="65"/>
  <c r="G1989" i="65"/>
  <c r="G1990" i="65"/>
  <c r="G1991" i="65"/>
  <c r="G1992" i="65"/>
  <c r="G1993" i="65"/>
  <c r="G1994" i="65"/>
  <c r="G1995" i="65"/>
  <c r="G1996" i="65"/>
  <c r="G1997" i="65"/>
  <c r="G1998" i="65"/>
  <c r="G1999" i="65"/>
  <c r="G2000" i="65"/>
  <c r="G2001" i="65"/>
  <c r="G2002" i="65"/>
  <c r="G2003" i="65"/>
  <c r="G2004" i="65"/>
  <c r="G2005" i="65"/>
  <c r="G2006" i="65"/>
  <c r="G2007" i="65"/>
  <c r="G2008" i="65"/>
  <c r="G2009" i="65"/>
  <c r="G2010" i="65"/>
  <c r="G2011" i="65"/>
  <c r="G2012" i="65"/>
  <c r="G2013" i="65"/>
  <c r="G2014" i="65"/>
  <c r="G2015" i="65"/>
  <c r="G2016" i="65"/>
  <c r="G2017" i="65"/>
  <c r="G2018" i="65"/>
  <c r="G2019" i="65"/>
  <c r="G2020" i="65"/>
  <c r="G2021" i="65"/>
  <c r="G2022" i="65"/>
  <c r="G2023" i="65"/>
  <c r="G2024" i="65"/>
  <c r="G2025" i="65"/>
  <c r="G2026" i="65"/>
  <c r="G2027" i="65"/>
  <c r="G2028" i="65"/>
  <c r="G2029" i="65"/>
  <c r="G2030" i="65"/>
  <c r="G2031" i="65"/>
  <c r="G2032" i="65"/>
  <c r="G2033" i="65"/>
  <c r="G2034" i="65"/>
  <c r="G2035" i="65"/>
  <c r="G2036" i="65"/>
  <c r="G2037" i="65"/>
  <c r="G2038" i="65"/>
  <c r="G2039" i="65"/>
  <c r="G2040" i="65"/>
  <c r="G2041" i="65"/>
  <c r="G2042" i="65"/>
  <c r="G2043" i="65"/>
  <c r="G2044" i="65"/>
  <c r="G2045" i="65"/>
  <c r="G2046" i="65"/>
  <c r="G2047" i="65"/>
  <c r="G2048" i="65"/>
  <c r="G2049" i="65"/>
  <c r="G2050" i="65"/>
  <c r="G2051" i="65"/>
  <c r="G2052" i="65"/>
  <c r="G2053" i="65"/>
  <c r="G2054" i="65"/>
  <c r="G2055" i="65"/>
  <c r="G2056" i="65"/>
  <c r="G2057" i="65"/>
  <c r="G2058" i="65"/>
  <c r="G2059" i="65"/>
  <c r="G2060" i="65"/>
  <c r="G2061" i="65"/>
  <c r="G2062" i="65"/>
  <c r="G2063" i="65"/>
  <c r="G2064" i="65"/>
  <c r="G2065" i="65"/>
  <c r="G2066" i="65"/>
  <c r="G2067" i="65"/>
  <c r="G2068" i="65"/>
  <c r="G2069" i="65"/>
  <c r="G2070" i="65"/>
  <c r="G2071" i="65"/>
  <c r="G2072" i="65"/>
  <c r="G2073" i="65"/>
  <c r="G2074" i="65"/>
  <c r="G2075" i="65"/>
  <c r="G2076" i="65"/>
  <c r="G2077" i="65"/>
  <c r="G2078" i="65"/>
  <c r="G2079" i="65"/>
  <c r="G2080" i="65"/>
  <c r="G2081" i="65"/>
  <c r="G2082" i="65"/>
  <c r="G2083" i="65"/>
  <c r="G2084" i="65"/>
  <c r="G2085" i="65"/>
  <c r="G2086" i="65"/>
  <c r="G2087" i="65"/>
  <c r="G2088" i="65"/>
  <c r="G2089" i="65"/>
  <c r="G2090" i="65"/>
  <c r="G2091" i="65"/>
  <c r="G2092" i="65"/>
  <c r="G2093" i="65"/>
  <c r="G2094" i="65"/>
  <c r="G2095" i="65"/>
  <c r="G2096" i="65"/>
  <c r="G2097" i="65"/>
  <c r="G2098" i="65"/>
  <c r="G2099" i="65"/>
  <c r="G2100" i="65"/>
  <c r="G2101" i="65"/>
  <c r="G2102" i="65"/>
  <c r="G2103" i="65"/>
  <c r="G2104" i="65"/>
  <c r="G2105" i="65"/>
  <c r="G2106" i="65"/>
  <c r="G2107" i="65"/>
  <c r="G2108" i="65"/>
  <c r="G2109" i="65"/>
  <c r="G2110" i="65"/>
  <c r="G2111" i="65"/>
  <c r="G2112" i="65"/>
  <c r="G2113" i="65"/>
  <c r="G2114" i="65"/>
  <c r="G2115" i="65"/>
  <c r="G2116" i="65"/>
  <c r="G2117" i="65"/>
  <c r="G2118" i="65"/>
  <c r="G2119" i="65"/>
  <c r="G2120" i="65"/>
  <c r="G2121" i="65"/>
  <c r="G2122" i="65"/>
  <c r="G2123" i="65"/>
  <c r="G2124" i="65"/>
  <c r="G2125" i="65"/>
  <c r="G2126" i="65"/>
  <c r="G2127" i="65"/>
  <c r="G2128" i="65"/>
  <c r="G2129" i="65"/>
  <c r="G2130" i="65"/>
  <c r="G2131" i="65"/>
  <c r="G2132" i="65"/>
  <c r="G2133" i="65"/>
  <c r="G2134" i="65"/>
  <c r="G2135" i="65"/>
  <c r="G2136" i="65"/>
  <c r="G2137" i="65"/>
  <c r="G2138" i="65"/>
  <c r="G2139" i="65"/>
  <c r="G2140" i="65"/>
  <c r="G2141" i="65"/>
  <c r="G2142" i="65"/>
  <c r="G2143" i="65"/>
  <c r="G2144" i="65"/>
  <c r="G2145" i="65"/>
  <c r="G2146" i="65"/>
  <c r="G2147" i="65"/>
  <c r="G2148" i="65"/>
  <c r="G2149" i="65"/>
  <c r="G2150" i="65"/>
  <c r="G2151" i="65"/>
  <c r="G2152" i="65"/>
  <c r="G2153" i="65"/>
  <c r="G2154" i="65"/>
  <c r="G2155" i="65"/>
  <c r="G2156" i="65"/>
  <c r="G2157" i="65"/>
  <c r="G2158" i="65"/>
  <c r="G2159" i="65"/>
  <c r="G2160" i="65"/>
  <c r="G2161" i="65"/>
  <c r="G2162" i="65"/>
  <c r="G2163" i="65"/>
  <c r="G2164" i="65"/>
  <c r="G2165" i="65"/>
  <c r="G2166" i="65"/>
  <c r="G2167" i="65"/>
  <c r="G2168" i="65"/>
  <c r="G2169" i="65"/>
  <c r="G2170" i="65"/>
  <c r="G2171" i="65"/>
  <c r="G2172" i="65"/>
  <c r="G2173" i="65"/>
  <c r="G2174" i="65"/>
  <c r="G2175" i="65"/>
  <c r="G2176" i="65"/>
  <c r="G2177" i="65"/>
  <c r="G2178" i="65"/>
  <c r="G2179" i="65"/>
  <c r="G2180" i="65"/>
  <c r="G2181" i="65"/>
  <c r="G2182" i="65"/>
  <c r="G2183" i="65"/>
  <c r="G2184" i="65"/>
  <c r="G2185" i="65"/>
  <c r="G2186" i="65"/>
  <c r="G2187" i="65"/>
  <c r="G2188" i="65"/>
  <c r="G2189" i="65"/>
  <c r="G2190" i="65"/>
  <c r="G2191" i="65"/>
  <c r="G2192" i="65"/>
  <c r="G2193" i="65"/>
  <c r="G2194" i="65"/>
  <c r="G2195" i="65"/>
  <c r="G2196" i="65"/>
  <c r="G2197" i="65"/>
  <c r="G2198" i="65"/>
  <c r="G2199" i="65"/>
  <c r="G2200" i="65"/>
  <c r="G2201" i="65"/>
  <c r="G2202" i="65"/>
  <c r="G2203" i="65"/>
  <c r="G2204" i="65"/>
  <c r="G2205" i="65"/>
  <c r="G2206" i="65"/>
  <c r="G2207" i="65"/>
  <c r="G2208" i="65"/>
  <c r="G2209" i="65"/>
  <c r="G2210" i="65"/>
  <c r="G2211" i="65"/>
  <c r="G2212" i="65"/>
  <c r="G2213" i="65"/>
  <c r="G2214" i="65"/>
  <c r="G2215" i="65"/>
  <c r="G2216" i="65"/>
  <c r="G2217" i="65"/>
  <c r="G2218" i="65"/>
  <c r="G2219" i="65"/>
  <c r="G2220" i="65"/>
  <c r="G2221" i="65"/>
  <c r="G2222" i="65"/>
  <c r="G2223" i="65"/>
  <c r="G2224" i="65"/>
  <c r="G2225" i="65"/>
  <c r="G2226" i="65"/>
  <c r="G2227" i="65"/>
  <c r="G2228" i="65"/>
  <c r="G2229" i="65"/>
  <c r="G2230" i="65"/>
  <c r="G2231" i="65"/>
  <c r="G2232" i="65"/>
  <c r="G2233" i="65"/>
  <c r="G2234" i="65"/>
  <c r="G2235" i="65"/>
  <c r="G2236" i="65"/>
  <c r="G2237" i="65"/>
  <c r="G2238" i="65"/>
  <c r="G2239" i="65"/>
  <c r="G2240" i="65"/>
  <c r="G2241" i="65"/>
  <c r="G2242" i="65"/>
  <c r="G2243" i="65"/>
  <c r="G2244" i="65"/>
  <c r="G2245" i="65"/>
  <c r="G2246" i="65"/>
  <c r="G2247" i="65"/>
  <c r="G2248" i="65"/>
  <c r="G2249" i="65"/>
  <c r="G2250" i="65"/>
  <c r="G2251" i="65"/>
  <c r="G2252" i="65"/>
  <c r="G2253" i="65"/>
  <c r="G2254" i="65"/>
  <c r="G2255" i="65"/>
  <c r="G2256" i="65"/>
  <c r="G2257" i="65"/>
  <c r="G2258" i="65"/>
  <c r="G2259" i="65"/>
  <c r="G2260" i="65"/>
  <c r="G2261" i="65"/>
  <c r="G2262" i="65"/>
  <c r="G2263" i="65"/>
  <c r="G2264" i="65"/>
  <c r="G2265" i="65"/>
  <c r="G2266" i="65"/>
  <c r="G2267" i="65"/>
  <c r="G2268" i="65"/>
  <c r="G2269" i="65"/>
  <c r="G2270" i="65"/>
  <c r="G2271" i="65"/>
  <c r="G2272" i="65"/>
  <c r="G2273" i="65"/>
  <c r="G2274" i="65"/>
  <c r="G2275" i="65"/>
  <c r="G2276" i="65"/>
  <c r="G2277" i="65"/>
  <c r="G2278" i="65"/>
  <c r="G2279" i="65"/>
  <c r="G2280" i="65"/>
  <c r="G2281" i="65"/>
  <c r="G2282" i="65"/>
  <c r="G2283" i="65"/>
  <c r="G2284" i="65"/>
  <c r="G2285" i="65"/>
  <c r="G2286" i="65"/>
  <c r="G2287" i="65"/>
  <c r="G2288" i="65"/>
  <c r="G2289" i="65"/>
  <c r="G2290" i="65"/>
  <c r="G2291" i="65"/>
  <c r="G2292" i="65"/>
  <c r="G2293" i="65"/>
  <c r="G2294" i="65"/>
  <c r="G2295" i="65"/>
  <c r="G2296" i="65"/>
  <c r="G2297" i="65"/>
  <c r="G2298" i="65"/>
  <c r="G2299" i="65"/>
  <c r="G2300" i="65"/>
  <c r="G2301" i="65"/>
  <c r="G2302" i="65"/>
  <c r="G2303" i="65"/>
  <c r="G2304" i="65"/>
  <c r="G2305" i="65"/>
  <c r="G2306" i="65"/>
  <c r="G2307" i="65"/>
  <c r="G2308" i="65"/>
  <c r="G2309" i="65"/>
  <c r="G2310" i="65"/>
  <c r="G2311" i="65"/>
  <c r="G2312" i="65"/>
  <c r="G2313" i="65"/>
  <c r="G2314" i="65"/>
  <c r="G2315" i="65"/>
  <c r="G2316" i="65"/>
  <c r="G2317" i="65"/>
  <c r="G2318" i="65"/>
  <c r="G2319" i="65"/>
  <c r="G2320" i="65"/>
  <c r="G2321" i="65"/>
  <c r="G2322" i="65"/>
  <c r="G2323" i="65"/>
  <c r="G2324" i="65"/>
  <c r="G2325" i="65"/>
  <c r="G2326" i="65"/>
  <c r="G2327" i="65"/>
  <c r="G2328" i="65"/>
  <c r="G2329" i="65"/>
  <c r="G2330" i="65"/>
  <c r="G2331" i="65"/>
  <c r="G2332" i="65"/>
  <c r="G2333" i="65"/>
  <c r="G2334" i="65"/>
  <c r="G2335" i="65"/>
  <c r="G2336" i="65"/>
  <c r="G2337" i="65"/>
  <c r="G2338" i="65"/>
  <c r="G2339" i="65"/>
  <c r="G2340" i="65"/>
  <c r="G2341" i="65"/>
  <c r="G2342" i="65"/>
  <c r="G2343" i="65"/>
  <c r="G2344" i="65"/>
  <c r="G2345" i="65"/>
  <c r="G2346" i="65"/>
  <c r="G2347" i="65"/>
  <c r="G2348" i="65"/>
  <c r="G2349" i="65"/>
  <c r="G2350" i="65"/>
  <c r="G2351" i="65"/>
  <c r="G2352" i="65"/>
  <c r="G2353" i="65"/>
  <c r="G2354" i="65"/>
  <c r="G2355" i="65"/>
  <c r="G2356" i="65"/>
  <c r="G2357" i="65"/>
  <c r="G2358" i="65"/>
  <c r="G2359" i="65"/>
  <c r="G2360" i="65"/>
  <c r="G2361" i="65"/>
  <c r="G2362" i="65"/>
  <c r="G2363" i="65"/>
  <c r="G2364" i="65"/>
  <c r="G2365" i="65"/>
  <c r="G2366" i="65"/>
  <c r="G2367" i="65"/>
  <c r="G2368" i="65"/>
  <c r="G2369" i="65"/>
  <c r="G2370" i="65"/>
  <c r="G2371" i="65"/>
  <c r="G2372" i="65"/>
  <c r="G2373" i="65"/>
  <c r="G2374" i="65"/>
  <c r="G2375" i="65"/>
  <c r="G2376" i="65"/>
  <c r="G2377" i="65"/>
  <c r="G2378" i="65"/>
  <c r="G2379" i="65"/>
  <c r="G2380" i="65"/>
  <c r="G2381" i="65"/>
  <c r="G2382" i="65"/>
  <c r="G2383" i="65"/>
  <c r="G2384" i="65"/>
  <c r="G2385" i="65"/>
  <c r="G2386" i="65"/>
  <c r="G2387" i="65"/>
  <c r="G2388" i="65"/>
  <c r="G2389" i="65"/>
  <c r="G2390" i="65"/>
  <c r="G2391" i="65"/>
  <c r="G2392" i="65"/>
  <c r="G2393" i="65"/>
  <c r="G2394" i="65"/>
  <c r="G2395" i="65"/>
  <c r="G2396" i="65"/>
  <c r="G2397" i="65"/>
  <c r="G2398" i="65"/>
  <c r="G2399" i="65"/>
  <c r="G2400" i="65"/>
  <c r="G2401" i="65"/>
  <c r="G2402" i="65"/>
  <c r="G2403" i="65"/>
  <c r="G2404" i="65"/>
  <c r="G2405" i="65"/>
  <c r="G2406" i="65"/>
  <c r="G2407" i="65"/>
  <c r="G2408" i="65"/>
  <c r="G2409" i="65"/>
  <c r="G2410" i="65"/>
  <c r="G2411" i="65"/>
  <c r="G2412" i="65"/>
  <c r="G2413" i="65"/>
  <c r="G2414" i="65"/>
  <c r="G2415" i="65"/>
  <c r="G2416" i="65"/>
  <c r="G2417" i="65"/>
  <c r="G2418" i="65"/>
  <c r="G2419" i="65"/>
  <c r="G2420" i="65"/>
  <c r="G2421" i="65"/>
  <c r="G2422" i="65"/>
  <c r="G2423" i="65"/>
  <c r="G2424" i="65"/>
  <c r="G2425" i="65"/>
  <c r="G2426" i="65"/>
  <c r="G2427" i="65"/>
  <c r="G2428" i="65"/>
  <c r="G2429" i="65"/>
  <c r="G2430" i="65"/>
  <c r="G2431" i="65"/>
  <c r="G2432" i="65"/>
  <c r="G2433" i="65"/>
  <c r="G2434" i="65"/>
  <c r="G2435" i="65"/>
  <c r="G2436" i="65"/>
  <c r="G2437" i="65"/>
  <c r="G2438" i="65"/>
  <c r="G2439" i="65"/>
  <c r="G2440" i="65"/>
  <c r="G2441" i="65"/>
  <c r="G2442" i="65"/>
  <c r="G2443" i="65"/>
  <c r="G2444" i="65"/>
  <c r="G2445" i="65"/>
  <c r="G2446" i="65"/>
  <c r="G2447" i="65"/>
  <c r="G2448" i="65"/>
  <c r="G2449" i="65"/>
  <c r="G2450" i="65"/>
  <c r="G2451" i="65"/>
  <c r="G2452" i="65"/>
  <c r="G2453" i="65"/>
  <c r="G2454" i="65"/>
  <c r="G2455" i="65"/>
  <c r="G2456" i="65"/>
  <c r="G2457" i="65"/>
  <c r="G2458" i="65"/>
  <c r="G2459" i="65"/>
  <c r="G2460" i="65"/>
  <c r="G2461" i="65"/>
  <c r="G2462" i="65"/>
  <c r="G2463" i="65"/>
  <c r="G2464" i="65"/>
  <c r="G2465" i="65"/>
  <c r="G2466" i="65"/>
  <c r="G2467" i="65"/>
  <c r="G2468" i="65"/>
  <c r="G2469" i="65"/>
  <c r="G2470" i="65"/>
  <c r="G2471" i="65"/>
  <c r="G2472" i="65"/>
  <c r="G2473" i="65"/>
  <c r="G2474" i="65"/>
  <c r="G2475" i="65"/>
  <c r="G2476" i="65"/>
  <c r="G2477" i="65"/>
  <c r="G2478" i="65"/>
  <c r="G2479" i="65"/>
  <c r="G2480" i="65"/>
  <c r="G2481" i="65"/>
  <c r="G2482" i="65"/>
  <c r="G2483" i="65"/>
  <c r="G2484" i="65"/>
  <c r="G2485" i="65"/>
  <c r="G2486" i="65"/>
  <c r="G2487" i="65"/>
  <c r="G2488" i="65"/>
  <c r="G2489" i="65"/>
  <c r="G2490" i="65"/>
  <c r="G2491" i="65"/>
  <c r="G2492" i="65"/>
  <c r="G2493" i="65"/>
  <c r="G2494" i="65"/>
  <c r="G2495" i="65"/>
  <c r="G2496" i="65"/>
  <c r="G2497" i="65"/>
  <c r="G2498" i="65"/>
  <c r="G2499" i="65"/>
  <c r="G2500" i="65"/>
  <c r="G2501" i="65"/>
  <c r="G2502" i="65"/>
  <c r="G2503" i="65"/>
  <c r="G2504" i="65"/>
  <c r="G2505" i="65"/>
  <c r="G2506" i="65"/>
  <c r="G2507" i="65"/>
  <c r="G2508" i="65"/>
  <c r="G2509" i="65"/>
  <c r="G2510" i="65"/>
  <c r="G2511" i="65"/>
  <c r="G2512" i="65"/>
  <c r="G2513" i="65"/>
  <c r="G2514" i="65"/>
  <c r="G2515" i="65"/>
  <c r="G2516" i="65"/>
  <c r="G2517" i="65"/>
  <c r="G2518" i="65"/>
  <c r="G2519" i="65"/>
  <c r="G2520" i="65"/>
  <c r="G2521" i="65"/>
  <c r="G2522" i="65"/>
  <c r="G2523" i="65"/>
  <c r="G2524" i="65"/>
  <c r="G2525" i="65"/>
  <c r="G2526" i="65"/>
  <c r="G2527" i="65"/>
  <c r="G2528" i="65"/>
  <c r="G2529" i="65"/>
  <c r="G2530" i="65"/>
  <c r="G2531" i="65"/>
  <c r="G2532" i="65"/>
  <c r="G2533" i="65"/>
  <c r="G2534" i="65"/>
  <c r="G2535" i="65"/>
  <c r="G2536" i="65"/>
  <c r="G2537" i="65"/>
  <c r="G2538" i="65"/>
  <c r="G2539" i="65"/>
  <c r="G2540" i="65"/>
  <c r="G2541" i="65"/>
  <c r="G2542" i="65"/>
  <c r="G2543" i="65"/>
  <c r="G2544" i="65"/>
  <c r="G2545" i="65"/>
  <c r="G2546" i="65"/>
  <c r="G2547" i="65"/>
  <c r="G2548" i="65"/>
  <c r="G2549" i="65"/>
  <c r="G2550" i="65"/>
  <c r="G2551" i="65"/>
  <c r="G2552" i="65"/>
  <c r="G2553" i="65"/>
  <c r="G2554" i="65"/>
  <c r="G2555" i="65"/>
  <c r="G2556" i="65"/>
  <c r="G2557" i="65"/>
  <c r="G2558" i="65"/>
  <c r="G2559" i="65"/>
  <c r="G2560" i="65"/>
  <c r="G2561" i="65"/>
  <c r="G2562" i="65"/>
  <c r="G2563" i="65"/>
  <c r="G2564" i="65"/>
  <c r="G2565" i="65"/>
  <c r="G2566" i="65"/>
  <c r="G2567" i="65"/>
  <c r="G2568" i="65"/>
  <c r="G2569" i="65"/>
  <c r="G2570" i="65"/>
  <c r="G2571" i="65"/>
  <c r="G2572" i="65"/>
  <c r="G2573" i="65"/>
  <c r="G2574" i="65"/>
  <c r="G2575" i="65"/>
  <c r="G2576" i="65"/>
  <c r="G2577" i="65"/>
  <c r="G2578" i="65"/>
  <c r="G2579" i="65"/>
  <c r="G2580" i="65"/>
  <c r="G2581" i="65"/>
  <c r="G2582" i="65"/>
  <c r="G2583" i="65"/>
  <c r="G2584" i="65"/>
  <c r="G2585" i="65"/>
  <c r="G2586" i="65"/>
  <c r="G2587" i="65"/>
  <c r="G2588" i="65"/>
  <c r="G2589" i="65"/>
  <c r="G2590" i="65"/>
  <c r="G2591" i="65"/>
  <c r="G2592" i="65"/>
  <c r="G2593" i="65"/>
  <c r="G2594" i="65"/>
  <c r="G2595" i="65"/>
  <c r="G2596" i="65"/>
  <c r="G2597" i="65"/>
  <c r="G2598" i="65"/>
  <c r="G2599" i="65"/>
  <c r="G2600" i="65"/>
  <c r="G2601" i="65"/>
  <c r="G2602" i="65"/>
  <c r="G2603" i="65"/>
  <c r="G2604" i="65"/>
  <c r="G2605" i="65"/>
  <c r="G2606" i="65"/>
  <c r="G2607" i="65"/>
  <c r="G2608" i="65"/>
  <c r="G2609" i="65"/>
  <c r="G2610" i="65"/>
  <c r="G2611" i="65"/>
  <c r="G2612" i="65"/>
  <c r="G2613" i="65"/>
  <c r="G2614" i="65"/>
  <c r="G2615" i="65"/>
  <c r="G2616" i="65"/>
  <c r="G2617" i="65"/>
  <c r="G2618" i="65"/>
  <c r="G2619" i="65"/>
  <c r="G2620" i="65"/>
  <c r="G2621" i="65"/>
  <c r="G2622" i="65"/>
  <c r="G2623" i="65"/>
  <c r="G2624" i="65"/>
  <c r="G2625" i="65"/>
  <c r="G2626" i="65"/>
  <c r="G2627" i="65"/>
  <c r="G2628" i="65"/>
  <c r="G2629" i="65"/>
  <c r="G2630" i="65"/>
  <c r="G2631" i="65"/>
  <c r="G2632" i="65"/>
  <c r="G2633" i="65"/>
  <c r="G2634" i="65"/>
  <c r="G2635" i="65"/>
  <c r="G2636" i="65"/>
  <c r="G2637" i="65"/>
  <c r="G2638" i="65"/>
  <c r="G2639" i="65"/>
  <c r="G2640" i="65"/>
  <c r="G2641" i="65"/>
  <c r="G2642" i="65"/>
  <c r="G2643" i="65"/>
  <c r="G5" i="65"/>
  <c r="O29" i="48"/>
  <c r="O30" i="48"/>
  <c r="O31" i="48"/>
  <c r="O32" i="48"/>
  <c r="O33" i="48"/>
  <c r="O28" i="48"/>
  <c r="O27" i="48"/>
  <c r="I32" i="48"/>
  <c r="I31" i="48"/>
  <c r="I30" i="48"/>
  <c r="I29" i="48"/>
  <c r="I28" i="48"/>
  <c r="I27" i="48"/>
  <c r="G32" i="48"/>
  <c r="G31" i="48"/>
  <c r="G30" i="48"/>
  <c r="G27" i="48"/>
  <c r="G29" i="48"/>
  <c r="G28" i="48" l="1"/>
  <c r="J28" i="48" l="1"/>
  <c r="J29" i="48"/>
  <c r="J30" i="48"/>
  <c r="J31" i="48"/>
  <c r="J32" i="48"/>
  <c r="J27" i="48"/>
  <c r="Q54" i="55"/>
  <c r="Q55" i="55"/>
  <c r="Q56" i="55"/>
  <c r="Q57" i="55"/>
  <c r="Q58" i="55"/>
  <c r="Q59" i="55"/>
  <c r="Q60" i="55"/>
  <c r="Q61" i="55"/>
  <c r="Q62" i="55"/>
  <c r="Q63" i="55"/>
  <c r="Q64" i="55"/>
  <c r="Q65" i="55"/>
  <c r="Q66" i="55"/>
  <c r="Q67" i="55"/>
  <c r="Q68" i="55"/>
  <c r="Q69" i="55"/>
  <c r="Q70" i="55"/>
  <c r="Q71" i="55"/>
  <c r="Q72" i="55"/>
  <c r="Q73" i="55"/>
  <c r="Q74" i="55"/>
  <c r="Q75" i="55"/>
  <c r="Q76" i="55"/>
  <c r="Q77" i="55"/>
  <c r="Q78" i="55"/>
  <c r="Q79" i="55"/>
  <c r="Q80" i="55"/>
  <c r="Q81" i="55"/>
  <c r="Q82" i="55"/>
  <c r="Q83" i="55"/>
  <c r="Q84" i="55"/>
  <c r="Q85" i="55"/>
  <c r="Q86" i="55"/>
  <c r="Q87" i="55"/>
  <c r="Q88" i="55"/>
  <c r="Q89" i="55"/>
  <c r="Q90" i="55"/>
  <c r="Q91" i="55"/>
  <c r="Q92" i="55"/>
  <c r="Q93" i="55"/>
  <c r="Q94" i="55"/>
  <c r="Q95" i="55"/>
  <c r="Q96" i="55"/>
  <c r="Q97" i="55"/>
  <c r="Q98" i="55"/>
  <c r="Q99" i="55"/>
  <c r="Q100" i="55"/>
  <c r="Q101" i="55"/>
  <c r="Q102" i="55"/>
  <c r="Q103" i="55"/>
  <c r="Q104" i="55"/>
  <c r="Q105" i="55"/>
  <c r="Q106" i="55"/>
  <c r="Q107" i="55"/>
  <c r="Q108" i="55"/>
  <c r="Q109" i="55"/>
  <c r="Q110" i="55"/>
  <c r="Q111" i="55"/>
  <c r="Q112" i="55"/>
  <c r="Q113" i="55"/>
  <c r="Q114" i="55"/>
  <c r="Q115" i="55"/>
  <c r="Q116" i="55"/>
  <c r="Q117" i="55"/>
  <c r="Q118" i="55"/>
  <c r="Q119" i="55"/>
  <c r="Q120" i="55"/>
  <c r="Q121" i="55"/>
  <c r="Q122" i="55"/>
  <c r="Q123" i="55"/>
  <c r="Q124" i="55"/>
  <c r="Q125" i="55"/>
  <c r="Q126" i="55"/>
  <c r="Q127" i="55"/>
  <c r="Q128" i="55"/>
  <c r="Q129" i="55"/>
  <c r="Q130" i="55"/>
  <c r="Q131" i="55"/>
  <c r="Q132" i="55"/>
  <c r="Q133" i="55"/>
  <c r="Q134" i="55"/>
  <c r="Q135" i="55"/>
  <c r="Q136" i="55"/>
  <c r="Q137" i="55"/>
  <c r="Q138" i="55"/>
  <c r="Q139" i="55"/>
  <c r="Q140" i="55"/>
  <c r="Q141" i="55"/>
  <c r="Q142" i="55"/>
  <c r="Q143" i="55"/>
  <c r="Q144" i="55"/>
  <c r="Q145" i="55"/>
  <c r="Q146" i="55"/>
  <c r="Q147" i="55"/>
  <c r="Q148" i="55"/>
  <c r="Q149" i="55"/>
  <c r="Q150" i="55"/>
  <c r="Q151" i="55"/>
  <c r="Q152" i="55"/>
  <c r="Q153" i="55"/>
  <c r="Q154" i="55"/>
  <c r="Q155" i="55"/>
  <c r="Q156" i="55"/>
  <c r="Q157" i="55"/>
  <c r="Q158" i="55"/>
  <c r="Q159" i="55"/>
  <c r="Q160" i="55"/>
  <c r="Q161" i="55"/>
  <c r="Q162" i="55"/>
  <c r="Q163" i="55"/>
  <c r="Q164" i="55"/>
  <c r="Q165" i="55"/>
  <c r="Q166" i="55"/>
  <c r="Q167" i="55"/>
  <c r="Q168" i="55"/>
  <c r="Q169" i="55"/>
  <c r="Q170" i="55"/>
  <c r="Q171" i="55"/>
  <c r="Q172" i="55"/>
  <c r="Q173" i="55"/>
  <c r="Q174" i="55"/>
  <c r="Q175" i="55"/>
  <c r="Q176" i="55"/>
  <c r="Q177" i="55"/>
  <c r="Q178" i="55"/>
  <c r="Q179" i="55"/>
  <c r="Q180" i="55"/>
  <c r="Q181" i="55"/>
  <c r="Q182" i="55"/>
  <c r="Q183" i="55"/>
  <c r="Q184" i="55"/>
  <c r="Q185" i="55"/>
  <c r="Q186" i="55"/>
  <c r="Q187" i="55"/>
  <c r="Q188" i="55"/>
  <c r="Q189" i="55"/>
  <c r="Q190" i="55"/>
  <c r="Q191" i="55"/>
  <c r="Q192" i="55"/>
  <c r="Q193" i="55"/>
  <c r="Q194" i="55"/>
  <c r="Q195" i="55"/>
  <c r="Q196" i="55"/>
  <c r="Q197" i="55"/>
  <c r="Q198" i="55"/>
  <c r="Q199" i="55"/>
  <c r="Q200" i="55"/>
  <c r="Q201" i="55"/>
  <c r="Q202" i="55"/>
  <c r="Q203" i="55"/>
  <c r="Q204" i="55"/>
  <c r="Q205" i="55"/>
  <c r="Q206" i="55"/>
  <c r="Q207" i="55"/>
  <c r="Q208" i="55"/>
  <c r="Q209" i="55"/>
  <c r="Q210" i="55"/>
  <c r="Q211" i="55"/>
  <c r="Q212" i="55"/>
  <c r="Q213" i="55"/>
  <c r="Q214" i="55"/>
  <c r="Q215" i="55"/>
  <c r="Q216" i="55"/>
  <c r="Q217" i="55"/>
  <c r="Q218" i="55"/>
  <c r="Q219" i="55"/>
  <c r="Q220" i="55"/>
  <c r="Q221" i="55"/>
  <c r="Q222" i="55"/>
  <c r="Q223" i="55"/>
  <c r="Q224" i="55"/>
  <c r="Q225" i="55"/>
  <c r="Q226" i="55"/>
  <c r="Q227" i="55"/>
  <c r="Q228" i="55"/>
  <c r="Q229" i="55"/>
  <c r="Q230" i="55"/>
  <c r="Q231" i="55"/>
  <c r="Q232" i="55"/>
  <c r="Q233" i="55"/>
  <c r="Q234" i="55"/>
  <c r="Q235" i="55"/>
  <c r="Q236" i="55"/>
  <c r="Q237" i="55"/>
  <c r="Q238" i="55"/>
  <c r="Q239" i="55"/>
  <c r="Q240" i="55"/>
  <c r="Q241" i="55"/>
  <c r="Q242" i="55"/>
  <c r="Q243" i="55"/>
  <c r="Q244" i="55"/>
  <c r="Q245" i="55"/>
  <c r="Q246" i="55"/>
  <c r="Q247" i="55"/>
  <c r="Q248" i="55"/>
  <c r="Q249" i="55"/>
  <c r="Q250" i="55"/>
  <c r="Q251" i="55"/>
  <c r="Q252" i="55"/>
  <c r="Q253" i="55"/>
  <c r="Q254" i="55"/>
  <c r="Q255" i="55"/>
  <c r="Q256" i="55"/>
  <c r="Q257" i="55"/>
  <c r="Q258" i="55"/>
  <c r="Q259" i="55"/>
  <c r="Q260" i="55"/>
  <c r="Q261" i="55"/>
  <c r="Q262" i="55"/>
  <c r="Q263" i="55"/>
  <c r="Q264" i="55"/>
  <c r="Q265" i="55"/>
  <c r="Q266" i="55"/>
  <c r="Q267" i="55"/>
  <c r="Q268" i="55"/>
  <c r="Q269" i="55"/>
  <c r="Q270" i="55"/>
  <c r="Q271" i="55"/>
  <c r="Q272" i="55"/>
  <c r="Q273" i="55"/>
  <c r="Q274" i="55"/>
  <c r="Q275" i="55"/>
  <c r="Q276" i="55"/>
  <c r="Q277" i="55"/>
  <c r="Q278" i="55"/>
  <c r="Q279" i="55"/>
  <c r="Q280" i="55"/>
  <c r="Q281" i="55"/>
  <c r="Q282" i="55"/>
  <c r="Q283" i="55"/>
  <c r="Q284" i="55"/>
  <c r="Q285" i="55"/>
  <c r="Q286" i="55"/>
  <c r="Q287" i="55"/>
  <c r="Q288" i="55"/>
  <c r="Q289" i="55"/>
  <c r="Q290" i="55"/>
  <c r="Q291" i="55"/>
  <c r="Q292" i="55"/>
  <c r="Q293" i="55"/>
  <c r="Q294" i="55"/>
  <c r="Q295" i="55"/>
  <c r="Q296" i="55"/>
  <c r="Q297" i="55"/>
  <c r="Q298" i="55"/>
  <c r="Q299" i="55"/>
  <c r="Q300" i="55"/>
  <c r="Q301" i="55"/>
  <c r="Q302" i="55"/>
  <c r="Q303" i="55"/>
  <c r="Q304" i="55"/>
  <c r="Q305" i="55"/>
  <c r="Q306" i="55"/>
  <c r="Q307" i="55"/>
  <c r="Q308" i="55"/>
  <c r="Q309" i="55"/>
  <c r="Q310" i="55"/>
  <c r="Q311" i="55"/>
  <c r="Q312" i="55"/>
  <c r="Q313" i="55"/>
  <c r="Q314" i="55"/>
  <c r="Q315" i="55"/>
  <c r="Q316" i="55"/>
  <c r="Q317" i="55"/>
  <c r="Q318" i="55"/>
  <c r="Q319" i="55"/>
  <c r="Q320" i="55"/>
  <c r="Q321" i="55"/>
  <c r="Q322" i="55"/>
  <c r="Q323" i="55"/>
  <c r="Q324" i="55"/>
  <c r="Q325" i="55"/>
  <c r="Q326" i="55"/>
  <c r="Q327" i="55"/>
  <c r="Q328" i="55"/>
  <c r="Q329" i="55"/>
  <c r="Q330" i="55"/>
  <c r="Q331" i="55"/>
  <c r="Q332" i="55"/>
  <c r="Q333" i="55"/>
  <c r="Q334" i="55"/>
  <c r="Q335" i="55"/>
  <c r="Q336" i="55"/>
  <c r="Q337" i="55"/>
  <c r="Q338" i="55"/>
  <c r="Q339" i="55"/>
  <c r="Q340" i="55"/>
  <c r="Q341" i="55"/>
  <c r="Q342" i="55"/>
  <c r="Q343" i="55"/>
  <c r="Q344" i="55"/>
  <c r="Q345" i="55"/>
  <c r="Q346" i="55"/>
  <c r="Q347" i="55"/>
  <c r="Q348" i="55"/>
  <c r="Q349" i="55"/>
  <c r="Q350" i="55"/>
  <c r="Q351" i="55"/>
  <c r="Q352" i="55"/>
  <c r="Q353" i="55"/>
  <c r="Q354" i="55"/>
  <c r="Q355" i="55"/>
  <c r="Q356" i="55"/>
  <c r="Q357" i="55"/>
  <c r="Q358" i="55"/>
  <c r="Q359" i="55"/>
  <c r="Q360" i="55"/>
  <c r="Q361" i="55"/>
  <c r="Q362" i="55"/>
  <c r="Q363" i="55"/>
  <c r="Q364" i="55"/>
  <c r="Q365" i="55"/>
  <c r="Q366" i="55"/>
  <c r="Q367" i="55"/>
  <c r="Q368" i="55"/>
  <c r="Q369" i="55"/>
  <c r="Q370" i="55"/>
  <c r="Q371" i="55"/>
  <c r="Q372" i="55"/>
  <c r="Q373" i="55"/>
  <c r="Q374" i="55"/>
  <c r="Q375" i="55"/>
  <c r="Q376" i="55"/>
  <c r="Q377" i="55"/>
  <c r="Q378" i="55"/>
  <c r="Q379" i="55"/>
  <c r="Q380" i="55"/>
  <c r="Q381" i="55"/>
  <c r="Q382" i="55"/>
  <c r="Q383" i="55"/>
  <c r="Q384" i="55"/>
  <c r="Q385" i="55"/>
  <c r="Q386" i="55"/>
  <c r="Q387" i="55"/>
  <c r="Q388" i="55"/>
  <c r="Q389" i="55"/>
  <c r="Q390" i="55"/>
  <c r="Q391" i="55"/>
  <c r="Q392" i="55"/>
  <c r="Q393" i="55"/>
  <c r="Q394" i="55"/>
  <c r="Q395" i="55"/>
  <c r="Q396" i="55"/>
  <c r="Q397" i="55"/>
  <c r="Q398" i="55"/>
  <c r="Q399" i="55"/>
  <c r="Q400" i="55"/>
  <c r="Q401" i="55"/>
  <c r="Q402" i="55"/>
  <c r="Q403" i="55"/>
  <c r="Q404" i="55"/>
  <c r="Q405" i="55"/>
  <c r="Q406" i="55"/>
  <c r="Q407" i="55"/>
  <c r="Q408" i="55"/>
  <c r="Q409" i="55"/>
  <c r="Q410" i="55"/>
  <c r="Q411" i="55"/>
  <c r="Q412" i="55"/>
  <c r="Q413" i="55"/>
  <c r="Q414" i="55"/>
  <c r="Q415" i="55"/>
  <c r="Q416" i="55"/>
  <c r="Q417" i="55"/>
  <c r="Q418" i="55"/>
  <c r="Q419" i="55"/>
  <c r="Q420" i="55"/>
  <c r="Q421" i="55"/>
  <c r="Q422" i="55"/>
  <c r="Q423" i="55"/>
  <c r="Q424" i="55"/>
  <c r="Q425" i="55"/>
  <c r="Q426" i="55"/>
  <c r="Q427" i="55"/>
  <c r="Q428" i="55"/>
  <c r="Q429" i="55"/>
  <c r="Q430" i="55"/>
  <c r="Q431" i="55"/>
  <c r="Q432" i="55"/>
  <c r="Q433" i="55"/>
  <c r="Q434" i="55"/>
  <c r="Q435" i="55"/>
  <c r="Q436" i="55"/>
  <c r="Q437" i="55"/>
  <c r="Q438" i="55"/>
  <c r="Q439" i="55"/>
  <c r="Q440" i="55"/>
  <c r="Q441" i="55"/>
  <c r="Q442" i="55"/>
  <c r="Q443" i="55"/>
  <c r="Q444" i="55"/>
  <c r="Q445" i="55"/>
  <c r="Q446" i="55"/>
  <c r="Q447" i="55"/>
  <c r="Q448" i="55"/>
  <c r="Q449" i="55"/>
  <c r="Q450" i="55"/>
  <c r="Q451" i="55"/>
  <c r="Q452" i="55"/>
  <c r="Q453" i="55"/>
  <c r="Q454" i="55"/>
  <c r="Q455" i="55"/>
  <c r="Q456" i="55"/>
  <c r="Q457" i="55"/>
  <c r="Q458" i="55"/>
  <c r="Q459" i="55"/>
  <c r="Q460" i="55"/>
  <c r="Q461" i="55"/>
  <c r="Q462" i="55"/>
  <c r="Q463" i="55"/>
  <c r="Q464" i="55"/>
  <c r="Q465" i="55"/>
  <c r="Q466" i="55"/>
  <c r="Q467" i="55"/>
  <c r="Q468" i="55"/>
  <c r="Q469" i="55"/>
  <c r="Q470" i="55"/>
  <c r="Q471" i="55"/>
  <c r="Q472" i="55"/>
  <c r="Q473" i="55"/>
  <c r="Q474" i="55"/>
  <c r="Q475" i="55"/>
  <c r="Q476" i="55"/>
  <c r="Q477" i="55"/>
  <c r="Q478" i="55"/>
  <c r="Q479" i="55"/>
  <c r="Q480" i="55"/>
  <c r="Q481" i="55"/>
  <c r="Q482" i="55"/>
  <c r="Q483" i="55"/>
  <c r="Q484" i="55"/>
  <c r="Q485" i="55"/>
  <c r="Q486" i="55"/>
  <c r="Q487" i="55"/>
  <c r="Q488" i="55"/>
  <c r="Q489" i="55"/>
  <c r="Q490" i="55"/>
  <c r="Q491" i="55"/>
  <c r="Q492" i="55"/>
  <c r="Q493" i="55"/>
  <c r="Q494" i="55"/>
  <c r="Q495" i="55"/>
  <c r="Q496" i="55"/>
  <c r="Q497" i="55"/>
  <c r="Q498" i="55"/>
  <c r="Q499" i="55"/>
  <c r="Q500" i="55"/>
  <c r="Q501" i="55"/>
  <c r="Q502" i="55"/>
  <c r="Q503" i="55"/>
  <c r="Q504" i="55"/>
  <c r="Q505" i="55"/>
  <c r="Q506" i="55"/>
  <c r="Q507" i="55"/>
  <c r="Q508" i="55"/>
  <c r="Q509" i="55"/>
  <c r="Q510" i="55"/>
  <c r="Q511" i="55"/>
  <c r="Q512" i="55"/>
  <c r="Q513" i="55"/>
  <c r="Q514" i="55"/>
  <c r="Q515" i="55"/>
  <c r="Q516" i="55"/>
  <c r="Q517" i="55"/>
  <c r="Q518" i="55"/>
  <c r="Q519" i="55"/>
  <c r="Q520" i="55"/>
  <c r="Q521" i="55"/>
  <c r="Q522" i="55"/>
  <c r="Q523" i="55"/>
  <c r="Q524" i="55"/>
  <c r="Q525" i="55"/>
  <c r="Q526" i="55"/>
  <c r="Q527" i="55"/>
  <c r="Q528" i="55"/>
  <c r="Q529" i="55"/>
  <c r="Q530" i="55"/>
  <c r="Q531" i="55"/>
  <c r="Q532" i="55"/>
  <c r="Q533" i="55"/>
  <c r="Q534" i="55"/>
  <c r="Q535" i="55"/>
  <c r="Q536" i="55"/>
  <c r="Q537" i="55"/>
  <c r="Q538" i="55"/>
  <c r="Q539" i="55"/>
  <c r="Q540" i="55"/>
  <c r="Q541" i="55"/>
  <c r="Q542" i="55"/>
  <c r="Q543" i="55"/>
  <c r="Q544" i="55"/>
  <c r="Q545" i="55"/>
  <c r="Q546" i="55"/>
  <c r="Q547" i="55"/>
  <c r="Q548" i="55"/>
  <c r="Q549" i="55"/>
  <c r="Q550" i="55"/>
  <c r="Q551" i="55"/>
  <c r="Q552" i="55"/>
  <c r="Q553" i="55"/>
  <c r="Q554" i="55"/>
  <c r="Q555" i="55"/>
  <c r="Q556" i="55"/>
  <c r="Q557" i="55"/>
  <c r="Q558" i="55"/>
  <c r="Q559" i="55"/>
  <c r="Q560" i="55"/>
  <c r="Q561" i="55"/>
  <c r="Q562" i="55"/>
  <c r="Q563" i="55"/>
  <c r="Q564" i="55"/>
  <c r="Q565" i="55"/>
  <c r="Q566" i="55"/>
  <c r="Q567" i="55"/>
  <c r="Q568" i="55"/>
  <c r="Q569" i="55"/>
  <c r="Q570" i="55"/>
  <c r="Q571" i="55"/>
  <c r="Q572" i="55"/>
  <c r="Q573" i="55"/>
  <c r="Q574" i="55"/>
  <c r="Q575" i="55"/>
  <c r="Q576" i="55"/>
  <c r="Q577" i="55"/>
  <c r="Q578" i="55"/>
  <c r="Q579" i="55"/>
  <c r="Q580" i="55"/>
  <c r="Q581" i="55"/>
  <c r="Q582" i="55"/>
  <c r="Q583" i="55"/>
  <c r="Q584" i="55"/>
  <c r="Q585" i="55"/>
  <c r="Q586" i="55"/>
  <c r="Q587" i="55"/>
  <c r="Q588" i="55"/>
  <c r="Q589" i="55"/>
  <c r="Q590" i="55"/>
  <c r="Q591" i="55"/>
  <c r="Q592" i="55"/>
  <c r="Q593" i="55"/>
  <c r="Q594" i="55"/>
  <c r="Q595" i="55"/>
  <c r="Q596" i="55"/>
  <c r="Q597" i="55"/>
  <c r="Q598" i="55"/>
  <c r="Q599" i="55"/>
  <c r="Q600" i="55"/>
  <c r="Q601" i="55"/>
  <c r="Q602" i="55"/>
  <c r="Q603" i="55"/>
  <c r="Q604" i="55"/>
  <c r="Q605" i="55"/>
  <c r="Q606" i="55"/>
  <c r="Q607" i="55"/>
  <c r="Q608" i="55"/>
  <c r="Q609" i="55"/>
  <c r="Q610" i="55"/>
  <c r="Q611" i="55"/>
  <c r="Q612" i="55"/>
  <c r="Q613" i="55"/>
  <c r="Q614" i="55"/>
  <c r="Q615" i="55"/>
  <c r="Q616" i="55"/>
  <c r="Q617" i="55"/>
  <c r="Q618" i="55"/>
  <c r="Q619" i="55"/>
  <c r="Q620" i="55"/>
  <c r="Q621" i="55"/>
  <c r="Q622" i="55"/>
  <c r="Q623" i="55"/>
  <c r="Q624" i="55"/>
  <c r="Q625" i="55"/>
  <c r="Q626" i="55"/>
  <c r="Q627" i="55"/>
  <c r="Q628" i="55"/>
  <c r="Q629" i="55"/>
  <c r="Q630" i="55"/>
  <c r="Q631" i="55"/>
  <c r="Q632" i="55"/>
  <c r="Q633" i="55"/>
  <c r="Q634" i="55"/>
  <c r="Q635" i="55"/>
  <c r="Q636" i="55"/>
  <c r="Q637" i="55"/>
  <c r="Q638" i="55"/>
  <c r="Q639" i="55"/>
  <c r="Q640" i="55"/>
  <c r="Q641" i="55"/>
  <c r="Q642" i="55"/>
  <c r="Q643" i="55"/>
  <c r="Q644" i="55"/>
  <c r="Q645" i="55"/>
  <c r="Q646" i="55"/>
  <c r="Q647" i="55"/>
  <c r="Q648" i="55"/>
  <c r="Q649" i="55"/>
  <c r="Q650" i="55"/>
  <c r="Q651" i="55"/>
  <c r="Q652" i="55"/>
  <c r="Q653" i="55"/>
  <c r="Q654" i="55"/>
  <c r="Q655" i="55"/>
  <c r="Q656" i="55"/>
  <c r="Q657" i="55"/>
  <c r="Q658" i="55"/>
  <c r="Q659" i="55"/>
  <c r="Q660" i="55"/>
  <c r="Q661" i="55"/>
  <c r="Q662" i="55"/>
  <c r="Q663" i="55"/>
  <c r="Q664" i="55"/>
  <c r="Q665" i="55"/>
  <c r="Q666" i="55"/>
  <c r="Q667" i="55"/>
  <c r="Q668" i="55"/>
  <c r="Q669" i="55"/>
  <c r="Q670" i="55"/>
  <c r="Q671" i="55"/>
  <c r="Q672" i="55"/>
  <c r="Q673" i="55"/>
  <c r="Q674" i="55"/>
  <c r="Q675" i="55"/>
  <c r="Q676" i="55"/>
  <c r="Q677" i="55"/>
  <c r="Q678" i="55"/>
  <c r="Q679" i="55"/>
  <c r="Q680" i="55"/>
  <c r="Q681" i="55"/>
  <c r="Q682" i="55"/>
  <c r="Q683" i="55"/>
  <c r="Q684" i="55"/>
  <c r="Q685" i="55"/>
  <c r="Q686" i="55"/>
  <c r="Q687" i="55"/>
  <c r="Q688" i="55"/>
  <c r="Q689" i="55"/>
  <c r="Q690" i="55"/>
  <c r="Q691" i="55"/>
  <c r="Q692" i="55"/>
  <c r="Q693" i="55"/>
  <c r="Q694" i="55"/>
  <c r="Q695" i="55"/>
  <c r="Q696" i="55"/>
  <c r="Q697" i="55"/>
  <c r="Q698" i="55"/>
  <c r="Q699" i="55"/>
  <c r="Q700" i="55"/>
  <c r="Q701" i="55"/>
  <c r="Q702" i="55"/>
  <c r="Q703" i="55"/>
  <c r="Q704" i="55"/>
  <c r="Q705" i="55"/>
  <c r="Q706" i="55"/>
  <c r="Q707" i="55"/>
  <c r="Q708" i="55"/>
  <c r="Q709" i="55"/>
  <c r="Q710" i="55"/>
  <c r="Q711" i="55"/>
  <c r="Q712" i="55"/>
  <c r="Q713" i="55"/>
  <c r="Q714" i="55"/>
  <c r="Q715" i="55"/>
  <c r="Q716" i="55"/>
  <c r="Q717" i="55"/>
  <c r="Q718" i="55"/>
  <c r="Q719" i="55"/>
  <c r="Q720" i="55"/>
  <c r="Q721" i="55"/>
  <c r="Q722" i="55"/>
  <c r="Q723" i="55"/>
  <c r="Q724" i="55"/>
  <c r="Q725" i="55"/>
  <c r="Q726" i="55"/>
  <c r="Q727" i="55"/>
  <c r="Q728" i="55"/>
  <c r="Q729" i="55"/>
  <c r="Q730" i="55"/>
  <c r="Q731" i="55"/>
  <c r="Q732" i="55"/>
  <c r="Q733" i="55"/>
  <c r="Q734" i="55"/>
  <c r="Q735" i="55"/>
  <c r="Q736" i="55"/>
  <c r="Q737" i="55"/>
  <c r="Q738" i="55"/>
  <c r="Q739" i="55"/>
  <c r="Q740" i="55"/>
  <c r="Q741" i="55"/>
  <c r="Q742" i="55"/>
  <c r="Q743" i="55"/>
  <c r="Q744" i="55"/>
  <c r="Q745" i="55"/>
  <c r="Q746" i="55"/>
  <c r="Q747" i="55"/>
  <c r="Q748" i="55"/>
  <c r="Q749" i="55"/>
  <c r="Q750" i="55"/>
  <c r="Q751" i="55"/>
  <c r="Q752" i="55"/>
  <c r="Q753" i="55"/>
  <c r="Q754" i="55"/>
  <c r="Q755" i="55"/>
  <c r="Q756" i="55"/>
  <c r="Q757" i="55"/>
  <c r="Q758" i="55"/>
  <c r="Q759" i="55"/>
  <c r="Q760" i="55"/>
  <c r="Q761" i="55"/>
  <c r="Q762" i="55"/>
  <c r="Q763" i="55"/>
  <c r="Q764" i="55"/>
  <c r="Q765" i="55"/>
  <c r="Q766" i="55"/>
  <c r="Q767" i="55"/>
  <c r="Q768" i="55"/>
  <c r="Q769" i="55"/>
  <c r="Q770" i="55"/>
  <c r="Q771" i="55"/>
  <c r="Q772" i="55"/>
  <c r="Q773" i="55"/>
  <c r="Q774" i="55"/>
  <c r="Q775" i="55"/>
  <c r="Q776" i="55"/>
  <c r="Q777" i="55"/>
  <c r="Q778" i="55"/>
  <c r="Q779" i="55"/>
  <c r="Q780" i="55"/>
  <c r="Q781" i="55"/>
  <c r="Q782" i="55"/>
  <c r="Q783" i="55"/>
  <c r="Q784" i="55"/>
  <c r="Q785" i="55"/>
  <c r="Q786" i="55"/>
  <c r="Q787" i="55"/>
  <c r="Q788" i="55"/>
  <c r="Q789" i="55"/>
  <c r="Q790" i="55"/>
  <c r="Q791" i="55"/>
  <c r="Q792" i="55"/>
  <c r="Q793" i="55"/>
  <c r="Q794" i="55"/>
  <c r="Q795" i="55"/>
  <c r="Q796" i="55"/>
  <c r="Q797" i="55"/>
  <c r="Q798" i="55"/>
  <c r="Q799" i="55"/>
  <c r="Q800" i="55"/>
  <c r="Q801" i="55"/>
  <c r="Q802" i="55"/>
  <c r="Q803" i="55"/>
  <c r="Q804" i="55"/>
  <c r="Q805" i="55"/>
  <c r="Q806" i="55"/>
  <c r="Q807" i="55"/>
  <c r="Q808" i="55"/>
  <c r="Q809" i="55"/>
  <c r="Q810" i="55"/>
  <c r="Q811" i="55"/>
  <c r="Q812" i="55"/>
  <c r="Q813" i="55"/>
  <c r="Q814" i="55"/>
  <c r="Q815" i="55"/>
  <c r="Q816" i="55"/>
  <c r="Q817" i="55"/>
  <c r="Q818" i="55"/>
  <c r="Q819" i="55"/>
  <c r="Q820" i="55"/>
  <c r="Q821" i="55"/>
  <c r="Q822" i="55"/>
  <c r="Q823" i="55"/>
  <c r="Q824" i="55"/>
  <c r="Q825" i="55"/>
  <c r="Q826" i="55"/>
  <c r="Q827" i="55"/>
  <c r="Q828" i="55"/>
  <c r="Q829" i="55"/>
  <c r="Q830" i="55"/>
  <c r="Q831" i="55"/>
  <c r="Q832" i="55"/>
  <c r="Q833" i="55"/>
  <c r="Q834" i="55"/>
  <c r="Q835" i="55"/>
  <c r="Q836" i="55"/>
  <c r="Q837" i="55"/>
  <c r="Q838" i="55"/>
  <c r="Q839" i="55"/>
  <c r="Q840" i="55"/>
  <c r="Q841" i="55"/>
  <c r="Q842" i="55"/>
  <c r="Q843" i="55"/>
  <c r="Q844" i="55"/>
  <c r="Q845" i="55"/>
  <c r="Q846" i="55"/>
  <c r="Q847" i="55"/>
  <c r="Q848" i="55"/>
  <c r="Q849" i="55"/>
  <c r="Q850" i="55"/>
  <c r="Q851" i="55"/>
  <c r="Q852" i="55"/>
  <c r="Q853" i="55"/>
  <c r="Q854" i="55"/>
  <c r="Q855" i="55"/>
  <c r="Q856" i="55"/>
  <c r="Q857" i="55"/>
  <c r="Q858" i="55"/>
  <c r="Q859" i="55"/>
  <c r="Q860" i="55"/>
  <c r="Q861" i="55"/>
  <c r="Q862" i="55"/>
  <c r="Q863" i="55"/>
  <c r="Q864" i="55"/>
  <c r="Q865" i="55"/>
  <c r="Q866" i="55"/>
  <c r="Q867" i="55"/>
  <c r="Q868" i="55"/>
  <c r="Q869" i="55"/>
  <c r="Q870" i="55"/>
  <c r="Q871" i="55"/>
  <c r="Q872" i="55"/>
  <c r="Q873" i="55"/>
  <c r="Q874" i="55"/>
  <c r="Q875" i="55"/>
  <c r="Q876" i="55"/>
  <c r="Q877" i="55"/>
  <c r="Q878" i="55"/>
  <c r="Q879" i="55"/>
  <c r="Q880" i="55"/>
  <c r="Q881" i="55"/>
  <c r="Q882" i="55"/>
  <c r="Q883" i="55"/>
  <c r="Q884" i="55"/>
  <c r="Q885" i="55"/>
  <c r="Q886" i="55"/>
  <c r="Q887" i="55"/>
  <c r="Q888" i="55"/>
  <c r="Q889" i="55"/>
  <c r="Q890" i="55"/>
  <c r="Q891" i="55"/>
  <c r="Q892" i="55"/>
  <c r="Q893" i="55"/>
  <c r="Q894" i="55"/>
  <c r="Q895" i="55"/>
  <c r="Q896" i="55"/>
  <c r="Q897" i="55"/>
  <c r="Q898" i="55"/>
  <c r="Q899" i="55"/>
  <c r="Q900" i="55"/>
  <c r="Q901" i="55"/>
  <c r="Q902" i="55"/>
  <c r="Q903" i="55"/>
  <c r="Q904" i="55"/>
  <c r="Q905" i="55"/>
  <c r="Q906" i="55"/>
  <c r="Q907" i="55"/>
  <c r="Q908" i="55"/>
  <c r="Q909" i="55"/>
  <c r="Q910" i="55"/>
  <c r="Q911" i="55"/>
  <c r="Q912" i="55"/>
  <c r="Q913" i="55"/>
  <c r="Q914" i="55"/>
  <c r="Q915" i="55"/>
  <c r="Q916" i="55"/>
  <c r="Q917" i="55"/>
  <c r="Q918" i="55"/>
  <c r="Q919" i="55"/>
  <c r="Q920" i="55"/>
  <c r="Q921" i="55"/>
  <c r="Q922" i="55"/>
  <c r="Q923" i="55"/>
  <c r="Q924" i="55"/>
  <c r="Q925" i="55"/>
  <c r="Q926" i="55"/>
  <c r="Q927" i="55"/>
  <c r="Q928" i="55"/>
  <c r="Q929" i="55"/>
  <c r="Q930" i="55"/>
  <c r="Q931" i="55"/>
  <c r="Q932" i="55"/>
  <c r="Q933" i="55"/>
  <c r="Q934" i="55"/>
  <c r="Q935" i="55"/>
  <c r="Q936" i="55"/>
  <c r="Q937" i="55"/>
  <c r="Q938" i="55"/>
  <c r="Q939" i="55"/>
  <c r="Q940" i="55"/>
  <c r="Q941" i="55"/>
  <c r="Q942" i="55"/>
  <c r="Q943" i="55"/>
  <c r="Q944" i="55"/>
  <c r="Q945" i="55"/>
  <c r="Q946" i="55"/>
  <c r="Q947" i="55"/>
  <c r="Q948" i="55"/>
  <c r="Q949" i="55"/>
  <c r="Q950" i="55"/>
  <c r="Q951" i="55"/>
  <c r="Q952" i="55"/>
  <c r="Q953" i="55"/>
  <c r="Q954" i="55"/>
  <c r="Q955" i="55"/>
  <c r="Q956" i="55"/>
  <c r="Q957" i="55"/>
  <c r="Q958" i="55"/>
  <c r="Q959" i="55"/>
  <c r="Q960" i="55"/>
  <c r="Q961" i="55"/>
  <c r="Q962" i="55"/>
  <c r="Q963" i="55"/>
  <c r="Q964" i="55"/>
  <c r="Q965" i="55"/>
  <c r="Q966" i="55"/>
  <c r="Q967" i="55"/>
  <c r="Q968" i="55"/>
  <c r="Q969" i="55"/>
  <c r="Q970" i="55"/>
  <c r="Q971" i="55"/>
  <c r="Q972" i="55"/>
  <c r="Q973" i="55"/>
  <c r="Q974" i="55"/>
  <c r="Q975" i="55"/>
  <c r="Q976" i="55"/>
  <c r="Q977" i="55"/>
  <c r="Q978" i="55"/>
  <c r="Q979" i="55"/>
  <c r="Q980" i="55"/>
  <c r="Q981" i="55"/>
  <c r="Q982" i="55"/>
  <c r="Q983" i="55"/>
  <c r="Q984" i="55"/>
  <c r="Q985" i="55"/>
  <c r="Q986" i="55"/>
  <c r="Q987" i="55"/>
  <c r="Q988" i="55"/>
  <c r="Q989" i="55"/>
  <c r="Q990" i="55"/>
  <c r="Q991" i="55"/>
  <c r="Q992" i="55"/>
  <c r="Q993" i="55"/>
  <c r="Q994" i="55"/>
  <c r="Q995" i="55"/>
  <c r="Q996" i="55"/>
  <c r="Q997" i="55"/>
  <c r="Q998" i="55"/>
  <c r="Q999" i="55"/>
  <c r="Q1000" i="55"/>
  <c r="Q1001" i="55"/>
  <c r="Q1002" i="55"/>
  <c r="Q1003" i="55"/>
  <c r="Q1004" i="55"/>
  <c r="Q1005" i="55"/>
  <c r="Q1006" i="55"/>
  <c r="Q1007" i="55"/>
  <c r="Q1008" i="55"/>
  <c r="Q1009" i="55"/>
  <c r="Q1010" i="55"/>
  <c r="Q1011" i="55"/>
  <c r="Q1012" i="55"/>
  <c r="Q1013" i="55"/>
  <c r="Q1014" i="55"/>
  <c r="Q1015" i="55"/>
  <c r="Q1016" i="55"/>
  <c r="Q1017" i="55"/>
  <c r="Q1018" i="55"/>
  <c r="Q1019" i="55"/>
  <c r="Q1020" i="55"/>
  <c r="Q1021" i="55"/>
  <c r="Q1022" i="55"/>
  <c r="Q1023" i="55"/>
  <c r="Q1024" i="55"/>
  <c r="Q1025" i="55"/>
  <c r="Q1026" i="55"/>
  <c r="Q1027" i="55"/>
  <c r="Q1028" i="55"/>
  <c r="Q1029" i="55"/>
  <c r="Q1030" i="55"/>
  <c r="Q1031" i="55"/>
  <c r="Q1032" i="55"/>
  <c r="Q1033" i="55"/>
  <c r="Q1034" i="55"/>
  <c r="Q1035" i="55"/>
  <c r="Q1036" i="55"/>
  <c r="Q1037" i="55"/>
  <c r="Q1038" i="55"/>
  <c r="Q1039" i="55"/>
  <c r="Q1040" i="55"/>
  <c r="Q1041" i="55"/>
  <c r="Q1042" i="55"/>
  <c r="Q1043" i="55"/>
  <c r="Q1044" i="55"/>
  <c r="Q1045" i="55"/>
  <c r="Q1046" i="55"/>
  <c r="Q1047" i="55"/>
  <c r="Q1048" i="55"/>
  <c r="Q1049" i="55"/>
  <c r="Q1050" i="55"/>
  <c r="Q1051" i="55"/>
  <c r="Q1052" i="55"/>
  <c r="Q1053" i="55"/>
  <c r="Q1054" i="55"/>
  <c r="Q1055" i="55"/>
  <c r="Q1056" i="55"/>
  <c r="Q1057" i="55"/>
  <c r="Q1058" i="55"/>
  <c r="Q1059" i="55"/>
  <c r="Q1060" i="55"/>
  <c r="Q1061" i="55"/>
  <c r="Q1062" i="55"/>
  <c r="Q1063" i="55"/>
  <c r="Q1064" i="55"/>
  <c r="Q1065" i="55"/>
  <c r="Q1066" i="55"/>
  <c r="Q1067" i="55"/>
  <c r="Q1068" i="55"/>
  <c r="Q1069" i="55"/>
  <c r="Q1070" i="55"/>
  <c r="Q1071" i="55"/>
  <c r="Q1072" i="55"/>
  <c r="Q1073" i="55"/>
  <c r="Q1074" i="55"/>
  <c r="Q1075" i="55"/>
  <c r="Q1076" i="55"/>
  <c r="Q1077" i="55"/>
  <c r="Q1078" i="55"/>
  <c r="Q1079" i="55"/>
  <c r="Q1080" i="55"/>
  <c r="Q1081" i="55"/>
  <c r="Q1082" i="55"/>
  <c r="Q1083" i="55"/>
  <c r="Q1084" i="55"/>
  <c r="Q1085" i="55"/>
  <c r="Q1086" i="55"/>
  <c r="Q1087" i="55"/>
  <c r="Q1088" i="55"/>
  <c r="Q1089" i="55"/>
  <c r="Q1090" i="55"/>
  <c r="Q1091" i="55"/>
  <c r="Q1092" i="55"/>
  <c r="Q1093" i="55"/>
  <c r="Q1094" i="55"/>
  <c r="Q1095" i="55"/>
  <c r="Q1096" i="55"/>
  <c r="Q1097" i="55"/>
  <c r="Q1098" i="55"/>
  <c r="Q1099" i="55"/>
  <c r="Q1100" i="55"/>
  <c r="Q1101" i="55"/>
  <c r="Q1102" i="55"/>
  <c r="Q1103" i="55"/>
  <c r="Q1104" i="55"/>
  <c r="Q1105" i="55"/>
  <c r="Q1106" i="55"/>
  <c r="Q1107" i="55"/>
  <c r="Q1108" i="55"/>
  <c r="Q1109" i="55"/>
  <c r="Q1110" i="55"/>
  <c r="Q1111" i="55"/>
  <c r="Q1112" i="55"/>
  <c r="Q1113" i="55"/>
  <c r="Q1114" i="55"/>
  <c r="Q1115" i="55"/>
  <c r="Q1116" i="55"/>
  <c r="Q1117" i="55"/>
  <c r="Q1118" i="55"/>
  <c r="Q1119" i="55"/>
  <c r="Q1120" i="55"/>
  <c r="Q1121" i="55"/>
  <c r="Q1122" i="55"/>
  <c r="Q1123" i="55"/>
  <c r="Q1124" i="55"/>
  <c r="Q1125" i="55"/>
  <c r="Q1126" i="55"/>
  <c r="Q1127" i="55"/>
  <c r="Q1128" i="55"/>
  <c r="Q1129" i="55"/>
  <c r="Q1130" i="55"/>
  <c r="Q1131" i="55"/>
  <c r="Q1132" i="55"/>
  <c r="Q1133" i="55"/>
  <c r="Q1134" i="55"/>
  <c r="Q1135" i="55"/>
  <c r="Q1136" i="55"/>
  <c r="Q1137" i="55"/>
  <c r="Q1138" i="55"/>
  <c r="Q1139" i="55"/>
  <c r="Q1140" i="55"/>
  <c r="Q1141" i="55"/>
  <c r="Q1142" i="55"/>
  <c r="Q1143" i="55"/>
  <c r="Q1144" i="55"/>
  <c r="Q1145" i="55"/>
  <c r="Q1146" i="55"/>
  <c r="Q1147" i="55"/>
  <c r="Q1148" i="55"/>
  <c r="Q1149" i="55"/>
  <c r="Q1150" i="55"/>
  <c r="Q1151" i="55"/>
  <c r="Q1152" i="55"/>
  <c r="Q1153" i="55"/>
  <c r="Q1154" i="55"/>
  <c r="Q1155" i="55"/>
  <c r="Q1156" i="55"/>
  <c r="Q1157" i="55"/>
  <c r="Q1158" i="55"/>
  <c r="Q1159" i="55"/>
  <c r="Q1160" i="55"/>
  <c r="Q1161" i="55"/>
  <c r="Q1162" i="55"/>
  <c r="Q1163" i="55"/>
  <c r="Q1164" i="55"/>
  <c r="Q1165" i="55"/>
  <c r="Q1166" i="55"/>
  <c r="Q1167" i="55"/>
  <c r="Q1168" i="55"/>
  <c r="Q1169" i="55"/>
  <c r="Q1170" i="55"/>
  <c r="Q1171" i="55"/>
  <c r="Q1172" i="55"/>
  <c r="Q1173" i="55"/>
  <c r="Q1174" i="55"/>
  <c r="Q1175" i="55"/>
  <c r="Q1176" i="55"/>
  <c r="Q1177" i="55"/>
  <c r="Q1178" i="55"/>
  <c r="Q1179" i="55"/>
  <c r="Q1180" i="55"/>
  <c r="Q1181" i="55"/>
  <c r="Q1182" i="55"/>
  <c r="Q1183" i="55"/>
  <c r="Q1184" i="55"/>
  <c r="Q1185" i="55"/>
  <c r="Q1186" i="55"/>
  <c r="Q1187" i="55"/>
  <c r="Q1188" i="55"/>
  <c r="Q1189" i="55"/>
  <c r="Q1190" i="55"/>
  <c r="Q1191" i="55"/>
  <c r="Q1192" i="55"/>
  <c r="Q1193" i="55"/>
  <c r="Q1194" i="55"/>
  <c r="Q1195" i="55"/>
  <c r="Q1196" i="55"/>
  <c r="Q1197" i="55"/>
  <c r="Q1198" i="55"/>
  <c r="Q1199" i="55"/>
  <c r="Q1200" i="55"/>
  <c r="Q1201" i="55"/>
  <c r="Q1202" i="55"/>
  <c r="Q1203" i="55"/>
  <c r="Q1204" i="55"/>
  <c r="Q1205" i="55"/>
  <c r="Q1206" i="55"/>
  <c r="Q1207" i="55"/>
  <c r="Q1208" i="55"/>
  <c r="Q1209" i="55"/>
  <c r="Q1210" i="55"/>
  <c r="Q1211" i="55"/>
  <c r="Q1212" i="55"/>
  <c r="Q1213" i="55"/>
  <c r="Q1214" i="55"/>
  <c r="Q1215" i="55"/>
  <c r="Q1216" i="55"/>
  <c r="Q1217" i="55"/>
  <c r="Q1218" i="55"/>
  <c r="Q1219" i="55"/>
  <c r="Q1220" i="55"/>
  <c r="Q1221" i="55"/>
  <c r="Q1222" i="55"/>
  <c r="Q1223" i="55"/>
  <c r="Q1224" i="55"/>
  <c r="Q1225" i="55"/>
  <c r="Q1226" i="55"/>
  <c r="Q1227" i="55"/>
  <c r="Q1228" i="55"/>
  <c r="Q1229" i="55"/>
  <c r="Q1230" i="55"/>
  <c r="Q1231" i="55"/>
  <c r="Q1232" i="55"/>
  <c r="Q1233" i="55"/>
  <c r="Q1234" i="55"/>
  <c r="Q1235" i="55"/>
  <c r="Q1236" i="55"/>
  <c r="Q1237" i="55"/>
  <c r="Q1238" i="55"/>
  <c r="Q1239" i="55"/>
  <c r="Q1240" i="55"/>
  <c r="Q1241" i="55"/>
  <c r="Q1242" i="55"/>
  <c r="Q1243" i="55"/>
  <c r="Q1244" i="55"/>
  <c r="Q1245" i="55"/>
  <c r="Q1246" i="55"/>
  <c r="Q1247" i="55"/>
  <c r="Q1248" i="55"/>
  <c r="Q1249" i="55"/>
  <c r="Q1250" i="55"/>
  <c r="Q1251" i="55"/>
  <c r="Q1252" i="55"/>
  <c r="Q1253" i="55"/>
  <c r="Q1254" i="55"/>
  <c r="Q1255" i="55"/>
  <c r="Q1256" i="55"/>
  <c r="Q1257" i="55"/>
  <c r="Q1258" i="55"/>
  <c r="Q1259" i="55"/>
  <c r="Q1260" i="55"/>
  <c r="Q1261" i="55"/>
  <c r="Q1262" i="55"/>
  <c r="Q1263" i="55"/>
  <c r="Q1264" i="55"/>
  <c r="Q1265" i="55"/>
  <c r="Q1266" i="55"/>
  <c r="Q1267" i="55"/>
  <c r="Q1268" i="55"/>
  <c r="Q1269" i="55"/>
  <c r="Q1270" i="55"/>
  <c r="Q1271" i="55"/>
  <c r="Q1272" i="55"/>
  <c r="Q1273" i="55"/>
  <c r="Q1274" i="55"/>
  <c r="Q1275" i="55"/>
  <c r="Q1276" i="55"/>
  <c r="Q1277" i="55"/>
  <c r="Q1278" i="55"/>
  <c r="Q1279" i="55"/>
  <c r="Q1280" i="55"/>
  <c r="Q1281" i="55"/>
  <c r="Q1282" i="55"/>
  <c r="Q1283" i="55"/>
  <c r="Q1284" i="55"/>
  <c r="Q1285" i="55"/>
  <c r="Q1286" i="55"/>
  <c r="Q1287" i="55"/>
  <c r="Q1288" i="55"/>
  <c r="Q1289" i="55"/>
  <c r="Q1290" i="55"/>
  <c r="Q1291" i="55"/>
  <c r="Q1292" i="55"/>
  <c r="Q1293" i="55"/>
  <c r="Q1294" i="55"/>
  <c r="Q1295" i="55"/>
  <c r="Q1296" i="55"/>
  <c r="Q1297" i="55"/>
  <c r="Q1298" i="55"/>
  <c r="Q1299" i="55"/>
  <c r="Q1300" i="55"/>
  <c r="Q1301" i="55"/>
  <c r="Q1302" i="55"/>
  <c r="Q1303" i="55"/>
  <c r="Q1304" i="55"/>
  <c r="Q1305" i="55"/>
  <c r="Q1306" i="55"/>
  <c r="Q1307" i="55"/>
  <c r="Q1308" i="55"/>
  <c r="Q1309" i="55"/>
  <c r="Q1310" i="55"/>
  <c r="Q1311" i="55"/>
  <c r="Q1312" i="55"/>
  <c r="Q1313" i="55"/>
  <c r="Q1314" i="55"/>
  <c r="Q1315" i="55"/>
  <c r="Q1316" i="55"/>
  <c r="Q1317" i="55"/>
  <c r="Q1318" i="55"/>
  <c r="Q1319" i="55"/>
  <c r="Q1320" i="55"/>
  <c r="Q1321" i="55"/>
  <c r="Q1322" i="55"/>
  <c r="Q1323" i="55"/>
  <c r="Q1324" i="55"/>
  <c r="Q1325" i="55"/>
  <c r="Q1326" i="55"/>
  <c r="Q1327" i="55"/>
  <c r="Q1328" i="55"/>
  <c r="Q1329" i="55"/>
  <c r="Q1330" i="55"/>
  <c r="Q1331" i="55"/>
  <c r="Q1332" i="55"/>
  <c r="Q1333" i="55"/>
  <c r="Q1334" i="55"/>
  <c r="Q1335" i="55"/>
  <c r="Q1336" i="55"/>
  <c r="Q1337" i="55"/>
  <c r="Q1338" i="55"/>
  <c r="Q1339" i="55"/>
  <c r="Q1340" i="55"/>
  <c r="Q1341" i="55"/>
  <c r="Q1342" i="55"/>
  <c r="Q1343" i="55"/>
  <c r="Q1344" i="55"/>
  <c r="Q1345" i="55"/>
  <c r="Q1346" i="55"/>
  <c r="Q1347" i="55"/>
  <c r="Q1348" i="55"/>
  <c r="Q1349" i="55"/>
  <c r="Q1350" i="55"/>
  <c r="Q1351" i="55"/>
  <c r="Q1352" i="55"/>
  <c r="Q1353" i="55"/>
  <c r="Q1354" i="55"/>
  <c r="Q1355" i="55"/>
  <c r="Q1356" i="55"/>
  <c r="Q1357" i="55"/>
  <c r="Q1358" i="55"/>
  <c r="Q1359" i="55"/>
  <c r="Q1360" i="55"/>
  <c r="Q1361" i="55"/>
  <c r="Q1362" i="55"/>
  <c r="Q1363" i="55"/>
  <c r="Q1364" i="55"/>
  <c r="Q1365" i="55"/>
  <c r="Q1366" i="55"/>
  <c r="Q1367" i="55"/>
  <c r="Q1368" i="55"/>
  <c r="Q1369" i="55"/>
  <c r="Q1370" i="55"/>
  <c r="Q1371" i="55"/>
  <c r="Q1372" i="55"/>
  <c r="Q1373" i="55"/>
  <c r="Q1374" i="55"/>
  <c r="Q1375" i="55"/>
  <c r="Q1376" i="55"/>
  <c r="Q1377" i="55"/>
  <c r="Q1378" i="55"/>
  <c r="Q1379" i="55"/>
  <c r="Q1380" i="55"/>
  <c r="Q1381" i="55"/>
  <c r="Q1382" i="55"/>
  <c r="Q1383" i="55"/>
  <c r="Q1384" i="55"/>
  <c r="Q1385" i="55"/>
  <c r="Q1386" i="55"/>
  <c r="Q1387" i="55"/>
  <c r="Q1388" i="55"/>
  <c r="Q1389" i="55"/>
  <c r="Q1390" i="55"/>
  <c r="Q1391" i="55"/>
  <c r="Q1392" i="55"/>
  <c r="Q1393" i="55"/>
  <c r="Q1394" i="55"/>
  <c r="Q1395" i="55"/>
  <c r="Q1396" i="55"/>
  <c r="Q1397" i="55"/>
  <c r="Q1398" i="55"/>
  <c r="Q1399" i="55"/>
  <c r="Q1400" i="55"/>
  <c r="Q1401" i="55"/>
  <c r="Q1402" i="55"/>
  <c r="Q1403" i="55"/>
  <c r="Q1404" i="55"/>
  <c r="Q1405" i="55"/>
  <c r="Q1406" i="55"/>
  <c r="Q1407" i="55"/>
  <c r="Q1408" i="55"/>
  <c r="Q1409" i="55"/>
  <c r="Q1410" i="55"/>
  <c r="Q1411" i="55"/>
  <c r="Q1412" i="55"/>
  <c r="Q1413" i="55"/>
  <c r="Q1414" i="55"/>
  <c r="Q1415" i="55"/>
  <c r="Q1416" i="55"/>
  <c r="Q1417" i="55"/>
  <c r="Q1418" i="55"/>
  <c r="Q1419" i="55"/>
  <c r="Q1420" i="55"/>
  <c r="Q1421" i="55"/>
  <c r="Q1422" i="55"/>
  <c r="Q1423" i="55"/>
  <c r="Q1424" i="55"/>
  <c r="Q1425" i="55"/>
  <c r="Q1426" i="55"/>
  <c r="Q1427" i="55"/>
  <c r="Q1428" i="55"/>
  <c r="Q1429" i="55"/>
  <c r="Q1430" i="55"/>
  <c r="Q1431" i="55"/>
  <c r="Q1432" i="55"/>
  <c r="Q1433" i="55"/>
  <c r="Q1434" i="55"/>
  <c r="Q1435" i="55"/>
  <c r="Q1436" i="55"/>
  <c r="Q1437" i="55"/>
  <c r="Q1438" i="55"/>
  <c r="Q1439" i="55"/>
  <c r="Q1440" i="55"/>
  <c r="Q1441" i="55"/>
  <c r="Q1442" i="55"/>
  <c r="Q1443" i="55"/>
  <c r="Q1444" i="55"/>
  <c r="Q1445" i="55"/>
  <c r="Q1446" i="55"/>
  <c r="Q1447" i="55"/>
  <c r="Q1448" i="55"/>
  <c r="Q1449" i="55"/>
  <c r="Q1450" i="55"/>
  <c r="Q1451" i="55"/>
  <c r="Q1452" i="55"/>
  <c r="Q1453" i="55"/>
  <c r="Q1454" i="55"/>
  <c r="Q1455" i="55"/>
  <c r="Q1456" i="55"/>
  <c r="Q1457" i="55"/>
  <c r="Q1458" i="55"/>
  <c r="Q1459" i="55"/>
  <c r="Q1460" i="55"/>
  <c r="Q1461" i="55"/>
  <c r="Q1462" i="55"/>
  <c r="Q1463" i="55"/>
  <c r="Q1464" i="55"/>
  <c r="Q1465" i="55"/>
  <c r="Q1466" i="55"/>
  <c r="Q1467" i="55"/>
  <c r="Q1468" i="55"/>
  <c r="Q1469" i="55"/>
  <c r="Q1470" i="55"/>
  <c r="Q1471" i="55"/>
  <c r="Q1472" i="55"/>
  <c r="Q1473" i="55"/>
  <c r="Q1474" i="55"/>
  <c r="Q1475" i="55"/>
  <c r="Q1476" i="55"/>
  <c r="Q1477" i="55"/>
  <c r="Q1478" i="55"/>
  <c r="Q1479" i="55"/>
  <c r="Q1480" i="55"/>
  <c r="Q1481" i="55"/>
  <c r="Q1482" i="55"/>
  <c r="Q1483" i="55"/>
  <c r="Q1484" i="55"/>
  <c r="Q1485" i="55"/>
  <c r="Q1486" i="55"/>
  <c r="Q1487" i="55"/>
  <c r="Q1488" i="55"/>
  <c r="Q1489" i="55"/>
  <c r="Q1490" i="55"/>
  <c r="Q1491" i="55"/>
  <c r="Q1492" i="55"/>
  <c r="Q1493" i="55"/>
  <c r="Q1494" i="55"/>
  <c r="Q1495" i="55"/>
  <c r="Q1496" i="55"/>
  <c r="Q1497" i="55"/>
  <c r="Q1498" i="55"/>
  <c r="Q1499" i="55"/>
  <c r="Q1500" i="55"/>
  <c r="Q1501" i="55"/>
  <c r="Q1502" i="55"/>
  <c r="Q1503" i="55"/>
  <c r="Q1504" i="55"/>
  <c r="Q1505" i="55"/>
  <c r="Q1506" i="55"/>
  <c r="Q1507" i="55"/>
  <c r="Q1508" i="55"/>
  <c r="Q1509" i="55"/>
  <c r="Q1510" i="55"/>
  <c r="Q1511" i="55"/>
  <c r="Q1512" i="55"/>
  <c r="Q1513" i="55"/>
  <c r="Q1514" i="55"/>
  <c r="Q1515" i="55"/>
  <c r="Q1516" i="55"/>
  <c r="Q1517" i="55"/>
  <c r="Q1518" i="55"/>
  <c r="Q1519" i="55"/>
  <c r="Q1520" i="55"/>
  <c r="Q1521" i="55"/>
  <c r="Q1522" i="55"/>
  <c r="Q1523" i="55"/>
  <c r="Q1524" i="55"/>
  <c r="Q1525" i="55"/>
  <c r="Q1526" i="55"/>
  <c r="Q1527" i="55"/>
  <c r="Q1528" i="55"/>
  <c r="Q1529" i="55"/>
  <c r="Q1530" i="55"/>
  <c r="Q1531" i="55"/>
  <c r="Q1532" i="55"/>
  <c r="Q1533" i="55"/>
  <c r="Q1534" i="55"/>
  <c r="Q1535" i="55"/>
  <c r="Q1536" i="55"/>
  <c r="Q1537" i="55"/>
  <c r="Q1538" i="55"/>
  <c r="Q1539" i="55"/>
  <c r="Q1540" i="55"/>
  <c r="Q1541" i="55"/>
  <c r="Q1542" i="55"/>
  <c r="Q1543" i="55"/>
  <c r="Q1544" i="55"/>
  <c r="Q1545" i="55"/>
  <c r="Q1546" i="55"/>
  <c r="Q1547" i="55"/>
  <c r="Q1548" i="55"/>
  <c r="Q1549" i="55"/>
  <c r="Q1550" i="55"/>
  <c r="Q1551" i="55"/>
  <c r="Q1552" i="55"/>
  <c r="Q1553" i="55"/>
  <c r="Q1554" i="55"/>
  <c r="Q1555" i="55"/>
  <c r="Q1556" i="55"/>
  <c r="Q1557" i="55"/>
  <c r="Q1558" i="55"/>
  <c r="Q1559" i="55"/>
  <c r="Q1560" i="55"/>
  <c r="Q1561" i="55"/>
  <c r="Q1562" i="55"/>
  <c r="Q1563" i="55"/>
  <c r="Q1564" i="55"/>
  <c r="Q1565" i="55"/>
  <c r="Q1566" i="55"/>
  <c r="Q1567" i="55"/>
  <c r="Q1568" i="55"/>
  <c r="Q1569" i="55"/>
  <c r="Q1570" i="55"/>
  <c r="Q1571" i="55"/>
  <c r="Q1572" i="55"/>
  <c r="Q1573" i="55"/>
  <c r="Q1574" i="55"/>
  <c r="Q1575" i="55"/>
  <c r="Q1576" i="55"/>
  <c r="Q1577" i="55"/>
  <c r="Q1578" i="55"/>
  <c r="Q1579" i="55"/>
  <c r="Q1580" i="55"/>
  <c r="Q1581" i="55"/>
  <c r="Q1582" i="55"/>
  <c r="Q1583" i="55"/>
  <c r="Q1584" i="55"/>
  <c r="Q1585" i="55"/>
  <c r="Q1586" i="55"/>
  <c r="Q1587" i="55"/>
  <c r="Q1588" i="55"/>
  <c r="Q1589" i="55"/>
  <c r="Q1590" i="55"/>
  <c r="Q1591" i="55"/>
  <c r="Q1592" i="55"/>
  <c r="Q1593" i="55"/>
  <c r="Q1594" i="55"/>
  <c r="Q1595" i="55"/>
  <c r="Q1596" i="55"/>
  <c r="Q1597" i="55"/>
  <c r="Q1598" i="55"/>
  <c r="Q1599" i="55"/>
  <c r="Q1600" i="55"/>
  <c r="Q1601" i="55"/>
  <c r="Q1602" i="55"/>
  <c r="Q1603" i="55"/>
  <c r="Q1604" i="55"/>
  <c r="Q1605" i="55"/>
  <c r="Q1606" i="55"/>
  <c r="Q1607" i="55"/>
  <c r="Q1608" i="55"/>
  <c r="Q1609" i="55"/>
  <c r="Q1610" i="55"/>
  <c r="Q1611" i="55"/>
  <c r="Q1612" i="55"/>
  <c r="Q1613" i="55"/>
  <c r="Q1614" i="55"/>
  <c r="Q1615" i="55"/>
  <c r="Q1616" i="55"/>
  <c r="Q1617" i="55"/>
  <c r="Q1618" i="55"/>
  <c r="Q1619" i="55"/>
  <c r="Q1620" i="55"/>
  <c r="Q1621" i="55"/>
  <c r="Q1622" i="55"/>
  <c r="Q1623" i="55"/>
  <c r="Q1624" i="55"/>
  <c r="Q1625" i="55"/>
  <c r="Q1626" i="55"/>
  <c r="Q1627" i="55"/>
  <c r="Q1628" i="55"/>
  <c r="Q1629" i="55"/>
  <c r="Q1630" i="55"/>
  <c r="Q1631" i="55"/>
  <c r="Q1632" i="55"/>
  <c r="Q1633" i="55"/>
  <c r="Q1634" i="55"/>
  <c r="Q1635" i="55"/>
  <c r="Q1636" i="55"/>
  <c r="Q1637" i="55"/>
  <c r="Q1638" i="55"/>
  <c r="Q1639" i="55"/>
  <c r="Q1640" i="55"/>
  <c r="Q1641" i="55"/>
  <c r="Q1642" i="55"/>
  <c r="Q1643" i="55"/>
  <c r="Q1644" i="55"/>
  <c r="Q1645" i="55"/>
  <c r="Q1646" i="55"/>
  <c r="Q1647" i="55"/>
  <c r="Q1648" i="55"/>
  <c r="Q1649" i="55"/>
  <c r="Q1650" i="55"/>
  <c r="Q1651" i="55"/>
  <c r="Q1652" i="55"/>
  <c r="Q1653" i="55"/>
  <c r="Q1654" i="55"/>
  <c r="Q1655" i="55"/>
  <c r="Q1656" i="55"/>
  <c r="Q1657" i="55"/>
  <c r="Q1658" i="55"/>
  <c r="Q1659" i="55"/>
  <c r="Q1660" i="55"/>
  <c r="Q1661" i="55"/>
  <c r="Q1662" i="55"/>
  <c r="Q1663" i="55"/>
  <c r="Q1664" i="55"/>
  <c r="Q1665" i="55"/>
  <c r="Q1666" i="55"/>
  <c r="Q1667" i="55"/>
  <c r="Q1668" i="55"/>
  <c r="Q1669" i="55"/>
  <c r="Q1670" i="55"/>
  <c r="Q1671" i="55"/>
  <c r="Q1672" i="55"/>
  <c r="Q1673" i="55"/>
  <c r="Q1674" i="55"/>
  <c r="Q1675" i="55"/>
  <c r="Q1676" i="55"/>
  <c r="Q1677" i="55"/>
  <c r="Q1678" i="55"/>
  <c r="Q1679" i="55"/>
  <c r="Q1680" i="55"/>
  <c r="Q1681" i="55"/>
  <c r="Q1682" i="55"/>
  <c r="Q1683" i="55"/>
  <c r="Q1684" i="55"/>
  <c r="Q1685" i="55"/>
  <c r="Q1686" i="55"/>
  <c r="Q1687" i="55"/>
  <c r="Q1688" i="55"/>
  <c r="Q1689" i="55"/>
  <c r="Q1690" i="55"/>
  <c r="Q1691" i="55"/>
  <c r="Q1692" i="55"/>
  <c r="Q1693" i="55"/>
  <c r="Q1694" i="55"/>
  <c r="Q1695" i="55"/>
  <c r="Q1696" i="55"/>
  <c r="Q1697" i="55"/>
  <c r="Q1698" i="55"/>
  <c r="Q1699" i="55"/>
  <c r="Q1700" i="55"/>
  <c r="Q1701" i="55"/>
  <c r="Q1702" i="55"/>
  <c r="Q1703" i="55"/>
  <c r="Q1704" i="55"/>
  <c r="Q1705" i="55"/>
  <c r="Q1706" i="55"/>
  <c r="Q1707" i="55"/>
  <c r="Q1708" i="55"/>
  <c r="Q1709" i="55"/>
  <c r="Q1710" i="55"/>
  <c r="Q1711" i="55"/>
  <c r="Q1712" i="55"/>
  <c r="Q1713" i="55"/>
  <c r="Q1714" i="55"/>
  <c r="Q1715" i="55"/>
  <c r="Q1716" i="55"/>
  <c r="Q1717" i="55"/>
  <c r="Q1718" i="55"/>
  <c r="Q1719" i="55"/>
  <c r="Q1720" i="55"/>
  <c r="Q1721" i="55"/>
  <c r="Q1722" i="55"/>
  <c r="Q1723" i="55"/>
  <c r="Q1724" i="55"/>
  <c r="Q1725" i="55"/>
  <c r="Q1726" i="55"/>
  <c r="Q1727" i="55"/>
  <c r="Q1728" i="55"/>
  <c r="Q1729" i="55"/>
  <c r="Q1730" i="55"/>
  <c r="Q1731" i="55"/>
  <c r="Q1732" i="55"/>
  <c r="Q1733" i="55"/>
  <c r="Q1734" i="55"/>
  <c r="Q1735" i="55"/>
  <c r="Q1736" i="55"/>
  <c r="Q1737" i="55"/>
  <c r="Q1738" i="55"/>
  <c r="Q1739" i="55"/>
  <c r="Q1740" i="55"/>
  <c r="Q1741" i="55"/>
  <c r="Q1742" i="55"/>
  <c r="Q1743" i="55"/>
  <c r="Q1744" i="55"/>
  <c r="Q1745" i="55"/>
  <c r="Q1746" i="55"/>
  <c r="Q1747" i="55"/>
  <c r="Q1748" i="55"/>
  <c r="Q1749" i="55"/>
  <c r="Q1750" i="55"/>
  <c r="Q1751" i="55"/>
  <c r="Q1752" i="55"/>
  <c r="Q1753" i="55"/>
  <c r="Q1754" i="55"/>
  <c r="Q1755" i="55"/>
  <c r="Q1756" i="55"/>
  <c r="Q1757" i="55"/>
  <c r="Q1758" i="55"/>
  <c r="Q1759" i="55"/>
  <c r="Q1760" i="55"/>
  <c r="Q1761" i="55"/>
  <c r="Q1762" i="55"/>
  <c r="Q1763" i="55"/>
  <c r="Q1764" i="55"/>
  <c r="Q1765" i="55"/>
  <c r="Q1766" i="55"/>
  <c r="Q1767" i="55"/>
  <c r="Q1768" i="55"/>
  <c r="Q1769" i="55"/>
  <c r="Q1770" i="55"/>
  <c r="Q1771" i="55"/>
  <c r="Q1772" i="55"/>
  <c r="Q1773" i="55"/>
  <c r="Q1774" i="55"/>
  <c r="Q1775" i="55"/>
  <c r="Q1776" i="55"/>
  <c r="Q1777" i="55"/>
  <c r="Q1778" i="55"/>
  <c r="Q1779" i="55"/>
  <c r="Q1780" i="55"/>
  <c r="Q1781" i="55"/>
  <c r="Q1782" i="55"/>
  <c r="Q1783" i="55"/>
  <c r="Q1784" i="55"/>
  <c r="Q1785" i="55"/>
  <c r="Q1786" i="55"/>
  <c r="Q1787" i="55"/>
  <c r="Q1788" i="55"/>
  <c r="Q1789" i="55"/>
  <c r="Q1790" i="55"/>
  <c r="Q1791" i="55"/>
  <c r="Q1792" i="55"/>
  <c r="Q1793" i="55"/>
  <c r="Q1794" i="55"/>
  <c r="Q1795" i="55"/>
  <c r="Q1796" i="55"/>
  <c r="Q1797" i="55"/>
  <c r="Q1798" i="55"/>
  <c r="Q1799" i="55"/>
  <c r="Q1800" i="55"/>
  <c r="Q1801" i="55"/>
  <c r="Q1802" i="55"/>
  <c r="Q1803" i="55"/>
  <c r="Q1804" i="55"/>
  <c r="Q1805" i="55"/>
  <c r="Q1806" i="55"/>
  <c r="Q1807" i="55"/>
  <c r="Q1808" i="55"/>
  <c r="Q1809" i="55"/>
  <c r="Q1810" i="55"/>
  <c r="Q1811" i="55"/>
  <c r="Q1812" i="55"/>
  <c r="Q1813" i="55"/>
  <c r="Q1814" i="55"/>
  <c r="Q1815" i="55"/>
  <c r="Q1816" i="55"/>
  <c r="Q1817" i="55"/>
  <c r="Q1818" i="55"/>
  <c r="Q1819" i="55"/>
  <c r="Q1820" i="55"/>
  <c r="Q1821" i="55"/>
  <c r="Q1822" i="55"/>
  <c r="Q1823" i="55"/>
  <c r="Q1824" i="55"/>
  <c r="Q1825" i="55"/>
  <c r="Q1826" i="55"/>
  <c r="Q1827" i="55"/>
  <c r="Q1828" i="55"/>
  <c r="Q1829" i="55"/>
  <c r="Q1830" i="55"/>
  <c r="Q1831" i="55"/>
  <c r="Q1832" i="55"/>
  <c r="Q1833" i="55"/>
  <c r="Q1834" i="55"/>
  <c r="Q1835" i="55"/>
  <c r="Q1836" i="55"/>
  <c r="Q1837" i="55"/>
  <c r="Q1838" i="55"/>
  <c r="Q1839" i="55"/>
  <c r="Q1840" i="55"/>
  <c r="Q1841" i="55"/>
  <c r="Q1842" i="55"/>
  <c r="Q1843" i="55"/>
  <c r="Q1844" i="55"/>
  <c r="Q1845" i="55"/>
  <c r="Q1846" i="55"/>
  <c r="Q1847" i="55"/>
  <c r="Q1848" i="55"/>
  <c r="Q1849" i="55"/>
  <c r="Q1850" i="55"/>
  <c r="Q1851" i="55"/>
  <c r="Q1852" i="55"/>
  <c r="Q1853" i="55"/>
  <c r="Q1854" i="55"/>
  <c r="Q1855" i="55"/>
  <c r="Q1856" i="55"/>
  <c r="Q1857" i="55"/>
  <c r="Q1858" i="55"/>
  <c r="Q1859" i="55"/>
  <c r="Q1860" i="55"/>
  <c r="Q1861" i="55"/>
  <c r="Q1862" i="55"/>
  <c r="Q1863" i="55"/>
  <c r="Q1864" i="55"/>
  <c r="Q1865" i="55"/>
  <c r="Q1866" i="55"/>
  <c r="Q1867" i="55"/>
  <c r="Q1868" i="55"/>
  <c r="Q1869" i="55"/>
  <c r="Q1870" i="55"/>
  <c r="Q1871" i="55"/>
  <c r="Q1872" i="55"/>
  <c r="Q1873" i="55"/>
  <c r="Q1874" i="55"/>
  <c r="Q1875" i="55"/>
  <c r="Q1876" i="55"/>
  <c r="Q1877" i="55"/>
  <c r="Q1878" i="55"/>
  <c r="Q1879" i="55"/>
  <c r="Q1880" i="55"/>
  <c r="Q1881" i="55"/>
  <c r="Q1882" i="55"/>
  <c r="Q1883" i="55"/>
  <c r="Q1884" i="55"/>
  <c r="Q1885" i="55"/>
  <c r="Q1886" i="55"/>
  <c r="Q1887" i="55"/>
  <c r="Q1888" i="55"/>
  <c r="Q1889" i="55"/>
  <c r="Q1890" i="55"/>
  <c r="Q1891" i="55"/>
  <c r="Q1892" i="55"/>
  <c r="Q1893" i="55"/>
  <c r="Q1894" i="55"/>
  <c r="Q1895" i="55"/>
  <c r="Q1896" i="55"/>
  <c r="Q1897" i="55"/>
  <c r="Q1898" i="55"/>
  <c r="Q1899" i="55"/>
  <c r="Q1900" i="55"/>
  <c r="Q1901" i="55"/>
  <c r="Q1902" i="55"/>
  <c r="Q1903" i="55"/>
  <c r="Q1904" i="55"/>
  <c r="Q1905" i="55"/>
  <c r="Q1906" i="55"/>
  <c r="Q1907" i="55"/>
  <c r="Q1908" i="55"/>
  <c r="Q1909" i="55"/>
  <c r="Q1910" i="55"/>
  <c r="Q1911" i="55"/>
  <c r="Q1912" i="55"/>
  <c r="Q1913" i="55"/>
  <c r="Q1914" i="55"/>
  <c r="Q1915" i="55"/>
  <c r="Q1916" i="55"/>
  <c r="Q1917" i="55"/>
  <c r="Q1918" i="55"/>
  <c r="Q1919" i="55"/>
  <c r="Q1920" i="55"/>
  <c r="Q1921" i="55"/>
  <c r="Q1922" i="55"/>
  <c r="Q1923" i="55"/>
  <c r="Q1924" i="55"/>
  <c r="Q1925" i="55"/>
  <c r="Q1926" i="55"/>
  <c r="Q1927" i="55"/>
  <c r="Q1928" i="55"/>
  <c r="Q1929" i="55"/>
  <c r="Q1930" i="55"/>
  <c r="Q1931" i="55"/>
  <c r="Q1932" i="55"/>
  <c r="Q1933" i="55"/>
  <c r="Q1934" i="55"/>
  <c r="Q1935" i="55"/>
  <c r="Q1936" i="55"/>
  <c r="Q1937" i="55"/>
  <c r="Q1938" i="55"/>
  <c r="Q1939" i="55"/>
  <c r="Q1940" i="55"/>
  <c r="Q1941" i="55"/>
  <c r="Q1942" i="55"/>
  <c r="Q1943" i="55"/>
  <c r="Q1944" i="55"/>
  <c r="Q1945" i="55"/>
  <c r="Q1946" i="55"/>
  <c r="Q1947" i="55"/>
  <c r="Q1948" i="55"/>
  <c r="Q1949" i="55"/>
  <c r="Q1950" i="55"/>
  <c r="Q1951" i="55"/>
  <c r="Q1952" i="55"/>
  <c r="Q1953" i="55"/>
  <c r="Q1954" i="55"/>
  <c r="Q1955" i="55"/>
  <c r="Q1956" i="55"/>
  <c r="Q1957" i="55"/>
  <c r="Q1958" i="55"/>
  <c r="Q1959" i="55"/>
  <c r="Q1960" i="55"/>
  <c r="Q1961" i="55"/>
  <c r="Q1962" i="55"/>
  <c r="Q1963" i="55"/>
  <c r="Q1964" i="55"/>
  <c r="Q1965" i="55"/>
  <c r="Q1966" i="55"/>
  <c r="Q1967" i="55"/>
  <c r="Q1968" i="55"/>
  <c r="Q1969" i="55"/>
  <c r="Q1970" i="55"/>
  <c r="Q1971" i="55"/>
  <c r="Q1972" i="55"/>
  <c r="Q1973" i="55"/>
  <c r="Q1974" i="55"/>
  <c r="Q1975" i="55"/>
  <c r="Q1976" i="55"/>
  <c r="Q1977" i="55"/>
  <c r="Q1978" i="55"/>
  <c r="Q1979" i="55"/>
  <c r="Q1980" i="55"/>
  <c r="Q1981" i="55"/>
  <c r="Q1982" i="55"/>
  <c r="Q1983" i="55"/>
  <c r="Q1984" i="55"/>
  <c r="Q1985" i="55"/>
  <c r="Q1986" i="55"/>
  <c r="Q1987" i="55"/>
  <c r="Q1988" i="55"/>
  <c r="Q1989" i="55"/>
  <c r="Q1990" i="55"/>
  <c r="Q1991" i="55"/>
  <c r="Q1992" i="55"/>
  <c r="Q1993" i="55"/>
  <c r="Q1994" i="55"/>
  <c r="Q1995" i="55"/>
  <c r="Q1996" i="55"/>
  <c r="Q1997" i="55"/>
  <c r="Q1998" i="55"/>
  <c r="Q1999" i="55"/>
  <c r="Q2000" i="55"/>
  <c r="Q2001" i="55"/>
  <c r="Q2002" i="55"/>
  <c r="Q2003" i="55"/>
  <c r="Q2004" i="55"/>
  <c r="Q2005" i="55"/>
  <c r="Q2006" i="55"/>
  <c r="Q2007" i="55"/>
  <c r="Q2008" i="55"/>
  <c r="Q2009" i="55"/>
  <c r="Q2010" i="55"/>
  <c r="Q2011" i="55"/>
  <c r="Q2012" i="55"/>
  <c r="Q2013" i="55"/>
  <c r="Q2014" i="55"/>
  <c r="Q2015" i="55"/>
  <c r="Q2016" i="55"/>
  <c r="Q2017" i="55"/>
  <c r="Q2018" i="55"/>
  <c r="Q2019" i="55"/>
  <c r="Q2020" i="55"/>
  <c r="Q2021" i="55"/>
  <c r="Q2022" i="55"/>
  <c r="Q2023" i="55"/>
  <c r="Q2024" i="55"/>
  <c r="Q2025" i="55"/>
  <c r="Q2026" i="55"/>
  <c r="Q2027" i="55"/>
  <c r="Q2028" i="55"/>
  <c r="Q2029" i="55"/>
  <c r="Q2030" i="55"/>
  <c r="Q2031" i="55"/>
  <c r="Q2032" i="55"/>
  <c r="Q2033" i="55"/>
  <c r="Q2034" i="55"/>
  <c r="Q2035" i="55"/>
  <c r="Q2036" i="55"/>
  <c r="Q2037" i="55"/>
  <c r="Q2038" i="55"/>
  <c r="Q2039" i="55"/>
  <c r="Q2040" i="55"/>
  <c r="Q2041" i="55"/>
  <c r="Q2042" i="55"/>
  <c r="Q2043" i="55"/>
  <c r="Q2044" i="55"/>
  <c r="Q2045" i="55"/>
  <c r="Q2046" i="55"/>
  <c r="Q2047" i="55"/>
  <c r="Q2048" i="55"/>
  <c r="Q2049" i="55"/>
  <c r="Q2050" i="55"/>
  <c r="Q2051" i="55"/>
  <c r="Q2052" i="55"/>
  <c r="Q2053" i="55"/>
  <c r="Q2054" i="55"/>
  <c r="Q2055" i="55"/>
  <c r="Q2056" i="55"/>
  <c r="Q2057" i="55"/>
  <c r="Q2058" i="55"/>
  <c r="Q2059" i="55"/>
  <c r="Q2060" i="55"/>
  <c r="Q2061" i="55"/>
  <c r="Q2062" i="55"/>
  <c r="Q2063" i="55"/>
  <c r="Q2064" i="55"/>
  <c r="Q2065" i="55"/>
  <c r="Q2066" i="55"/>
  <c r="Q2067" i="55"/>
  <c r="Q2068" i="55"/>
  <c r="Q2069" i="55"/>
  <c r="Q2070" i="55"/>
  <c r="Q2071" i="55"/>
  <c r="Q2072" i="55"/>
  <c r="Q2073" i="55"/>
  <c r="Q2074" i="55"/>
  <c r="Q2075" i="55"/>
  <c r="Q2076" i="55"/>
  <c r="Q2077" i="55"/>
  <c r="Q2078" i="55"/>
  <c r="Q2079" i="55"/>
  <c r="Q2080" i="55"/>
  <c r="Q2081" i="55"/>
  <c r="Q2082" i="55"/>
  <c r="Q2083" i="55"/>
  <c r="Q2084" i="55"/>
  <c r="Q2085" i="55"/>
  <c r="Q2086" i="55"/>
  <c r="Q2087" i="55"/>
  <c r="Q2088" i="55"/>
  <c r="Q2089" i="55"/>
  <c r="Q2090" i="55"/>
  <c r="Q2091" i="55"/>
  <c r="Q2092" i="55"/>
  <c r="Q2093" i="55"/>
  <c r="Q2094" i="55"/>
  <c r="Q2095" i="55"/>
  <c r="Q2096" i="55"/>
  <c r="Q2097" i="55"/>
  <c r="Q2098" i="55"/>
  <c r="Q2099" i="55"/>
  <c r="Q2100" i="55"/>
  <c r="Q2101" i="55"/>
  <c r="Q2102" i="55"/>
  <c r="Q2103" i="55"/>
  <c r="Q2104" i="55"/>
  <c r="Q2105" i="55"/>
  <c r="Q2106" i="55"/>
  <c r="Q2107" i="55"/>
  <c r="Q2108" i="55"/>
  <c r="Q2109" i="55"/>
  <c r="Q2110" i="55"/>
  <c r="Q2111" i="55"/>
  <c r="Q2112" i="55"/>
  <c r="Q2113" i="55"/>
  <c r="Q2114" i="55"/>
  <c r="Q2115" i="55"/>
  <c r="Q2116" i="55"/>
  <c r="Q2117" i="55"/>
  <c r="Q2118" i="55"/>
  <c r="Q2119" i="55"/>
  <c r="Q2120" i="55"/>
  <c r="Q2121" i="55"/>
  <c r="Q2122" i="55"/>
  <c r="Q2123" i="55"/>
  <c r="Q2124" i="55"/>
  <c r="Q2125" i="55"/>
  <c r="Q2126" i="55"/>
  <c r="Q2127" i="55"/>
  <c r="Q2128" i="55"/>
  <c r="Q2129" i="55"/>
  <c r="Q2130" i="55"/>
  <c r="Q2131" i="55"/>
  <c r="Q2132" i="55"/>
  <c r="Q2133" i="55"/>
  <c r="Q2134" i="55"/>
  <c r="Q2135" i="55"/>
  <c r="Q2136" i="55"/>
  <c r="Q2137" i="55"/>
  <c r="Q2138" i="55"/>
  <c r="Q2139" i="55"/>
  <c r="Q2140" i="55"/>
  <c r="Q2141" i="55"/>
  <c r="Q2142" i="55"/>
  <c r="Q2143" i="55"/>
  <c r="Q2144" i="55"/>
  <c r="Q2145" i="55"/>
  <c r="Q2146" i="55"/>
  <c r="Q2147" i="55"/>
  <c r="Q2148" i="55"/>
  <c r="Q2149" i="55"/>
  <c r="Q2150" i="55"/>
  <c r="Q2151" i="55"/>
  <c r="Q2152" i="55"/>
  <c r="Q2153" i="55"/>
  <c r="Q2154" i="55"/>
  <c r="Q2155" i="55"/>
  <c r="Q2156" i="55"/>
  <c r="Q2157" i="55"/>
  <c r="Q2158" i="55"/>
  <c r="Q2159" i="55"/>
  <c r="Q2160" i="55"/>
  <c r="Q2161" i="55"/>
  <c r="Q2162" i="55"/>
  <c r="Q2163" i="55"/>
  <c r="Q2164" i="55"/>
  <c r="Q2165" i="55"/>
  <c r="Q2166" i="55"/>
  <c r="Q2167" i="55"/>
  <c r="Q2168" i="55"/>
  <c r="Q2169" i="55"/>
  <c r="Q2170" i="55"/>
  <c r="Q2171" i="55"/>
  <c r="Q2172" i="55"/>
  <c r="Q2173" i="55"/>
  <c r="Q2174" i="55"/>
  <c r="Q2175" i="55"/>
  <c r="Q2176" i="55"/>
  <c r="Q2177" i="55"/>
  <c r="Q2178" i="55"/>
  <c r="Q2179" i="55"/>
  <c r="Q2180" i="55"/>
  <c r="Q2181" i="55"/>
  <c r="Q2182" i="55"/>
  <c r="Q2183" i="55"/>
  <c r="Q2184" i="55"/>
  <c r="Q2185" i="55"/>
  <c r="Q2186" i="55"/>
  <c r="Q2187" i="55"/>
  <c r="Q2188" i="55"/>
  <c r="Q2189" i="55"/>
  <c r="Q2190" i="55"/>
  <c r="Q2191" i="55"/>
  <c r="Q2192" i="55"/>
  <c r="Q2193" i="55"/>
  <c r="Q2194" i="55"/>
  <c r="Q2195" i="55"/>
  <c r="Q2196" i="55"/>
  <c r="Q2197" i="55"/>
  <c r="Q2198" i="55"/>
  <c r="Q2199" i="55"/>
  <c r="Q2200" i="55"/>
  <c r="Q2201" i="55"/>
  <c r="Q2202" i="55"/>
  <c r="Q2203" i="55"/>
  <c r="Q2204" i="55"/>
  <c r="Q2205" i="55"/>
  <c r="Q2206" i="55"/>
  <c r="Q2207" i="55"/>
  <c r="Q2208" i="55"/>
  <c r="Q2209" i="55"/>
  <c r="Q2210" i="55"/>
  <c r="Q2211" i="55"/>
  <c r="Q2212" i="55"/>
  <c r="Q2213" i="55"/>
  <c r="Q2214" i="55"/>
  <c r="Q2215" i="55"/>
  <c r="Q2216" i="55"/>
  <c r="Q2217" i="55"/>
  <c r="Q2218" i="55"/>
  <c r="Q2219" i="55"/>
  <c r="Q2220" i="55"/>
  <c r="Q2221" i="55"/>
  <c r="Q2222" i="55"/>
  <c r="Q2223" i="55"/>
  <c r="Q2224" i="55"/>
  <c r="Q2225" i="55"/>
  <c r="Q2226" i="55"/>
  <c r="Q2227" i="55"/>
  <c r="Q2228" i="55"/>
  <c r="Q2229" i="55"/>
  <c r="Q2230" i="55"/>
  <c r="Q2231" i="55"/>
  <c r="Q2232" i="55"/>
  <c r="Q2233" i="55"/>
  <c r="Q2234" i="55"/>
  <c r="Q2235" i="55"/>
  <c r="Q2236" i="55"/>
  <c r="Q2237" i="55"/>
  <c r="Q2238" i="55"/>
  <c r="Q2239" i="55"/>
  <c r="Q2240" i="55"/>
  <c r="Q2241" i="55"/>
  <c r="Q2242" i="55"/>
  <c r="Q2243" i="55"/>
  <c r="Q2244" i="55"/>
  <c r="Q2245" i="55"/>
  <c r="Q2246" i="55"/>
  <c r="Q2247" i="55"/>
  <c r="Q2248" i="55"/>
  <c r="Q2249" i="55"/>
  <c r="Q2250" i="55"/>
  <c r="Q2251" i="55"/>
  <c r="Q2252" i="55"/>
  <c r="Q2253" i="55"/>
  <c r="Q2254" i="55"/>
  <c r="Q2255" i="55"/>
  <c r="Q2256" i="55"/>
  <c r="Q2257" i="55"/>
  <c r="Q2258" i="55"/>
  <c r="Q2259" i="55"/>
  <c r="Q2260" i="55"/>
  <c r="Q2261" i="55"/>
  <c r="Q2262" i="55"/>
  <c r="Q2263" i="55"/>
  <c r="Q2264" i="55"/>
  <c r="Q2265" i="55"/>
  <c r="Q2266" i="55"/>
  <c r="Q2267" i="55"/>
  <c r="Q2268" i="55"/>
  <c r="Q2269" i="55"/>
  <c r="Q2270" i="55"/>
  <c r="Q2271" i="55"/>
  <c r="Q2272" i="55"/>
  <c r="Q2273" i="55"/>
  <c r="Q2274" i="55"/>
  <c r="Q2275" i="55"/>
  <c r="Q2276" i="55"/>
  <c r="Q2277" i="55"/>
  <c r="Q2278" i="55"/>
  <c r="Q2279" i="55"/>
  <c r="Q2280" i="55"/>
  <c r="Q2281" i="55"/>
  <c r="Q2282" i="55"/>
  <c r="Q2283" i="55"/>
  <c r="Q2284" i="55"/>
  <c r="Q2285" i="55"/>
  <c r="Q2286" i="55"/>
  <c r="Q2287" i="55"/>
  <c r="Q2288" i="55"/>
  <c r="Q2289" i="55"/>
  <c r="Q2290" i="55"/>
  <c r="Q2291" i="55"/>
  <c r="Q2292" i="55"/>
  <c r="Q2293" i="55"/>
  <c r="Q2294" i="55"/>
  <c r="Q2295" i="55"/>
  <c r="Q2296" i="55"/>
  <c r="Q2297" i="55"/>
  <c r="Q2298" i="55"/>
  <c r="Q2299" i="55"/>
  <c r="Q2300" i="55"/>
  <c r="Q2301" i="55"/>
  <c r="Q2302" i="55"/>
  <c r="Q2303" i="55"/>
  <c r="Q2304" i="55"/>
  <c r="Q2305" i="55"/>
  <c r="Q2306" i="55"/>
  <c r="Q2307" i="55"/>
  <c r="Q2308" i="55"/>
  <c r="Q2309" i="55"/>
  <c r="Q2310" i="55"/>
  <c r="Q2311" i="55"/>
  <c r="Q2312" i="55"/>
  <c r="Q2313" i="55"/>
  <c r="Q2314" i="55"/>
  <c r="Q2315" i="55"/>
  <c r="Q2316" i="55"/>
  <c r="Q2317" i="55"/>
  <c r="Q2318" i="55"/>
  <c r="Q2319" i="55"/>
  <c r="Q2320" i="55"/>
  <c r="Q2321" i="55"/>
  <c r="Q2322" i="55"/>
  <c r="Q2323" i="55"/>
  <c r="Q2324" i="55"/>
  <c r="Q2325" i="55"/>
  <c r="Q2326" i="55"/>
  <c r="Q2327" i="55"/>
  <c r="Q2328" i="55"/>
  <c r="Q2329" i="55"/>
  <c r="Q2330" i="55"/>
  <c r="Q2331" i="55"/>
  <c r="Q2332" i="55"/>
  <c r="Q2333" i="55"/>
  <c r="Q2334" i="55"/>
  <c r="Q2335" i="55"/>
  <c r="Q2336" i="55"/>
  <c r="Q2337" i="55"/>
  <c r="Q2338" i="55"/>
  <c r="Q2339" i="55"/>
  <c r="Q2340" i="55"/>
  <c r="Q2341" i="55"/>
  <c r="Q2342" i="55"/>
  <c r="Q2343" i="55"/>
  <c r="Q2344" i="55"/>
  <c r="Q2345" i="55"/>
  <c r="Q2346" i="55"/>
  <c r="Q2347" i="55"/>
  <c r="Q2348" i="55"/>
  <c r="Q2349" i="55"/>
  <c r="Q2350" i="55"/>
  <c r="Q2351" i="55"/>
  <c r="Q2352" i="55"/>
  <c r="Q2353" i="55"/>
  <c r="Q2354" i="55"/>
  <c r="Q2355" i="55"/>
  <c r="Q2356" i="55"/>
  <c r="Q2357" i="55"/>
  <c r="Q2358" i="55"/>
  <c r="Q2359" i="55"/>
  <c r="Q2360" i="55"/>
  <c r="Q2361" i="55"/>
  <c r="Q2362" i="55"/>
  <c r="Q2363" i="55"/>
  <c r="Q2364" i="55"/>
  <c r="Q2365" i="55"/>
  <c r="Q2366" i="55"/>
  <c r="Q2367" i="55"/>
  <c r="Q2368" i="55"/>
  <c r="Q2369" i="55"/>
  <c r="Q2370" i="55"/>
  <c r="Q2371" i="55"/>
  <c r="Q2372" i="55"/>
  <c r="Q2373" i="55"/>
  <c r="Q2374" i="55"/>
  <c r="Q2375" i="55"/>
  <c r="Q2376" i="55"/>
  <c r="Q2377" i="55"/>
  <c r="Q2378" i="55"/>
  <c r="Q2379" i="55"/>
  <c r="Q2380" i="55"/>
  <c r="Q2381" i="55"/>
  <c r="Q2382" i="55"/>
  <c r="Q2383" i="55"/>
  <c r="Q2384" i="55"/>
  <c r="Q2385" i="55"/>
  <c r="Q2386" i="55"/>
  <c r="Q2387" i="55"/>
  <c r="Q2388" i="55"/>
  <c r="Q2389" i="55"/>
  <c r="Q2390" i="55"/>
  <c r="Q2391" i="55"/>
  <c r="Q2392" i="55"/>
  <c r="Q2393" i="55"/>
  <c r="Q2394" i="55"/>
  <c r="Q2395" i="55"/>
  <c r="Q2396" i="55"/>
  <c r="Q2397" i="55"/>
  <c r="Q2398" i="55"/>
  <c r="Q2399" i="55"/>
  <c r="Q2400" i="55"/>
  <c r="Q2401" i="55"/>
  <c r="Q2402" i="55"/>
  <c r="Q2403" i="55"/>
  <c r="Q2404" i="55"/>
  <c r="Q2405" i="55"/>
  <c r="Q2406" i="55"/>
  <c r="Q2407" i="55"/>
  <c r="Q2408" i="55"/>
  <c r="Q2409" i="55"/>
  <c r="Q2410" i="55"/>
  <c r="Q2411" i="55"/>
  <c r="Q2412" i="55"/>
  <c r="Q2413" i="55"/>
  <c r="Q2414" i="55"/>
  <c r="Q2415" i="55"/>
  <c r="Q2416" i="55"/>
  <c r="Q2417" i="55"/>
  <c r="Q2418" i="55"/>
  <c r="Q2419" i="55"/>
  <c r="Q2420" i="55"/>
  <c r="Q2421" i="55"/>
  <c r="Q2422" i="55"/>
  <c r="Q2423" i="55"/>
  <c r="Q2424" i="55"/>
  <c r="Q2425" i="55"/>
  <c r="Q2426" i="55"/>
  <c r="Q2427" i="55"/>
  <c r="Q2428" i="55"/>
  <c r="Q2429" i="55"/>
  <c r="Q2430" i="55"/>
  <c r="Q2431" i="55"/>
  <c r="Q2432" i="55"/>
  <c r="Q2433" i="55"/>
  <c r="Q2434" i="55"/>
  <c r="Q2435" i="55"/>
  <c r="Q2436" i="55"/>
  <c r="Q2437" i="55"/>
  <c r="Q2438" i="55"/>
  <c r="Q2439" i="55"/>
  <c r="Q2440" i="55"/>
  <c r="Q2441" i="55"/>
  <c r="Q2442" i="55"/>
  <c r="Q2443" i="55"/>
  <c r="Q2444" i="55"/>
  <c r="Q2445" i="55"/>
  <c r="Q2446" i="55"/>
  <c r="Q2447" i="55"/>
  <c r="Q2448" i="55"/>
  <c r="Q2449" i="55"/>
  <c r="Q2450" i="55"/>
  <c r="Q2451" i="55"/>
  <c r="Q2452" i="55"/>
  <c r="Q2453" i="55"/>
  <c r="Q2454" i="55"/>
  <c r="Q2455" i="55"/>
  <c r="Q2456" i="55"/>
  <c r="Q2457" i="55"/>
  <c r="Q2458" i="55"/>
  <c r="Q2459" i="55"/>
  <c r="Q2460" i="55"/>
  <c r="Q2461" i="55"/>
  <c r="Q2462" i="55"/>
  <c r="Q2463" i="55"/>
  <c r="Q2464" i="55"/>
  <c r="Q2465" i="55"/>
  <c r="Q2466" i="55"/>
  <c r="Q2467" i="55"/>
  <c r="Q2468" i="55"/>
  <c r="Q2469" i="55"/>
  <c r="Q2470" i="55"/>
  <c r="Q2471" i="55"/>
  <c r="Q2472" i="55"/>
  <c r="Q2473" i="55"/>
  <c r="Q2474" i="55"/>
  <c r="Q2475" i="55"/>
  <c r="Q2476" i="55"/>
  <c r="Q2477" i="55"/>
  <c r="Q2478" i="55"/>
  <c r="Q2479" i="55"/>
  <c r="Q2480" i="55"/>
  <c r="Q2481" i="55"/>
  <c r="Q2482" i="55"/>
  <c r="Q2483" i="55"/>
  <c r="Q2484" i="55"/>
  <c r="Q2485" i="55"/>
  <c r="Q2486" i="55"/>
  <c r="Q2487" i="55"/>
  <c r="Q2488" i="55"/>
  <c r="Q2489" i="55"/>
  <c r="Q2490" i="55"/>
  <c r="Q2491" i="55"/>
  <c r="Q2492" i="55"/>
  <c r="Q2493" i="55"/>
  <c r="Q2494" i="55"/>
  <c r="Q2495" i="55"/>
  <c r="Q2496" i="55"/>
  <c r="Q2497" i="55"/>
  <c r="Q2498" i="55"/>
  <c r="Q2499" i="55"/>
  <c r="Q2500" i="55"/>
  <c r="Q2501" i="55"/>
  <c r="Q2502" i="55"/>
  <c r="Q2503" i="55"/>
  <c r="Q2504" i="55"/>
  <c r="Q2505" i="55"/>
  <c r="Q2506" i="55"/>
  <c r="Q2507" i="55"/>
  <c r="Q2508" i="55"/>
  <c r="Q2509" i="55"/>
  <c r="Q2510" i="55"/>
  <c r="Q2511" i="55"/>
  <c r="Q2512" i="55"/>
  <c r="Q2513" i="55"/>
  <c r="Q2514" i="55"/>
  <c r="Q2515" i="55"/>
  <c r="Q2516" i="55"/>
  <c r="Q2517" i="55"/>
  <c r="Q2518" i="55"/>
  <c r="Q2519" i="55"/>
  <c r="Q2520" i="55"/>
  <c r="Q2521" i="55"/>
  <c r="Q2522" i="55"/>
  <c r="Q2523" i="55"/>
  <c r="Q2524" i="55"/>
  <c r="Q2525" i="55"/>
  <c r="Q2526" i="55"/>
  <c r="Q2527" i="55"/>
  <c r="Q2528" i="55"/>
  <c r="Q2529" i="55"/>
  <c r="Q2530" i="55"/>
  <c r="Q2531" i="55"/>
  <c r="Q2532" i="55"/>
  <c r="Q2533" i="55"/>
  <c r="Q2534" i="55"/>
  <c r="Q2535" i="55"/>
  <c r="Q2536" i="55"/>
  <c r="Q2537" i="55"/>
  <c r="Q2538" i="55"/>
  <c r="Q2539" i="55"/>
  <c r="Q2540" i="55"/>
  <c r="Q2541" i="55"/>
  <c r="Q2542" i="55"/>
  <c r="Q2543" i="55"/>
  <c r="Q2544" i="55"/>
  <c r="Q2545" i="55"/>
  <c r="Q2546" i="55"/>
  <c r="Q2547" i="55"/>
  <c r="Q2548" i="55"/>
  <c r="Q2549" i="55"/>
  <c r="Q2550" i="55"/>
  <c r="Q2551" i="55"/>
  <c r="Q2552" i="55"/>
  <c r="Q2553" i="55"/>
  <c r="Q2554" i="55"/>
  <c r="Q2555" i="55"/>
  <c r="Q2556" i="55"/>
  <c r="Q2557" i="55"/>
  <c r="Q2558" i="55"/>
  <c r="Q2559" i="55"/>
  <c r="Q2560" i="55"/>
  <c r="Q2561" i="55"/>
  <c r="Q2562" i="55"/>
  <c r="Q2563" i="55"/>
  <c r="Q2564" i="55"/>
  <c r="Q2565" i="55"/>
  <c r="Q2566" i="55"/>
  <c r="Q2567" i="55"/>
  <c r="Q2568" i="55"/>
  <c r="Q2569" i="55"/>
  <c r="Q2570" i="55"/>
  <c r="Q2571" i="55"/>
  <c r="Q2572" i="55"/>
  <c r="Q2573" i="55"/>
  <c r="Q2574" i="55"/>
  <c r="Q2575" i="55"/>
  <c r="Q2576" i="55"/>
  <c r="Q2577" i="55"/>
  <c r="Q2578" i="55"/>
  <c r="Q2579" i="55"/>
  <c r="Q2580" i="55"/>
  <c r="Q2581" i="55"/>
  <c r="Q2582" i="55"/>
  <c r="Q2583" i="55"/>
  <c r="Q2584" i="55"/>
  <c r="Q2585" i="55"/>
  <c r="Q2586" i="55"/>
  <c r="Q2587" i="55"/>
  <c r="Q2588" i="55"/>
  <c r="Q2589" i="55"/>
  <c r="Q2590" i="55"/>
  <c r="Q2591" i="55"/>
  <c r="Q2592" i="55"/>
  <c r="Q2593" i="55"/>
  <c r="Q2594" i="55"/>
  <c r="Q2595" i="55"/>
  <c r="Q2596" i="55"/>
  <c r="Q2597" i="55"/>
  <c r="Q2598" i="55"/>
  <c r="Q2599" i="55"/>
  <c r="Q2600" i="55"/>
  <c r="Q2601" i="55"/>
  <c r="Q2602" i="55"/>
  <c r="Q2603" i="55"/>
  <c r="Q2604" i="55"/>
  <c r="Q2605" i="55"/>
  <c r="Q2606" i="55"/>
  <c r="Q2607" i="55"/>
  <c r="Q2608" i="55"/>
  <c r="Q2609" i="55"/>
  <c r="Q2610" i="55"/>
  <c r="Q2611" i="55"/>
  <c r="Q2612" i="55"/>
  <c r="Q2613" i="55"/>
  <c r="Q2614" i="55"/>
  <c r="Q2615" i="55"/>
  <c r="Q2616" i="55"/>
  <c r="Q2617" i="55"/>
  <c r="Q2618" i="55"/>
  <c r="Q2619" i="55"/>
  <c r="Q2620" i="55"/>
  <c r="Q2621" i="55"/>
  <c r="Q2622" i="55"/>
  <c r="Q2623" i="55"/>
  <c r="Q2624" i="55"/>
  <c r="Q2625" i="55"/>
  <c r="Q2626" i="55"/>
  <c r="Q2627" i="55"/>
  <c r="Q2628" i="55"/>
  <c r="Q2629" i="55"/>
  <c r="Q2630" i="55"/>
  <c r="Q2631" i="55"/>
  <c r="Q2632" i="55"/>
  <c r="Q2633" i="55"/>
  <c r="Q2634" i="55"/>
  <c r="Q2635" i="55"/>
  <c r="Q2636" i="55"/>
  <c r="Q2637" i="55"/>
  <c r="Q2638" i="55"/>
  <c r="Q2639" i="55"/>
  <c r="Q2640" i="55"/>
  <c r="Q2641" i="55"/>
  <c r="Q2642" i="55"/>
  <c r="Q2643" i="55"/>
  <c r="Q2644" i="55"/>
  <c r="Q2645" i="55"/>
  <c r="Q2646" i="55"/>
  <c r="Q2647" i="55"/>
  <c r="Q2648" i="55"/>
  <c r="Q2649" i="55"/>
  <c r="Q2650" i="55"/>
  <c r="Q2651" i="55"/>
  <c r="Q2652" i="55"/>
  <c r="Q2653" i="55"/>
  <c r="Q2654" i="55"/>
  <c r="Q2655" i="55"/>
  <c r="Q2656" i="55"/>
  <c r="Q2657" i="55"/>
  <c r="Q2658" i="55"/>
  <c r="Q2659" i="55"/>
  <c r="Q2660" i="55"/>
  <c r="Q2661" i="55"/>
  <c r="Q2662" i="55"/>
  <c r="Q2663" i="55"/>
  <c r="Q2664" i="55"/>
  <c r="Q2665" i="55"/>
  <c r="Q2666" i="55"/>
  <c r="Q2667" i="55"/>
  <c r="Q2668" i="55"/>
  <c r="Q2669" i="55"/>
  <c r="Q2670" i="55"/>
  <c r="Q2671" i="55"/>
  <c r="Q2672" i="55"/>
  <c r="Q2673" i="55"/>
  <c r="Q2674" i="55"/>
  <c r="Q2675" i="55"/>
  <c r="Q2676" i="55"/>
  <c r="Q2677" i="55"/>
  <c r="Q2678" i="55"/>
  <c r="Q2679" i="55"/>
  <c r="Q2680" i="55"/>
  <c r="Q2681" i="55"/>
  <c r="Q2682" i="55"/>
  <c r="Q2683" i="55"/>
  <c r="Q2684" i="55"/>
  <c r="Q2685" i="55"/>
  <c r="Q2686" i="55"/>
  <c r="Q2687" i="55"/>
  <c r="Q2688" i="55"/>
  <c r="Q2689" i="55"/>
  <c r="Q2690" i="55"/>
  <c r="Q2691" i="55"/>
  <c r="Q2692" i="55"/>
  <c r="Q2693" i="55"/>
  <c r="Q2694" i="55"/>
  <c r="Q2695" i="55"/>
  <c r="Q2696" i="55"/>
  <c r="Q2697" i="55"/>
  <c r="Q2698" i="55"/>
  <c r="Q2699" i="55"/>
  <c r="Q2700" i="55"/>
  <c r="Q2701" i="55"/>
  <c r="Q2702" i="55"/>
  <c r="Q2703" i="55"/>
  <c r="Q2704" i="55"/>
  <c r="Q2705" i="55"/>
  <c r="Q2706" i="55"/>
  <c r="Q2707" i="55"/>
  <c r="Q2708" i="55"/>
  <c r="Q2709" i="55"/>
  <c r="Q2710" i="55"/>
  <c r="Q2711" i="55"/>
  <c r="Q2712" i="55"/>
  <c r="Q2713" i="55"/>
  <c r="Q2714" i="55"/>
  <c r="Q2715" i="55"/>
  <c r="Q2716" i="55"/>
  <c r="Q2717" i="55"/>
  <c r="Q2718" i="55"/>
  <c r="Q2719" i="55"/>
  <c r="Q2720" i="55"/>
  <c r="Q2721" i="55"/>
  <c r="Q2722" i="55"/>
  <c r="Q2723" i="55"/>
  <c r="Q2724" i="55"/>
  <c r="Q2725" i="55"/>
  <c r="Q2726" i="55"/>
  <c r="Q2727" i="55"/>
  <c r="Q2728" i="55"/>
  <c r="Q2729" i="55"/>
  <c r="Q2730" i="55"/>
  <c r="Q2731" i="55"/>
  <c r="Q2732" i="55"/>
  <c r="Q2733" i="55"/>
  <c r="Q2734" i="55"/>
  <c r="Q2735" i="55"/>
  <c r="Q2736" i="55"/>
  <c r="Q2737" i="55"/>
  <c r="Q2738" i="55"/>
  <c r="Q2739" i="55"/>
  <c r="Q2740" i="55"/>
  <c r="Q2741" i="55"/>
  <c r="Q2742" i="55"/>
  <c r="Q2743" i="55"/>
  <c r="Q2744" i="55"/>
  <c r="Q2745" i="55"/>
  <c r="Q2746" i="55"/>
  <c r="Q2747" i="55"/>
  <c r="Q2748" i="55"/>
  <c r="Q2749" i="55"/>
  <c r="Q2750" i="55"/>
  <c r="Q2751" i="55"/>
  <c r="Q2752" i="55"/>
  <c r="Q2753" i="55"/>
  <c r="Q2754" i="55"/>
  <c r="Q2755" i="55"/>
  <c r="Q2756" i="55"/>
  <c r="Q2757" i="55"/>
  <c r="Q2758" i="55"/>
  <c r="Q2759" i="55"/>
  <c r="Q2760" i="55"/>
  <c r="Q2761" i="55"/>
  <c r="Q2762" i="55"/>
  <c r="Q2763" i="55"/>
  <c r="Q2764" i="55"/>
  <c r="Q2765" i="55"/>
  <c r="Q2766" i="55"/>
  <c r="Q2767" i="55"/>
  <c r="Q2768" i="55"/>
  <c r="Q2769" i="55"/>
  <c r="Q2770" i="55"/>
  <c r="Q2771" i="55"/>
  <c r="Q2772" i="55"/>
  <c r="Q2773" i="55"/>
  <c r="Q2774" i="55"/>
  <c r="Q2775" i="55"/>
  <c r="Q2776" i="55"/>
  <c r="Q2777" i="55"/>
  <c r="Q2778" i="55"/>
  <c r="Q2779" i="55"/>
  <c r="Q2780" i="55"/>
  <c r="Q2781" i="55"/>
  <c r="Q2782" i="55"/>
  <c r="Q2783" i="55"/>
  <c r="Q2784" i="55"/>
  <c r="Q2785" i="55"/>
  <c r="Q2786" i="55"/>
  <c r="Q2787" i="55"/>
  <c r="Q2788" i="55"/>
  <c r="Q2789" i="55"/>
  <c r="Q2790" i="55"/>
  <c r="Q2791" i="55"/>
  <c r="Q2792" i="55"/>
  <c r="Q2793" i="55"/>
  <c r="Q2794" i="55"/>
  <c r="Q2795" i="55"/>
  <c r="Q2796" i="55"/>
  <c r="Q2797" i="55"/>
  <c r="Q2798" i="55"/>
  <c r="Q2799" i="55"/>
  <c r="Q2800" i="55"/>
  <c r="Q2801" i="55"/>
  <c r="Q2802" i="55"/>
  <c r="Q2803" i="55"/>
  <c r="Q2804" i="55"/>
  <c r="Q2805" i="55"/>
  <c r="Q2806" i="55"/>
  <c r="Q2807" i="55"/>
  <c r="Q2808" i="55"/>
  <c r="Q2809" i="55"/>
  <c r="Q2810" i="55"/>
  <c r="Q2811" i="55"/>
  <c r="Q2812" i="55"/>
  <c r="Q2813" i="55"/>
  <c r="Q2814" i="55"/>
  <c r="Q2815" i="55"/>
  <c r="Q2816" i="55"/>
  <c r="Q2817" i="55"/>
  <c r="Q2818" i="55"/>
  <c r="Q2819" i="55"/>
  <c r="Q2820" i="55"/>
  <c r="Q2821" i="55"/>
  <c r="Q2822" i="55"/>
  <c r="Q2823" i="55"/>
  <c r="Q2824" i="55"/>
  <c r="Q2825" i="55"/>
  <c r="Q2826" i="55"/>
  <c r="Q2827" i="55"/>
  <c r="Q2828" i="55"/>
  <c r="Q2829" i="55"/>
  <c r="Q2830" i="55"/>
  <c r="Q2831" i="55"/>
  <c r="Q2832" i="55"/>
  <c r="Q2833" i="55"/>
  <c r="Q2834" i="55"/>
  <c r="Q2835" i="55"/>
  <c r="Q2836" i="55"/>
  <c r="Q2837" i="55"/>
  <c r="Q2838" i="55"/>
  <c r="Q2839" i="55"/>
  <c r="Q2840" i="55"/>
  <c r="Q2841" i="55"/>
  <c r="Q2842" i="55"/>
  <c r="Q2843" i="55"/>
  <c r="Q2844" i="55"/>
  <c r="Q2845" i="55"/>
  <c r="Q2846" i="55"/>
  <c r="Q2847" i="55"/>
  <c r="Q2848" i="55"/>
  <c r="Q2849" i="55"/>
  <c r="Q2850" i="55"/>
  <c r="Q2851" i="55"/>
  <c r="Q2852" i="55"/>
  <c r="Q2853" i="55"/>
  <c r="Q2854" i="55"/>
  <c r="Q2855" i="55"/>
  <c r="Q2856" i="55"/>
  <c r="Q2857" i="55"/>
  <c r="Q2858" i="55"/>
  <c r="Q2859" i="55"/>
  <c r="Q2860" i="55"/>
  <c r="Q2861" i="55"/>
  <c r="Q2862" i="55"/>
  <c r="Q2863" i="55"/>
  <c r="Q2864" i="55"/>
  <c r="Q2865" i="55"/>
  <c r="Q2866" i="55"/>
  <c r="Q2867" i="55"/>
  <c r="Q2868" i="55"/>
  <c r="Q2869" i="55"/>
  <c r="Q2870" i="55"/>
  <c r="Q2871" i="55"/>
  <c r="Q2872" i="55"/>
  <c r="Q2873" i="55"/>
  <c r="Q2874" i="55"/>
  <c r="Q2875" i="55"/>
  <c r="Q2876" i="55"/>
  <c r="Q2877" i="55"/>
  <c r="Q2878" i="55"/>
  <c r="Q2879" i="55"/>
  <c r="Q2880" i="55"/>
  <c r="Q2881" i="55"/>
  <c r="Q2882" i="55"/>
  <c r="Q2883" i="55"/>
  <c r="Q2884" i="55"/>
  <c r="Q2885" i="55"/>
  <c r="Q2886" i="55"/>
  <c r="Q2887" i="55"/>
  <c r="Q2888" i="55"/>
  <c r="Q2889" i="55"/>
  <c r="Q2890" i="55"/>
  <c r="Q2891" i="55"/>
  <c r="Q2892" i="55"/>
  <c r="Q2893" i="55"/>
  <c r="Q2894" i="55"/>
  <c r="Q2895" i="55"/>
  <c r="Q2896" i="55"/>
  <c r="Q2897" i="55"/>
  <c r="Q2898" i="55"/>
  <c r="Q2899" i="55"/>
  <c r="Q2900" i="55"/>
  <c r="Q2901" i="55"/>
  <c r="Q2902" i="55"/>
  <c r="Q2903" i="55"/>
  <c r="Q2904" i="55"/>
  <c r="Q2905" i="55"/>
  <c r="Q2906" i="55"/>
  <c r="Q2907" i="55"/>
  <c r="Q2908" i="55"/>
  <c r="Q2909" i="55"/>
  <c r="Q2910" i="55"/>
  <c r="Q2911" i="55"/>
  <c r="Q2912" i="55"/>
  <c r="Q2913" i="55"/>
  <c r="Q2914" i="55"/>
  <c r="Q2915" i="55"/>
  <c r="Q2916" i="55"/>
  <c r="Q2917" i="55"/>
  <c r="Q2918" i="55"/>
  <c r="Q2919" i="55"/>
  <c r="Q2920" i="55"/>
  <c r="Q2921" i="55"/>
  <c r="Q2922" i="55"/>
  <c r="Q2923" i="55"/>
  <c r="Q2924" i="55"/>
  <c r="Q2925" i="55"/>
  <c r="Q2926" i="55"/>
  <c r="Q2927" i="55"/>
  <c r="Q2928" i="55"/>
  <c r="Q2929" i="55"/>
  <c r="Q2930" i="55"/>
  <c r="Q2931" i="55"/>
  <c r="Q2932" i="55"/>
  <c r="Q2933" i="55"/>
  <c r="Q2934" i="55"/>
  <c r="Q2935" i="55"/>
  <c r="Q2936" i="55"/>
  <c r="Q2937" i="55"/>
  <c r="Q2938" i="55"/>
  <c r="Q2939" i="55"/>
  <c r="Q2940" i="55"/>
  <c r="Q2941" i="55"/>
  <c r="Q2942" i="55"/>
  <c r="Q2943" i="55"/>
  <c r="Q2944" i="55"/>
  <c r="Q2945" i="55"/>
  <c r="Q2946" i="55"/>
  <c r="Q2947" i="55"/>
  <c r="Q2948" i="55"/>
  <c r="Q2949" i="55"/>
  <c r="Q2950" i="55"/>
  <c r="Q2951" i="55"/>
  <c r="Q2952" i="55"/>
  <c r="Q2953" i="55"/>
  <c r="Q2954" i="55"/>
  <c r="Q2955" i="55"/>
  <c r="Q2956" i="55"/>
  <c r="Q2957" i="55"/>
  <c r="Q2958" i="55"/>
  <c r="Q2959" i="55"/>
  <c r="Q2960" i="55"/>
  <c r="Q2961" i="55"/>
  <c r="Q2962" i="55"/>
  <c r="Q2963" i="55"/>
  <c r="Q2964" i="55"/>
  <c r="Q2965" i="55"/>
  <c r="Q2966" i="55"/>
  <c r="Q2967" i="55"/>
  <c r="Q2968" i="55"/>
  <c r="Q2969" i="55"/>
  <c r="Q2970" i="55"/>
  <c r="Q2971" i="55"/>
  <c r="Q2972" i="55"/>
  <c r="Q2973" i="55"/>
  <c r="Q2974" i="55"/>
  <c r="Q2975" i="55"/>
  <c r="Q2976" i="55"/>
  <c r="Q2977" i="55"/>
  <c r="Q2978" i="55"/>
  <c r="Q2979" i="55"/>
  <c r="Q2980" i="55"/>
  <c r="Q2981" i="55"/>
  <c r="Q2982" i="55"/>
  <c r="Q2983" i="55"/>
  <c r="Q2984" i="55"/>
  <c r="Q2985" i="55"/>
  <c r="Q2986" i="55"/>
  <c r="Q2987" i="55"/>
  <c r="Q2988" i="55"/>
  <c r="Q2989" i="55"/>
  <c r="Q2990" i="55"/>
  <c r="Q2991" i="55"/>
  <c r="Q2992" i="55"/>
  <c r="Q2993" i="55"/>
  <c r="Q2994" i="55"/>
  <c r="Q2995" i="55"/>
  <c r="Q2996" i="55"/>
  <c r="Q2997" i="55"/>
  <c r="Q2998" i="55"/>
  <c r="Q2999" i="55"/>
  <c r="Q3000" i="55"/>
  <c r="Q3001" i="55"/>
  <c r="Q3002" i="55"/>
  <c r="Q3003" i="55"/>
  <c r="Q3004" i="55"/>
  <c r="Q3005" i="55"/>
  <c r="Q3006" i="55"/>
  <c r="Q3007" i="55"/>
  <c r="Q3008" i="55"/>
  <c r="Q3009" i="55"/>
  <c r="Q3010" i="55"/>
  <c r="Q3011" i="55"/>
  <c r="Q3012" i="55"/>
  <c r="Q3013" i="55"/>
  <c r="Q3014" i="55"/>
  <c r="Q3015" i="55"/>
  <c r="Q3016" i="55"/>
  <c r="Q3017" i="55"/>
  <c r="Q3018" i="55"/>
  <c r="Q3019" i="55"/>
  <c r="Q3020" i="55"/>
  <c r="Q3021" i="55"/>
  <c r="Q3022" i="55"/>
  <c r="Q3023" i="55"/>
  <c r="Q3024" i="55"/>
  <c r="Q3025" i="55"/>
  <c r="Q3026" i="55"/>
  <c r="Q3027" i="55"/>
  <c r="Q3028" i="55"/>
  <c r="Q3029" i="55"/>
  <c r="Q3030" i="55"/>
  <c r="Q3031" i="55"/>
  <c r="Q3032" i="55"/>
  <c r="Q3033" i="55"/>
  <c r="Q3034" i="55"/>
  <c r="Q3035" i="55"/>
  <c r="Q3036" i="55"/>
  <c r="Q3037" i="55"/>
  <c r="Q3038" i="55"/>
  <c r="Q3039" i="55"/>
  <c r="Q3040" i="55"/>
  <c r="Q3041" i="55"/>
  <c r="Q3042" i="55"/>
  <c r="Q3043" i="55"/>
  <c r="Q3044" i="55"/>
  <c r="Q3045" i="55"/>
  <c r="Q3046" i="55"/>
  <c r="Q3047" i="55"/>
  <c r="Q3048" i="55"/>
  <c r="Q3049" i="55"/>
  <c r="Q3050" i="55"/>
  <c r="Q3051" i="55"/>
  <c r="Q3052" i="55"/>
  <c r="Q3053" i="55"/>
  <c r="Q3054" i="55"/>
  <c r="Q3055" i="55"/>
  <c r="Q3056" i="55"/>
  <c r="Q3057" i="55"/>
  <c r="Q3058" i="55"/>
  <c r="Q3059" i="55"/>
  <c r="Q3060" i="55"/>
  <c r="Q3061" i="55"/>
  <c r="Q3062" i="55"/>
  <c r="Q3063" i="55"/>
  <c r="Q3064" i="55"/>
  <c r="Q3065" i="55"/>
  <c r="Q3066" i="55"/>
  <c r="Q3067" i="55"/>
  <c r="Q3068" i="55"/>
  <c r="Q3069" i="55"/>
  <c r="Q3070" i="55"/>
  <c r="Q3071" i="55"/>
  <c r="Q3072" i="55"/>
  <c r="Q3073" i="55"/>
  <c r="Q3074" i="55"/>
  <c r="Q3075" i="55"/>
  <c r="Q3076" i="55"/>
  <c r="Q3077" i="55"/>
  <c r="Q3078" i="55"/>
  <c r="Q3079" i="55"/>
  <c r="Q3080" i="55"/>
  <c r="Q3081" i="55"/>
  <c r="Q3082" i="55"/>
  <c r="Q3083" i="55"/>
  <c r="Q3084" i="55"/>
  <c r="Q3085" i="55"/>
  <c r="Q3086" i="55"/>
  <c r="Q3087" i="55"/>
  <c r="Q3088" i="55"/>
  <c r="Q3089" i="55"/>
  <c r="Q3090" i="55"/>
  <c r="Q3091" i="55"/>
  <c r="Q3092" i="55"/>
  <c r="Q3093" i="55"/>
  <c r="Q3094" i="55"/>
  <c r="Q3095" i="55"/>
  <c r="Q3096" i="55"/>
  <c r="Q3097" i="55"/>
  <c r="Q3098" i="55"/>
  <c r="Q3099" i="55"/>
  <c r="Q3100" i="55"/>
  <c r="Q3101" i="55"/>
  <c r="Q3102" i="55"/>
  <c r="Q3103" i="55"/>
  <c r="Q3104" i="55"/>
  <c r="Q3105" i="55"/>
  <c r="Q3106" i="55"/>
  <c r="Q3107" i="55"/>
  <c r="Q3108" i="55"/>
  <c r="Q3109" i="55"/>
  <c r="Q3110" i="55"/>
  <c r="Q3111" i="55"/>
  <c r="Q3112" i="55"/>
  <c r="Q3113" i="55"/>
  <c r="Q3114" i="55"/>
  <c r="Q3115" i="55"/>
  <c r="Q3116" i="55"/>
  <c r="Q3117" i="55"/>
  <c r="Q3118" i="55"/>
  <c r="Q3119" i="55"/>
  <c r="Q3120" i="55"/>
  <c r="Q3121" i="55"/>
  <c r="Q3122" i="55"/>
  <c r="Q3123" i="55"/>
  <c r="Q3124" i="55"/>
  <c r="Q3125" i="55"/>
  <c r="Q3126" i="55"/>
  <c r="Q3127" i="55"/>
  <c r="Q3128" i="55"/>
  <c r="Q3129" i="55"/>
  <c r="Q3130" i="55"/>
  <c r="Q3131" i="55"/>
  <c r="Q3132" i="55"/>
  <c r="Q3133" i="55"/>
  <c r="Q3134" i="55"/>
  <c r="Q3135" i="55"/>
  <c r="Q3136" i="55"/>
  <c r="Q3137" i="55"/>
  <c r="Q3138" i="55"/>
  <c r="Q3139" i="55"/>
  <c r="Q3140" i="55"/>
  <c r="Q3141" i="55"/>
  <c r="Q3142" i="55"/>
  <c r="Q3143" i="55"/>
  <c r="Q3144" i="55"/>
  <c r="Q3145" i="55"/>
  <c r="Q3146" i="55"/>
  <c r="Q3147" i="55"/>
  <c r="Q3148" i="55"/>
  <c r="Q3149" i="55"/>
  <c r="Q3150" i="55"/>
  <c r="Q3151" i="55"/>
  <c r="Q3152" i="55"/>
  <c r="Q3153" i="55"/>
  <c r="Q3154" i="55"/>
  <c r="Q3155" i="55"/>
  <c r="Q3156" i="55"/>
  <c r="Q3157" i="55"/>
  <c r="Q3158" i="55"/>
  <c r="Q3159" i="55"/>
  <c r="Q3160" i="55"/>
  <c r="Q3161" i="55"/>
  <c r="Q3162" i="55"/>
  <c r="Q3163" i="55"/>
  <c r="Q3164" i="55"/>
  <c r="Q3165" i="55"/>
  <c r="Q3166" i="55"/>
  <c r="Q3167" i="55"/>
  <c r="Q3168" i="55"/>
  <c r="Q3169" i="55"/>
  <c r="Q3170" i="55"/>
  <c r="Q3171" i="55"/>
  <c r="Q3172" i="55"/>
  <c r="Q3173" i="55"/>
  <c r="Q3174" i="55"/>
  <c r="Q3175" i="55"/>
  <c r="Q3176" i="55"/>
  <c r="Q3177" i="55"/>
  <c r="Q3178" i="55"/>
  <c r="Q3179" i="55"/>
  <c r="Q3180" i="55"/>
  <c r="Q3181" i="55"/>
  <c r="Q3182" i="55"/>
  <c r="Q3183" i="55"/>
  <c r="Q3184" i="55"/>
  <c r="Q3185" i="55"/>
  <c r="Q3186" i="55"/>
  <c r="Q3187" i="55"/>
  <c r="Q3188" i="55"/>
  <c r="Q3189" i="55"/>
  <c r="Q3190" i="55"/>
  <c r="Q3191" i="55"/>
  <c r="Q3192" i="55"/>
  <c r="Q3193" i="55"/>
  <c r="Q3194" i="55"/>
  <c r="Q3195" i="55"/>
  <c r="Q3196" i="55"/>
  <c r="Q3197" i="55"/>
  <c r="Q3198" i="55"/>
  <c r="Q3199" i="55"/>
  <c r="Q3200" i="55"/>
  <c r="Q3201" i="55"/>
  <c r="Q3202" i="55"/>
  <c r="Q3203" i="55"/>
  <c r="Q3204" i="55"/>
  <c r="Q3205" i="55"/>
  <c r="Q3206" i="55"/>
  <c r="Q3207" i="55"/>
  <c r="Q3208" i="55"/>
  <c r="Q3209" i="55"/>
  <c r="Q3210" i="55"/>
  <c r="Q3211" i="55"/>
  <c r="Q3212" i="55"/>
  <c r="Q3213" i="55"/>
  <c r="Q3214" i="55"/>
  <c r="Q3215" i="55"/>
  <c r="Q3216" i="55"/>
  <c r="Q3217" i="55"/>
  <c r="Q3218" i="55"/>
  <c r="Q3219" i="55"/>
  <c r="Q3220" i="55"/>
  <c r="Q3221" i="55"/>
  <c r="Q3222" i="55"/>
  <c r="Q3223" i="55"/>
  <c r="Q3224" i="55"/>
  <c r="Q3225" i="55"/>
  <c r="Q3226" i="55"/>
  <c r="Q3227" i="55"/>
  <c r="Q3228" i="55"/>
  <c r="Q3229" i="55"/>
  <c r="Q3230" i="55"/>
  <c r="Q3231" i="55"/>
  <c r="Q3232" i="55"/>
  <c r="Q3233" i="55"/>
  <c r="Q3234" i="55"/>
  <c r="Q3235" i="55"/>
  <c r="Q3236" i="55"/>
  <c r="Q3237" i="55"/>
  <c r="Q3238" i="55"/>
  <c r="Q3239" i="55"/>
  <c r="Q3240" i="55"/>
  <c r="Q3241" i="55"/>
  <c r="Q3242" i="55"/>
  <c r="Q3243" i="55"/>
  <c r="Q3244" i="55"/>
  <c r="Q3245" i="55"/>
  <c r="Q3246" i="55"/>
  <c r="Q3247" i="55"/>
  <c r="Q3248" i="55"/>
  <c r="Q3249" i="55"/>
  <c r="Q3250" i="55"/>
  <c r="Q3251" i="55"/>
  <c r="Q3252" i="55"/>
  <c r="Q3253" i="55"/>
  <c r="Q3254" i="55"/>
  <c r="Q3255" i="55"/>
  <c r="Q3256" i="55"/>
  <c r="Q3257" i="55"/>
  <c r="Q3258" i="55"/>
  <c r="Q3259" i="55"/>
  <c r="Q3260" i="55"/>
  <c r="Q3261" i="55"/>
  <c r="Q3262" i="55"/>
  <c r="Q3263" i="55"/>
  <c r="Q3264" i="55"/>
  <c r="Q3265" i="55"/>
  <c r="Q3266" i="55"/>
  <c r="Q3267" i="55"/>
  <c r="Q3268" i="55"/>
  <c r="Q3269" i="55"/>
  <c r="Q3270" i="55"/>
  <c r="Q3271" i="55"/>
  <c r="Q3272" i="55"/>
  <c r="Q3273" i="55"/>
  <c r="Q3274" i="55"/>
  <c r="Q11" i="55"/>
  <c r="Q12" i="55"/>
  <c r="Q13" i="55"/>
  <c r="Q14" i="55"/>
  <c r="Q15" i="55"/>
  <c r="Q16" i="55"/>
  <c r="Q17" i="55"/>
  <c r="Q18" i="55"/>
  <c r="Q19" i="55"/>
  <c r="Q20" i="55"/>
  <c r="Q21" i="55"/>
  <c r="Q22" i="55"/>
  <c r="Q23" i="55"/>
  <c r="Q24" i="55"/>
  <c r="Q25" i="55"/>
  <c r="Q26" i="55"/>
  <c r="Q27" i="55"/>
  <c r="Q28" i="55"/>
  <c r="Q29" i="55"/>
  <c r="Q30" i="55"/>
  <c r="Q31" i="55"/>
  <c r="Q32" i="55"/>
  <c r="Q33" i="55"/>
  <c r="Q34" i="55"/>
  <c r="Q35" i="55"/>
  <c r="Q36" i="55"/>
  <c r="Q37" i="55"/>
  <c r="Q38" i="55"/>
  <c r="Q39" i="55"/>
  <c r="Q40" i="55"/>
  <c r="Q41" i="55"/>
  <c r="Q42" i="55"/>
  <c r="Q43" i="55"/>
  <c r="Q44" i="55"/>
  <c r="Q45" i="55"/>
  <c r="Q46" i="55"/>
  <c r="Q47" i="55"/>
  <c r="Q48" i="55"/>
  <c r="Q49" i="55"/>
  <c r="Q50" i="55"/>
  <c r="Q51" i="55"/>
  <c r="Q52" i="55"/>
  <c r="Q53" i="55"/>
  <c r="Q10" i="55"/>
  <c r="O10" i="55" l="1"/>
  <c r="E28" i="48" l="1"/>
  <c r="E29" i="48"/>
  <c r="E30" i="48"/>
  <c r="E31" i="48"/>
  <c r="E32" i="48"/>
  <c r="E27" i="48"/>
  <c r="I33" i="48"/>
  <c r="O919" i="55"/>
  <c r="O1004" i="55"/>
  <c r="O1262" i="55"/>
  <c r="O1267" i="55"/>
  <c r="O1310" i="55"/>
  <c r="O1478" i="55"/>
  <c r="O1480" i="55"/>
  <c r="O1504" i="55"/>
  <c r="O1648" i="55"/>
  <c r="O1656" i="55"/>
  <c r="O1680" i="55"/>
  <c r="O1780" i="55"/>
  <c r="O1782" i="55"/>
  <c r="O1795" i="55"/>
  <c r="O1876" i="55"/>
  <c r="O1878" i="55"/>
  <c r="O1891" i="55"/>
  <c r="O1967" i="55"/>
  <c r="O2039" i="55"/>
  <c r="O2111" i="55"/>
  <c r="O2183" i="55"/>
  <c r="O2255" i="55"/>
  <c r="O2327" i="55"/>
  <c r="O2386" i="55"/>
  <c r="O2387" i="55"/>
  <c r="O2434" i="55"/>
  <c r="O2435" i="55"/>
  <c r="O2482" i="55"/>
  <c r="O2483" i="55"/>
  <c r="O2492" i="55"/>
  <c r="O2518" i="55"/>
  <c r="O2519" i="55"/>
  <c r="O2543" i="55"/>
  <c r="O2544" i="55"/>
  <c r="O2552" i="55"/>
  <c r="O2578" i="55"/>
  <c r="O2602" i="55"/>
  <c r="O2603" i="55"/>
  <c r="O2604" i="55"/>
  <c r="O2628" i="55"/>
  <c r="O2634" i="55"/>
  <c r="O2635" i="55"/>
  <c r="O2650" i="55"/>
  <c r="O2651" i="55"/>
  <c r="O2652" i="55"/>
  <c r="O2674" i="55"/>
  <c r="O2694" i="55"/>
  <c r="O2695" i="55"/>
  <c r="O2696" i="55"/>
  <c r="O2711" i="55"/>
  <c r="O2712" i="55"/>
  <c r="O2718" i="55"/>
  <c r="O2734" i="55"/>
  <c r="O2735" i="55"/>
  <c r="O2772" i="55"/>
  <c r="O2778" i="55"/>
  <c r="O2779" i="55"/>
  <c r="O2794" i="55"/>
  <c r="O2795" i="55"/>
  <c r="O2796" i="55"/>
  <c r="O2808" i="55"/>
  <c r="O2809" i="55"/>
  <c r="O2810" i="55"/>
  <c r="O2820" i="55"/>
  <c r="O2821" i="55"/>
  <c r="O2822" i="55"/>
  <c r="O2832" i="55"/>
  <c r="O2833" i="55"/>
  <c r="O2834" i="55"/>
  <c r="O2844" i="55"/>
  <c r="O2845" i="55"/>
  <c r="O2846" i="55"/>
  <c r="O2856" i="55"/>
  <c r="O2857" i="55"/>
  <c r="O2858" i="55"/>
  <c r="O2868" i="55"/>
  <c r="O2869" i="55"/>
  <c r="O2870" i="55"/>
  <c r="O2880" i="55"/>
  <c r="O2881" i="55"/>
  <c r="O2882" i="55"/>
  <c r="O2892" i="55"/>
  <c r="O2893" i="55"/>
  <c r="O2894" i="55"/>
  <c r="O2904" i="55"/>
  <c r="O2905" i="55"/>
  <c r="O2906" i="55"/>
  <c r="O2916" i="55"/>
  <c r="O2917" i="55"/>
  <c r="O2918" i="55"/>
  <c r="O2928" i="55"/>
  <c r="O2929" i="55"/>
  <c r="O2930" i="55"/>
  <c r="O2940" i="55"/>
  <c r="O2941" i="55"/>
  <c r="O2942" i="55"/>
  <c r="O2952" i="55"/>
  <c r="O2953" i="55"/>
  <c r="O2954" i="55"/>
  <c r="O2964" i="55"/>
  <c r="O2965" i="55"/>
  <c r="O2966" i="55"/>
  <c r="O2976" i="55"/>
  <c r="O2977" i="55"/>
  <c r="O2978" i="55"/>
  <c r="O2988" i="55"/>
  <c r="O2989" i="55"/>
  <c r="O2990" i="55"/>
  <c r="O3000" i="55"/>
  <c r="O3001" i="55"/>
  <c r="O3002" i="55"/>
  <c r="O3012" i="55"/>
  <c r="O3013" i="55"/>
  <c r="O3014" i="55"/>
  <c r="O3024" i="55"/>
  <c r="O3025" i="55"/>
  <c r="O3026" i="55"/>
  <c r="O3036" i="55"/>
  <c r="O3037" i="55"/>
  <c r="O3038" i="55"/>
  <c r="O3048" i="55"/>
  <c r="O3049" i="55"/>
  <c r="O3050" i="55"/>
  <c r="O3060" i="55"/>
  <c r="O3061" i="55"/>
  <c r="O3062" i="55"/>
  <c r="O3072" i="55"/>
  <c r="O3073" i="55"/>
  <c r="O3074" i="55"/>
  <c r="O3084" i="55"/>
  <c r="O3085" i="55"/>
  <c r="O3086" i="55"/>
  <c r="O3096" i="55"/>
  <c r="O3097" i="55"/>
  <c r="O3098" i="55"/>
  <c r="O3108" i="55"/>
  <c r="O3109" i="55"/>
  <c r="O3110" i="55"/>
  <c r="O3120" i="55"/>
  <c r="O3121" i="55"/>
  <c r="O3122" i="55"/>
  <c r="O3132" i="55"/>
  <c r="O3133" i="55"/>
  <c r="O3134" i="55"/>
  <c r="O3144" i="55"/>
  <c r="O3145" i="55"/>
  <c r="O3146" i="55"/>
  <c r="O3156" i="55"/>
  <c r="O3157" i="55"/>
  <c r="O3158" i="55"/>
  <c r="O3168" i="55"/>
  <c r="O3169" i="55"/>
  <c r="O3170" i="55"/>
  <c r="O3180" i="55"/>
  <c r="O3181" i="55"/>
  <c r="O3182" i="55"/>
  <c r="O3192" i="55"/>
  <c r="O3193" i="55"/>
  <c r="O3194" i="55"/>
  <c r="O3204" i="55"/>
  <c r="O3205" i="55"/>
  <c r="O3206" i="55"/>
  <c r="O3216" i="55"/>
  <c r="O3217" i="55"/>
  <c r="O3218" i="55"/>
  <c r="O3228" i="55"/>
  <c r="O3229" i="55"/>
  <c r="O3230" i="55"/>
  <c r="O3240" i="55"/>
  <c r="O3241" i="55"/>
  <c r="O3242" i="55"/>
  <c r="O3252" i="55"/>
  <c r="O3253" i="55"/>
  <c r="O3254" i="55"/>
  <c r="O3264" i="55"/>
  <c r="O3265" i="55"/>
  <c r="O3266" i="55"/>
  <c r="A835" i="55"/>
  <c r="O835" i="55" s="1"/>
  <c r="A836" i="55"/>
  <c r="O836" i="55" s="1"/>
  <c r="A837" i="55"/>
  <c r="O837" i="55" s="1"/>
  <c r="A838" i="55"/>
  <c r="O838" i="55" s="1"/>
  <c r="A839" i="55"/>
  <c r="O839" i="55" s="1"/>
  <c r="A840" i="55"/>
  <c r="O840" i="55" s="1"/>
  <c r="A841" i="55"/>
  <c r="O841" i="55" s="1"/>
  <c r="A842" i="55"/>
  <c r="O842" i="55" s="1"/>
  <c r="A843" i="55"/>
  <c r="O843" i="55" s="1"/>
  <c r="A844" i="55"/>
  <c r="O844" i="55" s="1"/>
  <c r="A845" i="55"/>
  <c r="O845" i="55" s="1"/>
  <c r="A846" i="55"/>
  <c r="O846" i="55" s="1"/>
  <c r="A847" i="55"/>
  <c r="O847" i="55" s="1"/>
  <c r="A848" i="55"/>
  <c r="O848" i="55" s="1"/>
  <c r="A849" i="55"/>
  <c r="O849" i="55" s="1"/>
  <c r="A850" i="55"/>
  <c r="O850" i="55" s="1"/>
  <c r="A851" i="55"/>
  <c r="O851" i="55" s="1"/>
  <c r="A852" i="55"/>
  <c r="O852" i="55" s="1"/>
  <c r="A853" i="55"/>
  <c r="O853" i="55" s="1"/>
  <c r="A854" i="55"/>
  <c r="O854" i="55" s="1"/>
  <c r="A855" i="55"/>
  <c r="O855" i="55" s="1"/>
  <c r="A856" i="55"/>
  <c r="O856" i="55" s="1"/>
  <c r="A857" i="55"/>
  <c r="O857" i="55" s="1"/>
  <c r="A858" i="55"/>
  <c r="O858" i="55" s="1"/>
  <c r="A859" i="55"/>
  <c r="O859" i="55" s="1"/>
  <c r="A860" i="55"/>
  <c r="O860" i="55" s="1"/>
  <c r="A861" i="55"/>
  <c r="O861" i="55" s="1"/>
  <c r="A862" i="55"/>
  <c r="O862" i="55" s="1"/>
  <c r="A863" i="55"/>
  <c r="O863" i="55" s="1"/>
  <c r="A864" i="55"/>
  <c r="O864" i="55" s="1"/>
  <c r="A865" i="55"/>
  <c r="O865" i="55" s="1"/>
  <c r="A866" i="55"/>
  <c r="O866" i="55" s="1"/>
  <c r="A867" i="55"/>
  <c r="O867" i="55" s="1"/>
  <c r="A868" i="55"/>
  <c r="O868" i="55" s="1"/>
  <c r="A869" i="55"/>
  <c r="O869" i="55" s="1"/>
  <c r="A870" i="55"/>
  <c r="O870" i="55" s="1"/>
  <c r="A871" i="55"/>
  <c r="O871" i="55" s="1"/>
  <c r="A872" i="55"/>
  <c r="O872" i="55" s="1"/>
  <c r="A873" i="55"/>
  <c r="O873" i="55" s="1"/>
  <c r="A874" i="55"/>
  <c r="O874" i="55" s="1"/>
  <c r="A875" i="55"/>
  <c r="O875" i="55" s="1"/>
  <c r="A876" i="55"/>
  <c r="O876" i="55" s="1"/>
  <c r="A877" i="55"/>
  <c r="O877" i="55" s="1"/>
  <c r="A878" i="55"/>
  <c r="O878" i="55" s="1"/>
  <c r="A879" i="55"/>
  <c r="O879" i="55" s="1"/>
  <c r="A880" i="55"/>
  <c r="O880" i="55" s="1"/>
  <c r="A881" i="55"/>
  <c r="O881" i="55" s="1"/>
  <c r="A882" i="55"/>
  <c r="O882" i="55" s="1"/>
  <c r="A883" i="55"/>
  <c r="O883" i="55" s="1"/>
  <c r="A884" i="55"/>
  <c r="O884" i="55" s="1"/>
  <c r="A885" i="55"/>
  <c r="O885" i="55" s="1"/>
  <c r="A886" i="55"/>
  <c r="O886" i="55" s="1"/>
  <c r="A887" i="55"/>
  <c r="O887" i="55" s="1"/>
  <c r="A888" i="55"/>
  <c r="O888" i="55" s="1"/>
  <c r="A889" i="55"/>
  <c r="O889" i="55" s="1"/>
  <c r="A890" i="55"/>
  <c r="O890" i="55" s="1"/>
  <c r="A891" i="55"/>
  <c r="O891" i="55" s="1"/>
  <c r="A892" i="55"/>
  <c r="O892" i="55" s="1"/>
  <c r="A893" i="55"/>
  <c r="O893" i="55" s="1"/>
  <c r="A894" i="55"/>
  <c r="O894" i="55" s="1"/>
  <c r="A895" i="55"/>
  <c r="O895" i="55" s="1"/>
  <c r="A896" i="55"/>
  <c r="O896" i="55" s="1"/>
  <c r="A897" i="55"/>
  <c r="O897" i="55" s="1"/>
  <c r="A898" i="55"/>
  <c r="O898" i="55" s="1"/>
  <c r="A899" i="55"/>
  <c r="O899" i="55" s="1"/>
  <c r="A900" i="55"/>
  <c r="O900" i="55" s="1"/>
  <c r="A901" i="55"/>
  <c r="O901" i="55" s="1"/>
  <c r="A902" i="55"/>
  <c r="O902" i="55" s="1"/>
  <c r="A903" i="55"/>
  <c r="O903" i="55" s="1"/>
  <c r="A904" i="55"/>
  <c r="O904" i="55" s="1"/>
  <c r="A905" i="55"/>
  <c r="O905" i="55" s="1"/>
  <c r="A906" i="55"/>
  <c r="O906" i="55" s="1"/>
  <c r="A907" i="55"/>
  <c r="O907" i="55" s="1"/>
  <c r="A908" i="55"/>
  <c r="O908" i="55" s="1"/>
  <c r="A909" i="55"/>
  <c r="O909" i="55" s="1"/>
  <c r="A910" i="55"/>
  <c r="O910" i="55" s="1"/>
  <c r="A911" i="55"/>
  <c r="O911" i="55" s="1"/>
  <c r="A912" i="55"/>
  <c r="O912" i="55" s="1"/>
  <c r="A913" i="55"/>
  <c r="O913" i="55" s="1"/>
  <c r="A914" i="55"/>
  <c r="O914" i="55" s="1"/>
  <c r="A915" i="55"/>
  <c r="O915" i="55" s="1"/>
  <c r="A916" i="55"/>
  <c r="O916" i="55" s="1"/>
  <c r="A917" i="55"/>
  <c r="O917" i="55" s="1"/>
  <c r="A918" i="55"/>
  <c r="O918" i="55" s="1"/>
  <c r="A919" i="55"/>
  <c r="A920" i="55"/>
  <c r="O920" i="55" s="1"/>
  <c r="A921" i="55"/>
  <c r="O921" i="55" s="1"/>
  <c r="A922" i="55"/>
  <c r="O922" i="55" s="1"/>
  <c r="A923" i="55"/>
  <c r="O923" i="55" s="1"/>
  <c r="A924" i="55"/>
  <c r="O924" i="55" s="1"/>
  <c r="A925" i="55"/>
  <c r="O925" i="55" s="1"/>
  <c r="A926" i="55"/>
  <c r="O926" i="55" s="1"/>
  <c r="A927" i="55"/>
  <c r="O927" i="55" s="1"/>
  <c r="A928" i="55"/>
  <c r="O928" i="55" s="1"/>
  <c r="A929" i="55"/>
  <c r="O929" i="55" s="1"/>
  <c r="A930" i="55"/>
  <c r="O930" i="55" s="1"/>
  <c r="A931" i="55"/>
  <c r="O931" i="55" s="1"/>
  <c r="A932" i="55"/>
  <c r="O932" i="55" s="1"/>
  <c r="A933" i="55"/>
  <c r="O933" i="55" s="1"/>
  <c r="A934" i="55"/>
  <c r="O934" i="55" s="1"/>
  <c r="A935" i="55"/>
  <c r="O935" i="55" s="1"/>
  <c r="A936" i="55"/>
  <c r="O936" i="55" s="1"/>
  <c r="A937" i="55"/>
  <c r="O937" i="55" s="1"/>
  <c r="A938" i="55"/>
  <c r="O938" i="55" s="1"/>
  <c r="A939" i="55"/>
  <c r="O939" i="55" s="1"/>
  <c r="A940" i="55"/>
  <c r="O940" i="55" s="1"/>
  <c r="A941" i="55"/>
  <c r="O941" i="55" s="1"/>
  <c r="A942" i="55"/>
  <c r="O942" i="55" s="1"/>
  <c r="A943" i="55"/>
  <c r="O943" i="55" s="1"/>
  <c r="A944" i="55"/>
  <c r="O944" i="55" s="1"/>
  <c r="A945" i="55"/>
  <c r="O945" i="55" s="1"/>
  <c r="A946" i="55"/>
  <c r="O946" i="55" s="1"/>
  <c r="A947" i="55"/>
  <c r="O947" i="55" s="1"/>
  <c r="A948" i="55"/>
  <c r="O948" i="55" s="1"/>
  <c r="A949" i="55"/>
  <c r="O949" i="55" s="1"/>
  <c r="A950" i="55"/>
  <c r="O950" i="55" s="1"/>
  <c r="A951" i="55"/>
  <c r="O951" i="55" s="1"/>
  <c r="A952" i="55"/>
  <c r="O952" i="55" s="1"/>
  <c r="A953" i="55"/>
  <c r="O953" i="55" s="1"/>
  <c r="A954" i="55"/>
  <c r="O954" i="55" s="1"/>
  <c r="A955" i="55"/>
  <c r="O955" i="55" s="1"/>
  <c r="A956" i="55"/>
  <c r="O956" i="55" s="1"/>
  <c r="A957" i="55"/>
  <c r="O957" i="55" s="1"/>
  <c r="A958" i="55"/>
  <c r="O958" i="55" s="1"/>
  <c r="A959" i="55"/>
  <c r="O959" i="55" s="1"/>
  <c r="A960" i="55"/>
  <c r="O960" i="55" s="1"/>
  <c r="A961" i="55"/>
  <c r="O961" i="55" s="1"/>
  <c r="A962" i="55"/>
  <c r="O962" i="55" s="1"/>
  <c r="A963" i="55"/>
  <c r="O963" i="55" s="1"/>
  <c r="A964" i="55"/>
  <c r="O964" i="55" s="1"/>
  <c r="A965" i="55"/>
  <c r="O965" i="55" s="1"/>
  <c r="A966" i="55"/>
  <c r="O966" i="55" s="1"/>
  <c r="A967" i="55"/>
  <c r="O967" i="55" s="1"/>
  <c r="A968" i="55"/>
  <c r="O968" i="55" s="1"/>
  <c r="A969" i="55"/>
  <c r="O969" i="55" s="1"/>
  <c r="A970" i="55"/>
  <c r="O970" i="55" s="1"/>
  <c r="A971" i="55"/>
  <c r="O971" i="55" s="1"/>
  <c r="A972" i="55"/>
  <c r="O972" i="55" s="1"/>
  <c r="A973" i="55"/>
  <c r="O973" i="55" s="1"/>
  <c r="A974" i="55"/>
  <c r="O974" i="55" s="1"/>
  <c r="A975" i="55"/>
  <c r="O975" i="55" s="1"/>
  <c r="A976" i="55"/>
  <c r="O976" i="55" s="1"/>
  <c r="A977" i="55"/>
  <c r="O977" i="55" s="1"/>
  <c r="A978" i="55"/>
  <c r="O978" i="55" s="1"/>
  <c r="A979" i="55"/>
  <c r="O979" i="55" s="1"/>
  <c r="A980" i="55"/>
  <c r="O980" i="55" s="1"/>
  <c r="A981" i="55"/>
  <c r="O981" i="55" s="1"/>
  <c r="A982" i="55"/>
  <c r="O982" i="55" s="1"/>
  <c r="A983" i="55"/>
  <c r="O983" i="55" s="1"/>
  <c r="A984" i="55"/>
  <c r="O984" i="55" s="1"/>
  <c r="A985" i="55"/>
  <c r="O985" i="55" s="1"/>
  <c r="A986" i="55"/>
  <c r="O986" i="55" s="1"/>
  <c r="A987" i="55"/>
  <c r="O987" i="55" s="1"/>
  <c r="A988" i="55"/>
  <c r="O988" i="55" s="1"/>
  <c r="A989" i="55"/>
  <c r="O989" i="55" s="1"/>
  <c r="A990" i="55"/>
  <c r="O990" i="55" s="1"/>
  <c r="A991" i="55"/>
  <c r="O991" i="55" s="1"/>
  <c r="A992" i="55"/>
  <c r="O992" i="55" s="1"/>
  <c r="A993" i="55"/>
  <c r="O993" i="55" s="1"/>
  <c r="A994" i="55"/>
  <c r="O994" i="55" s="1"/>
  <c r="A995" i="55"/>
  <c r="O995" i="55" s="1"/>
  <c r="A996" i="55"/>
  <c r="O996" i="55" s="1"/>
  <c r="A997" i="55"/>
  <c r="O997" i="55" s="1"/>
  <c r="A998" i="55"/>
  <c r="O998" i="55" s="1"/>
  <c r="A999" i="55"/>
  <c r="O999" i="55" s="1"/>
  <c r="A1000" i="55"/>
  <c r="O1000" i="55" s="1"/>
  <c r="A1001" i="55"/>
  <c r="O1001" i="55" s="1"/>
  <c r="A1002" i="55"/>
  <c r="O1002" i="55" s="1"/>
  <c r="A1003" i="55"/>
  <c r="O1003" i="55" s="1"/>
  <c r="A1004" i="55"/>
  <c r="A1005" i="55"/>
  <c r="O1005" i="55" s="1"/>
  <c r="A1006" i="55"/>
  <c r="O1006" i="55" s="1"/>
  <c r="A1007" i="55"/>
  <c r="O1007" i="55" s="1"/>
  <c r="A1008" i="55"/>
  <c r="O1008" i="55" s="1"/>
  <c r="A1009" i="55"/>
  <c r="O1009" i="55" s="1"/>
  <c r="A1010" i="55"/>
  <c r="O1010" i="55" s="1"/>
  <c r="A1011" i="55"/>
  <c r="O1011" i="55" s="1"/>
  <c r="A1012" i="55"/>
  <c r="O1012" i="55" s="1"/>
  <c r="A1013" i="55"/>
  <c r="O1013" i="55" s="1"/>
  <c r="A1014" i="55"/>
  <c r="O1014" i="55" s="1"/>
  <c r="A1015" i="55"/>
  <c r="O1015" i="55" s="1"/>
  <c r="A1016" i="55"/>
  <c r="O1016" i="55" s="1"/>
  <c r="A1017" i="55"/>
  <c r="O1017" i="55" s="1"/>
  <c r="A1018" i="55"/>
  <c r="O1018" i="55" s="1"/>
  <c r="A1019" i="55"/>
  <c r="O1019" i="55" s="1"/>
  <c r="A1020" i="55"/>
  <c r="O1020" i="55" s="1"/>
  <c r="A1021" i="55"/>
  <c r="O1021" i="55" s="1"/>
  <c r="A1022" i="55"/>
  <c r="O1022" i="55" s="1"/>
  <c r="A1023" i="55"/>
  <c r="O1023" i="55" s="1"/>
  <c r="A1024" i="55"/>
  <c r="O1024" i="55" s="1"/>
  <c r="A1025" i="55"/>
  <c r="O1025" i="55" s="1"/>
  <c r="A1026" i="55"/>
  <c r="O1026" i="55" s="1"/>
  <c r="A1027" i="55"/>
  <c r="O1027" i="55" s="1"/>
  <c r="A1028" i="55"/>
  <c r="O1028" i="55" s="1"/>
  <c r="A1029" i="55"/>
  <c r="O1029" i="55" s="1"/>
  <c r="A1030" i="55"/>
  <c r="O1030" i="55" s="1"/>
  <c r="A1031" i="55"/>
  <c r="O1031" i="55" s="1"/>
  <c r="A1032" i="55"/>
  <c r="O1032" i="55" s="1"/>
  <c r="A1033" i="55"/>
  <c r="O1033" i="55" s="1"/>
  <c r="A1034" i="55"/>
  <c r="O1034" i="55" s="1"/>
  <c r="A1035" i="55"/>
  <c r="O1035" i="55" s="1"/>
  <c r="A1036" i="55"/>
  <c r="O1036" i="55" s="1"/>
  <c r="A1037" i="55"/>
  <c r="O1037" i="55" s="1"/>
  <c r="A1038" i="55"/>
  <c r="O1038" i="55" s="1"/>
  <c r="A1039" i="55"/>
  <c r="O1039" i="55" s="1"/>
  <c r="A1040" i="55"/>
  <c r="O1040" i="55" s="1"/>
  <c r="A1041" i="55"/>
  <c r="O1041" i="55" s="1"/>
  <c r="A1042" i="55"/>
  <c r="O1042" i="55" s="1"/>
  <c r="A1043" i="55"/>
  <c r="O1043" i="55" s="1"/>
  <c r="A1044" i="55"/>
  <c r="O1044" i="55" s="1"/>
  <c r="A1045" i="55"/>
  <c r="O1045" i="55" s="1"/>
  <c r="A1046" i="55"/>
  <c r="O1046" i="55" s="1"/>
  <c r="A1047" i="55"/>
  <c r="O1047" i="55" s="1"/>
  <c r="A1048" i="55"/>
  <c r="O1048" i="55" s="1"/>
  <c r="A1049" i="55"/>
  <c r="O1049" i="55" s="1"/>
  <c r="A1050" i="55"/>
  <c r="O1050" i="55" s="1"/>
  <c r="A1051" i="55"/>
  <c r="O1051" i="55" s="1"/>
  <c r="A1052" i="55"/>
  <c r="O1052" i="55" s="1"/>
  <c r="A1053" i="55"/>
  <c r="O1053" i="55" s="1"/>
  <c r="A1054" i="55"/>
  <c r="O1054" i="55" s="1"/>
  <c r="A1055" i="55"/>
  <c r="O1055" i="55" s="1"/>
  <c r="A1056" i="55"/>
  <c r="O1056" i="55" s="1"/>
  <c r="A1057" i="55"/>
  <c r="O1057" i="55" s="1"/>
  <c r="A1058" i="55"/>
  <c r="O1058" i="55" s="1"/>
  <c r="A1059" i="55"/>
  <c r="O1059" i="55" s="1"/>
  <c r="A1060" i="55"/>
  <c r="O1060" i="55" s="1"/>
  <c r="A1061" i="55"/>
  <c r="O1061" i="55" s="1"/>
  <c r="A1062" i="55"/>
  <c r="O1062" i="55" s="1"/>
  <c r="A1063" i="55"/>
  <c r="O1063" i="55" s="1"/>
  <c r="A1064" i="55"/>
  <c r="O1064" i="55" s="1"/>
  <c r="A1065" i="55"/>
  <c r="O1065" i="55" s="1"/>
  <c r="A1066" i="55"/>
  <c r="O1066" i="55" s="1"/>
  <c r="A1067" i="55"/>
  <c r="O1067" i="55" s="1"/>
  <c r="A1068" i="55"/>
  <c r="O1068" i="55" s="1"/>
  <c r="A1069" i="55"/>
  <c r="O1069" i="55" s="1"/>
  <c r="A1070" i="55"/>
  <c r="O1070" i="55" s="1"/>
  <c r="A1071" i="55"/>
  <c r="O1071" i="55" s="1"/>
  <c r="A1072" i="55"/>
  <c r="O1072" i="55" s="1"/>
  <c r="A1073" i="55"/>
  <c r="O1073" i="55" s="1"/>
  <c r="A1074" i="55"/>
  <c r="O1074" i="55" s="1"/>
  <c r="A1075" i="55"/>
  <c r="O1075" i="55" s="1"/>
  <c r="A1076" i="55"/>
  <c r="O1076" i="55" s="1"/>
  <c r="A1077" i="55"/>
  <c r="O1077" i="55" s="1"/>
  <c r="A1078" i="55"/>
  <c r="O1078" i="55" s="1"/>
  <c r="A1079" i="55"/>
  <c r="O1079" i="55" s="1"/>
  <c r="A1080" i="55"/>
  <c r="O1080" i="55" s="1"/>
  <c r="A1081" i="55"/>
  <c r="O1081" i="55" s="1"/>
  <c r="A1082" i="55"/>
  <c r="O1082" i="55" s="1"/>
  <c r="A1083" i="55"/>
  <c r="O1083" i="55" s="1"/>
  <c r="A1084" i="55"/>
  <c r="O1084" i="55" s="1"/>
  <c r="A1085" i="55"/>
  <c r="O1085" i="55" s="1"/>
  <c r="A1086" i="55"/>
  <c r="O1086" i="55" s="1"/>
  <c r="A1087" i="55"/>
  <c r="O1087" i="55" s="1"/>
  <c r="A1088" i="55"/>
  <c r="O1088" i="55" s="1"/>
  <c r="A1089" i="55"/>
  <c r="O1089" i="55" s="1"/>
  <c r="A1090" i="55"/>
  <c r="O1090" i="55" s="1"/>
  <c r="A1091" i="55"/>
  <c r="O1091" i="55" s="1"/>
  <c r="A1092" i="55"/>
  <c r="O1092" i="55" s="1"/>
  <c r="A1093" i="55"/>
  <c r="O1093" i="55" s="1"/>
  <c r="A1094" i="55"/>
  <c r="O1094" i="55" s="1"/>
  <c r="A1095" i="55"/>
  <c r="O1095" i="55" s="1"/>
  <c r="A1096" i="55"/>
  <c r="O1096" i="55" s="1"/>
  <c r="A1097" i="55"/>
  <c r="O1097" i="55" s="1"/>
  <c r="A1098" i="55"/>
  <c r="O1098" i="55" s="1"/>
  <c r="A1099" i="55"/>
  <c r="O1099" i="55" s="1"/>
  <c r="A1100" i="55"/>
  <c r="O1100" i="55" s="1"/>
  <c r="A1101" i="55"/>
  <c r="O1101" i="55" s="1"/>
  <c r="A1102" i="55"/>
  <c r="O1102" i="55" s="1"/>
  <c r="A1103" i="55"/>
  <c r="O1103" i="55" s="1"/>
  <c r="A1104" i="55"/>
  <c r="O1104" i="55" s="1"/>
  <c r="A1105" i="55"/>
  <c r="O1105" i="55" s="1"/>
  <c r="A1106" i="55"/>
  <c r="O1106" i="55" s="1"/>
  <c r="A1107" i="55"/>
  <c r="O1107" i="55" s="1"/>
  <c r="A1108" i="55"/>
  <c r="O1108" i="55" s="1"/>
  <c r="A1109" i="55"/>
  <c r="O1109" i="55" s="1"/>
  <c r="A1110" i="55"/>
  <c r="O1110" i="55" s="1"/>
  <c r="A1111" i="55"/>
  <c r="O1111" i="55" s="1"/>
  <c r="A1112" i="55"/>
  <c r="O1112" i="55" s="1"/>
  <c r="A1113" i="55"/>
  <c r="O1113" i="55" s="1"/>
  <c r="A1114" i="55"/>
  <c r="O1114" i="55" s="1"/>
  <c r="A1115" i="55"/>
  <c r="O1115" i="55" s="1"/>
  <c r="A1116" i="55"/>
  <c r="O1116" i="55" s="1"/>
  <c r="A1117" i="55"/>
  <c r="O1117" i="55" s="1"/>
  <c r="A1118" i="55"/>
  <c r="O1118" i="55" s="1"/>
  <c r="A1119" i="55"/>
  <c r="O1119" i="55" s="1"/>
  <c r="A1120" i="55"/>
  <c r="O1120" i="55" s="1"/>
  <c r="A1121" i="55"/>
  <c r="O1121" i="55" s="1"/>
  <c r="A1122" i="55"/>
  <c r="O1122" i="55" s="1"/>
  <c r="A1123" i="55"/>
  <c r="O1123" i="55" s="1"/>
  <c r="A1124" i="55"/>
  <c r="O1124" i="55" s="1"/>
  <c r="A1125" i="55"/>
  <c r="O1125" i="55" s="1"/>
  <c r="A1126" i="55"/>
  <c r="O1126" i="55" s="1"/>
  <c r="A1127" i="55"/>
  <c r="O1127" i="55" s="1"/>
  <c r="A1128" i="55"/>
  <c r="O1128" i="55" s="1"/>
  <c r="A1129" i="55"/>
  <c r="O1129" i="55" s="1"/>
  <c r="A1130" i="55"/>
  <c r="O1130" i="55" s="1"/>
  <c r="A1131" i="55"/>
  <c r="O1131" i="55" s="1"/>
  <c r="A1132" i="55"/>
  <c r="O1132" i="55" s="1"/>
  <c r="A1133" i="55"/>
  <c r="O1133" i="55" s="1"/>
  <c r="A1134" i="55"/>
  <c r="O1134" i="55" s="1"/>
  <c r="A1135" i="55"/>
  <c r="O1135" i="55" s="1"/>
  <c r="A1136" i="55"/>
  <c r="O1136" i="55" s="1"/>
  <c r="A1137" i="55"/>
  <c r="O1137" i="55" s="1"/>
  <c r="A1138" i="55"/>
  <c r="O1138" i="55" s="1"/>
  <c r="A1139" i="55"/>
  <c r="O1139" i="55" s="1"/>
  <c r="A1140" i="55"/>
  <c r="O1140" i="55" s="1"/>
  <c r="A1141" i="55"/>
  <c r="O1141" i="55" s="1"/>
  <c r="A1142" i="55"/>
  <c r="O1142" i="55" s="1"/>
  <c r="A1143" i="55"/>
  <c r="O1143" i="55" s="1"/>
  <c r="A1144" i="55"/>
  <c r="O1144" i="55" s="1"/>
  <c r="A1145" i="55"/>
  <c r="O1145" i="55" s="1"/>
  <c r="A1146" i="55"/>
  <c r="O1146" i="55" s="1"/>
  <c r="A1147" i="55"/>
  <c r="O1147" i="55" s="1"/>
  <c r="A1148" i="55"/>
  <c r="O1148" i="55" s="1"/>
  <c r="A1149" i="55"/>
  <c r="O1149" i="55" s="1"/>
  <c r="A1150" i="55"/>
  <c r="O1150" i="55" s="1"/>
  <c r="A1151" i="55"/>
  <c r="O1151" i="55" s="1"/>
  <c r="A1152" i="55"/>
  <c r="O1152" i="55" s="1"/>
  <c r="A1153" i="55"/>
  <c r="O1153" i="55" s="1"/>
  <c r="A1154" i="55"/>
  <c r="O1154" i="55" s="1"/>
  <c r="A1155" i="55"/>
  <c r="O1155" i="55" s="1"/>
  <c r="A1156" i="55"/>
  <c r="O1156" i="55" s="1"/>
  <c r="A1157" i="55"/>
  <c r="O1157" i="55" s="1"/>
  <c r="A1158" i="55"/>
  <c r="O1158" i="55" s="1"/>
  <c r="A1159" i="55"/>
  <c r="O1159" i="55" s="1"/>
  <c r="A1160" i="55"/>
  <c r="O1160" i="55" s="1"/>
  <c r="A1161" i="55"/>
  <c r="O1161" i="55" s="1"/>
  <c r="A1162" i="55"/>
  <c r="O1162" i="55" s="1"/>
  <c r="A1163" i="55"/>
  <c r="O1163" i="55" s="1"/>
  <c r="A1164" i="55"/>
  <c r="O1164" i="55" s="1"/>
  <c r="A1165" i="55"/>
  <c r="O1165" i="55" s="1"/>
  <c r="A1166" i="55"/>
  <c r="O1166" i="55" s="1"/>
  <c r="A1167" i="55"/>
  <c r="O1167" i="55" s="1"/>
  <c r="A1168" i="55"/>
  <c r="O1168" i="55" s="1"/>
  <c r="A1169" i="55"/>
  <c r="O1169" i="55" s="1"/>
  <c r="A1170" i="55"/>
  <c r="O1170" i="55" s="1"/>
  <c r="A1171" i="55"/>
  <c r="O1171" i="55" s="1"/>
  <c r="A1172" i="55"/>
  <c r="O1172" i="55" s="1"/>
  <c r="A1173" i="55"/>
  <c r="O1173" i="55" s="1"/>
  <c r="A1174" i="55"/>
  <c r="O1174" i="55" s="1"/>
  <c r="A1175" i="55"/>
  <c r="O1175" i="55" s="1"/>
  <c r="A1176" i="55"/>
  <c r="O1176" i="55" s="1"/>
  <c r="A1177" i="55"/>
  <c r="O1177" i="55" s="1"/>
  <c r="A1178" i="55"/>
  <c r="O1178" i="55" s="1"/>
  <c r="A1179" i="55"/>
  <c r="O1179" i="55" s="1"/>
  <c r="A1180" i="55"/>
  <c r="O1180" i="55" s="1"/>
  <c r="A1181" i="55"/>
  <c r="O1181" i="55" s="1"/>
  <c r="A1182" i="55"/>
  <c r="O1182" i="55" s="1"/>
  <c r="A1183" i="55"/>
  <c r="O1183" i="55" s="1"/>
  <c r="A1184" i="55"/>
  <c r="O1184" i="55" s="1"/>
  <c r="A1185" i="55"/>
  <c r="O1185" i="55" s="1"/>
  <c r="A1186" i="55"/>
  <c r="O1186" i="55" s="1"/>
  <c r="A1187" i="55"/>
  <c r="O1187" i="55" s="1"/>
  <c r="A1188" i="55"/>
  <c r="O1188" i="55" s="1"/>
  <c r="A1189" i="55"/>
  <c r="O1189" i="55" s="1"/>
  <c r="A1190" i="55"/>
  <c r="O1190" i="55" s="1"/>
  <c r="A1191" i="55"/>
  <c r="O1191" i="55" s="1"/>
  <c r="A1192" i="55"/>
  <c r="O1192" i="55" s="1"/>
  <c r="A1193" i="55"/>
  <c r="O1193" i="55" s="1"/>
  <c r="A1194" i="55"/>
  <c r="O1194" i="55" s="1"/>
  <c r="A1195" i="55"/>
  <c r="O1195" i="55" s="1"/>
  <c r="A1196" i="55"/>
  <c r="O1196" i="55" s="1"/>
  <c r="A1197" i="55"/>
  <c r="O1197" i="55" s="1"/>
  <c r="A1198" i="55"/>
  <c r="O1198" i="55" s="1"/>
  <c r="A1199" i="55"/>
  <c r="O1199" i="55" s="1"/>
  <c r="A1200" i="55"/>
  <c r="O1200" i="55" s="1"/>
  <c r="A1201" i="55"/>
  <c r="O1201" i="55" s="1"/>
  <c r="A1202" i="55"/>
  <c r="O1202" i="55" s="1"/>
  <c r="A1203" i="55"/>
  <c r="O1203" i="55" s="1"/>
  <c r="A1204" i="55"/>
  <c r="O1204" i="55" s="1"/>
  <c r="A1205" i="55"/>
  <c r="O1205" i="55" s="1"/>
  <c r="A1206" i="55"/>
  <c r="O1206" i="55" s="1"/>
  <c r="A1207" i="55"/>
  <c r="O1207" i="55" s="1"/>
  <c r="A1208" i="55"/>
  <c r="O1208" i="55" s="1"/>
  <c r="A1209" i="55"/>
  <c r="O1209" i="55" s="1"/>
  <c r="A1210" i="55"/>
  <c r="O1210" i="55" s="1"/>
  <c r="A1211" i="55"/>
  <c r="O1211" i="55" s="1"/>
  <c r="A1212" i="55"/>
  <c r="O1212" i="55" s="1"/>
  <c r="A1213" i="55"/>
  <c r="O1213" i="55" s="1"/>
  <c r="A1214" i="55"/>
  <c r="O1214" i="55" s="1"/>
  <c r="A1215" i="55"/>
  <c r="O1215" i="55" s="1"/>
  <c r="A1216" i="55"/>
  <c r="O1216" i="55" s="1"/>
  <c r="A1217" i="55"/>
  <c r="O1217" i="55" s="1"/>
  <c r="A1218" i="55"/>
  <c r="O1218" i="55" s="1"/>
  <c r="A1219" i="55"/>
  <c r="O1219" i="55" s="1"/>
  <c r="A1220" i="55"/>
  <c r="O1220" i="55" s="1"/>
  <c r="A1221" i="55"/>
  <c r="O1221" i="55" s="1"/>
  <c r="A1222" i="55"/>
  <c r="O1222" i="55" s="1"/>
  <c r="A1223" i="55"/>
  <c r="O1223" i="55" s="1"/>
  <c r="A1224" i="55"/>
  <c r="O1224" i="55" s="1"/>
  <c r="A1225" i="55"/>
  <c r="O1225" i="55" s="1"/>
  <c r="A1226" i="55"/>
  <c r="O1226" i="55" s="1"/>
  <c r="A1227" i="55"/>
  <c r="O1227" i="55" s="1"/>
  <c r="A1228" i="55"/>
  <c r="O1228" i="55" s="1"/>
  <c r="A1229" i="55"/>
  <c r="O1229" i="55" s="1"/>
  <c r="A1230" i="55"/>
  <c r="O1230" i="55" s="1"/>
  <c r="A1231" i="55"/>
  <c r="O1231" i="55" s="1"/>
  <c r="A1232" i="55"/>
  <c r="O1232" i="55" s="1"/>
  <c r="A1233" i="55"/>
  <c r="O1233" i="55" s="1"/>
  <c r="A1234" i="55"/>
  <c r="O1234" i="55" s="1"/>
  <c r="A1235" i="55"/>
  <c r="O1235" i="55" s="1"/>
  <c r="A1236" i="55"/>
  <c r="O1236" i="55" s="1"/>
  <c r="A1237" i="55"/>
  <c r="O1237" i="55" s="1"/>
  <c r="A1238" i="55"/>
  <c r="O1238" i="55" s="1"/>
  <c r="A1239" i="55"/>
  <c r="O1239" i="55" s="1"/>
  <c r="A1240" i="55"/>
  <c r="O1240" i="55" s="1"/>
  <c r="A1241" i="55"/>
  <c r="O1241" i="55" s="1"/>
  <c r="A1242" i="55"/>
  <c r="O1242" i="55" s="1"/>
  <c r="A1243" i="55"/>
  <c r="O1243" i="55" s="1"/>
  <c r="A1244" i="55"/>
  <c r="O1244" i="55" s="1"/>
  <c r="A1245" i="55"/>
  <c r="O1245" i="55" s="1"/>
  <c r="A1246" i="55"/>
  <c r="O1246" i="55" s="1"/>
  <c r="A1247" i="55"/>
  <c r="O1247" i="55" s="1"/>
  <c r="A1248" i="55"/>
  <c r="O1248" i="55" s="1"/>
  <c r="A1249" i="55"/>
  <c r="O1249" i="55" s="1"/>
  <c r="A1250" i="55"/>
  <c r="O1250" i="55" s="1"/>
  <c r="A1251" i="55"/>
  <c r="O1251" i="55" s="1"/>
  <c r="A1252" i="55"/>
  <c r="O1252" i="55" s="1"/>
  <c r="A1253" i="55"/>
  <c r="O1253" i="55" s="1"/>
  <c r="A1254" i="55"/>
  <c r="O1254" i="55" s="1"/>
  <c r="A1255" i="55"/>
  <c r="O1255" i="55" s="1"/>
  <c r="A1256" i="55"/>
  <c r="O1256" i="55" s="1"/>
  <c r="A1257" i="55"/>
  <c r="O1257" i="55" s="1"/>
  <c r="A1258" i="55"/>
  <c r="O1258" i="55" s="1"/>
  <c r="A1259" i="55"/>
  <c r="O1259" i="55" s="1"/>
  <c r="A1260" i="55"/>
  <c r="O1260" i="55" s="1"/>
  <c r="A1261" i="55"/>
  <c r="O1261" i="55" s="1"/>
  <c r="A1262" i="55"/>
  <c r="A1263" i="55"/>
  <c r="O1263" i="55" s="1"/>
  <c r="A1264" i="55"/>
  <c r="O1264" i="55" s="1"/>
  <c r="A1265" i="55"/>
  <c r="O1265" i="55" s="1"/>
  <c r="A1266" i="55"/>
  <c r="O1266" i="55" s="1"/>
  <c r="A1267" i="55"/>
  <c r="A1268" i="55"/>
  <c r="O1268" i="55" s="1"/>
  <c r="A1269" i="55"/>
  <c r="O1269" i="55" s="1"/>
  <c r="A1270" i="55"/>
  <c r="O1270" i="55" s="1"/>
  <c r="A1271" i="55"/>
  <c r="O1271" i="55" s="1"/>
  <c r="A1272" i="55"/>
  <c r="O1272" i="55" s="1"/>
  <c r="A1273" i="55"/>
  <c r="O1273" i="55" s="1"/>
  <c r="A1274" i="55"/>
  <c r="O1274" i="55" s="1"/>
  <c r="A1275" i="55"/>
  <c r="O1275" i="55" s="1"/>
  <c r="A1276" i="55"/>
  <c r="O1276" i="55" s="1"/>
  <c r="A1277" i="55"/>
  <c r="O1277" i="55" s="1"/>
  <c r="A1278" i="55"/>
  <c r="O1278" i="55" s="1"/>
  <c r="A1279" i="55"/>
  <c r="O1279" i="55" s="1"/>
  <c r="A1280" i="55"/>
  <c r="O1280" i="55" s="1"/>
  <c r="A1281" i="55"/>
  <c r="O1281" i="55" s="1"/>
  <c r="A1282" i="55"/>
  <c r="O1282" i="55" s="1"/>
  <c r="A1283" i="55"/>
  <c r="O1283" i="55" s="1"/>
  <c r="A1284" i="55"/>
  <c r="O1284" i="55" s="1"/>
  <c r="A1285" i="55"/>
  <c r="O1285" i="55" s="1"/>
  <c r="A1286" i="55"/>
  <c r="O1286" i="55" s="1"/>
  <c r="A1287" i="55"/>
  <c r="O1287" i="55" s="1"/>
  <c r="A1288" i="55"/>
  <c r="O1288" i="55" s="1"/>
  <c r="A1289" i="55"/>
  <c r="O1289" i="55" s="1"/>
  <c r="A1290" i="55"/>
  <c r="O1290" i="55" s="1"/>
  <c r="A1291" i="55"/>
  <c r="O1291" i="55" s="1"/>
  <c r="A1292" i="55"/>
  <c r="O1292" i="55" s="1"/>
  <c r="A1293" i="55"/>
  <c r="O1293" i="55" s="1"/>
  <c r="A1294" i="55"/>
  <c r="O1294" i="55" s="1"/>
  <c r="A1295" i="55"/>
  <c r="O1295" i="55" s="1"/>
  <c r="A1296" i="55"/>
  <c r="O1296" i="55" s="1"/>
  <c r="A1297" i="55"/>
  <c r="O1297" i="55" s="1"/>
  <c r="A1298" i="55"/>
  <c r="O1298" i="55" s="1"/>
  <c r="A1299" i="55"/>
  <c r="O1299" i="55" s="1"/>
  <c r="A1300" i="55"/>
  <c r="O1300" i="55" s="1"/>
  <c r="A1301" i="55"/>
  <c r="O1301" i="55" s="1"/>
  <c r="A1302" i="55"/>
  <c r="O1302" i="55" s="1"/>
  <c r="A1303" i="55"/>
  <c r="O1303" i="55" s="1"/>
  <c r="A1304" i="55"/>
  <c r="O1304" i="55" s="1"/>
  <c r="A1305" i="55"/>
  <c r="O1305" i="55" s="1"/>
  <c r="A1306" i="55"/>
  <c r="O1306" i="55" s="1"/>
  <c r="A1307" i="55"/>
  <c r="O1307" i="55" s="1"/>
  <c r="A1308" i="55"/>
  <c r="O1308" i="55" s="1"/>
  <c r="A1309" i="55"/>
  <c r="O1309" i="55" s="1"/>
  <c r="A1310" i="55"/>
  <c r="A1311" i="55"/>
  <c r="O1311" i="55" s="1"/>
  <c r="A1312" i="55"/>
  <c r="O1312" i="55" s="1"/>
  <c r="A1313" i="55"/>
  <c r="O1313" i="55" s="1"/>
  <c r="A1314" i="55"/>
  <c r="O1314" i="55" s="1"/>
  <c r="A1315" i="55"/>
  <c r="O1315" i="55" s="1"/>
  <c r="A1316" i="55"/>
  <c r="O1316" i="55" s="1"/>
  <c r="A1317" i="55"/>
  <c r="O1317" i="55" s="1"/>
  <c r="A1318" i="55"/>
  <c r="O1318" i="55" s="1"/>
  <c r="A1319" i="55"/>
  <c r="O1319" i="55" s="1"/>
  <c r="A1320" i="55"/>
  <c r="O1320" i="55" s="1"/>
  <c r="A1321" i="55"/>
  <c r="O1321" i="55" s="1"/>
  <c r="A1322" i="55"/>
  <c r="O1322" i="55" s="1"/>
  <c r="A1323" i="55"/>
  <c r="O1323" i="55" s="1"/>
  <c r="A1324" i="55"/>
  <c r="O1324" i="55" s="1"/>
  <c r="A1325" i="55"/>
  <c r="O1325" i="55" s="1"/>
  <c r="A1326" i="55"/>
  <c r="O1326" i="55" s="1"/>
  <c r="A1327" i="55"/>
  <c r="O1327" i="55" s="1"/>
  <c r="A1328" i="55"/>
  <c r="O1328" i="55" s="1"/>
  <c r="A1329" i="55"/>
  <c r="O1329" i="55" s="1"/>
  <c r="A1330" i="55"/>
  <c r="O1330" i="55" s="1"/>
  <c r="A1331" i="55"/>
  <c r="O1331" i="55" s="1"/>
  <c r="A1332" i="55"/>
  <c r="O1332" i="55" s="1"/>
  <c r="A1333" i="55"/>
  <c r="O1333" i="55" s="1"/>
  <c r="A1334" i="55"/>
  <c r="O1334" i="55" s="1"/>
  <c r="A1335" i="55"/>
  <c r="O1335" i="55" s="1"/>
  <c r="A1336" i="55"/>
  <c r="O1336" i="55" s="1"/>
  <c r="A1337" i="55"/>
  <c r="O1337" i="55" s="1"/>
  <c r="A1338" i="55"/>
  <c r="O1338" i="55" s="1"/>
  <c r="A1339" i="55"/>
  <c r="O1339" i="55" s="1"/>
  <c r="A1340" i="55"/>
  <c r="O1340" i="55" s="1"/>
  <c r="A1341" i="55"/>
  <c r="O1341" i="55" s="1"/>
  <c r="A1342" i="55"/>
  <c r="O1342" i="55" s="1"/>
  <c r="A1343" i="55"/>
  <c r="O1343" i="55" s="1"/>
  <c r="A1344" i="55"/>
  <c r="O1344" i="55" s="1"/>
  <c r="A1345" i="55"/>
  <c r="O1345" i="55" s="1"/>
  <c r="A1346" i="55"/>
  <c r="O1346" i="55" s="1"/>
  <c r="A1347" i="55"/>
  <c r="O1347" i="55" s="1"/>
  <c r="A1348" i="55"/>
  <c r="O1348" i="55" s="1"/>
  <c r="A1349" i="55"/>
  <c r="O1349" i="55" s="1"/>
  <c r="A1350" i="55"/>
  <c r="O1350" i="55" s="1"/>
  <c r="A1351" i="55"/>
  <c r="O1351" i="55" s="1"/>
  <c r="A1352" i="55"/>
  <c r="O1352" i="55" s="1"/>
  <c r="A1353" i="55"/>
  <c r="O1353" i="55" s="1"/>
  <c r="A1354" i="55"/>
  <c r="O1354" i="55" s="1"/>
  <c r="A1355" i="55"/>
  <c r="O1355" i="55" s="1"/>
  <c r="A1356" i="55"/>
  <c r="O1356" i="55" s="1"/>
  <c r="A1357" i="55"/>
  <c r="O1357" i="55" s="1"/>
  <c r="A1358" i="55"/>
  <c r="O1358" i="55" s="1"/>
  <c r="A1359" i="55"/>
  <c r="O1359" i="55" s="1"/>
  <c r="A1360" i="55"/>
  <c r="O1360" i="55" s="1"/>
  <c r="A1361" i="55"/>
  <c r="O1361" i="55" s="1"/>
  <c r="A1362" i="55"/>
  <c r="O1362" i="55" s="1"/>
  <c r="A1363" i="55"/>
  <c r="O1363" i="55" s="1"/>
  <c r="A1364" i="55"/>
  <c r="O1364" i="55" s="1"/>
  <c r="A1365" i="55"/>
  <c r="O1365" i="55" s="1"/>
  <c r="A1366" i="55"/>
  <c r="O1366" i="55" s="1"/>
  <c r="A1367" i="55"/>
  <c r="O1367" i="55" s="1"/>
  <c r="A1368" i="55"/>
  <c r="O1368" i="55" s="1"/>
  <c r="A1369" i="55"/>
  <c r="O1369" i="55" s="1"/>
  <c r="A1370" i="55"/>
  <c r="O1370" i="55" s="1"/>
  <c r="A1371" i="55"/>
  <c r="O1371" i="55" s="1"/>
  <c r="A1372" i="55"/>
  <c r="O1372" i="55" s="1"/>
  <c r="A1373" i="55"/>
  <c r="O1373" i="55" s="1"/>
  <c r="A1374" i="55"/>
  <c r="O1374" i="55" s="1"/>
  <c r="A1375" i="55"/>
  <c r="O1375" i="55" s="1"/>
  <c r="A1376" i="55"/>
  <c r="O1376" i="55" s="1"/>
  <c r="A1377" i="55"/>
  <c r="O1377" i="55" s="1"/>
  <c r="A1378" i="55"/>
  <c r="O1378" i="55" s="1"/>
  <c r="A1379" i="55"/>
  <c r="O1379" i="55" s="1"/>
  <c r="A1380" i="55"/>
  <c r="O1380" i="55" s="1"/>
  <c r="A1381" i="55"/>
  <c r="O1381" i="55" s="1"/>
  <c r="A1382" i="55"/>
  <c r="O1382" i="55" s="1"/>
  <c r="A1383" i="55"/>
  <c r="O1383" i="55" s="1"/>
  <c r="A1384" i="55"/>
  <c r="O1384" i="55" s="1"/>
  <c r="A1385" i="55"/>
  <c r="O1385" i="55" s="1"/>
  <c r="A1386" i="55"/>
  <c r="O1386" i="55" s="1"/>
  <c r="A1387" i="55"/>
  <c r="O1387" i="55" s="1"/>
  <c r="A1388" i="55"/>
  <c r="O1388" i="55" s="1"/>
  <c r="A1389" i="55"/>
  <c r="O1389" i="55" s="1"/>
  <c r="A1390" i="55"/>
  <c r="O1390" i="55" s="1"/>
  <c r="A1391" i="55"/>
  <c r="O1391" i="55" s="1"/>
  <c r="A1392" i="55"/>
  <c r="O1392" i="55" s="1"/>
  <c r="A1393" i="55"/>
  <c r="O1393" i="55" s="1"/>
  <c r="A1394" i="55"/>
  <c r="O1394" i="55" s="1"/>
  <c r="A1395" i="55"/>
  <c r="O1395" i="55" s="1"/>
  <c r="A1396" i="55"/>
  <c r="O1396" i="55" s="1"/>
  <c r="A1397" i="55"/>
  <c r="O1397" i="55" s="1"/>
  <c r="A1398" i="55"/>
  <c r="O1398" i="55" s="1"/>
  <c r="A1399" i="55"/>
  <c r="O1399" i="55" s="1"/>
  <c r="A1400" i="55"/>
  <c r="O1400" i="55" s="1"/>
  <c r="A1401" i="55"/>
  <c r="O1401" i="55" s="1"/>
  <c r="A1402" i="55"/>
  <c r="O1402" i="55" s="1"/>
  <c r="A1403" i="55"/>
  <c r="O1403" i="55" s="1"/>
  <c r="A1404" i="55"/>
  <c r="O1404" i="55" s="1"/>
  <c r="A1405" i="55"/>
  <c r="O1405" i="55" s="1"/>
  <c r="A1406" i="55"/>
  <c r="O1406" i="55" s="1"/>
  <c r="A1407" i="55"/>
  <c r="O1407" i="55" s="1"/>
  <c r="A1408" i="55"/>
  <c r="O1408" i="55" s="1"/>
  <c r="A1409" i="55"/>
  <c r="O1409" i="55" s="1"/>
  <c r="A1410" i="55"/>
  <c r="O1410" i="55" s="1"/>
  <c r="A1411" i="55"/>
  <c r="O1411" i="55" s="1"/>
  <c r="A1412" i="55"/>
  <c r="O1412" i="55" s="1"/>
  <c r="A1413" i="55"/>
  <c r="O1413" i="55" s="1"/>
  <c r="A1414" i="55"/>
  <c r="O1414" i="55" s="1"/>
  <c r="A1415" i="55"/>
  <c r="O1415" i="55" s="1"/>
  <c r="A1416" i="55"/>
  <c r="O1416" i="55" s="1"/>
  <c r="A1417" i="55"/>
  <c r="O1417" i="55" s="1"/>
  <c r="A1418" i="55"/>
  <c r="O1418" i="55" s="1"/>
  <c r="A1419" i="55"/>
  <c r="O1419" i="55" s="1"/>
  <c r="A1420" i="55"/>
  <c r="O1420" i="55" s="1"/>
  <c r="A1421" i="55"/>
  <c r="O1421" i="55" s="1"/>
  <c r="A1422" i="55"/>
  <c r="O1422" i="55" s="1"/>
  <c r="A1423" i="55"/>
  <c r="O1423" i="55" s="1"/>
  <c r="A1424" i="55"/>
  <c r="O1424" i="55" s="1"/>
  <c r="A1425" i="55"/>
  <c r="O1425" i="55" s="1"/>
  <c r="A1426" i="55"/>
  <c r="O1426" i="55" s="1"/>
  <c r="A1427" i="55"/>
  <c r="O1427" i="55" s="1"/>
  <c r="A1428" i="55"/>
  <c r="O1428" i="55" s="1"/>
  <c r="A1429" i="55"/>
  <c r="O1429" i="55" s="1"/>
  <c r="A1430" i="55"/>
  <c r="O1430" i="55" s="1"/>
  <c r="A1431" i="55"/>
  <c r="O1431" i="55" s="1"/>
  <c r="A1432" i="55"/>
  <c r="O1432" i="55" s="1"/>
  <c r="A1433" i="55"/>
  <c r="O1433" i="55" s="1"/>
  <c r="A1434" i="55"/>
  <c r="O1434" i="55" s="1"/>
  <c r="A1435" i="55"/>
  <c r="O1435" i="55" s="1"/>
  <c r="A1436" i="55"/>
  <c r="O1436" i="55" s="1"/>
  <c r="A1437" i="55"/>
  <c r="O1437" i="55" s="1"/>
  <c r="A1438" i="55"/>
  <c r="O1438" i="55" s="1"/>
  <c r="A1439" i="55"/>
  <c r="O1439" i="55" s="1"/>
  <c r="A1440" i="55"/>
  <c r="O1440" i="55" s="1"/>
  <c r="A1441" i="55"/>
  <c r="O1441" i="55" s="1"/>
  <c r="A1442" i="55"/>
  <c r="O1442" i="55" s="1"/>
  <c r="A1443" i="55"/>
  <c r="O1443" i="55" s="1"/>
  <c r="A1444" i="55"/>
  <c r="O1444" i="55" s="1"/>
  <c r="A1445" i="55"/>
  <c r="O1445" i="55" s="1"/>
  <c r="A1446" i="55"/>
  <c r="O1446" i="55" s="1"/>
  <c r="A1447" i="55"/>
  <c r="O1447" i="55" s="1"/>
  <c r="A1448" i="55"/>
  <c r="O1448" i="55" s="1"/>
  <c r="A1449" i="55"/>
  <c r="O1449" i="55" s="1"/>
  <c r="A1450" i="55"/>
  <c r="O1450" i="55" s="1"/>
  <c r="A1451" i="55"/>
  <c r="O1451" i="55" s="1"/>
  <c r="A1452" i="55"/>
  <c r="O1452" i="55" s="1"/>
  <c r="A1453" i="55"/>
  <c r="O1453" i="55" s="1"/>
  <c r="A1454" i="55"/>
  <c r="O1454" i="55" s="1"/>
  <c r="A1455" i="55"/>
  <c r="O1455" i="55" s="1"/>
  <c r="A1456" i="55"/>
  <c r="O1456" i="55" s="1"/>
  <c r="A1457" i="55"/>
  <c r="O1457" i="55" s="1"/>
  <c r="A1458" i="55"/>
  <c r="O1458" i="55" s="1"/>
  <c r="A1459" i="55"/>
  <c r="O1459" i="55" s="1"/>
  <c r="A1460" i="55"/>
  <c r="O1460" i="55" s="1"/>
  <c r="A1461" i="55"/>
  <c r="O1461" i="55" s="1"/>
  <c r="A1462" i="55"/>
  <c r="O1462" i="55" s="1"/>
  <c r="A1463" i="55"/>
  <c r="O1463" i="55" s="1"/>
  <c r="A1464" i="55"/>
  <c r="O1464" i="55" s="1"/>
  <c r="A1465" i="55"/>
  <c r="O1465" i="55" s="1"/>
  <c r="A1466" i="55"/>
  <c r="O1466" i="55" s="1"/>
  <c r="A1467" i="55"/>
  <c r="O1467" i="55" s="1"/>
  <c r="A1468" i="55"/>
  <c r="O1468" i="55" s="1"/>
  <c r="A1469" i="55"/>
  <c r="O1469" i="55" s="1"/>
  <c r="A1470" i="55"/>
  <c r="O1470" i="55" s="1"/>
  <c r="A1471" i="55"/>
  <c r="O1471" i="55" s="1"/>
  <c r="A1472" i="55"/>
  <c r="O1472" i="55" s="1"/>
  <c r="A1473" i="55"/>
  <c r="O1473" i="55" s="1"/>
  <c r="A1474" i="55"/>
  <c r="O1474" i="55" s="1"/>
  <c r="A1475" i="55"/>
  <c r="O1475" i="55" s="1"/>
  <c r="A1476" i="55"/>
  <c r="O1476" i="55" s="1"/>
  <c r="A1477" i="55"/>
  <c r="O1477" i="55" s="1"/>
  <c r="A1478" i="55"/>
  <c r="A1479" i="55"/>
  <c r="O1479" i="55" s="1"/>
  <c r="A1480" i="55"/>
  <c r="A1481" i="55"/>
  <c r="O1481" i="55" s="1"/>
  <c r="A1482" i="55"/>
  <c r="O1482" i="55" s="1"/>
  <c r="A1483" i="55"/>
  <c r="O1483" i="55" s="1"/>
  <c r="A1484" i="55"/>
  <c r="O1484" i="55" s="1"/>
  <c r="A1485" i="55"/>
  <c r="O1485" i="55" s="1"/>
  <c r="A1486" i="55"/>
  <c r="O1486" i="55" s="1"/>
  <c r="A1487" i="55"/>
  <c r="O1487" i="55" s="1"/>
  <c r="A1488" i="55"/>
  <c r="O1488" i="55" s="1"/>
  <c r="A1489" i="55"/>
  <c r="O1489" i="55" s="1"/>
  <c r="A1490" i="55"/>
  <c r="O1490" i="55" s="1"/>
  <c r="A1491" i="55"/>
  <c r="O1491" i="55" s="1"/>
  <c r="A1492" i="55"/>
  <c r="O1492" i="55" s="1"/>
  <c r="A1493" i="55"/>
  <c r="O1493" i="55" s="1"/>
  <c r="A1494" i="55"/>
  <c r="O1494" i="55" s="1"/>
  <c r="A1495" i="55"/>
  <c r="O1495" i="55" s="1"/>
  <c r="A1496" i="55"/>
  <c r="O1496" i="55" s="1"/>
  <c r="A1497" i="55"/>
  <c r="O1497" i="55" s="1"/>
  <c r="A1498" i="55"/>
  <c r="O1498" i="55" s="1"/>
  <c r="A1499" i="55"/>
  <c r="O1499" i="55" s="1"/>
  <c r="A1500" i="55"/>
  <c r="O1500" i="55" s="1"/>
  <c r="A1501" i="55"/>
  <c r="O1501" i="55" s="1"/>
  <c r="A1502" i="55"/>
  <c r="O1502" i="55" s="1"/>
  <c r="A1503" i="55"/>
  <c r="O1503" i="55" s="1"/>
  <c r="A1504" i="55"/>
  <c r="A1505" i="55"/>
  <c r="O1505" i="55" s="1"/>
  <c r="A1506" i="55"/>
  <c r="O1506" i="55" s="1"/>
  <c r="A1507" i="55"/>
  <c r="O1507" i="55" s="1"/>
  <c r="A1508" i="55"/>
  <c r="O1508" i="55" s="1"/>
  <c r="A1509" i="55"/>
  <c r="O1509" i="55" s="1"/>
  <c r="A1510" i="55"/>
  <c r="O1510" i="55" s="1"/>
  <c r="A1511" i="55"/>
  <c r="O1511" i="55" s="1"/>
  <c r="A1512" i="55"/>
  <c r="O1512" i="55" s="1"/>
  <c r="A1513" i="55"/>
  <c r="O1513" i="55" s="1"/>
  <c r="A1514" i="55"/>
  <c r="O1514" i="55" s="1"/>
  <c r="A1515" i="55"/>
  <c r="O1515" i="55" s="1"/>
  <c r="A1516" i="55"/>
  <c r="O1516" i="55" s="1"/>
  <c r="A1517" i="55"/>
  <c r="O1517" i="55" s="1"/>
  <c r="A1518" i="55"/>
  <c r="O1518" i="55" s="1"/>
  <c r="A1519" i="55"/>
  <c r="O1519" i="55" s="1"/>
  <c r="A1520" i="55"/>
  <c r="O1520" i="55" s="1"/>
  <c r="A1521" i="55"/>
  <c r="O1521" i="55" s="1"/>
  <c r="A1522" i="55"/>
  <c r="O1522" i="55" s="1"/>
  <c r="A1523" i="55"/>
  <c r="O1523" i="55" s="1"/>
  <c r="A1524" i="55"/>
  <c r="O1524" i="55" s="1"/>
  <c r="A1525" i="55"/>
  <c r="O1525" i="55" s="1"/>
  <c r="A1526" i="55"/>
  <c r="O1526" i="55" s="1"/>
  <c r="A1527" i="55"/>
  <c r="O1527" i="55" s="1"/>
  <c r="A1528" i="55"/>
  <c r="O1528" i="55" s="1"/>
  <c r="A1529" i="55"/>
  <c r="O1529" i="55" s="1"/>
  <c r="A1530" i="55"/>
  <c r="O1530" i="55" s="1"/>
  <c r="A1531" i="55"/>
  <c r="O1531" i="55" s="1"/>
  <c r="A1532" i="55"/>
  <c r="O1532" i="55" s="1"/>
  <c r="A1533" i="55"/>
  <c r="O1533" i="55" s="1"/>
  <c r="A1534" i="55"/>
  <c r="O1534" i="55" s="1"/>
  <c r="A1535" i="55"/>
  <c r="O1535" i="55" s="1"/>
  <c r="A1536" i="55"/>
  <c r="O1536" i="55" s="1"/>
  <c r="A1537" i="55"/>
  <c r="O1537" i="55" s="1"/>
  <c r="A1538" i="55"/>
  <c r="O1538" i="55" s="1"/>
  <c r="A1539" i="55"/>
  <c r="O1539" i="55" s="1"/>
  <c r="A1540" i="55"/>
  <c r="O1540" i="55" s="1"/>
  <c r="A1541" i="55"/>
  <c r="O1541" i="55" s="1"/>
  <c r="A1542" i="55"/>
  <c r="O1542" i="55" s="1"/>
  <c r="A1543" i="55"/>
  <c r="O1543" i="55" s="1"/>
  <c r="A1544" i="55"/>
  <c r="O1544" i="55" s="1"/>
  <c r="A1545" i="55"/>
  <c r="O1545" i="55" s="1"/>
  <c r="A1546" i="55"/>
  <c r="O1546" i="55" s="1"/>
  <c r="A1547" i="55"/>
  <c r="O1547" i="55" s="1"/>
  <c r="A1548" i="55"/>
  <c r="O1548" i="55" s="1"/>
  <c r="A1549" i="55"/>
  <c r="O1549" i="55" s="1"/>
  <c r="A1550" i="55"/>
  <c r="O1550" i="55" s="1"/>
  <c r="A1551" i="55"/>
  <c r="O1551" i="55" s="1"/>
  <c r="A1552" i="55"/>
  <c r="O1552" i="55" s="1"/>
  <c r="A1553" i="55"/>
  <c r="O1553" i="55" s="1"/>
  <c r="A1554" i="55"/>
  <c r="O1554" i="55" s="1"/>
  <c r="A1555" i="55"/>
  <c r="O1555" i="55" s="1"/>
  <c r="A1556" i="55"/>
  <c r="O1556" i="55" s="1"/>
  <c r="A1557" i="55"/>
  <c r="O1557" i="55" s="1"/>
  <c r="A1558" i="55"/>
  <c r="O1558" i="55" s="1"/>
  <c r="A1559" i="55"/>
  <c r="O1559" i="55" s="1"/>
  <c r="A1560" i="55"/>
  <c r="O1560" i="55" s="1"/>
  <c r="A1561" i="55"/>
  <c r="O1561" i="55" s="1"/>
  <c r="A1562" i="55"/>
  <c r="O1562" i="55" s="1"/>
  <c r="A1563" i="55"/>
  <c r="O1563" i="55" s="1"/>
  <c r="A1564" i="55"/>
  <c r="O1564" i="55" s="1"/>
  <c r="A1565" i="55"/>
  <c r="O1565" i="55" s="1"/>
  <c r="A1566" i="55"/>
  <c r="O1566" i="55" s="1"/>
  <c r="A1567" i="55"/>
  <c r="O1567" i="55" s="1"/>
  <c r="A1568" i="55"/>
  <c r="O1568" i="55" s="1"/>
  <c r="A1569" i="55"/>
  <c r="O1569" i="55" s="1"/>
  <c r="A1570" i="55"/>
  <c r="O1570" i="55" s="1"/>
  <c r="A1571" i="55"/>
  <c r="O1571" i="55" s="1"/>
  <c r="A1572" i="55"/>
  <c r="O1572" i="55" s="1"/>
  <c r="A1573" i="55"/>
  <c r="O1573" i="55" s="1"/>
  <c r="A1574" i="55"/>
  <c r="O1574" i="55" s="1"/>
  <c r="A1575" i="55"/>
  <c r="O1575" i="55" s="1"/>
  <c r="A1576" i="55"/>
  <c r="O1576" i="55" s="1"/>
  <c r="A1577" i="55"/>
  <c r="O1577" i="55" s="1"/>
  <c r="A1578" i="55"/>
  <c r="O1578" i="55" s="1"/>
  <c r="A1579" i="55"/>
  <c r="O1579" i="55" s="1"/>
  <c r="A1580" i="55"/>
  <c r="O1580" i="55" s="1"/>
  <c r="A1581" i="55"/>
  <c r="O1581" i="55" s="1"/>
  <c r="A1582" i="55"/>
  <c r="O1582" i="55" s="1"/>
  <c r="A1583" i="55"/>
  <c r="O1583" i="55" s="1"/>
  <c r="A1584" i="55"/>
  <c r="O1584" i="55" s="1"/>
  <c r="A1585" i="55"/>
  <c r="O1585" i="55" s="1"/>
  <c r="A1586" i="55"/>
  <c r="O1586" i="55" s="1"/>
  <c r="A1587" i="55"/>
  <c r="O1587" i="55" s="1"/>
  <c r="A1588" i="55"/>
  <c r="O1588" i="55" s="1"/>
  <c r="A1589" i="55"/>
  <c r="O1589" i="55" s="1"/>
  <c r="A1590" i="55"/>
  <c r="O1590" i="55" s="1"/>
  <c r="A1591" i="55"/>
  <c r="O1591" i="55" s="1"/>
  <c r="A1592" i="55"/>
  <c r="O1592" i="55" s="1"/>
  <c r="A1593" i="55"/>
  <c r="O1593" i="55" s="1"/>
  <c r="A1594" i="55"/>
  <c r="O1594" i="55" s="1"/>
  <c r="A1595" i="55"/>
  <c r="O1595" i="55" s="1"/>
  <c r="A1596" i="55"/>
  <c r="O1596" i="55" s="1"/>
  <c r="A1597" i="55"/>
  <c r="O1597" i="55" s="1"/>
  <c r="A1598" i="55"/>
  <c r="O1598" i="55" s="1"/>
  <c r="A1599" i="55"/>
  <c r="O1599" i="55" s="1"/>
  <c r="A1600" i="55"/>
  <c r="O1600" i="55" s="1"/>
  <c r="A1601" i="55"/>
  <c r="O1601" i="55" s="1"/>
  <c r="A1602" i="55"/>
  <c r="O1602" i="55" s="1"/>
  <c r="A1603" i="55"/>
  <c r="O1603" i="55" s="1"/>
  <c r="A1604" i="55"/>
  <c r="O1604" i="55" s="1"/>
  <c r="A1605" i="55"/>
  <c r="O1605" i="55" s="1"/>
  <c r="A1606" i="55"/>
  <c r="O1606" i="55" s="1"/>
  <c r="A1607" i="55"/>
  <c r="O1607" i="55" s="1"/>
  <c r="A1608" i="55"/>
  <c r="O1608" i="55" s="1"/>
  <c r="A1609" i="55"/>
  <c r="O1609" i="55" s="1"/>
  <c r="A1610" i="55"/>
  <c r="O1610" i="55" s="1"/>
  <c r="A1611" i="55"/>
  <c r="O1611" i="55" s="1"/>
  <c r="A1612" i="55"/>
  <c r="O1612" i="55" s="1"/>
  <c r="A1613" i="55"/>
  <c r="O1613" i="55" s="1"/>
  <c r="A1614" i="55"/>
  <c r="O1614" i="55" s="1"/>
  <c r="A1615" i="55"/>
  <c r="O1615" i="55" s="1"/>
  <c r="A1616" i="55"/>
  <c r="O1616" i="55" s="1"/>
  <c r="A1617" i="55"/>
  <c r="O1617" i="55" s="1"/>
  <c r="A1618" i="55"/>
  <c r="O1618" i="55" s="1"/>
  <c r="A1619" i="55"/>
  <c r="O1619" i="55" s="1"/>
  <c r="A1620" i="55"/>
  <c r="O1620" i="55" s="1"/>
  <c r="A1621" i="55"/>
  <c r="O1621" i="55" s="1"/>
  <c r="A1622" i="55"/>
  <c r="O1622" i="55" s="1"/>
  <c r="A1623" i="55"/>
  <c r="O1623" i="55" s="1"/>
  <c r="A1624" i="55"/>
  <c r="O1624" i="55" s="1"/>
  <c r="A1625" i="55"/>
  <c r="O1625" i="55" s="1"/>
  <c r="A1626" i="55"/>
  <c r="O1626" i="55" s="1"/>
  <c r="A1627" i="55"/>
  <c r="O1627" i="55" s="1"/>
  <c r="A1628" i="55"/>
  <c r="O1628" i="55" s="1"/>
  <c r="A1629" i="55"/>
  <c r="O1629" i="55" s="1"/>
  <c r="A1630" i="55"/>
  <c r="O1630" i="55" s="1"/>
  <c r="A1631" i="55"/>
  <c r="O1631" i="55" s="1"/>
  <c r="A1632" i="55"/>
  <c r="O1632" i="55" s="1"/>
  <c r="A1633" i="55"/>
  <c r="O1633" i="55" s="1"/>
  <c r="A1634" i="55"/>
  <c r="O1634" i="55" s="1"/>
  <c r="A1635" i="55"/>
  <c r="O1635" i="55" s="1"/>
  <c r="A1636" i="55"/>
  <c r="O1636" i="55" s="1"/>
  <c r="A1637" i="55"/>
  <c r="O1637" i="55" s="1"/>
  <c r="A1638" i="55"/>
  <c r="O1638" i="55" s="1"/>
  <c r="A1639" i="55"/>
  <c r="O1639" i="55" s="1"/>
  <c r="A1640" i="55"/>
  <c r="O1640" i="55" s="1"/>
  <c r="A1641" i="55"/>
  <c r="O1641" i="55" s="1"/>
  <c r="A1642" i="55"/>
  <c r="O1642" i="55" s="1"/>
  <c r="A1643" i="55"/>
  <c r="O1643" i="55" s="1"/>
  <c r="A1644" i="55"/>
  <c r="O1644" i="55" s="1"/>
  <c r="A1645" i="55"/>
  <c r="O1645" i="55" s="1"/>
  <c r="A1646" i="55"/>
  <c r="O1646" i="55" s="1"/>
  <c r="A1647" i="55"/>
  <c r="O1647" i="55" s="1"/>
  <c r="A1648" i="55"/>
  <c r="A1649" i="55"/>
  <c r="O1649" i="55" s="1"/>
  <c r="A1650" i="55"/>
  <c r="O1650" i="55" s="1"/>
  <c r="A1651" i="55"/>
  <c r="O1651" i="55" s="1"/>
  <c r="A1652" i="55"/>
  <c r="O1652" i="55" s="1"/>
  <c r="A1653" i="55"/>
  <c r="O1653" i="55" s="1"/>
  <c r="A1654" i="55"/>
  <c r="O1654" i="55" s="1"/>
  <c r="A1655" i="55"/>
  <c r="O1655" i="55" s="1"/>
  <c r="A1656" i="55"/>
  <c r="A1657" i="55"/>
  <c r="O1657" i="55" s="1"/>
  <c r="A1658" i="55"/>
  <c r="O1658" i="55" s="1"/>
  <c r="A1659" i="55"/>
  <c r="O1659" i="55" s="1"/>
  <c r="A1660" i="55"/>
  <c r="O1660" i="55" s="1"/>
  <c r="A1661" i="55"/>
  <c r="O1661" i="55" s="1"/>
  <c r="A1662" i="55"/>
  <c r="O1662" i="55" s="1"/>
  <c r="A1663" i="55"/>
  <c r="O1663" i="55" s="1"/>
  <c r="A1664" i="55"/>
  <c r="O1664" i="55" s="1"/>
  <c r="A1665" i="55"/>
  <c r="O1665" i="55" s="1"/>
  <c r="A1666" i="55"/>
  <c r="O1666" i="55" s="1"/>
  <c r="A1667" i="55"/>
  <c r="O1667" i="55" s="1"/>
  <c r="A1668" i="55"/>
  <c r="O1668" i="55" s="1"/>
  <c r="A1669" i="55"/>
  <c r="O1669" i="55" s="1"/>
  <c r="A1670" i="55"/>
  <c r="O1670" i="55" s="1"/>
  <c r="A1671" i="55"/>
  <c r="O1671" i="55" s="1"/>
  <c r="A1672" i="55"/>
  <c r="O1672" i="55" s="1"/>
  <c r="A1673" i="55"/>
  <c r="O1673" i="55" s="1"/>
  <c r="A1674" i="55"/>
  <c r="O1674" i="55" s="1"/>
  <c r="A1675" i="55"/>
  <c r="O1675" i="55" s="1"/>
  <c r="A1676" i="55"/>
  <c r="O1676" i="55" s="1"/>
  <c r="A1677" i="55"/>
  <c r="O1677" i="55" s="1"/>
  <c r="A1678" i="55"/>
  <c r="O1678" i="55" s="1"/>
  <c r="A1679" i="55"/>
  <c r="O1679" i="55" s="1"/>
  <c r="A1680" i="55"/>
  <c r="A1681" i="55"/>
  <c r="O1681" i="55" s="1"/>
  <c r="A1682" i="55"/>
  <c r="O1682" i="55" s="1"/>
  <c r="A1683" i="55"/>
  <c r="O1683" i="55" s="1"/>
  <c r="A1684" i="55"/>
  <c r="O1684" i="55" s="1"/>
  <c r="A1685" i="55"/>
  <c r="O1685" i="55" s="1"/>
  <c r="A1686" i="55"/>
  <c r="O1686" i="55" s="1"/>
  <c r="A1687" i="55"/>
  <c r="O1687" i="55" s="1"/>
  <c r="A1688" i="55"/>
  <c r="O1688" i="55" s="1"/>
  <c r="A1689" i="55"/>
  <c r="O1689" i="55" s="1"/>
  <c r="A1690" i="55"/>
  <c r="O1690" i="55" s="1"/>
  <c r="A1691" i="55"/>
  <c r="O1691" i="55" s="1"/>
  <c r="A1692" i="55"/>
  <c r="O1692" i="55" s="1"/>
  <c r="A1693" i="55"/>
  <c r="O1693" i="55" s="1"/>
  <c r="A1694" i="55"/>
  <c r="O1694" i="55" s="1"/>
  <c r="A1695" i="55"/>
  <c r="O1695" i="55" s="1"/>
  <c r="A1696" i="55"/>
  <c r="O1696" i="55" s="1"/>
  <c r="A1697" i="55"/>
  <c r="O1697" i="55" s="1"/>
  <c r="A1698" i="55"/>
  <c r="O1698" i="55" s="1"/>
  <c r="A1699" i="55"/>
  <c r="O1699" i="55" s="1"/>
  <c r="A1700" i="55"/>
  <c r="O1700" i="55" s="1"/>
  <c r="A1701" i="55"/>
  <c r="O1701" i="55" s="1"/>
  <c r="A1702" i="55"/>
  <c r="O1702" i="55" s="1"/>
  <c r="A1703" i="55"/>
  <c r="O1703" i="55" s="1"/>
  <c r="A1704" i="55"/>
  <c r="O1704" i="55" s="1"/>
  <c r="A1705" i="55"/>
  <c r="O1705" i="55" s="1"/>
  <c r="A1706" i="55"/>
  <c r="O1706" i="55" s="1"/>
  <c r="A1707" i="55"/>
  <c r="O1707" i="55" s="1"/>
  <c r="A1708" i="55"/>
  <c r="O1708" i="55" s="1"/>
  <c r="A1709" i="55"/>
  <c r="O1709" i="55" s="1"/>
  <c r="A1710" i="55"/>
  <c r="O1710" i="55" s="1"/>
  <c r="A1711" i="55"/>
  <c r="O1711" i="55" s="1"/>
  <c r="A1712" i="55"/>
  <c r="O1712" i="55" s="1"/>
  <c r="A1713" i="55"/>
  <c r="O1713" i="55" s="1"/>
  <c r="A1714" i="55"/>
  <c r="O1714" i="55" s="1"/>
  <c r="A1715" i="55"/>
  <c r="O1715" i="55" s="1"/>
  <c r="A1716" i="55"/>
  <c r="O1716" i="55" s="1"/>
  <c r="A1717" i="55"/>
  <c r="O1717" i="55" s="1"/>
  <c r="A1718" i="55"/>
  <c r="O1718" i="55" s="1"/>
  <c r="A1719" i="55"/>
  <c r="O1719" i="55" s="1"/>
  <c r="A1720" i="55"/>
  <c r="O1720" i="55" s="1"/>
  <c r="A1721" i="55"/>
  <c r="O1721" i="55" s="1"/>
  <c r="A1722" i="55"/>
  <c r="O1722" i="55" s="1"/>
  <c r="A1723" i="55"/>
  <c r="O1723" i="55" s="1"/>
  <c r="A1724" i="55"/>
  <c r="O1724" i="55" s="1"/>
  <c r="A1725" i="55"/>
  <c r="O1725" i="55" s="1"/>
  <c r="A1726" i="55"/>
  <c r="O1726" i="55" s="1"/>
  <c r="A1727" i="55"/>
  <c r="O1727" i="55" s="1"/>
  <c r="A1728" i="55"/>
  <c r="O1728" i="55" s="1"/>
  <c r="A1729" i="55"/>
  <c r="O1729" i="55" s="1"/>
  <c r="A1730" i="55"/>
  <c r="O1730" i="55" s="1"/>
  <c r="A1731" i="55"/>
  <c r="O1731" i="55" s="1"/>
  <c r="A1732" i="55"/>
  <c r="O1732" i="55" s="1"/>
  <c r="A1733" i="55"/>
  <c r="O1733" i="55" s="1"/>
  <c r="A1734" i="55"/>
  <c r="O1734" i="55" s="1"/>
  <c r="A1735" i="55"/>
  <c r="O1735" i="55" s="1"/>
  <c r="A1736" i="55"/>
  <c r="O1736" i="55" s="1"/>
  <c r="A1737" i="55"/>
  <c r="O1737" i="55" s="1"/>
  <c r="A1738" i="55"/>
  <c r="O1738" i="55" s="1"/>
  <c r="A1739" i="55"/>
  <c r="O1739" i="55" s="1"/>
  <c r="A1740" i="55"/>
  <c r="O1740" i="55" s="1"/>
  <c r="A1741" i="55"/>
  <c r="O1741" i="55" s="1"/>
  <c r="A1742" i="55"/>
  <c r="O1742" i="55" s="1"/>
  <c r="A1743" i="55"/>
  <c r="O1743" i="55" s="1"/>
  <c r="A1744" i="55"/>
  <c r="O1744" i="55" s="1"/>
  <c r="A1745" i="55"/>
  <c r="O1745" i="55" s="1"/>
  <c r="A1746" i="55"/>
  <c r="O1746" i="55" s="1"/>
  <c r="A1747" i="55"/>
  <c r="O1747" i="55" s="1"/>
  <c r="A1748" i="55"/>
  <c r="O1748" i="55" s="1"/>
  <c r="A1749" i="55"/>
  <c r="O1749" i="55" s="1"/>
  <c r="A1750" i="55"/>
  <c r="O1750" i="55" s="1"/>
  <c r="A1751" i="55"/>
  <c r="O1751" i="55" s="1"/>
  <c r="A1752" i="55"/>
  <c r="O1752" i="55" s="1"/>
  <c r="A1753" i="55"/>
  <c r="O1753" i="55" s="1"/>
  <c r="A1754" i="55"/>
  <c r="O1754" i="55" s="1"/>
  <c r="A1755" i="55"/>
  <c r="O1755" i="55" s="1"/>
  <c r="A1756" i="55"/>
  <c r="O1756" i="55" s="1"/>
  <c r="A1757" i="55"/>
  <c r="O1757" i="55" s="1"/>
  <c r="A1758" i="55"/>
  <c r="O1758" i="55" s="1"/>
  <c r="A1759" i="55"/>
  <c r="O1759" i="55" s="1"/>
  <c r="A1760" i="55"/>
  <c r="O1760" i="55" s="1"/>
  <c r="A1761" i="55"/>
  <c r="O1761" i="55" s="1"/>
  <c r="A1762" i="55"/>
  <c r="O1762" i="55" s="1"/>
  <c r="A1763" i="55"/>
  <c r="O1763" i="55" s="1"/>
  <c r="A1764" i="55"/>
  <c r="O1764" i="55" s="1"/>
  <c r="A1765" i="55"/>
  <c r="O1765" i="55" s="1"/>
  <c r="A1766" i="55"/>
  <c r="O1766" i="55" s="1"/>
  <c r="A1767" i="55"/>
  <c r="O1767" i="55" s="1"/>
  <c r="A1768" i="55"/>
  <c r="O1768" i="55" s="1"/>
  <c r="A1769" i="55"/>
  <c r="O1769" i="55" s="1"/>
  <c r="A1770" i="55"/>
  <c r="O1770" i="55" s="1"/>
  <c r="A1771" i="55"/>
  <c r="O1771" i="55" s="1"/>
  <c r="A1772" i="55"/>
  <c r="O1772" i="55" s="1"/>
  <c r="A1773" i="55"/>
  <c r="O1773" i="55" s="1"/>
  <c r="A1774" i="55"/>
  <c r="O1774" i="55" s="1"/>
  <c r="A1775" i="55"/>
  <c r="O1775" i="55" s="1"/>
  <c r="A1776" i="55"/>
  <c r="O1776" i="55" s="1"/>
  <c r="A1777" i="55"/>
  <c r="O1777" i="55" s="1"/>
  <c r="A1778" i="55"/>
  <c r="O1778" i="55" s="1"/>
  <c r="A1779" i="55"/>
  <c r="O1779" i="55" s="1"/>
  <c r="A1780" i="55"/>
  <c r="A1781" i="55"/>
  <c r="O1781" i="55" s="1"/>
  <c r="A1782" i="55"/>
  <c r="A1783" i="55"/>
  <c r="O1783" i="55" s="1"/>
  <c r="A1784" i="55"/>
  <c r="O1784" i="55" s="1"/>
  <c r="A1785" i="55"/>
  <c r="O1785" i="55" s="1"/>
  <c r="A1786" i="55"/>
  <c r="O1786" i="55" s="1"/>
  <c r="A1787" i="55"/>
  <c r="O1787" i="55" s="1"/>
  <c r="A1788" i="55"/>
  <c r="O1788" i="55" s="1"/>
  <c r="A1789" i="55"/>
  <c r="O1789" i="55" s="1"/>
  <c r="A1790" i="55"/>
  <c r="O1790" i="55" s="1"/>
  <c r="A1791" i="55"/>
  <c r="O1791" i="55" s="1"/>
  <c r="A1792" i="55"/>
  <c r="O1792" i="55" s="1"/>
  <c r="A1793" i="55"/>
  <c r="O1793" i="55" s="1"/>
  <c r="A1794" i="55"/>
  <c r="O1794" i="55" s="1"/>
  <c r="A1795" i="55"/>
  <c r="A1796" i="55"/>
  <c r="O1796" i="55" s="1"/>
  <c r="A1797" i="55"/>
  <c r="O1797" i="55" s="1"/>
  <c r="A1798" i="55"/>
  <c r="O1798" i="55" s="1"/>
  <c r="A1799" i="55"/>
  <c r="O1799" i="55" s="1"/>
  <c r="A1800" i="55"/>
  <c r="O1800" i="55" s="1"/>
  <c r="A1801" i="55"/>
  <c r="O1801" i="55" s="1"/>
  <c r="A1802" i="55"/>
  <c r="O1802" i="55" s="1"/>
  <c r="A1803" i="55"/>
  <c r="O1803" i="55" s="1"/>
  <c r="A1804" i="55"/>
  <c r="O1804" i="55" s="1"/>
  <c r="A1805" i="55"/>
  <c r="O1805" i="55" s="1"/>
  <c r="A1806" i="55"/>
  <c r="O1806" i="55" s="1"/>
  <c r="A1807" i="55"/>
  <c r="O1807" i="55" s="1"/>
  <c r="A1808" i="55"/>
  <c r="O1808" i="55" s="1"/>
  <c r="A1809" i="55"/>
  <c r="O1809" i="55" s="1"/>
  <c r="A1810" i="55"/>
  <c r="O1810" i="55" s="1"/>
  <c r="A1811" i="55"/>
  <c r="O1811" i="55" s="1"/>
  <c r="A1812" i="55"/>
  <c r="O1812" i="55" s="1"/>
  <c r="A1813" i="55"/>
  <c r="O1813" i="55" s="1"/>
  <c r="A1814" i="55"/>
  <c r="O1814" i="55" s="1"/>
  <c r="A1815" i="55"/>
  <c r="O1815" i="55" s="1"/>
  <c r="A1816" i="55"/>
  <c r="O1816" i="55" s="1"/>
  <c r="A1817" i="55"/>
  <c r="O1817" i="55" s="1"/>
  <c r="A1818" i="55"/>
  <c r="O1818" i="55" s="1"/>
  <c r="A1819" i="55"/>
  <c r="O1819" i="55" s="1"/>
  <c r="A1820" i="55"/>
  <c r="O1820" i="55" s="1"/>
  <c r="A1821" i="55"/>
  <c r="O1821" i="55" s="1"/>
  <c r="A1822" i="55"/>
  <c r="O1822" i="55" s="1"/>
  <c r="A1823" i="55"/>
  <c r="O1823" i="55" s="1"/>
  <c r="A1824" i="55"/>
  <c r="O1824" i="55" s="1"/>
  <c r="A1825" i="55"/>
  <c r="O1825" i="55" s="1"/>
  <c r="A1826" i="55"/>
  <c r="O1826" i="55" s="1"/>
  <c r="A1827" i="55"/>
  <c r="O1827" i="55" s="1"/>
  <c r="A1828" i="55"/>
  <c r="O1828" i="55" s="1"/>
  <c r="A1829" i="55"/>
  <c r="O1829" i="55" s="1"/>
  <c r="A1830" i="55"/>
  <c r="O1830" i="55" s="1"/>
  <c r="A1831" i="55"/>
  <c r="O1831" i="55" s="1"/>
  <c r="A1832" i="55"/>
  <c r="O1832" i="55" s="1"/>
  <c r="A1833" i="55"/>
  <c r="O1833" i="55" s="1"/>
  <c r="A1834" i="55"/>
  <c r="O1834" i="55" s="1"/>
  <c r="A1835" i="55"/>
  <c r="O1835" i="55" s="1"/>
  <c r="A1836" i="55"/>
  <c r="O1836" i="55" s="1"/>
  <c r="A1837" i="55"/>
  <c r="O1837" i="55" s="1"/>
  <c r="A1838" i="55"/>
  <c r="O1838" i="55" s="1"/>
  <c r="A1839" i="55"/>
  <c r="O1839" i="55" s="1"/>
  <c r="A1840" i="55"/>
  <c r="O1840" i="55" s="1"/>
  <c r="A1841" i="55"/>
  <c r="O1841" i="55" s="1"/>
  <c r="A1842" i="55"/>
  <c r="O1842" i="55" s="1"/>
  <c r="A1843" i="55"/>
  <c r="O1843" i="55" s="1"/>
  <c r="A1844" i="55"/>
  <c r="O1844" i="55" s="1"/>
  <c r="A1845" i="55"/>
  <c r="O1845" i="55" s="1"/>
  <c r="A1846" i="55"/>
  <c r="O1846" i="55" s="1"/>
  <c r="A1847" i="55"/>
  <c r="O1847" i="55" s="1"/>
  <c r="A1848" i="55"/>
  <c r="O1848" i="55" s="1"/>
  <c r="A1849" i="55"/>
  <c r="O1849" i="55" s="1"/>
  <c r="A1850" i="55"/>
  <c r="O1850" i="55" s="1"/>
  <c r="A1851" i="55"/>
  <c r="O1851" i="55" s="1"/>
  <c r="A1852" i="55"/>
  <c r="O1852" i="55" s="1"/>
  <c r="A1853" i="55"/>
  <c r="O1853" i="55" s="1"/>
  <c r="A1854" i="55"/>
  <c r="O1854" i="55" s="1"/>
  <c r="A1855" i="55"/>
  <c r="O1855" i="55" s="1"/>
  <c r="A1856" i="55"/>
  <c r="O1856" i="55" s="1"/>
  <c r="A1857" i="55"/>
  <c r="O1857" i="55" s="1"/>
  <c r="A1858" i="55"/>
  <c r="O1858" i="55" s="1"/>
  <c r="A1859" i="55"/>
  <c r="O1859" i="55" s="1"/>
  <c r="A1860" i="55"/>
  <c r="O1860" i="55" s="1"/>
  <c r="A1861" i="55"/>
  <c r="O1861" i="55" s="1"/>
  <c r="A1862" i="55"/>
  <c r="O1862" i="55" s="1"/>
  <c r="A1863" i="55"/>
  <c r="O1863" i="55" s="1"/>
  <c r="A1864" i="55"/>
  <c r="O1864" i="55" s="1"/>
  <c r="A1865" i="55"/>
  <c r="O1865" i="55" s="1"/>
  <c r="A1866" i="55"/>
  <c r="O1866" i="55" s="1"/>
  <c r="A1867" i="55"/>
  <c r="O1867" i="55" s="1"/>
  <c r="A1868" i="55"/>
  <c r="O1868" i="55" s="1"/>
  <c r="A1869" i="55"/>
  <c r="O1869" i="55" s="1"/>
  <c r="A1870" i="55"/>
  <c r="O1870" i="55" s="1"/>
  <c r="A1871" i="55"/>
  <c r="O1871" i="55" s="1"/>
  <c r="A1872" i="55"/>
  <c r="O1872" i="55" s="1"/>
  <c r="A1873" i="55"/>
  <c r="O1873" i="55" s="1"/>
  <c r="A1874" i="55"/>
  <c r="O1874" i="55" s="1"/>
  <c r="A1875" i="55"/>
  <c r="O1875" i="55" s="1"/>
  <c r="A1876" i="55"/>
  <c r="A1877" i="55"/>
  <c r="O1877" i="55" s="1"/>
  <c r="A1878" i="55"/>
  <c r="A1879" i="55"/>
  <c r="O1879" i="55" s="1"/>
  <c r="A1880" i="55"/>
  <c r="O1880" i="55" s="1"/>
  <c r="A1881" i="55"/>
  <c r="O1881" i="55" s="1"/>
  <c r="A1882" i="55"/>
  <c r="O1882" i="55" s="1"/>
  <c r="A1883" i="55"/>
  <c r="O1883" i="55" s="1"/>
  <c r="A1884" i="55"/>
  <c r="O1884" i="55" s="1"/>
  <c r="A1885" i="55"/>
  <c r="O1885" i="55" s="1"/>
  <c r="A1886" i="55"/>
  <c r="O1886" i="55" s="1"/>
  <c r="A1887" i="55"/>
  <c r="O1887" i="55" s="1"/>
  <c r="A1888" i="55"/>
  <c r="O1888" i="55" s="1"/>
  <c r="A1889" i="55"/>
  <c r="O1889" i="55" s="1"/>
  <c r="A1890" i="55"/>
  <c r="O1890" i="55" s="1"/>
  <c r="A1891" i="55"/>
  <c r="A1892" i="55"/>
  <c r="O1892" i="55" s="1"/>
  <c r="A1893" i="55"/>
  <c r="O1893" i="55" s="1"/>
  <c r="A1894" i="55"/>
  <c r="O1894" i="55" s="1"/>
  <c r="A1895" i="55"/>
  <c r="O1895" i="55" s="1"/>
  <c r="A1896" i="55"/>
  <c r="O1896" i="55" s="1"/>
  <c r="A1897" i="55"/>
  <c r="O1897" i="55" s="1"/>
  <c r="A1898" i="55"/>
  <c r="O1898" i="55" s="1"/>
  <c r="A1899" i="55"/>
  <c r="O1899" i="55" s="1"/>
  <c r="A1900" i="55"/>
  <c r="O1900" i="55" s="1"/>
  <c r="A1901" i="55"/>
  <c r="O1901" i="55" s="1"/>
  <c r="A1902" i="55"/>
  <c r="O1902" i="55" s="1"/>
  <c r="A1903" i="55"/>
  <c r="O1903" i="55" s="1"/>
  <c r="A1904" i="55"/>
  <c r="O1904" i="55" s="1"/>
  <c r="A1905" i="55"/>
  <c r="O1905" i="55" s="1"/>
  <c r="A1906" i="55"/>
  <c r="O1906" i="55" s="1"/>
  <c r="A1907" i="55"/>
  <c r="O1907" i="55" s="1"/>
  <c r="A1908" i="55"/>
  <c r="O1908" i="55" s="1"/>
  <c r="A1909" i="55"/>
  <c r="O1909" i="55" s="1"/>
  <c r="A1910" i="55"/>
  <c r="O1910" i="55" s="1"/>
  <c r="A1911" i="55"/>
  <c r="O1911" i="55" s="1"/>
  <c r="A1912" i="55"/>
  <c r="O1912" i="55" s="1"/>
  <c r="A1913" i="55"/>
  <c r="O1913" i="55" s="1"/>
  <c r="A1914" i="55"/>
  <c r="O1914" i="55" s="1"/>
  <c r="A1915" i="55"/>
  <c r="O1915" i="55" s="1"/>
  <c r="A1916" i="55"/>
  <c r="O1916" i="55" s="1"/>
  <c r="A1917" i="55"/>
  <c r="O1917" i="55" s="1"/>
  <c r="A1918" i="55"/>
  <c r="O1918" i="55" s="1"/>
  <c r="A1919" i="55"/>
  <c r="O1919" i="55" s="1"/>
  <c r="A1920" i="55"/>
  <c r="O1920" i="55" s="1"/>
  <c r="A1921" i="55"/>
  <c r="O1921" i="55" s="1"/>
  <c r="A1922" i="55"/>
  <c r="O1922" i="55" s="1"/>
  <c r="A1923" i="55"/>
  <c r="O1923" i="55" s="1"/>
  <c r="A1924" i="55"/>
  <c r="O1924" i="55" s="1"/>
  <c r="A1925" i="55"/>
  <c r="O1925" i="55" s="1"/>
  <c r="A1926" i="55"/>
  <c r="O1926" i="55" s="1"/>
  <c r="A1927" i="55"/>
  <c r="O1927" i="55" s="1"/>
  <c r="A1928" i="55"/>
  <c r="O1928" i="55" s="1"/>
  <c r="A1929" i="55"/>
  <c r="O1929" i="55" s="1"/>
  <c r="A1930" i="55"/>
  <c r="O1930" i="55" s="1"/>
  <c r="A1931" i="55"/>
  <c r="O1931" i="55" s="1"/>
  <c r="A1932" i="55"/>
  <c r="O1932" i="55" s="1"/>
  <c r="A1933" i="55"/>
  <c r="O1933" i="55" s="1"/>
  <c r="A1934" i="55"/>
  <c r="O1934" i="55" s="1"/>
  <c r="A1935" i="55"/>
  <c r="O1935" i="55" s="1"/>
  <c r="A1936" i="55"/>
  <c r="O1936" i="55" s="1"/>
  <c r="A1937" i="55"/>
  <c r="O1937" i="55" s="1"/>
  <c r="A1938" i="55"/>
  <c r="O1938" i="55" s="1"/>
  <c r="A1939" i="55"/>
  <c r="O1939" i="55" s="1"/>
  <c r="A1940" i="55"/>
  <c r="O1940" i="55" s="1"/>
  <c r="A1941" i="55"/>
  <c r="O1941" i="55" s="1"/>
  <c r="A1942" i="55"/>
  <c r="O1942" i="55" s="1"/>
  <c r="A1943" i="55"/>
  <c r="O1943" i="55" s="1"/>
  <c r="A1944" i="55"/>
  <c r="O1944" i="55" s="1"/>
  <c r="A1945" i="55"/>
  <c r="O1945" i="55" s="1"/>
  <c r="A1946" i="55"/>
  <c r="O1946" i="55" s="1"/>
  <c r="A1947" i="55"/>
  <c r="O1947" i="55" s="1"/>
  <c r="A1948" i="55"/>
  <c r="O1948" i="55" s="1"/>
  <c r="A1949" i="55"/>
  <c r="O1949" i="55" s="1"/>
  <c r="A1950" i="55"/>
  <c r="O1950" i="55" s="1"/>
  <c r="A1951" i="55"/>
  <c r="O1951" i="55" s="1"/>
  <c r="A1952" i="55"/>
  <c r="O1952" i="55" s="1"/>
  <c r="A1953" i="55"/>
  <c r="O1953" i="55" s="1"/>
  <c r="A1954" i="55"/>
  <c r="O1954" i="55" s="1"/>
  <c r="A1955" i="55"/>
  <c r="O1955" i="55" s="1"/>
  <c r="A1956" i="55"/>
  <c r="O1956" i="55" s="1"/>
  <c r="A1957" i="55"/>
  <c r="O1957" i="55" s="1"/>
  <c r="A1958" i="55"/>
  <c r="O1958" i="55" s="1"/>
  <c r="A1959" i="55"/>
  <c r="O1959" i="55" s="1"/>
  <c r="A1960" i="55"/>
  <c r="O1960" i="55" s="1"/>
  <c r="A1961" i="55"/>
  <c r="O1961" i="55" s="1"/>
  <c r="A1962" i="55"/>
  <c r="O1962" i="55" s="1"/>
  <c r="A1963" i="55"/>
  <c r="O1963" i="55" s="1"/>
  <c r="A1964" i="55"/>
  <c r="O1964" i="55" s="1"/>
  <c r="A1965" i="55"/>
  <c r="O1965" i="55" s="1"/>
  <c r="A1966" i="55"/>
  <c r="O1966" i="55" s="1"/>
  <c r="A1967" i="55"/>
  <c r="A1968" i="55"/>
  <c r="O1968" i="55" s="1"/>
  <c r="A1969" i="55"/>
  <c r="O1969" i="55" s="1"/>
  <c r="A1970" i="55"/>
  <c r="O1970" i="55" s="1"/>
  <c r="A1971" i="55"/>
  <c r="O1971" i="55" s="1"/>
  <c r="A1972" i="55"/>
  <c r="O1972" i="55" s="1"/>
  <c r="A1973" i="55"/>
  <c r="O1973" i="55" s="1"/>
  <c r="A1974" i="55"/>
  <c r="O1974" i="55" s="1"/>
  <c r="A1975" i="55"/>
  <c r="O1975" i="55" s="1"/>
  <c r="A1976" i="55"/>
  <c r="O1976" i="55" s="1"/>
  <c r="A1977" i="55"/>
  <c r="O1977" i="55" s="1"/>
  <c r="A1978" i="55"/>
  <c r="O1978" i="55" s="1"/>
  <c r="A1979" i="55"/>
  <c r="O1979" i="55" s="1"/>
  <c r="A1980" i="55"/>
  <c r="O1980" i="55" s="1"/>
  <c r="A1981" i="55"/>
  <c r="O1981" i="55" s="1"/>
  <c r="A1982" i="55"/>
  <c r="O1982" i="55" s="1"/>
  <c r="A1983" i="55"/>
  <c r="O1983" i="55" s="1"/>
  <c r="A1984" i="55"/>
  <c r="O1984" i="55" s="1"/>
  <c r="A1985" i="55"/>
  <c r="O1985" i="55" s="1"/>
  <c r="A1986" i="55"/>
  <c r="O1986" i="55" s="1"/>
  <c r="A1987" i="55"/>
  <c r="O1987" i="55" s="1"/>
  <c r="A1988" i="55"/>
  <c r="O1988" i="55" s="1"/>
  <c r="A1989" i="55"/>
  <c r="O1989" i="55" s="1"/>
  <c r="A1990" i="55"/>
  <c r="O1990" i="55" s="1"/>
  <c r="A1991" i="55"/>
  <c r="O1991" i="55" s="1"/>
  <c r="A1992" i="55"/>
  <c r="O1992" i="55" s="1"/>
  <c r="A1993" i="55"/>
  <c r="O1993" i="55" s="1"/>
  <c r="A1994" i="55"/>
  <c r="O1994" i="55" s="1"/>
  <c r="A1995" i="55"/>
  <c r="O1995" i="55" s="1"/>
  <c r="A1996" i="55"/>
  <c r="O1996" i="55" s="1"/>
  <c r="A1997" i="55"/>
  <c r="O1997" i="55" s="1"/>
  <c r="A1998" i="55"/>
  <c r="O1998" i="55" s="1"/>
  <c r="A1999" i="55"/>
  <c r="O1999" i="55" s="1"/>
  <c r="A2000" i="55"/>
  <c r="O2000" i="55" s="1"/>
  <c r="A2001" i="55"/>
  <c r="O2001" i="55" s="1"/>
  <c r="A2002" i="55"/>
  <c r="O2002" i="55" s="1"/>
  <c r="A2003" i="55"/>
  <c r="O2003" i="55" s="1"/>
  <c r="A2004" i="55"/>
  <c r="O2004" i="55" s="1"/>
  <c r="A2005" i="55"/>
  <c r="O2005" i="55" s="1"/>
  <c r="A2006" i="55"/>
  <c r="O2006" i="55" s="1"/>
  <c r="A2007" i="55"/>
  <c r="O2007" i="55" s="1"/>
  <c r="A2008" i="55"/>
  <c r="O2008" i="55" s="1"/>
  <c r="A2009" i="55"/>
  <c r="O2009" i="55" s="1"/>
  <c r="A2010" i="55"/>
  <c r="O2010" i="55" s="1"/>
  <c r="A2011" i="55"/>
  <c r="O2011" i="55" s="1"/>
  <c r="A2012" i="55"/>
  <c r="O2012" i="55" s="1"/>
  <c r="A2013" i="55"/>
  <c r="O2013" i="55" s="1"/>
  <c r="A2014" i="55"/>
  <c r="O2014" i="55" s="1"/>
  <c r="A2015" i="55"/>
  <c r="O2015" i="55" s="1"/>
  <c r="A2016" i="55"/>
  <c r="O2016" i="55" s="1"/>
  <c r="A2017" i="55"/>
  <c r="O2017" i="55" s="1"/>
  <c r="A2018" i="55"/>
  <c r="O2018" i="55" s="1"/>
  <c r="A2019" i="55"/>
  <c r="O2019" i="55" s="1"/>
  <c r="A2020" i="55"/>
  <c r="O2020" i="55" s="1"/>
  <c r="A2021" i="55"/>
  <c r="O2021" i="55" s="1"/>
  <c r="A2022" i="55"/>
  <c r="O2022" i="55" s="1"/>
  <c r="A2023" i="55"/>
  <c r="O2023" i="55" s="1"/>
  <c r="A2024" i="55"/>
  <c r="O2024" i="55" s="1"/>
  <c r="A2025" i="55"/>
  <c r="O2025" i="55" s="1"/>
  <c r="A2026" i="55"/>
  <c r="O2026" i="55" s="1"/>
  <c r="A2027" i="55"/>
  <c r="O2027" i="55" s="1"/>
  <c r="A2028" i="55"/>
  <c r="O2028" i="55" s="1"/>
  <c r="A2029" i="55"/>
  <c r="O2029" i="55" s="1"/>
  <c r="A2030" i="55"/>
  <c r="O2030" i="55" s="1"/>
  <c r="A2031" i="55"/>
  <c r="O2031" i="55" s="1"/>
  <c r="A2032" i="55"/>
  <c r="O2032" i="55" s="1"/>
  <c r="A2033" i="55"/>
  <c r="O2033" i="55" s="1"/>
  <c r="A2034" i="55"/>
  <c r="O2034" i="55" s="1"/>
  <c r="A2035" i="55"/>
  <c r="O2035" i="55" s="1"/>
  <c r="A2036" i="55"/>
  <c r="O2036" i="55" s="1"/>
  <c r="A2037" i="55"/>
  <c r="O2037" i="55" s="1"/>
  <c r="A2038" i="55"/>
  <c r="O2038" i="55" s="1"/>
  <c r="A2039" i="55"/>
  <c r="A2040" i="55"/>
  <c r="O2040" i="55" s="1"/>
  <c r="A2041" i="55"/>
  <c r="O2041" i="55" s="1"/>
  <c r="A2042" i="55"/>
  <c r="O2042" i="55" s="1"/>
  <c r="A2043" i="55"/>
  <c r="O2043" i="55" s="1"/>
  <c r="A2044" i="55"/>
  <c r="O2044" i="55" s="1"/>
  <c r="A2045" i="55"/>
  <c r="O2045" i="55" s="1"/>
  <c r="A2046" i="55"/>
  <c r="O2046" i="55" s="1"/>
  <c r="A2047" i="55"/>
  <c r="O2047" i="55" s="1"/>
  <c r="A2048" i="55"/>
  <c r="O2048" i="55" s="1"/>
  <c r="A2049" i="55"/>
  <c r="O2049" i="55" s="1"/>
  <c r="A2050" i="55"/>
  <c r="O2050" i="55" s="1"/>
  <c r="A2051" i="55"/>
  <c r="O2051" i="55" s="1"/>
  <c r="A2052" i="55"/>
  <c r="O2052" i="55" s="1"/>
  <c r="A2053" i="55"/>
  <c r="O2053" i="55" s="1"/>
  <c r="A2054" i="55"/>
  <c r="O2054" i="55" s="1"/>
  <c r="A2055" i="55"/>
  <c r="O2055" i="55" s="1"/>
  <c r="A2056" i="55"/>
  <c r="O2056" i="55" s="1"/>
  <c r="A2057" i="55"/>
  <c r="O2057" i="55" s="1"/>
  <c r="A2058" i="55"/>
  <c r="O2058" i="55" s="1"/>
  <c r="A2059" i="55"/>
  <c r="O2059" i="55" s="1"/>
  <c r="A2060" i="55"/>
  <c r="O2060" i="55" s="1"/>
  <c r="A2061" i="55"/>
  <c r="O2061" i="55" s="1"/>
  <c r="A2062" i="55"/>
  <c r="O2062" i="55" s="1"/>
  <c r="A2063" i="55"/>
  <c r="O2063" i="55" s="1"/>
  <c r="A2064" i="55"/>
  <c r="O2064" i="55" s="1"/>
  <c r="A2065" i="55"/>
  <c r="O2065" i="55" s="1"/>
  <c r="A2066" i="55"/>
  <c r="O2066" i="55" s="1"/>
  <c r="A2067" i="55"/>
  <c r="O2067" i="55" s="1"/>
  <c r="A2068" i="55"/>
  <c r="O2068" i="55" s="1"/>
  <c r="A2069" i="55"/>
  <c r="O2069" i="55" s="1"/>
  <c r="A2070" i="55"/>
  <c r="O2070" i="55" s="1"/>
  <c r="A2071" i="55"/>
  <c r="O2071" i="55" s="1"/>
  <c r="A2072" i="55"/>
  <c r="O2072" i="55" s="1"/>
  <c r="A2073" i="55"/>
  <c r="O2073" i="55" s="1"/>
  <c r="A2074" i="55"/>
  <c r="O2074" i="55" s="1"/>
  <c r="A2075" i="55"/>
  <c r="O2075" i="55" s="1"/>
  <c r="A2076" i="55"/>
  <c r="O2076" i="55" s="1"/>
  <c r="A2077" i="55"/>
  <c r="O2077" i="55" s="1"/>
  <c r="A2078" i="55"/>
  <c r="O2078" i="55" s="1"/>
  <c r="A2079" i="55"/>
  <c r="O2079" i="55" s="1"/>
  <c r="A2080" i="55"/>
  <c r="O2080" i="55" s="1"/>
  <c r="A2081" i="55"/>
  <c r="O2081" i="55" s="1"/>
  <c r="A2082" i="55"/>
  <c r="O2082" i="55" s="1"/>
  <c r="A2083" i="55"/>
  <c r="O2083" i="55" s="1"/>
  <c r="A2084" i="55"/>
  <c r="O2084" i="55" s="1"/>
  <c r="A2085" i="55"/>
  <c r="O2085" i="55" s="1"/>
  <c r="A2086" i="55"/>
  <c r="O2086" i="55" s="1"/>
  <c r="A2087" i="55"/>
  <c r="O2087" i="55" s="1"/>
  <c r="A2088" i="55"/>
  <c r="O2088" i="55" s="1"/>
  <c r="A2089" i="55"/>
  <c r="O2089" i="55" s="1"/>
  <c r="A2090" i="55"/>
  <c r="O2090" i="55" s="1"/>
  <c r="A2091" i="55"/>
  <c r="O2091" i="55" s="1"/>
  <c r="A2092" i="55"/>
  <c r="O2092" i="55" s="1"/>
  <c r="A2093" i="55"/>
  <c r="O2093" i="55" s="1"/>
  <c r="A2094" i="55"/>
  <c r="O2094" i="55" s="1"/>
  <c r="A2095" i="55"/>
  <c r="O2095" i="55" s="1"/>
  <c r="A2096" i="55"/>
  <c r="O2096" i="55" s="1"/>
  <c r="A2097" i="55"/>
  <c r="O2097" i="55" s="1"/>
  <c r="A2098" i="55"/>
  <c r="O2098" i="55" s="1"/>
  <c r="A2099" i="55"/>
  <c r="O2099" i="55" s="1"/>
  <c r="A2100" i="55"/>
  <c r="O2100" i="55" s="1"/>
  <c r="A2101" i="55"/>
  <c r="O2101" i="55" s="1"/>
  <c r="A2102" i="55"/>
  <c r="O2102" i="55" s="1"/>
  <c r="A2103" i="55"/>
  <c r="O2103" i="55" s="1"/>
  <c r="A2104" i="55"/>
  <c r="O2104" i="55" s="1"/>
  <c r="A2105" i="55"/>
  <c r="O2105" i="55" s="1"/>
  <c r="A2106" i="55"/>
  <c r="O2106" i="55" s="1"/>
  <c r="A2107" i="55"/>
  <c r="O2107" i="55" s="1"/>
  <c r="A2108" i="55"/>
  <c r="O2108" i="55" s="1"/>
  <c r="A2109" i="55"/>
  <c r="O2109" i="55" s="1"/>
  <c r="A2110" i="55"/>
  <c r="O2110" i="55" s="1"/>
  <c r="A2111" i="55"/>
  <c r="A2112" i="55"/>
  <c r="O2112" i="55" s="1"/>
  <c r="A2113" i="55"/>
  <c r="O2113" i="55" s="1"/>
  <c r="A2114" i="55"/>
  <c r="O2114" i="55" s="1"/>
  <c r="A2115" i="55"/>
  <c r="O2115" i="55" s="1"/>
  <c r="A2116" i="55"/>
  <c r="O2116" i="55" s="1"/>
  <c r="A2117" i="55"/>
  <c r="O2117" i="55" s="1"/>
  <c r="A2118" i="55"/>
  <c r="O2118" i="55" s="1"/>
  <c r="A2119" i="55"/>
  <c r="O2119" i="55" s="1"/>
  <c r="A2120" i="55"/>
  <c r="O2120" i="55" s="1"/>
  <c r="A2121" i="55"/>
  <c r="O2121" i="55" s="1"/>
  <c r="A2122" i="55"/>
  <c r="O2122" i="55" s="1"/>
  <c r="A2123" i="55"/>
  <c r="O2123" i="55" s="1"/>
  <c r="A2124" i="55"/>
  <c r="O2124" i="55" s="1"/>
  <c r="A2125" i="55"/>
  <c r="O2125" i="55" s="1"/>
  <c r="A2126" i="55"/>
  <c r="O2126" i="55" s="1"/>
  <c r="A2127" i="55"/>
  <c r="O2127" i="55" s="1"/>
  <c r="A2128" i="55"/>
  <c r="O2128" i="55" s="1"/>
  <c r="A2129" i="55"/>
  <c r="O2129" i="55" s="1"/>
  <c r="A2130" i="55"/>
  <c r="O2130" i="55" s="1"/>
  <c r="A2131" i="55"/>
  <c r="O2131" i="55" s="1"/>
  <c r="A2132" i="55"/>
  <c r="O2132" i="55" s="1"/>
  <c r="A2133" i="55"/>
  <c r="O2133" i="55" s="1"/>
  <c r="A2134" i="55"/>
  <c r="O2134" i="55" s="1"/>
  <c r="A2135" i="55"/>
  <c r="O2135" i="55" s="1"/>
  <c r="A2136" i="55"/>
  <c r="O2136" i="55" s="1"/>
  <c r="A2137" i="55"/>
  <c r="O2137" i="55" s="1"/>
  <c r="A2138" i="55"/>
  <c r="O2138" i="55" s="1"/>
  <c r="A2139" i="55"/>
  <c r="O2139" i="55" s="1"/>
  <c r="A2140" i="55"/>
  <c r="O2140" i="55" s="1"/>
  <c r="A2141" i="55"/>
  <c r="O2141" i="55" s="1"/>
  <c r="A2142" i="55"/>
  <c r="O2142" i="55" s="1"/>
  <c r="A2143" i="55"/>
  <c r="O2143" i="55" s="1"/>
  <c r="A2144" i="55"/>
  <c r="O2144" i="55" s="1"/>
  <c r="A2145" i="55"/>
  <c r="O2145" i="55" s="1"/>
  <c r="A2146" i="55"/>
  <c r="O2146" i="55" s="1"/>
  <c r="A2147" i="55"/>
  <c r="O2147" i="55" s="1"/>
  <c r="A2148" i="55"/>
  <c r="O2148" i="55" s="1"/>
  <c r="A2149" i="55"/>
  <c r="O2149" i="55" s="1"/>
  <c r="A2150" i="55"/>
  <c r="O2150" i="55" s="1"/>
  <c r="A2151" i="55"/>
  <c r="O2151" i="55" s="1"/>
  <c r="A2152" i="55"/>
  <c r="O2152" i="55" s="1"/>
  <c r="A2153" i="55"/>
  <c r="O2153" i="55" s="1"/>
  <c r="A2154" i="55"/>
  <c r="O2154" i="55" s="1"/>
  <c r="A2155" i="55"/>
  <c r="O2155" i="55" s="1"/>
  <c r="A2156" i="55"/>
  <c r="O2156" i="55" s="1"/>
  <c r="A2157" i="55"/>
  <c r="O2157" i="55" s="1"/>
  <c r="A2158" i="55"/>
  <c r="O2158" i="55" s="1"/>
  <c r="A2159" i="55"/>
  <c r="O2159" i="55" s="1"/>
  <c r="A2160" i="55"/>
  <c r="O2160" i="55" s="1"/>
  <c r="A2161" i="55"/>
  <c r="O2161" i="55" s="1"/>
  <c r="A2162" i="55"/>
  <c r="O2162" i="55" s="1"/>
  <c r="A2163" i="55"/>
  <c r="O2163" i="55" s="1"/>
  <c r="A2164" i="55"/>
  <c r="O2164" i="55" s="1"/>
  <c r="A2165" i="55"/>
  <c r="O2165" i="55" s="1"/>
  <c r="A2166" i="55"/>
  <c r="O2166" i="55" s="1"/>
  <c r="A2167" i="55"/>
  <c r="O2167" i="55" s="1"/>
  <c r="A2168" i="55"/>
  <c r="O2168" i="55" s="1"/>
  <c r="A2169" i="55"/>
  <c r="O2169" i="55" s="1"/>
  <c r="A2170" i="55"/>
  <c r="O2170" i="55" s="1"/>
  <c r="A2171" i="55"/>
  <c r="O2171" i="55" s="1"/>
  <c r="A2172" i="55"/>
  <c r="O2172" i="55" s="1"/>
  <c r="A2173" i="55"/>
  <c r="O2173" i="55" s="1"/>
  <c r="A2174" i="55"/>
  <c r="O2174" i="55" s="1"/>
  <c r="A2175" i="55"/>
  <c r="O2175" i="55" s="1"/>
  <c r="A2176" i="55"/>
  <c r="O2176" i="55" s="1"/>
  <c r="A2177" i="55"/>
  <c r="O2177" i="55" s="1"/>
  <c r="A2178" i="55"/>
  <c r="O2178" i="55" s="1"/>
  <c r="A2179" i="55"/>
  <c r="O2179" i="55" s="1"/>
  <c r="A2180" i="55"/>
  <c r="O2180" i="55" s="1"/>
  <c r="A2181" i="55"/>
  <c r="O2181" i="55" s="1"/>
  <c r="A2182" i="55"/>
  <c r="O2182" i="55" s="1"/>
  <c r="A2183" i="55"/>
  <c r="A2184" i="55"/>
  <c r="O2184" i="55" s="1"/>
  <c r="A2185" i="55"/>
  <c r="O2185" i="55" s="1"/>
  <c r="A2186" i="55"/>
  <c r="O2186" i="55" s="1"/>
  <c r="A2187" i="55"/>
  <c r="O2187" i="55" s="1"/>
  <c r="A2188" i="55"/>
  <c r="O2188" i="55" s="1"/>
  <c r="A2189" i="55"/>
  <c r="O2189" i="55" s="1"/>
  <c r="A2190" i="55"/>
  <c r="O2190" i="55" s="1"/>
  <c r="A2191" i="55"/>
  <c r="O2191" i="55" s="1"/>
  <c r="A2192" i="55"/>
  <c r="O2192" i="55" s="1"/>
  <c r="A2193" i="55"/>
  <c r="O2193" i="55" s="1"/>
  <c r="A2194" i="55"/>
  <c r="O2194" i="55" s="1"/>
  <c r="A2195" i="55"/>
  <c r="O2195" i="55" s="1"/>
  <c r="A2196" i="55"/>
  <c r="O2196" i="55" s="1"/>
  <c r="A2197" i="55"/>
  <c r="O2197" i="55" s="1"/>
  <c r="A2198" i="55"/>
  <c r="O2198" i="55" s="1"/>
  <c r="A2199" i="55"/>
  <c r="O2199" i="55" s="1"/>
  <c r="A2200" i="55"/>
  <c r="O2200" i="55" s="1"/>
  <c r="A2201" i="55"/>
  <c r="O2201" i="55" s="1"/>
  <c r="A2202" i="55"/>
  <c r="O2202" i="55" s="1"/>
  <c r="A2203" i="55"/>
  <c r="O2203" i="55" s="1"/>
  <c r="A2204" i="55"/>
  <c r="O2204" i="55" s="1"/>
  <c r="A2205" i="55"/>
  <c r="O2205" i="55" s="1"/>
  <c r="A2206" i="55"/>
  <c r="O2206" i="55" s="1"/>
  <c r="A2207" i="55"/>
  <c r="O2207" i="55" s="1"/>
  <c r="A2208" i="55"/>
  <c r="O2208" i="55" s="1"/>
  <c r="A2209" i="55"/>
  <c r="O2209" i="55" s="1"/>
  <c r="A2210" i="55"/>
  <c r="O2210" i="55" s="1"/>
  <c r="A2211" i="55"/>
  <c r="O2211" i="55" s="1"/>
  <c r="A2212" i="55"/>
  <c r="O2212" i="55" s="1"/>
  <c r="A2213" i="55"/>
  <c r="O2213" i="55" s="1"/>
  <c r="A2214" i="55"/>
  <c r="O2214" i="55" s="1"/>
  <c r="A2215" i="55"/>
  <c r="O2215" i="55" s="1"/>
  <c r="A2216" i="55"/>
  <c r="O2216" i="55" s="1"/>
  <c r="A2217" i="55"/>
  <c r="O2217" i="55" s="1"/>
  <c r="A2218" i="55"/>
  <c r="O2218" i="55" s="1"/>
  <c r="A2219" i="55"/>
  <c r="O2219" i="55" s="1"/>
  <c r="A2220" i="55"/>
  <c r="O2220" i="55" s="1"/>
  <c r="A2221" i="55"/>
  <c r="O2221" i="55" s="1"/>
  <c r="A2222" i="55"/>
  <c r="O2222" i="55" s="1"/>
  <c r="A2223" i="55"/>
  <c r="O2223" i="55" s="1"/>
  <c r="A2224" i="55"/>
  <c r="O2224" i="55" s="1"/>
  <c r="A2225" i="55"/>
  <c r="O2225" i="55" s="1"/>
  <c r="A2226" i="55"/>
  <c r="O2226" i="55" s="1"/>
  <c r="A2227" i="55"/>
  <c r="O2227" i="55" s="1"/>
  <c r="A2228" i="55"/>
  <c r="O2228" i="55" s="1"/>
  <c r="A2229" i="55"/>
  <c r="O2229" i="55" s="1"/>
  <c r="A2230" i="55"/>
  <c r="O2230" i="55" s="1"/>
  <c r="A2231" i="55"/>
  <c r="O2231" i="55" s="1"/>
  <c r="A2232" i="55"/>
  <c r="O2232" i="55" s="1"/>
  <c r="A2233" i="55"/>
  <c r="O2233" i="55" s="1"/>
  <c r="A2234" i="55"/>
  <c r="O2234" i="55" s="1"/>
  <c r="A2235" i="55"/>
  <c r="O2235" i="55" s="1"/>
  <c r="A2236" i="55"/>
  <c r="O2236" i="55" s="1"/>
  <c r="A2237" i="55"/>
  <c r="O2237" i="55" s="1"/>
  <c r="A2238" i="55"/>
  <c r="O2238" i="55" s="1"/>
  <c r="A2239" i="55"/>
  <c r="O2239" i="55" s="1"/>
  <c r="A2240" i="55"/>
  <c r="O2240" i="55" s="1"/>
  <c r="A2241" i="55"/>
  <c r="O2241" i="55" s="1"/>
  <c r="A2242" i="55"/>
  <c r="O2242" i="55" s="1"/>
  <c r="A2243" i="55"/>
  <c r="O2243" i="55" s="1"/>
  <c r="A2244" i="55"/>
  <c r="O2244" i="55" s="1"/>
  <c r="A2245" i="55"/>
  <c r="O2245" i="55" s="1"/>
  <c r="A2246" i="55"/>
  <c r="O2246" i="55" s="1"/>
  <c r="A2247" i="55"/>
  <c r="O2247" i="55" s="1"/>
  <c r="A2248" i="55"/>
  <c r="O2248" i="55" s="1"/>
  <c r="A2249" i="55"/>
  <c r="O2249" i="55" s="1"/>
  <c r="A2250" i="55"/>
  <c r="O2250" i="55" s="1"/>
  <c r="A2251" i="55"/>
  <c r="O2251" i="55" s="1"/>
  <c r="A2252" i="55"/>
  <c r="O2252" i="55" s="1"/>
  <c r="A2253" i="55"/>
  <c r="O2253" i="55" s="1"/>
  <c r="A2254" i="55"/>
  <c r="O2254" i="55" s="1"/>
  <c r="A2255" i="55"/>
  <c r="A2256" i="55"/>
  <c r="O2256" i="55" s="1"/>
  <c r="A2257" i="55"/>
  <c r="O2257" i="55" s="1"/>
  <c r="A2258" i="55"/>
  <c r="O2258" i="55" s="1"/>
  <c r="A2259" i="55"/>
  <c r="O2259" i="55" s="1"/>
  <c r="A2260" i="55"/>
  <c r="O2260" i="55" s="1"/>
  <c r="A2261" i="55"/>
  <c r="O2261" i="55" s="1"/>
  <c r="A2262" i="55"/>
  <c r="O2262" i="55" s="1"/>
  <c r="A2263" i="55"/>
  <c r="O2263" i="55" s="1"/>
  <c r="A2264" i="55"/>
  <c r="O2264" i="55" s="1"/>
  <c r="A2265" i="55"/>
  <c r="O2265" i="55" s="1"/>
  <c r="A2266" i="55"/>
  <c r="O2266" i="55" s="1"/>
  <c r="A2267" i="55"/>
  <c r="O2267" i="55" s="1"/>
  <c r="A2268" i="55"/>
  <c r="O2268" i="55" s="1"/>
  <c r="A2269" i="55"/>
  <c r="O2269" i="55" s="1"/>
  <c r="A2270" i="55"/>
  <c r="O2270" i="55" s="1"/>
  <c r="A2271" i="55"/>
  <c r="O2271" i="55" s="1"/>
  <c r="A2272" i="55"/>
  <c r="O2272" i="55" s="1"/>
  <c r="A2273" i="55"/>
  <c r="O2273" i="55" s="1"/>
  <c r="A2274" i="55"/>
  <c r="O2274" i="55" s="1"/>
  <c r="A2275" i="55"/>
  <c r="O2275" i="55" s="1"/>
  <c r="A2276" i="55"/>
  <c r="O2276" i="55" s="1"/>
  <c r="A2277" i="55"/>
  <c r="O2277" i="55" s="1"/>
  <c r="A2278" i="55"/>
  <c r="O2278" i="55" s="1"/>
  <c r="A2279" i="55"/>
  <c r="O2279" i="55" s="1"/>
  <c r="A2280" i="55"/>
  <c r="O2280" i="55" s="1"/>
  <c r="A2281" i="55"/>
  <c r="O2281" i="55" s="1"/>
  <c r="A2282" i="55"/>
  <c r="O2282" i="55" s="1"/>
  <c r="A2283" i="55"/>
  <c r="O2283" i="55" s="1"/>
  <c r="A2284" i="55"/>
  <c r="O2284" i="55" s="1"/>
  <c r="A2285" i="55"/>
  <c r="O2285" i="55" s="1"/>
  <c r="A2286" i="55"/>
  <c r="O2286" i="55" s="1"/>
  <c r="A2287" i="55"/>
  <c r="O2287" i="55" s="1"/>
  <c r="A2288" i="55"/>
  <c r="O2288" i="55" s="1"/>
  <c r="A2289" i="55"/>
  <c r="O2289" i="55" s="1"/>
  <c r="A2290" i="55"/>
  <c r="O2290" i="55" s="1"/>
  <c r="A2291" i="55"/>
  <c r="O2291" i="55" s="1"/>
  <c r="A2292" i="55"/>
  <c r="O2292" i="55" s="1"/>
  <c r="A2293" i="55"/>
  <c r="O2293" i="55" s="1"/>
  <c r="A2294" i="55"/>
  <c r="O2294" i="55" s="1"/>
  <c r="A2295" i="55"/>
  <c r="O2295" i="55" s="1"/>
  <c r="A2296" i="55"/>
  <c r="O2296" i="55" s="1"/>
  <c r="A2297" i="55"/>
  <c r="O2297" i="55" s="1"/>
  <c r="A2298" i="55"/>
  <c r="O2298" i="55" s="1"/>
  <c r="A2299" i="55"/>
  <c r="O2299" i="55" s="1"/>
  <c r="A2300" i="55"/>
  <c r="O2300" i="55" s="1"/>
  <c r="A2301" i="55"/>
  <c r="O2301" i="55" s="1"/>
  <c r="A2302" i="55"/>
  <c r="O2302" i="55" s="1"/>
  <c r="A2303" i="55"/>
  <c r="O2303" i="55" s="1"/>
  <c r="A2304" i="55"/>
  <c r="O2304" i="55" s="1"/>
  <c r="A2305" i="55"/>
  <c r="O2305" i="55" s="1"/>
  <c r="A2306" i="55"/>
  <c r="O2306" i="55" s="1"/>
  <c r="A2307" i="55"/>
  <c r="O2307" i="55" s="1"/>
  <c r="A2308" i="55"/>
  <c r="O2308" i="55" s="1"/>
  <c r="A2309" i="55"/>
  <c r="O2309" i="55" s="1"/>
  <c r="A2310" i="55"/>
  <c r="O2310" i="55" s="1"/>
  <c r="A2311" i="55"/>
  <c r="O2311" i="55" s="1"/>
  <c r="A2312" i="55"/>
  <c r="O2312" i="55" s="1"/>
  <c r="A2313" i="55"/>
  <c r="O2313" i="55" s="1"/>
  <c r="A2314" i="55"/>
  <c r="O2314" i="55" s="1"/>
  <c r="A2315" i="55"/>
  <c r="O2315" i="55" s="1"/>
  <c r="A2316" i="55"/>
  <c r="O2316" i="55" s="1"/>
  <c r="A2317" i="55"/>
  <c r="O2317" i="55" s="1"/>
  <c r="A2318" i="55"/>
  <c r="O2318" i="55" s="1"/>
  <c r="A2319" i="55"/>
  <c r="O2319" i="55" s="1"/>
  <c r="A2320" i="55"/>
  <c r="O2320" i="55" s="1"/>
  <c r="A2321" i="55"/>
  <c r="O2321" i="55" s="1"/>
  <c r="A2322" i="55"/>
  <c r="O2322" i="55" s="1"/>
  <c r="A2323" i="55"/>
  <c r="O2323" i="55" s="1"/>
  <c r="A2324" i="55"/>
  <c r="O2324" i="55" s="1"/>
  <c r="A2325" i="55"/>
  <c r="O2325" i="55" s="1"/>
  <c r="A2326" i="55"/>
  <c r="O2326" i="55" s="1"/>
  <c r="A2327" i="55"/>
  <c r="A2328" i="55"/>
  <c r="O2328" i="55" s="1"/>
  <c r="A2329" i="55"/>
  <c r="O2329" i="55" s="1"/>
  <c r="A2330" i="55"/>
  <c r="O2330" i="55" s="1"/>
  <c r="A2331" i="55"/>
  <c r="O2331" i="55" s="1"/>
  <c r="A2332" i="55"/>
  <c r="O2332" i="55" s="1"/>
  <c r="A2333" i="55"/>
  <c r="O2333" i="55" s="1"/>
  <c r="A2334" i="55"/>
  <c r="O2334" i="55" s="1"/>
  <c r="A2335" i="55"/>
  <c r="O2335" i="55" s="1"/>
  <c r="A2336" i="55"/>
  <c r="O2336" i="55" s="1"/>
  <c r="A2337" i="55"/>
  <c r="O2337" i="55" s="1"/>
  <c r="A2338" i="55"/>
  <c r="O2338" i="55" s="1"/>
  <c r="A2339" i="55"/>
  <c r="O2339" i="55" s="1"/>
  <c r="A2340" i="55"/>
  <c r="O2340" i="55" s="1"/>
  <c r="A2341" i="55"/>
  <c r="O2341" i="55" s="1"/>
  <c r="A2342" i="55"/>
  <c r="O2342" i="55" s="1"/>
  <c r="A2343" i="55"/>
  <c r="O2343" i="55" s="1"/>
  <c r="A2344" i="55"/>
  <c r="O2344" i="55" s="1"/>
  <c r="A2345" i="55"/>
  <c r="O2345" i="55" s="1"/>
  <c r="A2346" i="55"/>
  <c r="O2346" i="55" s="1"/>
  <c r="A2347" i="55"/>
  <c r="O2347" i="55" s="1"/>
  <c r="A2348" i="55"/>
  <c r="O2348" i="55" s="1"/>
  <c r="A2349" i="55"/>
  <c r="O2349" i="55" s="1"/>
  <c r="A2350" i="55"/>
  <c r="O2350" i="55" s="1"/>
  <c r="A2351" i="55"/>
  <c r="O2351" i="55" s="1"/>
  <c r="A2352" i="55"/>
  <c r="O2352" i="55" s="1"/>
  <c r="A2353" i="55"/>
  <c r="O2353" i="55" s="1"/>
  <c r="A2354" i="55"/>
  <c r="O2354" i="55" s="1"/>
  <c r="A2355" i="55"/>
  <c r="O2355" i="55" s="1"/>
  <c r="A2356" i="55"/>
  <c r="O2356" i="55" s="1"/>
  <c r="A2357" i="55"/>
  <c r="O2357" i="55" s="1"/>
  <c r="A2358" i="55"/>
  <c r="O2358" i="55" s="1"/>
  <c r="A2359" i="55"/>
  <c r="O2359" i="55" s="1"/>
  <c r="A2360" i="55"/>
  <c r="O2360" i="55" s="1"/>
  <c r="A2361" i="55"/>
  <c r="O2361" i="55" s="1"/>
  <c r="A2362" i="55"/>
  <c r="O2362" i="55" s="1"/>
  <c r="A2363" i="55"/>
  <c r="O2363" i="55" s="1"/>
  <c r="A2364" i="55"/>
  <c r="O2364" i="55" s="1"/>
  <c r="A2365" i="55"/>
  <c r="O2365" i="55" s="1"/>
  <c r="A2366" i="55"/>
  <c r="O2366" i="55" s="1"/>
  <c r="A2367" i="55"/>
  <c r="O2367" i="55" s="1"/>
  <c r="A2368" i="55"/>
  <c r="O2368" i="55" s="1"/>
  <c r="A2369" i="55"/>
  <c r="O2369" i="55" s="1"/>
  <c r="A2370" i="55"/>
  <c r="O2370" i="55" s="1"/>
  <c r="A2371" i="55"/>
  <c r="O2371" i="55" s="1"/>
  <c r="A2372" i="55"/>
  <c r="O2372" i="55" s="1"/>
  <c r="A2373" i="55"/>
  <c r="O2373" i="55" s="1"/>
  <c r="A2374" i="55"/>
  <c r="O2374" i="55" s="1"/>
  <c r="A2375" i="55"/>
  <c r="O2375" i="55" s="1"/>
  <c r="A2376" i="55"/>
  <c r="O2376" i="55" s="1"/>
  <c r="A2377" i="55"/>
  <c r="O2377" i="55" s="1"/>
  <c r="A2378" i="55"/>
  <c r="O2378" i="55" s="1"/>
  <c r="A2379" i="55"/>
  <c r="O2379" i="55" s="1"/>
  <c r="A2380" i="55"/>
  <c r="O2380" i="55" s="1"/>
  <c r="A2381" i="55"/>
  <c r="O2381" i="55" s="1"/>
  <c r="A2382" i="55"/>
  <c r="O2382" i="55" s="1"/>
  <c r="A2383" i="55"/>
  <c r="O2383" i="55" s="1"/>
  <c r="A2384" i="55"/>
  <c r="O2384" i="55" s="1"/>
  <c r="A2385" i="55"/>
  <c r="O2385" i="55" s="1"/>
  <c r="A2386" i="55"/>
  <c r="A2387" i="55"/>
  <c r="A2388" i="55"/>
  <c r="O2388" i="55" s="1"/>
  <c r="A2389" i="55"/>
  <c r="O2389" i="55" s="1"/>
  <c r="A2390" i="55"/>
  <c r="O2390" i="55" s="1"/>
  <c r="A2391" i="55"/>
  <c r="O2391" i="55" s="1"/>
  <c r="A2392" i="55"/>
  <c r="O2392" i="55" s="1"/>
  <c r="A2393" i="55"/>
  <c r="O2393" i="55" s="1"/>
  <c r="A2394" i="55"/>
  <c r="O2394" i="55" s="1"/>
  <c r="A2395" i="55"/>
  <c r="O2395" i="55" s="1"/>
  <c r="A2396" i="55"/>
  <c r="O2396" i="55" s="1"/>
  <c r="A2397" i="55"/>
  <c r="O2397" i="55" s="1"/>
  <c r="A2398" i="55"/>
  <c r="O2398" i="55" s="1"/>
  <c r="A2399" i="55"/>
  <c r="O2399" i="55" s="1"/>
  <c r="A2400" i="55"/>
  <c r="O2400" i="55" s="1"/>
  <c r="A2401" i="55"/>
  <c r="O2401" i="55" s="1"/>
  <c r="A2402" i="55"/>
  <c r="O2402" i="55" s="1"/>
  <c r="A2403" i="55"/>
  <c r="O2403" i="55" s="1"/>
  <c r="A2404" i="55"/>
  <c r="O2404" i="55" s="1"/>
  <c r="A2405" i="55"/>
  <c r="O2405" i="55" s="1"/>
  <c r="A2406" i="55"/>
  <c r="O2406" i="55" s="1"/>
  <c r="A2407" i="55"/>
  <c r="O2407" i="55" s="1"/>
  <c r="A2408" i="55"/>
  <c r="O2408" i="55" s="1"/>
  <c r="A2409" i="55"/>
  <c r="O2409" i="55" s="1"/>
  <c r="A2410" i="55"/>
  <c r="O2410" i="55" s="1"/>
  <c r="A2411" i="55"/>
  <c r="O2411" i="55" s="1"/>
  <c r="A2412" i="55"/>
  <c r="O2412" i="55" s="1"/>
  <c r="A2413" i="55"/>
  <c r="O2413" i="55" s="1"/>
  <c r="A2414" i="55"/>
  <c r="O2414" i="55" s="1"/>
  <c r="A2415" i="55"/>
  <c r="O2415" i="55" s="1"/>
  <c r="A2416" i="55"/>
  <c r="O2416" i="55" s="1"/>
  <c r="A2417" i="55"/>
  <c r="O2417" i="55" s="1"/>
  <c r="A2418" i="55"/>
  <c r="O2418" i="55" s="1"/>
  <c r="A2419" i="55"/>
  <c r="O2419" i="55" s="1"/>
  <c r="A2420" i="55"/>
  <c r="O2420" i="55" s="1"/>
  <c r="A2421" i="55"/>
  <c r="O2421" i="55" s="1"/>
  <c r="A2422" i="55"/>
  <c r="O2422" i="55" s="1"/>
  <c r="A2423" i="55"/>
  <c r="O2423" i="55" s="1"/>
  <c r="A2424" i="55"/>
  <c r="O2424" i="55" s="1"/>
  <c r="A2425" i="55"/>
  <c r="O2425" i="55" s="1"/>
  <c r="A2426" i="55"/>
  <c r="O2426" i="55" s="1"/>
  <c r="A2427" i="55"/>
  <c r="O2427" i="55" s="1"/>
  <c r="A2428" i="55"/>
  <c r="O2428" i="55" s="1"/>
  <c r="A2429" i="55"/>
  <c r="O2429" i="55" s="1"/>
  <c r="A2430" i="55"/>
  <c r="O2430" i="55" s="1"/>
  <c r="A2431" i="55"/>
  <c r="O2431" i="55" s="1"/>
  <c r="A2432" i="55"/>
  <c r="O2432" i="55" s="1"/>
  <c r="A2433" i="55"/>
  <c r="O2433" i="55" s="1"/>
  <c r="A2434" i="55"/>
  <c r="A2435" i="55"/>
  <c r="A2436" i="55"/>
  <c r="O2436" i="55" s="1"/>
  <c r="A2437" i="55"/>
  <c r="O2437" i="55" s="1"/>
  <c r="A2438" i="55"/>
  <c r="O2438" i="55" s="1"/>
  <c r="A2439" i="55"/>
  <c r="O2439" i="55" s="1"/>
  <c r="A2440" i="55"/>
  <c r="O2440" i="55" s="1"/>
  <c r="A2441" i="55"/>
  <c r="O2441" i="55" s="1"/>
  <c r="A2442" i="55"/>
  <c r="O2442" i="55" s="1"/>
  <c r="A2443" i="55"/>
  <c r="O2443" i="55" s="1"/>
  <c r="A2444" i="55"/>
  <c r="O2444" i="55" s="1"/>
  <c r="A2445" i="55"/>
  <c r="O2445" i="55" s="1"/>
  <c r="A2446" i="55"/>
  <c r="O2446" i="55" s="1"/>
  <c r="A2447" i="55"/>
  <c r="O2447" i="55" s="1"/>
  <c r="A2448" i="55"/>
  <c r="O2448" i="55" s="1"/>
  <c r="A2449" i="55"/>
  <c r="O2449" i="55" s="1"/>
  <c r="A2450" i="55"/>
  <c r="O2450" i="55" s="1"/>
  <c r="A2451" i="55"/>
  <c r="O2451" i="55" s="1"/>
  <c r="A2452" i="55"/>
  <c r="O2452" i="55" s="1"/>
  <c r="A2453" i="55"/>
  <c r="O2453" i="55" s="1"/>
  <c r="A2454" i="55"/>
  <c r="O2454" i="55" s="1"/>
  <c r="A2455" i="55"/>
  <c r="O2455" i="55" s="1"/>
  <c r="A2456" i="55"/>
  <c r="O2456" i="55" s="1"/>
  <c r="A2457" i="55"/>
  <c r="O2457" i="55" s="1"/>
  <c r="A2458" i="55"/>
  <c r="O2458" i="55" s="1"/>
  <c r="A2459" i="55"/>
  <c r="O2459" i="55" s="1"/>
  <c r="A2460" i="55"/>
  <c r="O2460" i="55" s="1"/>
  <c r="A2461" i="55"/>
  <c r="O2461" i="55" s="1"/>
  <c r="A2462" i="55"/>
  <c r="O2462" i="55" s="1"/>
  <c r="A2463" i="55"/>
  <c r="O2463" i="55" s="1"/>
  <c r="A2464" i="55"/>
  <c r="O2464" i="55" s="1"/>
  <c r="A2465" i="55"/>
  <c r="O2465" i="55" s="1"/>
  <c r="A2466" i="55"/>
  <c r="O2466" i="55" s="1"/>
  <c r="A2467" i="55"/>
  <c r="O2467" i="55" s="1"/>
  <c r="A2468" i="55"/>
  <c r="O2468" i="55" s="1"/>
  <c r="A2469" i="55"/>
  <c r="O2469" i="55" s="1"/>
  <c r="A2470" i="55"/>
  <c r="O2470" i="55" s="1"/>
  <c r="A2471" i="55"/>
  <c r="O2471" i="55" s="1"/>
  <c r="A2472" i="55"/>
  <c r="O2472" i="55" s="1"/>
  <c r="A2473" i="55"/>
  <c r="O2473" i="55" s="1"/>
  <c r="A2474" i="55"/>
  <c r="O2474" i="55" s="1"/>
  <c r="A2475" i="55"/>
  <c r="O2475" i="55" s="1"/>
  <c r="A2476" i="55"/>
  <c r="O2476" i="55" s="1"/>
  <c r="A2477" i="55"/>
  <c r="O2477" i="55" s="1"/>
  <c r="A2478" i="55"/>
  <c r="O2478" i="55" s="1"/>
  <c r="A2479" i="55"/>
  <c r="O2479" i="55" s="1"/>
  <c r="A2480" i="55"/>
  <c r="O2480" i="55" s="1"/>
  <c r="A2481" i="55"/>
  <c r="O2481" i="55" s="1"/>
  <c r="A2482" i="55"/>
  <c r="A2483" i="55"/>
  <c r="A2484" i="55"/>
  <c r="O2484" i="55" s="1"/>
  <c r="A2485" i="55"/>
  <c r="O2485" i="55" s="1"/>
  <c r="A2486" i="55"/>
  <c r="O2486" i="55" s="1"/>
  <c r="A2487" i="55"/>
  <c r="O2487" i="55" s="1"/>
  <c r="A2488" i="55"/>
  <c r="O2488" i="55" s="1"/>
  <c r="A2489" i="55"/>
  <c r="O2489" i="55" s="1"/>
  <c r="A2490" i="55"/>
  <c r="O2490" i="55" s="1"/>
  <c r="A2491" i="55"/>
  <c r="O2491" i="55" s="1"/>
  <c r="A2492" i="55"/>
  <c r="A2493" i="55"/>
  <c r="O2493" i="55" s="1"/>
  <c r="A2494" i="55"/>
  <c r="O2494" i="55" s="1"/>
  <c r="A2495" i="55"/>
  <c r="O2495" i="55" s="1"/>
  <c r="A2496" i="55"/>
  <c r="O2496" i="55" s="1"/>
  <c r="A2497" i="55"/>
  <c r="O2497" i="55" s="1"/>
  <c r="A2498" i="55"/>
  <c r="O2498" i="55" s="1"/>
  <c r="A2499" i="55"/>
  <c r="O2499" i="55" s="1"/>
  <c r="A2500" i="55"/>
  <c r="O2500" i="55" s="1"/>
  <c r="A2501" i="55"/>
  <c r="O2501" i="55" s="1"/>
  <c r="A2502" i="55"/>
  <c r="O2502" i="55" s="1"/>
  <c r="A2503" i="55"/>
  <c r="O2503" i="55" s="1"/>
  <c r="A2504" i="55"/>
  <c r="O2504" i="55" s="1"/>
  <c r="A2505" i="55"/>
  <c r="O2505" i="55" s="1"/>
  <c r="A2506" i="55"/>
  <c r="O2506" i="55" s="1"/>
  <c r="A2507" i="55"/>
  <c r="O2507" i="55" s="1"/>
  <c r="A2508" i="55"/>
  <c r="O2508" i="55" s="1"/>
  <c r="A2509" i="55"/>
  <c r="O2509" i="55" s="1"/>
  <c r="A2510" i="55"/>
  <c r="O2510" i="55" s="1"/>
  <c r="A2511" i="55"/>
  <c r="O2511" i="55" s="1"/>
  <c r="A2512" i="55"/>
  <c r="O2512" i="55" s="1"/>
  <c r="A2513" i="55"/>
  <c r="O2513" i="55" s="1"/>
  <c r="A2514" i="55"/>
  <c r="O2514" i="55" s="1"/>
  <c r="A2515" i="55"/>
  <c r="O2515" i="55" s="1"/>
  <c r="A2516" i="55"/>
  <c r="O2516" i="55" s="1"/>
  <c r="A2517" i="55"/>
  <c r="O2517" i="55" s="1"/>
  <c r="A2518" i="55"/>
  <c r="A2519" i="55"/>
  <c r="A2520" i="55"/>
  <c r="O2520" i="55" s="1"/>
  <c r="A2521" i="55"/>
  <c r="O2521" i="55" s="1"/>
  <c r="A2522" i="55"/>
  <c r="O2522" i="55" s="1"/>
  <c r="A2523" i="55"/>
  <c r="O2523" i="55" s="1"/>
  <c r="A2524" i="55"/>
  <c r="O2524" i="55" s="1"/>
  <c r="A2525" i="55"/>
  <c r="O2525" i="55" s="1"/>
  <c r="A2526" i="55"/>
  <c r="O2526" i="55" s="1"/>
  <c r="A2527" i="55"/>
  <c r="O2527" i="55" s="1"/>
  <c r="A2528" i="55"/>
  <c r="O2528" i="55" s="1"/>
  <c r="A2529" i="55"/>
  <c r="O2529" i="55" s="1"/>
  <c r="A2530" i="55"/>
  <c r="O2530" i="55" s="1"/>
  <c r="A2531" i="55"/>
  <c r="O2531" i="55" s="1"/>
  <c r="A2532" i="55"/>
  <c r="O2532" i="55" s="1"/>
  <c r="A2533" i="55"/>
  <c r="O2533" i="55" s="1"/>
  <c r="A2534" i="55"/>
  <c r="O2534" i="55" s="1"/>
  <c r="A2535" i="55"/>
  <c r="O2535" i="55" s="1"/>
  <c r="A2536" i="55"/>
  <c r="O2536" i="55" s="1"/>
  <c r="A2537" i="55"/>
  <c r="O2537" i="55" s="1"/>
  <c r="A2538" i="55"/>
  <c r="O2538" i="55" s="1"/>
  <c r="A2539" i="55"/>
  <c r="O2539" i="55" s="1"/>
  <c r="A2540" i="55"/>
  <c r="O2540" i="55" s="1"/>
  <c r="A2541" i="55"/>
  <c r="O2541" i="55" s="1"/>
  <c r="A2542" i="55"/>
  <c r="O2542" i="55" s="1"/>
  <c r="A2543" i="55"/>
  <c r="A2544" i="55"/>
  <c r="A2545" i="55"/>
  <c r="O2545" i="55" s="1"/>
  <c r="A2546" i="55"/>
  <c r="O2546" i="55" s="1"/>
  <c r="A2547" i="55"/>
  <c r="O2547" i="55" s="1"/>
  <c r="A2548" i="55"/>
  <c r="O2548" i="55" s="1"/>
  <c r="A2549" i="55"/>
  <c r="O2549" i="55" s="1"/>
  <c r="A2550" i="55"/>
  <c r="O2550" i="55" s="1"/>
  <c r="A2551" i="55"/>
  <c r="O2551" i="55" s="1"/>
  <c r="A2552" i="55"/>
  <c r="A2553" i="55"/>
  <c r="O2553" i="55" s="1"/>
  <c r="A2554" i="55"/>
  <c r="O2554" i="55" s="1"/>
  <c r="A2555" i="55"/>
  <c r="O2555" i="55" s="1"/>
  <c r="A2556" i="55"/>
  <c r="O2556" i="55" s="1"/>
  <c r="A2557" i="55"/>
  <c r="O2557" i="55" s="1"/>
  <c r="A2558" i="55"/>
  <c r="O2558" i="55" s="1"/>
  <c r="A2559" i="55"/>
  <c r="O2559" i="55" s="1"/>
  <c r="A2560" i="55"/>
  <c r="O2560" i="55" s="1"/>
  <c r="A2561" i="55"/>
  <c r="O2561" i="55" s="1"/>
  <c r="A2562" i="55"/>
  <c r="O2562" i="55" s="1"/>
  <c r="A2563" i="55"/>
  <c r="O2563" i="55" s="1"/>
  <c r="A2564" i="55"/>
  <c r="O2564" i="55" s="1"/>
  <c r="A2565" i="55"/>
  <c r="O2565" i="55" s="1"/>
  <c r="A2566" i="55"/>
  <c r="O2566" i="55" s="1"/>
  <c r="A2567" i="55"/>
  <c r="O2567" i="55" s="1"/>
  <c r="A2568" i="55"/>
  <c r="O2568" i="55" s="1"/>
  <c r="A2569" i="55"/>
  <c r="O2569" i="55" s="1"/>
  <c r="A2570" i="55"/>
  <c r="O2570" i="55" s="1"/>
  <c r="A2571" i="55"/>
  <c r="O2571" i="55" s="1"/>
  <c r="A2572" i="55"/>
  <c r="O2572" i="55" s="1"/>
  <c r="A2573" i="55"/>
  <c r="O2573" i="55" s="1"/>
  <c r="A2574" i="55"/>
  <c r="O2574" i="55" s="1"/>
  <c r="A2575" i="55"/>
  <c r="O2575" i="55" s="1"/>
  <c r="A2576" i="55"/>
  <c r="O2576" i="55" s="1"/>
  <c r="A2577" i="55"/>
  <c r="O2577" i="55" s="1"/>
  <c r="A2578" i="55"/>
  <c r="A2579" i="55"/>
  <c r="O2579" i="55" s="1"/>
  <c r="A2580" i="55"/>
  <c r="O2580" i="55" s="1"/>
  <c r="A2581" i="55"/>
  <c r="O2581" i="55" s="1"/>
  <c r="A2582" i="55"/>
  <c r="O2582" i="55" s="1"/>
  <c r="A2583" i="55"/>
  <c r="O2583" i="55" s="1"/>
  <c r="A2584" i="55"/>
  <c r="O2584" i="55" s="1"/>
  <c r="A2585" i="55"/>
  <c r="O2585" i="55" s="1"/>
  <c r="A2586" i="55"/>
  <c r="O2586" i="55" s="1"/>
  <c r="A2587" i="55"/>
  <c r="O2587" i="55" s="1"/>
  <c r="A2588" i="55"/>
  <c r="O2588" i="55" s="1"/>
  <c r="A2589" i="55"/>
  <c r="O2589" i="55" s="1"/>
  <c r="A2590" i="55"/>
  <c r="O2590" i="55" s="1"/>
  <c r="A2591" i="55"/>
  <c r="O2591" i="55" s="1"/>
  <c r="A2592" i="55"/>
  <c r="O2592" i="55" s="1"/>
  <c r="A2593" i="55"/>
  <c r="O2593" i="55" s="1"/>
  <c r="A2594" i="55"/>
  <c r="O2594" i="55" s="1"/>
  <c r="A2595" i="55"/>
  <c r="O2595" i="55" s="1"/>
  <c r="A2596" i="55"/>
  <c r="O2596" i="55" s="1"/>
  <c r="A2597" i="55"/>
  <c r="O2597" i="55" s="1"/>
  <c r="A2598" i="55"/>
  <c r="O2598" i="55" s="1"/>
  <c r="A2599" i="55"/>
  <c r="O2599" i="55" s="1"/>
  <c r="A2600" i="55"/>
  <c r="O2600" i="55" s="1"/>
  <c r="A2601" i="55"/>
  <c r="O2601" i="55" s="1"/>
  <c r="A2602" i="55"/>
  <c r="A2603" i="55"/>
  <c r="A2604" i="55"/>
  <c r="A2605" i="55"/>
  <c r="O2605" i="55" s="1"/>
  <c r="A2606" i="55"/>
  <c r="O2606" i="55" s="1"/>
  <c r="A2607" i="55"/>
  <c r="O2607" i="55" s="1"/>
  <c r="A2608" i="55"/>
  <c r="O2608" i="55" s="1"/>
  <c r="A2609" i="55"/>
  <c r="O2609" i="55" s="1"/>
  <c r="A2610" i="55"/>
  <c r="O2610" i="55" s="1"/>
  <c r="A2611" i="55"/>
  <c r="O2611" i="55" s="1"/>
  <c r="A2612" i="55"/>
  <c r="O2612" i="55" s="1"/>
  <c r="A2613" i="55"/>
  <c r="O2613" i="55" s="1"/>
  <c r="A2614" i="55"/>
  <c r="O2614" i="55" s="1"/>
  <c r="A2615" i="55"/>
  <c r="O2615" i="55" s="1"/>
  <c r="A2616" i="55"/>
  <c r="O2616" i="55" s="1"/>
  <c r="A2617" i="55"/>
  <c r="O2617" i="55" s="1"/>
  <c r="A2618" i="55"/>
  <c r="O2618" i="55" s="1"/>
  <c r="A2619" i="55"/>
  <c r="O2619" i="55" s="1"/>
  <c r="A2620" i="55"/>
  <c r="O2620" i="55" s="1"/>
  <c r="A2621" i="55"/>
  <c r="O2621" i="55" s="1"/>
  <c r="A2622" i="55"/>
  <c r="O2622" i="55" s="1"/>
  <c r="A2623" i="55"/>
  <c r="O2623" i="55" s="1"/>
  <c r="A2624" i="55"/>
  <c r="O2624" i="55" s="1"/>
  <c r="A2625" i="55"/>
  <c r="O2625" i="55" s="1"/>
  <c r="A2626" i="55"/>
  <c r="O2626" i="55" s="1"/>
  <c r="A2627" i="55"/>
  <c r="O2627" i="55" s="1"/>
  <c r="A2628" i="55"/>
  <c r="A2629" i="55"/>
  <c r="O2629" i="55" s="1"/>
  <c r="A2630" i="55"/>
  <c r="O2630" i="55" s="1"/>
  <c r="A2631" i="55"/>
  <c r="O2631" i="55" s="1"/>
  <c r="A2632" i="55"/>
  <c r="O2632" i="55" s="1"/>
  <c r="A2633" i="55"/>
  <c r="O2633" i="55" s="1"/>
  <c r="A2634" i="55"/>
  <c r="A2635" i="55"/>
  <c r="A2636" i="55"/>
  <c r="O2636" i="55" s="1"/>
  <c r="A2637" i="55"/>
  <c r="O2637" i="55" s="1"/>
  <c r="A2638" i="55"/>
  <c r="O2638" i="55" s="1"/>
  <c r="A2639" i="55"/>
  <c r="O2639" i="55" s="1"/>
  <c r="A2640" i="55"/>
  <c r="O2640" i="55" s="1"/>
  <c r="A2641" i="55"/>
  <c r="O2641" i="55" s="1"/>
  <c r="A2642" i="55"/>
  <c r="O2642" i="55" s="1"/>
  <c r="A2643" i="55"/>
  <c r="O2643" i="55" s="1"/>
  <c r="A2644" i="55"/>
  <c r="O2644" i="55" s="1"/>
  <c r="A2645" i="55"/>
  <c r="O2645" i="55" s="1"/>
  <c r="A2646" i="55"/>
  <c r="O2646" i="55" s="1"/>
  <c r="A2647" i="55"/>
  <c r="O2647" i="55" s="1"/>
  <c r="A2648" i="55"/>
  <c r="O2648" i="55" s="1"/>
  <c r="A2649" i="55"/>
  <c r="O2649" i="55" s="1"/>
  <c r="A2650" i="55"/>
  <c r="A2651" i="55"/>
  <c r="A2652" i="55"/>
  <c r="A2653" i="55"/>
  <c r="O2653" i="55" s="1"/>
  <c r="A2654" i="55"/>
  <c r="O2654" i="55" s="1"/>
  <c r="A2655" i="55"/>
  <c r="O2655" i="55" s="1"/>
  <c r="A2656" i="55"/>
  <c r="O2656" i="55" s="1"/>
  <c r="A2657" i="55"/>
  <c r="O2657" i="55" s="1"/>
  <c r="A2658" i="55"/>
  <c r="O2658" i="55" s="1"/>
  <c r="A2659" i="55"/>
  <c r="O2659" i="55" s="1"/>
  <c r="A2660" i="55"/>
  <c r="O2660" i="55" s="1"/>
  <c r="A2661" i="55"/>
  <c r="O2661" i="55" s="1"/>
  <c r="A2662" i="55"/>
  <c r="O2662" i="55" s="1"/>
  <c r="A2663" i="55"/>
  <c r="O2663" i="55" s="1"/>
  <c r="A2664" i="55"/>
  <c r="O2664" i="55" s="1"/>
  <c r="A2665" i="55"/>
  <c r="O2665" i="55" s="1"/>
  <c r="A2666" i="55"/>
  <c r="O2666" i="55" s="1"/>
  <c r="A2667" i="55"/>
  <c r="O2667" i="55" s="1"/>
  <c r="A2668" i="55"/>
  <c r="O2668" i="55" s="1"/>
  <c r="A2669" i="55"/>
  <c r="O2669" i="55" s="1"/>
  <c r="A2670" i="55"/>
  <c r="O2670" i="55" s="1"/>
  <c r="A2671" i="55"/>
  <c r="O2671" i="55" s="1"/>
  <c r="A2672" i="55"/>
  <c r="O2672" i="55" s="1"/>
  <c r="A2673" i="55"/>
  <c r="O2673" i="55" s="1"/>
  <c r="A2674" i="55"/>
  <c r="A2675" i="55"/>
  <c r="O2675" i="55" s="1"/>
  <c r="A2676" i="55"/>
  <c r="O2676" i="55" s="1"/>
  <c r="A2677" i="55"/>
  <c r="O2677" i="55" s="1"/>
  <c r="A2678" i="55"/>
  <c r="O2678" i="55" s="1"/>
  <c r="A2679" i="55"/>
  <c r="O2679" i="55" s="1"/>
  <c r="A2680" i="55"/>
  <c r="O2680" i="55" s="1"/>
  <c r="A2681" i="55"/>
  <c r="O2681" i="55" s="1"/>
  <c r="A2682" i="55"/>
  <c r="O2682" i="55" s="1"/>
  <c r="A2683" i="55"/>
  <c r="O2683" i="55" s="1"/>
  <c r="A2684" i="55"/>
  <c r="O2684" i="55" s="1"/>
  <c r="A2685" i="55"/>
  <c r="O2685" i="55" s="1"/>
  <c r="A2686" i="55"/>
  <c r="O2686" i="55" s="1"/>
  <c r="A2687" i="55"/>
  <c r="O2687" i="55" s="1"/>
  <c r="A2688" i="55"/>
  <c r="O2688" i="55" s="1"/>
  <c r="A2689" i="55"/>
  <c r="O2689" i="55" s="1"/>
  <c r="A2690" i="55"/>
  <c r="O2690" i="55" s="1"/>
  <c r="A2691" i="55"/>
  <c r="O2691" i="55" s="1"/>
  <c r="A2692" i="55"/>
  <c r="O2692" i="55" s="1"/>
  <c r="A2693" i="55"/>
  <c r="O2693" i="55" s="1"/>
  <c r="A2694" i="55"/>
  <c r="A2695" i="55"/>
  <c r="A2696" i="55"/>
  <c r="A2697" i="55"/>
  <c r="O2697" i="55" s="1"/>
  <c r="A2698" i="55"/>
  <c r="O2698" i="55" s="1"/>
  <c r="A2699" i="55"/>
  <c r="O2699" i="55" s="1"/>
  <c r="A2700" i="55"/>
  <c r="O2700" i="55" s="1"/>
  <c r="A2701" i="55"/>
  <c r="O2701" i="55" s="1"/>
  <c r="A2702" i="55"/>
  <c r="O2702" i="55" s="1"/>
  <c r="A2703" i="55"/>
  <c r="O2703" i="55" s="1"/>
  <c r="A2704" i="55"/>
  <c r="O2704" i="55" s="1"/>
  <c r="A2705" i="55"/>
  <c r="O2705" i="55" s="1"/>
  <c r="A2706" i="55"/>
  <c r="O2706" i="55" s="1"/>
  <c r="A2707" i="55"/>
  <c r="O2707" i="55" s="1"/>
  <c r="A2708" i="55"/>
  <c r="O2708" i="55" s="1"/>
  <c r="A2709" i="55"/>
  <c r="O2709" i="55" s="1"/>
  <c r="A2710" i="55"/>
  <c r="O2710" i="55" s="1"/>
  <c r="A2711" i="55"/>
  <c r="A2712" i="55"/>
  <c r="A2713" i="55"/>
  <c r="O2713" i="55" s="1"/>
  <c r="A2714" i="55"/>
  <c r="O2714" i="55" s="1"/>
  <c r="A2715" i="55"/>
  <c r="O2715" i="55" s="1"/>
  <c r="A2716" i="55"/>
  <c r="O2716" i="55" s="1"/>
  <c r="A2717" i="55"/>
  <c r="O2717" i="55" s="1"/>
  <c r="A2718" i="55"/>
  <c r="A2719" i="55"/>
  <c r="O2719" i="55" s="1"/>
  <c r="A2720" i="55"/>
  <c r="O2720" i="55" s="1"/>
  <c r="A2721" i="55"/>
  <c r="O2721" i="55" s="1"/>
  <c r="A2722" i="55"/>
  <c r="O2722" i="55" s="1"/>
  <c r="A2723" i="55"/>
  <c r="O2723" i="55" s="1"/>
  <c r="A2724" i="55"/>
  <c r="O2724" i="55" s="1"/>
  <c r="A2725" i="55"/>
  <c r="O2725" i="55" s="1"/>
  <c r="A2726" i="55"/>
  <c r="O2726" i="55" s="1"/>
  <c r="A2727" i="55"/>
  <c r="O2727" i="55" s="1"/>
  <c r="A2728" i="55"/>
  <c r="O2728" i="55" s="1"/>
  <c r="A2729" i="55"/>
  <c r="O2729" i="55" s="1"/>
  <c r="A2730" i="55"/>
  <c r="O2730" i="55" s="1"/>
  <c r="A2731" i="55"/>
  <c r="O2731" i="55" s="1"/>
  <c r="A2732" i="55"/>
  <c r="O2732" i="55" s="1"/>
  <c r="A2733" i="55"/>
  <c r="O2733" i="55" s="1"/>
  <c r="A2734" i="55"/>
  <c r="A2735" i="55"/>
  <c r="A2736" i="55"/>
  <c r="O2736" i="55" s="1"/>
  <c r="A2737" i="55"/>
  <c r="O2737" i="55" s="1"/>
  <c r="A2738" i="55"/>
  <c r="O2738" i="55" s="1"/>
  <c r="A2739" i="55"/>
  <c r="O2739" i="55" s="1"/>
  <c r="A2740" i="55"/>
  <c r="O2740" i="55" s="1"/>
  <c r="A2741" i="55"/>
  <c r="O2741" i="55" s="1"/>
  <c r="A2742" i="55"/>
  <c r="O2742" i="55" s="1"/>
  <c r="A2743" i="55"/>
  <c r="O2743" i="55" s="1"/>
  <c r="A2744" i="55"/>
  <c r="O2744" i="55" s="1"/>
  <c r="A2745" i="55"/>
  <c r="O2745" i="55" s="1"/>
  <c r="A2746" i="55"/>
  <c r="O2746" i="55" s="1"/>
  <c r="A2747" i="55"/>
  <c r="O2747" i="55" s="1"/>
  <c r="A2748" i="55"/>
  <c r="O2748" i="55" s="1"/>
  <c r="A2749" i="55"/>
  <c r="O2749" i="55" s="1"/>
  <c r="A2750" i="55"/>
  <c r="O2750" i="55" s="1"/>
  <c r="A2751" i="55"/>
  <c r="O2751" i="55" s="1"/>
  <c r="A2752" i="55"/>
  <c r="O2752" i="55" s="1"/>
  <c r="A2753" i="55"/>
  <c r="O2753" i="55" s="1"/>
  <c r="A2754" i="55"/>
  <c r="O2754" i="55" s="1"/>
  <c r="A2755" i="55"/>
  <c r="O2755" i="55" s="1"/>
  <c r="A2756" i="55"/>
  <c r="O2756" i="55" s="1"/>
  <c r="A2757" i="55"/>
  <c r="O2757" i="55" s="1"/>
  <c r="A2758" i="55"/>
  <c r="O2758" i="55" s="1"/>
  <c r="A2759" i="55"/>
  <c r="O2759" i="55" s="1"/>
  <c r="A2760" i="55"/>
  <c r="O2760" i="55" s="1"/>
  <c r="A2761" i="55"/>
  <c r="O2761" i="55" s="1"/>
  <c r="A2762" i="55"/>
  <c r="O2762" i="55" s="1"/>
  <c r="A2763" i="55"/>
  <c r="O2763" i="55" s="1"/>
  <c r="A2764" i="55"/>
  <c r="O2764" i="55" s="1"/>
  <c r="A2765" i="55"/>
  <c r="O2765" i="55" s="1"/>
  <c r="A2766" i="55"/>
  <c r="O2766" i="55" s="1"/>
  <c r="A2767" i="55"/>
  <c r="O2767" i="55" s="1"/>
  <c r="A2768" i="55"/>
  <c r="O2768" i="55" s="1"/>
  <c r="A2769" i="55"/>
  <c r="O2769" i="55" s="1"/>
  <c r="A2770" i="55"/>
  <c r="O2770" i="55" s="1"/>
  <c r="A2771" i="55"/>
  <c r="O2771" i="55" s="1"/>
  <c r="A2772" i="55"/>
  <c r="A2773" i="55"/>
  <c r="O2773" i="55" s="1"/>
  <c r="A2774" i="55"/>
  <c r="O2774" i="55" s="1"/>
  <c r="A2775" i="55"/>
  <c r="O2775" i="55" s="1"/>
  <c r="A2776" i="55"/>
  <c r="O2776" i="55" s="1"/>
  <c r="A2777" i="55"/>
  <c r="O2777" i="55" s="1"/>
  <c r="A2778" i="55"/>
  <c r="A2779" i="55"/>
  <c r="A2780" i="55"/>
  <c r="O2780" i="55" s="1"/>
  <c r="A2781" i="55"/>
  <c r="O2781" i="55" s="1"/>
  <c r="A2782" i="55"/>
  <c r="O2782" i="55" s="1"/>
  <c r="A2783" i="55"/>
  <c r="O2783" i="55" s="1"/>
  <c r="A2784" i="55"/>
  <c r="O2784" i="55" s="1"/>
  <c r="A2785" i="55"/>
  <c r="O2785" i="55" s="1"/>
  <c r="A2786" i="55"/>
  <c r="O2786" i="55" s="1"/>
  <c r="A2787" i="55"/>
  <c r="O2787" i="55" s="1"/>
  <c r="A2788" i="55"/>
  <c r="O2788" i="55" s="1"/>
  <c r="A2789" i="55"/>
  <c r="O2789" i="55" s="1"/>
  <c r="A2790" i="55"/>
  <c r="O2790" i="55" s="1"/>
  <c r="A2791" i="55"/>
  <c r="O2791" i="55" s="1"/>
  <c r="A2792" i="55"/>
  <c r="O2792" i="55" s="1"/>
  <c r="A2793" i="55"/>
  <c r="O2793" i="55" s="1"/>
  <c r="A2794" i="55"/>
  <c r="A2795" i="55"/>
  <c r="A2796" i="55"/>
  <c r="A2797" i="55"/>
  <c r="O2797" i="55" s="1"/>
  <c r="A2798" i="55"/>
  <c r="O2798" i="55" s="1"/>
  <c r="A2799" i="55"/>
  <c r="O2799" i="55" s="1"/>
  <c r="A2800" i="55"/>
  <c r="O2800" i="55" s="1"/>
  <c r="A2801" i="55"/>
  <c r="O2801" i="55" s="1"/>
  <c r="A2802" i="55"/>
  <c r="O2802" i="55" s="1"/>
  <c r="A2803" i="55"/>
  <c r="O2803" i="55" s="1"/>
  <c r="A2804" i="55"/>
  <c r="O2804" i="55" s="1"/>
  <c r="A2805" i="55"/>
  <c r="O2805" i="55" s="1"/>
  <c r="A2806" i="55"/>
  <c r="O2806" i="55" s="1"/>
  <c r="A2807" i="55"/>
  <c r="O2807" i="55" s="1"/>
  <c r="A2808" i="55"/>
  <c r="A2809" i="55"/>
  <c r="A2810" i="55"/>
  <c r="A2811" i="55"/>
  <c r="O2811" i="55" s="1"/>
  <c r="A2812" i="55"/>
  <c r="O2812" i="55" s="1"/>
  <c r="A2813" i="55"/>
  <c r="O2813" i="55" s="1"/>
  <c r="A2814" i="55"/>
  <c r="O2814" i="55" s="1"/>
  <c r="A2815" i="55"/>
  <c r="O2815" i="55" s="1"/>
  <c r="A2816" i="55"/>
  <c r="O2816" i="55" s="1"/>
  <c r="A2817" i="55"/>
  <c r="O2817" i="55" s="1"/>
  <c r="A2818" i="55"/>
  <c r="O2818" i="55" s="1"/>
  <c r="A2819" i="55"/>
  <c r="O2819" i="55" s="1"/>
  <c r="A2820" i="55"/>
  <c r="A2821" i="55"/>
  <c r="A2822" i="55"/>
  <c r="A2823" i="55"/>
  <c r="O2823" i="55" s="1"/>
  <c r="A2824" i="55"/>
  <c r="O2824" i="55" s="1"/>
  <c r="A2825" i="55"/>
  <c r="O2825" i="55" s="1"/>
  <c r="A2826" i="55"/>
  <c r="O2826" i="55" s="1"/>
  <c r="A2827" i="55"/>
  <c r="O2827" i="55" s="1"/>
  <c r="A2828" i="55"/>
  <c r="O2828" i="55" s="1"/>
  <c r="A2829" i="55"/>
  <c r="O2829" i="55" s="1"/>
  <c r="A2830" i="55"/>
  <c r="O2830" i="55" s="1"/>
  <c r="A2831" i="55"/>
  <c r="O2831" i="55" s="1"/>
  <c r="A2832" i="55"/>
  <c r="A2833" i="55"/>
  <c r="A2834" i="55"/>
  <c r="A2835" i="55"/>
  <c r="O2835" i="55" s="1"/>
  <c r="A2836" i="55"/>
  <c r="O2836" i="55" s="1"/>
  <c r="A2837" i="55"/>
  <c r="O2837" i="55" s="1"/>
  <c r="A2838" i="55"/>
  <c r="O2838" i="55" s="1"/>
  <c r="A2839" i="55"/>
  <c r="O2839" i="55" s="1"/>
  <c r="A2840" i="55"/>
  <c r="O2840" i="55" s="1"/>
  <c r="A2841" i="55"/>
  <c r="O2841" i="55" s="1"/>
  <c r="A2842" i="55"/>
  <c r="O2842" i="55" s="1"/>
  <c r="A2843" i="55"/>
  <c r="O2843" i="55" s="1"/>
  <c r="A2844" i="55"/>
  <c r="A2845" i="55"/>
  <c r="A2846" i="55"/>
  <c r="A2847" i="55"/>
  <c r="O2847" i="55" s="1"/>
  <c r="A2848" i="55"/>
  <c r="O2848" i="55" s="1"/>
  <c r="A2849" i="55"/>
  <c r="O2849" i="55" s="1"/>
  <c r="A2850" i="55"/>
  <c r="O2850" i="55" s="1"/>
  <c r="A2851" i="55"/>
  <c r="O2851" i="55" s="1"/>
  <c r="A2852" i="55"/>
  <c r="O2852" i="55" s="1"/>
  <c r="A2853" i="55"/>
  <c r="O2853" i="55" s="1"/>
  <c r="A2854" i="55"/>
  <c r="O2854" i="55" s="1"/>
  <c r="A2855" i="55"/>
  <c r="O2855" i="55" s="1"/>
  <c r="A2856" i="55"/>
  <c r="A2857" i="55"/>
  <c r="A2858" i="55"/>
  <c r="A2859" i="55"/>
  <c r="O2859" i="55" s="1"/>
  <c r="A2860" i="55"/>
  <c r="O2860" i="55" s="1"/>
  <c r="A2861" i="55"/>
  <c r="O2861" i="55" s="1"/>
  <c r="A2862" i="55"/>
  <c r="O2862" i="55" s="1"/>
  <c r="A2863" i="55"/>
  <c r="O2863" i="55" s="1"/>
  <c r="A2864" i="55"/>
  <c r="O2864" i="55" s="1"/>
  <c r="A2865" i="55"/>
  <c r="O2865" i="55" s="1"/>
  <c r="A2866" i="55"/>
  <c r="O2866" i="55" s="1"/>
  <c r="A2867" i="55"/>
  <c r="O2867" i="55" s="1"/>
  <c r="A2868" i="55"/>
  <c r="A2869" i="55"/>
  <c r="A2870" i="55"/>
  <c r="A2871" i="55"/>
  <c r="O2871" i="55" s="1"/>
  <c r="A2872" i="55"/>
  <c r="O2872" i="55" s="1"/>
  <c r="A2873" i="55"/>
  <c r="O2873" i="55" s="1"/>
  <c r="A2874" i="55"/>
  <c r="O2874" i="55" s="1"/>
  <c r="A2875" i="55"/>
  <c r="O2875" i="55" s="1"/>
  <c r="A2876" i="55"/>
  <c r="O2876" i="55" s="1"/>
  <c r="A2877" i="55"/>
  <c r="O2877" i="55" s="1"/>
  <c r="A2878" i="55"/>
  <c r="O2878" i="55" s="1"/>
  <c r="A2879" i="55"/>
  <c r="O2879" i="55" s="1"/>
  <c r="A2880" i="55"/>
  <c r="A2881" i="55"/>
  <c r="A2882" i="55"/>
  <c r="A2883" i="55"/>
  <c r="O2883" i="55" s="1"/>
  <c r="A2884" i="55"/>
  <c r="O2884" i="55" s="1"/>
  <c r="A2885" i="55"/>
  <c r="O2885" i="55" s="1"/>
  <c r="A2886" i="55"/>
  <c r="O2886" i="55" s="1"/>
  <c r="A2887" i="55"/>
  <c r="O2887" i="55" s="1"/>
  <c r="A2888" i="55"/>
  <c r="O2888" i="55" s="1"/>
  <c r="A2889" i="55"/>
  <c r="O2889" i="55" s="1"/>
  <c r="A2890" i="55"/>
  <c r="O2890" i="55" s="1"/>
  <c r="A2891" i="55"/>
  <c r="O2891" i="55" s="1"/>
  <c r="A2892" i="55"/>
  <c r="A2893" i="55"/>
  <c r="A2894" i="55"/>
  <c r="A2895" i="55"/>
  <c r="O2895" i="55" s="1"/>
  <c r="A2896" i="55"/>
  <c r="O2896" i="55" s="1"/>
  <c r="A2897" i="55"/>
  <c r="O2897" i="55" s="1"/>
  <c r="A2898" i="55"/>
  <c r="O2898" i="55" s="1"/>
  <c r="A2899" i="55"/>
  <c r="O2899" i="55" s="1"/>
  <c r="A2900" i="55"/>
  <c r="O2900" i="55" s="1"/>
  <c r="A2901" i="55"/>
  <c r="O2901" i="55" s="1"/>
  <c r="A2902" i="55"/>
  <c r="O2902" i="55" s="1"/>
  <c r="A2903" i="55"/>
  <c r="O2903" i="55" s="1"/>
  <c r="A2904" i="55"/>
  <c r="A2905" i="55"/>
  <c r="A2906" i="55"/>
  <c r="A2907" i="55"/>
  <c r="O2907" i="55" s="1"/>
  <c r="A2908" i="55"/>
  <c r="O2908" i="55" s="1"/>
  <c r="A2909" i="55"/>
  <c r="O2909" i="55" s="1"/>
  <c r="A2910" i="55"/>
  <c r="O2910" i="55" s="1"/>
  <c r="A2911" i="55"/>
  <c r="O2911" i="55" s="1"/>
  <c r="A2912" i="55"/>
  <c r="O2912" i="55" s="1"/>
  <c r="A2913" i="55"/>
  <c r="O2913" i="55" s="1"/>
  <c r="A2914" i="55"/>
  <c r="O2914" i="55" s="1"/>
  <c r="A2915" i="55"/>
  <c r="O2915" i="55" s="1"/>
  <c r="A2916" i="55"/>
  <c r="A2917" i="55"/>
  <c r="A2918" i="55"/>
  <c r="A2919" i="55"/>
  <c r="O2919" i="55" s="1"/>
  <c r="A2920" i="55"/>
  <c r="O2920" i="55" s="1"/>
  <c r="A2921" i="55"/>
  <c r="O2921" i="55" s="1"/>
  <c r="A2922" i="55"/>
  <c r="O2922" i="55" s="1"/>
  <c r="A2923" i="55"/>
  <c r="O2923" i="55" s="1"/>
  <c r="A2924" i="55"/>
  <c r="O2924" i="55" s="1"/>
  <c r="A2925" i="55"/>
  <c r="O2925" i="55" s="1"/>
  <c r="A2926" i="55"/>
  <c r="O2926" i="55" s="1"/>
  <c r="A2927" i="55"/>
  <c r="O2927" i="55" s="1"/>
  <c r="A2928" i="55"/>
  <c r="A2929" i="55"/>
  <c r="A2930" i="55"/>
  <c r="A2931" i="55"/>
  <c r="O2931" i="55" s="1"/>
  <c r="A2932" i="55"/>
  <c r="O2932" i="55" s="1"/>
  <c r="A2933" i="55"/>
  <c r="O2933" i="55" s="1"/>
  <c r="A2934" i="55"/>
  <c r="O2934" i="55" s="1"/>
  <c r="A2935" i="55"/>
  <c r="O2935" i="55" s="1"/>
  <c r="A2936" i="55"/>
  <c r="O2936" i="55" s="1"/>
  <c r="A2937" i="55"/>
  <c r="O2937" i="55" s="1"/>
  <c r="A2938" i="55"/>
  <c r="O2938" i="55" s="1"/>
  <c r="A2939" i="55"/>
  <c r="O2939" i="55" s="1"/>
  <c r="A2940" i="55"/>
  <c r="A2941" i="55"/>
  <c r="A2942" i="55"/>
  <c r="A2943" i="55"/>
  <c r="O2943" i="55" s="1"/>
  <c r="A2944" i="55"/>
  <c r="O2944" i="55" s="1"/>
  <c r="A2945" i="55"/>
  <c r="O2945" i="55" s="1"/>
  <c r="A2946" i="55"/>
  <c r="O2946" i="55" s="1"/>
  <c r="A2947" i="55"/>
  <c r="O2947" i="55" s="1"/>
  <c r="A2948" i="55"/>
  <c r="O2948" i="55" s="1"/>
  <c r="A2949" i="55"/>
  <c r="O2949" i="55" s="1"/>
  <c r="A2950" i="55"/>
  <c r="O2950" i="55" s="1"/>
  <c r="A2951" i="55"/>
  <c r="O2951" i="55" s="1"/>
  <c r="A2952" i="55"/>
  <c r="A2953" i="55"/>
  <c r="A2954" i="55"/>
  <c r="A2955" i="55"/>
  <c r="O2955" i="55" s="1"/>
  <c r="A2956" i="55"/>
  <c r="O2956" i="55" s="1"/>
  <c r="A2957" i="55"/>
  <c r="O2957" i="55" s="1"/>
  <c r="A2958" i="55"/>
  <c r="O2958" i="55" s="1"/>
  <c r="A2959" i="55"/>
  <c r="O2959" i="55" s="1"/>
  <c r="A2960" i="55"/>
  <c r="O2960" i="55" s="1"/>
  <c r="A2961" i="55"/>
  <c r="O2961" i="55" s="1"/>
  <c r="A2962" i="55"/>
  <c r="O2962" i="55" s="1"/>
  <c r="A2963" i="55"/>
  <c r="O2963" i="55" s="1"/>
  <c r="A2964" i="55"/>
  <c r="A2965" i="55"/>
  <c r="A2966" i="55"/>
  <c r="A2967" i="55"/>
  <c r="O2967" i="55" s="1"/>
  <c r="A2968" i="55"/>
  <c r="O2968" i="55" s="1"/>
  <c r="A2969" i="55"/>
  <c r="O2969" i="55" s="1"/>
  <c r="A2970" i="55"/>
  <c r="O2970" i="55" s="1"/>
  <c r="A2971" i="55"/>
  <c r="O2971" i="55" s="1"/>
  <c r="A2972" i="55"/>
  <c r="O2972" i="55" s="1"/>
  <c r="A2973" i="55"/>
  <c r="O2973" i="55" s="1"/>
  <c r="A2974" i="55"/>
  <c r="O2974" i="55" s="1"/>
  <c r="A2975" i="55"/>
  <c r="O2975" i="55" s="1"/>
  <c r="A2976" i="55"/>
  <c r="A2977" i="55"/>
  <c r="A2978" i="55"/>
  <c r="A2979" i="55"/>
  <c r="O2979" i="55" s="1"/>
  <c r="A2980" i="55"/>
  <c r="O2980" i="55" s="1"/>
  <c r="A2981" i="55"/>
  <c r="O2981" i="55" s="1"/>
  <c r="A2982" i="55"/>
  <c r="O2982" i="55" s="1"/>
  <c r="A2983" i="55"/>
  <c r="O2983" i="55" s="1"/>
  <c r="A2984" i="55"/>
  <c r="O2984" i="55" s="1"/>
  <c r="A2985" i="55"/>
  <c r="O2985" i="55" s="1"/>
  <c r="A2986" i="55"/>
  <c r="O2986" i="55" s="1"/>
  <c r="A2987" i="55"/>
  <c r="O2987" i="55" s="1"/>
  <c r="A2988" i="55"/>
  <c r="A2989" i="55"/>
  <c r="A2990" i="55"/>
  <c r="A2991" i="55"/>
  <c r="O2991" i="55" s="1"/>
  <c r="A2992" i="55"/>
  <c r="O2992" i="55" s="1"/>
  <c r="A2993" i="55"/>
  <c r="O2993" i="55" s="1"/>
  <c r="A2994" i="55"/>
  <c r="O2994" i="55" s="1"/>
  <c r="A2995" i="55"/>
  <c r="O2995" i="55" s="1"/>
  <c r="A2996" i="55"/>
  <c r="O2996" i="55" s="1"/>
  <c r="A2997" i="55"/>
  <c r="O2997" i="55" s="1"/>
  <c r="A2998" i="55"/>
  <c r="O2998" i="55" s="1"/>
  <c r="A2999" i="55"/>
  <c r="O2999" i="55" s="1"/>
  <c r="A3000" i="55"/>
  <c r="A3001" i="55"/>
  <c r="A3002" i="55"/>
  <c r="A3003" i="55"/>
  <c r="O3003" i="55" s="1"/>
  <c r="A3004" i="55"/>
  <c r="O3004" i="55" s="1"/>
  <c r="A3005" i="55"/>
  <c r="O3005" i="55" s="1"/>
  <c r="A3006" i="55"/>
  <c r="O3006" i="55" s="1"/>
  <c r="A3007" i="55"/>
  <c r="O3007" i="55" s="1"/>
  <c r="A3008" i="55"/>
  <c r="O3008" i="55" s="1"/>
  <c r="A3009" i="55"/>
  <c r="O3009" i="55" s="1"/>
  <c r="A3010" i="55"/>
  <c r="O3010" i="55" s="1"/>
  <c r="A3011" i="55"/>
  <c r="O3011" i="55" s="1"/>
  <c r="A3012" i="55"/>
  <c r="A3013" i="55"/>
  <c r="A3014" i="55"/>
  <c r="A3015" i="55"/>
  <c r="O3015" i="55" s="1"/>
  <c r="A3016" i="55"/>
  <c r="O3016" i="55" s="1"/>
  <c r="A3017" i="55"/>
  <c r="O3017" i="55" s="1"/>
  <c r="A3018" i="55"/>
  <c r="O3018" i="55" s="1"/>
  <c r="A3019" i="55"/>
  <c r="O3019" i="55" s="1"/>
  <c r="A3020" i="55"/>
  <c r="O3020" i="55" s="1"/>
  <c r="A3021" i="55"/>
  <c r="O3021" i="55" s="1"/>
  <c r="A3022" i="55"/>
  <c r="O3022" i="55" s="1"/>
  <c r="A3023" i="55"/>
  <c r="O3023" i="55" s="1"/>
  <c r="A3024" i="55"/>
  <c r="A3025" i="55"/>
  <c r="A3026" i="55"/>
  <c r="A3027" i="55"/>
  <c r="O3027" i="55" s="1"/>
  <c r="A3028" i="55"/>
  <c r="O3028" i="55" s="1"/>
  <c r="A3029" i="55"/>
  <c r="O3029" i="55" s="1"/>
  <c r="A3030" i="55"/>
  <c r="O3030" i="55" s="1"/>
  <c r="A3031" i="55"/>
  <c r="O3031" i="55" s="1"/>
  <c r="A3032" i="55"/>
  <c r="O3032" i="55" s="1"/>
  <c r="A3033" i="55"/>
  <c r="O3033" i="55" s="1"/>
  <c r="A3034" i="55"/>
  <c r="O3034" i="55" s="1"/>
  <c r="A3035" i="55"/>
  <c r="O3035" i="55" s="1"/>
  <c r="A3036" i="55"/>
  <c r="A3037" i="55"/>
  <c r="A3038" i="55"/>
  <c r="A3039" i="55"/>
  <c r="O3039" i="55" s="1"/>
  <c r="A3040" i="55"/>
  <c r="O3040" i="55" s="1"/>
  <c r="A3041" i="55"/>
  <c r="O3041" i="55" s="1"/>
  <c r="A3042" i="55"/>
  <c r="O3042" i="55" s="1"/>
  <c r="A3043" i="55"/>
  <c r="O3043" i="55" s="1"/>
  <c r="A3044" i="55"/>
  <c r="O3044" i="55" s="1"/>
  <c r="A3045" i="55"/>
  <c r="O3045" i="55" s="1"/>
  <c r="A3046" i="55"/>
  <c r="O3046" i="55" s="1"/>
  <c r="A3047" i="55"/>
  <c r="O3047" i="55" s="1"/>
  <c r="A3048" i="55"/>
  <c r="A3049" i="55"/>
  <c r="A3050" i="55"/>
  <c r="A3051" i="55"/>
  <c r="O3051" i="55" s="1"/>
  <c r="A3052" i="55"/>
  <c r="O3052" i="55" s="1"/>
  <c r="A3053" i="55"/>
  <c r="O3053" i="55" s="1"/>
  <c r="A3054" i="55"/>
  <c r="O3054" i="55" s="1"/>
  <c r="A3055" i="55"/>
  <c r="O3055" i="55" s="1"/>
  <c r="A3056" i="55"/>
  <c r="O3056" i="55" s="1"/>
  <c r="A3057" i="55"/>
  <c r="O3057" i="55" s="1"/>
  <c r="A3058" i="55"/>
  <c r="O3058" i="55" s="1"/>
  <c r="A3059" i="55"/>
  <c r="O3059" i="55" s="1"/>
  <c r="A3060" i="55"/>
  <c r="A3061" i="55"/>
  <c r="A3062" i="55"/>
  <c r="A3063" i="55"/>
  <c r="O3063" i="55" s="1"/>
  <c r="A3064" i="55"/>
  <c r="O3064" i="55" s="1"/>
  <c r="A3065" i="55"/>
  <c r="O3065" i="55" s="1"/>
  <c r="A3066" i="55"/>
  <c r="O3066" i="55" s="1"/>
  <c r="A3067" i="55"/>
  <c r="O3067" i="55" s="1"/>
  <c r="A3068" i="55"/>
  <c r="O3068" i="55" s="1"/>
  <c r="A3069" i="55"/>
  <c r="O3069" i="55" s="1"/>
  <c r="A3070" i="55"/>
  <c r="O3070" i="55" s="1"/>
  <c r="A3071" i="55"/>
  <c r="O3071" i="55" s="1"/>
  <c r="A3072" i="55"/>
  <c r="A3073" i="55"/>
  <c r="A3074" i="55"/>
  <c r="A3075" i="55"/>
  <c r="O3075" i="55" s="1"/>
  <c r="A3076" i="55"/>
  <c r="O3076" i="55" s="1"/>
  <c r="A3077" i="55"/>
  <c r="O3077" i="55" s="1"/>
  <c r="A3078" i="55"/>
  <c r="O3078" i="55" s="1"/>
  <c r="A3079" i="55"/>
  <c r="O3079" i="55" s="1"/>
  <c r="A3080" i="55"/>
  <c r="O3080" i="55" s="1"/>
  <c r="A3081" i="55"/>
  <c r="O3081" i="55" s="1"/>
  <c r="A3082" i="55"/>
  <c r="O3082" i="55" s="1"/>
  <c r="A3083" i="55"/>
  <c r="O3083" i="55" s="1"/>
  <c r="A3084" i="55"/>
  <c r="A3085" i="55"/>
  <c r="A3086" i="55"/>
  <c r="A3087" i="55"/>
  <c r="O3087" i="55" s="1"/>
  <c r="A3088" i="55"/>
  <c r="O3088" i="55" s="1"/>
  <c r="A3089" i="55"/>
  <c r="O3089" i="55" s="1"/>
  <c r="A3090" i="55"/>
  <c r="O3090" i="55" s="1"/>
  <c r="A3091" i="55"/>
  <c r="O3091" i="55" s="1"/>
  <c r="A3092" i="55"/>
  <c r="O3092" i="55" s="1"/>
  <c r="A3093" i="55"/>
  <c r="O3093" i="55" s="1"/>
  <c r="A3094" i="55"/>
  <c r="O3094" i="55" s="1"/>
  <c r="A3095" i="55"/>
  <c r="O3095" i="55" s="1"/>
  <c r="A3096" i="55"/>
  <c r="A3097" i="55"/>
  <c r="A3098" i="55"/>
  <c r="A3099" i="55"/>
  <c r="O3099" i="55" s="1"/>
  <c r="A3100" i="55"/>
  <c r="O3100" i="55" s="1"/>
  <c r="A3101" i="55"/>
  <c r="O3101" i="55" s="1"/>
  <c r="A3102" i="55"/>
  <c r="O3102" i="55" s="1"/>
  <c r="A3103" i="55"/>
  <c r="O3103" i="55" s="1"/>
  <c r="A3104" i="55"/>
  <c r="O3104" i="55" s="1"/>
  <c r="A3105" i="55"/>
  <c r="O3105" i="55" s="1"/>
  <c r="A3106" i="55"/>
  <c r="O3106" i="55" s="1"/>
  <c r="A3107" i="55"/>
  <c r="O3107" i="55" s="1"/>
  <c r="A3108" i="55"/>
  <c r="A3109" i="55"/>
  <c r="A3110" i="55"/>
  <c r="A3111" i="55"/>
  <c r="O3111" i="55" s="1"/>
  <c r="A3112" i="55"/>
  <c r="O3112" i="55" s="1"/>
  <c r="A3113" i="55"/>
  <c r="O3113" i="55" s="1"/>
  <c r="A3114" i="55"/>
  <c r="O3114" i="55" s="1"/>
  <c r="A3115" i="55"/>
  <c r="O3115" i="55" s="1"/>
  <c r="A3116" i="55"/>
  <c r="O3116" i="55" s="1"/>
  <c r="A3117" i="55"/>
  <c r="O3117" i="55" s="1"/>
  <c r="A3118" i="55"/>
  <c r="O3118" i="55" s="1"/>
  <c r="A3119" i="55"/>
  <c r="O3119" i="55" s="1"/>
  <c r="A3120" i="55"/>
  <c r="A3121" i="55"/>
  <c r="A3122" i="55"/>
  <c r="A3123" i="55"/>
  <c r="O3123" i="55" s="1"/>
  <c r="A3124" i="55"/>
  <c r="O3124" i="55" s="1"/>
  <c r="A3125" i="55"/>
  <c r="O3125" i="55" s="1"/>
  <c r="A3126" i="55"/>
  <c r="O3126" i="55" s="1"/>
  <c r="A3127" i="55"/>
  <c r="O3127" i="55" s="1"/>
  <c r="A3128" i="55"/>
  <c r="O3128" i="55" s="1"/>
  <c r="A3129" i="55"/>
  <c r="O3129" i="55" s="1"/>
  <c r="A3130" i="55"/>
  <c r="O3130" i="55" s="1"/>
  <c r="A3131" i="55"/>
  <c r="O3131" i="55" s="1"/>
  <c r="A3132" i="55"/>
  <c r="A3133" i="55"/>
  <c r="A3134" i="55"/>
  <c r="A3135" i="55"/>
  <c r="O3135" i="55" s="1"/>
  <c r="A3136" i="55"/>
  <c r="O3136" i="55" s="1"/>
  <c r="A3137" i="55"/>
  <c r="O3137" i="55" s="1"/>
  <c r="A3138" i="55"/>
  <c r="O3138" i="55" s="1"/>
  <c r="A3139" i="55"/>
  <c r="O3139" i="55" s="1"/>
  <c r="A3140" i="55"/>
  <c r="O3140" i="55" s="1"/>
  <c r="A3141" i="55"/>
  <c r="O3141" i="55" s="1"/>
  <c r="A3142" i="55"/>
  <c r="O3142" i="55" s="1"/>
  <c r="A3143" i="55"/>
  <c r="O3143" i="55" s="1"/>
  <c r="A3144" i="55"/>
  <c r="A3145" i="55"/>
  <c r="A3146" i="55"/>
  <c r="A3147" i="55"/>
  <c r="O3147" i="55" s="1"/>
  <c r="A3148" i="55"/>
  <c r="O3148" i="55" s="1"/>
  <c r="A3149" i="55"/>
  <c r="O3149" i="55" s="1"/>
  <c r="A3150" i="55"/>
  <c r="O3150" i="55" s="1"/>
  <c r="A3151" i="55"/>
  <c r="O3151" i="55" s="1"/>
  <c r="A3152" i="55"/>
  <c r="O3152" i="55" s="1"/>
  <c r="A3153" i="55"/>
  <c r="O3153" i="55" s="1"/>
  <c r="A3154" i="55"/>
  <c r="O3154" i="55" s="1"/>
  <c r="A3155" i="55"/>
  <c r="O3155" i="55" s="1"/>
  <c r="A3156" i="55"/>
  <c r="A3157" i="55"/>
  <c r="A3158" i="55"/>
  <c r="A3159" i="55"/>
  <c r="O3159" i="55" s="1"/>
  <c r="A3160" i="55"/>
  <c r="O3160" i="55" s="1"/>
  <c r="A3161" i="55"/>
  <c r="O3161" i="55" s="1"/>
  <c r="A3162" i="55"/>
  <c r="O3162" i="55" s="1"/>
  <c r="A3163" i="55"/>
  <c r="O3163" i="55" s="1"/>
  <c r="A3164" i="55"/>
  <c r="O3164" i="55" s="1"/>
  <c r="A3165" i="55"/>
  <c r="O3165" i="55" s="1"/>
  <c r="A3166" i="55"/>
  <c r="O3166" i="55" s="1"/>
  <c r="A3167" i="55"/>
  <c r="O3167" i="55" s="1"/>
  <c r="A3168" i="55"/>
  <c r="A3169" i="55"/>
  <c r="A3170" i="55"/>
  <c r="A3171" i="55"/>
  <c r="O3171" i="55" s="1"/>
  <c r="A3172" i="55"/>
  <c r="O3172" i="55" s="1"/>
  <c r="A3173" i="55"/>
  <c r="O3173" i="55" s="1"/>
  <c r="A3174" i="55"/>
  <c r="O3174" i="55" s="1"/>
  <c r="A3175" i="55"/>
  <c r="O3175" i="55" s="1"/>
  <c r="A3176" i="55"/>
  <c r="O3176" i="55" s="1"/>
  <c r="A3177" i="55"/>
  <c r="O3177" i="55" s="1"/>
  <c r="A3178" i="55"/>
  <c r="O3178" i="55" s="1"/>
  <c r="A3179" i="55"/>
  <c r="O3179" i="55" s="1"/>
  <c r="A3180" i="55"/>
  <c r="A3181" i="55"/>
  <c r="A3182" i="55"/>
  <c r="A3183" i="55"/>
  <c r="O3183" i="55" s="1"/>
  <c r="A3184" i="55"/>
  <c r="O3184" i="55" s="1"/>
  <c r="A3185" i="55"/>
  <c r="O3185" i="55" s="1"/>
  <c r="A3186" i="55"/>
  <c r="O3186" i="55" s="1"/>
  <c r="A3187" i="55"/>
  <c r="O3187" i="55" s="1"/>
  <c r="A3188" i="55"/>
  <c r="O3188" i="55" s="1"/>
  <c r="A3189" i="55"/>
  <c r="O3189" i="55" s="1"/>
  <c r="A3190" i="55"/>
  <c r="O3190" i="55" s="1"/>
  <c r="A3191" i="55"/>
  <c r="O3191" i="55" s="1"/>
  <c r="A3192" i="55"/>
  <c r="A3193" i="55"/>
  <c r="A3194" i="55"/>
  <c r="A3195" i="55"/>
  <c r="O3195" i="55" s="1"/>
  <c r="A3196" i="55"/>
  <c r="O3196" i="55" s="1"/>
  <c r="A3197" i="55"/>
  <c r="O3197" i="55" s="1"/>
  <c r="A3198" i="55"/>
  <c r="O3198" i="55" s="1"/>
  <c r="A3199" i="55"/>
  <c r="O3199" i="55" s="1"/>
  <c r="A3200" i="55"/>
  <c r="O3200" i="55" s="1"/>
  <c r="A3201" i="55"/>
  <c r="O3201" i="55" s="1"/>
  <c r="A3202" i="55"/>
  <c r="O3202" i="55" s="1"/>
  <c r="A3203" i="55"/>
  <c r="O3203" i="55" s="1"/>
  <c r="A3204" i="55"/>
  <c r="A3205" i="55"/>
  <c r="A3206" i="55"/>
  <c r="A3207" i="55"/>
  <c r="O3207" i="55" s="1"/>
  <c r="A3208" i="55"/>
  <c r="O3208" i="55" s="1"/>
  <c r="A3209" i="55"/>
  <c r="O3209" i="55" s="1"/>
  <c r="A3210" i="55"/>
  <c r="O3210" i="55" s="1"/>
  <c r="A3211" i="55"/>
  <c r="O3211" i="55" s="1"/>
  <c r="A3212" i="55"/>
  <c r="O3212" i="55" s="1"/>
  <c r="A3213" i="55"/>
  <c r="O3213" i="55" s="1"/>
  <c r="A3214" i="55"/>
  <c r="O3214" i="55" s="1"/>
  <c r="A3215" i="55"/>
  <c r="O3215" i="55" s="1"/>
  <c r="A3216" i="55"/>
  <c r="A3217" i="55"/>
  <c r="A3218" i="55"/>
  <c r="A3219" i="55"/>
  <c r="O3219" i="55" s="1"/>
  <c r="A3220" i="55"/>
  <c r="O3220" i="55" s="1"/>
  <c r="A3221" i="55"/>
  <c r="O3221" i="55" s="1"/>
  <c r="A3222" i="55"/>
  <c r="O3222" i="55" s="1"/>
  <c r="A3223" i="55"/>
  <c r="O3223" i="55" s="1"/>
  <c r="A3224" i="55"/>
  <c r="O3224" i="55" s="1"/>
  <c r="A3225" i="55"/>
  <c r="O3225" i="55" s="1"/>
  <c r="A3226" i="55"/>
  <c r="O3226" i="55" s="1"/>
  <c r="A3227" i="55"/>
  <c r="O3227" i="55" s="1"/>
  <c r="A3228" i="55"/>
  <c r="A3229" i="55"/>
  <c r="A3230" i="55"/>
  <c r="A3231" i="55"/>
  <c r="O3231" i="55" s="1"/>
  <c r="A3232" i="55"/>
  <c r="O3232" i="55" s="1"/>
  <c r="A3233" i="55"/>
  <c r="O3233" i="55" s="1"/>
  <c r="A3234" i="55"/>
  <c r="O3234" i="55" s="1"/>
  <c r="A3235" i="55"/>
  <c r="O3235" i="55" s="1"/>
  <c r="A3236" i="55"/>
  <c r="O3236" i="55" s="1"/>
  <c r="A3237" i="55"/>
  <c r="O3237" i="55" s="1"/>
  <c r="A3238" i="55"/>
  <c r="O3238" i="55" s="1"/>
  <c r="A3239" i="55"/>
  <c r="O3239" i="55" s="1"/>
  <c r="A3240" i="55"/>
  <c r="A3241" i="55"/>
  <c r="A3242" i="55"/>
  <c r="A3243" i="55"/>
  <c r="O3243" i="55" s="1"/>
  <c r="A3244" i="55"/>
  <c r="O3244" i="55" s="1"/>
  <c r="A3245" i="55"/>
  <c r="O3245" i="55" s="1"/>
  <c r="A3246" i="55"/>
  <c r="O3246" i="55" s="1"/>
  <c r="A3247" i="55"/>
  <c r="O3247" i="55" s="1"/>
  <c r="A3248" i="55"/>
  <c r="O3248" i="55" s="1"/>
  <c r="A3249" i="55"/>
  <c r="O3249" i="55" s="1"/>
  <c r="A3250" i="55"/>
  <c r="O3250" i="55" s="1"/>
  <c r="A3251" i="55"/>
  <c r="O3251" i="55" s="1"/>
  <c r="A3252" i="55"/>
  <c r="A3253" i="55"/>
  <c r="A3254" i="55"/>
  <c r="A3255" i="55"/>
  <c r="O3255" i="55" s="1"/>
  <c r="A3256" i="55"/>
  <c r="O3256" i="55" s="1"/>
  <c r="A3257" i="55"/>
  <c r="O3257" i="55" s="1"/>
  <c r="A3258" i="55"/>
  <c r="O3258" i="55" s="1"/>
  <c r="A3259" i="55"/>
  <c r="O3259" i="55" s="1"/>
  <c r="A3260" i="55"/>
  <c r="O3260" i="55" s="1"/>
  <c r="A3261" i="55"/>
  <c r="O3261" i="55" s="1"/>
  <c r="A3262" i="55"/>
  <c r="O3262" i="55" s="1"/>
  <c r="A3263" i="55"/>
  <c r="O3263" i="55" s="1"/>
  <c r="A3264" i="55"/>
  <c r="A3265" i="55"/>
  <c r="A3266" i="55"/>
  <c r="A3267" i="55"/>
  <c r="O3267" i="55" s="1"/>
  <c r="A3268" i="55"/>
  <c r="O3268" i="55" s="1"/>
  <c r="A3269" i="55"/>
  <c r="O3269" i="55" s="1"/>
  <c r="A3270" i="55"/>
  <c r="O3270" i="55" s="1"/>
  <c r="A3271" i="55"/>
  <c r="O3271" i="55" s="1"/>
  <c r="A3272" i="55"/>
  <c r="O3272" i="55" s="1"/>
  <c r="A3273" i="55"/>
  <c r="O3273" i="55" s="1"/>
  <c r="A3274" i="55"/>
  <c r="O3274" i="55" s="1"/>
  <c r="B10" i="55"/>
  <c r="C10" i="55"/>
  <c r="P10" i="55" s="1"/>
  <c r="D10" i="55"/>
  <c r="E10" i="55"/>
  <c r="F10" i="55"/>
  <c r="G10" i="55"/>
  <c r="H10" i="55"/>
  <c r="I10" i="55"/>
  <c r="J10" i="55"/>
  <c r="K10" i="55"/>
  <c r="L10" i="55"/>
  <c r="M10" i="55"/>
  <c r="N10" i="55"/>
  <c r="B11" i="55"/>
  <c r="C11" i="55"/>
  <c r="P11" i="55" s="1"/>
  <c r="D11" i="55"/>
  <c r="E11" i="55"/>
  <c r="F11" i="55"/>
  <c r="G11" i="55"/>
  <c r="H11" i="55"/>
  <c r="I11" i="55"/>
  <c r="J11" i="55"/>
  <c r="K11" i="55"/>
  <c r="L11" i="55"/>
  <c r="M11" i="55"/>
  <c r="N11" i="55"/>
  <c r="B12" i="55"/>
  <c r="C12" i="55"/>
  <c r="P12" i="55" s="1"/>
  <c r="D12" i="55"/>
  <c r="E12" i="55"/>
  <c r="F12" i="55"/>
  <c r="G12" i="55"/>
  <c r="H12" i="55"/>
  <c r="I12" i="55"/>
  <c r="J12" i="55"/>
  <c r="K12" i="55"/>
  <c r="L12" i="55"/>
  <c r="M12" i="55"/>
  <c r="N12" i="55"/>
  <c r="B13" i="55"/>
  <c r="C13" i="55"/>
  <c r="P13" i="55" s="1"/>
  <c r="D13" i="55"/>
  <c r="E13" i="55"/>
  <c r="F13" i="55"/>
  <c r="G13" i="55"/>
  <c r="H13" i="55"/>
  <c r="I13" i="55"/>
  <c r="J13" i="55"/>
  <c r="K13" i="55"/>
  <c r="L13" i="55"/>
  <c r="M13" i="55"/>
  <c r="N13" i="55"/>
  <c r="B14" i="55"/>
  <c r="C14" i="55"/>
  <c r="P14" i="55" s="1"/>
  <c r="D14" i="55"/>
  <c r="E14" i="55"/>
  <c r="F14" i="55"/>
  <c r="G14" i="55"/>
  <c r="H14" i="55"/>
  <c r="I14" i="55"/>
  <c r="J14" i="55"/>
  <c r="K14" i="55"/>
  <c r="L14" i="55"/>
  <c r="M14" i="55"/>
  <c r="N14" i="55"/>
  <c r="B15" i="55"/>
  <c r="C15" i="55"/>
  <c r="P15" i="55" s="1"/>
  <c r="D15" i="55"/>
  <c r="E15" i="55"/>
  <c r="F15" i="55"/>
  <c r="G15" i="55"/>
  <c r="H15" i="55"/>
  <c r="I15" i="55"/>
  <c r="J15" i="55"/>
  <c r="K15" i="55"/>
  <c r="L15" i="55"/>
  <c r="M15" i="55"/>
  <c r="N15" i="55"/>
  <c r="B16" i="55"/>
  <c r="C16" i="55"/>
  <c r="P16" i="55" s="1"/>
  <c r="D16" i="55"/>
  <c r="E16" i="55"/>
  <c r="F16" i="55"/>
  <c r="G16" i="55"/>
  <c r="H16" i="55"/>
  <c r="I16" i="55"/>
  <c r="J16" i="55"/>
  <c r="K16" i="55"/>
  <c r="L16" i="55"/>
  <c r="M16" i="55"/>
  <c r="N16" i="55"/>
  <c r="B17" i="55"/>
  <c r="C17" i="55"/>
  <c r="P17" i="55" s="1"/>
  <c r="D17" i="55"/>
  <c r="E17" i="55"/>
  <c r="F17" i="55"/>
  <c r="G17" i="55"/>
  <c r="H17" i="55"/>
  <c r="I17" i="55"/>
  <c r="J17" i="55"/>
  <c r="K17" i="55"/>
  <c r="L17" i="55"/>
  <c r="M17" i="55"/>
  <c r="N17" i="55"/>
  <c r="B18" i="55"/>
  <c r="C18" i="55"/>
  <c r="P18" i="55" s="1"/>
  <c r="D18" i="55"/>
  <c r="E18" i="55"/>
  <c r="F18" i="55"/>
  <c r="G18" i="55"/>
  <c r="H18" i="55"/>
  <c r="I18" i="55"/>
  <c r="J18" i="55"/>
  <c r="K18" i="55"/>
  <c r="L18" i="55"/>
  <c r="M18" i="55"/>
  <c r="N18" i="55"/>
  <c r="B19" i="55"/>
  <c r="C19" i="55"/>
  <c r="P19" i="55" s="1"/>
  <c r="D19" i="55"/>
  <c r="E19" i="55"/>
  <c r="F19" i="55"/>
  <c r="G19" i="55"/>
  <c r="H19" i="55"/>
  <c r="I19" i="55"/>
  <c r="J19" i="55"/>
  <c r="K19" i="55"/>
  <c r="L19" i="55"/>
  <c r="M19" i="55"/>
  <c r="N19" i="55"/>
  <c r="B20" i="55"/>
  <c r="C20" i="55"/>
  <c r="P20" i="55" s="1"/>
  <c r="D20" i="55"/>
  <c r="E20" i="55"/>
  <c r="F20" i="55"/>
  <c r="G20" i="55"/>
  <c r="H20" i="55"/>
  <c r="I20" i="55"/>
  <c r="J20" i="55"/>
  <c r="K20" i="55"/>
  <c r="L20" i="55"/>
  <c r="M20" i="55"/>
  <c r="N20" i="55"/>
  <c r="B21" i="55"/>
  <c r="C21" i="55"/>
  <c r="P21" i="55" s="1"/>
  <c r="D21" i="55"/>
  <c r="E21" i="55"/>
  <c r="F21" i="55"/>
  <c r="G21" i="55"/>
  <c r="H21" i="55"/>
  <c r="I21" i="55"/>
  <c r="J21" i="55"/>
  <c r="K21" i="55"/>
  <c r="L21" i="55"/>
  <c r="M21" i="55"/>
  <c r="N21" i="55"/>
  <c r="B22" i="55"/>
  <c r="C22" i="55"/>
  <c r="P22" i="55" s="1"/>
  <c r="D22" i="55"/>
  <c r="E22" i="55"/>
  <c r="F22" i="55"/>
  <c r="G22" i="55"/>
  <c r="H22" i="55"/>
  <c r="I22" i="55"/>
  <c r="J22" i="55"/>
  <c r="K22" i="55"/>
  <c r="L22" i="55"/>
  <c r="M22" i="55"/>
  <c r="N22" i="55"/>
  <c r="B23" i="55"/>
  <c r="C23" i="55"/>
  <c r="P23" i="55" s="1"/>
  <c r="D23" i="55"/>
  <c r="E23" i="55"/>
  <c r="F23" i="55"/>
  <c r="G23" i="55"/>
  <c r="H23" i="55"/>
  <c r="I23" i="55"/>
  <c r="J23" i="55"/>
  <c r="K23" i="55"/>
  <c r="L23" i="55"/>
  <c r="M23" i="55"/>
  <c r="N23" i="55"/>
  <c r="B24" i="55"/>
  <c r="C24" i="55"/>
  <c r="P24" i="55" s="1"/>
  <c r="D24" i="55"/>
  <c r="E24" i="55"/>
  <c r="F24" i="55"/>
  <c r="G24" i="55"/>
  <c r="H24" i="55"/>
  <c r="I24" i="55"/>
  <c r="J24" i="55"/>
  <c r="K24" i="55"/>
  <c r="L24" i="55"/>
  <c r="M24" i="55"/>
  <c r="N24" i="55"/>
  <c r="B25" i="55"/>
  <c r="C25" i="55"/>
  <c r="P25" i="55" s="1"/>
  <c r="D25" i="55"/>
  <c r="E25" i="55"/>
  <c r="F25" i="55"/>
  <c r="G25" i="55"/>
  <c r="H25" i="55"/>
  <c r="I25" i="55"/>
  <c r="J25" i="55"/>
  <c r="K25" i="55"/>
  <c r="L25" i="55"/>
  <c r="M25" i="55"/>
  <c r="N25" i="55"/>
  <c r="B26" i="55"/>
  <c r="C26" i="55"/>
  <c r="P26" i="55" s="1"/>
  <c r="D26" i="55"/>
  <c r="E26" i="55"/>
  <c r="F26" i="55"/>
  <c r="G26" i="55"/>
  <c r="H26" i="55"/>
  <c r="I26" i="55"/>
  <c r="J26" i="55"/>
  <c r="K26" i="55"/>
  <c r="L26" i="55"/>
  <c r="M26" i="55"/>
  <c r="N26" i="55"/>
  <c r="B27" i="55"/>
  <c r="C27" i="55"/>
  <c r="P27" i="55" s="1"/>
  <c r="D27" i="55"/>
  <c r="E27" i="55"/>
  <c r="F27" i="55"/>
  <c r="G27" i="55"/>
  <c r="H27" i="55"/>
  <c r="I27" i="55"/>
  <c r="J27" i="55"/>
  <c r="K27" i="55"/>
  <c r="L27" i="55"/>
  <c r="M27" i="55"/>
  <c r="N27" i="55"/>
  <c r="B28" i="55"/>
  <c r="C28" i="55"/>
  <c r="P28" i="55" s="1"/>
  <c r="D28" i="55"/>
  <c r="E28" i="55"/>
  <c r="F28" i="55"/>
  <c r="G28" i="55"/>
  <c r="H28" i="55"/>
  <c r="I28" i="55"/>
  <c r="J28" i="55"/>
  <c r="K28" i="55"/>
  <c r="L28" i="55"/>
  <c r="M28" i="55"/>
  <c r="N28" i="55"/>
  <c r="B29" i="55"/>
  <c r="C29" i="55"/>
  <c r="P29" i="55" s="1"/>
  <c r="D29" i="55"/>
  <c r="E29" i="55"/>
  <c r="F29" i="55"/>
  <c r="G29" i="55"/>
  <c r="H29" i="55"/>
  <c r="I29" i="55"/>
  <c r="J29" i="55"/>
  <c r="K29" i="55"/>
  <c r="L29" i="55"/>
  <c r="M29" i="55"/>
  <c r="N29" i="55"/>
  <c r="B30" i="55"/>
  <c r="C30" i="55"/>
  <c r="P30" i="55" s="1"/>
  <c r="D30" i="55"/>
  <c r="E30" i="55"/>
  <c r="F30" i="55"/>
  <c r="G30" i="55"/>
  <c r="H30" i="55"/>
  <c r="I30" i="55"/>
  <c r="J30" i="55"/>
  <c r="K30" i="55"/>
  <c r="L30" i="55"/>
  <c r="M30" i="55"/>
  <c r="N30" i="55"/>
  <c r="B31" i="55"/>
  <c r="C31" i="55"/>
  <c r="P31" i="55" s="1"/>
  <c r="D31" i="55"/>
  <c r="E31" i="55"/>
  <c r="F31" i="55"/>
  <c r="G31" i="55"/>
  <c r="H31" i="55"/>
  <c r="I31" i="55"/>
  <c r="J31" i="55"/>
  <c r="K31" i="55"/>
  <c r="L31" i="55"/>
  <c r="M31" i="55"/>
  <c r="N31" i="55"/>
  <c r="B32" i="55"/>
  <c r="C32" i="55"/>
  <c r="P32" i="55" s="1"/>
  <c r="D32" i="55"/>
  <c r="E32" i="55"/>
  <c r="F32" i="55"/>
  <c r="G32" i="55"/>
  <c r="H32" i="55"/>
  <c r="I32" i="55"/>
  <c r="J32" i="55"/>
  <c r="K32" i="55"/>
  <c r="L32" i="55"/>
  <c r="M32" i="55"/>
  <c r="N32" i="55"/>
  <c r="B33" i="55"/>
  <c r="C33" i="55"/>
  <c r="P33" i="55" s="1"/>
  <c r="D33" i="55"/>
  <c r="E33" i="55"/>
  <c r="F33" i="55"/>
  <c r="G33" i="55"/>
  <c r="H33" i="55"/>
  <c r="I33" i="55"/>
  <c r="J33" i="55"/>
  <c r="K33" i="55"/>
  <c r="L33" i="55"/>
  <c r="M33" i="55"/>
  <c r="N33" i="55"/>
  <c r="B34" i="55"/>
  <c r="C34" i="55"/>
  <c r="P34" i="55" s="1"/>
  <c r="D34" i="55"/>
  <c r="E34" i="55"/>
  <c r="F34" i="55"/>
  <c r="G34" i="55"/>
  <c r="H34" i="55"/>
  <c r="I34" i="55"/>
  <c r="J34" i="55"/>
  <c r="K34" i="55"/>
  <c r="L34" i="55"/>
  <c r="M34" i="55"/>
  <c r="N34" i="55"/>
  <c r="B35" i="55"/>
  <c r="C35" i="55"/>
  <c r="P35" i="55" s="1"/>
  <c r="D35" i="55"/>
  <c r="E35" i="55"/>
  <c r="F35" i="55"/>
  <c r="G35" i="55"/>
  <c r="H35" i="55"/>
  <c r="I35" i="55"/>
  <c r="J35" i="55"/>
  <c r="K35" i="55"/>
  <c r="L35" i="55"/>
  <c r="M35" i="55"/>
  <c r="N35" i="55"/>
  <c r="B36" i="55"/>
  <c r="C36" i="55"/>
  <c r="P36" i="55" s="1"/>
  <c r="D36" i="55"/>
  <c r="E36" i="55"/>
  <c r="F36" i="55"/>
  <c r="G36" i="55"/>
  <c r="H36" i="55"/>
  <c r="I36" i="55"/>
  <c r="J36" i="55"/>
  <c r="K36" i="55"/>
  <c r="L36" i="55"/>
  <c r="M36" i="55"/>
  <c r="N36" i="55"/>
  <c r="B37" i="55"/>
  <c r="C37" i="55"/>
  <c r="P37" i="55" s="1"/>
  <c r="D37" i="55"/>
  <c r="E37" i="55"/>
  <c r="F37" i="55"/>
  <c r="G37" i="55"/>
  <c r="H37" i="55"/>
  <c r="I37" i="55"/>
  <c r="J37" i="55"/>
  <c r="K37" i="55"/>
  <c r="L37" i="55"/>
  <c r="M37" i="55"/>
  <c r="N37" i="55"/>
  <c r="B38" i="55"/>
  <c r="C38" i="55"/>
  <c r="P38" i="55" s="1"/>
  <c r="D38" i="55"/>
  <c r="E38" i="55"/>
  <c r="F38" i="55"/>
  <c r="G38" i="55"/>
  <c r="H38" i="55"/>
  <c r="I38" i="55"/>
  <c r="J38" i="55"/>
  <c r="K38" i="55"/>
  <c r="L38" i="55"/>
  <c r="M38" i="55"/>
  <c r="N38" i="55"/>
  <c r="B39" i="55"/>
  <c r="C39" i="55"/>
  <c r="P39" i="55" s="1"/>
  <c r="D39" i="55"/>
  <c r="E39" i="55"/>
  <c r="F39" i="55"/>
  <c r="G39" i="55"/>
  <c r="H39" i="55"/>
  <c r="I39" i="55"/>
  <c r="J39" i="55"/>
  <c r="K39" i="55"/>
  <c r="L39" i="55"/>
  <c r="M39" i="55"/>
  <c r="N39" i="55"/>
  <c r="B40" i="55"/>
  <c r="C40" i="55"/>
  <c r="P40" i="55" s="1"/>
  <c r="D40" i="55"/>
  <c r="E40" i="55"/>
  <c r="F40" i="55"/>
  <c r="G40" i="55"/>
  <c r="H40" i="55"/>
  <c r="I40" i="55"/>
  <c r="J40" i="55"/>
  <c r="K40" i="55"/>
  <c r="L40" i="55"/>
  <c r="M40" i="55"/>
  <c r="N40" i="55"/>
  <c r="B41" i="55"/>
  <c r="C41" i="55"/>
  <c r="P41" i="55" s="1"/>
  <c r="D41" i="55"/>
  <c r="E41" i="55"/>
  <c r="F41" i="55"/>
  <c r="G41" i="55"/>
  <c r="H41" i="55"/>
  <c r="I41" i="55"/>
  <c r="J41" i="55"/>
  <c r="K41" i="55"/>
  <c r="L41" i="55"/>
  <c r="M41" i="55"/>
  <c r="N41" i="55"/>
  <c r="B42" i="55"/>
  <c r="C42" i="55"/>
  <c r="P42" i="55" s="1"/>
  <c r="D42" i="55"/>
  <c r="E42" i="55"/>
  <c r="F42" i="55"/>
  <c r="G42" i="55"/>
  <c r="H42" i="55"/>
  <c r="I42" i="55"/>
  <c r="J42" i="55"/>
  <c r="K42" i="55"/>
  <c r="L42" i="55"/>
  <c r="M42" i="55"/>
  <c r="N42" i="55"/>
  <c r="B43" i="55"/>
  <c r="C43" i="55"/>
  <c r="P43" i="55" s="1"/>
  <c r="D43" i="55"/>
  <c r="E43" i="55"/>
  <c r="F43" i="55"/>
  <c r="G43" i="55"/>
  <c r="H43" i="55"/>
  <c r="I43" i="55"/>
  <c r="J43" i="55"/>
  <c r="K43" i="55"/>
  <c r="L43" i="55"/>
  <c r="M43" i="55"/>
  <c r="N43" i="55"/>
  <c r="B44" i="55"/>
  <c r="C44" i="55"/>
  <c r="P44" i="55" s="1"/>
  <c r="D44" i="55"/>
  <c r="E44" i="55"/>
  <c r="F44" i="55"/>
  <c r="G44" i="55"/>
  <c r="H44" i="55"/>
  <c r="I44" i="55"/>
  <c r="J44" i="55"/>
  <c r="K44" i="55"/>
  <c r="L44" i="55"/>
  <c r="M44" i="55"/>
  <c r="N44" i="55"/>
  <c r="B45" i="55"/>
  <c r="C45" i="55"/>
  <c r="P45" i="55" s="1"/>
  <c r="D45" i="55"/>
  <c r="E45" i="55"/>
  <c r="F45" i="55"/>
  <c r="G45" i="55"/>
  <c r="H45" i="55"/>
  <c r="I45" i="55"/>
  <c r="J45" i="55"/>
  <c r="K45" i="55"/>
  <c r="L45" i="55"/>
  <c r="M45" i="55"/>
  <c r="N45" i="55"/>
  <c r="B46" i="55"/>
  <c r="C46" i="55"/>
  <c r="P46" i="55" s="1"/>
  <c r="D46" i="55"/>
  <c r="E46" i="55"/>
  <c r="F46" i="55"/>
  <c r="G46" i="55"/>
  <c r="H46" i="55"/>
  <c r="I46" i="55"/>
  <c r="J46" i="55"/>
  <c r="K46" i="55"/>
  <c r="L46" i="55"/>
  <c r="M46" i="55"/>
  <c r="N46" i="55"/>
  <c r="B47" i="55"/>
  <c r="C47" i="55"/>
  <c r="P47" i="55" s="1"/>
  <c r="D47" i="55"/>
  <c r="E47" i="55"/>
  <c r="F47" i="55"/>
  <c r="G47" i="55"/>
  <c r="H47" i="55"/>
  <c r="I47" i="55"/>
  <c r="J47" i="55"/>
  <c r="K47" i="55"/>
  <c r="L47" i="55"/>
  <c r="M47" i="55"/>
  <c r="N47" i="55"/>
  <c r="B48" i="55"/>
  <c r="C48" i="55"/>
  <c r="P48" i="55" s="1"/>
  <c r="D48" i="55"/>
  <c r="E48" i="55"/>
  <c r="F48" i="55"/>
  <c r="G48" i="55"/>
  <c r="H48" i="55"/>
  <c r="I48" i="55"/>
  <c r="J48" i="55"/>
  <c r="K48" i="55"/>
  <c r="L48" i="55"/>
  <c r="M48" i="55"/>
  <c r="N48" i="55"/>
  <c r="B49" i="55"/>
  <c r="C49" i="55"/>
  <c r="P49" i="55" s="1"/>
  <c r="D49" i="55"/>
  <c r="E49" i="55"/>
  <c r="F49" i="55"/>
  <c r="G49" i="55"/>
  <c r="H49" i="55"/>
  <c r="I49" i="55"/>
  <c r="J49" i="55"/>
  <c r="K49" i="55"/>
  <c r="L49" i="55"/>
  <c r="M49" i="55"/>
  <c r="N49" i="55"/>
  <c r="B50" i="55"/>
  <c r="C50" i="55"/>
  <c r="P50" i="55" s="1"/>
  <c r="D50" i="55"/>
  <c r="E50" i="55"/>
  <c r="F50" i="55"/>
  <c r="G50" i="55"/>
  <c r="H50" i="55"/>
  <c r="I50" i="55"/>
  <c r="J50" i="55"/>
  <c r="K50" i="55"/>
  <c r="L50" i="55"/>
  <c r="M50" i="55"/>
  <c r="N50" i="55"/>
  <c r="B51" i="55"/>
  <c r="C51" i="55"/>
  <c r="P51" i="55" s="1"/>
  <c r="D51" i="55"/>
  <c r="E51" i="55"/>
  <c r="F51" i="55"/>
  <c r="G51" i="55"/>
  <c r="H51" i="55"/>
  <c r="I51" i="55"/>
  <c r="J51" i="55"/>
  <c r="K51" i="55"/>
  <c r="L51" i="55"/>
  <c r="M51" i="55"/>
  <c r="N51" i="55"/>
  <c r="B52" i="55"/>
  <c r="C52" i="55"/>
  <c r="P52" i="55" s="1"/>
  <c r="D52" i="55"/>
  <c r="E52" i="55"/>
  <c r="F52" i="55"/>
  <c r="G52" i="55"/>
  <c r="H52" i="55"/>
  <c r="I52" i="55"/>
  <c r="J52" i="55"/>
  <c r="K52" i="55"/>
  <c r="L52" i="55"/>
  <c r="M52" i="55"/>
  <c r="N52" i="55"/>
  <c r="B53" i="55"/>
  <c r="C53" i="55"/>
  <c r="P53" i="55" s="1"/>
  <c r="D53" i="55"/>
  <c r="E53" i="55"/>
  <c r="F53" i="55"/>
  <c r="G53" i="55"/>
  <c r="H53" i="55"/>
  <c r="I53" i="55"/>
  <c r="J53" i="55"/>
  <c r="K53" i="55"/>
  <c r="L53" i="55"/>
  <c r="M53" i="55"/>
  <c r="N53" i="55"/>
  <c r="B54" i="55"/>
  <c r="C54" i="55"/>
  <c r="P54" i="55" s="1"/>
  <c r="D54" i="55"/>
  <c r="E54" i="55"/>
  <c r="F54" i="55"/>
  <c r="G54" i="55"/>
  <c r="H54" i="55"/>
  <c r="I54" i="55"/>
  <c r="J54" i="55"/>
  <c r="K54" i="55"/>
  <c r="L54" i="55"/>
  <c r="M54" i="55"/>
  <c r="N54" i="55"/>
  <c r="B55" i="55"/>
  <c r="C55" i="55"/>
  <c r="P55" i="55" s="1"/>
  <c r="D55" i="55"/>
  <c r="E55" i="55"/>
  <c r="F55" i="55"/>
  <c r="G55" i="55"/>
  <c r="H55" i="55"/>
  <c r="I55" i="55"/>
  <c r="J55" i="55"/>
  <c r="K55" i="55"/>
  <c r="L55" i="55"/>
  <c r="M55" i="55"/>
  <c r="N55" i="55"/>
  <c r="B56" i="55"/>
  <c r="C56" i="55"/>
  <c r="P56" i="55" s="1"/>
  <c r="D56" i="55"/>
  <c r="E56" i="55"/>
  <c r="F56" i="55"/>
  <c r="G56" i="55"/>
  <c r="H56" i="55"/>
  <c r="I56" i="55"/>
  <c r="J56" i="55"/>
  <c r="K56" i="55"/>
  <c r="L56" i="55"/>
  <c r="M56" i="55"/>
  <c r="N56" i="55"/>
  <c r="B57" i="55"/>
  <c r="C57" i="55"/>
  <c r="P57" i="55" s="1"/>
  <c r="D57" i="55"/>
  <c r="E57" i="55"/>
  <c r="F57" i="55"/>
  <c r="G57" i="55"/>
  <c r="H57" i="55"/>
  <c r="I57" i="55"/>
  <c r="J57" i="55"/>
  <c r="K57" i="55"/>
  <c r="L57" i="55"/>
  <c r="M57" i="55"/>
  <c r="N57" i="55"/>
  <c r="B58" i="55"/>
  <c r="C58" i="55"/>
  <c r="P58" i="55" s="1"/>
  <c r="D58" i="55"/>
  <c r="E58" i="55"/>
  <c r="F58" i="55"/>
  <c r="G58" i="55"/>
  <c r="H58" i="55"/>
  <c r="I58" i="55"/>
  <c r="J58" i="55"/>
  <c r="K58" i="55"/>
  <c r="L58" i="55"/>
  <c r="M58" i="55"/>
  <c r="N58" i="55"/>
  <c r="B59" i="55"/>
  <c r="C59" i="55"/>
  <c r="P59" i="55" s="1"/>
  <c r="D59" i="55"/>
  <c r="E59" i="55"/>
  <c r="F59" i="55"/>
  <c r="G59" i="55"/>
  <c r="H59" i="55"/>
  <c r="I59" i="55"/>
  <c r="J59" i="55"/>
  <c r="K59" i="55"/>
  <c r="L59" i="55"/>
  <c r="M59" i="55"/>
  <c r="N59" i="55"/>
  <c r="B60" i="55"/>
  <c r="C60" i="55"/>
  <c r="P60" i="55" s="1"/>
  <c r="D60" i="55"/>
  <c r="E60" i="55"/>
  <c r="F60" i="55"/>
  <c r="G60" i="55"/>
  <c r="H60" i="55"/>
  <c r="I60" i="55"/>
  <c r="J60" i="55"/>
  <c r="K60" i="55"/>
  <c r="L60" i="55"/>
  <c r="M60" i="55"/>
  <c r="N60" i="55"/>
  <c r="B61" i="55"/>
  <c r="C61" i="55"/>
  <c r="P61" i="55" s="1"/>
  <c r="D61" i="55"/>
  <c r="E61" i="55"/>
  <c r="F61" i="55"/>
  <c r="G61" i="55"/>
  <c r="H61" i="55"/>
  <c r="I61" i="55"/>
  <c r="J61" i="55"/>
  <c r="K61" i="55"/>
  <c r="L61" i="55"/>
  <c r="M61" i="55"/>
  <c r="N61" i="55"/>
  <c r="B62" i="55"/>
  <c r="C62" i="55"/>
  <c r="P62" i="55" s="1"/>
  <c r="D62" i="55"/>
  <c r="E62" i="55"/>
  <c r="F62" i="55"/>
  <c r="G62" i="55"/>
  <c r="H62" i="55"/>
  <c r="I62" i="55"/>
  <c r="J62" i="55"/>
  <c r="K62" i="55"/>
  <c r="L62" i="55"/>
  <c r="M62" i="55"/>
  <c r="N62" i="55"/>
  <c r="B63" i="55"/>
  <c r="C63" i="55"/>
  <c r="P63" i="55" s="1"/>
  <c r="D63" i="55"/>
  <c r="E63" i="55"/>
  <c r="F63" i="55"/>
  <c r="G63" i="55"/>
  <c r="H63" i="55"/>
  <c r="I63" i="55"/>
  <c r="J63" i="55"/>
  <c r="K63" i="55"/>
  <c r="L63" i="55"/>
  <c r="M63" i="55"/>
  <c r="N63" i="55"/>
  <c r="B64" i="55"/>
  <c r="C64" i="55"/>
  <c r="P64" i="55" s="1"/>
  <c r="D64" i="55"/>
  <c r="E64" i="55"/>
  <c r="F64" i="55"/>
  <c r="G64" i="55"/>
  <c r="H64" i="55"/>
  <c r="I64" i="55"/>
  <c r="J64" i="55"/>
  <c r="K64" i="55"/>
  <c r="L64" i="55"/>
  <c r="M64" i="55"/>
  <c r="N64" i="55"/>
  <c r="B65" i="55"/>
  <c r="C65" i="55"/>
  <c r="P65" i="55" s="1"/>
  <c r="D65" i="55"/>
  <c r="E65" i="55"/>
  <c r="F65" i="55"/>
  <c r="G65" i="55"/>
  <c r="H65" i="55"/>
  <c r="I65" i="55"/>
  <c r="J65" i="55"/>
  <c r="K65" i="55"/>
  <c r="L65" i="55"/>
  <c r="M65" i="55"/>
  <c r="N65" i="55"/>
  <c r="B66" i="55"/>
  <c r="C66" i="55"/>
  <c r="P66" i="55" s="1"/>
  <c r="D66" i="55"/>
  <c r="E66" i="55"/>
  <c r="F66" i="55"/>
  <c r="G66" i="55"/>
  <c r="H66" i="55"/>
  <c r="I66" i="55"/>
  <c r="J66" i="55"/>
  <c r="K66" i="55"/>
  <c r="L66" i="55"/>
  <c r="M66" i="55"/>
  <c r="N66" i="55"/>
  <c r="B67" i="55"/>
  <c r="C67" i="55"/>
  <c r="P67" i="55" s="1"/>
  <c r="D67" i="55"/>
  <c r="E67" i="55"/>
  <c r="F67" i="55"/>
  <c r="G67" i="55"/>
  <c r="H67" i="55"/>
  <c r="I67" i="55"/>
  <c r="J67" i="55"/>
  <c r="K67" i="55"/>
  <c r="L67" i="55"/>
  <c r="M67" i="55"/>
  <c r="N67" i="55"/>
  <c r="B68" i="55"/>
  <c r="C68" i="55"/>
  <c r="P68" i="55" s="1"/>
  <c r="D68" i="55"/>
  <c r="E68" i="55"/>
  <c r="F68" i="55"/>
  <c r="G68" i="55"/>
  <c r="H68" i="55"/>
  <c r="I68" i="55"/>
  <c r="J68" i="55"/>
  <c r="K68" i="55"/>
  <c r="L68" i="55"/>
  <c r="M68" i="55"/>
  <c r="N68" i="55"/>
  <c r="B69" i="55"/>
  <c r="C69" i="55"/>
  <c r="P69" i="55" s="1"/>
  <c r="D69" i="55"/>
  <c r="E69" i="55"/>
  <c r="F69" i="55"/>
  <c r="G69" i="55"/>
  <c r="H69" i="55"/>
  <c r="I69" i="55"/>
  <c r="J69" i="55"/>
  <c r="K69" i="55"/>
  <c r="L69" i="55"/>
  <c r="M69" i="55"/>
  <c r="N69" i="55"/>
  <c r="B70" i="55"/>
  <c r="C70" i="55"/>
  <c r="P70" i="55" s="1"/>
  <c r="D70" i="55"/>
  <c r="E70" i="55"/>
  <c r="F70" i="55"/>
  <c r="G70" i="55"/>
  <c r="H70" i="55"/>
  <c r="I70" i="55"/>
  <c r="J70" i="55"/>
  <c r="K70" i="55"/>
  <c r="L70" i="55"/>
  <c r="M70" i="55"/>
  <c r="N70" i="55"/>
  <c r="B71" i="55"/>
  <c r="C71" i="55"/>
  <c r="P71" i="55" s="1"/>
  <c r="D71" i="55"/>
  <c r="E71" i="55"/>
  <c r="F71" i="55"/>
  <c r="G71" i="55"/>
  <c r="H71" i="55"/>
  <c r="I71" i="55"/>
  <c r="J71" i="55"/>
  <c r="K71" i="55"/>
  <c r="L71" i="55"/>
  <c r="M71" i="55"/>
  <c r="N71" i="55"/>
  <c r="B72" i="55"/>
  <c r="C72" i="55"/>
  <c r="P72" i="55" s="1"/>
  <c r="D72" i="55"/>
  <c r="E72" i="55"/>
  <c r="F72" i="55"/>
  <c r="G72" i="55"/>
  <c r="H72" i="55"/>
  <c r="I72" i="55"/>
  <c r="J72" i="55"/>
  <c r="K72" i="55"/>
  <c r="L72" i="55"/>
  <c r="M72" i="55"/>
  <c r="N72" i="55"/>
  <c r="B73" i="55"/>
  <c r="C73" i="55"/>
  <c r="P73" i="55" s="1"/>
  <c r="D73" i="55"/>
  <c r="E73" i="55"/>
  <c r="F73" i="55"/>
  <c r="G73" i="55"/>
  <c r="H73" i="55"/>
  <c r="I73" i="55"/>
  <c r="J73" i="55"/>
  <c r="K73" i="55"/>
  <c r="L73" i="55"/>
  <c r="M73" i="55"/>
  <c r="N73" i="55"/>
  <c r="B74" i="55"/>
  <c r="C74" i="55"/>
  <c r="P74" i="55" s="1"/>
  <c r="D74" i="55"/>
  <c r="E74" i="55"/>
  <c r="F74" i="55"/>
  <c r="G74" i="55"/>
  <c r="H74" i="55"/>
  <c r="I74" i="55"/>
  <c r="J74" i="55"/>
  <c r="K74" i="55"/>
  <c r="L74" i="55"/>
  <c r="M74" i="55"/>
  <c r="N74" i="55"/>
  <c r="B75" i="55"/>
  <c r="C75" i="55"/>
  <c r="P75" i="55" s="1"/>
  <c r="D75" i="55"/>
  <c r="E75" i="55"/>
  <c r="F75" i="55"/>
  <c r="G75" i="55"/>
  <c r="H75" i="55"/>
  <c r="I75" i="55"/>
  <c r="J75" i="55"/>
  <c r="K75" i="55"/>
  <c r="L75" i="55"/>
  <c r="M75" i="55"/>
  <c r="N75" i="55"/>
  <c r="B76" i="55"/>
  <c r="C76" i="55"/>
  <c r="P76" i="55" s="1"/>
  <c r="D76" i="55"/>
  <c r="E76" i="55"/>
  <c r="F76" i="55"/>
  <c r="G76" i="55"/>
  <c r="H76" i="55"/>
  <c r="I76" i="55"/>
  <c r="J76" i="55"/>
  <c r="K76" i="55"/>
  <c r="L76" i="55"/>
  <c r="M76" i="55"/>
  <c r="N76" i="55"/>
  <c r="B77" i="55"/>
  <c r="C77" i="55"/>
  <c r="P77" i="55" s="1"/>
  <c r="D77" i="55"/>
  <c r="E77" i="55"/>
  <c r="F77" i="55"/>
  <c r="G77" i="55"/>
  <c r="H77" i="55"/>
  <c r="I77" i="55"/>
  <c r="J77" i="55"/>
  <c r="K77" i="55"/>
  <c r="L77" i="55"/>
  <c r="M77" i="55"/>
  <c r="N77" i="55"/>
  <c r="B78" i="55"/>
  <c r="C78" i="55"/>
  <c r="P78" i="55" s="1"/>
  <c r="D78" i="55"/>
  <c r="E78" i="55"/>
  <c r="F78" i="55"/>
  <c r="G78" i="55"/>
  <c r="H78" i="55"/>
  <c r="I78" i="55"/>
  <c r="J78" i="55"/>
  <c r="K78" i="55"/>
  <c r="L78" i="55"/>
  <c r="M78" i="55"/>
  <c r="N78" i="55"/>
  <c r="B79" i="55"/>
  <c r="C79" i="55"/>
  <c r="P79" i="55" s="1"/>
  <c r="D79" i="55"/>
  <c r="E79" i="55"/>
  <c r="F79" i="55"/>
  <c r="G79" i="55"/>
  <c r="H79" i="55"/>
  <c r="I79" i="55"/>
  <c r="J79" i="55"/>
  <c r="K79" i="55"/>
  <c r="L79" i="55"/>
  <c r="M79" i="55"/>
  <c r="N79" i="55"/>
  <c r="B80" i="55"/>
  <c r="C80" i="55"/>
  <c r="P80" i="55" s="1"/>
  <c r="D80" i="55"/>
  <c r="E80" i="55"/>
  <c r="F80" i="55"/>
  <c r="G80" i="55"/>
  <c r="H80" i="55"/>
  <c r="I80" i="55"/>
  <c r="J80" i="55"/>
  <c r="K80" i="55"/>
  <c r="L80" i="55"/>
  <c r="M80" i="55"/>
  <c r="N80" i="55"/>
  <c r="B81" i="55"/>
  <c r="C81" i="55"/>
  <c r="P81" i="55" s="1"/>
  <c r="D81" i="55"/>
  <c r="E81" i="55"/>
  <c r="F81" i="55"/>
  <c r="G81" i="55"/>
  <c r="H81" i="55"/>
  <c r="I81" i="55"/>
  <c r="J81" i="55"/>
  <c r="K81" i="55"/>
  <c r="L81" i="55"/>
  <c r="M81" i="55"/>
  <c r="N81" i="55"/>
  <c r="B82" i="55"/>
  <c r="C82" i="55"/>
  <c r="P82" i="55" s="1"/>
  <c r="D82" i="55"/>
  <c r="E82" i="55"/>
  <c r="F82" i="55"/>
  <c r="G82" i="55"/>
  <c r="H82" i="55"/>
  <c r="I82" i="55"/>
  <c r="J82" i="55"/>
  <c r="K82" i="55"/>
  <c r="L82" i="55"/>
  <c r="M82" i="55"/>
  <c r="N82" i="55"/>
  <c r="B83" i="55"/>
  <c r="C83" i="55"/>
  <c r="P83" i="55" s="1"/>
  <c r="D83" i="55"/>
  <c r="E83" i="55"/>
  <c r="F83" i="55"/>
  <c r="G83" i="55"/>
  <c r="H83" i="55"/>
  <c r="I83" i="55"/>
  <c r="J83" i="55"/>
  <c r="K83" i="55"/>
  <c r="L83" i="55"/>
  <c r="M83" i="55"/>
  <c r="N83" i="55"/>
  <c r="B84" i="55"/>
  <c r="C84" i="55"/>
  <c r="P84" i="55" s="1"/>
  <c r="D84" i="55"/>
  <c r="E84" i="55"/>
  <c r="F84" i="55"/>
  <c r="G84" i="55"/>
  <c r="H84" i="55"/>
  <c r="I84" i="55"/>
  <c r="J84" i="55"/>
  <c r="K84" i="55"/>
  <c r="L84" i="55"/>
  <c r="M84" i="55"/>
  <c r="N84" i="55"/>
  <c r="B85" i="55"/>
  <c r="C85" i="55"/>
  <c r="P85" i="55" s="1"/>
  <c r="D85" i="55"/>
  <c r="E85" i="55"/>
  <c r="F85" i="55"/>
  <c r="G85" i="55"/>
  <c r="H85" i="55"/>
  <c r="I85" i="55"/>
  <c r="J85" i="55"/>
  <c r="K85" i="55"/>
  <c r="L85" i="55"/>
  <c r="M85" i="55"/>
  <c r="N85" i="55"/>
  <c r="B86" i="55"/>
  <c r="C86" i="55"/>
  <c r="P86" i="55" s="1"/>
  <c r="D86" i="55"/>
  <c r="E86" i="55"/>
  <c r="F86" i="55"/>
  <c r="G86" i="55"/>
  <c r="H86" i="55"/>
  <c r="I86" i="55"/>
  <c r="J86" i="55"/>
  <c r="K86" i="55"/>
  <c r="L86" i="55"/>
  <c r="M86" i="55"/>
  <c r="N86" i="55"/>
  <c r="B87" i="55"/>
  <c r="C87" i="55"/>
  <c r="P87" i="55" s="1"/>
  <c r="D87" i="55"/>
  <c r="E87" i="55"/>
  <c r="F87" i="55"/>
  <c r="G87" i="55"/>
  <c r="H87" i="55"/>
  <c r="I87" i="55"/>
  <c r="J87" i="55"/>
  <c r="K87" i="55"/>
  <c r="L87" i="55"/>
  <c r="M87" i="55"/>
  <c r="N87" i="55"/>
  <c r="B88" i="55"/>
  <c r="C88" i="55"/>
  <c r="P88" i="55" s="1"/>
  <c r="D88" i="55"/>
  <c r="E88" i="55"/>
  <c r="F88" i="55"/>
  <c r="G88" i="55"/>
  <c r="H88" i="55"/>
  <c r="I88" i="55"/>
  <c r="J88" i="55"/>
  <c r="K88" i="55"/>
  <c r="L88" i="55"/>
  <c r="M88" i="55"/>
  <c r="N88" i="55"/>
  <c r="B89" i="55"/>
  <c r="C89" i="55"/>
  <c r="P89" i="55" s="1"/>
  <c r="D89" i="55"/>
  <c r="E89" i="55"/>
  <c r="F89" i="55"/>
  <c r="G89" i="55"/>
  <c r="H89" i="55"/>
  <c r="I89" i="55"/>
  <c r="J89" i="55"/>
  <c r="K89" i="55"/>
  <c r="L89" i="55"/>
  <c r="M89" i="55"/>
  <c r="N89" i="55"/>
  <c r="B90" i="55"/>
  <c r="C90" i="55"/>
  <c r="P90" i="55" s="1"/>
  <c r="D90" i="55"/>
  <c r="E90" i="55"/>
  <c r="F90" i="55"/>
  <c r="G90" i="55"/>
  <c r="H90" i="55"/>
  <c r="I90" i="55"/>
  <c r="J90" i="55"/>
  <c r="K90" i="55"/>
  <c r="L90" i="55"/>
  <c r="M90" i="55"/>
  <c r="N90" i="55"/>
  <c r="B91" i="55"/>
  <c r="C91" i="55"/>
  <c r="P91" i="55" s="1"/>
  <c r="D91" i="55"/>
  <c r="E91" i="55"/>
  <c r="F91" i="55"/>
  <c r="G91" i="55"/>
  <c r="H91" i="55"/>
  <c r="I91" i="55"/>
  <c r="J91" i="55"/>
  <c r="K91" i="55"/>
  <c r="L91" i="55"/>
  <c r="M91" i="55"/>
  <c r="N91" i="55"/>
  <c r="B92" i="55"/>
  <c r="C92" i="55"/>
  <c r="P92" i="55" s="1"/>
  <c r="D92" i="55"/>
  <c r="E92" i="55"/>
  <c r="F92" i="55"/>
  <c r="G92" i="55"/>
  <c r="H92" i="55"/>
  <c r="I92" i="55"/>
  <c r="J92" i="55"/>
  <c r="K92" i="55"/>
  <c r="L92" i="55"/>
  <c r="M92" i="55"/>
  <c r="N92" i="55"/>
  <c r="B93" i="55"/>
  <c r="C93" i="55"/>
  <c r="P93" i="55" s="1"/>
  <c r="D93" i="55"/>
  <c r="E93" i="55"/>
  <c r="F93" i="55"/>
  <c r="G93" i="55"/>
  <c r="H93" i="55"/>
  <c r="I93" i="55"/>
  <c r="J93" i="55"/>
  <c r="K93" i="55"/>
  <c r="L93" i="55"/>
  <c r="M93" i="55"/>
  <c r="N93" i="55"/>
  <c r="B94" i="55"/>
  <c r="C94" i="55"/>
  <c r="P94" i="55" s="1"/>
  <c r="D94" i="55"/>
  <c r="E94" i="55"/>
  <c r="F94" i="55"/>
  <c r="G94" i="55"/>
  <c r="H94" i="55"/>
  <c r="I94" i="55"/>
  <c r="J94" i="55"/>
  <c r="K94" i="55"/>
  <c r="L94" i="55"/>
  <c r="M94" i="55"/>
  <c r="N94" i="55"/>
  <c r="B95" i="55"/>
  <c r="C95" i="55"/>
  <c r="P95" i="55" s="1"/>
  <c r="D95" i="55"/>
  <c r="E95" i="55"/>
  <c r="F95" i="55"/>
  <c r="G95" i="55"/>
  <c r="H95" i="55"/>
  <c r="I95" i="55"/>
  <c r="J95" i="55"/>
  <c r="K95" i="55"/>
  <c r="L95" i="55"/>
  <c r="M95" i="55"/>
  <c r="N95" i="55"/>
  <c r="B96" i="55"/>
  <c r="C96" i="55"/>
  <c r="P96" i="55" s="1"/>
  <c r="D96" i="55"/>
  <c r="E96" i="55"/>
  <c r="F96" i="55"/>
  <c r="G96" i="55"/>
  <c r="H96" i="55"/>
  <c r="I96" i="55"/>
  <c r="J96" i="55"/>
  <c r="K96" i="55"/>
  <c r="L96" i="55"/>
  <c r="M96" i="55"/>
  <c r="N96" i="55"/>
  <c r="B97" i="55"/>
  <c r="C97" i="55"/>
  <c r="P97" i="55" s="1"/>
  <c r="D97" i="55"/>
  <c r="E97" i="55"/>
  <c r="F97" i="55"/>
  <c r="G97" i="55"/>
  <c r="H97" i="55"/>
  <c r="I97" i="55"/>
  <c r="J97" i="55"/>
  <c r="K97" i="55"/>
  <c r="L97" i="55"/>
  <c r="M97" i="55"/>
  <c r="N97" i="55"/>
  <c r="B98" i="55"/>
  <c r="C98" i="55"/>
  <c r="P98" i="55" s="1"/>
  <c r="D98" i="55"/>
  <c r="E98" i="55"/>
  <c r="F98" i="55"/>
  <c r="G98" i="55"/>
  <c r="H98" i="55"/>
  <c r="I98" i="55"/>
  <c r="J98" i="55"/>
  <c r="K98" i="55"/>
  <c r="L98" i="55"/>
  <c r="M98" i="55"/>
  <c r="N98" i="55"/>
  <c r="B99" i="55"/>
  <c r="C99" i="55"/>
  <c r="P99" i="55" s="1"/>
  <c r="D99" i="55"/>
  <c r="E99" i="55"/>
  <c r="F99" i="55"/>
  <c r="G99" i="55"/>
  <c r="H99" i="55"/>
  <c r="I99" i="55"/>
  <c r="J99" i="55"/>
  <c r="K99" i="55"/>
  <c r="L99" i="55"/>
  <c r="M99" i="55"/>
  <c r="N99" i="55"/>
  <c r="B100" i="55"/>
  <c r="C100" i="55"/>
  <c r="P100" i="55" s="1"/>
  <c r="D100" i="55"/>
  <c r="E100" i="55"/>
  <c r="F100" i="55"/>
  <c r="G100" i="55"/>
  <c r="H100" i="55"/>
  <c r="I100" i="55"/>
  <c r="J100" i="55"/>
  <c r="K100" i="55"/>
  <c r="L100" i="55"/>
  <c r="M100" i="55"/>
  <c r="N100" i="55"/>
  <c r="B101" i="55"/>
  <c r="C101" i="55"/>
  <c r="P101" i="55" s="1"/>
  <c r="D101" i="55"/>
  <c r="E101" i="55"/>
  <c r="F101" i="55"/>
  <c r="G101" i="55"/>
  <c r="H101" i="55"/>
  <c r="I101" i="55"/>
  <c r="J101" i="55"/>
  <c r="K101" i="55"/>
  <c r="L101" i="55"/>
  <c r="M101" i="55"/>
  <c r="N101" i="55"/>
  <c r="B102" i="55"/>
  <c r="C102" i="55"/>
  <c r="P102" i="55" s="1"/>
  <c r="D102" i="55"/>
  <c r="E102" i="55"/>
  <c r="F102" i="55"/>
  <c r="G102" i="55"/>
  <c r="H102" i="55"/>
  <c r="I102" i="55"/>
  <c r="J102" i="55"/>
  <c r="K102" i="55"/>
  <c r="L102" i="55"/>
  <c r="M102" i="55"/>
  <c r="N102" i="55"/>
  <c r="B103" i="55"/>
  <c r="C103" i="55"/>
  <c r="P103" i="55" s="1"/>
  <c r="D103" i="55"/>
  <c r="E103" i="55"/>
  <c r="F103" i="55"/>
  <c r="G103" i="55"/>
  <c r="H103" i="55"/>
  <c r="I103" i="55"/>
  <c r="J103" i="55"/>
  <c r="K103" i="55"/>
  <c r="L103" i="55"/>
  <c r="M103" i="55"/>
  <c r="N103" i="55"/>
  <c r="B104" i="55"/>
  <c r="C104" i="55"/>
  <c r="P104" i="55" s="1"/>
  <c r="D104" i="55"/>
  <c r="E104" i="55"/>
  <c r="F104" i="55"/>
  <c r="G104" i="55"/>
  <c r="H104" i="55"/>
  <c r="I104" i="55"/>
  <c r="J104" i="55"/>
  <c r="K104" i="55"/>
  <c r="L104" i="55"/>
  <c r="M104" i="55"/>
  <c r="N104" i="55"/>
  <c r="B105" i="55"/>
  <c r="C105" i="55"/>
  <c r="P105" i="55" s="1"/>
  <c r="D105" i="55"/>
  <c r="E105" i="55"/>
  <c r="F105" i="55"/>
  <c r="G105" i="55"/>
  <c r="H105" i="55"/>
  <c r="I105" i="55"/>
  <c r="J105" i="55"/>
  <c r="K105" i="55"/>
  <c r="L105" i="55"/>
  <c r="M105" i="55"/>
  <c r="N105" i="55"/>
  <c r="B106" i="55"/>
  <c r="C106" i="55"/>
  <c r="P106" i="55" s="1"/>
  <c r="D106" i="55"/>
  <c r="E106" i="55"/>
  <c r="F106" i="55"/>
  <c r="G106" i="55"/>
  <c r="H106" i="55"/>
  <c r="I106" i="55"/>
  <c r="J106" i="55"/>
  <c r="K106" i="55"/>
  <c r="L106" i="55"/>
  <c r="M106" i="55"/>
  <c r="N106" i="55"/>
  <c r="B107" i="55"/>
  <c r="C107" i="55"/>
  <c r="P107" i="55" s="1"/>
  <c r="D107" i="55"/>
  <c r="E107" i="55"/>
  <c r="F107" i="55"/>
  <c r="G107" i="55"/>
  <c r="H107" i="55"/>
  <c r="I107" i="55"/>
  <c r="J107" i="55"/>
  <c r="K107" i="55"/>
  <c r="L107" i="55"/>
  <c r="M107" i="55"/>
  <c r="N107" i="55"/>
  <c r="B108" i="55"/>
  <c r="C108" i="55"/>
  <c r="P108" i="55" s="1"/>
  <c r="D108" i="55"/>
  <c r="E108" i="55"/>
  <c r="F108" i="55"/>
  <c r="G108" i="55"/>
  <c r="H108" i="55"/>
  <c r="I108" i="55"/>
  <c r="J108" i="55"/>
  <c r="K108" i="55"/>
  <c r="L108" i="55"/>
  <c r="M108" i="55"/>
  <c r="N108" i="55"/>
  <c r="B109" i="55"/>
  <c r="C109" i="55"/>
  <c r="P109" i="55" s="1"/>
  <c r="D109" i="55"/>
  <c r="E109" i="55"/>
  <c r="F109" i="55"/>
  <c r="G109" i="55"/>
  <c r="H109" i="55"/>
  <c r="I109" i="55"/>
  <c r="J109" i="55"/>
  <c r="K109" i="55"/>
  <c r="L109" i="55"/>
  <c r="M109" i="55"/>
  <c r="N109" i="55"/>
  <c r="B110" i="55"/>
  <c r="C110" i="55"/>
  <c r="P110" i="55" s="1"/>
  <c r="D110" i="55"/>
  <c r="E110" i="55"/>
  <c r="F110" i="55"/>
  <c r="G110" i="55"/>
  <c r="H110" i="55"/>
  <c r="I110" i="55"/>
  <c r="J110" i="55"/>
  <c r="K110" i="55"/>
  <c r="L110" i="55"/>
  <c r="M110" i="55"/>
  <c r="N110" i="55"/>
  <c r="B111" i="55"/>
  <c r="C111" i="55"/>
  <c r="P111" i="55" s="1"/>
  <c r="D111" i="55"/>
  <c r="E111" i="55"/>
  <c r="F111" i="55"/>
  <c r="G111" i="55"/>
  <c r="H111" i="55"/>
  <c r="I111" i="55"/>
  <c r="J111" i="55"/>
  <c r="K111" i="55"/>
  <c r="L111" i="55"/>
  <c r="M111" i="55"/>
  <c r="N111" i="55"/>
  <c r="B112" i="55"/>
  <c r="C112" i="55"/>
  <c r="P112" i="55" s="1"/>
  <c r="D112" i="55"/>
  <c r="E112" i="55"/>
  <c r="F112" i="55"/>
  <c r="G112" i="55"/>
  <c r="H112" i="55"/>
  <c r="I112" i="55"/>
  <c r="J112" i="55"/>
  <c r="K112" i="55"/>
  <c r="L112" i="55"/>
  <c r="M112" i="55"/>
  <c r="N112" i="55"/>
  <c r="B113" i="55"/>
  <c r="C113" i="55"/>
  <c r="P113" i="55" s="1"/>
  <c r="D113" i="55"/>
  <c r="E113" i="55"/>
  <c r="F113" i="55"/>
  <c r="G113" i="55"/>
  <c r="H113" i="55"/>
  <c r="I113" i="55"/>
  <c r="J113" i="55"/>
  <c r="K113" i="55"/>
  <c r="L113" i="55"/>
  <c r="M113" i="55"/>
  <c r="N113" i="55"/>
  <c r="B114" i="55"/>
  <c r="C114" i="55"/>
  <c r="P114" i="55" s="1"/>
  <c r="D114" i="55"/>
  <c r="E114" i="55"/>
  <c r="F114" i="55"/>
  <c r="G114" i="55"/>
  <c r="H114" i="55"/>
  <c r="I114" i="55"/>
  <c r="J114" i="55"/>
  <c r="K114" i="55"/>
  <c r="L114" i="55"/>
  <c r="M114" i="55"/>
  <c r="N114" i="55"/>
  <c r="B115" i="55"/>
  <c r="C115" i="55"/>
  <c r="P115" i="55" s="1"/>
  <c r="D115" i="55"/>
  <c r="E115" i="55"/>
  <c r="F115" i="55"/>
  <c r="G115" i="55"/>
  <c r="H115" i="55"/>
  <c r="I115" i="55"/>
  <c r="J115" i="55"/>
  <c r="K115" i="55"/>
  <c r="L115" i="55"/>
  <c r="M115" i="55"/>
  <c r="N115" i="55"/>
  <c r="B116" i="55"/>
  <c r="C116" i="55"/>
  <c r="P116" i="55" s="1"/>
  <c r="D116" i="55"/>
  <c r="E116" i="55"/>
  <c r="F116" i="55"/>
  <c r="G116" i="55"/>
  <c r="H116" i="55"/>
  <c r="I116" i="55"/>
  <c r="J116" i="55"/>
  <c r="K116" i="55"/>
  <c r="L116" i="55"/>
  <c r="M116" i="55"/>
  <c r="N116" i="55"/>
  <c r="B117" i="55"/>
  <c r="C117" i="55"/>
  <c r="P117" i="55" s="1"/>
  <c r="D117" i="55"/>
  <c r="E117" i="55"/>
  <c r="F117" i="55"/>
  <c r="G117" i="55"/>
  <c r="H117" i="55"/>
  <c r="I117" i="55"/>
  <c r="J117" i="55"/>
  <c r="K117" i="55"/>
  <c r="L117" i="55"/>
  <c r="M117" i="55"/>
  <c r="N117" i="55"/>
  <c r="B118" i="55"/>
  <c r="C118" i="55"/>
  <c r="P118" i="55" s="1"/>
  <c r="D118" i="55"/>
  <c r="E118" i="55"/>
  <c r="F118" i="55"/>
  <c r="G118" i="55"/>
  <c r="H118" i="55"/>
  <c r="I118" i="55"/>
  <c r="J118" i="55"/>
  <c r="K118" i="55"/>
  <c r="L118" i="55"/>
  <c r="M118" i="55"/>
  <c r="N118" i="55"/>
  <c r="B119" i="55"/>
  <c r="C119" i="55"/>
  <c r="P119" i="55" s="1"/>
  <c r="D119" i="55"/>
  <c r="E119" i="55"/>
  <c r="F119" i="55"/>
  <c r="G119" i="55"/>
  <c r="H119" i="55"/>
  <c r="I119" i="55"/>
  <c r="J119" i="55"/>
  <c r="K119" i="55"/>
  <c r="L119" i="55"/>
  <c r="M119" i="55"/>
  <c r="N119" i="55"/>
  <c r="B120" i="55"/>
  <c r="C120" i="55"/>
  <c r="P120" i="55" s="1"/>
  <c r="D120" i="55"/>
  <c r="E120" i="55"/>
  <c r="F120" i="55"/>
  <c r="G120" i="55"/>
  <c r="H120" i="55"/>
  <c r="I120" i="55"/>
  <c r="J120" i="55"/>
  <c r="K120" i="55"/>
  <c r="L120" i="55"/>
  <c r="M120" i="55"/>
  <c r="N120" i="55"/>
  <c r="B121" i="55"/>
  <c r="C121" i="55"/>
  <c r="P121" i="55" s="1"/>
  <c r="D121" i="55"/>
  <c r="E121" i="55"/>
  <c r="F121" i="55"/>
  <c r="G121" i="55"/>
  <c r="H121" i="55"/>
  <c r="I121" i="55"/>
  <c r="J121" i="55"/>
  <c r="K121" i="55"/>
  <c r="L121" i="55"/>
  <c r="M121" i="55"/>
  <c r="N121" i="55"/>
  <c r="B122" i="55"/>
  <c r="C122" i="55"/>
  <c r="P122" i="55" s="1"/>
  <c r="D122" i="55"/>
  <c r="E122" i="55"/>
  <c r="F122" i="55"/>
  <c r="G122" i="55"/>
  <c r="H122" i="55"/>
  <c r="I122" i="55"/>
  <c r="J122" i="55"/>
  <c r="K122" i="55"/>
  <c r="L122" i="55"/>
  <c r="M122" i="55"/>
  <c r="N122" i="55"/>
  <c r="B123" i="55"/>
  <c r="C123" i="55"/>
  <c r="P123" i="55" s="1"/>
  <c r="D123" i="55"/>
  <c r="E123" i="55"/>
  <c r="F123" i="55"/>
  <c r="G123" i="55"/>
  <c r="H123" i="55"/>
  <c r="I123" i="55"/>
  <c r="J123" i="55"/>
  <c r="K123" i="55"/>
  <c r="L123" i="55"/>
  <c r="M123" i="55"/>
  <c r="N123" i="55"/>
  <c r="B124" i="55"/>
  <c r="C124" i="55"/>
  <c r="P124" i="55" s="1"/>
  <c r="D124" i="55"/>
  <c r="E124" i="55"/>
  <c r="F124" i="55"/>
  <c r="G124" i="55"/>
  <c r="H124" i="55"/>
  <c r="I124" i="55"/>
  <c r="J124" i="55"/>
  <c r="K124" i="55"/>
  <c r="L124" i="55"/>
  <c r="M124" i="55"/>
  <c r="N124" i="55"/>
  <c r="B125" i="55"/>
  <c r="C125" i="55"/>
  <c r="P125" i="55" s="1"/>
  <c r="D125" i="55"/>
  <c r="E125" i="55"/>
  <c r="F125" i="55"/>
  <c r="G125" i="55"/>
  <c r="H125" i="55"/>
  <c r="I125" i="55"/>
  <c r="J125" i="55"/>
  <c r="K125" i="55"/>
  <c r="L125" i="55"/>
  <c r="M125" i="55"/>
  <c r="N125" i="55"/>
  <c r="B126" i="55"/>
  <c r="C126" i="55"/>
  <c r="P126" i="55" s="1"/>
  <c r="D126" i="55"/>
  <c r="E126" i="55"/>
  <c r="F126" i="55"/>
  <c r="G126" i="55"/>
  <c r="H126" i="55"/>
  <c r="I126" i="55"/>
  <c r="J126" i="55"/>
  <c r="K126" i="55"/>
  <c r="L126" i="55"/>
  <c r="M126" i="55"/>
  <c r="N126" i="55"/>
  <c r="B127" i="55"/>
  <c r="C127" i="55"/>
  <c r="P127" i="55" s="1"/>
  <c r="D127" i="55"/>
  <c r="E127" i="55"/>
  <c r="F127" i="55"/>
  <c r="G127" i="55"/>
  <c r="H127" i="55"/>
  <c r="I127" i="55"/>
  <c r="J127" i="55"/>
  <c r="K127" i="55"/>
  <c r="L127" i="55"/>
  <c r="M127" i="55"/>
  <c r="N127" i="55"/>
  <c r="B128" i="55"/>
  <c r="C128" i="55"/>
  <c r="P128" i="55" s="1"/>
  <c r="D128" i="55"/>
  <c r="E128" i="55"/>
  <c r="F128" i="55"/>
  <c r="G128" i="55"/>
  <c r="H128" i="55"/>
  <c r="I128" i="55"/>
  <c r="J128" i="55"/>
  <c r="K128" i="55"/>
  <c r="L128" i="55"/>
  <c r="M128" i="55"/>
  <c r="N128" i="55"/>
  <c r="B129" i="55"/>
  <c r="C129" i="55"/>
  <c r="P129" i="55" s="1"/>
  <c r="D129" i="55"/>
  <c r="E129" i="55"/>
  <c r="F129" i="55"/>
  <c r="G129" i="55"/>
  <c r="H129" i="55"/>
  <c r="I129" i="55"/>
  <c r="J129" i="55"/>
  <c r="K129" i="55"/>
  <c r="L129" i="55"/>
  <c r="M129" i="55"/>
  <c r="N129" i="55"/>
  <c r="B130" i="55"/>
  <c r="C130" i="55"/>
  <c r="P130" i="55" s="1"/>
  <c r="D130" i="55"/>
  <c r="E130" i="55"/>
  <c r="F130" i="55"/>
  <c r="G130" i="55"/>
  <c r="H130" i="55"/>
  <c r="I130" i="55"/>
  <c r="J130" i="55"/>
  <c r="K130" i="55"/>
  <c r="L130" i="55"/>
  <c r="M130" i="55"/>
  <c r="N130" i="55"/>
  <c r="B131" i="55"/>
  <c r="C131" i="55"/>
  <c r="P131" i="55" s="1"/>
  <c r="D131" i="55"/>
  <c r="E131" i="55"/>
  <c r="F131" i="55"/>
  <c r="G131" i="55"/>
  <c r="H131" i="55"/>
  <c r="I131" i="55"/>
  <c r="J131" i="55"/>
  <c r="K131" i="55"/>
  <c r="L131" i="55"/>
  <c r="M131" i="55"/>
  <c r="N131" i="55"/>
  <c r="B132" i="55"/>
  <c r="C132" i="55"/>
  <c r="P132" i="55" s="1"/>
  <c r="D132" i="55"/>
  <c r="E132" i="55"/>
  <c r="F132" i="55"/>
  <c r="G132" i="55"/>
  <c r="H132" i="55"/>
  <c r="I132" i="55"/>
  <c r="J132" i="55"/>
  <c r="K132" i="55"/>
  <c r="L132" i="55"/>
  <c r="M132" i="55"/>
  <c r="N132" i="55"/>
  <c r="B133" i="55"/>
  <c r="C133" i="55"/>
  <c r="P133" i="55" s="1"/>
  <c r="D133" i="55"/>
  <c r="E133" i="55"/>
  <c r="F133" i="55"/>
  <c r="G133" i="55"/>
  <c r="H133" i="55"/>
  <c r="I133" i="55"/>
  <c r="J133" i="55"/>
  <c r="K133" i="55"/>
  <c r="L133" i="55"/>
  <c r="M133" i="55"/>
  <c r="N133" i="55"/>
  <c r="B134" i="55"/>
  <c r="C134" i="55"/>
  <c r="P134" i="55" s="1"/>
  <c r="D134" i="55"/>
  <c r="E134" i="55"/>
  <c r="F134" i="55"/>
  <c r="G134" i="55"/>
  <c r="H134" i="55"/>
  <c r="I134" i="55"/>
  <c r="J134" i="55"/>
  <c r="K134" i="55"/>
  <c r="L134" i="55"/>
  <c r="M134" i="55"/>
  <c r="N134" i="55"/>
  <c r="B135" i="55"/>
  <c r="C135" i="55"/>
  <c r="P135" i="55" s="1"/>
  <c r="D135" i="55"/>
  <c r="E135" i="55"/>
  <c r="F135" i="55"/>
  <c r="G135" i="55"/>
  <c r="H135" i="55"/>
  <c r="I135" i="55"/>
  <c r="J135" i="55"/>
  <c r="K135" i="55"/>
  <c r="L135" i="55"/>
  <c r="M135" i="55"/>
  <c r="N135" i="55"/>
  <c r="B136" i="55"/>
  <c r="C136" i="55"/>
  <c r="P136" i="55" s="1"/>
  <c r="D136" i="55"/>
  <c r="E136" i="55"/>
  <c r="F136" i="55"/>
  <c r="G136" i="55"/>
  <c r="H136" i="55"/>
  <c r="I136" i="55"/>
  <c r="J136" i="55"/>
  <c r="K136" i="55"/>
  <c r="L136" i="55"/>
  <c r="M136" i="55"/>
  <c r="N136" i="55"/>
  <c r="B137" i="55"/>
  <c r="C137" i="55"/>
  <c r="P137" i="55" s="1"/>
  <c r="D137" i="55"/>
  <c r="E137" i="55"/>
  <c r="F137" i="55"/>
  <c r="G137" i="55"/>
  <c r="H137" i="55"/>
  <c r="I137" i="55"/>
  <c r="J137" i="55"/>
  <c r="K137" i="55"/>
  <c r="L137" i="55"/>
  <c r="M137" i="55"/>
  <c r="N137" i="55"/>
  <c r="B138" i="55"/>
  <c r="C138" i="55"/>
  <c r="P138" i="55" s="1"/>
  <c r="D138" i="55"/>
  <c r="E138" i="55"/>
  <c r="F138" i="55"/>
  <c r="G138" i="55"/>
  <c r="H138" i="55"/>
  <c r="I138" i="55"/>
  <c r="J138" i="55"/>
  <c r="K138" i="55"/>
  <c r="L138" i="55"/>
  <c r="M138" i="55"/>
  <c r="N138" i="55"/>
  <c r="B139" i="55"/>
  <c r="C139" i="55"/>
  <c r="P139" i="55" s="1"/>
  <c r="D139" i="55"/>
  <c r="E139" i="55"/>
  <c r="F139" i="55"/>
  <c r="G139" i="55"/>
  <c r="H139" i="55"/>
  <c r="I139" i="55"/>
  <c r="J139" i="55"/>
  <c r="K139" i="55"/>
  <c r="L139" i="55"/>
  <c r="M139" i="55"/>
  <c r="N139" i="55"/>
  <c r="B140" i="55"/>
  <c r="C140" i="55"/>
  <c r="P140" i="55" s="1"/>
  <c r="D140" i="55"/>
  <c r="E140" i="55"/>
  <c r="F140" i="55"/>
  <c r="G140" i="55"/>
  <c r="H140" i="55"/>
  <c r="I140" i="55"/>
  <c r="J140" i="55"/>
  <c r="K140" i="55"/>
  <c r="L140" i="55"/>
  <c r="M140" i="55"/>
  <c r="N140" i="55"/>
  <c r="B141" i="55"/>
  <c r="C141" i="55"/>
  <c r="P141" i="55" s="1"/>
  <c r="D141" i="55"/>
  <c r="E141" i="55"/>
  <c r="F141" i="55"/>
  <c r="G141" i="55"/>
  <c r="H141" i="55"/>
  <c r="I141" i="55"/>
  <c r="J141" i="55"/>
  <c r="K141" i="55"/>
  <c r="L141" i="55"/>
  <c r="M141" i="55"/>
  <c r="N141" i="55"/>
  <c r="B142" i="55"/>
  <c r="C142" i="55"/>
  <c r="P142" i="55" s="1"/>
  <c r="D142" i="55"/>
  <c r="E142" i="55"/>
  <c r="F142" i="55"/>
  <c r="G142" i="55"/>
  <c r="H142" i="55"/>
  <c r="I142" i="55"/>
  <c r="J142" i="55"/>
  <c r="K142" i="55"/>
  <c r="L142" i="55"/>
  <c r="M142" i="55"/>
  <c r="N142" i="55"/>
  <c r="B143" i="55"/>
  <c r="C143" i="55"/>
  <c r="P143" i="55" s="1"/>
  <c r="D143" i="55"/>
  <c r="E143" i="55"/>
  <c r="F143" i="55"/>
  <c r="G143" i="55"/>
  <c r="H143" i="55"/>
  <c r="I143" i="55"/>
  <c r="J143" i="55"/>
  <c r="K143" i="55"/>
  <c r="L143" i="55"/>
  <c r="M143" i="55"/>
  <c r="N143" i="55"/>
  <c r="B144" i="55"/>
  <c r="C144" i="55"/>
  <c r="P144" i="55" s="1"/>
  <c r="D144" i="55"/>
  <c r="E144" i="55"/>
  <c r="F144" i="55"/>
  <c r="G144" i="55"/>
  <c r="H144" i="55"/>
  <c r="I144" i="55"/>
  <c r="J144" i="55"/>
  <c r="K144" i="55"/>
  <c r="L144" i="55"/>
  <c r="M144" i="55"/>
  <c r="N144" i="55"/>
  <c r="B145" i="55"/>
  <c r="C145" i="55"/>
  <c r="P145" i="55" s="1"/>
  <c r="D145" i="55"/>
  <c r="E145" i="55"/>
  <c r="F145" i="55"/>
  <c r="G145" i="55"/>
  <c r="H145" i="55"/>
  <c r="I145" i="55"/>
  <c r="J145" i="55"/>
  <c r="K145" i="55"/>
  <c r="L145" i="55"/>
  <c r="M145" i="55"/>
  <c r="N145" i="55"/>
  <c r="B146" i="55"/>
  <c r="C146" i="55"/>
  <c r="P146" i="55" s="1"/>
  <c r="D146" i="55"/>
  <c r="E146" i="55"/>
  <c r="F146" i="55"/>
  <c r="G146" i="55"/>
  <c r="H146" i="55"/>
  <c r="I146" i="55"/>
  <c r="J146" i="55"/>
  <c r="K146" i="55"/>
  <c r="L146" i="55"/>
  <c r="M146" i="55"/>
  <c r="N146" i="55"/>
  <c r="B147" i="55"/>
  <c r="C147" i="55"/>
  <c r="P147" i="55" s="1"/>
  <c r="D147" i="55"/>
  <c r="E147" i="55"/>
  <c r="F147" i="55"/>
  <c r="G147" i="55"/>
  <c r="H147" i="55"/>
  <c r="I147" i="55"/>
  <c r="J147" i="55"/>
  <c r="K147" i="55"/>
  <c r="L147" i="55"/>
  <c r="M147" i="55"/>
  <c r="N147" i="55"/>
  <c r="B148" i="55"/>
  <c r="C148" i="55"/>
  <c r="P148" i="55" s="1"/>
  <c r="D148" i="55"/>
  <c r="E148" i="55"/>
  <c r="F148" i="55"/>
  <c r="G148" i="55"/>
  <c r="H148" i="55"/>
  <c r="I148" i="55"/>
  <c r="J148" i="55"/>
  <c r="K148" i="55"/>
  <c r="L148" i="55"/>
  <c r="M148" i="55"/>
  <c r="N148" i="55"/>
  <c r="B149" i="55"/>
  <c r="C149" i="55"/>
  <c r="P149" i="55" s="1"/>
  <c r="D149" i="55"/>
  <c r="E149" i="55"/>
  <c r="F149" i="55"/>
  <c r="G149" i="55"/>
  <c r="H149" i="55"/>
  <c r="I149" i="55"/>
  <c r="J149" i="55"/>
  <c r="K149" i="55"/>
  <c r="L149" i="55"/>
  <c r="M149" i="55"/>
  <c r="N149" i="55"/>
  <c r="B150" i="55"/>
  <c r="C150" i="55"/>
  <c r="P150" i="55" s="1"/>
  <c r="D150" i="55"/>
  <c r="E150" i="55"/>
  <c r="F150" i="55"/>
  <c r="G150" i="55"/>
  <c r="H150" i="55"/>
  <c r="I150" i="55"/>
  <c r="J150" i="55"/>
  <c r="K150" i="55"/>
  <c r="L150" i="55"/>
  <c r="M150" i="55"/>
  <c r="N150" i="55"/>
  <c r="B151" i="55"/>
  <c r="C151" i="55"/>
  <c r="P151" i="55" s="1"/>
  <c r="D151" i="55"/>
  <c r="E151" i="55"/>
  <c r="F151" i="55"/>
  <c r="G151" i="55"/>
  <c r="H151" i="55"/>
  <c r="I151" i="55"/>
  <c r="J151" i="55"/>
  <c r="K151" i="55"/>
  <c r="L151" i="55"/>
  <c r="M151" i="55"/>
  <c r="N151" i="55"/>
  <c r="B152" i="55"/>
  <c r="C152" i="55"/>
  <c r="P152" i="55" s="1"/>
  <c r="D152" i="55"/>
  <c r="E152" i="55"/>
  <c r="F152" i="55"/>
  <c r="G152" i="55"/>
  <c r="H152" i="55"/>
  <c r="I152" i="55"/>
  <c r="J152" i="55"/>
  <c r="K152" i="55"/>
  <c r="L152" i="55"/>
  <c r="M152" i="55"/>
  <c r="N152" i="55"/>
  <c r="B153" i="55"/>
  <c r="C153" i="55"/>
  <c r="P153" i="55" s="1"/>
  <c r="D153" i="55"/>
  <c r="E153" i="55"/>
  <c r="F153" i="55"/>
  <c r="G153" i="55"/>
  <c r="H153" i="55"/>
  <c r="I153" i="55"/>
  <c r="J153" i="55"/>
  <c r="K153" i="55"/>
  <c r="L153" i="55"/>
  <c r="M153" i="55"/>
  <c r="N153" i="55"/>
  <c r="B154" i="55"/>
  <c r="C154" i="55"/>
  <c r="P154" i="55" s="1"/>
  <c r="D154" i="55"/>
  <c r="E154" i="55"/>
  <c r="F154" i="55"/>
  <c r="G154" i="55"/>
  <c r="H154" i="55"/>
  <c r="I154" i="55"/>
  <c r="J154" i="55"/>
  <c r="K154" i="55"/>
  <c r="L154" i="55"/>
  <c r="M154" i="55"/>
  <c r="N154" i="55"/>
  <c r="B155" i="55"/>
  <c r="C155" i="55"/>
  <c r="P155" i="55" s="1"/>
  <c r="D155" i="55"/>
  <c r="E155" i="55"/>
  <c r="F155" i="55"/>
  <c r="G155" i="55"/>
  <c r="H155" i="55"/>
  <c r="I155" i="55"/>
  <c r="J155" i="55"/>
  <c r="K155" i="55"/>
  <c r="L155" i="55"/>
  <c r="M155" i="55"/>
  <c r="N155" i="55"/>
  <c r="B156" i="55"/>
  <c r="C156" i="55"/>
  <c r="P156" i="55" s="1"/>
  <c r="D156" i="55"/>
  <c r="E156" i="55"/>
  <c r="F156" i="55"/>
  <c r="G156" i="55"/>
  <c r="H156" i="55"/>
  <c r="I156" i="55"/>
  <c r="J156" i="55"/>
  <c r="K156" i="55"/>
  <c r="L156" i="55"/>
  <c r="M156" i="55"/>
  <c r="N156" i="55"/>
  <c r="B157" i="55"/>
  <c r="C157" i="55"/>
  <c r="P157" i="55" s="1"/>
  <c r="D157" i="55"/>
  <c r="E157" i="55"/>
  <c r="F157" i="55"/>
  <c r="G157" i="55"/>
  <c r="H157" i="55"/>
  <c r="I157" i="55"/>
  <c r="J157" i="55"/>
  <c r="K157" i="55"/>
  <c r="L157" i="55"/>
  <c r="M157" i="55"/>
  <c r="N157" i="55"/>
  <c r="B158" i="55"/>
  <c r="C158" i="55"/>
  <c r="P158" i="55" s="1"/>
  <c r="D158" i="55"/>
  <c r="E158" i="55"/>
  <c r="F158" i="55"/>
  <c r="G158" i="55"/>
  <c r="H158" i="55"/>
  <c r="I158" i="55"/>
  <c r="J158" i="55"/>
  <c r="K158" i="55"/>
  <c r="L158" i="55"/>
  <c r="M158" i="55"/>
  <c r="N158" i="55"/>
  <c r="B159" i="55"/>
  <c r="C159" i="55"/>
  <c r="P159" i="55" s="1"/>
  <c r="D159" i="55"/>
  <c r="E159" i="55"/>
  <c r="F159" i="55"/>
  <c r="G159" i="55"/>
  <c r="H159" i="55"/>
  <c r="I159" i="55"/>
  <c r="J159" i="55"/>
  <c r="K159" i="55"/>
  <c r="L159" i="55"/>
  <c r="M159" i="55"/>
  <c r="N159" i="55"/>
  <c r="B160" i="55"/>
  <c r="C160" i="55"/>
  <c r="P160" i="55" s="1"/>
  <c r="D160" i="55"/>
  <c r="E160" i="55"/>
  <c r="F160" i="55"/>
  <c r="G160" i="55"/>
  <c r="H160" i="55"/>
  <c r="I160" i="55"/>
  <c r="J160" i="55"/>
  <c r="K160" i="55"/>
  <c r="L160" i="55"/>
  <c r="M160" i="55"/>
  <c r="N160" i="55"/>
  <c r="B161" i="55"/>
  <c r="C161" i="55"/>
  <c r="P161" i="55" s="1"/>
  <c r="D161" i="55"/>
  <c r="E161" i="55"/>
  <c r="F161" i="55"/>
  <c r="G161" i="55"/>
  <c r="H161" i="55"/>
  <c r="I161" i="55"/>
  <c r="J161" i="55"/>
  <c r="K161" i="55"/>
  <c r="L161" i="55"/>
  <c r="M161" i="55"/>
  <c r="N161" i="55"/>
  <c r="B162" i="55"/>
  <c r="C162" i="55"/>
  <c r="P162" i="55" s="1"/>
  <c r="D162" i="55"/>
  <c r="E162" i="55"/>
  <c r="F162" i="55"/>
  <c r="G162" i="55"/>
  <c r="H162" i="55"/>
  <c r="I162" i="55"/>
  <c r="J162" i="55"/>
  <c r="K162" i="55"/>
  <c r="L162" i="55"/>
  <c r="M162" i="55"/>
  <c r="N162" i="55"/>
  <c r="B163" i="55"/>
  <c r="C163" i="55"/>
  <c r="P163" i="55" s="1"/>
  <c r="D163" i="55"/>
  <c r="E163" i="55"/>
  <c r="F163" i="55"/>
  <c r="G163" i="55"/>
  <c r="H163" i="55"/>
  <c r="I163" i="55"/>
  <c r="J163" i="55"/>
  <c r="K163" i="55"/>
  <c r="L163" i="55"/>
  <c r="M163" i="55"/>
  <c r="N163" i="55"/>
  <c r="B164" i="55"/>
  <c r="C164" i="55"/>
  <c r="P164" i="55" s="1"/>
  <c r="D164" i="55"/>
  <c r="E164" i="55"/>
  <c r="F164" i="55"/>
  <c r="G164" i="55"/>
  <c r="H164" i="55"/>
  <c r="I164" i="55"/>
  <c r="J164" i="55"/>
  <c r="K164" i="55"/>
  <c r="L164" i="55"/>
  <c r="M164" i="55"/>
  <c r="N164" i="55"/>
  <c r="B165" i="55"/>
  <c r="C165" i="55"/>
  <c r="P165" i="55" s="1"/>
  <c r="D165" i="55"/>
  <c r="E165" i="55"/>
  <c r="F165" i="55"/>
  <c r="G165" i="55"/>
  <c r="H165" i="55"/>
  <c r="I165" i="55"/>
  <c r="J165" i="55"/>
  <c r="K165" i="55"/>
  <c r="L165" i="55"/>
  <c r="M165" i="55"/>
  <c r="N165" i="55"/>
  <c r="B166" i="55"/>
  <c r="C166" i="55"/>
  <c r="P166" i="55" s="1"/>
  <c r="D166" i="55"/>
  <c r="E166" i="55"/>
  <c r="F166" i="55"/>
  <c r="G166" i="55"/>
  <c r="H166" i="55"/>
  <c r="I166" i="55"/>
  <c r="J166" i="55"/>
  <c r="K166" i="55"/>
  <c r="L166" i="55"/>
  <c r="M166" i="55"/>
  <c r="N166" i="55"/>
  <c r="B167" i="55"/>
  <c r="C167" i="55"/>
  <c r="P167" i="55" s="1"/>
  <c r="D167" i="55"/>
  <c r="E167" i="55"/>
  <c r="F167" i="55"/>
  <c r="G167" i="55"/>
  <c r="H167" i="55"/>
  <c r="I167" i="55"/>
  <c r="J167" i="55"/>
  <c r="K167" i="55"/>
  <c r="L167" i="55"/>
  <c r="M167" i="55"/>
  <c r="N167" i="55"/>
  <c r="B168" i="55"/>
  <c r="C168" i="55"/>
  <c r="P168" i="55" s="1"/>
  <c r="D168" i="55"/>
  <c r="E168" i="55"/>
  <c r="F168" i="55"/>
  <c r="G168" i="55"/>
  <c r="H168" i="55"/>
  <c r="I168" i="55"/>
  <c r="J168" i="55"/>
  <c r="K168" i="55"/>
  <c r="L168" i="55"/>
  <c r="M168" i="55"/>
  <c r="N168" i="55"/>
  <c r="B169" i="55"/>
  <c r="C169" i="55"/>
  <c r="P169" i="55" s="1"/>
  <c r="D169" i="55"/>
  <c r="E169" i="55"/>
  <c r="F169" i="55"/>
  <c r="G169" i="55"/>
  <c r="H169" i="55"/>
  <c r="I169" i="55"/>
  <c r="J169" i="55"/>
  <c r="K169" i="55"/>
  <c r="L169" i="55"/>
  <c r="M169" i="55"/>
  <c r="N169" i="55"/>
  <c r="B170" i="55"/>
  <c r="C170" i="55"/>
  <c r="P170" i="55" s="1"/>
  <c r="D170" i="55"/>
  <c r="E170" i="55"/>
  <c r="F170" i="55"/>
  <c r="G170" i="55"/>
  <c r="H170" i="55"/>
  <c r="I170" i="55"/>
  <c r="J170" i="55"/>
  <c r="K170" i="55"/>
  <c r="L170" i="55"/>
  <c r="M170" i="55"/>
  <c r="N170" i="55"/>
  <c r="B171" i="55"/>
  <c r="C171" i="55"/>
  <c r="P171" i="55" s="1"/>
  <c r="D171" i="55"/>
  <c r="E171" i="55"/>
  <c r="F171" i="55"/>
  <c r="G171" i="55"/>
  <c r="H171" i="55"/>
  <c r="I171" i="55"/>
  <c r="J171" i="55"/>
  <c r="K171" i="55"/>
  <c r="L171" i="55"/>
  <c r="M171" i="55"/>
  <c r="N171" i="55"/>
  <c r="B172" i="55"/>
  <c r="C172" i="55"/>
  <c r="P172" i="55" s="1"/>
  <c r="D172" i="55"/>
  <c r="E172" i="55"/>
  <c r="F172" i="55"/>
  <c r="G172" i="55"/>
  <c r="H172" i="55"/>
  <c r="I172" i="55"/>
  <c r="J172" i="55"/>
  <c r="K172" i="55"/>
  <c r="L172" i="55"/>
  <c r="M172" i="55"/>
  <c r="N172" i="55"/>
  <c r="B173" i="55"/>
  <c r="C173" i="55"/>
  <c r="P173" i="55" s="1"/>
  <c r="D173" i="55"/>
  <c r="E173" i="55"/>
  <c r="F173" i="55"/>
  <c r="G173" i="55"/>
  <c r="H173" i="55"/>
  <c r="I173" i="55"/>
  <c r="J173" i="55"/>
  <c r="K173" i="55"/>
  <c r="L173" i="55"/>
  <c r="M173" i="55"/>
  <c r="N173" i="55"/>
  <c r="B174" i="55"/>
  <c r="C174" i="55"/>
  <c r="P174" i="55" s="1"/>
  <c r="D174" i="55"/>
  <c r="E174" i="55"/>
  <c r="F174" i="55"/>
  <c r="G174" i="55"/>
  <c r="H174" i="55"/>
  <c r="I174" i="55"/>
  <c r="J174" i="55"/>
  <c r="K174" i="55"/>
  <c r="L174" i="55"/>
  <c r="M174" i="55"/>
  <c r="N174" i="55"/>
  <c r="B175" i="55"/>
  <c r="C175" i="55"/>
  <c r="P175" i="55" s="1"/>
  <c r="D175" i="55"/>
  <c r="E175" i="55"/>
  <c r="F175" i="55"/>
  <c r="G175" i="55"/>
  <c r="H175" i="55"/>
  <c r="I175" i="55"/>
  <c r="J175" i="55"/>
  <c r="K175" i="55"/>
  <c r="L175" i="55"/>
  <c r="M175" i="55"/>
  <c r="N175" i="55"/>
  <c r="B176" i="55"/>
  <c r="C176" i="55"/>
  <c r="P176" i="55" s="1"/>
  <c r="D176" i="55"/>
  <c r="E176" i="55"/>
  <c r="F176" i="55"/>
  <c r="G176" i="55"/>
  <c r="H176" i="55"/>
  <c r="I176" i="55"/>
  <c r="J176" i="55"/>
  <c r="K176" i="55"/>
  <c r="L176" i="55"/>
  <c r="M176" i="55"/>
  <c r="N176" i="55"/>
  <c r="B177" i="55"/>
  <c r="C177" i="55"/>
  <c r="P177" i="55" s="1"/>
  <c r="D177" i="55"/>
  <c r="E177" i="55"/>
  <c r="F177" i="55"/>
  <c r="G177" i="55"/>
  <c r="H177" i="55"/>
  <c r="I177" i="55"/>
  <c r="J177" i="55"/>
  <c r="K177" i="55"/>
  <c r="L177" i="55"/>
  <c r="M177" i="55"/>
  <c r="N177" i="55"/>
  <c r="B178" i="55"/>
  <c r="C178" i="55"/>
  <c r="P178" i="55" s="1"/>
  <c r="D178" i="55"/>
  <c r="E178" i="55"/>
  <c r="F178" i="55"/>
  <c r="G178" i="55"/>
  <c r="H178" i="55"/>
  <c r="I178" i="55"/>
  <c r="J178" i="55"/>
  <c r="K178" i="55"/>
  <c r="L178" i="55"/>
  <c r="M178" i="55"/>
  <c r="N178" i="55"/>
  <c r="B179" i="55"/>
  <c r="C179" i="55"/>
  <c r="P179" i="55" s="1"/>
  <c r="D179" i="55"/>
  <c r="E179" i="55"/>
  <c r="F179" i="55"/>
  <c r="G179" i="55"/>
  <c r="H179" i="55"/>
  <c r="I179" i="55"/>
  <c r="J179" i="55"/>
  <c r="K179" i="55"/>
  <c r="L179" i="55"/>
  <c r="M179" i="55"/>
  <c r="N179" i="55"/>
  <c r="B180" i="55"/>
  <c r="C180" i="55"/>
  <c r="P180" i="55" s="1"/>
  <c r="D180" i="55"/>
  <c r="E180" i="55"/>
  <c r="F180" i="55"/>
  <c r="G180" i="55"/>
  <c r="H180" i="55"/>
  <c r="I180" i="55"/>
  <c r="J180" i="55"/>
  <c r="K180" i="55"/>
  <c r="L180" i="55"/>
  <c r="M180" i="55"/>
  <c r="N180" i="55"/>
  <c r="B181" i="55"/>
  <c r="C181" i="55"/>
  <c r="P181" i="55" s="1"/>
  <c r="D181" i="55"/>
  <c r="E181" i="55"/>
  <c r="F181" i="55"/>
  <c r="G181" i="55"/>
  <c r="H181" i="55"/>
  <c r="I181" i="55"/>
  <c r="J181" i="55"/>
  <c r="K181" i="55"/>
  <c r="L181" i="55"/>
  <c r="M181" i="55"/>
  <c r="N181" i="55"/>
  <c r="B182" i="55"/>
  <c r="C182" i="55"/>
  <c r="P182" i="55" s="1"/>
  <c r="D182" i="55"/>
  <c r="E182" i="55"/>
  <c r="F182" i="55"/>
  <c r="G182" i="55"/>
  <c r="H182" i="55"/>
  <c r="I182" i="55"/>
  <c r="J182" i="55"/>
  <c r="K182" i="55"/>
  <c r="L182" i="55"/>
  <c r="M182" i="55"/>
  <c r="N182" i="55"/>
  <c r="B183" i="55"/>
  <c r="C183" i="55"/>
  <c r="P183" i="55" s="1"/>
  <c r="D183" i="55"/>
  <c r="E183" i="55"/>
  <c r="F183" i="55"/>
  <c r="G183" i="55"/>
  <c r="H183" i="55"/>
  <c r="I183" i="55"/>
  <c r="J183" i="55"/>
  <c r="K183" i="55"/>
  <c r="L183" i="55"/>
  <c r="M183" i="55"/>
  <c r="N183" i="55"/>
  <c r="B184" i="55"/>
  <c r="C184" i="55"/>
  <c r="P184" i="55" s="1"/>
  <c r="D184" i="55"/>
  <c r="E184" i="55"/>
  <c r="F184" i="55"/>
  <c r="G184" i="55"/>
  <c r="H184" i="55"/>
  <c r="I184" i="55"/>
  <c r="J184" i="55"/>
  <c r="K184" i="55"/>
  <c r="L184" i="55"/>
  <c r="M184" i="55"/>
  <c r="N184" i="55"/>
  <c r="B185" i="55"/>
  <c r="C185" i="55"/>
  <c r="P185" i="55" s="1"/>
  <c r="D185" i="55"/>
  <c r="E185" i="55"/>
  <c r="F185" i="55"/>
  <c r="G185" i="55"/>
  <c r="H185" i="55"/>
  <c r="I185" i="55"/>
  <c r="J185" i="55"/>
  <c r="K185" i="55"/>
  <c r="L185" i="55"/>
  <c r="M185" i="55"/>
  <c r="N185" i="55"/>
  <c r="B186" i="55"/>
  <c r="C186" i="55"/>
  <c r="P186" i="55" s="1"/>
  <c r="D186" i="55"/>
  <c r="E186" i="55"/>
  <c r="F186" i="55"/>
  <c r="G186" i="55"/>
  <c r="H186" i="55"/>
  <c r="I186" i="55"/>
  <c r="J186" i="55"/>
  <c r="K186" i="55"/>
  <c r="L186" i="55"/>
  <c r="M186" i="55"/>
  <c r="N186" i="55"/>
  <c r="B187" i="55"/>
  <c r="C187" i="55"/>
  <c r="P187" i="55" s="1"/>
  <c r="D187" i="55"/>
  <c r="E187" i="55"/>
  <c r="F187" i="55"/>
  <c r="G187" i="55"/>
  <c r="H187" i="55"/>
  <c r="I187" i="55"/>
  <c r="J187" i="55"/>
  <c r="K187" i="55"/>
  <c r="L187" i="55"/>
  <c r="M187" i="55"/>
  <c r="N187" i="55"/>
  <c r="B188" i="55"/>
  <c r="C188" i="55"/>
  <c r="P188" i="55" s="1"/>
  <c r="D188" i="55"/>
  <c r="E188" i="55"/>
  <c r="F188" i="55"/>
  <c r="G188" i="55"/>
  <c r="H188" i="55"/>
  <c r="I188" i="55"/>
  <c r="J188" i="55"/>
  <c r="K188" i="55"/>
  <c r="L188" i="55"/>
  <c r="M188" i="55"/>
  <c r="N188" i="55"/>
  <c r="B189" i="55"/>
  <c r="C189" i="55"/>
  <c r="P189" i="55" s="1"/>
  <c r="D189" i="55"/>
  <c r="E189" i="55"/>
  <c r="F189" i="55"/>
  <c r="G189" i="55"/>
  <c r="H189" i="55"/>
  <c r="I189" i="55"/>
  <c r="J189" i="55"/>
  <c r="K189" i="55"/>
  <c r="L189" i="55"/>
  <c r="M189" i="55"/>
  <c r="N189" i="55"/>
  <c r="B190" i="55"/>
  <c r="C190" i="55"/>
  <c r="P190" i="55" s="1"/>
  <c r="D190" i="55"/>
  <c r="E190" i="55"/>
  <c r="F190" i="55"/>
  <c r="G190" i="55"/>
  <c r="H190" i="55"/>
  <c r="I190" i="55"/>
  <c r="J190" i="55"/>
  <c r="K190" i="55"/>
  <c r="L190" i="55"/>
  <c r="M190" i="55"/>
  <c r="N190" i="55"/>
  <c r="B191" i="55"/>
  <c r="C191" i="55"/>
  <c r="P191" i="55" s="1"/>
  <c r="D191" i="55"/>
  <c r="E191" i="55"/>
  <c r="F191" i="55"/>
  <c r="G191" i="55"/>
  <c r="H191" i="55"/>
  <c r="I191" i="55"/>
  <c r="J191" i="55"/>
  <c r="K191" i="55"/>
  <c r="L191" i="55"/>
  <c r="M191" i="55"/>
  <c r="N191" i="55"/>
  <c r="B192" i="55"/>
  <c r="C192" i="55"/>
  <c r="P192" i="55" s="1"/>
  <c r="D192" i="55"/>
  <c r="E192" i="55"/>
  <c r="F192" i="55"/>
  <c r="G192" i="55"/>
  <c r="H192" i="55"/>
  <c r="I192" i="55"/>
  <c r="J192" i="55"/>
  <c r="K192" i="55"/>
  <c r="L192" i="55"/>
  <c r="M192" i="55"/>
  <c r="N192" i="55"/>
  <c r="B193" i="55"/>
  <c r="C193" i="55"/>
  <c r="P193" i="55" s="1"/>
  <c r="D193" i="55"/>
  <c r="E193" i="55"/>
  <c r="F193" i="55"/>
  <c r="G193" i="55"/>
  <c r="H193" i="55"/>
  <c r="I193" i="55"/>
  <c r="J193" i="55"/>
  <c r="K193" i="55"/>
  <c r="L193" i="55"/>
  <c r="M193" i="55"/>
  <c r="N193" i="55"/>
  <c r="B194" i="55"/>
  <c r="C194" i="55"/>
  <c r="P194" i="55" s="1"/>
  <c r="D194" i="55"/>
  <c r="E194" i="55"/>
  <c r="F194" i="55"/>
  <c r="G194" i="55"/>
  <c r="H194" i="55"/>
  <c r="I194" i="55"/>
  <c r="J194" i="55"/>
  <c r="K194" i="55"/>
  <c r="L194" i="55"/>
  <c r="M194" i="55"/>
  <c r="N194" i="55"/>
  <c r="B195" i="55"/>
  <c r="C195" i="55"/>
  <c r="P195" i="55" s="1"/>
  <c r="D195" i="55"/>
  <c r="E195" i="55"/>
  <c r="F195" i="55"/>
  <c r="G195" i="55"/>
  <c r="H195" i="55"/>
  <c r="I195" i="55"/>
  <c r="J195" i="55"/>
  <c r="K195" i="55"/>
  <c r="L195" i="55"/>
  <c r="M195" i="55"/>
  <c r="N195" i="55"/>
  <c r="B196" i="55"/>
  <c r="C196" i="55"/>
  <c r="P196" i="55" s="1"/>
  <c r="D196" i="55"/>
  <c r="E196" i="55"/>
  <c r="F196" i="55"/>
  <c r="G196" i="55"/>
  <c r="H196" i="55"/>
  <c r="I196" i="55"/>
  <c r="J196" i="55"/>
  <c r="K196" i="55"/>
  <c r="L196" i="55"/>
  <c r="M196" i="55"/>
  <c r="N196" i="55"/>
  <c r="B197" i="55"/>
  <c r="C197" i="55"/>
  <c r="P197" i="55" s="1"/>
  <c r="D197" i="55"/>
  <c r="E197" i="55"/>
  <c r="F197" i="55"/>
  <c r="G197" i="55"/>
  <c r="H197" i="55"/>
  <c r="I197" i="55"/>
  <c r="J197" i="55"/>
  <c r="K197" i="55"/>
  <c r="L197" i="55"/>
  <c r="M197" i="55"/>
  <c r="N197" i="55"/>
  <c r="B198" i="55"/>
  <c r="C198" i="55"/>
  <c r="P198" i="55" s="1"/>
  <c r="D198" i="55"/>
  <c r="E198" i="55"/>
  <c r="F198" i="55"/>
  <c r="G198" i="55"/>
  <c r="H198" i="55"/>
  <c r="I198" i="55"/>
  <c r="J198" i="55"/>
  <c r="K198" i="55"/>
  <c r="L198" i="55"/>
  <c r="M198" i="55"/>
  <c r="N198" i="55"/>
  <c r="B199" i="55"/>
  <c r="C199" i="55"/>
  <c r="P199" i="55" s="1"/>
  <c r="D199" i="55"/>
  <c r="E199" i="55"/>
  <c r="F199" i="55"/>
  <c r="G199" i="55"/>
  <c r="H199" i="55"/>
  <c r="I199" i="55"/>
  <c r="J199" i="55"/>
  <c r="K199" i="55"/>
  <c r="L199" i="55"/>
  <c r="M199" i="55"/>
  <c r="N199" i="55"/>
  <c r="B200" i="55"/>
  <c r="C200" i="55"/>
  <c r="P200" i="55" s="1"/>
  <c r="D200" i="55"/>
  <c r="E200" i="55"/>
  <c r="F200" i="55"/>
  <c r="G200" i="55"/>
  <c r="H200" i="55"/>
  <c r="I200" i="55"/>
  <c r="J200" i="55"/>
  <c r="K200" i="55"/>
  <c r="L200" i="55"/>
  <c r="M200" i="55"/>
  <c r="N200" i="55"/>
  <c r="B201" i="55"/>
  <c r="C201" i="55"/>
  <c r="P201" i="55" s="1"/>
  <c r="D201" i="55"/>
  <c r="E201" i="55"/>
  <c r="F201" i="55"/>
  <c r="G201" i="55"/>
  <c r="H201" i="55"/>
  <c r="I201" i="55"/>
  <c r="J201" i="55"/>
  <c r="K201" i="55"/>
  <c r="L201" i="55"/>
  <c r="M201" i="55"/>
  <c r="N201" i="55"/>
  <c r="B202" i="55"/>
  <c r="C202" i="55"/>
  <c r="P202" i="55" s="1"/>
  <c r="D202" i="55"/>
  <c r="E202" i="55"/>
  <c r="F202" i="55"/>
  <c r="G202" i="55"/>
  <c r="H202" i="55"/>
  <c r="I202" i="55"/>
  <c r="J202" i="55"/>
  <c r="K202" i="55"/>
  <c r="L202" i="55"/>
  <c r="M202" i="55"/>
  <c r="N202" i="55"/>
  <c r="B203" i="55"/>
  <c r="C203" i="55"/>
  <c r="P203" i="55" s="1"/>
  <c r="D203" i="55"/>
  <c r="E203" i="55"/>
  <c r="F203" i="55"/>
  <c r="G203" i="55"/>
  <c r="H203" i="55"/>
  <c r="I203" i="55"/>
  <c r="J203" i="55"/>
  <c r="K203" i="55"/>
  <c r="L203" i="55"/>
  <c r="M203" i="55"/>
  <c r="N203" i="55"/>
  <c r="B204" i="55"/>
  <c r="C204" i="55"/>
  <c r="P204" i="55" s="1"/>
  <c r="D204" i="55"/>
  <c r="E204" i="55"/>
  <c r="F204" i="55"/>
  <c r="G204" i="55"/>
  <c r="H204" i="55"/>
  <c r="I204" i="55"/>
  <c r="J204" i="55"/>
  <c r="K204" i="55"/>
  <c r="L204" i="55"/>
  <c r="M204" i="55"/>
  <c r="N204" i="55"/>
  <c r="B205" i="55"/>
  <c r="C205" i="55"/>
  <c r="P205" i="55" s="1"/>
  <c r="D205" i="55"/>
  <c r="E205" i="55"/>
  <c r="F205" i="55"/>
  <c r="G205" i="55"/>
  <c r="H205" i="55"/>
  <c r="I205" i="55"/>
  <c r="J205" i="55"/>
  <c r="K205" i="55"/>
  <c r="L205" i="55"/>
  <c r="M205" i="55"/>
  <c r="N205" i="55"/>
  <c r="B206" i="55"/>
  <c r="C206" i="55"/>
  <c r="P206" i="55" s="1"/>
  <c r="D206" i="55"/>
  <c r="E206" i="55"/>
  <c r="F206" i="55"/>
  <c r="G206" i="55"/>
  <c r="H206" i="55"/>
  <c r="I206" i="55"/>
  <c r="J206" i="55"/>
  <c r="K206" i="55"/>
  <c r="L206" i="55"/>
  <c r="M206" i="55"/>
  <c r="N206" i="55"/>
  <c r="B207" i="55"/>
  <c r="C207" i="55"/>
  <c r="P207" i="55" s="1"/>
  <c r="D207" i="55"/>
  <c r="E207" i="55"/>
  <c r="F207" i="55"/>
  <c r="G207" i="55"/>
  <c r="H207" i="55"/>
  <c r="I207" i="55"/>
  <c r="J207" i="55"/>
  <c r="K207" i="55"/>
  <c r="L207" i="55"/>
  <c r="M207" i="55"/>
  <c r="N207" i="55"/>
  <c r="B208" i="55"/>
  <c r="C208" i="55"/>
  <c r="P208" i="55" s="1"/>
  <c r="D208" i="55"/>
  <c r="E208" i="55"/>
  <c r="F208" i="55"/>
  <c r="G208" i="55"/>
  <c r="H208" i="55"/>
  <c r="I208" i="55"/>
  <c r="J208" i="55"/>
  <c r="K208" i="55"/>
  <c r="L208" i="55"/>
  <c r="M208" i="55"/>
  <c r="N208" i="55"/>
  <c r="B209" i="55"/>
  <c r="C209" i="55"/>
  <c r="P209" i="55" s="1"/>
  <c r="D209" i="55"/>
  <c r="E209" i="55"/>
  <c r="F209" i="55"/>
  <c r="G209" i="55"/>
  <c r="H209" i="55"/>
  <c r="I209" i="55"/>
  <c r="J209" i="55"/>
  <c r="K209" i="55"/>
  <c r="L209" i="55"/>
  <c r="M209" i="55"/>
  <c r="N209" i="55"/>
  <c r="B210" i="55"/>
  <c r="C210" i="55"/>
  <c r="P210" i="55" s="1"/>
  <c r="D210" i="55"/>
  <c r="E210" i="55"/>
  <c r="F210" i="55"/>
  <c r="G210" i="55"/>
  <c r="H210" i="55"/>
  <c r="I210" i="55"/>
  <c r="J210" i="55"/>
  <c r="K210" i="55"/>
  <c r="L210" i="55"/>
  <c r="M210" i="55"/>
  <c r="N210" i="55"/>
  <c r="B211" i="55"/>
  <c r="C211" i="55"/>
  <c r="P211" i="55" s="1"/>
  <c r="D211" i="55"/>
  <c r="E211" i="55"/>
  <c r="F211" i="55"/>
  <c r="G211" i="55"/>
  <c r="H211" i="55"/>
  <c r="I211" i="55"/>
  <c r="J211" i="55"/>
  <c r="K211" i="55"/>
  <c r="L211" i="55"/>
  <c r="M211" i="55"/>
  <c r="N211" i="55"/>
  <c r="B212" i="55"/>
  <c r="C212" i="55"/>
  <c r="P212" i="55" s="1"/>
  <c r="D212" i="55"/>
  <c r="E212" i="55"/>
  <c r="F212" i="55"/>
  <c r="G212" i="55"/>
  <c r="H212" i="55"/>
  <c r="I212" i="55"/>
  <c r="J212" i="55"/>
  <c r="K212" i="55"/>
  <c r="L212" i="55"/>
  <c r="M212" i="55"/>
  <c r="N212" i="55"/>
  <c r="B213" i="55"/>
  <c r="C213" i="55"/>
  <c r="P213" i="55" s="1"/>
  <c r="D213" i="55"/>
  <c r="E213" i="55"/>
  <c r="F213" i="55"/>
  <c r="G213" i="55"/>
  <c r="H213" i="55"/>
  <c r="I213" i="55"/>
  <c r="J213" i="55"/>
  <c r="K213" i="55"/>
  <c r="L213" i="55"/>
  <c r="M213" i="55"/>
  <c r="N213" i="55"/>
  <c r="B214" i="55"/>
  <c r="C214" i="55"/>
  <c r="P214" i="55" s="1"/>
  <c r="D214" i="55"/>
  <c r="E214" i="55"/>
  <c r="F214" i="55"/>
  <c r="G214" i="55"/>
  <c r="H214" i="55"/>
  <c r="I214" i="55"/>
  <c r="J214" i="55"/>
  <c r="K214" i="55"/>
  <c r="L214" i="55"/>
  <c r="M214" i="55"/>
  <c r="N214" i="55"/>
  <c r="B215" i="55"/>
  <c r="C215" i="55"/>
  <c r="P215" i="55" s="1"/>
  <c r="D215" i="55"/>
  <c r="E215" i="55"/>
  <c r="F215" i="55"/>
  <c r="G215" i="55"/>
  <c r="H215" i="55"/>
  <c r="I215" i="55"/>
  <c r="J215" i="55"/>
  <c r="K215" i="55"/>
  <c r="L215" i="55"/>
  <c r="M215" i="55"/>
  <c r="N215" i="55"/>
  <c r="B216" i="55"/>
  <c r="C216" i="55"/>
  <c r="P216" i="55" s="1"/>
  <c r="D216" i="55"/>
  <c r="E216" i="55"/>
  <c r="F216" i="55"/>
  <c r="G216" i="55"/>
  <c r="H216" i="55"/>
  <c r="I216" i="55"/>
  <c r="J216" i="55"/>
  <c r="K216" i="55"/>
  <c r="L216" i="55"/>
  <c r="M216" i="55"/>
  <c r="N216" i="55"/>
  <c r="B217" i="55"/>
  <c r="C217" i="55"/>
  <c r="P217" i="55" s="1"/>
  <c r="D217" i="55"/>
  <c r="E217" i="55"/>
  <c r="F217" i="55"/>
  <c r="G217" i="55"/>
  <c r="H217" i="55"/>
  <c r="I217" i="55"/>
  <c r="J217" i="55"/>
  <c r="K217" i="55"/>
  <c r="L217" i="55"/>
  <c r="M217" i="55"/>
  <c r="N217" i="55"/>
  <c r="B218" i="55"/>
  <c r="C218" i="55"/>
  <c r="P218" i="55" s="1"/>
  <c r="D218" i="55"/>
  <c r="E218" i="55"/>
  <c r="F218" i="55"/>
  <c r="G218" i="55"/>
  <c r="H218" i="55"/>
  <c r="I218" i="55"/>
  <c r="J218" i="55"/>
  <c r="K218" i="55"/>
  <c r="L218" i="55"/>
  <c r="M218" i="55"/>
  <c r="N218" i="55"/>
  <c r="B219" i="55"/>
  <c r="C219" i="55"/>
  <c r="P219" i="55" s="1"/>
  <c r="D219" i="55"/>
  <c r="E219" i="55"/>
  <c r="F219" i="55"/>
  <c r="G219" i="55"/>
  <c r="H219" i="55"/>
  <c r="I219" i="55"/>
  <c r="J219" i="55"/>
  <c r="K219" i="55"/>
  <c r="L219" i="55"/>
  <c r="M219" i="55"/>
  <c r="N219" i="55"/>
  <c r="B220" i="55"/>
  <c r="C220" i="55"/>
  <c r="P220" i="55" s="1"/>
  <c r="D220" i="55"/>
  <c r="E220" i="55"/>
  <c r="F220" i="55"/>
  <c r="G220" i="55"/>
  <c r="H220" i="55"/>
  <c r="I220" i="55"/>
  <c r="J220" i="55"/>
  <c r="K220" i="55"/>
  <c r="L220" i="55"/>
  <c r="M220" i="55"/>
  <c r="N220" i="55"/>
  <c r="B221" i="55"/>
  <c r="C221" i="55"/>
  <c r="P221" i="55" s="1"/>
  <c r="D221" i="55"/>
  <c r="E221" i="55"/>
  <c r="F221" i="55"/>
  <c r="G221" i="55"/>
  <c r="H221" i="55"/>
  <c r="I221" i="55"/>
  <c r="J221" i="55"/>
  <c r="K221" i="55"/>
  <c r="L221" i="55"/>
  <c r="M221" i="55"/>
  <c r="N221" i="55"/>
  <c r="B222" i="55"/>
  <c r="C222" i="55"/>
  <c r="P222" i="55" s="1"/>
  <c r="D222" i="55"/>
  <c r="E222" i="55"/>
  <c r="F222" i="55"/>
  <c r="G222" i="55"/>
  <c r="H222" i="55"/>
  <c r="I222" i="55"/>
  <c r="J222" i="55"/>
  <c r="K222" i="55"/>
  <c r="L222" i="55"/>
  <c r="M222" i="55"/>
  <c r="N222" i="55"/>
  <c r="B223" i="55"/>
  <c r="C223" i="55"/>
  <c r="P223" i="55" s="1"/>
  <c r="D223" i="55"/>
  <c r="E223" i="55"/>
  <c r="F223" i="55"/>
  <c r="G223" i="55"/>
  <c r="H223" i="55"/>
  <c r="I223" i="55"/>
  <c r="J223" i="55"/>
  <c r="K223" i="55"/>
  <c r="L223" i="55"/>
  <c r="M223" i="55"/>
  <c r="N223" i="55"/>
  <c r="B224" i="55"/>
  <c r="C224" i="55"/>
  <c r="P224" i="55" s="1"/>
  <c r="D224" i="55"/>
  <c r="E224" i="55"/>
  <c r="F224" i="55"/>
  <c r="G224" i="55"/>
  <c r="H224" i="55"/>
  <c r="I224" i="55"/>
  <c r="J224" i="55"/>
  <c r="K224" i="55"/>
  <c r="L224" i="55"/>
  <c r="M224" i="55"/>
  <c r="N224" i="55"/>
  <c r="B225" i="55"/>
  <c r="C225" i="55"/>
  <c r="P225" i="55" s="1"/>
  <c r="D225" i="55"/>
  <c r="E225" i="55"/>
  <c r="F225" i="55"/>
  <c r="G225" i="55"/>
  <c r="H225" i="55"/>
  <c r="I225" i="55"/>
  <c r="J225" i="55"/>
  <c r="K225" i="55"/>
  <c r="L225" i="55"/>
  <c r="M225" i="55"/>
  <c r="N225" i="55"/>
  <c r="B226" i="55"/>
  <c r="C226" i="55"/>
  <c r="P226" i="55" s="1"/>
  <c r="D226" i="55"/>
  <c r="E226" i="55"/>
  <c r="F226" i="55"/>
  <c r="G226" i="55"/>
  <c r="H226" i="55"/>
  <c r="I226" i="55"/>
  <c r="J226" i="55"/>
  <c r="K226" i="55"/>
  <c r="L226" i="55"/>
  <c r="M226" i="55"/>
  <c r="N226" i="55"/>
  <c r="B227" i="55"/>
  <c r="C227" i="55"/>
  <c r="P227" i="55" s="1"/>
  <c r="D227" i="55"/>
  <c r="E227" i="55"/>
  <c r="F227" i="55"/>
  <c r="G227" i="55"/>
  <c r="H227" i="55"/>
  <c r="I227" i="55"/>
  <c r="J227" i="55"/>
  <c r="K227" i="55"/>
  <c r="L227" i="55"/>
  <c r="M227" i="55"/>
  <c r="N227" i="55"/>
  <c r="B228" i="55"/>
  <c r="C228" i="55"/>
  <c r="P228" i="55" s="1"/>
  <c r="D228" i="55"/>
  <c r="E228" i="55"/>
  <c r="F228" i="55"/>
  <c r="G228" i="55"/>
  <c r="H228" i="55"/>
  <c r="I228" i="55"/>
  <c r="J228" i="55"/>
  <c r="K228" i="55"/>
  <c r="L228" i="55"/>
  <c r="M228" i="55"/>
  <c r="N228" i="55"/>
  <c r="B229" i="55"/>
  <c r="C229" i="55"/>
  <c r="P229" i="55" s="1"/>
  <c r="D229" i="55"/>
  <c r="E229" i="55"/>
  <c r="F229" i="55"/>
  <c r="G229" i="55"/>
  <c r="H229" i="55"/>
  <c r="I229" i="55"/>
  <c r="J229" i="55"/>
  <c r="K229" i="55"/>
  <c r="L229" i="55"/>
  <c r="M229" i="55"/>
  <c r="N229" i="55"/>
  <c r="B230" i="55"/>
  <c r="C230" i="55"/>
  <c r="P230" i="55" s="1"/>
  <c r="D230" i="55"/>
  <c r="E230" i="55"/>
  <c r="F230" i="55"/>
  <c r="G230" i="55"/>
  <c r="H230" i="55"/>
  <c r="I230" i="55"/>
  <c r="J230" i="55"/>
  <c r="K230" i="55"/>
  <c r="L230" i="55"/>
  <c r="M230" i="55"/>
  <c r="N230" i="55"/>
  <c r="B231" i="55"/>
  <c r="C231" i="55"/>
  <c r="P231" i="55" s="1"/>
  <c r="D231" i="55"/>
  <c r="E231" i="55"/>
  <c r="F231" i="55"/>
  <c r="G231" i="55"/>
  <c r="H231" i="55"/>
  <c r="I231" i="55"/>
  <c r="J231" i="55"/>
  <c r="K231" i="55"/>
  <c r="L231" i="55"/>
  <c r="M231" i="55"/>
  <c r="N231" i="55"/>
  <c r="B232" i="55"/>
  <c r="C232" i="55"/>
  <c r="P232" i="55" s="1"/>
  <c r="D232" i="55"/>
  <c r="E232" i="55"/>
  <c r="F232" i="55"/>
  <c r="G232" i="55"/>
  <c r="H232" i="55"/>
  <c r="I232" i="55"/>
  <c r="J232" i="55"/>
  <c r="K232" i="55"/>
  <c r="L232" i="55"/>
  <c r="M232" i="55"/>
  <c r="N232" i="55"/>
  <c r="B233" i="55"/>
  <c r="C233" i="55"/>
  <c r="P233" i="55" s="1"/>
  <c r="D233" i="55"/>
  <c r="E233" i="55"/>
  <c r="F233" i="55"/>
  <c r="G233" i="55"/>
  <c r="H233" i="55"/>
  <c r="I233" i="55"/>
  <c r="J233" i="55"/>
  <c r="K233" i="55"/>
  <c r="L233" i="55"/>
  <c r="M233" i="55"/>
  <c r="N233" i="55"/>
  <c r="B234" i="55"/>
  <c r="C234" i="55"/>
  <c r="P234" i="55" s="1"/>
  <c r="D234" i="55"/>
  <c r="E234" i="55"/>
  <c r="F234" i="55"/>
  <c r="G234" i="55"/>
  <c r="H234" i="55"/>
  <c r="I234" i="55"/>
  <c r="J234" i="55"/>
  <c r="K234" i="55"/>
  <c r="L234" i="55"/>
  <c r="M234" i="55"/>
  <c r="N234" i="55"/>
  <c r="B235" i="55"/>
  <c r="C235" i="55"/>
  <c r="P235" i="55" s="1"/>
  <c r="D235" i="55"/>
  <c r="E235" i="55"/>
  <c r="F235" i="55"/>
  <c r="G235" i="55"/>
  <c r="H235" i="55"/>
  <c r="I235" i="55"/>
  <c r="J235" i="55"/>
  <c r="K235" i="55"/>
  <c r="L235" i="55"/>
  <c r="M235" i="55"/>
  <c r="N235" i="55"/>
  <c r="B236" i="55"/>
  <c r="C236" i="55"/>
  <c r="P236" i="55" s="1"/>
  <c r="D236" i="55"/>
  <c r="E236" i="55"/>
  <c r="F236" i="55"/>
  <c r="G236" i="55"/>
  <c r="H236" i="55"/>
  <c r="I236" i="55"/>
  <c r="J236" i="55"/>
  <c r="K236" i="55"/>
  <c r="L236" i="55"/>
  <c r="M236" i="55"/>
  <c r="N236" i="55"/>
  <c r="B237" i="55"/>
  <c r="C237" i="55"/>
  <c r="P237" i="55" s="1"/>
  <c r="D237" i="55"/>
  <c r="E237" i="55"/>
  <c r="F237" i="55"/>
  <c r="G237" i="55"/>
  <c r="H237" i="55"/>
  <c r="I237" i="55"/>
  <c r="J237" i="55"/>
  <c r="K237" i="55"/>
  <c r="L237" i="55"/>
  <c r="M237" i="55"/>
  <c r="N237" i="55"/>
  <c r="B238" i="55"/>
  <c r="C238" i="55"/>
  <c r="P238" i="55" s="1"/>
  <c r="D238" i="55"/>
  <c r="E238" i="55"/>
  <c r="F238" i="55"/>
  <c r="G238" i="55"/>
  <c r="H238" i="55"/>
  <c r="I238" i="55"/>
  <c r="J238" i="55"/>
  <c r="K238" i="55"/>
  <c r="L238" i="55"/>
  <c r="M238" i="55"/>
  <c r="N238" i="55"/>
  <c r="B239" i="55"/>
  <c r="C239" i="55"/>
  <c r="P239" i="55" s="1"/>
  <c r="D239" i="55"/>
  <c r="E239" i="55"/>
  <c r="F239" i="55"/>
  <c r="G239" i="55"/>
  <c r="H239" i="55"/>
  <c r="I239" i="55"/>
  <c r="J239" i="55"/>
  <c r="K239" i="55"/>
  <c r="L239" i="55"/>
  <c r="M239" i="55"/>
  <c r="N239" i="55"/>
  <c r="B240" i="55"/>
  <c r="C240" i="55"/>
  <c r="P240" i="55" s="1"/>
  <c r="D240" i="55"/>
  <c r="E240" i="55"/>
  <c r="F240" i="55"/>
  <c r="G240" i="55"/>
  <c r="H240" i="55"/>
  <c r="I240" i="55"/>
  <c r="J240" i="55"/>
  <c r="K240" i="55"/>
  <c r="L240" i="55"/>
  <c r="M240" i="55"/>
  <c r="N240" i="55"/>
  <c r="B241" i="55"/>
  <c r="C241" i="55"/>
  <c r="P241" i="55" s="1"/>
  <c r="D241" i="55"/>
  <c r="E241" i="55"/>
  <c r="F241" i="55"/>
  <c r="G241" i="55"/>
  <c r="H241" i="55"/>
  <c r="I241" i="55"/>
  <c r="J241" i="55"/>
  <c r="K241" i="55"/>
  <c r="L241" i="55"/>
  <c r="M241" i="55"/>
  <c r="N241" i="55"/>
  <c r="B242" i="55"/>
  <c r="C242" i="55"/>
  <c r="P242" i="55" s="1"/>
  <c r="D242" i="55"/>
  <c r="E242" i="55"/>
  <c r="F242" i="55"/>
  <c r="G242" i="55"/>
  <c r="H242" i="55"/>
  <c r="I242" i="55"/>
  <c r="J242" i="55"/>
  <c r="K242" i="55"/>
  <c r="L242" i="55"/>
  <c r="M242" i="55"/>
  <c r="N242" i="55"/>
  <c r="B243" i="55"/>
  <c r="C243" i="55"/>
  <c r="P243" i="55" s="1"/>
  <c r="D243" i="55"/>
  <c r="E243" i="55"/>
  <c r="F243" i="55"/>
  <c r="G243" i="55"/>
  <c r="H243" i="55"/>
  <c r="I243" i="55"/>
  <c r="J243" i="55"/>
  <c r="K243" i="55"/>
  <c r="L243" i="55"/>
  <c r="M243" i="55"/>
  <c r="N243" i="55"/>
  <c r="B244" i="55"/>
  <c r="C244" i="55"/>
  <c r="P244" i="55" s="1"/>
  <c r="D244" i="55"/>
  <c r="E244" i="55"/>
  <c r="F244" i="55"/>
  <c r="G244" i="55"/>
  <c r="H244" i="55"/>
  <c r="I244" i="55"/>
  <c r="J244" i="55"/>
  <c r="K244" i="55"/>
  <c r="L244" i="55"/>
  <c r="M244" i="55"/>
  <c r="N244" i="55"/>
  <c r="B245" i="55"/>
  <c r="C245" i="55"/>
  <c r="P245" i="55" s="1"/>
  <c r="D245" i="55"/>
  <c r="E245" i="55"/>
  <c r="F245" i="55"/>
  <c r="G245" i="55"/>
  <c r="H245" i="55"/>
  <c r="I245" i="55"/>
  <c r="J245" i="55"/>
  <c r="K245" i="55"/>
  <c r="L245" i="55"/>
  <c r="M245" i="55"/>
  <c r="N245" i="55"/>
  <c r="B246" i="55"/>
  <c r="C246" i="55"/>
  <c r="P246" i="55" s="1"/>
  <c r="D246" i="55"/>
  <c r="E246" i="55"/>
  <c r="F246" i="55"/>
  <c r="G246" i="55"/>
  <c r="H246" i="55"/>
  <c r="I246" i="55"/>
  <c r="J246" i="55"/>
  <c r="K246" i="55"/>
  <c r="L246" i="55"/>
  <c r="M246" i="55"/>
  <c r="N246" i="55"/>
  <c r="B247" i="55"/>
  <c r="C247" i="55"/>
  <c r="P247" i="55" s="1"/>
  <c r="D247" i="55"/>
  <c r="E247" i="55"/>
  <c r="F247" i="55"/>
  <c r="G247" i="55"/>
  <c r="H247" i="55"/>
  <c r="I247" i="55"/>
  <c r="J247" i="55"/>
  <c r="K247" i="55"/>
  <c r="L247" i="55"/>
  <c r="M247" i="55"/>
  <c r="N247" i="55"/>
  <c r="B248" i="55"/>
  <c r="C248" i="55"/>
  <c r="P248" i="55" s="1"/>
  <c r="D248" i="55"/>
  <c r="E248" i="55"/>
  <c r="F248" i="55"/>
  <c r="G248" i="55"/>
  <c r="H248" i="55"/>
  <c r="I248" i="55"/>
  <c r="J248" i="55"/>
  <c r="K248" i="55"/>
  <c r="L248" i="55"/>
  <c r="M248" i="55"/>
  <c r="N248" i="55"/>
  <c r="B249" i="55"/>
  <c r="C249" i="55"/>
  <c r="P249" i="55" s="1"/>
  <c r="D249" i="55"/>
  <c r="E249" i="55"/>
  <c r="F249" i="55"/>
  <c r="G249" i="55"/>
  <c r="H249" i="55"/>
  <c r="I249" i="55"/>
  <c r="J249" i="55"/>
  <c r="K249" i="55"/>
  <c r="L249" i="55"/>
  <c r="M249" i="55"/>
  <c r="N249" i="55"/>
  <c r="B250" i="55"/>
  <c r="C250" i="55"/>
  <c r="P250" i="55" s="1"/>
  <c r="D250" i="55"/>
  <c r="E250" i="55"/>
  <c r="F250" i="55"/>
  <c r="G250" i="55"/>
  <c r="H250" i="55"/>
  <c r="I250" i="55"/>
  <c r="J250" i="55"/>
  <c r="K250" i="55"/>
  <c r="L250" i="55"/>
  <c r="M250" i="55"/>
  <c r="N250" i="55"/>
  <c r="B251" i="55"/>
  <c r="C251" i="55"/>
  <c r="P251" i="55" s="1"/>
  <c r="D251" i="55"/>
  <c r="E251" i="55"/>
  <c r="F251" i="55"/>
  <c r="G251" i="55"/>
  <c r="H251" i="55"/>
  <c r="I251" i="55"/>
  <c r="J251" i="55"/>
  <c r="K251" i="55"/>
  <c r="L251" i="55"/>
  <c r="M251" i="55"/>
  <c r="N251" i="55"/>
  <c r="B252" i="55"/>
  <c r="C252" i="55"/>
  <c r="P252" i="55" s="1"/>
  <c r="D252" i="55"/>
  <c r="E252" i="55"/>
  <c r="F252" i="55"/>
  <c r="G252" i="55"/>
  <c r="H252" i="55"/>
  <c r="I252" i="55"/>
  <c r="J252" i="55"/>
  <c r="K252" i="55"/>
  <c r="L252" i="55"/>
  <c r="M252" i="55"/>
  <c r="N252" i="55"/>
  <c r="B253" i="55"/>
  <c r="C253" i="55"/>
  <c r="P253" i="55" s="1"/>
  <c r="D253" i="55"/>
  <c r="E253" i="55"/>
  <c r="F253" i="55"/>
  <c r="G253" i="55"/>
  <c r="H253" i="55"/>
  <c r="I253" i="55"/>
  <c r="J253" i="55"/>
  <c r="K253" i="55"/>
  <c r="L253" i="55"/>
  <c r="M253" i="55"/>
  <c r="N253" i="55"/>
  <c r="B254" i="55"/>
  <c r="C254" i="55"/>
  <c r="P254" i="55" s="1"/>
  <c r="D254" i="55"/>
  <c r="E254" i="55"/>
  <c r="F254" i="55"/>
  <c r="G254" i="55"/>
  <c r="H254" i="55"/>
  <c r="I254" i="55"/>
  <c r="J254" i="55"/>
  <c r="K254" i="55"/>
  <c r="L254" i="55"/>
  <c r="M254" i="55"/>
  <c r="N254" i="55"/>
  <c r="B255" i="55"/>
  <c r="C255" i="55"/>
  <c r="P255" i="55" s="1"/>
  <c r="D255" i="55"/>
  <c r="E255" i="55"/>
  <c r="F255" i="55"/>
  <c r="G255" i="55"/>
  <c r="H255" i="55"/>
  <c r="I255" i="55"/>
  <c r="J255" i="55"/>
  <c r="K255" i="55"/>
  <c r="L255" i="55"/>
  <c r="M255" i="55"/>
  <c r="N255" i="55"/>
  <c r="B256" i="55"/>
  <c r="C256" i="55"/>
  <c r="P256" i="55" s="1"/>
  <c r="D256" i="55"/>
  <c r="E256" i="55"/>
  <c r="F256" i="55"/>
  <c r="G256" i="55"/>
  <c r="H256" i="55"/>
  <c r="I256" i="55"/>
  <c r="J256" i="55"/>
  <c r="K256" i="55"/>
  <c r="L256" i="55"/>
  <c r="M256" i="55"/>
  <c r="N256" i="55"/>
  <c r="B257" i="55"/>
  <c r="C257" i="55"/>
  <c r="P257" i="55" s="1"/>
  <c r="D257" i="55"/>
  <c r="E257" i="55"/>
  <c r="F257" i="55"/>
  <c r="G257" i="55"/>
  <c r="H257" i="55"/>
  <c r="I257" i="55"/>
  <c r="J257" i="55"/>
  <c r="K257" i="55"/>
  <c r="L257" i="55"/>
  <c r="M257" i="55"/>
  <c r="N257" i="55"/>
  <c r="B258" i="55"/>
  <c r="C258" i="55"/>
  <c r="P258" i="55" s="1"/>
  <c r="D258" i="55"/>
  <c r="E258" i="55"/>
  <c r="F258" i="55"/>
  <c r="G258" i="55"/>
  <c r="H258" i="55"/>
  <c r="I258" i="55"/>
  <c r="J258" i="55"/>
  <c r="K258" i="55"/>
  <c r="L258" i="55"/>
  <c r="M258" i="55"/>
  <c r="N258" i="55"/>
  <c r="B259" i="55"/>
  <c r="C259" i="55"/>
  <c r="P259" i="55" s="1"/>
  <c r="D259" i="55"/>
  <c r="E259" i="55"/>
  <c r="F259" i="55"/>
  <c r="G259" i="55"/>
  <c r="H259" i="55"/>
  <c r="I259" i="55"/>
  <c r="J259" i="55"/>
  <c r="K259" i="55"/>
  <c r="L259" i="55"/>
  <c r="M259" i="55"/>
  <c r="N259" i="55"/>
  <c r="B260" i="55"/>
  <c r="C260" i="55"/>
  <c r="P260" i="55" s="1"/>
  <c r="D260" i="55"/>
  <c r="E260" i="55"/>
  <c r="F260" i="55"/>
  <c r="G260" i="55"/>
  <c r="H260" i="55"/>
  <c r="I260" i="55"/>
  <c r="J260" i="55"/>
  <c r="K260" i="55"/>
  <c r="L260" i="55"/>
  <c r="M260" i="55"/>
  <c r="N260" i="55"/>
  <c r="B261" i="55"/>
  <c r="C261" i="55"/>
  <c r="P261" i="55" s="1"/>
  <c r="D261" i="55"/>
  <c r="E261" i="55"/>
  <c r="F261" i="55"/>
  <c r="G261" i="55"/>
  <c r="H261" i="55"/>
  <c r="I261" i="55"/>
  <c r="J261" i="55"/>
  <c r="K261" i="55"/>
  <c r="L261" i="55"/>
  <c r="M261" i="55"/>
  <c r="N261" i="55"/>
  <c r="B262" i="55"/>
  <c r="C262" i="55"/>
  <c r="P262" i="55" s="1"/>
  <c r="D262" i="55"/>
  <c r="E262" i="55"/>
  <c r="F262" i="55"/>
  <c r="G262" i="55"/>
  <c r="H262" i="55"/>
  <c r="I262" i="55"/>
  <c r="J262" i="55"/>
  <c r="K262" i="55"/>
  <c r="L262" i="55"/>
  <c r="M262" i="55"/>
  <c r="N262" i="55"/>
  <c r="B263" i="55"/>
  <c r="C263" i="55"/>
  <c r="P263" i="55" s="1"/>
  <c r="D263" i="55"/>
  <c r="E263" i="55"/>
  <c r="F263" i="55"/>
  <c r="G263" i="55"/>
  <c r="H263" i="55"/>
  <c r="I263" i="55"/>
  <c r="J263" i="55"/>
  <c r="K263" i="55"/>
  <c r="L263" i="55"/>
  <c r="M263" i="55"/>
  <c r="N263" i="55"/>
  <c r="B264" i="55"/>
  <c r="C264" i="55"/>
  <c r="P264" i="55" s="1"/>
  <c r="D264" i="55"/>
  <c r="E264" i="55"/>
  <c r="F264" i="55"/>
  <c r="G264" i="55"/>
  <c r="H264" i="55"/>
  <c r="I264" i="55"/>
  <c r="J264" i="55"/>
  <c r="K264" i="55"/>
  <c r="L264" i="55"/>
  <c r="M264" i="55"/>
  <c r="N264" i="55"/>
  <c r="B265" i="55"/>
  <c r="C265" i="55"/>
  <c r="P265" i="55" s="1"/>
  <c r="D265" i="55"/>
  <c r="E265" i="55"/>
  <c r="F265" i="55"/>
  <c r="G265" i="55"/>
  <c r="H265" i="55"/>
  <c r="I265" i="55"/>
  <c r="J265" i="55"/>
  <c r="K265" i="55"/>
  <c r="L265" i="55"/>
  <c r="M265" i="55"/>
  <c r="N265" i="55"/>
  <c r="B266" i="55"/>
  <c r="C266" i="55"/>
  <c r="P266" i="55" s="1"/>
  <c r="D266" i="55"/>
  <c r="E266" i="55"/>
  <c r="F266" i="55"/>
  <c r="G266" i="55"/>
  <c r="H266" i="55"/>
  <c r="I266" i="55"/>
  <c r="J266" i="55"/>
  <c r="K266" i="55"/>
  <c r="L266" i="55"/>
  <c r="M266" i="55"/>
  <c r="N266" i="55"/>
  <c r="B267" i="55"/>
  <c r="C267" i="55"/>
  <c r="P267" i="55" s="1"/>
  <c r="D267" i="55"/>
  <c r="E267" i="55"/>
  <c r="F267" i="55"/>
  <c r="G267" i="55"/>
  <c r="H267" i="55"/>
  <c r="I267" i="55"/>
  <c r="J267" i="55"/>
  <c r="K267" i="55"/>
  <c r="L267" i="55"/>
  <c r="M267" i="55"/>
  <c r="N267" i="55"/>
  <c r="B268" i="55"/>
  <c r="C268" i="55"/>
  <c r="P268" i="55" s="1"/>
  <c r="D268" i="55"/>
  <c r="E268" i="55"/>
  <c r="F268" i="55"/>
  <c r="G268" i="55"/>
  <c r="H268" i="55"/>
  <c r="I268" i="55"/>
  <c r="J268" i="55"/>
  <c r="K268" i="55"/>
  <c r="L268" i="55"/>
  <c r="M268" i="55"/>
  <c r="N268" i="55"/>
  <c r="B269" i="55"/>
  <c r="C269" i="55"/>
  <c r="P269" i="55" s="1"/>
  <c r="D269" i="55"/>
  <c r="E269" i="55"/>
  <c r="F269" i="55"/>
  <c r="G269" i="55"/>
  <c r="H269" i="55"/>
  <c r="I269" i="55"/>
  <c r="J269" i="55"/>
  <c r="K269" i="55"/>
  <c r="L269" i="55"/>
  <c r="M269" i="55"/>
  <c r="N269" i="55"/>
  <c r="B270" i="55"/>
  <c r="C270" i="55"/>
  <c r="P270" i="55" s="1"/>
  <c r="D270" i="55"/>
  <c r="E270" i="55"/>
  <c r="F270" i="55"/>
  <c r="G270" i="55"/>
  <c r="H270" i="55"/>
  <c r="I270" i="55"/>
  <c r="J270" i="55"/>
  <c r="K270" i="55"/>
  <c r="L270" i="55"/>
  <c r="M270" i="55"/>
  <c r="N270" i="55"/>
  <c r="B271" i="55"/>
  <c r="C271" i="55"/>
  <c r="P271" i="55" s="1"/>
  <c r="D271" i="55"/>
  <c r="E271" i="55"/>
  <c r="F271" i="55"/>
  <c r="G271" i="55"/>
  <c r="H271" i="55"/>
  <c r="I271" i="55"/>
  <c r="J271" i="55"/>
  <c r="K271" i="55"/>
  <c r="L271" i="55"/>
  <c r="M271" i="55"/>
  <c r="N271" i="55"/>
  <c r="B272" i="55"/>
  <c r="C272" i="55"/>
  <c r="P272" i="55" s="1"/>
  <c r="D272" i="55"/>
  <c r="E272" i="55"/>
  <c r="F272" i="55"/>
  <c r="G272" i="55"/>
  <c r="H272" i="55"/>
  <c r="I272" i="55"/>
  <c r="J272" i="55"/>
  <c r="K272" i="55"/>
  <c r="L272" i="55"/>
  <c r="M272" i="55"/>
  <c r="N272" i="55"/>
  <c r="B273" i="55"/>
  <c r="C273" i="55"/>
  <c r="P273" i="55" s="1"/>
  <c r="D273" i="55"/>
  <c r="E273" i="55"/>
  <c r="F273" i="55"/>
  <c r="G273" i="55"/>
  <c r="H273" i="55"/>
  <c r="I273" i="55"/>
  <c r="J273" i="55"/>
  <c r="K273" i="55"/>
  <c r="L273" i="55"/>
  <c r="M273" i="55"/>
  <c r="N273" i="55"/>
  <c r="B274" i="55"/>
  <c r="C274" i="55"/>
  <c r="P274" i="55" s="1"/>
  <c r="D274" i="55"/>
  <c r="E274" i="55"/>
  <c r="F274" i="55"/>
  <c r="G274" i="55"/>
  <c r="H274" i="55"/>
  <c r="I274" i="55"/>
  <c r="J274" i="55"/>
  <c r="K274" i="55"/>
  <c r="L274" i="55"/>
  <c r="M274" i="55"/>
  <c r="N274" i="55"/>
  <c r="B275" i="55"/>
  <c r="C275" i="55"/>
  <c r="P275" i="55" s="1"/>
  <c r="D275" i="55"/>
  <c r="E275" i="55"/>
  <c r="F275" i="55"/>
  <c r="G275" i="55"/>
  <c r="H275" i="55"/>
  <c r="I275" i="55"/>
  <c r="J275" i="55"/>
  <c r="K275" i="55"/>
  <c r="L275" i="55"/>
  <c r="M275" i="55"/>
  <c r="N275" i="55"/>
  <c r="B276" i="55"/>
  <c r="C276" i="55"/>
  <c r="P276" i="55" s="1"/>
  <c r="D276" i="55"/>
  <c r="E276" i="55"/>
  <c r="F276" i="55"/>
  <c r="G276" i="55"/>
  <c r="H276" i="55"/>
  <c r="I276" i="55"/>
  <c r="J276" i="55"/>
  <c r="K276" i="55"/>
  <c r="L276" i="55"/>
  <c r="M276" i="55"/>
  <c r="N276" i="55"/>
  <c r="B277" i="55"/>
  <c r="C277" i="55"/>
  <c r="P277" i="55" s="1"/>
  <c r="D277" i="55"/>
  <c r="E277" i="55"/>
  <c r="F277" i="55"/>
  <c r="G277" i="55"/>
  <c r="H277" i="55"/>
  <c r="I277" i="55"/>
  <c r="J277" i="55"/>
  <c r="K277" i="55"/>
  <c r="L277" i="55"/>
  <c r="M277" i="55"/>
  <c r="N277" i="55"/>
  <c r="B278" i="55"/>
  <c r="C278" i="55"/>
  <c r="P278" i="55" s="1"/>
  <c r="D278" i="55"/>
  <c r="E278" i="55"/>
  <c r="F278" i="55"/>
  <c r="G278" i="55"/>
  <c r="H278" i="55"/>
  <c r="I278" i="55"/>
  <c r="J278" i="55"/>
  <c r="K278" i="55"/>
  <c r="L278" i="55"/>
  <c r="M278" i="55"/>
  <c r="N278" i="55"/>
  <c r="B279" i="55"/>
  <c r="C279" i="55"/>
  <c r="P279" i="55" s="1"/>
  <c r="D279" i="55"/>
  <c r="E279" i="55"/>
  <c r="F279" i="55"/>
  <c r="G279" i="55"/>
  <c r="H279" i="55"/>
  <c r="I279" i="55"/>
  <c r="J279" i="55"/>
  <c r="K279" i="55"/>
  <c r="L279" i="55"/>
  <c r="M279" i="55"/>
  <c r="N279" i="55"/>
  <c r="B280" i="55"/>
  <c r="C280" i="55"/>
  <c r="P280" i="55" s="1"/>
  <c r="D280" i="55"/>
  <c r="E280" i="55"/>
  <c r="F280" i="55"/>
  <c r="G280" i="55"/>
  <c r="H280" i="55"/>
  <c r="I280" i="55"/>
  <c r="J280" i="55"/>
  <c r="K280" i="55"/>
  <c r="L280" i="55"/>
  <c r="M280" i="55"/>
  <c r="N280" i="55"/>
  <c r="B281" i="55"/>
  <c r="C281" i="55"/>
  <c r="P281" i="55" s="1"/>
  <c r="D281" i="55"/>
  <c r="E281" i="55"/>
  <c r="F281" i="55"/>
  <c r="G281" i="55"/>
  <c r="H281" i="55"/>
  <c r="I281" i="55"/>
  <c r="J281" i="55"/>
  <c r="K281" i="55"/>
  <c r="L281" i="55"/>
  <c r="M281" i="55"/>
  <c r="N281" i="55"/>
  <c r="B282" i="55"/>
  <c r="C282" i="55"/>
  <c r="P282" i="55" s="1"/>
  <c r="D282" i="55"/>
  <c r="E282" i="55"/>
  <c r="F282" i="55"/>
  <c r="G282" i="55"/>
  <c r="H282" i="55"/>
  <c r="I282" i="55"/>
  <c r="J282" i="55"/>
  <c r="K282" i="55"/>
  <c r="L282" i="55"/>
  <c r="M282" i="55"/>
  <c r="N282" i="55"/>
  <c r="B283" i="55"/>
  <c r="C283" i="55"/>
  <c r="P283" i="55" s="1"/>
  <c r="D283" i="55"/>
  <c r="E283" i="55"/>
  <c r="F283" i="55"/>
  <c r="G283" i="55"/>
  <c r="H283" i="55"/>
  <c r="I283" i="55"/>
  <c r="J283" i="55"/>
  <c r="K283" i="55"/>
  <c r="L283" i="55"/>
  <c r="M283" i="55"/>
  <c r="N283" i="55"/>
  <c r="B284" i="55"/>
  <c r="C284" i="55"/>
  <c r="P284" i="55" s="1"/>
  <c r="D284" i="55"/>
  <c r="E284" i="55"/>
  <c r="F284" i="55"/>
  <c r="G284" i="55"/>
  <c r="H284" i="55"/>
  <c r="I284" i="55"/>
  <c r="J284" i="55"/>
  <c r="K284" i="55"/>
  <c r="L284" i="55"/>
  <c r="M284" i="55"/>
  <c r="N284" i="55"/>
  <c r="B285" i="55"/>
  <c r="C285" i="55"/>
  <c r="P285" i="55" s="1"/>
  <c r="D285" i="55"/>
  <c r="E285" i="55"/>
  <c r="F285" i="55"/>
  <c r="G285" i="55"/>
  <c r="H285" i="55"/>
  <c r="I285" i="55"/>
  <c r="J285" i="55"/>
  <c r="K285" i="55"/>
  <c r="L285" i="55"/>
  <c r="M285" i="55"/>
  <c r="N285" i="55"/>
  <c r="B286" i="55"/>
  <c r="C286" i="55"/>
  <c r="P286" i="55" s="1"/>
  <c r="D286" i="55"/>
  <c r="E286" i="55"/>
  <c r="F286" i="55"/>
  <c r="G286" i="55"/>
  <c r="H286" i="55"/>
  <c r="I286" i="55"/>
  <c r="J286" i="55"/>
  <c r="K286" i="55"/>
  <c r="L286" i="55"/>
  <c r="M286" i="55"/>
  <c r="N286" i="55"/>
  <c r="B287" i="55"/>
  <c r="C287" i="55"/>
  <c r="P287" i="55" s="1"/>
  <c r="D287" i="55"/>
  <c r="E287" i="55"/>
  <c r="F287" i="55"/>
  <c r="G287" i="55"/>
  <c r="H287" i="55"/>
  <c r="I287" i="55"/>
  <c r="J287" i="55"/>
  <c r="K287" i="55"/>
  <c r="L287" i="55"/>
  <c r="M287" i="55"/>
  <c r="N287" i="55"/>
  <c r="B288" i="55"/>
  <c r="C288" i="55"/>
  <c r="P288" i="55" s="1"/>
  <c r="D288" i="55"/>
  <c r="E288" i="55"/>
  <c r="F288" i="55"/>
  <c r="G288" i="55"/>
  <c r="H288" i="55"/>
  <c r="I288" i="55"/>
  <c r="J288" i="55"/>
  <c r="K288" i="55"/>
  <c r="L288" i="55"/>
  <c r="M288" i="55"/>
  <c r="N288" i="55"/>
  <c r="B289" i="55"/>
  <c r="C289" i="55"/>
  <c r="P289" i="55" s="1"/>
  <c r="D289" i="55"/>
  <c r="E289" i="55"/>
  <c r="F289" i="55"/>
  <c r="G289" i="55"/>
  <c r="H289" i="55"/>
  <c r="I289" i="55"/>
  <c r="J289" i="55"/>
  <c r="K289" i="55"/>
  <c r="L289" i="55"/>
  <c r="M289" i="55"/>
  <c r="N289" i="55"/>
  <c r="B290" i="55"/>
  <c r="C290" i="55"/>
  <c r="P290" i="55" s="1"/>
  <c r="D290" i="55"/>
  <c r="E290" i="55"/>
  <c r="F290" i="55"/>
  <c r="G290" i="55"/>
  <c r="H290" i="55"/>
  <c r="I290" i="55"/>
  <c r="J290" i="55"/>
  <c r="K290" i="55"/>
  <c r="L290" i="55"/>
  <c r="M290" i="55"/>
  <c r="N290" i="55"/>
  <c r="B291" i="55"/>
  <c r="C291" i="55"/>
  <c r="P291" i="55" s="1"/>
  <c r="D291" i="55"/>
  <c r="E291" i="55"/>
  <c r="F291" i="55"/>
  <c r="G291" i="55"/>
  <c r="H291" i="55"/>
  <c r="I291" i="55"/>
  <c r="J291" i="55"/>
  <c r="K291" i="55"/>
  <c r="L291" i="55"/>
  <c r="M291" i="55"/>
  <c r="N291" i="55"/>
  <c r="B292" i="55"/>
  <c r="C292" i="55"/>
  <c r="P292" i="55" s="1"/>
  <c r="D292" i="55"/>
  <c r="E292" i="55"/>
  <c r="F292" i="55"/>
  <c r="G292" i="55"/>
  <c r="H292" i="55"/>
  <c r="I292" i="55"/>
  <c r="J292" i="55"/>
  <c r="K292" i="55"/>
  <c r="L292" i="55"/>
  <c r="M292" i="55"/>
  <c r="N292" i="55"/>
  <c r="B293" i="55"/>
  <c r="C293" i="55"/>
  <c r="P293" i="55" s="1"/>
  <c r="D293" i="55"/>
  <c r="E293" i="55"/>
  <c r="F293" i="55"/>
  <c r="G293" i="55"/>
  <c r="H293" i="55"/>
  <c r="I293" i="55"/>
  <c r="J293" i="55"/>
  <c r="K293" i="55"/>
  <c r="L293" i="55"/>
  <c r="M293" i="55"/>
  <c r="N293" i="55"/>
  <c r="B294" i="55"/>
  <c r="C294" i="55"/>
  <c r="P294" i="55" s="1"/>
  <c r="D294" i="55"/>
  <c r="E294" i="55"/>
  <c r="F294" i="55"/>
  <c r="G294" i="55"/>
  <c r="H294" i="55"/>
  <c r="I294" i="55"/>
  <c r="J294" i="55"/>
  <c r="K294" i="55"/>
  <c r="L294" i="55"/>
  <c r="M294" i="55"/>
  <c r="N294" i="55"/>
  <c r="B295" i="55"/>
  <c r="C295" i="55"/>
  <c r="P295" i="55" s="1"/>
  <c r="D295" i="55"/>
  <c r="E295" i="55"/>
  <c r="F295" i="55"/>
  <c r="G295" i="55"/>
  <c r="H295" i="55"/>
  <c r="I295" i="55"/>
  <c r="J295" i="55"/>
  <c r="K295" i="55"/>
  <c r="L295" i="55"/>
  <c r="M295" i="55"/>
  <c r="N295" i="55"/>
  <c r="B296" i="55"/>
  <c r="C296" i="55"/>
  <c r="P296" i="55" s="1"/>
  <c r="D296" i="55"/>
  <c r="E296" i="55"/>
  <c r="F296" i="55"/>
  <c r="G296" i="55"/>
  <c r="H296" i="55"/>
  <c r="I296" i="55"/>
  <c r="J296" i="55"/>
  <c r="K296" i="55"/>
  <c r="L296" i="55"/>
  <c r="M296" i="55"/>
  <c r="N296" i="55"/>
  <c r="B297" i="55"/>
  <c r="C297" i="55"/>
  <c r="P297" i="55" s="1"/>
  <c r="D297" i="55"/>
  <c r="E297" i="55"/>
  <c r="F297" i="55"/>
  <c r="G297" i="55"/>
  <c r="H297" i="55"/>
  <c r="I297" i="55"/>
  <c r="J297" i="55"/>
  <c r="K297" i="55"/>
  <c r="L297" i="55"/>
  <c r="M297" i="55"/>
  <c r="N297" i="55"/>
  <c r="B298" i="55"/>
  <c r="C298" i="55"/>
  <c r="P298" i="55" s="1"/>
  <c r="D298" i="55"/>
  <c r="E298" i="55"/>
  <c r="F298" i="55"/>
  <c r="G298" i="55"/>
  <c r="H298" i="55"/>
  <c r="I298" i="55"/>
  <c r="J298" i="55"/>
  <c r="K298" i="55"/>
  <c r="L298" i="55"/>
  <c r="M298" i="55"/>
  <c r="N298" i="55"/>
  <c r="B299" i="55"/>
  <c r="C299" i="55"/>
  <c r="P299" i="55" s="1"/>
  <c r="D299" i="55"/>
  <c r="E299" i="55"/>
  <c r="F299" i="55"/>
  <c r="G299" i="55"/>
  <c r="H299" i="55"/>
  <c r="I299" i="55"/>
  <c r="J299" i="55"/>
  <c r="K299" i="55"/>
  <c r="L299" i="55"/>
  <c r="M299" i="55"/>
  <c r="N299" i="55"/>
  <c r="B300" i="55"/>
  <c r="C300" i="55"/>
  <c r="P300" i="55" s="1"/>
  <c r="D300" i="55"/>
  <c r="E300" i="55"/>
  <c r="F300" i="55"/>
  <c r="G300" i="55"/>
  <c r="H300" i="55"/>
  <c r="I300" i="55"/>
  <c r="J300" i="55"/>
  <c r="K300" i="55"/>
  <c r="L300" i="55"/>
  <c r="M300" i="55"/>
  <c r="N300" i="55"/>
  <c r="B301" i="55"/>
  <c r="C301" i="55"/>
  <c r="P301" i="55" s="1"/>
  <c r="D301" i="55"/>
  <c r="E301" i="55"/>
  <c r="F301" i="55"/>
  <c r="G301" i="55"/>
  <c r="H301" i="55"/>
  <c r="I301" i="55"/>
  <c r="J301" i="55"/>
  <c r="K301" i="55"/>
  <c r="L301" i="55"/>
  <c r="M301" i="55"/>
  <c r="N301" i="55"/>
  <c r="B302" i="55"/>
  <c r="C302" i="55"/>
  <c r="P302" i="55" s="1"/>
  <c r="D302" i="55"/>
  <c r="E302" i="55"/>
  <c r="F302" i="55"/>
  <c r="G302" i="55"/>
  <c r="H302" i="55"/>
  <c r="I302" i="55"/>
  <c r="J302" i="55"/>
  <c r="K302" i="55"/>
  <c r="L302" i="55"/>
  <c r="M302" i="55"/>
  <c r="N302" i="55"/>
  <c r="B303" i="55"/>
  <c r="C303" i="55"/>
  <c r="P303" i="55" s="1"/>
  <c r="D303" i="55"/>
  <c r="E303" i="55"/>
  <c r="F303" i="55"/>
  <c r="G303" i="55"/>
  <c r="H303" i="55"/>
  <c r="I303" i="55"/>
  <c r="J303" i="55"/>
  <c r="K303" i="55"/>
  <c r="L303" i="55"/>
  <c r="M303" i="55"/>
  <c r="N303" i="55"/>
  <c r="B304" i="55"/>
  <c r="C304" i="55"/>
  <c r="P304" i="55" s="1"/>
  <c r="D304" i="55"/>
  <c r="E304" i="55"/>
  <c r="F304" i="55"/>
  <c r="G304" i="55"/>
  <c r="H304" i="55"/>
  <c r="I304" i="55"/>
  <c r="J304" i="55"/>
  <c r="K304" i="55"/>
  <c r="L304" i="55"/>
  <c r="M304" i="55"/>
  <c r="N304" i="55"/>
  <c r="B305" i="55"/>
  <c r="C305" i="55"/>
  <c r="P305" i="55" s="1"/>
  <c r="D305" i="55"/>
  <c r="E305" i="55"/>
  <c r="F305" i="55"/>
  <c r="G305" i="55"/>
  <c r="H305" i="55"/>
  <c r="I305" i="55"/>
  <c r="J305" i="55"/>
  <c r="K305" i="55"/>
  <c r="L305" i="55"/>
  <c r="M305" i="55"/>
  <c r="N305" i="55"/>
  <c r="B306" i="55"/>
  <c r="C306" i="55"/>
  <c r="P306" i="55" s="1"/>
  <c r="D306" i="55"/>
  <c r="E306" i="55"/>
  <c r="F306" i="55"/>
  <c r="G306" i="55"/>
  <c r="H306" i="55"/>
  <c r="I306" i="55"/>
  <c r="J306" i="55"/>
  <c r="K306" i="55"/>
  <c r="L306" i="55"/>
  <c r="M306" i="55"/>
  <c r="N306" i="55"/>
  <c r="B307" i="55"/>
  <c r="C307" i="55"/>
  <c r="P307" i="55" s="1"/>
  <c r="D307" i="55"/>
  <c r="E307" i="55"/>
  <c r="F307" i="55"/>
  <c r="G307" i="55"/>
  <c r="H307" i="55"/>
  <c r="I307" i="55"/>
  <c r="J307" i="55"/>
  <c r="K307" i="55"/>
  <c r="L307" i="55"/>
  <c r="M307" i="55"/>
  <c r="N307" i="55"/>
  <c r="B308" i="55"/>
  <c r="C308" i="55"/>
  <c r="P308" i="55" s="1"/>
  <c r="D308" i="55"/>
  <c r="E308" i="55"/>
  <c r="F308" i="55"/>
  <c r="G308" i="55"/>
  <c r="H308" i="55"/>
  <c r="I308" i="55"/>
  <c r="J308" i="55"/>
  <c r="K308" i="55"/>
  <c r="L308" i="55"/>
  <c r="M308" i="55"/>
  <c r="N308" i="55"/>
  <c r="B309" i="55"/>
  <c r="C309" i="55"/>
  <c r="P309" i="55" s="1"/>
  <c r="D309" i="55"/>
  <c r="E309" i="55"/>
  <c r="F309" i="55"/>
  <c r="G309" i="55"/>
  <c r="H309" i="55"/>
  <c r="I309" i="55"/>
  <c r="J309" i="55"/>
  <c r="K309" i="55"/>
  <c r="L309" i="55"/>
  <c r="M309" i="55"/>
  <c r="N309" i="55"/>
  <c r="B310" i="55"/>
  <c r="C310" i="55"/>
  <c r="P310" i="55" s="1"/>
  <c r="D310" i="55"/>
  <c r="E310" i="55"/>
  <c r="F310" i="55"/>
  <c r="G310" i="55"/>
  <c r="H310" i="55"/>
  <c r="I310" i="55"/>
  <c r="J310" i="55"/>
  <c r="K310" i="55"/>
  <c r="L310" i="55"/>
  <c r="M310" i="55"/>
  <c r="N310" i="55"/>
  <c r="B311" i="55"/>
  <c r="C311" i="55"/>
  <c r="P311" i="55" s="1"/>
  <c r="D311" i="55"/>
  <c r="E311" i="55"/>
  <c r="F311" i="55"/>
  <c r="G311" i="55"/>
  <c r="H311" i="55"/>
  <c r="I311" i="55"/>
  <c r="J311" i="55"/>
  <c r="K311" i="55"/>
  <c r="L311" i="55"/>
  <c r="M311" i="55"/>
  <c r="N311" i="55"/>
  <c r="B312" i="55"/>
  <c r="C312" i="55"/>
  <c r="P312" i="55" s="1"/>
  <c r="D312" i="55"/>
  <c r="E312" i="55"/>
  <c r="F312" i="55"/>
  <c r="G312" i="55"/>
  <c r="H312" i="55"/>
  <c r="I312" i="55"/>
  <c r="J312" i="55"/>
  <c r="K312" i="55"/>
  <c r="L312" i="55"/>
  <c r="M312" i="55"/>
  <c r="N312" i="55"/>
  <c r="B313" i="55"/>
  <c r="C313" i="55"/>
  <c r="P313" i="55" s="1"/>
  <c r="D313" i="55"/>
  <c r="E313" i="55"/>
  <c r="F313" i="55"/>
  <c r="G313" i="55"/>
  <c r="H313" i="55"/>
  <c r="I313" i="55"/>
  <c r="J313" i="55"/>
  <c r="K313" i="55"/>
  <c r="L313" i="55"/>
  <c r="M313" i="55"/>
  <c r="N313" i="55"/>
  <c r="B314" i="55"/>
  <c r="C314" i="55"/>
  <c r="P314" i="55" s="1"/>
  <c r="D314" i="55"/>
  <c r="E314" i="55"/>
  <c r="F314" i="55"/>
  <c r="G314" i="55"/>
  <c r="H314" i="55"/>
  <c r="I314" i="55"/>
  <c r="J314" i="55"/>
  <c r="K314" i="55"/>
  <c r="L314" i="55"/>
  <c r="M314" i="55"/>
  <c r="N314" i="55"/>
  <c r="B315" i="55"/>
  <c r="C315" i="55"/>
  <c r="P315" i="55" s="1"/>
  <c r="D315" i="55"/>
  <c r="E315" i="55"/>
  <c r="F315" i="55"/>
  <c r="G315" i="55"/>
  <c r="H315" i="55"/>
  <c r="I315" i="55"/>
  <c r="J315" i="55"/>
  <c r="K315" i="55"/>
  <c r="L315" i="55"/>
  <c r="M315" i="55"/>
  <c r="N315" i="55"/>
  <c r="B316" i="55"/>
  <c r="C316" i="55"/>
  <c r="P316" i="55" s="1"/>
  <c r="D316" i="55"/>
  <c r="E316" i="55"/>
  <c r="F316" i="55"/>
  <c r="G316" i="55"/>
  <c r="H316" i="55"/>
  <c r="I316" i="55"/>
  <c r="J316" i="55"/>
  <c r="K316" i="55"/>
  <c r="L316" i="55"/>
  <c r="M316" i="55"/>
  <c r="N316" i="55"/>
  <c r="B317" i="55"/>
  <c r="C317" i="55"/>
  <c r="P317" i="55" s="1"/>
  <c r="D317" i="55"/>
  <c r="E317" i="55"/>
  <c r="F317" i="55"/>
  <c r="G317" i="55"/>
  <c r="H317" i="55"/>
  <c r="I317" i="55"/>
  <c r="J317" i="55"/>
  <c r="K317" i="55"/>
  <c r="L317" i="55"/>
  <c r="M317" i="55"/>
  <c r="N317" i="55"/>
  <c r="B318" i="55"/>
  <c r="C318" i="55"/>
  <c r="P318" i="55" s="1"/>
  <c r="D318" i="55"/>
  <c r="E318" i="55"/>
  <c r="F318" i="55"/>
  <c r="G318" i="55"/>
  <c r="H318" i="55"/>
  <c r="I318" i="55"/>
  <c r="J318" i="55"/>
  <c r="K318" i="55"/>
  <c r="L318" i="55"/>
  <c r="M318" i="55"/>
  <c r="N318" i="55"/>
  <c r="B319" i="55"/>
  <c r="C319" i="55"/>
  <c r="P319" i="55" s="1"/>
  <c r="D319" i="55"/>
  <c r="E319" i="55"/>
  <c r="F319" i="55"/>
  <c r="G319" i="55"/>
  <c r="H319" i="55"/>
  <c r="I319" i="55"/>
  <c r="J319" i="55"/>
  <c r="K319" i="55"/>
  <c r="L319" i="55"/>
  <c r="M319" i="55"/>
  <c r="N319" i="55"/>
  <c r="B320" i="55"/>
  <c r="C320" i="55"/>
  <c r="P320" i="55" s="1"/>
  <c r="D320" i="55"/>
  <c r="E320" i="55"/>
  <c r="F320" i="55"/>
  <c r="G320" i="55"/>
  <c r="H320" i="55"/>
  <c r="I320" i="55"/>
  <c r="J320" i="55"/>
  <c r="K320" i="55"/>
  <c r="L320" i="55"/>
  <c r="M320" i="55"/>
  <c r="N320" i="55"/>
  <c r="B321" i="55"/>
  <c r="C321" i="55"/>
  <c r="P321" i="55" s="1"/>
  <c r="D321" i="55"/>
  <c r="E321" i="55"/>
  <c r="F321" i="55"/>
  <c r="G321" i="55"/>
  <c r="H321" i="55"/>
  <c r="I321" i="55"/>
  <c r="J321" i="55"/>
  <c r="K321" i="55"/>
  <c r="L321" i="55"/>
  <c r="M321" i="55"/>
  <c r="N321" i="55"/>
  <c r="B322" i="55"/>
  <c r="C322" i="55"/>
  <c r="P322" i="55" s="1"/>
  <c r="D322" i="55"/>
  <c r="E322" i="55"/>
  <c r="F322" i="55"/>
  <c r="G322" i="55"/>
  <c r="H322" i="55"/>
  <c r="I322" i="55"/>
  <c r="J322" i="55"/>
  <c r="K322" i="55"/>
  <c r="L322" i="55"/>
  <c r="M322" i="55"/>
  <c r="N322" i="55"/>
  <c r="B323" i="55"/>
  <c r="C323" i="55"/>
  <c r="P323" i="55" s="1"/>
  <c r="D323" i="55"/>
  <c r="E323" i="55"/>
  <c r="F323" i="55"/>
  <c r="G323" i="55"/>
  <c r="H323" i="55"/>
  <c r="I323" i="55"/>
  <c r="J323" i="55"/>
  <c r="K323" i="55"/>
  <c r="L323" i="55"/>
  <c r="M323" i="55"/>
  <c r="N323" i="55"/>
  <c r="B324" i="55"/>
  <c r="C324" i="55"/>
  <c r="P324" i="55" s="1"/>
  <c r="D324" i="55"/>
  <c r="E324" i="55"/>
  <c r="F324" i="55"/>
  <c r="G324" i="55"/>
  <c r="H324" i="55"/>
  <c r="I324" i="55"/>
  <c r="J324" i="55"/>
  <c r="K324" i="55"/>
  <c r="L324" i="55"/>
  <c r="M324" i="55"/>
  <c r="N324" i="55"/>
  <c r="B325" i="55"/>
  <c r="C325" i="55"/>
  <c r="P325" i="55" s="1"/>
  <c r="D325" i="55"/>
  <c r="E325" i="55"/>
  <c r="F325" i="55"/>
  <c r="G325" i="55"/>
  <c r="H325" i="55"/>
  <c r="I325" i="55"/>
  <c r="J325" i="55"/>
  <c r="K325" i="55"/>
  <c r="L325" i="55"/>
  <c r="M325" i="55"/>
  <c r="N325" i="55"/>
  <c r="B326" i="55"/>
  <c r="C326" i="55"/>
  <c r="P326" i="55" s="1"/>
  <c r="D326" i="55"/>
  <c r="E326" i="55"/>
  <c r="F326" i="55"/>
  <c r="G326" i="55"/>
  <c r="H326" i="55"/>
  <c r="I326" i="55"/>
  <c r="J326" i="55"/>
  <c r="K326" i="55"/>
  <c r="L326" i="55"/>
  <c r="M326" i="55"/>
  <c r="N326" i="55"/>
  <c r="B327" i="55"/>
  <c r="C327" i="55"/>
  <c r="P327" i="55" s="1"/>
  <c r="D327" i="55"/>
  <c r="E327" i="55"/>
  <c r="F327" i="55"/>
  <c r="G327" i="55"/>
  <c r="H327" i="55"/>
  <c r="I327" i="55"/>
  <c r="J327" i="55"/>
  <c r="K327" i="55"/>
  <c r="L327" i="55"/>
  <c r="M327" i="55"/>
  <c r="N327" i="55"/>
  <c r="B328" i="55"/>
  <c r="C328" i="55"/>
  <c r="P328" i="55" s="1"/>
  <c r="D328" i="55"/>
  <c r="E328" i="55"/>
  <c r="F328" i="55"/>
  <c r="G328" i="55"/>
  <c r="H328" i="55"/>
  <c r="I328" i="55"/>
  <c r="J328" i="55"/>
  <c r="K328" i="55"/>
  <c r="L328" i="55"/>
  <c r="M328" i="55"/>
  <c r="N328" i="55"/>
  <c r="B329" i="55"/>
  <c r="C329" i="55"/>
  <c r="P329" i="55" s="1"/>
  <c r="D329" i="55"/>
  <c r="E329" i="55"/>
  <c r="F329" i="55"/>
  <c r="G329" i="55"/>
  <c r="H329" i="55"/>
  <c r="I329" i="55"/>
  <c r="J329" i="55"/>
  <c r="K329" i="55"/>
  <c r="L329" i="55"/>
  <c r="M329" i="55"/>
  <c r="N329" i="55"/>
  <c r="B330" i="55"/>
  <c r="C330" i="55"/>
  <c r="P330" i="55" s="1"/>
  <c r="D330" i="55"/>
  <c r="E330" i="55"/>
  <c r="F330" i="55"/>
  <c r="G330" i="55"/>
  <c r="H330" i="55"/>
  <c r="I330" i="55"/>
  <c r="J330" i="55"/>
  <c r="K330" i="55"/>
  <c r="L330" i="55"/>
  <c r="M330" i="55"/>
  <c r="N330" i="55"/>
  <c r="B331" i="55"/>
  <c r="C331" i="55"/>
  <c r="P331" i="55" s="1"/>
  <c r="D331" i="55"/>
  <c r="E331" i="55"/>
  <c r="F331" i="55"/>
  <c r="G331" i="55"/>
  <c r="H331" i="55"/>
  <c r="I331" i="55"/>
  <c r="J331" i="55"/>
  <c r="K331" i="55"/>
  <c r="L331" i="55"/>
  <c r="M331" i="55"/>
  <c r="N331" i="55"/>
  <c r="B332" i="55"/>
  <c r="C332" i="55"/>
  <c r="P332" i="55" s="1"/>
  <c r="D332" i="55"/>
  <c r="E332" i="55"/>
  <c r="F332" i="55"/>
  <c r="G332" i="55"/>
  <c r="H332" i="55"/>
  <c r="I332" i="55"/>
  <c r="J332" i="55"/>
  <c r="K332" i="55"/>
  <c r="L332" i="55"/>
  <c r="M332" i="55"/>
  <c r="N332" i="55"/>
  <c r="B333" i="55"/>
  <c r="C333" i="55"/>
  <c r="P333" i="55" s="1"/>
  <c r="D333" i="55"/>
  <c r="E333" i="55"/>
  <c r="F333" i="55"/>
  <c r="G333" i="55"/>
  <c r="H333" i="55"/>
  <c r="I333" i="55"/>
  <c r="J333" i="55"/>
  <c r="K333" i="55"/>
  <c r="L333" i="55"/>
  <c r="M333" i="55"/>
  <c r="N333" i="55"/>
  <c r="B334" i="55"/>
  <c r="C334" i="55"/>
  <c r="P334" i="55" s="1"/>
  <c r="D334" i="55"/>
  <c r="E334" i="55"/>
  <c r="F334" i="55"/>
  <c r="G334" i="55"/>
  <c r="H334" i="55"/>
  <c r="I334" i="55"/>
  <c r="J334" i="55"/>
  <c r="K334" i="55"/>
  <c r="L334" i="55"/>
  <c r="M334" i="55"/>
  <c r="N334" i="55"/>
  <c r="B335" i="55"/>
  <c r="C335" i="55"/>
  <c r="P335" i="55" s="1"/>
  <c r="D335" i="55"/>
  <c r="E335" i="55"/>
  <c r="F335" i="55"/>
  <c r="G335" i="55"/>
  <c r="H335" i="55"/>
  <c r="I335" i="55"/>
  <c r="J335" i="55"/>
  <c r="K335" i="55"/>
  <c r="L335" i="55"/>
  <c r="M335" i="55"/>
  <c r="N335" i="55"/>
  <c r="B336" i="55"/>
  <c r="C336" i="55"/>
  <c r="P336" i="55" s="1"/>
  <c r="D336" i="55"/>
  <c r="E336" i="55"/>
  <c r="F336" i="55"/>
  <c r="G336" i="55"/>
  <c r="H336" i="55"/>
  <c r="I336" i="55"/>
  <c r="J336" i="55"/>
  <c r="K336" i="55"/>
  <c r="L336" i="55"/>
  <c r="M336" i="55"/>
  <c r="N336" i="55"/>
  <c r="B337" i="55"/>
  <c r="C337" i="55"/>
  <c r="P337" i="55" s="1"/>
  <c r="D337" i="55"/>
  <c r="E337" i="55"/>
  <c r="F337" i="55"/>
  <c r="G337" i="55"/>
  <c r="H337" i="55"/>
  <c r="I337" i="55"/>
  <c r="J337" i="55"/>
  <c r="K337" i="55"/>
  <c r="L337" i="55"/>
  <c r="M337" i="55"/>
  <c r="N337" i="55"/>
  <c r="B338" i="55"/>
  <c r="C338" i="55"/>
  <c r="P338" i="55" s="1"/>
  <c r="D338" i="55"/>
  <c r="E338" i="55"/>
  <c r="F338" i="55"/>
  <c r="G338" i="55"/>
  <c r="H338" i="55"/>
  <c r="I338" i="55"/>
  <c r="J338" i="55"/>
  <c r="K338" i="55"/>
  <c r="L338" i="55"/>
  <c r="M338" i="55"/>
  <c r="N338" i="55"/>
  <c r="B339" i="55"/>
  <c r="C339" i="55"/>
  <c r="P339" i="55" s="1"/>
  <c r="D339" i="55"/>
  <c r="E339" i="55"/>
  <c r="F339" i="55"/>
  <c r="G339" i="55"/>
  <c r="H339" i="55"/>
  <c r="I339" i="55"/>
  <c r="J339" i="55"/>
  <c r="K339" i="55"/>
  <c r="L339" i="55"/>
  <c r="M339" i="55"/>
  <c r="N339" i="55"/>
  <c r="B340" i="55"/>
  <c r="C340" i="55"/>
  <c r="P340" i="55" s="1"/>
  <c r="D340" i="55"/>
  <c r="E340" i="55"/>
  <c r="F340" i="55"/>
  <c r="G340" i="55"/>
  <c r="H340" i="55"/>
  <c r="I340" i="55"/>
  <c r="J340" i="55"/>
  <c r="K340" i="55"/>
  <c r="L340" i="55"/>
  <c r="M340" i="55"/>
  <c r="N340" i="55"/>
  <c r="B341" i="55"/>
  <c r="C341" i="55"/>
  <c r="P341" i="55" s="1"/>
  <c r="D341" i="55"/>
  <c r="E341" i="55"/>
  <c r="F341" i="55"/>
  <c r="G341" i="55"/>
  <c r="H341" i="55"/>
  <c r="I341" i="55"/>
  <c r="J341" i="55"/>
  <c r="K341" i="55"/>
  <c r="L341" i="55"/>
  <c r="M341" i="55"/>
  <c r="N341" i="55"/>
  <c r="B342" i="55"/>
  <c r="C342" i="55"/>
  <c r="P342" i="55" s="1"/>
  <c r="D342" i="55"/>
  <c r="E342" i="55"/>
  <c r="F342" i="55"/>
  <c r="G342" i="55"/>
  <c r="H342" i="55"/>
  <c r="I342" i="55"/>
  <c r="J342" i="55"/>
  <c r="K342" i="55"/>
  <c r="L342" i="55"/>
  <c r="M342" i="55"/>
  <c r="N342" i="55"/>
  <c r="B343" i="55"/>
  <c r="C343" i="55"/>
  <c r="P343" i="55" s="1"/>
  <c r="D343" i="55"/>
  <c r="E343" i="55"/>
  <c r="F343" i="55"/>
  <c r="G343" i="55"/>
  <c r="H343" i="55"/>
  <c r="I343" i="55"/>
  <c r="J343" i="55"/>
  <c r="K343" i="55"/>
  <c r="L343" i="55"/>
  <c r="M343" i="55"/>
  <c r="N343" i="55"/>
  <c r="B344" i="55"/>
  <c r="C344" i="55"/>
  <c r="P344" i="55" s="1"/>
  <c r="D344" i="55"/>
  <c r="E344" i="55"/>
  <c r="F344" i="55"/>
  <c r="G344" i="55"/>
  <c r="H344" i="55"/>
  <c r="I344" i="55"/>
  <c r="J344" i="55"/>
  <c r="K344" i="55"/>
  <c r="L344" i="55"/>
  <c r="M344" i="55"/>
  <c r="N344" i="55"/>
  <c r="B345" i="55"/>
  <c r="C345" i="55"/>
  <c r="P345" i="55" s="1"/>
  <c r="D345" i="55"/>
  <c r="E345" i="55"/>
  <c r="F345" i="55"/>
  <c r="G345" i="55"/>
  <c r="H345" i="55"/>
  <c r="I345" i="55"/>
  <c r="J345" i="55"/>
  <c r="K345" i="55"/>
  <c r="L345" i="55"/>
  <c r="M345" i="55"/>
  <c r="N345" i="55"/>
  <c r="B346" i="55"/>
  <c r="C346" i="55"/>
  <c r="P346" i="55" s="1"/>
  <c r="D346" i="55"/>
  <c r="E346" i="55"/>
  <c r="F346" i="55"/>
  <c r="G346" i="55"/>
  <c r="H346" i="55"/>
  <c r="I346" i="55"/>
  <c r="J346" i="55"/>
  <c r="K346" i="55"/>
  <c r="L346" i="55"/>
  <c r="M346" i="55"/>
  <c r="N346" i="55"/>
  <c r="B347" i="55"/>
  <c r="C347" i="55"/>
  <c r="P347" i="55" s="1"/>
  <c r="D347" i="55"/>
  <c r="E347" i="55"/>
  <c r="F347" i="55"/>
  <c r="G347" i="55"/>
  <c r="H347" i="55"/>
  <c r="I347" i="55"/>
  <c r="J347" i="55"/>
  <c r="K347" i="55"/>
  <c r="L347" i="55"/>
  <c r="M347" i="55"/>
  <c r="N347" i="55"/>
  <c r="B348" i="55"/>
  <c r="C348" i="55"/>
  <c r="P348" i="55" s="1"/>
  <c r="D348" i="55"/>
  <c r="E348" i="55"/>
  <c r="F348" i="55"/>
  <c r="G348" i="55"/>
  <c r="H348" i="55"/>
  <c r="I348" i="55"/>
  <c r="J348" i="55"/>
  <c r="K348" i="55"/>
  <c r="L348" i="55"/>
  <c r="M348" i="55"/>
  <c r="N348" i="55"/>
  <c r="B349" i="55"/>
  <c r="C349" i="55"/>
  <c r="P349" i="55" s="1"/>
  <c r="D349" i="55"/>
  <c r="E349" i="55"/>
  <c r="F349" i="55"/>
  <c r="G349" i="55"/>
  <c r="H349" i="55"/>
  <c r="I349" i="55"/>
  <c r="J349" i="55"/>
  <c r="K349" i="55"/>
  <c r="L349" i="55"/>
  <c r="M349" i="55"/>
  <c r="N349" i="55"/>
  <c r="B350" i="55"/>
  <c r="C350" i="55"/>
  <c r="P350" i="55" s="1"/>
  <c r="D350" i="55"/>
  <c r="E350" i="55"/>
  <c r="F350" i="55"/>
  <c r="G350" i="55"/>
  <c r="H350" i="55"/>
  <c r="I350" i="55"/>
  <c r="J350" i="55"/>
  <c r="K350" i="55"/>
  <c r="L350" i="55"/>
  <c r="M350" i="55"/>
  <c r="N350" i="55"/>
  <c r="B351" i="55"/>
  <c r="C351" i="55"/>
  <c r="P351" i="55" s="1"/>
  <c r="D351" i="55"/>
  <c r="E351" i="55"/>
  <c r="F351" i="55"/>
  <c r="G351" i="55"/>
  <c r="H351" i="55"/>
  <c r="I351" i="55"/>
  <c r="J351" i="55"/>
  <c r="K351" i="55"/>
  <c r="L351" i="55"/>
  <c r="M351" i="55"/>
  <c r="N351" i="55"/>
  <c r="B352" i="55"/>
  <c r="C352" i="55"/>
  <c r="P352" i="55" s="1"/>
  <c r="D352" i="55"/>
  <c r="E352" i="55"/>
  <c r="F352" i="55"/>
  <c r="G352" i="55"/>
  <c r="H352" i="55"/>
  <c r="I352" i="55"/>
  <c r="J352" i="55"/>
  <c r="K352" i="55"/>
  <c r="L352" i="55"/>
  <c r="M352" i="55"/>
  <c r="N352" i="55"/>
  <c r="B353" i="55"/>
  <c r="C353" i="55"/>
  <c r="P353" i="55" s="1"/>
  <c r="D353" i="55"/>
  <c r="E353" i="55"/>
  <c r="F353" i="55"/>
  <c r="G353" i="55"/>
  <c r="H353" i="55"/>
  <c r="I353" i="55"/>
  <c r="J353" i="55"/>
  <c r="K353" i="55"/>
  <c r="L353" i="55"/>
  <c r="M353" i="55"/>
  <c r="N353" i="55"/>
  <c r="B354" i="55"/>
  <c r="C354" i="55"/>
  <c r="P354" i="55" s="1"/>
  <c r="D354" i="55"/>
  <c r="E354" i="55"/>
  <c r="F354" i="55"/>
  <c r="G354" i="55"/>
  <c r="H354" i="55"/>
  <c r="I354" i="55"/>
  <c r="J354" i="55"/>
  <c r="K354" i="55"/>
  <c r="L354" i="55"/>
  <c r="M354" i="55"/>
  <c r="N354" i="55"/>
  <c r="B355" i="55"/>
  <c r="C355" i="55"/>
  <c r="P355" i="55" s="1"/>
  <c r="D355" i="55"/>
  <c r="E355" i="55"/>
  <c r="F355" i="55"/>
  <c r="G355" i="55"/>
  <c r="H355" i="55"/>
  <c r="I355" i="55"/>
  <c r="J355" i="55"/>
  <c r="K355" i="55"/>
  <c r="L355" i="55"/>
  <c r="M355" i="55"/>
  <c r="N355" i="55"/>
  <c r="B356" i="55"/>
  <c r="C356" i="55"/>
  <c r="P356" i="55" s="1"/>
  <c r="D356" i="55"/>
  <c r="E356" i="55"/>
  <c r="F356" i="55"/>
  <c r="G356" i="55"/>
  <c r="H356" i="55"/>
  <c r="I356" i="55"/>
  <c r="J356" i="55"/>
  <c r="K356" i="55"/>
  <c r="L356" i="55"/>
  <c r="M356" i="55"/>
  <c r="N356" i="55"/>
  <c r="B357" i="55"/>
  <c r="C357" i="55"/>
  <c r="P357" i="55" s="1"/>
  <c r="D357" i="55"/>
  <c r="E357" i="55"/>
  <c r="F357" i="55"/>
  <c r="G357" i="55"/>
  <c r="H357" i="55"/>
  <c r="I357" i="55"/>
  <c r="J357" i="55"/>
  <c r="K357" i="55"/>
  <c r="L357" i="55"/>
  <c r="M357" i="55"/>
  <c r="N357" i="55"/>
  <c r="B358" i="55"/>
  <c r="C358" i="55"/>
  <c r="P358" i="55" s="1"/>
  <c r="D358" i="55"/>
  <c r="E358" i="55"/>
  <c r="F358" i="55"/>
  <c r="G358" i="55"/>
  <c r="H358" i="55"/>
  <c r="I358" i="55"/>
  <c r="J358" i="55"/>
  <c r="K358" i="55"/>
  <c r="L358" i="55"/>
  <c r="M358" i="55"/>
  <c r="N358" i="55"/>
  <c r="B359" i="55"/>
  <c r="C359" i="55"/>
  <c r="P359" i="55" s="1"/>
  <c r="D359" i="55"/>
  <c r="E359" i="55"/>
  <c r="F359" i="55"/>
  <c r="G359" i="55"/>
  <c r="H359" i="55"/>
  <c r="I359" i="55"/>
  <c r="J359" i="55"/>
  <c r="K359" i="55"/>
  <c r="L359" i="55"/>
  <c r="M359" i="55"/>
  <c r="N359" i="55"/>
  <c r="B360" i="55"/>
  <c r="C360" i="55"/>
  <c r="P360" i="55" s="1"/>
  <c r="D360" i="55"/>
  <c r="E360" i="55"/>
  <c r="F360" i="55"/>
  <c r="G360" i="55"/>
  <c r="H360" i="55"/>
  <c r="I360" i="55"/>
  <c r="J360" i="55"/>
  <c r="K360" i="55"/>
  <c r="L360" i="55"/>
  <c r="M360" i="55"/>
  <c r="N360" i="55"/>
  <c r="B361" i="55"/>
  <c r="C361" i="55"/>
  <c r="P361" i="55" s="1"/>
  <c r="D361" i="55"/>
  <c r="E361" i="55"/>
  <c r="F361" i="55"/>
  <c r="G361" i="55"/>
  <c r="H361" i="55"/>
  <c r="I361" i="55"/>
  <c r="J361" i="55"/>
  <c r="K361" i="55"/>
  <c r="L361" i="55"/>
  <c r="M361" i="55"/>
  <c r="N361" i="55"/>
  <c r="B362" i="55"/>
  <c r="C362" i="55"/>
  <c r="P362" i="55" s="1"/>
  <c r="D362" i="55"/>
  <c r="E362" i="55"/>
  <c r="F362" i="55"/>
  <c r="G362" i="55"/>
  <c r="H362" i="55"/>
  <c r="I362" i="55"/>
  <c r="J362" i="55"/>
  <c r="K362" i="55"/>
  <c r="L362" i="55"/>
  <c r="M362" i="55"/>
  <c r="N362" i="55"/>
  <c r="B363" i="55"/>
  <c r="C363" i="55"/>
  <c r="P363" i="55" s="1"/>
  <c r="D363" i="55"/>
  <c r="E363" i="55"/>
  <c r="F363" i="55"/>
  <c r="G363" i="55"/>
  <c r="H363" i="55"/>
  <c r="I363" i="55"/>
  <c r="J363" i="55"/>
  <c r="K363" i="55"/>
  <c r="L363" i="55"/>
  <c r="M363" i="55"/>
  <c r="N363" i="55"/>
  <c r="B364" i="55"/>
  <c r="C364" i="55"/>
  <c r="P364" i="55" s="1"/>
  <c r="D364" i="55"/>
  <c r="E364" i="55"/>
  <c r="F364" i="55"/>
  <c r="G364" i="55"/>
  <c r="H364" i="55"/>
  <c r="I364" i="55"/>
  <c r="J364" i="55"/>
  <c r="K364" i="55"/>
  <c r="L364" i="55"/>
  <c r="M364" i="55"/>
  <c r="N364" i="55"/>
  <c r="B365" i="55"/>
  <c r="C365" i="55"/>
  <c r="P365" i="55" s="1"/>
  <c r="D365" i="55"/>
  <c r="E365" i="55"/>
  <c r="F365" i="55"/>
  <c r="G365" i="55"/>
  <c r="H365" i="55"/>
  <c r="I365" i="55"/>
  <c r="J365" i="55"/>
  <c r="K365" i="55"/>
  <c r="L365" i="55"/>
  <c r="M365" i="55"/>
  <c r="N365" i="55"/>
  <c r="B366" i="55"/>
  <c r="C366" i="55"/>
  <c r="P366" i="55" s="1"/>
  <c r="D366" i="55"/>
  <c r="E366" i="55"/>
  <c r="F366" i="55"/>
  <c r="G366" i="55"/>
  <c r="H366" i="55"/>
  <c r="I366" i="55"/>
  <c r="J366" i="55"/>
  <c r="K366" i="55"/>
  <c r="L366" i="55"/>
  <c r="M366" i="55"/>
  <c r="N366" i="55"/>
  <c r="B367" i="55"/>
  <c r="C367" i="55"/>
  <c r="P367" i="55" s="1"/>
  <c r="D367" i="55"/>
  <c r="E367" i="55"/>
  <c r="F367" i="55"/>
  <c r="G367" i="55"/>
  <c r="H367" i="55"/>
  <c r="I367" i="55"/>
  <c r="J367" i="55"/>
  <c r="K367" i="55"/>
  <c r="L367" i="55"/>
  <c r="M367" i="55"/>
  <c r="N367" i="55"/>
  <c r="B368" i="55"/>
  <c r="C368" i="55"/>
  <c r="P368" i="55" s="1"/>
  <c r="D368" i="55"/>
  <c r="E368" i="55"/>
  <c r="F368" i="55"/>
  <c r="G368" i="55"/>
  <c r="H368" i="55"/>
  <c r="I368" i="55"/>
  <c r="J368" i="55"/>
  <c r="K368" i="55"/>
  <c r="L368" i="55"/>
  <c r="M368" i="55"/>
  <c r="N368" i="55"/>
  <c r="B369" i="55"/>
  <c r="C369" i="55"/>
  <c r="P369" i="55" s="1"/>
  <c r="D369" i="55"/>
  <c r="E369" i="55"/>
  <c r="F369" i="55"/>
  <c r="G369" i="55"/>
  <c r="H369" i="55"/>
  <c r="I369" i="55"/>
  <c r="J369" i="55"/>
  <c r="K369" i="55"/>
  <c r="L369" i="55"/>
  <c r="M369" i="55"/>
  <c r="N369" i="55"/>
  <c r="B370" i="55"/>
  <c r="C370" i="55"/>
  <c r="P370" i="55" s="1"/>
  <c r="D370" i="55"/>
  <c r="E370" i="55"/>
  <c r="F370" i="55"/>
  <c r="G370" i="55"/>
  <c r="H370" i="55"/>
  <c r="I370" i="55"/>
  <c r="J370" i="55"/>
  <c r="K370" i="55"/>
  <c r="L370" i="55"/>
  <c r="M370" i="55"/>
  <c r="N370" i="55"/>
  <c r="B371" i="55"/>
  <c r="C371" i="55"/>
  <c r="P371" i="55" s="1"/>
  <c r="D371" i="55"/>
  <c r="E371" i="55"/>
  <c r="F371" i="55"/>
  <c r="G371" i="55"/>
  <c r="H371" i="55"/>
  <c r="I371" i="55"/>
  <c r="J371" i="55"/>
  <c r="K371" i="55"/>
  <c r="L371" i="55"/>
  <c r="M371" i="55"/>
  <c r="N371" i="55"/>
  <c r="B372" i="55"/>
  <c r="C372" i="55"/>
  <c r="P372" i="55" s="1"/>
  <c r="D372" i="55"/>
  <c r="E372" i="55"/>
  <c r="F372" i="55"/>
  <c r="G372" i="55"/>
  <c r="H372" i="55"/>
  <c r="I372" i="55"/>
  <c r="J372" i="55"/>
  <c r="K372" i="55"/>
  <c r="L372" i="55"/>
  <c r="M372" i="55"/>
  <c r="N372" i="55"/>
  <c r="B373" i="55"/>
  <c r="C373" i="55"/>
  <c r="P373" i="55" s="1"/>
  <c r="D373" i="55"/>
  <c r="E373" i="55"/>
  <c r="F373" i="55"/>
  <c r="G373" i="55"/>
  <c r="H373" i="55"/>
  <c r="I373" i="55"/>
  <c r="J373" i="55"/>
  <c r="K373" i="55"/>
  <c r="L373" i="55"/>
  <c r="M373" i="55"/>
  <c r="N373" i="55"/>
  <c r="B374" i="55"/>
  <c r="C374" i="55"/>
  <c r="P374" i="55" s="1"/>
  <c r="D374" i="55"/>
  <c r="E374" i="55"/>
  <c r="F374" i="55"/>
  <c r="G374" i="55"/>
  <c r="H374" i="55"/>
  <c r="I374" i="55"/>
  <c r="J374" i="55"/>
  <c r="K374" i="55"/>
  <c r="L374" i="55"/>
  <c r="M374" i="55"/>
  <c r="N374" i="55"/>
  <c r="B375" i="55"/>
  <c r="C375" i="55"/>
  <c r="P375" i="55" s="1"/>
  <c r="D375" i="55"/>
  <c r="E375" i="55"/>
  <c r="F375" i="55"/>
  <c r="G375" i="55"/>
  <c r="H375" i="55"/>
  <c r="I375" i="55"/>
  <c r="J375" i="55"/>
  <c r="K375" i="55"/>
  <c r="L375" i="55"/>
  <c r="M375" i="55"/>
  <c r="N375" i="55"/>
  <c r="B376" i="55"/>
  <c r="C376" i="55"/>
  <c r="P376" i="55" s="1"/>
  <c r="D376" i="55"/>
  <c r="E376" i="55"/>
  <c r="F376" i="55"/>
  <c r="G376" i="55"/>
  <c r="H376" i="55"/>
  <c r="I376" i="55"/>
  <c r="J376" i="55"/>
  <c r="K376" i="55"/>
  <c r="L376" i="55"/>
  <c r="M376" i="55"/>
  <c r="N376" i="55"/>
  <c r="B377" i="55"/>
  <c r="C377" i="55"/>
  <c r="P377" i="55" s="1"/>
  <c r="D377" i="55"/>
  <c r="E377" i="55"/>
  <c r="F377" i="55"/>
  <c r="G377" i="55"/>
  <c r="H377" i="55"/>
  <c r="I377" i="55"/>
  <c r="J377" i="55"/>
  <c r="K377" i="55"/>
  <c r="L377" i="55"/>
  <c r="M377" i="55"/>
  <c r="N377" i="55"/>
  <c r="B378" i="55"/>
  <c r="C378" i="55"/>
  <c r="P378" i="55" s="1"/>
  <c r="D378" i="55"/>
  <c r="E378" i="55"/>
  <c r="F378" i="55"/>
  <c r="G378" i="55"/>
  <c r="H378" i="55"/>
  <c r="I378" i="55"/>
  <c r="J378" i="55"/>
  <c r="K378" i="55"/>
  <c r="L378" i="55"/>
  <c r="M378" i="55"/>
  <c r="N378" i="55"/>
  <c r="B379" i="55"/>
  <c r="C379" i="55"/>
  <c r="P379" i="55" s="1"/>
  <c r="D379" i="55"/>
  <c r="E379" i="55"/>
  <c r="F379" i="55"/>
  <c r="G379" i="55"/>
  <c r="H379" i="55"/>
  <c r="I379" i="55"/>
  <c r="J379" i="55"/>
  <c r="K379" i="55"/>
  <c r="L379" i="55"/>
  <c r="M379" i="55"/>
  <c r="N379" i="55"/>
  <c r="B380" i="55"/>
  <c r="C380" i="55"/>
  <c r="P380" i="55" s="1"/>
  <c r="D380" i="55"/>
  <c r="E380" i="55"/>
  <c r="F380" i="55"/>
  <c r="G380" i="55"/>
  <c r="H380" i="55"/>
  <c r="I380" i="55"/>
  <c r="J380" i="55"/>
  <c r="K380" i="55"/>
  <c r="L380" i="55"/>
  <c r="M380" i="55"/>
  <c r="N380" i="55"/>
  <c r="B381" i="55"/>
  <c r="C381" i="55"/>
  <c r="P381" i="55" s="1"/>
  <c r="D381" i="55"/>
  <c r="E381" i="55"/>
  <c r="F381" i="55"/>
  <c r="G381" i="55"/>
  <c r="H381" i="55"/>
  <c r="I381" i="55"/>
  <c r="J381" i="55"/>
  <c r="K381" i="55"/>
  <c r="L381" i="55"/>
  <c r="M381" i="55"/>
  <c r="N381" i="55"/>
  <c r="B382" i="55"/>
  <c r="C382" i="55"/>
  <c r="P382" i="55" s="1"/>
  <c r="D382" i="55"/>
  <c r="E382" i="55"/>
  <c r="F382" i="55"/>
  <c r="G382" i="55"/>
  <c r="H382" i="55"/>
  <c r="I382" i="55"/>
  <c r="J382" i="55"/>
  <c r="K382" i="55"/>
  <c r="L382" i="55"/>
  <c r="M382" i="55"/>
  <c r="N382" i="55"/>
  <c r="B383" i="55"/>
  <c r="C383" i="55"/>
  <c r="P383" i="55" s="1"/>
  <c r="D383" i="55"/>
  <c r="E383" i="55"/>
  <c r="F383" i="55"/>
  <c r="G383" i="55"/>
  <c r="H383" i="55"/>
  <c r="I383" i="55"/>
  <c r="J383" i="55"/>
  <c r="K383" i="55"/>
  <c r="L383" i="55"/>
  <c r="M383" i="55"/>
  <c r="N383" i="55"/>
  <c r="B384" i="55"/>
  <c r="C384" i="55"/>
  <c r="P384" i="55" s="1"/>
  <c r="D384" i="55"/>
  <c r="E384" i="55"/>
  <c r="F384" i="55"/>
  <c r="G384" i="55"/>
  <c r="H384" i="55"/>
  <c r="I384" i="55"/>
  <c r="J384" i="55"/>
  <c r="K384" i="55"/>
  <c r="L384" i="55"/>
  <c r="M384" i="55"/>
  <c r="N384" i="55"/>
  <c r="B385" i="55"/>
  <c r="C385" i="55"/>
  <c r="P385" i="55" s="1"/>
  <c r="D385" i="55"/>
  <c r="E385" i="55"/>
  <c r="F385" i="55"/>
  <c r="G385" i="55"/>
  <c r="H385" i="55"/>
  <c r="I385" i="55"/>
  <c r="J385" i="55"/>
  <c r="K385" i="55"/>
  <c r="L385" i="55"/>
  <c r="M385" i="55"/>
  <c r="N385" i="55"/>
  <c r="B386" i="55"/>
  <c r="C386" i="55"/>
  <c r="P386" i="55" s="1"/>
  <c r="D386" i="55"/>
  <c r="E386" i="55"/>
  <c r="F386" i="55"/>
  <c r="G386" i="55"/>
  <c r="H386" i="55"/>
  <c r="I386" i="55"/>
  <c r="J386" i="55"/>
  <c r="K386" i="55"/>
  <c r="L386" i="55"/>
  <c r="M386" i="55"/>
  <c r="N386" i="55"/>
  <c r="B387" i="55"/>
  <c r="C387" i="55"/>
  <c r="P387" i="55" s="1"/>
  <c r="D387" i="55"/>
  <c r="E387" i="55"/>
  <c r="F387" i="55"/>
  <c r="G387" i="55"/>
  <c r="H387" i="55"/>
  <c r="I387" i="55"/>
  <c r="J387" i="55"/>
  <c r="K387" i="55"/>
  <c r="L387" i="55"/>
  <c r="M387" i="55"/>
  <c r="N387" i="55"/>
  <c r="B388" i="55"/>
  <c r="C388" i="55"/>
  <c r="P388" i="55" s="1"/>
  <c r="D388" i="55"/>
  <c r="E388" i="55"/>
  <c r="F388" i="55"/>
  <c r="G388" i="55"/>
  <c r="H388" i="55"/>
  <c r="I388" i="55"/>
  <c r="J388" i="55"/>
  <c r="K388" i="55"/>
  <c r="L388" i="55"/>
  <c r="M388" i="55"/>
  <c r="N388" i="55"/>
  <c r="B389" i="55"/>
  <c r="C389" i="55"/>
  <c r="P389" i="55" s="1"/>
  <c r="D389" i="55"/>
  <c r="E389" i="55"/>
  <c r="F389" i="55"/>
  <c r="G389" i="55"/>
  <c r="H389" i="55"/>
  <c r="I389" i="55"/>
  <c r="J389" i="55"/>
  <c r="K389" i="55"/>
  <c r="L389" i="55"/>
  <c r="M389" i="55"/>
  <c r="N389" i="55"/>
  <c r="B390" i="55"/>
  <c r="C390" i="55"/>
  <c r="P390" i="55" s="1"/>
  <c r="D390" i="55"/>
  <c r="E390" i="55"/>
  <c r="F390" i="55"/>
  <c r="G390" i="55"/>
  <c r="H390" i="55"/>
  <c r="I390" i="55"/>
  <c r="J390" i="55"/>
  <c r="K390" i="55"/>
  <c r="L390" i="55"/>
  <c r="M390" i="55"/>
  <c r="N390" i="55"/>
  <c r="B391" i="55"/>
  <c r="C391" i="55"/>
  <c r="P391" i="55" s="1"/>
  <c r="D391" i="55"/>
  <c r="E391" i="55"/>
  <c r="F391" i="55"/>
  <c r="G391" i="55"/>
  <c r="H391" i="55"/>
  <c r="I391" i="55"/>
  <c r="J391" i="55"/>
  <c r="K391" i="55"/>
  <c r="L391" i="55"/>
  <c r="M391" i="55"/>
  <c r="N391" i="55"/>
  <c r="B392" i="55"/>
  <c r="C392" i="55"/>
  <c r="P392" i="55" s="1"/>
  <c r="D392" i="55"/>
  <c r="E392" i="55"/>
  <c r="F392" i="55"/>
  <c r="G392" i="55"/>
  <c r="H392" i="55"/>
  <c r="I392" i="55"/>
  <c r="J392" i="55"/>
  <c r="K392" i="55"/>
  <c r="L392" i="55"/>
  <c r="M392" i="55"/>
  <c r="N392" i="55"/>
  <c r="B393" i="55"/>
  <c r="C393" i="55"/>
  <c r="P393" i="55" s="1"/>
  <c r="D393" i="55"/>
  <c r="E393" i="55"/>
  <c r="F393" i="55"/>
  <c r="G393" i="55"/>
  <c r="H393" i="55"/>
  <c r="I393" i="55"/>
  <c r="J393" i="55"/>
  <c r="K393" i="55"/>
  <c r="L393" i="55"/>
  <c r="M393" i="55"/>
  <c r="N393" i="55"/>
  <c r="B394" i="55"/>
  <c r="C394" i="55"/>
  <c r="P394" i="55" s="1"/>
  <c r="D394" i="55"/>
  <c r="E394" i="55"/>
  <c r="F394" i="55"/>
  <c r="G394" i="55"/>
  <c r="H394" i="55"/>
  <c r="I394" i="55"/>
  <c r="J394" i="55"/>
  <c r="K394" i="55"/>
  <c r="L394" i="55"/>
  <c r="M394" i="55"/>
  <c r="N394" i="55"/>
  <c r="B395" i="55"/>
  <c r="C395" i="55"/>
  <c r="P395" i="55" s="1"/>
  <c r="D395" i="55"/>
  <c r="E395" i="55"/>
  <c r="F395" i="55"/>
  <c r="G395" i="55"/>
  <c r="H395" i="55"/>
  <c r="I395" i="55"/>
  <c r="J395" i="55"/>
  <c r="K395" i="55"/>
  <c r="L395" i="55"/>
  <c r="M395" i="55"/>
  <c r="N395" i="55"/>
  <c r="B396" i="55"/>
  <c r="C396" i="55"/>
  <c r="P396" i="55" s="1"/>
  <c r="D396" i="55"/>
  <c r="E396" i="55"/>
  <c r="F396" i="55"/>
  <c r="G396" i="55"/>
  <c r="H396" i="55"/>
  <c r="I396" i="55"/>
  <c r="J396" i="55"/>
  <c r="K396" i="55"/>
  <c r="L396" i="55"/>
  <c r="M396" i="55"/>
  <c r="N396" i="55"/>
  <c r="B397" i="55"/>
  <c r="C397" i="55"/>
  <c r="P397" i="55" s="1"/>
  <c r="D397" i="55"/>
  <c r="E397" i="55"/>
  <c r="F397" i="55"/>
  <c r="G397" i="55"/>
  <c r="H397" i="55"/>
  <c r="I397" i="55"/>
  <c r="J397" i="55"/>
  <c r="K397" i="55"/>
  <c r="L397" i="55"/>
  <c r="M397" i="55"/>
  <c r="N397" i="55"/>
  <c r="B398" i="55"/>
  <c r="C398" i="55"/>
  <c r="P398" i="55" s="1"/>
  <c r="D398" i="55"/>
  <c r="E398" i="55"/>
  <c r="F398" i="55"/>
  <c r="G398" i="55"/>
  <c r="H398" i="55"/>
  <c r="I398" i="55"/>
  <c r="J398" i="55"/>
  <c r="K398" i="55"/>
  <c r="L398" i="55"/>
  <c r="M398" i="55"/>
  <c r="N398" i="55"/>
  <c r="B399" i="55"/>
  <c r="C399" i="55"/>
  <c r="P399" i="55" s="1"/>
  <c r="D399" i="55"/>
  <c r="E399" i="55"/>
  <c r="F399" i="55"/>
  <c r="G399" i="55"/>
  <c r="H399" i="55"/>
  <c r="I399" i="55"/>
  <c r="J399" i="55"/>
  <c r="K399" i="55"/>
  <c r="L399" i="55"/>
  <c r="M399" i="55"/>
  <c r="N399" i="55"/>
  <c r="B400" i="55"/>
  <c r="C400" i="55"/>
  <c r="P400" i="55" s="1"/>
  <c r="D400" i="55"/>
  <c r="E400" i="55"/>
  <c r="F400" i="55"/>
  <c r="G400" i="55"/>
  <c r="H400" i="55"/>
  <c r="I400" i="55"/>
  <c r="J400" i="55"/>
  <c r="K400" i="55"/>
  <c r="L400" i="55"/>
  <c r="M400" i="55"/>
  <c r="N400" i="55"/>
  <c r="B401" i="55"/>
  <c r="C401" i="55"/>
  <c r="P401" i="55" s="1"/>
  <c r="D401" i="55"/>
  <c r="E401" i="55"/>
  <c r="F401" i="55"/>
  <c r="G401" i="55"/>
  <c r="H401" i="55"/>
  <c r="I401" i="55"/>
  <c r="J401" i="55"/>
  <c r="K401" i="55"/>
  <c r="L401" i="55"/>
  <c r="M401" i="55"/>
  <c r="N401" i="55"/>
  <c r="B402" i="55"/>
  <c r="C402" i="55"/>
  <c r="P402" i="55" s="1"/>
  <c r="D402" i="55"/>
  <c r="E402" i="55"/>
  <c r="F402" i="55"/>
  <c r="G402" i="55"/>
  <c r="H402" i="55"/>
  <c r="I402" i="55"/>
  <c r="J402" i="55"/>
  <c r="K402" i="55"/>
  <c r="L402" i="55"/>
  <c r="M402" i="55"/>
  <c r="N402" i="55"/>
  <c r="B403" i="55"/>
  <c r="C403" i="55"/>
  <c r="P403" i="55" s="1"/>
  <c r="D403" i="55"/>
  <c r="E403" i="55"/>
  <c r="F403" i="55"/>
  <c r="G403" i="55"/>
  <c r="H403" i="55"/>
  <c r="I403" i="55"/>
  <c r="J403" i="55"/>
  <c r="K403" i="55"/>
  <c r="L403" i="55"/>
  <c r="M403" i="55"/>
  <c r="N403" i="55"/>
  <c r="B404" i="55"/>
  <c r="C404" i="55"/>
  <c r="P404" i="55" s="1"/>
  <c r="D404" i="55"/>
  <c r="E404" i="55"/>
  <c r="F404" i="55"/>
  <c r="G404" i="55"/>
  <c r="H404" i="55"/>
  <c r="I404" i="55"/>
  <c r="J404" i="55"/>
  <c r="K404" i="55"/>
  <c r="L404" i="55"/>
  <c r="M404" i="55"/>
  <c r="N404" i="55"/>
  <c r="B405" i="55"/>
  <c r="C405" i="55"/>
  <c r="P405" i="55" s="1"/>
  <c r="D405" i="55"/>
  <c r="E405" i="55"/>
  <c r="F405" i="55"/>
  <c r="G405" i="55"/>
  <c r="H405" i="55"/>
  <c r="I405" i="55"/>
  <c r="J405" i="55"/>
  <c r="K405" i="55"/>
  <c r="L405" i="55"/>
  <c r="M405" i="55"/>
  <c r="N405" i="55"/>
  <c r="B406" i="55"/>
  <c r="C406" i="55"/>
  <c r="P406" i="55" s="1"/>
  <c r="D406" i="55"/>
  <c r="E406" i="55"/>
  <c r="F406" i="55"/>
  <c r="G406" i="55"/>
  <c r="H406" i="55"/>
  <c r="I406" i="55"/>
  <c r="J406" i="55"/>
  <c r="K406" i="55"/>
  <c r="L406" i="55"/>
  <c r="M406" i="55"/>
  <c r="N406" i="55"/>
  <c r="B407" i="55"/>
  <c r="C407" i="55"/>
  <c r="P407" i="55" s="1"/>
  <c r="D407" i="55"/>
  <c r="E407" i="55"/>
  <c r="F407" i="55"/>
  <c r="G407" i="55"/>
  <c r="H407" i="55"/>
  <c r="I407" i="55"/>
  <c r="J407" i="55"/>
  <c r="K407" i="55"/>
  <c r="L407" i="55"/>
  <c r="M407" i="55"/>
  <c r="N407" i="55"/>
  <c r="B408" i="55"/>
  <c r="C408" i="55"/>
  <c r="P408" i="55" s="1"/>
  <c r="D408" i="55"/>
  <c r="E408" i="55"/>
  <c r="F408" i="55"/>
  <c r="G408" i="55"/>
  <c r="H408" i="55"/>
  <c r="I408" i="55"/>
  <c r="J408" i="55"/>
  <c r="K408" i="55"/>
  <c r="L408" i="55"/>
  <c r="M408" i="55"/>
  <c r="N408" i="55"/>
  <c r="B409" i="55"/>
  <c r="C409" i="55"/>
  <c r="P409" i="55" s="1"/>
  <c r="D409" i="55"/>
  <c r="E409" i="55"/>
  <c r="F409" i="55"/>
  <c r="G409" i="55"/>
  <c r="H409" i="55"/>
  <c r="I409" i="55"/>
  <c r="J409" i="55"/>
  <c r="K409" i="55"/>
  <c r="L409" i="55"/>
  <c r="M409" i="55"/>
  <c r="N409" i="55"/>
  <c r="B410" i="55"/>
  <c r="C410" i="55"/>
  <c r="P410" i="55" s="1"/>
  <c r="D410" i="55"/>
  <c r="E410" i="55"/>
  <c r="F410" i="55"/>
  <c r="G410" i="55"/>
  <c r="H410" i="55"/>
  <c r="I410" i="55"/>
  <c r="J410" i="55"/>
  <c r="K410" i="55"/>
  <c r="L410" i="55"/>
  <c r="M410" i="55"/>
  <c r="N410" i="55"/>
  <c r="B411" i="55"/>
  <c r="C411" i="55"/>
  <c r="P411" i="55" s="1"/>
  <c r="D411" i="55"/>
  <c r="E411" i="55"/>
  <c r="F411" i="55"/>
  <c r="G411" i="55"/>
  <c r="H411" i="55"/>
  <c r="I411" i="55"/>
  <c r="J411" i="55"/>
  <c r="K411" i="55"/>
  <c r="L411" i="55"/>
  <c r="M411" i="55"/>
  <c r="N411" i="55"/>
  <c r="B412" i="55"/>
  <c r="C412" i="55"/>
  <c r="P412" i="55" s="1"/>
  <c r="D412" i="55"/>
  <c r="E412" i="55"/>
  <c r="F412" i="55"/>
  <c r="G412" i="55"/>
  <c r="H412" i="55"/>
  <c r="I412" i="55"/>
  <c r="J412" i="55"/>
  <c r="K412" i="55"/>
  <c r="L412" i="55"/>
  <c r="M412" i="55"/>
  <c r="N412" i="55"/>
  <c r="B413" i="55"/>
  <c r="C413" i="55"/>
  <c r="P413" i="55" s="1"/>
  <c r="D413" i="55"/>
  <c r="E413" i="55"/>
  <c r="F413" i="55"/>
  <c r="G413" i="55"/>
  <c r="H413" i="55"/>
  <c r="I413" i="55"/>
  <c r="J413" i="55"/>
  <c r="K413" i="55"/>
  <c r="L413" i="55"/>
  <c r="M413" i="55"/>
  <c r="N413" i="55"/>
  <c r="B414" i="55"/>
  <c r="C414" i="55"/>
  <c r="P414" i="55" s="1"/>
  <c r="D414" i="55"/>
  <c r="E414" i="55"/>
  <c r="F414" i="55"/>
  <c r="G414" i="55"/>
  <c r="H414" i="55"/>
  <c r="I414" i="55"/>
  <c r="J414" i="55"/>
  <c r="K414" i="55"/>
  <c r="L414" i="55"/>
  <c r="M414" i="55"/>
  <c r="N414" i="55"/>
  <c r="B415" i="55"/>
  <c r="C415" i="55"/>
  <c r="P415" i="55" s="1"/>
  <c r="D415" i="55"/>
  <c r="E415" i="55"/>
  <c r="F415" i="55"/>
  <c r="G415" i="55"/>
  <c r="H415" i="55"/>
  <c r="I415" i="55"/>
  <c r="J415" i="55"/>
  <c r="K415" i="55"/>
  <c r="L415" i="55"/>
  <c r="M415" i="55"/>
  <c r="N415" i="55"/>
  <c r="B416" i="55"/>
  <c r="C416" i="55"/>
  <c r="P416" i="55" s="1"/>
  <c r="D416" i="55"/>
  <c r="E416" i="55"/>
  <c r="F416" i="55"/>
  <c r="G416" i="55"/>
  <c r="H416" i="55"/>
  <c r="I416" i="55"/>
  <c r="J416" i="55"/>
  <c r="K416" i="55"/>
  <c r="L416" i="55"/>
  <c r="M416" i="55"/>
  <c r="N416" i="55"/>
  <c r="B417" i="55"/>
  <c r="C417" i="55"/>
  <c r="P417" i="55" s="1"/>
  <c r="D417" i="55"/>
  <c r="E417" i="55"/>
  <c r="F417" i="55"/>
  <c r="G417" i="55"/>
  <c r="H417" i="55"/>
  <c r="I417" i="55"/>
  <c r="J417" i="55"/>
  <c r="K417" i="55"/>
  <c r="L417" i="55"/>
  <c r="M417" i="55"/>
  <c r="N417" i="55"/>
  <c r="B418" i="55"/>
  <c r="C418" i="55"/>
  <c r="P418" i="55" s="1"/>
  <c r="D418" i="55"/>
  <c r="E418" i="55"/>
  <c r="F418" i="55"/>
  <c r="G418" i="55"/>
  <c r="H418" i="55"/>
  <c r="I418" i="55"/>
  <c r="J418" i="55"/>
  <c r="K418" i="55"/>
  <c r="L418" i="55"/>
  <c r="M418" i="55"/>
  <c r="N418" i="55"/>
  <c r="B419" i="55"/>
  <c r="C419" i="55"/>
  <c r="P419" i="55" s="1"/>
  <c r="D419" i="55"/>
  <c r="E419" i="55"/>
  <c r="F419" i="55"/>
  <c r="G419" i="55"/>
  <c r="H419" i="55"/>
  <c r="I419" i="55"/>
  <c r="J419" i="55"/>
  <c r="K419" i="55"/>
  <c r="L419" i="55"/>
  <c r="M419" i="55"/>
  <c r="N419" i="55"/>
  <c r="B420" i="55"/>
  <c r="C420" i="55"/>
  <c r="P420" i="55" s="1"/>
  <c r="D420" i="55"/>
  <c r="E420" i="55"/>
  <c r="F420" i="55"/>
  <c r="G420" i="55"/>
  <c r="H420" i="55"/>
  <c r="I420" i="55"/>
  <c r="J420" i="55"/>
  <c r="K420" i="55"/>
  <c r="L420" i="55"/>
  <c r="M420" i="55"/>
  <c r="N420" i="55"/>
  <c r="B421" i="55"/>
  <c r="C421" i="55"/>
  <c r="P421" i="55" s="1"/>
  <c r="D421" i="55"/>
  <c r="E421" i="55"/>
  <c r="F421" i="55"/>
  <c r="G421" i="55"/>
  <c r="H421" i="55"/>
  <c r="I421" i="55"/>
  <c r="J421" i="55"/>
  <c r="K421" i="55"/>
  <c r="L421" i="55"/>
  <c r="M421" i="55"/>
  <c r="N421" i="55"/>
  <c r="B422" i="55"/>
  <c r="C422" i="55"/>
  <c r="P422" i="55" s="1"/>
  <c r="D422" i="55"/>
  <c r="E422" i="55"/>
  <c r="F422" i="55"/>
  <c r="G422" i="55"/>
  <c r="H422" i="55"/>
  <c r="I422" i="55"/>
  <c r="J422" i="55"/>
  <c r="K422" i="55"/>
  <c r="L422" i="55"/>
  <c r="M422" i="55"/>
  <c r="N422" i="55"/>
  <c r="B423" i="55"/>
  <c r="C423" i="55"/>
  <c r="P423" i="55" s="1"/>
  <c r="D423" i="55"/>
  <c r="E423" i="55"/>
  <c r="F423" i="55"/>
  <c r="G423" i="55"/>
  <c r="H423" i="55"/>
  <c r="I423" i="55"/>
  <c r="J423" i="55"/>
  <c r="K423" i="55"/>
  <c r="L423" i="55"/>
  <c r="M423" i="55"/>
  <c r="N423" i="55"/>
  <c r="B424" i="55"/>
  <c r="C424" i="55"/>
  <c r="P424" i="55" s="1"/>
  <c r="D424" i="55"/>
  <c r="E424" i="55"/>
  <c r="F424" i="55"/>
  <c r="G424" i="55"/>
  <c r="H424" i="55"/>
  <c r="I424" i="55"/>
  <c r="J424" i="55"/>
  <c r="K424" i="55"/>
  <c r="L424" i="55"/>
  <c r="M424" i="55"/>
  <c r="N424" i="55"/>
  <c r="B425" i="55"/>
  <c r="C425" i="55"/>
  <c r="P425" i="55" s="1"/>
  <c r="D425" i="55"/>
  <c r="E425" i="55"/>
  <c r="F425" i="55"/>
  <c r="G425" i="55"/>
  <c r="H425" i="55"/>
  <c r="I425" i="55"/>
  <c r="J425" i="55"/>
  <c r="K425" i="55"/>
  <c r="L425" i="55"/>
  <c r="M425" i="55"/>
  <c r="N425" i="55"/>
  <c r="B426" i="55"/>
  <c r="C426" i="55"/>
  <c r="P426" i="55" s="1"/>
  <c r="D426" i="55"/>
  <c r="E426" i="55"/>
  <c r="F426" i="55"/>
  <c r="G426" i="55"/>
  <c r="H426" i="55"/>
  <c r="I426" i="55"/>
  <c r="J426" i="55"/>
  <c r="K426" i="55"/>
  <c r="L426" i="55"/>
  <c r="M426" i="55"/>
  <c r="N426" i="55"/>
  <c r="B427" i="55"/>
  <c r="C427" i="55"/>
  <c r="P427" i="55" s="1"/>
  <c r="D427" i="55"/>
  <c r="E427" i="55"/>
  <c r="F427" i="55"/>
  <c r="G427" i="55"/>
  <c r="H427" i="55"/>
  <c r="I427" i="55"/>
  <c r="J427" i="55"/>
  <c r="K427" i="55"/>
  <c r="L427" i="55"/>
  <c r="M427" i="55"/>
  <c r="N427" i="55"/>
  <c r="B428" i="55"/>
  <c r="C428" i="55"/>
  <c r="P428" i="55" s="1"/>
  <c r="D428" i="55"/>
  <c r="E428" i="55"/>
  <c r="F428" i="55"/>
  <c r="G428" i="55"/>
  <c r="H428" i="55"/>
  <c r="I428" i="55"/>
  <c r="J428" i="55"/>
  <c r="K428" i="55"/>
  <c r="L428" i="55"/>
  <c r="M428" i="55"/>
  <c r="N428" i="55"/>
  <c r="B429" i="55"/>
  <c r="C429" i="55"/>
  <c r="P429" i="55" s="1"/>
  <c r="D429" i="55"/>
  <c r="E429" i="55"/>
  <c r="F429" i="55"/>
  <c r="G429" i="55"/>
  <c r="H429" i="55"/>
  <c r="I429" i="55"/>
  <c r="J429" i="55"/>
  <c r="K429" i="55"/>
  <c r="L429" i="55"/>
  <c r="M429" i="55"/>
  <c r="N429" i="55"/>
  <c r="B430" i="55"/>
  <c r="C430" i="55"/>
  <c r="P430" i="55" s="1"/>
  <c r="D430" i="55"/>
  <c r="E430" i="55"/>
  <c r="F430" i="55"/>
  <c r="G430" i="55"/>
  <c r="H430" i="55"/>
  <c r="I430" i="55"/>
  <c r="J430" i="55"/>
  <c r="K430" i="55"/>
  <c r="L430" i="55"/>
  <c r="M430" i="55"/>
  <c r="N430" i="55"/>
  <c r="B431" i="55"/>
  <c r="C431" i="55"/>
  <c r="P431" i="55" s="1"/>
  <c r="D431" i="55"/>
  <c r="E431" i="55"/>
  <c r="F431" i="55"/>
  <c r="G431" i="55"/>
  <c r="H431" i="55"/>
  <c r="I431" i="55"/>
  <c r="J431" i="55"/>
  <c r="K431" i="55"/>
  <c r="L431" i="55"/>
  <c r="M431" i="55"/>
  <c r="N431" i="55"/>
  <c r="B432" i="55"/>
  <c r="C432" i="55"/>
  <c r="P432" i="55" s="1"/>
  <c r="D432" i="55"/>
  <c r="E432" i="55"/>
  <c r="F432" i="55"/>
  <c r="G432" i="55"/>
  <c r="H432" i="55"/>
  <c r="I432" i="55"/>
  <c r="J432" i="55"/>
  <c r="K432" i="55"/>
  <c r="L432" i="55"/>
  <c r="M432" i="55"/>
  <c r="N432" i="55"/>
  <c r="B433" i="55"/>
  <c r="C433" i="55"/>
  <c r="P433" i="55" s="1"/>
  <c r="D433" i="55"/>
  <c r="E433" i="55"/>
  <c r="F433" i="55"/>
  <c r="G433" i="55"/>
  <c r="H433" i="55"/>
  <c r="I433" i="55"/>
  <c r="J433" i="55"/>
  <c r="K433" i="55"/>
  <c r="L433" i="55"/>
  <c r="M433" i="55"/>
  <c r="N433" i="55"/>
  <c r="B434" i="55"/>
  <c r="C434" i="55"/>
  <c r="P434" i="55" s="1"/>
  <c r="D434" i="55"/>
  <c r="E434" i="55"/>
  <c r="F434" i="55"/>
  <c r="G434" i="55"/>
  <c r="H434" i="55"/>
  <c r="I434" i="55"/>
  <c r="J434" i="55"/>
  <c r="K434" i="55"/>
  <c r="L434" i="55"/>
  <c r="M434" i="55"/>
  <c r="N434" i="55"/>
  <c r="B435" i="55"/>
  <c r="C435" i="55"/>
  <c r="P435" i="55" s="1"/>
  <c r="D435" i="55"/>
  <c r="E435" i="55"/>
  <c r="F435" i="55"/>
  <c r="G435" i="55"/>
  <c r="H435" i="55"/>
  <c r="I435" i="55"/>
  <c r="J435" i="55"/>
  <c r="K435" i="55"/>
  <c r="L435" i="55"/>
  <c r="M435" i="55"/>
  <c r="N435" i="55"/>
  <c r="B436" i="55"/>
  <c r="C436" i="55"/>
  <c r="P436" i="55" s="1"/>
  <c r="D436" i="55"/>
  <c r="E436" i="55"/>
  <c r="F436" i="55"/>
  <c r="G436" i="55"/>
  <c r="H436" i="55"/>
  <c r="I436" i="55"/>
  <c r="J436" i="55"/>
  <c r="K436" i="55"/>
  <c r="L436" i="55"/>
  <c r="M436" i="55"/>
  <c r="N436" i="55"/>
  <c r="B437" i="55"/>
  <c r="C437" i="55"/>
  <c r="P437" i="55" s="1"/>
  <c r="D437" i="55"/>
  <c r="E437" i="55"/>
  <c r="F437" i="55"/>
  <c r="G437" i="55"/>
  <c r="H437" i="55"/>
  <c r="I437" i="55"/>
  <c r="J437" i="55"/>
  <c r="K437" i="55"/>
  <c r="L437" i="55"/>
  <c r="M437" i="55"/>
  <c r="N437" i="55"/>
  <c r="B438" i="55"/>
  <c r="C438" i="55"/>
  <c r="P438" i="55" s="1"/>
  <c r="D438" i="55"/>
  <c r="E438" i="55"/>
  <c r="F438" i="55"/>
  <c r="G438" i="55"/>
  <c r="H438" i="55"/>
  <c r="I438" i="55"/>
  <c r="J438" i="55"/>
  <c r="K438" i="55"/>
  <c r="L438" i="55"/>
  <c r="M438" i="55"/>
  <c r="N438" i="55"/>
  <c r="B439" i="55"/>
  <c r="C439" i="55"/>
  <c r="P439" i="55" s="1"/>
  <c r="D439" i="55"/>
  <c r="E439" i="55"/>
  <c r="F439" i="55"/>
  <c r="G439" i="55"/>
  <c r="H439" i="55"/>
  <c r="I439" i="55"/>
  <c r="J439" i="55"/>
  <c r="K439" i="55"/>
  <c r="L439" i="55"/>
  <c r="M439" i="55"/>
  <c r="N439" i="55"/>
  <c r="B440" i="55"/>
  <c r="C440" i="55"/>
  <c r="P440" i="55" s="1"/>
  <c r="D440" i="55"/>
  <c r="E440" i="55"/>
  <c r="F440" i="55"/>
  <c r="G440" i="55"/>
  <c r="H440" i="55"/>
  <c r="I440" i="55"/>
  <c r="J440" i="55"/>
  <c r="K440" i="55"/>
  <c r="L440" i="55"/>
  <c r="M440" i="55"/>
  <c r="N440" i="55"/>
  <c r="B441" i="55"/>
  <c r="C441" i="55"/>
  <c r="P441" i="55" s="1"/>
  <c r="D441" i="55"/>
  <c r="E441" i="55"/>
  <c r="F441" i="55"/>
  <c r="G441" i="55"/>
  <c r="H441" i="55"/>
  <c r="I441" i="55"/>
  <c r="J441" i="55"/>
  <c r="K441" i="55"/>
  <c r="L441" i="55"/>
  <c r="M441" i="55"/>
  <c r="N441" i="55"/>
  <c r="B442" i="55"/>
  <c r="C442" i="55"/>
  <c r="P442" i="55" s="1"/>
  <c r="D442" i="55"/>
  <c r="E442" i="55"/>
  <c r="F442" i="55"/>
  <c r="G442" i="55"/>
  <c r="H442" i="55"/>
  <c r="I442" i="55"/>
  <c r="J442" i="55"/>
  <c r="K442" i="55"/>
  <c r="L442" i="55"/>
  <c r="M442" i="55"/>
  <c r="N442" i="55"/>
  <c r="B443" i="55"/>
  <c r="C443" i="55"/>
  <c r="P443" i="55" s="1"/>
  <c r="D443" i="55"/>
  <c r="E443" i="55"/>
  <c r="F443" i="55"/>
  <c r="G443" i="55"/>
  <c r="H443" i="55"/>
  <c r="I443" i="55"/>
  <c r="J443" i="55"/>
  <c r="K443" i="55"/>
  <c r="L443" i="55"/>
  <c r="M443" i="55"/>
  <c r="N443" i="55"/>
  <c r="B444" i="55"/>
  <c r="C444" i="55"/>
  <c r="P444" i="55" s="1"/>
  <c r="D444" i="55"/>
  <c r="E444" i="55"/>
  <c r="F444" i="55"/>
  <c r="G444" i="55"/>
  <c r="H444" i="55"/>
  <c r="I444" i="55"/>
  <c r="J444" i="55"/>
  <c r="K444" i="55"/>
  <c r="L444" i="55"/>
  <c r="M444" i="55"/>
  <c r="N444" i="55"/>
  <c r="B445" i="55"/>
  <c r="C445" i="55"/>
  <c r="P445" i="55" s="1"/>
  <c r="D445" i="55"/>
  <c r="E445" i="55"/>
  <c r="F445" i="55"/>
  <c r="G445" i="55"/>
  <c r="H445" i="55"/>
  <c r="I445" i="55"/>
  <c r="J445" i="55"/>
  <c r="K445" i="55"/>
  <c r="L445" i="55"/>
  <c r="M445" i="55"/>
  <c r="N445" i="55"/>
  <c r="B446" i="55"/>
  <c r="C446" i="55"/>
  <c r="P446" i="55" s="1"/>
  <c r="D446" i="55"/>
  <c r="E446" i="55"/>
  <c r="F446" i="55"/>
  <c r="G446" i="55"/>
  <c r="H446" i="55"/>
  <c r="I446" i="55"/>
  <c r="J446" i="55"/>
  <c r="K446" i="55"/>
  <c r="L446" i="55"/>
  <c r="M446" i="55"/>
  <c r="N446" i="55"/>
  <c r="B447" i="55"/>
  <c r="C447" i="55"/>
  <c r="P447" i="55" s="1"/>
  <c r="D447" i="55"/>
  <c r="E447" i="55"/>
  <c r="F447" i="55"/>
  <c r="G447" i="55"/>
  <c r="H447" i="55"/>
  <c r="I447" i="55"/>
  <c r="J447" i="55"/>
  <c r="K447" i="55"/>
  <c r="L447" i="55"/>
  <c r="M447" i="55"/>
  <c r="N447" i="55"/>
  <c r="B448" i="55"/>
  <c r="C448" i="55"/>
  <c r="P448" i="55" s="1"/>
  <c r="D448" i="55"/>
  <c r="E448" i="55"/>
  <c r="F448" i="55"/>
  <c r="G448" i="55"/>
  <c r="H448" i="55"/>
  <c r="I448" i="55"/>
  <c r="J448" i="55"/>
  <c r="K448" i="55"/>
  <c r="L448" i="55"/>
  <c r="M448" i="55"/>
  <c r="N448" i="55"/>
  <c r="B449" i="55"/>
  <c r="C449" i="55"/>
  <c r="P449" i="55" s="1"/>
  <c r="D449" i="55"/>
  <c r="E449" i="55"/>
  <c r="F449" i="55"/>
  <c r="G449" i="55"/>
  <c r="H449" i="55"/>
  <c r="I449" i="55"/>
  <c r="J449" i="55"/>
  <c r="K449" i="55"/>
  <c r="L449" i="55"/>
  <c r="M449" i="55"/>
  <c r="N449" i="55"/>
  <c r="B450" i="55"/>
  <c r="C450" i="55"/>
  <c r="P450" i="55" s="1"/>
  <c r="D450" i="55"/>
  <c r="E450" i="55"/>
  <c r="F450" i="55"/>
  <c r="G450" i="55"/>
  <c r="H450" i="55"/>
  <c r="I450" i="55"/>
  <c r="J450" i="55"/>
  <c r="K450" i="55"/>
  <c r="L450" i="55"/>
  <c r="M450" i="55"/>
  <c r="N450" i="55"/>
  <c r="B451" i="55"/>
  <c r="C451" i="55"/>
  <c r="P451" i="55" s="1"/>
  <c r="D451" i="55"/>
  <c r="E451" i="55"/>
  <c r="F451" i="55"/>
  <c r="G451" i="55"/>
  <c r="H451" i="55"/>
  <c r="I451" i="55"/>
  <c r="J451" i="55"/>
  <c r="K451" i="55"/>
  <c r="L451" i="55"/>
  <c r="M451" i="55"/>
  <c r="N451" i="55"/>
  <c r="B452" i="55"/>
  <c r="C452" i="55"/>
  <c r="P452" i="55" s="1"/>
  <c r="D452" i="55"/>
  <c r="E452" i="55"/>
  <c r="F452" i="55"/>
  <c r="G452" i="55"/>
  <c r="H452" i="55"/>
  <c r="I452" i="55"/>
  <c r="J452" i="55"/>
  <c r="K452" i="55"/>
  <c r="L452" i="55"/>
  <c r="M452" i="55"/>
  <c r="N452" i="55"/>
  <c r="B453" i="55"/>
  <c r="C453" i="55"/>
  <c r="P453" i="55" s="1"/>
  <c r="D453" i="55"/>
  <c r="E453" i="55"/>
  <c r="F453" i="55"/>
  <c r="G453" i="55"/>
  <c r="H453" i="55"/>
  <c r="I453" i="55"/>
  <c r="J453" i="55"/>
  <c r="K453" i="55"/>
  <c r="L453" i="55"/>
  <c r="M453" i="55"/>
  <c r="N453" i="55"/>
  <c r="B454" i="55"/>
  <c r="C454" i="55"/>
  <c r="P454" i="55" s="1"/>
  <c r="D454" i="55"/>
  <c r="E454" i="55"/>
  <c r="F454" i="55"/>
  <c r="G454" i="55"/>
  <c r="H454" i="55"/>
  <c r="I454" i="55"/>
  <c r="J454" i="55"/>
  <c r="K454" i="55"/>
  <c r="L454" i="55"/>
  <c r="M454" i="55"/>
  <c r="N454" i="55"/>
  <c r="B455" i="55"/>
  <c r="C455" i="55"/>
  <c r="P455" i="55" s="1"/>
  <c r="D455" i="55"/>
  <c r="E455" i="55"/>
  <c r="F455" i="55"/>
  <c r="G455" i="55"/>
  <c r="H455" i="55"/>
  <c r="I455" i="55"/>
  <c r="J455" i="55"/>
  <c r="K455" i="55"/>
  <c r="L455" i="55"/>
  <c r="M455" i="55"/>
  <c r="N455" i="55"/>
  <c r="B456" i="55"/>
  <c r="C456" i="55"/>
  <c r="P456" i="55" s="1"/>
  <c r="D456" i="55"/>
  <c r="E456" i="55"/>
  <c r="F456" i="55"/>
  <c r="G456" i="55"/>
  <c r="H456" i="55"/>
  <c r="I456" i="55"/>
  <c r="J456" i="55"/>
  <c r="K456" i="55"/>
  <c r="L456" i="55"/>
  <c r="M456" i="55"/>
  <c r="N456" i="55"/>
  <c r="B457" i="55"/>
  <c r="C457" i="55"/>
  <c r="P457" i="55" s="1"/>
  <c r="D457" i="55"/>
  <c r="E457" i="55"/>
  <c r="F457" i="55"/>
  <c r="G457" i="55"/>
  <c r="H457" i="55"/>
  <c r="I457" i="55"/>
  <c r="J457" i="55"/>
  <c r="K457" i="55"/>
  <c r="L457" i="55"/>
  <c r="M457" i="55"/>
  <c r="N457" i="55"/>
  <c r="B458" i="55"/>
  <c r="C458" i="55"/>
  <c r="P458" i="55" s="1"/>
  <c r="D458" i="55"/>
  <c r="E458" i="55"/>
  <c r="F458" i="55"/>
  <c r="G458" i="55"/>
  <c r="H458" i="55"/>
  <c r="I458" i="55"/>
  <c r="J458" i="55"/>
  <c r="K458" i="55"/>
  <c r="L458" i="55"/>
  <c r="M458" i="55"/>
  <c r="N458" i="55"/>
  <c r="B459" i="55"/>
  <c r="C459" i="55"/>
  <c r="P459" i="55" s="1"/>
  <c r="D459" i="55"/>
  <c r="E459" i="55"/>
  <c r="F459" i="55"/>
  <c r="G459" i="55"/>
  <c r="H459" i="55"/>
  <c r="I459" i="55"/>
  <c r="J459" i="55"/>
  <c r="K459" i="55"/>
  <c r="L459" i="55"/>
  <c r="M459" i="55"/>
  <c r="N459" i="55"/>
  <c r="B460" i="55"/>
  <c r="C460" i="55"/>
  <c r="P460" i="55" s="1"/>
  <c r="D460" i="55"/>
  <c r="E460" i="55"/>
  <c r="F460" i="55"/>
  <c r="G460" i="55"/>
  <c r="H460" i="55"/>
  <c r="I460" i="55"/>
  <c r="J460" i="55"/>
  <c r="K460" i="55"/>
  <c r="L460" i="55"/>
  <c r="M460" i="55"/>
  <c r="N460" i="55"/>
  <c r="B461" i="55"/>
  <c r="C461" i="55"/>
  <c r="P461" i="55" s="1"/>
  <c r="D461" i="55"/>
  <c r="E461" i="55"/>
  <c r="F461" i="55"/>
  <c r="G461" i="55"/>
  <c r="H461" i="55"/>
  <c r="I461" i="55"/>
  <c r="J461" i="55"/>
  <c r="K461" i="55"/>
  <c r="L461" i="55"/>
  <c r="M461" i="55"/>
  <c r="N461" i="55"/>
  <c r="B462" i="55"/>
  <c r="C462" i="55"/>
  <c r="P462" i="55" s="1"/>
  <c r="D462" i="55"/>
  <c r="E462" i="55"/>
  <c r="F462" i="55"/>
  <c r="G462" i="55"/>
  <c r="H462" i="55"/>
  <c r="I462" i="55"/>
  <c r="J462" i="55"/>
  <c r="K462" i="55"/>
  <c r="L462" i="55"/>
  <c r="M462" i="55"/>
  <c r="N462" i="55"/>
  <c r="B463" i="55"/>
  <c r="C463" i="55"/>
  <c r="P463" i="55" s="1"/>
  <c r="D463" i="55"/>
  <c r="E463" i="55"/>
  <c r="F463" i="55"/>
  <c r="G463" i="55"/>
  <c r="H463" i="55"/>
  <c r="I463" i="55"/>
  <c r="J463" i="55"/>
  <c r="K463" i="55"/>
  <c r="L463" i="55"/>
  <c r="M463" i="55"/>
  <c r="N463" i="55"/>
  <c r="B464" i="55"/>
  <c r="C464" i="55"/>
  <c r="P464" i="55" s="1"/>
  <c r="D464" i="55"/>
  <c r="E464" i="55"/>
  <c r="F464" i="55"/>
  <c r="G464" i="55"/>
  <c r="H464" i="55"/>
  <c r="I464" i="55"/>
  <c r="J464" i="55"/>
  <c r="K464" i="55"/>
  <c r="L464" i="55"/>
  <c r="M464" i="55"/>
  <c r="N464" i="55"/>
  <c r="B465" i="55"/>
  <c r="C465" i="55"/>
  <c r="P465" i="55" s="1"/>
  <c r="D465" i="55"/>
  <c r="E465" i="55"/>
  <c r="F465" i="55"/>
  <c r="G465" i="55"/>
  <c r="H465" i="55"/>
  <c r="I465" i="55"/>
  <c r="J465" i="55"/>
  <c r="K465" i="55"/>
  <c r="L465" i="55"/>
  <c r="M465" i="55"/>
  <c r="N465" i="55"/>
  <c r="B466" i="55"/>
  <c r="C466" i="55"/>
  <c r="P466" i="55" s="1"/>
  <c r="D466" i="55"/>
  <c r="E466" i="55"/>
  <c r="F466" i="55"/>
  <c r="G466" i="55"/>
  <c r="H466" i="55"/>
  <c r="I466" i="55"/>
  <c r="J466" i="55"/>
  <c r="K466" i="55"/>
  <c r="L466" i="55"/>
  <c r="M466" i="55"/>
  <c r="N466" i="55"/>
  <c r="B467" i="55"/>
  <c r="C467" i="55"/>
  <c r="P467" i="55" s="1"/>
  <c r="D467" i="55"/>
  <c r="E467" i="55"/>
  <c r="F467" i="55"/>
  <c r="G467" i="55"/>
  <c r="H467" i="55"/>
  <c r="I467" i="55"/>
  <c r="J467" i="55"/>
  <c r="K467" i="55"/>
  <c r="L467" i="55"/>
  <c r="M467" i="55"/>
  <c r="N467" i="55"/>
  <c r="B468" i="55"/>
  <c r="C468" i="55"/>
  <c r="P468" i="55" s="1"/>
  <c r="D468" i="55"/>
  <c r="E468" i="55"/>
  <c r="F468" i="55"/>
  <c r="G468" i="55"/>
  <c r="H468" i="55"/>
  <c r="I468" i="55"/>
  <c r="J468" i="55"/>
  <c r="K468" i="55"/>
  <c r="L468" i="55"/>
  <c r="M468" i="55"/>
  <c r="N468" i="55"/>
  <c r="B469" i="55"/>
  <c r="C469" i="55"/>
  <c r="P469" i="55" s="1"/>
  <c r="D469" i="55"/>
  <c r="E469" i="55"/>
  <c r="F469" i="55"/>
  <c r="G469" i="55"/>
  <c r="H469" i="55"/>
  <c r="I469" i="55"/>
  <c r="J469" i="55"/>
  <c r="K469" i="55"/>
  <c r="L469" i="55"/>
  <c r="M469" i="55"/>
  <c r="N469" i="55"/>
  <c r="B470" i="55"/>
  <c r="C470" i="55"/>
  <c r="P470" i="55" s="1"/>
  <c r="D470" i="55"/>
  <c r="E470" i="55"/>
  <c r="F470" i="55"/>
  <c r="G470" i="55"/>
  <c r="H470" i="55"/>
  <c r="I470" i="55"/>
  <c r="J470" i="55"/>
  <c r="K470" i="55"/>
  <c r="L470" i="55"/>
  <c r="M470" i="55"/>
  <c r="N470" i="55"/>
  <c r="B471" i="55"/>
  <c r="C471" i="55"/>
  <c r="P471" i="55" s="1"/>
  <c r="D471" i="55"/>
  <c r="E471" i="55"/>
  <c r="F471" i="55"/>
  <c r="G471" i="55"/>
  <c r="H471" i="55"/>
  <c r="I471" i="55"/>
  <c r="J471" i="55"/>
  <c r="K471" i="55"/>
  <c r="L471" i="55"/>
  <c r="M471" i="55"/>
  <c r="N471" i="55"/>
  <c r="B472" i="55"/>
  <c r="C472" i="55"/>
  <c r="P472" i="55" s="1"/>
  <c r="D472" i="55"/>
  <c r="E472" i="55"/>
  <c r="F472" i="55"/>
  <c r="G472" i="55"/>
  <c r="H472" i="55"/>
  <c r="I472" i="55"/>
  <c r="J472" i="55"/>
  <c r="K472" i="55"/>
  <c r="L472" i="55"/>
  <c r="M472" i="55"/>
  <c r="N472" i="55"/>
  <c r="B473" i="55"/>
  <c r="C473" i="55"/>
  <c r="P473" i="55" s="1"/>
  <c r="D473" i="55"/>
  <c r="E473" i="55"/>
  <c r="F473" i="55"/>
  <c r="G473" i="55"/>
  <c r="H473" i="55"/>
  <c r="I473" i="55"/>
  <c r="J473" i="55"/>
  <c r="K473" i="55"/>
  <c r="L473" i="55"/>
  <c r="M473" i="55"/>
  <c r="N473" i="55"/>
  <c r="B474" i="55"/>
  <c r="C474" i="55"/>
  <c r="P474" i="55" s="1"/>
  <c r="D474" i="55"/>
  <c r="E474" i="55"/>
  <c r="F474" i="55"/>
  <c r="G474" i="55"/>
  <c r="H474" i="55"/>
  <c r="I474" i="55"/>
  <c r="J474" i="55"/>
  <c r="K474" i="55"/>
  <c r="L474" i="55"/>
  <c r="M474" i="55"/>
  <c r="N474" i="55"/>
  <c r="B475" i="55"/>
  <c r="C475" i="55"/>
  <c r="P475" i="55" s="1"/>
  <c r="D475" i="55"/>
  <c r="E475" i="55"/>
  <c r="F475" i="55"/>
  <c r="G475" i="55"/>
  <c r="H475" i="55"/>
  <c r="I475" i="55"/>
  <c r="J475" i="55"/>
  <c r="K475" i="55"/>
  <c r="L475" i="55"/>
  <c r="M475" i="55"/>
  <c r="N475" i="55"/>
  <c r="B476" i="55"/>
  <c r="C476" i="55"/>
  <c r="P476" i="55" s="1"/>
  <c r="D476" i="55"/>
  <c r="E476" i="55"/>
  <c r="F476" i="55"/>
  <c r="G476" i="55"/>
  <c r="H476" i="55"/>
  <c r="I476" i="55"/>
  <c r="J476" i="55"/>
  <c r="K476" i="55"/>
  <c r="L476" i="55"/>
  <c r="M476" i="55"/>
  <c r="N476" i="55"/>
  <c r="B477" i="55"/>
  <c r="C477" i="55"/>
  <c r="P477" i="55" s="1"/>
  <c r="D477" i="55"/>
  <c r="E477" i="55"/>
  <c r="F477" i="55"/>
  <c r="G477" i="55"/>
  <c r="H477" i="55"/>
  <c r="I477" i="55"/>
  <c r="J477" i="55"/>
  <c r="K477" i="55"/>
  <c r="L477" i="55"/>
  <c r="M477" i="55"/>
  <c r="N477" i="55"/>
  <c r="B478" i="55"/>
  <c r="C478" i="55"/>
  <c r="P478" i="55" s="1"/>
  <c r="D478" i="55"/>
  <c r="E478" i="55"/>
  <c r="F478" i="55"/>
  <c r="G478" i="55"/>
  <c r="H478" i="55"/>
  <c r="I478" i="55"/>
  <c r="J478" i="55"/>
  <c r="K478" i="55"/>
  <c r="L478" i="55"/>
  <c r="M478" i="55"/>
  <c r="N478" i="55"/>
  <c r="B479" i="55"/>
  <c r="C479" i="55"/>
  <c r="P479" i="55" s="1"/>
  <c r="D479" i="55"/>
  <c r="E479" i="55"/>
  <c r="F479" i="55"/>
  <c r="G479" i="55"/>
  <c r="H479" i="55"/>
  <c r="I479" i="55"/>
  <c r="J479" i="55"/>
  <c r="K479" i="55"/>
  <c r="L479" i="55"/>
  <c r="M479" i="55"/>
  <c r="N479" i="55"/>
  <c r="B480" i="55"/>
  <c r="C480" i="55"/>
  <c r="P480" i="55" s="1"/>
  <c r="D480" i="55"/>
  <c r="E480" i="55"/>
  <c r="F480" i="55"/>
  <c r="G480" i="55"/>
  <c r="H480" i="55"/>
  <c r="I480" i="55"/>
  <c r="J480" i="55"/>
  <c r="K480" i="55"/>
  <c r="L480" i="55"/>
  <c r="M480" i="55"/>
  <c r="N480" i="55"/>
  <c r="B481" i="55"/>
  <c r="C481" i="55"/>
  <c r="P481" i="55" s="1"/>
  <c r="D481" i="55"/>
  <c r="E481" i="55"/>
  <c r="F481" i="55"/>
  <c r="G481" i="55"/>
  <c r="H481" i="55"/>
  <c r="I481" i="55"/>
  <c r="J481" i="55"/>
  <c r="K481" i="55"/>
  <c r="L481" i="55"/>
  <c r="M481" i="55"/>
  <c r="N481" i="55"/>
  <c r="B482" i="55"/>
  <c r="C482" i="55"/>
  <c r="P482" i="55" s="1"/>
  <c r="D482" i="55"/>
  <c r="E482" i="55"/>
  <c r="F482" i="55"/>
  <c r="G482" i="55"/>
  <c r="H482" i="55"/>
  <c r="I482" i="55"/>
  <c r="J482" i="55"/>
  <c r="K482" i="55"/>
  <c r="L482" i="55"/>
  <c r="M482" i="55"/>
  <c r="N482" i="55"/>
  <c r="B483" i="55"/>
  <c r="C483" i="55"/>
  <c r="P483" i="55" s="1"/>
  <c r="D483" i="55"/>
  <c r="E483" i="55"/>
  <c r="F483" i="55"/>
  <c r="G483" i="55"/>
  <c r="H483" i="55"/>
  <c r="I483" i="55"/>
  <c r="J483" i="55"/>
  <c r="K483" i="55"/>
  <c r="L483" i="55"/>
  <c r="M483" i="55"/>
  <c r="N483" i="55"/>
  <c r="B484" i="55"/>
  <c r="C484" i="55"/>
  <c r="P484" i="55" s="1"/>
  <c r="D484" i="55"/>
  <c r="E484" i="55"/>
  <c r="F484" i="55"/>
  <c r="G484" i="55"/>
  <c r="H484" i="55"/>
  <c r="I484" i="55"/>
  <c r="J484" i="55"/>
  <c r="K484" i="55"/>
  <c r="L484" i="55"/>
  <c r="M484" i="55"/>
  <c r="N484" i="55"/>
  <c r="B485" i="55"/>
  <c r="C485" i="55"/>
  <c r="P485" i="55" s="1"/>
  <c r="D485" i="55"/>
  <c r="E485" i="55"/>
  <c r="F485" i="55"/>
  <c r="G485" i="55"/>
  <c r="H485" i="55"/>
  <c r="I485" i="55"/>
  <c r="J485" i="55"/>
  <c r="K485" i="55"/>
  <c r="L485" i="55"/>
  <c r="M485" i="55"/>
  <c r="N485" i="55"/>
  <c r="B486" i="55"/>
  <c r="C486" i="55"/>
  <c r="P486" i="55" s="1"/>
  <c r="D486" i="55"/>
  <c r="E486" i="55"/>
  <c r="F486" i="55"/>
  <c r="G486" i="55"/>
  <c r="H486" i="55"/>
  <c r="I486" i="55"/>
  <c r="J486" i="55"/>
  <c r="K486" i="55"/>
  <c r="L486" i="55"/>
  <c r="M486" i="55"/>
  <c r="N486" i="55"/>
  <c r="B487" i="55"/>
  <c r="C487" i="55"/>
  <c r="P487" i="55" s="1"/>
  <c r="D487" i="55"/>
  <c r="E487" i="55"/>
  <c r="F487" i="55"/>
  <c r="G487" i="55"/>
  <c r="H487" i="55"/>
  <c r="I487" i="55"/>
  <c r="J487" i="55"/>
  <c r="K487" i="55"/>
  <c r="L487" i="55"/>
  <c r="M487" i="55"/>
  <c r="N487" i="55"/>
  <c r="B488" i="55"/>
  <c r="C488" i="55"/>
  <c r="P488" i="55" s="1"/>
  <c r="D488" i="55"/>
  <c r="E488" i="55"/>
  <c r="F488" i="55"/>
  <c r="G488" i="55"/>
  <c r="H488" i="55"/>
  <c r="I488" i="55"/>
  <c r="J488" i="55"/>
  <c r="K488" i="55"/>
  <c r="L488" i="55"/>
  <c r="M488" i="55"/>
  <c r="N488" i="55"/>
  <c r="B489" i="55"/>
  <c r="C489" i="55"/>
  <c r="P489" i="55" s="1"/>
  <c r="D489" i="55"/>
  <c r="E489" i="55"/>
  <c r="F489" i="55"/>
  <c r="G489" i="55"/>
  <c r="H489" i="55"/>
  <c r="I489" i="55"/>
  <c r="J489" i="55"/>
  <c r="K489" i="55"/>
  <c r="L489" i="55"/>
  <c r="M489" i="55"/>
  <c r="N489" i="55"/>
  <c r="B490" i="55"/>
  <c r="C490" i="55"/>
  <c r="P490" i="55" s="1"/>
  <c r="D490" i="55"/>
  <c r="E490" i="55"/>
  <c r="F490" i="55"/>
  <c r="G490" i="55"/>
  <c r="H490" i="55"/>
  <c r="I490" i="55"/>
  <c r="J490" i="55"/>
  <c r="K490" i="55"/>
  <c r="L490" i="55"/>
  <c r="M490" i="55"/>
  <c r="N490" i="55"/>
  <c r="B491" i="55"/>
  <c r="C491" i="55"/>
  <c r="P491" i="55" s="1"/>
  <c r="D491" i="55"/>
  <c r="E491" i="55"/>
  <c r="F491" i="55"/>
  <c r="G491" i="55"/>
  <c r="H491" i="55"/>
  <c r="I491" i="55"/>
  <c r="J491" i="55"/>
  <c r="K491" i="55"/>
  <c r="L491" i="55"/>
  <c r="M491" i="55"/>
  <c r="N491" i="55"/>
  <c r="B492" i="55"/>
  <c r="C492" i="55"/>
  <c r="P492" i="55" s="1"/>
  <c r="D492" i="55"/>
  <c r="E492" i="55"/>
  <c r="F492" i="55"/>
  <c r="G492" i="55"/>
  <c r="H492" i="55"/>
  <c r="I492" i="55"/>
  <c r="J492" i="55"/>
  <c r="K492" i="55"/>
  <c r="L492" i="55"/>
  <c r="M492" i="55"/>
  <c r="N492" i="55"/>
  <c r="B493" i="55"/>
  <c r="C493" i="55"/>
  <c r="P493" i="55" s="1"/>
  <c r="D493" i="55"/>
  <c r="E493" i="55"/>
  <c r="F493" i="55"/>
  <c r="G493" i="55"/>
  <c r="H493" i="55"/>
  <c r="I493" i="55"/>
  <c r="J493" i="55"/>
  <c r="K493" i="55"/>
  <c r="L493" i="55"/>
  <c r="M493" i="55"/>
  <c r="N493" i="55"/>
  <c r="B494" i="55"/>
  <c r="C494" i="55"/>
  <c r="P494" i="55" s="1"/>
  <c r="D494" i="55"/>
  <c r="E494" i="55"/>
  <c r="F494" i="55"/>
  <c r="G494" i="55"/>
  <c r="H494" i="55"/>
  <c r="I494" i="55"/>
  <c r="J494" i="55"/>
  <c r="K494" i="55"/>
  <c r="L494" i="55"/>
  <c r="M494" i="55"/>
  <c r="N494" i="55"/>
  <c r="B495" i="55"/>
  <c r="C495" i="55"/>
  <c r="P495" i="55" s="1"/>
  <c r="D495" i="55"/>
  <c r="E495" i="55"/>
  <c r="F495" i="55"/>
  <c r="G495" i="55"/>
  <c r="H495" i="55"/>
  <c r="I495" i="55"/>
  <c r="J495" i="55"/>
  <c r="K495" i="55"/>
  <c r="L495" i="55"/>
  <c r="M495" i="55"/>
  <c r="N495" i="55"/>
  <c r="B496" i="55"/>
  <c r="C496" i="55"/>
  <c r="P496" i="55" s="1"/>
  <c r="D496" i="55"/>
  <c r="E496" i="55"/>
  <c r="F496" i="55"/>
  <c r="G496" i="55"/>
  <c r="H496" i="55"/>
  <c r="I496" i="55"/>
  <c r="J496" i="55"/>
  <c r="K496" i="55"/>
  <c r="L496" i="55"/>
  <c r="M496" i="55"/>
  <c r="N496" i="55"/>
  <c r="B497" i="55"/>
  <c r="C497" i="55"/>
  <c r="P497" i="55" s="1"/>
  <c r="D497" i="55"/>
  <c r="E497" i="55"/>
  <c r="F497" i="55"/>
  <c r="G497" i="55"/>
  <c r="H497" i="55"/>
  <c r="I497" i="55"/>
  <c r="J497" i="55"/>
  <c r="K497" i="55"/>
  <c r="L497" i="55"/>
  <c r="M497" i="55"/>
  <c r="N497" i="55"/>
  <c r="B498" i="55"/>
  <c r="C498" i="55"/>
  <c r="P498" i="55" s="1"/>
  <c r="D498" i="55"/>
  <c r="E498" i="55"/>
  <c r="F498" i="55"/>
  <c r="G498" i="55"/>
  <c r="H498" i="55"/>
  <c r="I498" i="55"/>
  <c r="J498" i="55"/>
  <c r="K498" i="55"/>
  <c r="L498" i="55"/>
  <c r="M498" i="55"/>
  <c r="N498" i="55"/>
  <c r="B499" i="55"/>
  <c r="C499" i="55"/>
  <c r="P499" i="55" s="1"/>
  <c r="D499" i="55"/>
  <c r="E499" i="55"/>
  <c r="F499" i="55"/>
  <c r="G499" i="55"/>
  <c r="H499" i="55"/>
  <c r="I499" i="55"/>
  <c r="J499" i="55"/>
  <c r="K499" i="55"/>
  <c r="L499" i="55"/>
  <c r="M499" i="55"/>
  <c r="N499" i="55"/>
  <c r="B500" i="55"/>
  <c r="C500" i="55"/>
  <c r="P500" i="55" s="1"/>
  <c r="D500" i="55"/>
  <c r="E500" i="55"/>
  <c r="F500" i="55"/>
  <c r="G500" i="55"/>
  <c r="H500" i="55"/>
  <c r="I500" i="55"/>
  <c r="J500" i="55"/>
  <c r="K500" i="55"/>
  <c r="L500" i="55"/>
  <c r="M500" i="55"/>
  <c r="N500" i="55"/>
  <c r="B501" i="55"/>
  <c r="C501" i="55"/>
  <c r="P501" i="55" s="1"/>
  <c r="D501" i="55"/>
  <c r="E501" i="55"/>
  <c r="F501" i="55"/>
  <c r="G501" i="55"/>
  <c r="H501" i="55"/>
  <c r="I501" i="55"/>
  <c r="J501" i="55"/>
  <c r="K501" i="55"/>
  <c r="L501" i="55"/>
  <c r="M501" i="55"/>
  <c r="N501" i="55"/>
  <c r="B502" i="55"/>
  <c r="C502" i="55"/>
  <c r="P502" i="55" s="1"/>
  <c r="D502" i="55"/>
  <c r="E502" i="55"/>
  <c r="F502" i="55"/>
  <c r="G502" i="55"/>
  <c r="H502" i="55"/>
  <c r="I502" i="55"/>
  <c r="J502" i="55"/>
  <c r="K502" i="55"/>
  <c r="L502" i="55"/>
  <c r="M502" i="55"/>
  <c r="N502" i="55"/>
  <c r="B503" i="55"/>
  <c r="C503" i="55"/>
  <c r="P503" i="55" s="1"/>
  <c r="D503" i="55"/>
  <c r="E503" i="55"/>
  <c r="F503" i="55"/>
  <c r="G503" i="55"/>
  <c r="H503" i="55"/>
  <c r="I503" i="55"/>
  <c r="J503" i="55"/>
  <c r="K503" i="55"/>
  <c r="L503" i="55"/>
  <c r="M503" i="55"/>
  <c r="N503" i="55"/>
  <c r="B504" i="55"/>
  <c r="C504" i="55"/>
  <c r="P504" i="55" s="1"/>
  <c r="D504" i="55"/>
  <c r="E504" i="55"/>
  <c r="F504" i="55"/>
  <c r="G504" i="55"/>
  <c r="H504" i="55"/>
  <c r="I504" i="55"/>
  <c r="J504" i="55"/>
  <c r="K504" i="55"/>
  <c r="L504" i="55"/>
  <c r="M504" i="55"/>
  <c r="N504" i="55"/>
  <c r="B505" i="55"/>
  <c r="C505" i="55"/>
  <c r="P505" i="55" s="1"/>
  <c r="D505" i="55"/>
  <c r="E505" i="55"/>
  <c r="F505" i="55"/>
  <c r="G505" i="55"/>
  <c r="H505" i="55"/>
  <c r="I505" i="55"/>
  <c r="J505" i="55"/>
  <c r="K505" i="55"/>
  <c r="L505" i="55"/>
  <c r="M505" i="55"/>
  <c r="N505" i="55"/>
  <c r="B506" i="55"/>
  <c r="C506" i="55"/>
  <c r="P506" i="55" s="1"/>
  <c r="D506" i="55"/>
  <c r="E506" i="55"/>
  <c r="F506" i="55"/>
  <c r="G506" i="55"/>
  <c r="H506" i="55"/>
  <c r="I506" i="55"/>
  <c r="J506" i="55"/>
  <c r="K506" i="55"/>
  <c r="L506" i="55"/>
  <c r="M506" i="55"/>
  <c r="N506" i="55"/>
  <c r="B507" i="55"/>
  <c r="C507" i="55"/>
  <c r="P507" i="55" s="1"/>
  <c r="D507" i="55"/>
  <c r="E507" i="55"/>
  <c r="F507" i="55"/>
  <c r="G507" i="55"/>
  <c r="H507" i="55"/>
  <c r="I507" i="55"/>
  <c r="J507" i="55"/>
  <c r="K507" i="55"/>
  <c r="L507" i="55"/>
  <c r="M507" i="55"/>
  <c r="N507" i="55"/>
  <c r="B508" i="55"/>
  <c r="C508" i="55"/>
  <c r="P508" i="55" s="1"/>
  <c r="D508" i="55"/>
  <c r="E508" i="55"/>
  <c r="F508" i="55"/>
  <c r="G508" i="55"/>
  <c r="H508" i="55"/>
  <c r="I508" i="55"/>
  <c r="J508" i="55"/>
  <c r="K508" i="55"/>
  <c r="L508" i="55"/>
  <c r="M508" i="55"/>
  <c r="N508" i="55"/>
  <c r="B509" i="55"/>
  <c r="C509" i="55"/>
  <c r="P509" i="55" s="1"/>
  <c r="D509" i="55"/>
  <c r="E509" i="55"/>
  <c r="F509" i="55"/>
  <c r="G509" i="55"/>
  <c r="H509" i="55"/>
  <c r="I509" i="55"/>
  <c r="J509" i="55"/>
  <c r="K509" i="55"/>
  <c r="L509" i="55"/>
  <c r="M509" i="55"/>
  <c r="N509" i="55"/>
  <c r="B510" i="55"/>
  <c r="C510" i="55"/>
  <c r="P510" i="55" s="1"/>
  <c r="D510" i="55"/>
  <c r="E510" i="55"/>
  <c r="F510" i="55"/>
  <c r="G510" i="55"/>
  <c r="H510" i="55"/>
  <c r="I510" i="55"/>
  <c r="J510" i="55"/>
  <c r="K510" i="55"/>
  <c r="L510" i="55"/>
  <c r="M510" i="55"/>
  <c r="N510" i="55"/>
  <c r="B511" i="55"/>
  <c r="C511" i="55"/>
  <c r="P511" i="55" s="1"/>
  <c r="D511" i="55"/>
  <c r="E511" i="55"/>
  <c r="F511" i="55"/>
  <c r="G511" i="55"/>
  <c r="H511" i="55"/>
  <c r="I511" i="55"/>
  <c r="J511" i="55"/>
  <c r="K511" i="55"/>
  <c r="L511" i="55"/>
  <c r="M511" i="55"/>
  <c r="N511" i="55"/>
  <c r="B512" i="55"/>
  <c r="C512" i="55"/>
  <c r="P512" i="55" s="1"/>
  <c r="D512" i="55"/>
  <c r="E512" i="55"/>
  <c r="F512" i="55"/>
  <c r="G512" i="55"/>
  <c r="H512" i="55"/>
  <c r="I512" i="55"/>
  <c r="J512" i="55"/>
  <c r="K512" i="55"/>
  <c r="L512" i="55"/>
  <c r="M512" i="55"/>
  <c r="N512" i="55"/>
  <c r="B513" i="55"/>
  <c r="C513" i="55"/>
  <c r="P513" i="55" s="1"/>
  <c r="D513" i="55"/>
  <c r="E513" i="55"/>
  <c r="F513" i="55"/>
  <c r="G513" i="55"/>
  <c r="H513" i="55"/>
  <c r="I513" i="55"/>
  <c r="J513" i="55"/>
  <c r="K513" i="55"/>
  <c r="L513" i="55"/>
  <c r="M513" i="55"/>
  <c r="N513" i="55"/>
  <c r="B514" i="55"/>
  <c r="C514" i="55"/>
  <c r="P514" i="55" s="1"/>
  <c r="D514" i="55"/>
  <c r="E514" i="55"/>
  <c r="F514" i="55"/>
  <c r="G514" i="55"/>
  <c r="H514" i="55"/>
  <c r="I514" i="55"/>
  <c r="J514" i="55"/>
  <c r="K514" i="55"/>
  <c r="L514" i="55"/>
  <c r="M514" i="55"/>
  <c r="N514" i="55"/>
  <c r="B515" i="55"/>
  <c r="C515" i="55"/>
  <c r="P515" i="55" s="1"/>
  <c r="D515" i="55"/>
  <c r="E515" i="55"/>
  <c r="F515" i="55"/>
  <c r="G515" i="55"/>
  <c r="H515" i="55"/>
  <c r="I515" i="55"/>
  <c r="J515" i="55"/>
  <c r="K515" i="55"/>
  <c r="L515" i="55"/>
  <c r="M515" i="55"/>
  <c r="N515" i="55"/>
  <c r="B516" i="55"/>
  <c r="C516" i="55"/>
  <c r="P516" i="55" s="1"/>
  <c r="D516" i="55"/>
  <c r="E516" i="55"/>
  <c r="F516" i="55"/>
  <c r="G516" i="55"/>
  <c r="H516" i="55"/>
  <c r="I516" i="55"/>
  <c r="J516" i="55"/>
  <c r="K516" i="55"/>
  <c r="L516" i="55"/>
  <c r="M516" i="55"/>
  <c r="N516" i="55"/>
  <c r="B517" i="55"/>
  <c r="C517" i="55"/>
  <c r="P517" i="55" s="1"/>
  <c r="D517" i="55"/>
  <c r="E517" i="55"/>
  <c r="F517" i="55"/>
  <c r="G517" i="55"/>
  <c r="H517" i="55"/>
  <c r="I517" i="55"/>
  <c r="J517" i="55"/>
  <c r="K517" i="55"/>
  <c r="L517" i="55"/>
  <c r="M517" i="55"/>
  <c r="N517" i="55"/>
  <c r="B518" i="55"/>
  <c r="C518" i="55"/>
  <c r="P518" i="55" s="1"/>
  <c r="D518" i="55"/>
  <c r="E518" i="55"/>
  <c r="F518" i="55"/>
  <c r="G518" i="55"/>
  <c r="H518" i="55"/>
  <c r="I518" i="55"/>
  <c r="J518" i="55"/>
  <c r="K518" i="55"/>
  <c r="L518" i="55"/>
  <c r="M518" i="55"/>
  <c r="N518" i="55"/>
  <c r="B519" i="55"/>
  <c r="C519" i="55"/>
  <c r="P519" i="55" s="1"/>
  <c r="D519" i="55"/>
  <c r="E519" i="55"/>
  <c r="F519" i="55"/>
  <c r="G519" i="55"/>
  <c r="H519" i="55"/>
  <c r="I519" i="55"/>
  <c r="J519" i="55"/>
  <c r="K519" i="55"/>
  <c r="L519" i="55"/>
  <c r="M519" i="55"/>
  <c r="N519" i="55"/>
  <c r="B520" i="55"/>
  <c r="C520" i="55"/>
  <c r="P520" i="55" s="1"/>
  <c r="D520" i="55"/>
  <c r="E520" i="55"/>
  <c r="F520" i="55"/>
  <c r="G520" i="55"/>
  <c r="H520" i="55"/>
  <c r="I520" i="55"/>
  <c r="J520" i="55"/>
  <c r="K520" i="55"/>
  <c r="L520" i="55"/>
  <c r="M520" i="55"/>
  <c r="N520" i="55"/>
  <c r="B521" i="55"/>
  <c r="C521" i="55"/>
  <c r="P521" i="55" s="1"/>
  <c r="D521" i="55"/>
  <c r="E521" i="55"/>
  <c r="F521" i="55"/>
  <c r="G521" i="55"/>
  <c r="H521" i="55"/>
  <c r="I521" i="55"/>
  <c r="J521" i="55"/>
  <c r="K521" i="55"/>
  <c r="L521" i="55"/>
  <c r="M521" i="55"/>
  <c r="N521" i="55"/>
  <c r="B522" i="55"/>
  <c r="C522" i="55"/>
  <c r="P522" i="55" s="1"/>
  <c r="D522" i="55"/>
  <c r="E522" i="55"/>
  <c r="F522" i="55"/>
  <c r="G522" i="55"/>
  <c r="H522" i="55"/>
  <c r="I522" i="55"/>
  <c r="J522" i="55"/>
  <c r="K522" i="55"/>
  <c r="L522" i="55"/>
  <c r="M522" i="55"/>
  <c r="N522" i="55"/>
  <c r="B523" i="55"/>
  <c r="C523" i="55"/>
  <c r="P523" i="55" s="1"/>
  <c r="D523" i="55"/>
  <c r="E523" i="55"/>
  <c r="F523" i="55"/>
  <c r="G523" i="55"/>
  <c r="H523" i="55"/>
  <c r="I523" i="55"/>
  <c r="J523" i="55"/>
  <c r="K523" i="55"/>
  <c r="L523" i="55"/>
  <c r="M523" i="55"/>
  <c r="N523" i="55"/>
  <c r="B524" i="55"/>
  <c r="C524" i="55"/>
  <c r="P524" i="55" s="1"/>
  <c r="D524" i="55"/>
  <c r="E524" i="55"/>
  <c r="F524" i="55"/>
  <c r="G524" i="55"/>
  <c r="H524" i="55"/>
  <c r="I524" i="55"/>
  <c r="J524" i="55"/>
  <c r="K524" i="55"/>
  <c r="L524" i="55"/>
  <c r="M524" i="55"/>
  <c r="N524" i="55"/>
  <c r="B525" i="55"/>
  <c r="C525" i="55"/>
  <c r="P525" i="55" s="1"/>
  <c r="D525" i="55"/>
  <c r="E525" i="55"/>
  <c r="F525" i="55"/>
  <c r="G525" i="55"/>
  <c r="H525" i="55"/>
  <c r="I525" i="55"/>
  <c r="J525" i="55"/>
  <c r="K525" i="55"/>
  <c r="L525" i="55"/>
  <c r="M525" i="55"/>
  <c r="N525" i="55"/>
  <c r="B526" i="55"/>
  <c r="C526" i="55"/>
  <c r="P526" i="55" s="1"/>
  <c r="D526" i="55"/>
  <c r="E526" i="55"/>
  <c r="F526" i="55"/>
  <c r="G526" i="55"/>
  <c r="H526" i="55"/>
  <c r="I526" i="55"/>
  <c r="J526" i="55"/>
  <c r="K526" i="55"/>
  <c r="L526" i="55"/>
  <c r="M526" i="55"/>
  <c r="N526" i="55"/>
  <c r="B527" i="55"/>
  <c r="C527" i="55"/>
  <c r="P527" i="55" s="1"/>
  <c r="D527" i="55"/>
  <c r="E527" i="55"/>
  <c r="F527" i="55"/>
  <c r="G527" i="55"/>
  <c r="H527" i="55"/>
  <c r="I527" i="55"/>
  <c r="J527" i="55"/>
  <c r="K527" i="55"/>
  <c r="L527" i="55"/>
  <c r="M527" i="55"/>
  <c r="N527" i="55"/>
  <c r="B528" i="55"/>
  <c r="C528" i="55"/>
  <c r="P528" i="55" s="1"/>
  <c r="D528" i="55"/>
  <c r="E528" i="55"/>
  <c r="F528" i="55"/>
  <c r="G528" i="55"/>
  <c r="H528" i="55"/>
  <c r="I528" i="55"/>
  <c r="J528" i="55"/>
  <c r="K528" i="55"/>
  <c r="L528" i="55"/>
  <c r="M528" i="55"/>
  <c r="N528" i="55"/>
  <c r="B529" i="55"/>
  <c r="C529" i="55"/>
  <c r="P529" i="55" s="1"/>
  <c r="D529" i="55"/>
  <c r="E529" i="55"/>
  <c r="F529" i="55"/>
  <c r="G529" i="55"/>
  <c r="H529" i="55"/>
  <c r="I529" i="55"/>
  <c r="J529" i="55"/>
  <c r="K529" i="55"/>
  <c r="L529" i="55"/>
  <c r="M529" i="55"/>
  <c r="N529" i="55"/>
  <c r="B530" i="55"/>
  <c r="C530" i="55"/>
  <c r="P530" i="55" s="1"/>
  <c r="D530" i="55"/>
  <c r="E530" i="55"/>
  <c r="F530" i="55"/>
  <c r="G530" i="55"/>
  <c r="H530" i="55"/>
  <c r="I530" i="55"/>
  <c r="J530" i="55"/>
  <c r="K530" i="55"/>
  <c r="L530" i="55"/>
  <c r="M530" i="55"/>
  <c r="N530" i="55"/>
  <c r="B531" i="55"/>
  <c r="C531" i="55"/>
  <c r="P531" i="55" s="1"/>
  <c r="D531" i="55"/>
  <c r="E531" i="55"/>
  <c r="F531" i="55"/>
  <c r="G531" i="55"/>
  <c r="H531" i="55"/>
  <c r="I531" i="55"/>
  <c r="J531" i="55"/>
  <c r="K531" i="55"/>
  <c r="L531" i="55"/>
  <c r="M531" i="55"/>
  <c r="N531" i="55"/>
  <c r="B532" i="55"/>
  <c r="C532" i="55"/>
  <c r="P532" i="55" s="1"/>
  <c r="D532" i="55"/>
  <c r="E532" i="55"/>
  <c r="F532" i="55"/>
  <c r="G532" i="55"/>
  <c r="H532" i="55"/>
  <c r="I532" i="55"/>
  <c r="J532" i="55"/>
  <c r="K532" i="55"/>
  <c r="L532" i="55"/>
  <c r="M532" i="55"/>
  <c r="N532" i="55"/>
  <c r="B533" i="55"/>
  <c r="C533" i="55"/>
  <c r="P533" i="55" s="1"/>
  <c r="D533" i="55"/>
  <c r="E533" i="55"/>
  <c r="F533" i="55"/>
  <c r="G533" i="55"/>
  <c r="H533" i="55"/>
  <c r="I533" i="55"/>
  <c r="J533" i="55"/>
  <c r="K533" i="55"/>
  <c r="L533" i="55"/>
  <c r="M533" i="55"/>
  <c r="N533" i="55"/>
  <c r="B534" i="55"/>
  <c r="C534" i="55"/>
  <c r="P534" i="55" s="1"/>
  <c r="D534" i="55"/>
  <c r="E534" i="55"/>
  <c r="F534" i="55"/>
  <c r="G534" i="55"/>
  <c r="H534" i="55"/>
  <c r="I534" i="55"/>
  <c r="J534" i="55"/>
  <c r="K534" i="55"/>
  <c r="L534" i="55"/>
  <c r="M534" i="55"/>
  <c r="N534" i="55"/>
  <c r="B535" i="55"/>
  <c r="C535" i="55"/>
  <c r="P535" i="55" s="1"/>
  <c r="D535" i="55"/>
  <c r="E535" i="55"/>
  <c r="F535" i="55"/>
  <c r="G535" i="55"/>
  <c r="H535" i="55"/>
  <c r="I535" i="55"/>
  <c r="J535" i="55"/>
  <c r="K535" i="55"/>
  <c r="L535" i="55"/>
  <c r="M535" i="55"/>
  <c r="N535" i="55"/>
  <c r="B536" i="55"/>
  <c r="C536" i="55"/>
  <c r="P536" i="55" s="1"/>
  <c r="D536" i="55"/>
  <c r="E536" i="55"/>
  <c r="F536" i="55"/>
  <c r="G536" i="55"/>
  <c r="H536" i="55"/>
  <c r="I536" i="55"/>
  <c r="J536" i="55"/>
  <c r="K536" i="55"/>
  <c r="L536" i="55"/>
  <c r="M536" i="55"/>
  <c r="N536" i="55"/>
  <c r="B537" i="55"/>
  <c r="C537" i="55"/>
  <c r="P537" i="55" s="1"/>
  <c r="D537" i="55"/>
  <c r="E537" i="55"/>
  <c r="F537" i="55"/>
  <c r="G537" i="55"/>
  <c r="H537" i="55"/>
  <c r="I537" i="55"/>
  <c r="J537" i="55"/>
  <c r="K537" i="55"/>
  <c r="L537" i="55"/>
  <c r="M537" i="55"/>
  <c r="N537" i="55"/>
  <c r="B538" i="55"/>
  <c r="C538" i="55"/>
  <c r="P538" i="55" s="1"/>
  <c r="D538" i="55"/>
  <c r="E538" i="55"/>
  <c r="F538" i="55"/>
  <c r="G538" i="55"/>
  <c r="H538" i="55"/>
  <c r="I538" i="55"/>
  <c r="J538" i="55"/>
  <c r="K538" i="55"/>
  <c r="L538" i="55"/>
  <c r="M538" i="55"/>
  <c r="N538" i="55"/>
  <c r="B539" i="55"/>
  <c r="C539" i="55"/>
  <c r="P539" i="55" s="1"/>
  <c r="D539" i="55"/>
  <c r="E539" i="55"/>
  <c r="F539" i="55"/>
  <c r="G539" i="55"/>
  <c r="H539" i="55"/>
  <c r="I539" i="55"/>
  <c r="J539" i="55"/>
  <c r="K539" i="55"/>
  <c r="L539" i="55"/>
  <c r="M539" i="55"/>
  <c r="N539" i="55"/>
  <c r="B540" i="55"/>
  <c r="C540" i="55"/>
  <c r="P540" i="55" s="1"/>
  <c r="D540" i="55"/>
  <c r="E540" i="55"/>
  <c r="F540" i="55"/>
  <c r="G540" i="55"/>
  <c r="H540" i="55"/>
  <c r="I540" i="55"/>
  <c r="J540" i="55"/>
  <c r="K540" i="55"/>
  <c r="L540" i="55"/>
  <c r="M540" i="55"/>
  <c r="N540" i="55"/>
  <c r="B541" i="55"/>
  <c r="C541" i="55"/>
  <c r="P541" i="55" s="1"/>
  <c r="D541" i="55"/>
  <c r="E541" i="55"/>
  <c r="F541" i="55"/>
  <c r="G541" i="55"/>
  <c r="H541" i="55"/>
  <c r="I541" i="55"/>
  <c r="J541" i="55"/>
  <c r="K541" i="55"/>
  <c r="L541" i="55"/>
  <c r="M541" i="55"/>
  <c r="N541" i="55"/>
  <c r="B542" i="55"/>
  <c r="C542" i="55"/>
  <c r="P542" i="55" s="1"/>
  <c r="D542" i="55"/>
  <c r="E542" i="55"/>
  <c r="F542" i="55"/>
  <c r="G542" i="55"/>
  <c r="H542" i="55"/>
  <c r="I542" i="55"/>
  <c r="J542" i="55"/>
  <c r="K542" i="55"/>
  <c r="L542" i="55"/>
  <c r="M542" i="55"/>
  <c r="N542" i="55"/>
  <c r="B543" i="55"/>
  <c r="C543" i="55"/>
  <c r="P543" i="55" s="1"/>
  <c r="D543" i="55"/>
  <c r="E543" i="55"/>
  <c r="F543" i="55"/>
  <c r="G543" i="55"/>
  <c r="H543" i="55"/>
  <c r="I543" i="55"/>
  <c r="J543" i="55"/>
  <c r="K543" i="55"/>
  <c r="L543" i="55"/>
  <c r="M543" i="55"/>
  <c r="N543" i="55"/>
  <c r="B544" i="55"/>
  <c r="C544" i="55"/>
  <c r="P544" i="55" s="1"/>
  <c r="D544" i="55"/>
  <c r="E544" i="55"/>
  <c r="F544" i="55"/>
  <c r="G544" i="55"/>
  <c r="H544" i="55"/>
  <c r="I544" i="55"/>
  <c r="J544" i="55"/>
  <c r="K544" i="55"/>
  <c r="L544" i="55"/>
  <c r="M544" i="55"/>
  <c r="N544" i="55"/>
  <c r="B545" i="55"/>
  <c r="C545" i="55"/>
  <c r="P545" i="55" s="1"/>
  <c r="D545" i="55"/>
  <c r="E545" i="55"/>
  <c r="F545" i="55"/>
  <c r="G545" i="55"/>
  <c r="H545" i="55"/>
  <c r="I545" i="55"/>
  <c r="J545" i="55"/>
  <c r="K545" i="55"/>
  <c r="L545" i="55"/>
  <c r="M545" i="55"/>
  <c r="N545" i="55"/>
  <c r="B546" i="55"/>
  <c r="C546" i="55"/>
  <c r="P546" i="55" s="1"/>
  <c r="D546" i="55"/>
  <c r="E546" i="55"/>
  <c r="F546" i="55"/>
  <c r="G546" i="55"/>
  <c r="H546" i="55"/>
  <c r="I546" i="55"/>
  <c r="J546" i="55"/>
  <c r="K546" i="55"/>
  <c r="L546" i="55"/>
  <c r="M546" i="55"/>
  <c r="N546" i="55"/>
  <c r="B547" i="55"/>
  <c r="C547" i="55"/>
  <c r="P547" i="55" s="1"/>
  <c r="D547" i="55"/>
  <c r="E547" i="55"/>
  <c r="F547" i="55"/>
  <c r="G547" i="55"/>
  <c r="H547" i="55"/>
  <c r="I547" i="55"/>
  <c r="J547" i="55"/>
  <c r="K547" i="55"/>
  <c r="L547" i="55"/>
  <c r="M547" i="55"/>
  <c r="N547" i="55"/>
  <c r="B548" i="55"/>
  <c r="C548" i="55"/>
  <c r="P548" i="55" s="1"/>
  <c r="D548" i="55"/>
  <c r="E548" i="55"/>
  <c r="F548" i="55"/>
  <c r="G548" i="55"/>
  <c r="H548" i="55"/>
  <c r="I548" i="55"/>
  <c r="J548" i="55"/>
  <c r="K548" i="55"/>
  <c r="L548" i="55"/>
  <c r="M548" i="55"/>
  <c r="N548" i="55"/>
  <c r="B549" i="55"/>
  <c r="C549" i="55"/>
  <c r="P549" i="55" s="1"/>
  <c r="D549" i="55"/>
  <c r="E549" i="55"/>
  <c r="F549" i="55"/>
  <c r="G549" i="55"/>
  <c r="H549" i="55"/>
  <c r="I549" i="55"/>
  <c r="J549" i="55"/>
  <c r="K549" i="55"/>
  <c r="L549" i="55"/>
  <c r="M549" i="55"/>
  <c r="N549" i="55"/>
  <c r="B550" i="55"/>
  <c r="C550" i="55"/>
  <c r="P550" i="55" s="1"/>
  <c r="D550" i="55"/>
  <c r="E550" i="55"/>
  <c r="F550" i="55"/>
  <c r="G550" i="55"/>
  <c r="H550" i="55"/>
  <c r="I550" i="55"/>
  <c r="J550" i="55"/>
  <c r="K550" i="55"/>
  <c r="L550" i="55"/>
  <c r="M550" i="55"/>
  <c r="N550" i="55"/>
  <c r="B551" i="55"/>
  <c r="C551" i="55"/>
  <c r="P551" i="55" s="1"/>
  <c r="D551" i="55"/>
  <c r="E551" i="55"/>
  <c r="F551" i="55"/>
  <c r="G551" i="55"/>
  <c r="H551" i="55"/>
  <c r="I551" i="55"/>
  <c r="J551" i="55"/>
  <c r="K551" i="55"/>
  <c r="L551" i="55"/>
  <c r="M551" i="55"/>
  <c r="N551" i="55"/>
  <c r="B552" i="55"/>
  <c r="C552" i="55"/>
  <c r="P552" i="55" s="1"/>
  <c r="D552" i="55"/>
  <c r="E552" i="55"/>
  <c r="F552" i="55"/>
  <c r="G552" i="55"/>
  <c r="H552" i="55"/>
  <c r="I552" i="55"/>
  <c r="J552" i="55"/>
  <c r="K552" i="55"/>
  <c r="L552" i="55"/>
  <c r="M552" i="55"/>
  <c r="N552" i="55"/>
  <c r="B553" i="55"/>
  <c r="C553" i="55"/>
  <c r="P553" i="55" s="1"/>
  <c r="D553" i="55"/>
  <c r="E553" i="55"/>
  <c r="F553" i="55"/>
  <c r="G553" i="55"/>
  <c r="H553" i="55"/>
  <c r="I553" i="55"/>
  <c r="J553" i="55"/>
  <c r="K553" i="55"/>
  <c r="L553" i="55"/>
  <c r="M553" i="55"/>
  <c r="N553" i="55"/>
  <c r="B554" i="55"/>
  <c r="C554" i="55"/>
  <c r="P554" i="55" s="1"/>
  <c r="D554" i="55"/>
  <c r="E554" i="55"/>
  <c r="F554" i="55"/>
  <c r="G554" i="55"/>
  <c r="H554" i="55"/>
  <c r="I554" i="55"/>
  <c r="J554" i="55"/>
  <c r="K554" i="55"/>
  <c r="L554" i="55"/>
  <c r="M554" i="55"/>
  <c r="N554" i="55"/>
  <c r="B555" i="55"/>
  <c r="C555" i="55"/>
  <c r="P555" i="55" s="1"/>
  <c r="D555" i="55"/>
  <c r="E555" i="55"/>
  <c r="F555" i="55"/>
  <c r="G555" i="55"/>
  <c r="H555" i="55"/>
  <c r="I555" i="55"/>
  <c r="J555" i="55"/>
  <c r="K555" i="55"/>
  <c r="L555" i="55"/>
  <c r="M555" i="55"/>
  <c r="N555" i="55"/>
  <c r="B556" i="55"/>
  <c r="C556" i="55"/>
  <c r="P556" i="55" s="1"/>
  <c r="D556" i="55"/>
  <c r="E556" i="55"/>
  <c r="F556" i="55"/>
  <c r="G556" i="55"/>
  <c r="H556" i="55"/>
  <c r="I556" i="55"/>
  <c r="J556" i="55"/>
  <c r="K556" i="55"/>
  <c r="L556" i="55"/>
  <c r="M556" i="55"/>
  <c r="N556" i="55"/>
  <c r="B557" i="55"/>
  <c r="C557" i="55"/>
  <c r="P557" i="55" s="1"/>
  <c r="D557" i="55"/>
  <c r="E557" i="55"/>
  <c r="F557" i="55"/>
  <c r="G557" i="55"/>
  <c r="H557" i="55"/>
  <c r="I557" i="55"/>
  <c r="J557" i="55"/>
  <c r="K557" i="55"/>
  <c r="L557" i="55"/>
  <c r="M557" i="55"/>
  <c r="N557" i="55"/>
  <c r="B558" i="55"/>
  <c r="C558" i="55"/>
  <c r="P558" i="55" s="1"/>
  <c r="D558" i="55"/>
  <c r="E558" i="55"/>
  <c r="F558" i="55"/>
  <c r="G558" i="55"/>
  <c r="H558" i="55"/>
  <c r="I558" i="55"/>
  <c r="J558" i="55"/>
  <c r="K558" i="55"/>
  <c r="L558" i="55"/>
  <c r="M558" i="55"/>
  <c r="N558" i="55"/>
  <c r="B559" i="55"/>
  <c r="C559" i="55"/>
  <c r="P559" i="55" s="1"/>
  <c r="D559" i="55"/>
  <c r="E559" i="55"/>
  <c r="F559" i="55"/>
  <c r="G559" i="55"/>
  <c r="H559" i="55"/>
  <c r="I559" i="55"/>
  <c r="J559" i="55"/>
  <c r="K559" i="55"/>
  <c r="L559" i="55"/>
  <c r="M559" i="55"/>
  <c r="N559" i="55"/>
  <c r="B560" i="55"/>
  <c r="C560" i="55"/>
  <c r="P560" i="55" s="1"/>
  <c r="D560" i="55"/>
  <c r="E560" i="55"/>
  <c r="F560" i="55"/>
  <c r="G560" i="55"/>
  <c r="H560" i="55"/>
  <c r="I560" i="55"/>
  <c r="J560" i="55"/>
  <c r="K560" i="55"/>
  <c r="L560" i="55"/>
  <c r="M560" i="55"/>
  <c r="N560" i="55"/>
  <c r="B561" i="55"/>
  <c r="C561" i="55"/>
  <c r="P561" i="55" s="1"/>
  <c r="D561" i="55"/>
  <c r="E561" i="55"/>
  <c r="F561" i="55"/>
  <c r="G561" i="55"/>
  <c r="H561" i="55"/>
  <c r="I561" i="55"/>
  <c r="J561" i="55"/>
  <c r="K561" i="55"/>
  <c r="L561" i="55"/>
  <c r="M561" i="55"/>
  <c r="N561" i="55"/>
  <c r="B562" i="55"/>
  <c r="C562" i="55"/>
  <c r="P562" i="55" s="1"/>
  <c r="D562" i="55"/>
  <c r="E562" i="55"/>
  <c r="F562" i="55"/>
  <c r="G562" i="55"/>
  <c r="H562" i="55"/>
  <c r="I562" i="55"/>
  <c r="J562" i="55"/>
  <c r="K562" i="55"/>
  <c r="L562" i="55"/>
  <c r="M562" i="55"/>
  <c r="N562" i="55"/>
  <c r="B563" i="55"/>
  <c r="C563" i="55"/>
  <c r="P563" i="55" s="1"/>
  <c r="D563" i="55"/>
  <c r="E563" i="55"/>
  <c r="F563" i="55"/>
  <c r="G563" i="55"/>
  <c r="H563" i="55"/>
  <c r="I563" i="55"/>
  <c r="J563" i="55"/>
  <c r="K563" i="55"/>
  <c r="L563" i="55"/>
  <c r="M563" i="55"/>
  <c r="N563" i="55"/>
  <c r="B564" i="55"/>
  <c r="C564" i="55"/>
  <c r="P564" i="55" s="1"/>
  <c r="D564" i="55"/>
  <c r="E564" i="55"/>
  <c r="F564" i="55"/>
  <c r="G564" i="55"/>
  <c r="H564" i="55"/>
  <c r="I564" i="55"/>
  <c r="J564" i="55"/>
  <c r="K564" i="55"/>
  <c r="L564" i="55"/>
  <c r="M564" i="55"/>
  <c r="N564" i="55"/>
  <c r="B565" i="55"/>
  <c r="C565" i="55"/>
  <c r="P565" i="55" s="1"/>
  <c r="D565" i="55"/>
  <c r="E565" i="55"/>
  <c r="F565" i="55"/>
  <c r="G565" i="55"/>
  <c r="H565" i="55"/>
  <c r="I565" i="55"/>
  <c r="J565" i="55"/>
  <c r="K565" i="55"/>
  <c r="L565" i="55"/>
  <c r="M565" i="55"/>
  <c r="N565" i="55"/>
  <c r="B566" i="55"/>
  <c r="C566" i="55"/>
  <c r="P566" i="55" s="1"/>
  <c r="D566" i="55"/>
  <c r="E566" i="55"/>
  <c r="F566" i="55"/>
  <c r="G566" i="55"/>
  <c r="H566" i="55"/>
  <c r="I566" i="55"/>
  <c r="J566" i="55"/>
  <c r="K566" i="55"/>
  <c r="L566" i="55"/>
  <c r="M566" i="55"/>
  <c r="N566" i="55"/>
  <c r="B567" i="55"/>
  <c r="C567" i="55"/>
  <c r="P567" i="55" s="1"/>
  <c r="D567" i="55"/>
  <c r="E567" i="55"/>
  <c r="F567" i="55"/>
  <c r="G567" i="55"/>
  <c r="H567" i="55"/>
  <c r="I567" i="55"/>
  <c r="J567" i="55"/>
  <c r="K567" i="55"/>
  <c r="L567" i="55"/>
  <c r="M567" i="55"/>
  <c r="N567" i="55"/>
  <c r="B568" i="55"/>
  <c r="C568" i="55"/>
  <c r="P568" i="55" s="1"/>
  <c r="D568" i="55"/>
  <c r="E568" i="55"/>
  <c r="F568" i="55"/>
  <c r="G568" i="55"/>
  <c r="H568" i="55"/>
  <c r="I568" i="55"/>
  <c r="J568" i="55"/>
  <c r="K568" i="55"/>
  <c r="L568" i="55"/>
  <c r="M568" i="55"/>
  <c r="N568" i="55"/>
  <c r="B569" i="55"/>
  <c r="C569" i="55"/>
  <c r="P569" i="55" s="1"/>
  <c r="D569" i="55"/>
  <c r="E569" i="55"/>
  <c r="F569" i="55"/>
  <c r="G569" i="55"/>
  <c r="H569" i="55"/>
  <c r="I569" i="55"/>
  <c r="J569" i="55"/>
  <c r="K569" i="55"/>
  <c r="L569" i="55"/>
  <c r="M569" i="55"/>
  <c r="N569" i="55"/>
  <c r="B570" i="55"/>
  <c r="C570" i="55"/>
  <c r="P570" i="55" s="1"/>
  <c r="D570" i="55"/>
  <c r="E570" i="55"/>
  <c r="F570" i="55"/>
  <c r="G570" i="55"/>
  <c r="H570" i="55"/>
  <c r="I570" i="55"/>
  <c r="J570" i="55"/>
  <c r="K570" i="55"/>
  <c r="L570" i="55"/>
  <c r="M570" i="55"/>
  <c r="N570" i="55"/>
  <c r="B571" i="55"/>
  <c r="C571" i="55"/>
  <c r="P571" i="55" s="1"/>
  <c r="D571" i="55"/>
  <c r="E571" i="55"/>
  <c r="F571" i="55"/>
  <c r="G571" i="55"/>
  <c r="H571" i="55"/>
  <c r="I571" i="55"/>
  <c r="J571" i="55"/>
  <c r="K571" i="55"/>
  <c r="L571" i="55"/>
  <c r="M571" i="55"/>
  <c r="N571" i="55"/>
  <c r="B572" i="55"/>
  <c r="C572" i="55"/>
  <c r="P572" i="55" s="1"/>
  <c r="D572" i="55"/>
  <c r="E572" i="55"/>
  <c r="F572" i="55"/>
  <c r="G572" i="55"/>
  <c r="H572" i="55"/>
  <c r="I572" i="55"/>
  <c r="J572" i="55"/>
  <c r="K572" i="55"/>
  <c r="L572" i="55"/>
  <c r="M572" i="55"/>
  <c r="N572" i="55"/>
  <c r="B573" i="55"/>
  <c r="C573" i="55"/>
  <c r="P573" i="55" s="1"/>
  <c r="D573" i="55"/>
  <c r="E573" i="55"/>
  <c r="F573" i="55"/>
  <c r="G573" i="55"/>
  <c r="H573" i="55"/>
  <c r="I573" i="55"/>
  <c r="J573" i="55"/>
  <c r="K573" i="55"/>
  <c r="L573" i="55"/>
  <c r="M573" i="55"/>
  <c r="N573" i="55"/>
  <c r="B574" i="55"/>
  <c r="C574" i="55"/>
  <c r="P574" i="55" s="1"/>
  <c r="D574" i="55"/>
  <c r="E574" i="55"/>
  <c r="F574" i="55"/>
  <c r="G574" i="55"/>
  <c r="H574" i="55"/>
  <c r="I574" i="55"/>
  <c r="J574" i="55"/>
  <c r="K574" i="55"/>
  <c r="L574" i="55"/>
  <c r="M574" i="55"/>
  <c r="N574" i="55"/>
  <c r="B575" i="55"/>
  <c r="C575" i="55"/>
  <c r="P575" i="55" s="1"/>
  <c r="D575" i="55"/>
  <c r="E575" i="55"/>
  <c r="F575" i="55"/>
  <c r="G575" i="55"/>
  <c r="H575" i="55"/>
  <c r="I575" i="55"/>
  <c r="J575" i="55"/>
  <c r="K575" i="55"/>
  <c r="L575" i="55"/>
  <c r="M575" i="55"/>
  <c r="N575" i="55"/>
  <c r="B576" i="55"/>
  <c r="C576" i="55"/>
  <c r="P576" i="55" s="1"/>
  <c r="D576" i="55"/>
  <c r="E576" i="55"/>
  <c r="F576" i="55"/>
  <c r="G576" i="55"/>
  <c r="H576" i="55"/>
  <c r="I576" i="55"/>
  <c r="J576" i="55"/>
  <c r="K576" i="55"/>
  <c r="L576" i="55"/>
  <c r="M576" i="55"/>
  <c r="N576" i="55"/>
  <c r="B577" i="55"/>
  <c r="C577" i="55"/>
  <c r="P577" i="55" s="1"/>
  <c r="D577" i="55"/>
  <c r="E577" i="55"/>
  <c r="F577" i="55"/>
  <c r="G577" i="55"/>
  <c r="H577" i="55"/>
  <c r="I577" i="55"/>
  <c r="J577" i="55"/>
  <c r="K577" i="55"/>
  <c r="L577" i="55"/>
  <c r="M577" i="55"/>
  <c r="N577" i="55"/>
  <c r="B578" i="55"/>
  <c r="C578" i="55"/>
  <c r="P578" i="55" s="1"/>
  <c r="D578" i="55"/>
  <c r="E578" i="55"/>
  <c r="F578" i="55"/>
  <c r="G578" i="55"/>
  <c r="H578" i="55"/>
  <c r="I578" i="55"/>
  <c r="J578" i="55"/>
  <c r="K578" i="55"/>
  <c r="L578" i="55"/>
  <c r="M578" i="55"/>
  <c r="N578" i="55"/>
  <c r="B579" i="55"/>
  <c r="C579" i="55"/>
  <c r="P579" i="55" s="1"/>
  <c r="D579" i="55"/>
  <c r="E579" i="55"/>
  <c r="F579" i="55"/>
  <c r="G579" i="55"/>
  <c r="H579" i="55"/>
  <c r="I579" i="55"/>
  <c r="J579" i="55"/>
  <c r="K579" i="55"/>
  <c r="L579" i="55"/>
  <c r="M579" i="55"/>
  <c r="N579" i="55"/>
  <c r="B580" i="55"/>
  <c r="C580" i="55"/>
  <c r="P580" i="55" s="1"/>
  <c r="D580" i="55"/>
  <c r="E580" i="55"/>
  <c r="F580" i="55"/>
  <c r="G580" i="55"/>
  <c r="H580" i="55"/>
  <c r="I580" i="55"/>
  <c r="J580" i="55"/>
  <c r="K580" i="55"/>
  <c r="L580" i="55"/>
  <c r="M580" i="55"/>
  <c r="N580" i="55"/>
  <c r="B581" i="55"/>
  <c r="C581" i="55"/>
  <c r="P581" i="55" s="1"/>
  <c r="D581" i="55"/>
  <c r="E581" i="55"/>
  <c r="F581" i="55"/>
  <c r="G581" i="55"/>
  <c r="H581" i="55"/>
  <c r="I581" i="55"/>
  <c r="J581" i="55"/>
  <c r="K581" i="55"/>
  <c r="L581" i="55"/>
  <c r="M581" i="55"/>
  <c r="N581" i="55"/>
  <c r="B582" i="55"/>
  <c r="C582" i="55"/>
  <c r="P582" i="55" s="1"/>
  <c r="D582" i="55"/>
  <c r="E582" i="55"/>
  <c r="F582" i="55"/>
  <c r="G582" i="55"/>
  <c r="H582" i="55"/>
  <c r="I582" i="55"/>
  <c r="J582" i="55"/>
  <c r="K582" i="55"/>
  <c r="L582" i="55"/>
  <c r="M582" i="55"/>
  <c r="N582" i="55"/>
  <c r="B583" i="55"/>
  <c r="C583" i="55"/>
  <c r="P583" i="55" s="1"/>
  <c r="D583" i="55"/>
  <c r="E583" i="55"/>
  <c r="F583" i="55"/>
  <c r="G583" i="55"/>
  <c r="H583" i="55"/>
  <c r="I583" i="55"/>
  <c r="J583" i="55"/>
  <c r="K583" i="55"/>
  <c r="L583" i="55"/>
  <c r="M583" i="55"/>
  <c r="N583" i="55"/>
  <c r="B584" i="55"/>
  <c r="C584" i="55"/>
  <c r="P584" i="55" s="1"/>
  <c r="D584" i="55"/>
  <c r="E584" i="55"/>
  <c r="F584" i="55"/>
  <c r="G584" i="55"/>
  <c r="H584" i="55"/>
  <c r="I584" i="55"/>
  <c r="J584" i="55"/>
  <c r="K584" i="55"/>
  <c r="L584" i="55"/>
  <c r="M584" i="55"/>
  <c r="N584" i="55"/>
  <c r="B585" i="55"/>
  <c r="C585" i="55"/>
  <c r="P585" i="55" s="1"/>
  <c r="D585" i="55"/>
  <c r="E585" i="55"/>
  <c r="F585" i="55"/>
  <c r="G585" i="55"/>
  <c r="H585" i="55"/>
  <c r="I585" i="55"/>
  <c r="J585" i="55"/>
  <c r="K585" i="55"/>
  <c r="L585" i="55"/>
  <c r="M585" i="55"/>
  <c r="N585" i="55"/>
  <c r="B586" i="55"/>
  <c r="C586" i="55"/>
  <c r="P586" i="55" s="1"/>
  <c r="D586" i="55"/>
  <c r="E586" i="55"/>
  <c r="F586" i="55"/>
  <c r="G586" i="55"/>
  <c r="H586" i="55"/>
  <c r="I586" i="55"/>
  <c r="J586" i="55"/>
  <c r="K586" i="55"/>
  <c r="L586" i="55"/>
  <c r="M586" i="55"/>
  <c r="N586" i="55"/>
  <c r="B587" i="55"/>
  <c r="C587" i="55"/>
  <c r="P587" i="55" s="1"/>
  <c r="D587" i="55"/>
  <c r="E587" i="55"/>
  <c r="F587" i="55"/>
  <c r="G587" i="55"/>
  <c r="H587" i="55"/>
  <c r="I587" i="55"/>
  <c r="J587" i="55"/>
  <c r="K587" i="55"/>
  <c r="L587" i="55"/>
  <c r="M587" i="55"/>
  <c r="N587" i="55"/>
  <c r="B588" i="55"/>
  <c r="C588" i="55"/>
  <c r="P588" i="55" s="1"/>
  <c r="D588" i="55"/>
  <c r="E588" i="55"/>
  <c r="F588" i="55"/>
  <c r="G588" i="55"/>
  <c r="H588" i="55"/>
  <c r="I588" i="55"/>
  <c r="J588" i="55"/>
  <c r="K588" i="55"/>
  <c r="L588" i="55"/>
  <c r="M588" i="55"/>
  <c r="N588" i="55"/>
  <c r="B589" i="55"/>
  <c r="C589" i="55"/>
  <c r="P589" i="55" s="1"/>
  <c r="D589" i="55"/>
  <c r="E589" i="55"/>
  <c r="F589" i="55"/>
  <c r="G589" i="55"/>
  <c r="H589" i="55"/>
  <c r="I589" i="55"/>
  <c r="J589" i="55"/>
  <c r="K589" i="55"/>
  <c r="L589" i="55"/>
  <c r="M589" i="55"/>
  <c r="N589" i="55"/>
  <c r="B590" i="55"/>
  <c r="C590" i="55"/>
  <c r="P590" i="55" s="1"/>
  <c r="D590" i="55"/>
  <c r="E590" i="55"/>
  <c r="F590" i="55"/>
  <c r="G590" i="55"/>
  <c r="H590" i="55"/>
  <c r="I590" i="55"/>
  <c r="J590" i="55"/>
  <c r="K590" i="55"/>
  <c r="L590" i="55"/>
  <c r="M590" i="55"/>
  <c r="N590" i="55"/>
  <c r="B591" i="55"/>
  <c r="C591" i="55"/>
  <c r="P591" i="55" s="1"/>
  <c r="D591" i="55"/>
  <c r="E591" i="55"/>
  <c r="F591" i="55"/>
  <c r="G591" i="55"/>
  <c r="H591" i="55"/>
  <c r="I591" i="55"/>
  <c r="J591" i="55"/>
  <c r="K591" i="55"/>
  <c r="L591" i="55"/>
  <c r="M591" i="55"/>
  <c r="N591" i="55"/>
  <c r="B592" i="55"/>
  <c r="C592" i="55"/>
  <c r="P592" i="55" s="1"/>
  <c r="D592" i="55"/>
  <c r="E592" i="55"/>
  <c r="F592" i="55"/>
  <c r="G592" i="55"/>
  <c r="H592" i="55"/>
  <c r="I592" i="55"/>
  <c r="J592" i="55"/>
  <c r="K592" i="55"/>
  <c r="L592" i="55"/>
  <c r="M592" i="55"/>
  <c r="N592" i="55"/>
  <c r="B593" i="55"/>
  <c r="C593" i="55"/>
  <c r="P593" i="55" s="1"/>
  <c r="D593" i="55"/>
  <c r="E593" i="55"/>
  <c r="F593" i="55"/>
  <c r="G593" i="55"/>
  <c r="H593" i="55"/>
  <c r="I593" i="55"/>
  <c r="J593" i="55"/>
  <c r="K593" i="55"/>
  <c r="L593" i="55"/>
  <c r="M593" i="55"/>
  <c r="N593" i="55"/>
  <c r="B594" i="55"/>
  <c r="C594" i="55"/>
  <c r="P594" i="55" s="1"/>
  <c r="D594" i="55"/>
  <c r="E594" i="55"/>
  <c r="F594" i="55"/>
  <c r="G594" i="55"/>
  <c r="H594" i="55"/>
  <c r="I594" i="55"/>
  <c r="J594" i="55"/>
  <c r="K594" i="55"/>
  <c r="L594" i="55"/>
  <c r="M594" i="55"/>
  <c r="N594" i="55"/>
  <c r="B595" i="55"/>
  <c r="C595" i="55"/>
  <c r="P595" i="55" s="1"/>
  <c r="D595" i="55"/>
  <c r="E595" i="55"/>
  <c r="F595" i="55"/>
  <c r="G595" i="55"/>
  <c r="H595" i="55"/>
  <c r="I595" i="55"/>
  <c r="J595" i="55"/>
  <c r="K595" i="55"/>
  <c r="L595" i="55"/>
  <c r="M595" i="55"/>
  <c r="N595" i="55"/>
  <c r="B596" i="55"/>
  <c r="C596" i="55"/>
  <c r="P596" i="55" s="1"/>
  <c r="D596" i="55"/>
  <c r="E596" i="55"/>
  <c r="F596" i="55"/>
  <c r="G596" i="55"/>
  <c r="H596" i="55"/>
  <c r="I596" i="55"/>
  <c r="J596" i="55"/>
  <c r="K596" i="55"/>
  <c r="L596" i="55"/>
  <c r="M596" i="55"/>
  <c r="N596" i="55"/>
  <c r="B597" i="55"/>
  <c r="C597" i="55"/>
  <c r="P597" i="55" s="1"/>
  <c r="D597" i="55"/>
  <c r="E597" i="55"/>
  <c r="F597" i="55"/>
  <c r="G597" i="55"/>
  <c r="H597" i="55"/>
  <c r="I597" i="55"/>
  <c r="J597" i="55"/>
  <c r="K597" i="55"/>
  <c r="L597" i="55"/>
  <c r="M597" i="55"/>
  <c r="N597" i="55"/>
  <c r="B598" i="55"/>
  <c r="C598" i="55"/>
  <c r="P598" i="55" s="1"/>
  <c r="D598" i="55"/>
  <c r="E598" i="55"/>
  <c r="F598" i="55"/>
  <c r="G598" i="55"/>
  <c r="H598" i="55"/>
  <c r="I598" i="55"/>
  <c r="J598" i="55"/>
  <c r="K598" i="55"/>
  <c r="L598" i="55"/>
  <c r="M598" i="55"/>
  <c r="N598" i="55"/>
  <c r="B599" i="55"/>
  <c r="C599" i="55"/>
  <c r="P599" i="55" s="1"/>
  <c r="D599" i="55"/>
  <c r="E599" i="55"/>
  <c r="F599" i="55"/>
  <c r="G599" i="55"/>
  <c r="H599" i="55"/>
  <c r="I599" i="55"/>
  <c r="J599" i="55"/>
  <c r="K599" i="55"/>
  <c r="L599" i="55"/>
  <c r="M599" i="55"/>
  <c r="N599" i="55"/>
  <c r="B600" i="55"/>
  <c r="C600" i="55"/>
  <c r="P600" i="55" s="1"/>
  <c r="D600" i="55"/>
  <c r="E600" i="55"/>
  <c r="F600" i="55"/>
  <c r="G600" i="55"/>
  <c r="H600" i="55"/>
  <c r="I600" i="55"/>
  <c r="J600" i="55"/>
  <c r="K600" i="55"/>
  <c r="L600" i="55"/>
  <c r="M600" i="55"/>
  <c r="N600" i="55"/>
  <c r="B601" i="55"/>
  <c r="C601" i="55"/>
  <c r="P601" i="55" s="1"/>
  <c r="D601" i="55"/>
  <c r="E601" i="55"/>
  <c r="F601" i="55"/>
  <c r="G601" i="55"/>
  <c r="H601" i="55"/>
  <c r="I601" i="55"/>
  <c r="J601" i="55"/>
  <c r="K601" i="55"/>
  <c r="L601" i="55"/>
  <c r="M601" i="55"/>
  <c r="N601" i="55"/>
  <c r="B602" i="55"/>
  <c r="C602" i="55"/>
  <c r="P602" i="55" s="1"/>
  <c r="D602" i="55"/>
  <c r="E602" i="55"/>
  <c r="F602" i="55"/>
  <c r="G602" i="55"/>
  <c r="H602" i="55"/>
  <c r="I602" i="55"/>
  <c r="J602" i="55"/>
  <c r="K602" i="55"/>
  <c r="L602" i="55"/>
  <c r="M602" i="55"/>
  <c r="N602" i="55"/>
  <c r="B603" i="55"/>
  <c r="C603" i="55"/>
  <c r="P603" i="55" s="1"/>
  <c r="D603" i="55"/>
  <c r="E603" i="55"/>
  <c r="F603" i="55"/>
  <c r="G603" i="55"/>
  <c r="H603" i="55"/>
  <c r="I603" i="55"/>
  <c r="J603" i="55"/>
  <c r="K603" i="55"/>
  <c r="L603" i="55"/>
  <c r="M603" i="55"/>
  <c r="N603" i="55"/>
  <c r="B604" i="55"/>
  <c r="C604" i="55"/>
  <c r="P604" i="55" s="1"/>
  <c r="D604" i="55"/>
  <c r="E604" i="55"/>
  <c r="F604" i="55"/>
  <c r="G604" i="55"/>
  <c r="H604" i="55"/>
  <c r="I604" i="55"/>
  <c r="J604" i="55"/>
  <c r="K604" i="55"/>
  <c r="L604" i="55"/>
  <c r="M604" i="55"/>
  <c r="N604" i="55"/>
  <c r="B605" i="55"/>
  <c r="C605" i="55"/>
  <c r="P605" i="55" s="1"/>
  <c r="D605" i="55"/>
  <c r="E605" i="55"/>
  <c r="F605" i="55"/>
  <c r="G605" i="55"/>
  <c r="H605" i="55"/>
  <c r="I605" i="55"/>
  <c r="J605" i="55"/>
  <c r="K605" i="55"/>
  <c r="L605" i="55"/>
  <c r="M605" i="55"/>
  <c r="N605" i="55"/>
  <c r="B606" i="55"/>
  <c r="C606" i="55"/>
  <c r="P606" i="55" s="1"/>
  <c r="D606" i="55"/>
  <c r="E606" i="55"/>
  <c r="F606" i="55"/>
  <c r="G606" i="55"/>
  <c r="H606" i="55"/>
  <c r="I606" i="55"/>
  <c r="J606" i="55"/>
  <c r="K606" i="55"/>
  <c r="L606" i="55"/>
  <c r="M606" i="55"/>
  <c r="N606" i="55"/>
  <c r="B607" i="55"/>
  <c r="C607" i="55"/>
  <c r="P607" i="55" s="1"/>
  <c r="D607" i="55"/>
  <c r="E607" i="55"/>
  <c r="F607" i="55"/>
  <c r="G607" i="55"/>
  <c r="H607" i="55"/>
  <c r="I607" i="55"/>
  <c r="J607" i="55"/>
  <c r="K607" i="55"/>
  <c r="L607" i="55"/>
  <c r="M607" i="55"/>
  <c r="N607" i="55"/>
  <c r="B608" i="55"/>
  <c r="C608" i="55"/>
  <c r="P608" i="55" s="1"/>
  <c r="D608" i="55"/>
  <c r="E608" i="55"/>
  <c r="F608" i="55"/>
  <c r="G608" i="55"/>
  <c r="H608" i="55"/>
  <c r="I608" i="55"/>
  <c r="J608" i="55"/>
  <c r="K608" i="55"/>
  <c r="L608" i="55"/>
  <c r="M608" i="55"/>
  <c r="N608" i="55"/>
  <c r="B609" i="55"/>
  <c r="C609" i="55"/>
  <c r="P609" i="55" s="1"/>
  <c r="D609" i="55"/>
  <c r="E609" i="55"/>
  <c r="F609" i="55"/>
  <c r="G609" i="55"/>
  <c r="H609" i="55"/>
  <c r="I609" i="55"/>
  <c r="J609" i="55"/>
  <c r="K609" i="55"/>
  <c r="L609" i="55"/>
  <c r="M609" i="55"/>
  <c r="N609" i="55"/>
  <c r="B610" i="55"/>
  <c r="C610" i="55"/>
  <c r="P610" i="55" s="1"/>
  <c r="D610" i="55"/>
  <c r="E610" i="55"/>
  <c r="F610" i="55"/>
  <c r="G610" i="55"/>
  <c r="H610" i="55"/>
  <c r="I610" i="55"/>
  <c r="J610" i="55"/>
  <c r="K610" i="55"/>
  <c r="L610" i="55"/>
  <c r="M610" i="55"/>
  <c r="N610" i="55"/>
  <c r="B611" i="55"/>
  <c r="C611" i="55"/>
  <c r="P611" i="55" s="1"/>
  <c r="D611" i="55"/>
  <c r="E611" i="55"/>
  <c r="F611" i="55"/>
  <c r="G611" i="55"/>
  <c r="H611" i="55"/>
  <c r="I611" i="55"/>
  <c r="J611" i="55"/>
  <c r="K611" i="55"/>
  <c r="L611" i="55"/>
  <c r="M611" i="55"/>
  <c r="N611" i="55"/>
  <c r="B612" i="55"/>
  <c r="C612" i="55"/>
  <c r="P612" i="55" s="1"/>
  <c r="D612" i="55"/>
  <c r="E612" i="55"/>
  <c r="F612" i="55"/>
  <c r="G612" i="55"/>
  <c r="H612" i="55"/>
  <c r="I612" i="55"/>
  <c r="J612" i="55"/>
  <c r="K612" i="55"/>
  <c r="L612" i="55"/>
  <c r="M612" i="55"/>
  <c r="N612" i="55"/>
  <c r="B613" i="55"/>
  <c r="C613" i="55"/>
  <c r="P613" i="55" s="1"/>
  <c r="D613" i="55"/>
  <c r="E613" i="55"/>
  <c r="F613" i="55"/>
  <c r="G613" i="55"/>
  <c r="H613" i="55"/>
  <c r="I613" i="55"/>
  <c r="J613" i="55"/>
  <c r="K613" i="55"/>
  <c r="L613" i="55"/>
  <c r="M613" i="55"/>
  <c r="N613" i="55"/>
  <c r="B614" i="55"/>
  <c r="C614" i="55"/>
  <c r="P614" i="55" s="1"/>
  <c r="D614" i="55"/>
  <c r="E614" i="55"/>
  <c r="F614" i="55"/>
  <c r="G614" i="55"/>
  <c r="H614" i="55"/>
  <c r="I614" i="55"/>
  <c r="J614" i="55"/>
  <c r="K614" i="55"/>
  <c r="L614" i="55"/>
  <c r="M614" i="55"/>
  <c r="N614" i="55"/>
  <c r="B615" i="55"/>
  <c r="C615" i="55"/>
  <c r="P615" i="55" s="1"/>
  <c r="D615" i="55"/>
  <c r="E615" i="55"/>
  <c r="F615" i="55"/>
  <c r="G615" i="55"/>
  <c r="H615" i="55"/>
  <c r="I615" i="55"/>
  <c r="J615" i="55"/>
  <c r="K615" i="55"/>
  <c r="L615" i="55"/>
  <c r="M615" i="55"/>
  <c r="N615" i="55"/>
  <c r="B616" i="55"/>
  <c r="C616" i="55"/>
  <c r="P616" i="55" s="1"/>
  <c r="D616" i="55"/>
  <c r="E616" i="55"/>
  <c r="F616" i="55"/>
  <c r="G616" i="55"/>
  <c r="H616" i="55"/>
  <c r="I616" i="55"/>
  <c r="J616" i="55"/>
  <c r="K616" i="55"/>
  <c r="L616" i="55"/>
  <c r="M616" i="55"/>
  <c r="N616" i="55"/>
  <c r="B617" i="55"/>
  <c r="C617" i="55"/>
  <c r="P617" i="55" s="1"/>
  <c r="D617" i="55"/>
  <c r="E617" i="55"/>
  <c r="F617" i="55"/>
  <c r="G617" i="55"/>
  <c r="H617" i="55"/>
  <c r="I617" i="55"/>
  <c r="J617" i="55"/>
  <c r="K617" i="55"/>
  <c r="L617" i="55"/>
  <c r="M617" i="55"/>
  <c r="N617" i="55"/>
  <c r="B618" i="55"/>
  <c r="C618" i="55"/>
  <c r="P618" i="55" s="1"/>
  <c r="D618" i="55"/>
  <c r="E618" i="55"/>
  <c r="F618" i="55"/>
  <c r="G618" i="55"/>
  <c r="H618" i="55"/>
  <c r="I618" i="55"/>
  <c r="J618" i="55"/>
  <c r="K618" i="55"/>
  <c r="L618" i="55"/>
  <c r="M618" i="55"/>
  <c r="N618" i="55"/>
  <c r="B619" i="55"/>
  <c r="C619" i="55"/>
  <c r="P619" i="55" s="1"/>
  <c r="D619" i="55"/>
  <c r="E619" i="55"/>
  <c r="F619" i="55"/>
  <c r="G619" i="55"/>
  <c r="H619" i="55"/>
  <c r="I619" i="55"/>
  <c r="J619" i="55"/>
  <c r="K619" i="55"/>
  <c r="L619" i="55"/>
  <c r="M619" i="55"/>
  <c r="N619" i="55"/>
  <c r="B620" i="55"/>
  <c r="C620" i="55"/>
  <c r="P620" i="55" s="1"/>
  <c r="D620" i="55"/>
  <c r="E620" i="55"/>
  <c r="F620" i="55"/>
  <c r="G620" i="55"/>
  <c r="H620" i="55"/>
  <c r="I620" i="55"/>
  <c r="J620" i="55"/>
  <c r="K620" i="55"/>
  <c r="L620" i="55"/>
  <c r="M620" i="55"/>
  <c r="N620" i="55"/>
  <c r="B621" i="55"/>
  <c r="C621" i="55"/>
  <c r="P621" i="55" s="1"/>
  <c r="D621" i="55"/>
  <c r="E621" i="55"/>
  <c r="F621" i="55"/>
  <c r="G621" i="55"/>
  <c r="H621" i="55"/>
  <c r="I621" i="55"/>
  <c r="J621" i="55"/>
  <c r="K621" i="55"/>
  <c r="L621" i="55"/>
  <c r="M621" i="55"/>
  <c r="N621" i="55"/>
  <c r="B622" i="55"/>
  <c r="C622" i="55"/>
  <c r="P622" i="55" s="1"/>
  <c r="D622" i="55"/>
  <c r="E622" i="55"/>
  <c r="F622" i="55"/>
  <c r="G622" i="55"/>
  <c r="H622" i="55"/>
  <c r="I622" i="55"/>
  <c r="J622" i="55"/>
  <c r="K622" i="55"/>
  <c r="L622" i="55"/>
  <c r="M622" i="55"/>
  <c r="N622" i="55"/>
  <c r="B623" i="55"/>
  <c r="C623" i="55"/>
  <c r="P623" i="55" s="1"/>
  <c r="D623" i="55"/>
  <c r="E623" i="55"/>
  <c r="F623" i="55"/>
  <c r="G623" i="55"/>
  <c r="H623" i="55"/>
  <c r="I623" i="55"/>
  <c r="J623" i="55"/>
  <c r="K623" i="55"/>
  <c r="L623" i="55"/>
  <c r="M623" i="55"/>
  <c r="N623" i="55"/>
  <c r="B624" i="55"/>
  <c r="C624" i="55"/>
  <c r="P624" i="55" s="1"/>
  <c r="D624" i="55"/>
  <c r="E624" i="55"/>
  <c r="F624" i="55"/>
  <c r="G624" i="55"/>
  <c r="H624" i="55"/>
  <c r="I624" i="55"/>
  <c r="J624" i="55"/>
  <c r="K624" i="55"/>
  <c r="L624" i="55"/>
  <c r="M624" i="55"/>
  <c r="N624" i="55"/>
  <c r="B625" i="55"/>
  <c r="C625" i="55"/>
  <c r="P625" i="55" s="1"/>
  <c r="D625" i="55"/>
  <c r="E625" i="55"/>
  <c r="F625" i="55"/>
  <c r="G625" i="55"/>
  <c r="H625" i="55"/>
  <c r="I625" i="55"/>
  <c r="J625" i="55"/>
  <c r="K625" i="55"/>
  <c r="L625" i="55"/>
  <c r="M625" i="55"/>
  <c r="N625" i="55"/>
  <c r="B626" i="55"/>
  <c r="C626" i="55"/>
  <c r="P626" i="55" s="1"/>
  <c r="D626" i="55"/>
  <c r="E626" i="55"/>
  <c r="F626" i="55"/>
  <c r="G626" i="55"/>
  <c r="H626" i="55"/>
  <c r="I626" i="55"/>
  <c r="J626" i="55"/>
  <c r="K626" i="55"/>
  <c r="L626" i="55"/>
  <c r="M626" i="55"/>
  <c r="N626" i="55"/>
  <c r="B627" i="55"/>
  <c r="C627" i="55"/>
  <c r="P627" i="55" s="1"/>
  <c r="D627" i="55"/>
  <c r="E627" i="55"/>
  <c r="F627" i="55"/>
  <c r="G627" i="55"/>
  <c r="H627" i="55"/>
  <c r="I627" i="55"/>
  <c r="J627" i="55"/>
  <c r="K627" i="55"/>
  <c r="L627" i="55"/>
  <c r="M627" i="55"/>
  <c r="N627" i="55"/>
  <c r="B628" i="55"/>
  <c r="C628" i="55"/>
  <c r="P628" i="55" s="1"/>
  <c r="D628" i="55"/>
  <c r="E628" i="55"/>
  <c r="F628" i="55"/>
  <c r="G628" i="55"/>
  <c r="H628" i="55"/>
  <c r="I628" i="55"/>
  <c r="J628" i="55"/>
  <c r="K628" i="55"/>
  <c r="L628" i="55"/>
  <c r="M628" i="55"/>
  <c r="N628" i="55"/>
  <c r="B629" i="55"/>
  <c r="C629" i="55"/>
  <c r="P629" i="55" s="1"/>
  <c r="D629" i="55"/>
  <c r="E629" i="55"/>
  <c r="F629" i="55"/>
  <c r="G629" i="55"/>
  <c r="H629" i="55"/>
  <c r="I629" i="55"/>
  <c r="J629" i="55"/>
  <c r="K629" i="55"/>
  <c r="L629" i="55"/>
  <c r="M629" i="55"/>
  <c r="N629" i="55"/>
  <c r="B630" i="55"/>
  <c r="C630" i="55"/>
  <c r="P630" i="55" s="1"/>
  <c r="D630" i="55"/>
  <c r="E630" i="55"/>
  <c r="F630" i="55"/>
  <c r="G630" i="55"/>
  <c r="H630" i="55"/>
  <c r="I630" i="55"/>
  <c r="J630" i="55"/>
  <c r="K630" i="55"/>
  <c r="L630" i="55"/>
  <c r="M630" i="55"/>
  <c r="N630" i="55"/>
  <c r="B631" i="55"/>
  <c r="C631" i="55"/>
  <c r="P631" i="55" s="1"/>
  <c r="D631" i="55"/>
  <c r="E631" i="55"/>
  <c r="F631" i="55"/>
  <c r="G631" i="55"/>
  <c r="H631" i="55"/>
  <c r="I631" i="55"/>
  <c r="J631" i="55"/>
  <c r="K631" i="55"/>
  <c r="L631" i="55"/>
  <c r="M631" i="55"/>
  <c r="N631" i="55"/>
  <c r="B632" i="55"/>
  <c r="C632" i="55"/>
  <c r="P632" i="55" s="1"/>
  <c r="D632" i="55"/>
  <c r="E632" i="55"/>
  <c r="F632" i="55"/>
  <c r="G632" i="55"/>
  <c r="H632" i="55"/>
  <c r="I632" i="55"/>
  <c r="J632" i="55"/>
  <c r="K632" i="55"/>
  <c r="L632" i="55"/>
  <c r="M632" i="55"/>
  <c r="N632" i="55"/>
  <c r="B633" i="55"/>
  <c r="C633" i="55"/>
  <c r="P633" i="55" s="1"/>
  <c r="D633" i="55"/>
  <c r="E633" i="55"/>
  <c r="F633" i="55"/>
  <c r="G633" i="55"/>
  <c r="H633" i="55"/>
  <c r="I633" i="55"/>
  <c r="J633" i="55"/>
  <c r="K633" i="55"/>
  <c r="L633" i="55"/>
  <c r="M633" i="55"/>
  <c r="N633" i="55"/>
  <c r="B634" i="55"/>
  <c r="C634" i="55"/>
  <c r="P634" i="55" s="1"/>
  <c r="D634" i="55"/>
  <c r="E634" i="55"/>
  <c r="F634" i="55"/>
  <c r="G634" i="55"/>
  <c r="H634" i="55"/>
  <c r="I634" i="55"/>
  <c r="J634" i="55"/>
  <c r="K634" i="55"/>
  <c r="L634" i="55"/>
  <c r="M634" i="55"/>
  <c r="N634" i="55"/>
  <c r="B635" i="55"/>
  <c r="C635" i="55"/>
  <c r="P635" i="55" s="1"/>
  <c r="D635" i="55"/>
  <c r="E635" i="55"/>
  <c r="F635" i="55"/>
  <c r="G635" i="55"/>
  <c r="H635" i="55"/>
  <c r="I635" i="55"/>
  <c r="J635" i="55"/>
  <c r="K635" i="55"/>
  <c r="L635" i="55"/>
  <c r="M635" i="55"/>
  <c r="N635" i="55"/>
  <c r="B636" i="55"/>
  <c r="C636" i="55"/>
  <c r="P636" i="55" s="1"/>
  <c r="D636" i="55"/>
  <c r="E636" i="55"/>
  <c r="F636" i="55"/>
  <c r="G636" i="55"/>
  <c r="H636" i="55"/>
  <c r="I636" i="55"/>
  <c r="J636" i="55"/>
  <c r="K636" i="55"/>
  <c r="L636" i="55"/>
  <c r="M636" i="55"/>
  <c r="N636" i="55"/>
  <c r="B637" i="55"/>
  <c r="C637" i="55"/>
  <c r="P637" i="55" s="1"/>
  <c r="D637" i="55"/>
  <c r="E637" i="55"/>
  <c r="F637" i="55"/>
  <c r="G637" i="55"/>
  <c r="H637" i="55"/>
  <c r="I637" i="55"/>
  <c r="J637" i="55"/>
  <c r="K637" i="55"/>
  <c r="L637" i="55"/>
  <c r="M637" i="55"/>
  <c r="N637" i="55"/>
  <c r="B638" i="55"/>
  <c r="C638" i="55"/>
  <c r="P638" i="55" s="1"/>
  <c r="D638" i="55"/>
  <c r="E638" i="55"/>
  <c r="F638" i="55"/>
  <c r="G638" i="55"/>
  <c r="H638" i="55"/>
  <c r="I638" i="55"/>
  <c r="J638" i="55"/>
  <c r="K638" i="55"/>
  <c r="L638" i="55"/>
  <c r="M638" i="55"/>
  <c r="N638" i="55"/>
  <c r="B639" i="55"/>
  <c r="C639" i="55"/>
  <c r="P639" i="55" s="1"/>
  <c r="D639" i="55"/>
  <c r="E639" i="55"/>
  <c r="F639" i="55"/>
  <c r="G639" i="55"/>
  <c r="H639" i="55"/>
  <c r="I639" i="55"/>
  <c r="J639" i="55"/>
  <c r="K639" i="55"/>
  <c r="L639" i="55"/>
  <c r="M639" i="55"/>
  <c r="N639" i="55"/>
  <c r="B640" i="55"/>
  <c r="C640" i="55"/>
  <c r="P640" i="55" s="1"/>
  <c r="D640" i="55"/>
  <c r="E640" i="55"/>
  <c r="F640" i="55"/>
  <c r="G640" i="55"/>
  <c r="H640" i="55"/>
  <c r="I640" i="55"/>
  <c r="J640" i="55"/>
  <c r="K640" i="55"/>
  <c r="L640" i="55"/>
  <c r="M640" i="55"/>
  <c r="N640" i="55"/>
  <c r="B641" i="55"/>
  <c r="C641" i="55"/>
  <c r="P641" i="55" s="1"/>
  <c r="D641" i="55"/>
  <c r="E641" i="55"/>
  <c r="F641" i="55"/>
  <c r="G641" i="55"/>
  <c r="H641" i="55"/>
  <c r="I641" i="55"/>
  <c r="J641" i="55"/>
  <c r="K641" i="55"/>
  <c r="L641" i="55"/>
  <c r="M641" i="55"/>
  <c r="N641" i="55"/>
  <c r="B642" i="55"/>
  <c r="C642" i="55"/>
  <c r="P642" i="55" s="1"/>
  <c r="D642" i="55"/>
  <c r="E642" i="55"/>
  <c r="F642" i="55"/>
  <c r="G642" i="55"/>
  <c r="H642" i="55"/>
  <c r="I642" i="55"/>
  <c r="J642" i="55"/>
  <c r="K642" i="55"/>
  <c r="L642" i="55"/>
  <c r="M642" i="55"/>
  <c r="N642" i="55"/>
  <c r="B643" i="55"/>
  <c r="C643" i="55"/>
  <c r="P643" i="55" s="1"/>
  <c r="D643" i="55"/>
  <c r="E643" i="55"/>
  <c r="F643" i="55"/>
  <c r="G643" i="55"/>
  <c r="H643" i="55"/>
  <c r="I643" i="55"/>
  <c r="J643" i="55"/>
  <c r="K643" i="55"/>
  <c r="L643" i="55"/>
  <c r="M643" i="55"/>
  <c r="N643" i="55"/>
  <c r="B644" i="55"/>
  <c r="C644" i="55"/>
  <c r="P644" i="55" s="1"/>
  <c r="D644" i="55"/>
  <c r="E644" i="55"/>
  <c r="F644" i="55"/>
  <c r="G644" i="55"/>
  <c r="H644" i="55"/>
  <c r="I644" i="55"/>
  <c r="J644" i="55"/>
  <c r="K644" i="55"/>
  <c r="L644" i="55"/>
  <c r="M644" i="55"/>
  <c r="N644" i="55"/>
  <c r="B645" i="55"/>
  <c r="C645" i="55"/>
  <c r="P645" i="55" s="1"/>
  <c r="D645" i="55"/>
  <c r="E645" i="55"/>
  <c r="F645" i="55"/>
  <c r="G645" i="55"/>
  <c r="H645" i="55"/>
  <c r="I645" i="55"/>
  <c r="J645" i="55"/>
  <c r="K645" i="55"/>
  <c r="L645" i="55"/>
  <c r="M645" i="55"/>
  <c r="N645" i="55"/>
  <c r="B646" i="55"/>
  <c r="C646" i="55"/>
  <c r="P646" i="55" s="1"/>
  <c r="D646" i="55"/>
  <c r="E646" i="55"/>
  <c r="F646" i="55"/>
  <c r="G646" i="55"/>
  <c r="H646" i="55"/>
  <c r="I646" i="55"/>
  <c r="J646" i="55"/>
  <c r="K646" i="55"/>
  <c r="L646" i="55"/>
  <c r="M646" i="55"/>
  <c r="N646" i="55"/>
  <c r="B647" i="55"/>
  <c r="C647" i="55"/>
  <c r="P647" i="55" s="1"/>
  <c r="D647" i="55"/>
  <c r="E647" i="55"/>
  <c r="F647" i="55"/>
  <c r="G647" i="55"/>
  <c r="H647" i="55"/>
  <c r="I647" i="55"/>
  <c r="J647" i="55"/>
  <c r="K647" i="55"/>
  <c r="L647" i="55"/>
  <c r="M647" i="55"/>
  <c r="N647" i="55"/>
  <c r="B648" i="55"/>
  <c r="C648" i="55"/>
  <c r="P648" i="55" s="1"/>
  <c r="D648" i="55"/>
  <c r="E648" i="55"/>
  <c r="F648" i="55"/>
  <c r="G648" i="55"/>
  <c r="H648" i="55"/>
  <c r="I648" i="55"/>
  <c r="J648" i="55"/>
  <c r="K648" i="55"/>
  <c r="L648" i="55"/>
  <c r="M648" i="55"/>
  <c r="N648" i="55"/>
  <c r="B649" i="55"/>
  <c r="C649" i="55"/>
  <c r="P649" i="55" s="1"/>
  <c r="D649" i="55"/>
  <c r="E649" i="55"/>
  <c r="F649" i="55"/>
  <c r="G649" i="55"/>
  <c r="H649" i="55"/>
  <c r="I649" i="55"/>
  <c r="J649" i="55"/>
  <c r="K649" i="55"/>
  <c r="L649" i="55"/>
  <c r="M649" i="55"/>
  <c r="N649" i="55"/>
  <c r="B650" i="55"/>
  <c r="C650" i="55"/>
  <c r="P650" i="55" s="1"/>
  <c r="D650" i="55"/>
  <c r="E650" i="55"/>
  <c r="F650" i="55"/>
  <c r="G650" i="55"/>
  <c r="H650" i="55"/>
  <c r="I650" i="55"/>
  <c r="J650" i="55"/>
  <c r="K650" i="55"/>
  <c r="L650" i="55"/>
  <c r="M650" i="55"/>
  <c r="N650" i="55"/>
  <c r="B651" i="55"/>
  <c r="C651" i="55"/>
  <c r="P651" i="55" s="1"/>
  <c r="D651" i="55"/>
  <c r="E651" i="55"/>
  <c r="F651" i="55"/>
  <c r="G651" i="55"/>
  <c r="H651" i="55"/>
  <c r="I651" i="55"/>
  <c r="J651" i="55"/>
  <c r="K651" i="55"/>
  <c r="L651" i="55"/>
  <c r="M651" i="55"/>
  <c r="N651" i="55"/>
  <c r="B652" i="55"/>
  <c r="C652" i="55"/>
  <c r="P652" i="55" s="1"/>
  <c r="D652" i="55"/>
  <c r="E652" i="55"/>
  <c r="F652" i="55"/>
  <c r="G652" i="55"/>
  <c r="H652" i="55"/>
  <c r="I652" i="55"/>
  <c r="J652" i="55"/>
  <c r="K652" i="55"/>
  <c r="L652" i="55"/>
  <c r="M652" i="55"/>
  <c r="N652" i="55"/>
  <c r="B653" i="55"/>
  <c r="C653" i="55"/>
  <c r="P653" i="55" s="1"/>
  <c r="D653" i="55"/>
  <c r="E653" i="55"/>
  <c r="F653" i="55"/>
  <c r="G653" i="55"/>
  <c r="H653" i="55"/>
  <c r="I653" i="55"/>
  <c r="J653" i="55"/>
  <c r="K653" i="55"/>
  <c r="L653" i="55"/>
  <c r="M653" i="55"/>
  <c r="N653" i="55"/>
  <c r="B654" i="55"/>
  <c r="C654" i="55"/>
  <c r="P654" i="55" s="1"/>
  <c r="D654" i="55"/>
  <c r="E654" i="55"/>
  <c r="F654" i="55"/>
  <c r="G654" i="55"/>
  <c r="H654" i="55"/>
  <c r="I654" i="55"/>
  <c r="J654" i="55"/>
  <c r="K654" i="55"/>
  <c r="L654" i="55"/>
  <c r="M654" i="55"/>
  <c r="N654" i="55"/>
  <c r="B655" i="55"/>
  <c r="C655" i="55"/>
  <c r="P655" i="55" s="1"/>
  <c r="D655" i="55"/>
  <c r="E655" i="55"/>
  <c r="F655" i="55"/>
  <c r="G655" i="55"/>
  <c r="H655" i="55"/>
  <c r="I655" i="55"/>
  <c r="J655" i="55"/>
  <c r="K655" i="55"/>
  <c r="L655" i="55"/>
  <c r="M655" i="55"/>
  <c r="N655" i="55"/>
  <c r="B656" i="55"/>
  <c r="C656" i="55"/>
  <c r="P656" i="55" s="1"/>
  <c r="D656" i="55"/>
  <c r="E656" i="55"/>
  <c r="F656" i="55"/>
  <c r="G656" i="55"/>
  <c r="H656" i="55"/>
  <c r="I656" i="55"/>
  <c r="J656" i="55"/>
  <c r="K656" i="55"/>
  <c r="L656" i="55"/>
  <c r="M656" i="55"/>
  <c r="N656" i="55"/>
  <c r="B657" i="55"/>
  <c r="C657" i="55"/>
  <c r="P657" i="55" s="1"/>
  <c r="D657" i="55"/>
  <c r="E657" i="55"/>
  <c r="F657" i="55"/>
  <c r="G657" i="55"/>
  <c r="H657" i="55"/>
  <c r="I657" i="55"/>
  <c r="J657" i="55"/>
  <c r="K657" i="55"/>
  <c r="L657" i="55"/>
  <c r="M657" i="55"/>
  <c r="N657" i="55"/>
  <c r="B658" i="55"/>
  <c r="C658" i="55"/>
  <c r="P658" i="55" s="1"/>
  <c r="D658" i="55"/>
  <c r="E658" i="55"/>
  <c r="F658" i="55"/>
  <c r="G658" i="55"/>
  <c r="H658" i="55"/>
  <c r="I658" i="55"/>
  <c r="J658" i="55"/>
  <c r="K658" i="55"/>
  <c r="L658" i="55"/>
  <c r="M658" i="55"/>
  <c r="N658" i="55"/>
  <c r="B659" i="55"/>
  <c r="C659" i="55"/>
  <c r="P659" i="55" s="1"/>
  <c r="D659" i="55"/>
  <c r="E659" i="55"/>
  <c r="F659" i="55"/>
  <c r="G659" i="55"/>
  <c r="H659" i="55"/>
  <c r="I659" i="55"/>
  <c r="J659" i="55"/>
  <c r="K659" i="55"/>
  <c r="L659" i="55"/>
  <c r="M659" i="55"/>
  <c r="N659" i="55"/>
  <c r="B660" i="55"/>
  <c r="C660" i="55"/>
  <c r="P660" i="55" s="1"/>
  <c r="D660" i="55"/>
  <c r="E660" i="55"/>
  <c r="F660" i="55"/>
  <c r="G660" i="55"/>
  <c r="H660" i="55"/>
  <c r="I660" i="55"/>
  <c r="J660" i="55"/>
  <c r="K660" i="55"/>
  <c r="L660" i="55"/>
  <c r="M660" i="55"/>
  <c r="N660" i="55"/>
  <c r="B661" i="55"/>
  <c r="C661" i="55"/>
  <c r="P661" i="55" s="1"/>
  <c r="D661" i="55"/>
  <c r="E661" i="55"/>
  <c r="F661" i="55"/>
  <c r="G661" i="55"/>
  <c r="H661" i="55"/>
  <c r="I661" i="55"/>
  <c r="J661" i="55"/>
  <c r="K661" i="55"/>
  <c r="L661" i="55"/>
  <c r="M661" i="55"/>
  <c r="N661" i="55"/>
  <c r="B662" i="55"/>
  <c r="C662" i="55"/>
  <c r="P662" i="55" s="1"/>
  <c r="D662" i="55"/>
  <c r="E662" i="55"/>
  <c r="F662" i="55"/>
  <c r="G662" i="55"/>
  <c r="H662" i="55"/>
  <c r="I662" i="55"/>
  <c r="J662" i="55"/>
  <c r="K662" i="55"/>
  <c r="L662" i="55"/>
  <c r="M662" i="55"/>
  <c r="N662" i="55"/>
  <c r="B663" i="55"/>
  <c r="C663" i="55"/>
  <c r="P663" i="55" s="1"/>
  <c r="D663" i="55"/>
  <c r="E663" i="55"/>
  <c r="F663" i="55"/>
  <c r="G663" i="55"/>
  <c r="H663" i="55"/>
  <c r="I663" i="55"/>
  <c r="J663" i="55"/>
  <c r="K663" i="55"/>
  <c r="L663" i="55"/>
  <c r="M663" i="55"/>
  <c r="N663" i="55"/>
  <c r="B664" i="55"/>
  <c r="C664" i="55"/>
  <c r="P664" i="55" s="1"/>
  <c r="D664" i="55"/>
  <c r="E664" i="55"/>
  <c r="F664" i="55"/>
  <c r="G664" i="55"/>
  <c r="H664" i="55"/>
  <c r="I664" i="55"/>
  <c r="J664" i="55"/>
  <c r="K664" i="55"/>
  <c r="L664" i="55"/>
  <c r="M664" i="55"/>
  <c r="N664" i="55"/>
  <c r="B665" i="55"/>
  <c r="C665" i="55"/>
  <c r="P665" i="55" s="1"/>
  <c r="D665" i="55"/>
  <c r="E665" i="55"/>
  <c r="F665" i="55"/>
  <c r="G665" i="55"/>
  <c r="H665" i="55"/>
  <c r="I665" i="55"/>
  <c r="J665" i="55"/>
  <c r="K665" i="55"/>
  <c r="L665" i="55"/>
  <c r="M665" i="55"/>
  <c r="N665" i="55"/>
  <c r="B666" i="55"/>
  <c r="C666" i="55"/>
  <c r="P666" i="55" s="1"/>
  <c r="D666" i="55"/>
  <c r="E666" i="55"/>
  <c r="F666" i="55"/>
  <c r="G666" i="55"/>
  <c r="H666" i="55"/>
  <c r="I666" i="55"/>
  <c r="J666" i="55"/>
  <c r="K666" i="55"/>
  <c r="L666" i="55"/>
  <c r="M666" i="55"/>
  <c r="N666" i="55"/>
  <c r="B667" i="55"/>
  <c r="C667" i="55"/>
  <c r="P667" i="55" s="1"/>
  <c r="D667" i="55"/>
  <c r="E667" i="55"/>
  <c r="F667" i="55"/>
  <c r="G667" i="55"/>
  <c r="H667" i="55"/>
  <c r="I667" i="55"/>
  <c r="J667" i="55"/>
  <c r="K667" i="55"/>
  <c r="L667" i="55"/>
  <c r="M667" i="55"/>
  <c r="N667" i="55"/>
  <c r="B668" i="55"/>
  <c r="C668" i="55"/>
  <c r="P668" i="55" s="1"/>
  <c r="D668" i="55"/>
  <c r="E668" i="55"/>
  <c r="F668" i="55"/>
  <c r="G668" i="55"/>
  <c r="H668" i="55"/>
  <c r="I668" i="55"/>
  <c r="J668" i="55"/>
  <c r="K668" i="55"/>
  <c r="L668" i="55"/>
  <c r="M668" i="55"/>
  <c r="N668" i="55"/>
  <c r="B669" i="55"/>
  <c r="C669" i="55"/>
  <c r="P669" i="55" s="1"/>
  <c r="D669" i="55"/>
  <c r="E669" i="55"/>
  <c r="F669" i="55"/>
  <c r="G669" i="55"/>
  <c r="H669" i="55"/>
  <c r="I669" i="55"/>
  <c r="J669" i="55"/>
  <c r="K669" i="55"/>
  <c r="L669" i="55"/>
  <c r="M669" i="55"/>
  <c r="N669" i="55"/>
  <c r="B670" i="55"/>
  <c r="C670" i="55"/>
  <c r="P670" i="55" s="1"/>
  <c r="D670" i="55"/>
  <c r="E670" i="55"/>
  <c r="F670" i="55"/>
  <c r="G670" i="55"/>
  <c r="H670" i="55"/>
  <c r="I670" i="55"/>
  <c r="J670" i="55"/>
  <c r="K670" i="55"/>
  <c r="L670" i="55"/>
  <c r="M670" i="55"/>
  <c r="N670" i="55"/>
  <c r="B671" i="55"/>
  <c r="C671" i="55"/>
  <c r="P671" i="55" s="1"/>
  <c r="D671" i="55"/>
  <c r="E671" i="55"/>
  <c r="F671" i="55"/>
  <c r="G671" i="55"/>
  <c r="H671" i="55"/>
  <c r="I671" i="55"/>
  <c r="J671" i="55"/>
  <c r="K671" i="55"/>
  <c r="L671" i="55"/>
  <c r="M671" i="55"/>
  <c r="N671" i="55"/>
  <c r="B672" i="55"/>
  <c r="C672" i="55"/>
  <c r="P672" i="55" s="1"/>
  <c r="D672" i="55"/>
  <c r="E672" i="55"/>
  <c r="F672" i="55"/>
  <c r="G672" i="55"/>
  <c r="H672" i="55"/>
  <c r="I672" i="55"/>
  <c r="J672" i="55"/>
  <c r="K672" i="55"/>
  <c r="L672" i="55"/>
  <c r="M672" i="55"/>
  <c r="N672" i="55"/>
  <c r="B673" i="55"/>
  <c r="C673" i="55"/>
  <c r="P673" i="55" s="1"/>
  <c r="D673" i="55"/>
  <c r="E673" i="55"/>
  <c r="F673" i="55"/>
  <c r="G673" i="55"/>
  <c r="H673" i="55"/>
  <c r="I673" i="55"/>
  <c r="J673" i="55"/>
  <c r="K673" i="55"/>
  <c r="L673" i="55"/>
  <c r="M673" i="55"/>
  <c r="N673" i="55"/>
  <c r="B674" i="55"/>
  <c r="C674" i="55"/>
  <c r="P674" i="55" s="1"/>
  <c r="D674" i="55"/>
  <c r="E674" i="55"/>
  <c r="F674" i="55"/>
  <c r="G674" i="55"/>
  <c r="H674" i="55"/>
  <c r="I674" i="55"/>
  <c r="J674" i="55"/>
  <c r="K674" i="55"/>
  <c r="L674" i="55"/>
  <c r="M674" i="55"/>
  <c r="N674" i="55"/>
  <c r="B675" i="55"/>
  <c r="C675" i="55"/>
  <c r="P675" i="55" s="1"/>
  <c r="D675" i="55"/>
  <c r="E675" i="55"/>
  <c r="F675" i="55"/>
  <c r="G675" i="55"/>
  <c r="H675" i="55"/>
  <c r="I675" i="55"/>
  <c r="J675" i="55"/>
  <c r="K675" i="55"/>
  <c r="L675" i="55"/>
  <c r="M675" i="55"/>
  <c r="N675" i="55"/>
  <c r="B676" i="55"/>
  <c r="C676" i="55"/>
  <c r="P676" i="55" s="1"/>
  <c r="D676" i="55"/>
  <c r="E676" i="55"/>
  <c r="F676" i="55"/>
  <c r="G676" i="55"/>
  <c r="H676" i="55"/>
  <c r="I676" i="55"/>
  <c r="J676" i="55"/>
  <c r="K676" i="55"/>
  <c r="L676" i="55"/>
  <c r="M676" i="55"/>
  <c r="N676" i="55"/>
  <c r="B677" i="55"/>
  <c r="C677" i="55"/>
  <c r="P677" i="55" s="1"/>
  <c r="D677" i="55"/>
  <c r="E677" i="55"/>
  <c r="F677" i="55"/>
  <c r="G677" i="55"/>
  <c r="H677" i="55"/>
  <c r="I677" i="55"/>
  <c r="J677" i="55"/>
  <c r="K677" i="55"/>
  <c r="L677" i="55"/>
  <c r="M677" i="55"/>
  <c r="N677" i="55"/>
  <c r="B678" i="55"/>
  <c r="C678" i="55"/>
  <c r="P678" i="55" s="1"/>
  <c r="D678" i="55"/>
  <c r="E678" i="55"/>
  <c r="F678" i="55"/>
  <c r="G678" i="55"/>
  <c r="H678" i="55"/>
  <c r="I678" i="55"/>
  <c r="J678" i="55"/>
  <c r="K678" i="55"/>
  <c r="L678" i="55"/>
  <c r="M678" i="55"/>
  <c r="N678" i="55"/>
  <c r="B679" i="55"/>
  <c r="C679" i="55"/>
  <c r="P679" i="55" s="1"/>
  <c r="D679" i="55"/>
  <c r="E679" i="55"/>
  <c r="F679" i="55"/>
  <c r="G679" i="55"/>
  <c r="H679" i="55"/>
  <c r="I679" i="55"/>
  <c r="J679" i="55"/>
  <c r="K679" i="55"/>
  <c r="L679" i="55"/>
  <c r="M679" i="55"/>
  <c r="N679" i="55"/>
  <c r="B680" i="55"/>
  <c r="C680" i="55"/>
  <c r="P680" i="55" s="1"/>
  <c r="D680" i="55"/>
  <c r="E680" i="55"/>
  <c r="F680" i="55"/>
  <c r="G680" i="55"/>
  <c r="H680" i="55"/>
  <c r="I680" i="55"/>
  <c r="J680" i="55"/>
  <c r="K680" i="55"/>
  <c r="L680" i="55"/>
  <c r="M680" i="55"/>
  <c r="N680" i="55"/>
  <c r="B681" i="55"/>
  <c r="C681" i="55"/>
  <c r="P681" i="55" s="1"/>
  <c r="D681" i="55"/>
  <c r="E681" i="55"/>
  <c r="F681" i="55"/>
  <c r="G681" i="55"/>
  <c r="H681" i="55"/>
  <c r="I681" i="55"/>
  <c r="J681" i="55"/>
  <c r="K681" i="55"/>
  <c r="L681" i="55"/>
  <c r="M681" i="55"/>
  <c r="N681" i="55"/>
  <c r="B682" i="55"/>
  <c r="C682" i="55"/>
  <c r="P682" i="55" s="1"/>
  <c r="D682" i="55"/>
  <c r="E682" i="55"/>
  <c r="F682" i="55"/>
  <c r="G682" i="55"/>
  <c r="H682" i="55"/>
  <c r="I682" i="55"/>
  <c r="J682" i="55"/>
  <c r="K682" i="55"/>
  <c r="L682" i="55"/>
  <c r="M682" i="55"/>
  <c r="N682" i="55"/>
  <c r="B683" i="55"/>
  <c r="C683" i="55"/>
  <c r="P683" i="55" s="1"/>
  <c r="D683" i="55"/>
  <c r="E683" i="55"/>
  <c r="F683" i="55"/>
  <c r="G683" i="55"/>
  <c r="H683" i="55"/>
  <c r="I683" i="55"/>
  <c r="J683" i="55"/>
  <c r="K683" i="55"/>
  <c r="L683" i="55"/>
  <c r="M683" i="55"/>
  <c r="N683" i="55"/>
  <c r="B684" i="55"/>
  <c r="C684" i="55"/>
  <c r="P684" i="55" s="1"/>
  <c r="D684" i="55"/>
  <c r="E684" i="55"/>
  <c r="F684" i="55"/>
  <c r="G684" i="55"/>
  <c r="H684" i="55"/>
  <c r="I684" i="55"/>
  <c r="J684" i="55"/>
  <c r="K684" i="55"/>
  <c r="L684" i="55"/>
  <c r="M684" i="55"/>
  <c r="N684" i="55"/>
  <c r="B685" i="55"/>
  <c r="C685" i="55"/>
  <c r="P685" i="55" s="1"/>
  <c r="D685" i="55"/>
  <c r="E685" i="55"/>
  <c r="F685" i="55"/>
  <c r="G685" i="55"/>
  <c r="H685" i="55"/>
  <c r="I685" i="55"/>
  <c r="J685" i="55"/>
  <c r="K685" i="55"/>
  <c r="L685" i="55"/>
  <c r="M685" i="55"/>
  <c r="N685" i="55"/>
  <c r="B686" i="55"/>
  <c r="C686" i="55"/>
  <c r="P686" i="55" s="1"/>
  <c r="D686" i="55"/>
  <c r="E686" i="55"/>
  <c r="F686" i="55"/>
  <c r="G686" i="55"/>
  <c r="H686" i="55"/>
  <c r="I686" i="55"/>
  <c r="J686" i="55"/>
  <c r="K686" i="55"/>
  <c r="L686" i="55"/>
  <c r="M686" i="55"/>
  <c r="N686" i="55"/>
  <c r="B687" i="55"/>
  <c r="C687" i="55"/>
  <c r="P687" i="55" s="1"/>
  <c r="D687" i="55"/>
  <c r="E687" i="55"/>
  <c r="F687" i="55"/>
  <c r="G687" i="55"/>
  <c r="H687" i="55"/>
  <c r="I687" i="55"/>
  <c r="J687" i="55"/>
  <c r="K687" i="55"/>
  <c r="L687" i="55"/>
  <c r="M687" i="55"/>
  <c r="N687" i="55"/>
  <c r="B688" i="55"/>
  <c r="C688" i="55"/>
  <c r="P688" i="55" s="1"/>
  <c r="D688" i="55"/>
  <c r="E688" i="55"/>
  <c r="F688" i="55"/>
  <c r="G688" i="55"/>
  <c r="H688" i="55"/>
  <c r="I688" i="55"/>
  <c r="J688" i="55"/>
  <c r="K688" i="55"/>
  <c r="L688" i="55"/>
  <c r="M688" i="55"/>
  <c r="N688" i="55"/>
  <c r="B689" i="55"/>
  <c r="C689" i="55"/>
  <c r="P689" i="55" s="1"/>
  <c r="D689" i="55"/>
  <c r="E689" i="55"/>
  <c r="F689" i="55"/>
  <c r="G689" i="55"/>
  <c r="H689" i="55"/>
  <c r="I689" i="55"/>
  <c r="J689" i="55"/>
  <c r="K689" i="55"/>
  <c r="L689" i="55"/>
  <c r="M689" i="55"/>
  <c r="N689" i="55"/>
  <c r="B690" i="55"/>
  <c r="C690" i="55"/>
  <c r="P690" i="55" s="1"/>
  <c r="D690" i="55"/>
  <c r="E690" i="55"/>
  <c r="F690" i="55"/>
  <c r="G690" i="55"/>
  <c r="H690" i="55"/>
  <c r="I690" i="55"/>
  <c r="J690" i="55"/>
  <c r="K690" i="55"/>
  <c r="L690" i="55"/>
  <c r="M690" i="55"/>
  <c r="N690" i="55"/>
  <c r="B691" i="55"/>
  <c r="C691" i="55"/>
  <c r="P691" i="55" s="1"/>
  <c r="D691" i="55"/>
  <c r="E691" i="55"/>
  <c r="F691" i="55"/>
  <c r="G691" i="55"/>
  <c r="H691" i="55"/>
  <c r="I691" i="55"/>
  <c r="J691" i="55"/>
  <c r="K691" i="55"/>
  <c r="L691" i="55"/>
  <c r="M691" i="55"/>
  <c r="N691" i="55"/>
  <c r="B692" i="55"/>
  <c r="C692" i="55"/>
  <c r="P692" i="55" s="1"/>
  <c r="D692" i="55"/>
  <c r="E692" i="55"/>
  <c r="F692" i="55"/>
  <c r="G692" i="55"/>
  <c r="H692" i="55"/>
  <c r="I692" i="55"/>
  <c r="J692" i="55"/>
  <c r="K692" i="55"/>
  <c r="L692" i="55"/>
  <c r="M692" i="55"/>
  <c r="N692" i="55"/>
  <c r="B693" i="55"/>
  <c r="C693" i="55"/>
  <c r="P693" i="55" s="1"/>
  <c r="D693" i="55"/>
  <c r="E693" i="55"/>
  <c r="F693" i="55"/>
  <c r="G693" i="55"/>
  <c r="H693" i="55"/>
  <c r="I693" i="55"/>
  <c r="J693" i="55"/>
  <c r="K693" i="55"/>
  <c r="L693" i="55"/>
  <c r="M693" i="55"/>
  <c r="N693" i="55"/>
  <c r="B694" i="55"/>
  <c r="C694" i="55"/>
  <c r="P694" i="55" s="1"/>
  <c r="D694" i="55"/>
  <c r="E694" i="55"/>
  <c r="F694" i="55"/>
  <c r="G694" i="55"/>
  <c r="H694" i="55"/>
  <c r="I694" i="55"/>
  <c r="J694" i="55"/>
  <c r="K694" i="55"/>
  <c r="L694" i="55"/>
  <c r="M694" i="55"/>
  <c r="N694" i="55"/>
  <c r="B695" i="55"/>
  <c r="C695" i="55"/>
  <c r="P695" i="55" s="1"/>
  <c r="D695" i="55"/>
  <c r="E695" i="55"/>
  <c r="F695" i="55"/>
  <c r="G695" i="55"/>
  <c r="H695" i="55"/>
  <c r="I695" i="55"/>
  <c r="J695" i="55"/>
  <c r="K695" i="55"/>
  <c r="L695" i="55"/>
  <c r="M695" i="55"/>
  <c r="N695" i="55"/>
  <c r="B696" i="55"/>
  <c r="C696" i="55"/>
  <c r="P696" i="55" s="1"/>
  <c r="D696" i="55"/>
  <c r="E696" i="55"/>
  <c r="F696" i="55"/>
  <c r="G696" i="55"/>
  <c r="H696" i="55"/>
  <c r="I696" i="55"/>
  <c r="J696" i="55"/>
  <c r="K696" i="55"/>
  <c r="L696" i="55"/>
  <c r="M696" i="55"/>
  <c r="N696" i="55"/>
  <c r="B697" i="55"/>
  <c r="C697" i="55"/>
  <c r="P697" i="55" s="1"/>
  <c r="D697" i="55"/>
  <c r="E697" i="55"/>
  <c r="F697" i="55"/>
  <c r="G697" i="55"/>
  <c r="H697" i="55"/>
  <c r="I697" i="55"/>
  <c r="J697" i="55"/>
  <c r="K697" i="55"/>
  <c r="L697" i="55"/>
  <c r="M697" i="55"/>
  <c r="N697" i="55"/>
  <c r="B698" i="55"/>
  <c r="C698" i="55"/>
  <c r="P698" i="55" s="1"/>
  <c r="D698" i="55"/>
  <c r="E698" i="55"/>
  <c r="F698" i="55"/>
  <c r="G698" i="55"/>
  <c r="H698" i="55"/>
  <c r="I698" i="55"/>
  <c r="J698" i="55"/>
  <c r="K698" i="55"/>
  <c r="L698" i="55"/>
  <c r="M698" i="55"/>
  <c r="N698" i="55"/>
  <c r="B699" i="55"/>
  <c r="C699" i="55"/>
  <c r="P699" i="55" s="1"/>
  <c r="D699" i="55"/>
  <c r="E699" i="55"/>
  <c r="F699" i="55"/>
  <c r="G699" i="55"/>
  <c r="H699" i="55"/>
  <c r="I699" i="55"/>
  <c r="J699" i="55"/>
  <c r="K699" i="55"/>
  <c r="L699" i="55"/>
  <c r="M699" i="55"/>
  <c r="N699" i="55"/>
  <c r="B700" i="55"/>
  <c r="C700" i="55"/>
  <c r="P700" i="55" s="1"/>
  <c r="D700" i="55"/>
  <c r="E700" i="55"/>
  <c r="F700" i="55"/>
  <c r="G700" i="55"/>
  <c r="H700" i="55"/>
  <c r="I700" i="55"/>
  <c r="J700" i="55"/>
  <c r="K700" i="55"/>
  <c r="L700" i="55"/>
  <c r="M700" i="55"/>
  <c r="N700" i="55"/>
  <c r="B701" i="55"/>
  <c r="C701" i="55"/>
  <c r="P701" i="55" s="1"/>
  <c r="D701" i="55"/>
  <c r="E701" i="55"/>
  <c r="F701" i="55"/>
  <c r="G701" i="55"/>
  <c r="H701" i="55"/>
  <c r="I701" i="55"/>
  <c r="J701" i="55"/>
  <c r="K701" i="55"/>
  <c r="L701" i="55"/>
  <c r="M701" i="55"/>
  <c r="N701" i="55"/>
  <c r="B702" i="55"/>
  <c r="C702" i="55"/>
  <c r="P702" i="55" s="1"/>
  <c r="D702" i="55"/>
  <c r="E702" i="55"/>
  <c r="F702" i="55"/>
  <c r="G702" i="55"/>
  <c r="H702" i="55"/>
  <c r="I702" i="55"/>
  <c r="J702" i="55"/>
  <c r="K702" i="55"/>
  <c r="L702" i="55"/>
  <c r="M702" i="55"/>
  <c r="N702" i="55"/>
  <c r="B703" i="55"/>
  <c r="C703" i="55"/>
  <c r="P703" i="55" s="1"/>
  <c r="D703" i="55"/>
  <c r="E703" i="55"/>
  <c r="F703" i="55"/>
  <c r="G703" i="55"/>
  <c r="H703" i="55"/>
  <c r="I703" i="55"/>
  <c r="J703" i="55"/>
  <c r="K703" i="55"/>
  <c r="L703" i="55"/>
  <c r="M703" i="55"/>
  <c r="N703" i="55"/>
  <c r="B704" i="55"/>
  <c r="C704" i="55"/>
  <c r="P704" i="55" s="1"/>
  <c r="D704" i="55"/>
  <c r="E704" i="55"/>
  <c r="F704" i="55"/>
  <c r="G704" i="55"/>
  <c r="H704" i="55"/>
  <c r="I704" i="55"/>
  <c r="J704" i="55"/>
  <c r="K704" i="55"/>
  <c r="L704" i="55"/>
  <c r="M704" i="55"/>
  <c r="N704" i="55"/>
  <c r="B705" i="55"/>
  <c r="C705" i="55"/>
  <c r="P705" i="55" s="1"/>
  <c r="D705" i="55"/>
  <c r="E705" i="55"/>
  <c r="F705" i="55"/>
  <c r="G705" i="55"/>
  <c r="H705" i="55"/>
  <c r="I705" i="55"/>
  <c r="J705" i="55"/>
  <c r="K705" i="55"/>
  <c r="L705" i="55"/>
  <c r="M705" i="55"/>
  <c r="N705" i="55"/>
  <c r="B706" i="55"/>
  <c r="C706" i="55"/>
  <c r="P706" i="55" s="1"/>
  <c r="D706" i="55"/>
  <c r="E706" i="55"/>
  <c r="F706" i="55"/>
  <c r="G706" i="55"/>
  <c r="H706" i="55"/>
  <c r="I706" i="55"/>
  <c r="J706" i="55"/>
  <c r="K706" i="55"/>
  <c r="L706" i="55"/>
  <c r="M706" i="55"/>
  <c r="N706" i="55"/>
  <c r="B707" i="55"/>
  <c r="C707" i="55"/>
  <c r="P707" i="55" s="1"/>
  <c r="D707" i="55"/>
  <c r="E707" i="55"/>
  <c r="F707" i="55"/>
  <c r="G707" i="55"/>
  <c r="H707" i="55"/>
  <c r="I707" i="55"/>
  <c r="J707" i="55"/>
  <c r="K707" i="55"/>
  <c r="L707" i="55"/>
  <c r="M707" i="55"/>
  <c r="N707" i="55"/>
  <c r="B708" i="55"/>
  <c r="C708" i="55"/>
  <c r="P708" i="55" s="1"/>
  <c r="D708" i="55"/>
  <c r="E708" i="55"/>
  <c r="F708" i="55"/>
  <c r="G708" i="55"/>
  <c r="H708" i="55"/>
  <c r="I708" i="55"/>
  <c r="J708" i="55"/>
  <c r="K708" i="55"/>
  <c r="L708" i="55"/>
  <c r="M708" i="55"/>
  <c r="N708" i="55"/>
  <c r="B709" i="55"/>
  <c r="C709" i="55"/>
  <c r="P709" i="55" s="1"/>
  <c r="D709" i="55"/>
  <c r="E709" i="55"/>
  <c r="F709" i="55"/>
  <c r="G709" i="55"/>
  <c r="H709" i="55"/>
  <c r="I709" i="55"/>
  <c r="J709" i="55"/>
  <c r="K709" i="55"/>
  <c r="L709" i="55"/>
  <c r="M709" i="55"/>
  <c r="N709" i="55"/>
  <c r="B710" i="55"/>
  <c r="C710" i="55"/>
  <c r="P710" i="55" s="1"/>
  <c r="D710" i="55"/>
  <c r="E710" i="55"/>
  <c r="F710" i="55"/>
  <c r="G710" i="55"/>
  <c r="H710" i="55"/>
  <c r="I710" i="55"/>
  <c r="J710" i="55"/>
  <c r="K710" i="55"/>
  <c r="L710" i="55"/>
  <c r="M710" i="55"/>
  <c r="N710" i="55"/>
  <c r="B711" i="55"/>
  <c r="C711" i="55"/>
  <c r="P711" i="55" s="1"/>
  <c r="D711" i="55"/>
  <c r="E711" i="55"/>
  <c r="F711" i="55"/>
  <c r="G711" i="55"/>
  <c r="H711" i="55"/>
  <c r="I711" i="55"/>
  <c r="J711" i="55"/>
  <c r="K711" i="55"/>
  <c r="L711" i="55"/>
  <c r="M711" i="55"/>
  <c r="N711" i="55"/>
  <c r="B712" i="55"/>
  <c r="C712" i="55"/>
  <c r="P712" i="55" s="1"/>
  <c r="D712" i="55"/>
  <c r="E712" i="55"/>
  <c r="F712" i="55"/>
  <c r="G712" i="55"/>
  <c r="H712" i="55"/>
  <c r="I712" i="55"/>
  <c r="J712" i="55"/>
  <c r="K712" i="55"/>
  <c r="L712" i="55"/>
  <c r="M712" i="55"/>
  <c r="N712" i="55"/>
  <c r="B713" i="55"/>
  <c r="C713" i="55"/>
  <c r="P713" i="55" s="1"/>
  <c r="D713" i="55"/>
  <c r="E713" i="55"/>
  <c r="F713" i="55"/>
  <c r="G713" i="55"/>
  <c r="H713" i="55"/>
  <c r="I713" i="55"/>
  <c r="J713" i="55"/>
  <c r="K713" i="55"/>
  <c r="L713" i="55"/>
  <c r="M713" i="55"/>
  <c r="N713" i="55"/>
  <c r="B714" i="55"/>
  <c r="C714" i="55"/>
  <c r="P714" i="55" s="1"/>
  <c r="D714" i="55"/>
  <c r="E714" i="55"/>
  <c r="F714" i="55"/>
  <c r="G714" i="55"/>
  <c r="H714" i="55"/>
  <c r="I714" i="55"/>
  <c r="J714" i="55"/>
  <c r="K714" i="55"/>
  <c r="L714" i="55"/>
  <c r="M714" i="55"/>
  <c r="N714" i="55"/>
  <c r="B715" i="55"/>
  <c r="C715" i="55"/>
  <c r="P715" i="55" s="1"/>
  <c r="D715" i="55"/>
  <c r="E715" i="55"/>
  <c r="F715" i="55"/>
  <c r="G715" i="55"/>
  <c r="H715" i="55"/>
  <c r="I715" i="55"/>
  <c r="J715" i="55"/>
  <c r="K715" i="55"/>
  <c r="L715" i="55"/>
  <c r="M715" i="55"/>
  <c r="N715" i="55"/>
  <c r="B716" i="55"/>
  <c r="C716" i="55"/>
  <c r="P716" i="55" s="1"/>
  <c r="D716" i="55"/>
  <c r="E716" i="55"/>
  <c r="F716" i="55"/>
  <c r="G716" i="55"/>
  <c r="H716" i="55"/>
  <c r="I716" i="55"/>
  <c r="J716" i="55"/>
  <c r="K716" i="55"/>
  <c r="L716" i="55"/>
  <c r="M716" i="55"/>
  <c r="N716" i="55"/>
  <c r="B717" i="55"/>
  <c r="C717" i="55"/>
  <c r="P717" i="55" s="1"/>
  <c r="D717" i="55"/>
  <c r="E717" i="55"/>
  <c r="F717" i="55"/>
  <c r="G717" i="55"/>
  <c r="H717" i="55"/>
  <c r="I717" i="55"/>
  <c r="J717" i="55"/>
  <c r="K717" i="55"/>
  <c r="L717" i="55"/>
  <c r="M717" i="55"/>
  <c r="N717" i="55"/>
  <c r="B718" i="55"/>
  <c r="C718" i="55"/>
  <c r="P718" i="55" s="1"/>
  <c r="D718" i="55"/>
  <c r="E718" i="55"/>
  <c r="F718" i="55"/>
  <c r="G718" i="55"/>
  <c r="H718" i="55"/>
  <c r="I718" i="55"/>
  <c r="J718" i="55"/>
  <c r="K718" i="55"/>
  <c r="L718" i="55"/>
  <c r="M718" i="55"/>
  <c r="N718" i="55"/>
  <c r="B719" i="55"/>
  <c r="C719" i="55"/>
  <c r="P719" i="55" s="1"/>
  <c r="D719" i="55"/>
  <c r="E719" i="55"/>
  <c r="F719" i="55"/>
  <c r="G719" i="55"/>
  <c r="H719" i="55"/>
  <c r="I719" i="55"/>
  <c r="J719" i="55"/>
  <c r="K719" i="55"/>
  <c r="L719" i="55"/>
  <c r="M719" i="55"/>
  <c r="N719" i="55"/>
  <c r="B720" i="55"/>
  <c r="C720" i="55"/>
  <c r="P720" i="55" s="1"/>
  <c r="D720" i="55"/>
  <c r="E720" i="55"/>
  <c r="F720" i="55"/>
  <c r="G720" i="55"/>
  <c r="H720" i="55"/>
  <c r="I720" i="55"/>
  <c r="J720" i="55"/>
  <c r="K720" i="55"/>
  <c r="L720" i="55"/>
  <c r="M720" i="55"/>
  <c r="N720" i="55"/>
  <c r="B721" i="55"/>
  <c r="C721" i="55"/>
  <c r="P721" i="55" s="1"/>
  <c r="D721" i="55"/>
  <c r="E721" i="55"/>
  <c r="F721" i="55"/>
  <c r="G721" i="55"/>
  <c r="H721" i="55"/>
  <c r="I721" i="55"/>
  <c r="J721" i="55"/>
  <c r="K721" i="55"/>
  <c r="L721" i="55"/>
  <c r="M721" i="55"/>
  <c r="N721" i="55"/>
  <c r="B722" i="55"/>
  <c r="C722" i="55"/>
  <c r="P722" i="55" s="1"/>
  <c r="D722" i="55"/>
  <c r="E722" i="55"/>
  <c r="F722" i="55"/>
  <c r="G722" i="55"/>
  <c r="H722" i="55"/>
  <c r="I722" i="55"/>
  <c r="J722" i="55"/>
  <c r="K722" i="55"/>
  <c r="L722" i="55"/>
  <c r="M722" i="55"/>
  <c r="N722" i="55"/>
  <c r="B723" i="55"/>
  <c r="C723" i="55"/>
  <c r="P723" i="55" s="1"/>
  <c r="D723" i="55"/>
  <c r="E723" i="55"/>
  <c r="F723" i="55"/>
  <c r="G723" i="55"/>
  <c r="H723" i="55"/>
  <c r="I723" i="55"/>
  <c r="J723" i="55"/>
  <c r="K723" i="55"/>
  <c r="L723" i="55"/>
  <c r="M723" i="55"/>
  <c r="N723" i="55"/>
  <c r="B724" i="55"/>
  <c r="C724" i="55"/>
  <c r="P724" i="55" s="1"/>
  <c r="D724" i="55"/>
  <c r="E724" i="55"/>
  <c r="F724" i="55"/>
  <c r="G724" i="55"/>
  <c r="H724" i="55"/>
  <c r="I724" i="55"/>
  <c r="J724" i="55"/>
  <c r="K724" i="55"/>
  <c r="L724" i="55"/>
  <c r="M724" i="55"/>
  <c r="N724" i="55"/>
  <c r="B725" i="55"/>
  <c r="C725" i="55"/>
  <c r="P725" i="55" s="1"/>
  <c r="D725" i="55"/>
  <c r="E725" i="55"/>
  <c r="F725" i="55"/>
  <c r="G725" i="55"/>
  <c r="H725" i="55"/>
  <c r="I725" i="55"/>
  <c r="J725" i="55"/>
  <c r="K725" i="55"/>
  <c r="L725" i="55"/>
  <c r="M725" i="55"/>
  <c r="N725" i="55"/>
  <c r="B726" i="55"/>
  <c r="C726" i="55"/>
  <c r="P726" i="55" s="1"/>
  <c r="D726" i="55"/>
  <c r="E726" i="55"/>
  <c r="F726" i="55"/>
  <c r="G726" i="55"/>
  <c r="H726" i="55"/>
  <c r="I726" i="55"/>
  <c r="J726" i="55"/>
  <c r="K726" i="55"/>
  <c r="L726" i="55"/>
  <c r="M726" i="55"/>
  <c r="N726" i="55"/>
  <c r="B727" i="55"/>
  <c r="C727" i="55"/>
  <c r="P727" i="55" s="1"/>
  <c r="D727" i="55"/>
  <c r="E727" i="55"/>
  <c r="F727" i="55"/>
  <c r="G727" i="55"/>
  <c r="H727" i="55"/>
  <c r="I727" i="55"/>
  <c r="J727" i="55"/>
  <c r="K727" i="55"/>
  <c r="L727" i="55"/>
  <c r="M727" i="55"/>
  <c r="N727" i="55"/>
  <c r="B728" i="55"/>
  <c r="C728" i="55"/>
  <c r="P728" i="55" s="1"/>
  <c r="D728" i="55"/>
  <c r="E728" i="55"/>
  <c r="F728" i="55"/>
  <c r="G728" i="55"/>
  <c r="H728" i="55"/>
  <c r="I728" i="55"/>
  <c r="J728" i="55"/>
  <c r="K728" i="55"/>
  <c r="L728" i="55"/>
  <c r="M728" i="55"/>
  <c r="N728" i="55"/>
  <c r="B729" i="55"/>
  <c r="C729" i="55"/>
  <c r="P729" i="55" s="1"/>
  <c r="D729" i="55"/>
  <c r="E729" i="55"/>
  <c r="F729" i="55"/>
  <c r="G729" i="55"/>
  <c r="H729" i="55"/>
  <c r="I729" i="55"/>
  <c r="J729" i="55"/>
  <c r="K729" i="55"/>
  <c r="L729" i="55"/>
  <c r="M729" i="55"/>
  <c r="N729" i="55"/>
  <c r="B730" i="55"/>
  <c r="C730" i="55"/>
  <c r="P730" i="55" s="1"/>
  <c r="D730" i="55"/>
  <c r="E730" i="55"/>
  <c r="F730" i="55"/>
  <c r="G730" i="55"/>
  <c r="H730" i="55"/>
  <c r="I730" i="55"/>
  <c r="J730" i="55"/>
  <c r="K730" i="55"/>
  <c r="L730" i="55"/>
  <c r="M730" i="55"/>
  <c r="N730" i="55"/>
  <c r="B731" i="55"/>
  <c r="C731" i="55"/>
  <c r="P731" i="55" s="1"/>
  <c r="D731" i="55"/>
  <c r="E731" i="55"/>
  <c r="F731" i="55"/>
  <c r="G731" i="55"/>
  <c r="H731" i="55"/>
  <c r="I731" i="55"/>
  <c r="J731" i="55"/>
  <c r="K731" i="55"/>
  <c r="L731" i="55"/>
  <c r="M731" i="55"/>
  <c r="N731" i="55"/>
  <c r="B732" i="55"/>
  <c r="C732" i="55"/>
  <c r="P732" i="55" s="1"/>
  <c r="D732" i="55"/>
  <c r="E732" i="55"/>
  <c r="F732" i="55"/>
  <c r="G732" i="55"/>
  <c r="H732" i="55"/>
  <c r="I732" i="55"/>
  <c r="J732" i="55"/>
  <c r="K732" i="55"/>
  <c r="L732" i="55"/>
  <c r="M732" i="55"/>
  <c r="N732" i="55"/>
  <c r="B733" i="55"/>
  <c r="C733" i="55"/>
  <c r="P733" i="55" s="1"/>
  <c r="D733" i="55"/>
  <c r="E733" i="55"/>
  <c r="F733" i="55"/>
  <c r="G733" i="55"/>
  <c r="H733" i="55"/>
  <c r="I733" i="55"/>
  <c r="J733" i="55"/>
  <c r="K733" i="55"/>
  <c r="L733" i="55"/>
  <c r="M733" i="55"/>
  <c r="N733" i="55"/>
  <c r="B734" i="55"/>
  <c r="C734" i="55"/>
  <c r="P734" i="55" s="1"/>
  <c r="D734" i="55"/>
  <c r="E734" i="55"/>
  <c r="F734" i="55"/>
  <c r="G734" i="55"/>
  <c r="H734" i="55"/>
  <c r="I734" i="55"/>
  <c r="J734" i="55"/>
  <c r="K734" i="55"/>
  <c r="L734" i="55"/>
  <c r="M734" i="55"/>
  <c r="N734" i="55"/>
  <c r="B735" i="55"/>
  <c r="C735" i="55"/>
  <c r="P735" i="55" s="1"/>
  <c r="D735" i="55"/>
  <c r="E735" i="55"/>
  <c r="F735" i="55"/>
  <c r="G735" i="55"/>
  <c r="H735" i="55"/>
  <c r="I735" i="55"/>
  <c r="J735" i="55"/>
  <c r="K735" i="55"/>
  <c r="L735" i="55"/>
  <c r="M735" i="55"/>
  <c r="N735" i="55"/>
  <c r="B736" i="55"/>
  <c r="C736" i="55"/>
  <c r="P736" i="55" s="1"/>
  <c r="D736" i="55"/>
  <c r="E736" i="55"/>
  <c r="F736" i="55"/>
  <c r="G736" i="55"/>
  <c r="H736" i="55"/>
  <c r="I736" i="55"/>
  <c r="J736" i="55"/>
  <c r="K736" i="55"/>
  <c r="L736" i="55"/>
  <c r="M736" i="55"/>
  <c r="N736" i="55"/>
  <c r="B737" i="55"/>
  <c r="C737" i="55"/>
  <c r="P737" i="55" s="1"/>
  <c r="D737" i="55"/>
  <c r="E737" i="55"/>
  <c r="F737" i="55"/>
  <c r="G737" i="55"/>
  <c r="H737" i="55"/>
  <c r="I737" i="55"/>
  <c r="J737" i="55"/>
  <c r="K737" i="55"/>
  <c r="L737" i="55"/>
  <c r="M737" i="55"/>
  <c r="N737" i="55"/>
  <c r="B738" i="55"/>
  <c r="C738" i="55"/>
  <c r="P738" i="55" s="1"/>
  <c r="D738" i="55"/>
  <c r="E738" i="55"/>
  <c r="F738" i="55"/>
  <c r="G738" i="55"/>
  <c r="H738" i="55"/>
  <c r="I738" i="55"/>
  <c r="J738" i="55"/>
  <c r="K738" i="55"/>
  <c r="L738" i="55"/>
  <c r="M738" i="55"/>
  <c r="N738" i="55"/>
  <c r="B739" i="55"/>
  <c r="C739" i="55"/>
  <c r="P739" i="55" s="1"/>
  <c r="D739" i="55"/>
  <c r="E739" i="55"/>
  <c r="F739" i="55"/>
  <c r="G739" i="55"/>
  <c r="H739" i="55"/>
  <c r="I739" i="55"/>
  <c r="J739" i="55"/>
  <c r="K739" i="55"/>
  <c r="L739" i="55"/>
  <c r="M739" i="55"/>
  <c r="N739" i="55"/>
  <c r="B740" i="55"/>
  <c r="C740" i="55"/>
  <c r="P740" i="55" s="1"/>
  <c r="D740" i="55"/>
  <c r="E740" i="55"/>
  <c r="F740" i="55"/>
  <c r="G740" i="55"/>
  <c r="H740" i="55"/>
  <c r="I740" i="55"/>
  <c r="J740" i="55"/>
  <c r="K740" i="55"/>
  <c r="L740" i="55"/>
  <c r="M740" i="55"/>
  <c r="N740" i="55"/>
  <c r="B741" i="55"/>
  <c r="C741" i="55"/>
  <c r="P741" i="55" s="1"/>
  <c r="D741" i="55"/>
  <c r="E741" i="55"/>
  <c r="F741" i="55"/>
  <c r="G741" i="55"/>
  <c r="H741" i="55"/>
  <c r="I741" i="55"/>
  <c r="J741" i="55"/>
  <c r="K741" i="55"/>
  <c r="L741" i="55"/>
  <c r="M741" i="55"/>
  <c r="N741" i="55"/>
  <c r="B742" i="55"/>
  <c r="C742" i="55"/>
  <c r="P742" i="55" s="1"/>
  <c r="D742" i="55"/>
  <c r="E742" i="55"/>
  <c r="F742" i="55"/>
  <c r="G742" i="55"/>
  <c r="H742" i="55"/>
  <c r="I742" i="55"/>
  <c r="J742" i="55"/>
  <c r="K742" i="55"/>
  <c r="L742" i="55"/>
  <c r="M742" i="55"/>
  <c r="N742" i="55"/>
  <c r="B743" i="55"/>
  <c r="C743" i="55"/>
  <c r="P743" i="55" s="1"/>
  <c r="D743" i="55"/>
  <c r="E743" i="55"/>
  <c r="F743" i="55"/>
  <c r="G743" i="55"/>
  <c r="H743" i="55"/>
  <c r="I743" i="55"/>
  <c r="J743" i="55"/>
  <c r="K743" i="55"/>
  <c r="L743" i="55"/>
  <c r="M743" i="55"/>
  <c r="N743" i="55"/>
  <c r="B744" i="55"/>
  <c r="C744" i="55"/>
  <c r="P744" i="55" s="1"/>
  <c r="D744" i="55"/>
  <c r="E744" i="55"/>
  <c r="F744" i="55"/>
  <c r="G744" i="55"/>
  <c r="H744" i="55"/>
  <c r="I744" i="55"/>
  <c r="J744" i="55"/>
  <c r="K744" i="55"/>
  <c r="L744" i="55"/>
  <c r="M744" i="55"/>
  <c r="N744" i="55"/>
  <c r="B745" i="55"/>
  <c r="C745" i="55"/>
  <c r="P745" i="55" s="1"/>
  <c r="D745" i="55"/>
  <c r="E745" i="55"/>
  <c r="F745" i="55"/>
  <c r="G745" i="55"/>
  <c r="H745" i="55"/>
  <c r="I745" i="55"/>
  <c r="J745" i="55"/>
  <c r="K745" i="55"/>
  <c r="L745" i="55"/>
  <c r="M745" i="55"/>
  <c r="N745" i="55"/>
  <c r="B746" i="55"/>
  <c r="C746" i="55"/>
  <c r="P746" i="55" s="1"/>
  <c r="D746" i="55"/>
  <c r="E746" i="55"/>
  <c r="F746" i="55"/>
  <c r="G746" i="55"/>
  <c r="H746" i="55"/>
  <c r="I746" i="55"/>
  <c r="J746" i="55"/>
  <c r="K746" i="55"/>
  <c r="L746" i="55"/>
  <c r="M746" i="55"/>
  <c r="N746" i="55"/>
  <c r="B747" i="55"/>
  <c r="C747" i="55"/>
  <c r="P747" i="55" s="1"/>
  <c r="D747" i="55"/>
  <c r="E747" i="55"/>
  <c r="F747" i="55"/>
  <c r="G747" i="55"/>
  <c r="H747" i="55"/>
  <c r="I747" i="55"/>
  <c r="J747" i="55"/>
  <c r="K747" i="55"/>
  <c r="L747" i="55"/>
  <c r="M747" i="55"/>
  <c r="N747" i="55"/>
  <c r="B748" i="55"/>
  <c r="C748" i="55"/>
  <c r="P748" i="55" s="1"/>
  <c r="D748" i="55"/>
  <c r="E748" i="55"/>
  <c r="F748" i="55"/>
  <c r="G748" i="55"/>
  <c r="H748" i="55"/>
  <c r="I748" i="55"/>
  <c r="J748" i="55"/>
  <c r="K748" i="55"/>
  <c r="L748" i="55"/>
  <c r="M748" i="55"/>
  <c r="N748" i="55"/>
  <c r="B749" i="55"/>
  <c r="C749" i="55"/>
  <c r="P749" i="55" s="1"/>
  <c r="D749" i="55"/>
  <c r="E749" i="55"/>
  <c r="F749" i="55"/>
  <c r="G749" i="55"/>
  <c r="H749" i="55"/>
  <c r="I749" i="55"/>
  <c r="J749" i="55"/>
  <c r="K749" i="55"/>
  <c r="L749" i="55"/>
  <c r="M749" i="55"/>
  <c r="N749" i="55"/>
  <c r="B750" i="55"/>
  <c r="C750" i="55"/>
  <c r="P750" i="55" s="1"/>
  <c r="D750" i="55"/>
  <c r="E750" i="55"/>
  <c r="F750" i="55"/>
  <c r="G750" i="55"/>
  <c r="H750" i="55"/>
  <c r="I750" i="55"/>
  <c r="J750" i="55"/>
  <c r="K750" i="55"/>
  <c r="L750" i="55"/>
  <c r="M750" i="55"/>
  <c r="N750" i="55"/>
  <c r="B751" i="55"/>
  <c r="C751" i="55"/>
  <c r="P751" i="55" s="1"/>
  <c r="D751" i="55"/>
  <c r="E751" i="55"/>
  <c r="F751" i="55"/>
  <c r="G751" i="55"/>
  <c r="H751" i="55"/>
  <c r="I751" i="55"/>
  <c r="J751" i="55"/>
  <c r="K751" i="55"/>
  <c r="L751" i="55"/>
  <c r="M751" i="55"/>
  <c r="N751" i="55"/>
  <c r="B752" i="55"/>
  <c r="C752" i="55"/>
  <c r="P752" i="55" s="1"/>
  <c r="D752" i="55"/>
  <c r="E752" i="55"/>
  <c r="F752" i="55"/>
  <c r="G752" i="55"/>
  <c r="H752" i="55"/>
  <c r="I752" i="55"/>
  <c r="J752" i="55"/>
  <c r="K752" i="55"/>
  <c r="L752" i="55"/>
  <c r="M752" i="55"/>
  <c r="N752" i="55"/>
  <c r="B753" i="55"/>
  <c r="C753" i="55"/>
  <c r="P753" i="55" s="1"/>
  <c r="D753" i="55"/>
  <c r="E753" i="55"/>
  <c r="F753" i="55"/>
  <c r="G753" i="55"/>
  <c r="H753" i="55"/>
  <c r="I753" i="55"/>
  <c r="J753" i="55"/>
  <c r="K753" i="55"/>
  <c r="L753" i="55"/>
  <c r="M753" i="55"/>
  <c r="N753" i="55"/>
  <c r="B754" i="55"/>
  <c r="C754" i="55"/>
  <c r="P754" i="55" s="1"/>
  <c r="D754" i="55"/>
  <c r="E754" i="55"/>
  <c r="F754" i="55"/>
  <c r="G754" i="55"/>
  <c r="H754" i="55"/>
  <c r="I754" i="55"/>
  <c r="J754" i="55"/>
  <c r="K754" i="55"/>
  <c r="L754" i="55"/>
  <c r="M754" i="55"/>
  <c r="N754" i="55"/>
  <c r="B755" i="55"/>
  <c r="C755" i="55"/>
  <c r="P755" i="55" s="1"/>
  <c r="D755" i="55"/>
  <c r="E755" i="55"/>
  <c r="F755" i="55"/>
  <c r="G755" i="55"/>
  <c r="H755" i="55"/>
  <c r="I755" i="55"/>
  <c r="J755" i="55"/>
  <c r="K755" i="55"/>
  <c r="L755" i="55"/>
  <c r="M755" i="55"/>
  <c r="N755" i="55"/>
  <c r="B756" i="55"/>
  <c r="C756" i="55"/>
  <c r="P756" i="55" s="1"/>
  <c r="D756" i="55"/>
  <c r="E756" i="55"/>
  <c r="F756" i="55"/>
  <c r="G756" i="55"/>
  <c r="H756" i="55"/>
  <c r="I756" i="55"/>
  <c r="J756" i="55"/>
  <c r="K756" i="55"/>
  <c r="L756" i="55"/>
  <c r="M756" i="55"/>
  <c r="N756" i="55"/>
  <c r="B757" i="55"/>
  <c r="C757" i="55"/>
  <c r="P757" i="55" s="1"/>
  <c r="D757" i="55"/>
  <c r="E757" i="55"/>
  <c r="F757" i="55"/>
  <c r="G757" i="55"/>
  <c r="H757" i="55"/>
  <c r="I757" i="55"/>
  <c r="J757" i="55"/>
  <c r="K757" i="55"/>
  <c r="L757" i="55"/>
  <c r="M757" i="55"/>
  <c r="N757" i="55"/>
  <c r="B758" i="55"/>
  <c r="C758" i="55"/>
  <c r="P758" i="55" s="1"/>
  <c r="D758" i="55"/>
  <c r="E758" i="55"/>
  <c r="F758" i="55"/>
  <c r="G758" i="55"/>
  <c r="H758" i="55"/>
  <c r="I758" i="55"/>
  <c r="J758" i="55"/>
  <c r="K758" i="55"/>
  <c r="L758" i="55"/>
  <c r="M758" i="55"/>
  <c r="N758" i="55"/>
  <c r="B759" i="55"/>
  <c r="C759" i="55"/>
  <c r="P759" i="55" s="1"/>
  <c r="D759" i="55"/>
  <c r="E759" i="55"/>
  <c r="F759" i="55"/>
  <c r="G759" i="55"/>
  <c r="H759" i="55"/>
  <c r="I759" i="55"/>
  <c r="J759" i="55"/>
  <c r="K759" i="55"/>
  <c r="L759" i="55"/>
  <c r="M759" i="55"/>
  <c r="N759" i="55"/>
  <c r="B760" i="55"/>
  <c r="C760" i="55"/>
  <c r="P760" i="55" s="1"/>
  <c r="D760" i="55"/>
  <c r="E760" i="55"/>
  <c r="F760" i="55"/>
  <c r="G760" i="55"/>
  <c r="H760" i="55"/>
  <c r="I760" i="55"/>
  <c r="J760" i="55"/>
  <c r="K760" i="55"/>
  <c r="L760" i="55"/>
  <c r="M760" i="55"/>
  <c r="N760" i="55"/>
  <c r="B761" i="55"/>
  <c r="C761" i="55"/>
  <c r="P761" i="55" s="1"/>
  <c r="D761" i="55"/>
  <c r="E761" i="55"/>
  <c r="F761" i="55"/>
  <c r="G761" i="55"/>
  <c r="H761" i="55"/>
  <c r="I761" i="55"/>
  <c r="J761" i="55"/>
  <c r="K761" i="55"/>
  <c r="L761" i="55"/>
  <c r="M761" i="55"/>
  <c r="N761" i="55"/>
  <c r="B762" i="55"/>
  <c r="C762" i="55"/>
  <c r="P762" i="55" s="1"/>
  <c r="D762" i="55"/>
  <c r="E762" i="55"/>
  <c r="F762" i="55"/>
  <c r="G762" i="55"/>
  <c r="H762" i="55"/>
  <c r="I762" i="55"/>
  <c r="J762" i="55"/>
  <c r="K762" i="55"/>
  <c r="L762" i="55"/>
  <c r="M762" i="55"/>
  <c r="N762" i="55"/>
  <c r="B763" i="55"/>
  <c r="C763" i="55"/>
  <c r="P763" i="55" s="1"/>
  <c r="D763" i="55"/>
  <c r="E763" i="55"/>
  <c r="F763" i="55"/>
  <c r="G763" i="55"/>
  <c r="H763" i="55"/>
  <c r="I763" i="55"/>
  <c r="J763" i="55"/>
  <c r="K763" i="55"/>
  <c r="L763" i="55"/>
  <c r="M763" i="55"/>
  <c r="N763" i="55"/>
  <c r="B764" i="55"/>
  <c r="C764" i="55"/>
  <c r="P764" i="55" s="1"/>
  <c r="D764" i="55"/>
  <c r="E764" i="55"/>
  <c r="F764" i="55"/>
  <c r="G764" i="55"/>
  <c r="H764" i="55"/>
  <c r="I764" i="55"/>
  <c r="J764" i="55"/>
  <c r="K764" i="55"/>
  <c r="L764" i="55"/>
  <c r="M764" i="55"/>
  <c r="N764" i="55"/>
  <c r="B765" i="55"/>
  <c r="C765" i="55"/>
  <c r="P765" i="55" s="1"/>
  <c r="D765" i="55"/>
  <c r="E765" i="55"/>
  <c r="F765" i="55"/>
  <c r="G765" i="55"/>
  <c r="H765" i="55"/>
  <c r="I765" i="55"/>
  <c r="J765" i="55"/>
  <c r="K765" i="55"/>
  <c r="L765" i="55"/>
  <c r="M765" i="55"/>
  <c r="N765" i="55"/>
  <c r="B766" i="55"/>
  <c r="C766" i="55"/>
  <c r="P766" i="55" s="1"/>
  <c r="D766" i="55"/>
  <c r="E766" i="55"/>
  <c r="F766" i="55"/>
  <c r="G766" i="55"/>
  <c r="H766" i="55"/>
  <c r="I766" i="55"/>
  <c r="J766" i="55"/>
  <c r="K766" i="55"/>
  <c r="L766" i="55"/>
  <c r="M766" i="55"/>
  <c r="N766" i="55"/>
  <c r="B767" i="55"/>
  <c r="C767" i="55"/>
  <c r="P767" i="55" s="1"/>
  <c r="D767" i="55"/>
  <c r="E767" i="55"/>
  <c r="F767" i="55"/>
  <c r="G767" i="55"/>
  <c r="H767" i="55"/>
  <c r="I767" i="55"/>
  <c r="J767" i="55"/>
  <c r="K767" i="55"/>
  <c r="L767" i="55"/>
  <c r="M767" i="55"/>
  <c r="N767" i="55"/>
  <c r="B768" i="55"/>
  <c r="C768" i="55"/>
  <c r="P768" i="55" s="1"/>
  <c r="D768" i="55"/>
  <c r="E768" i="55"/>
  <c r="F768" i="55"/>
  <c r="G768" i="55"/>
  <c r="H768" i="55"/>
  <c r="I768" i="55"/>
  <c r="J768" i="55"/>
  <c r="K768" i="55"/>
  <c r="L768" i="55"/>
  <c r="M768" i="55"/>
  <c r="N768" i="55"/>
  <c r="B769" i="55"/>
  <c r="C769" i="55"/>
  <c r="P769" i="55" s="1"/>
  <c r="D769" i="55"/>
  <c r="E769" i="55"/>
  <c r="F769" i="55"/>
  <c r="G769" i="55"/>
  <c r="H769" i="55"/>
  <c r="I769" i="55"/>
  <c r="J769" i="55"/>
  <c r="K769" i="55"/>
  <c r="L769" i="55"/>
  <c r="M769" i="55"/>
  <c r="N769" i="55"/>
  <c r="B770" i="55"/>
  <c r="C770" i="55"/>
  <c r="P770" i="55" s="1"/>
  <c r="D770" i="55"/>
  <c r="E770" i="55"/>
  <c r="F770" i="55"/>
  <c r="G770" i="55"/>
  <c r="H770" i="55"/>
  <c r="I770" i="55"/>
  <c r="J770" i="55"/>
  <c r="K770" i="55"/>
  <c r="L770" i="55"/>
  <c r="M770" i="55"/>
  <c r="N770" i="55"/>
  <c r="B771" i="55"/>
  <c r="C771" i="55"/>
  <c r="P771" i="55" s="1"/>
  <c r="D771" i="55"/>
  <c r="E771" i="55"/>
  <c r="F771" i="55"/>
  <c r="G771" i="55"/>
  <c r="H771" i="55"/>
  <c r="I771" i="55"/>
  <c r="J771" i="55"/>
  <c r="K771" i="55"/>
  <c r="L771" i="55"/>
  <c r="M771" i="55"/>
  <c r="N771" i="55"/>
  <c r="B772" i="55"/>
  <c r="C772" i="55"/>
  <c r="P772" i="55" s="1"/>
  <c r="D772" i="55"/>
  <c r="E772" i="55"/>
  <c r="F772" i="55"/>
  <c r="G772" i="55"/>
  <c r="H772" i="55"/>
  <c r="I772" i="55"/>
  <c r="J772" i="55"/>
  <c r="K772" i="55"/>
  <c r="L772" i="55"/>
  <c r="M772" i="55"/>
  <c r="N772" i="55"/>
  <c r="B773" i="55"/>
  <c r="C773" i="55"/>
  <c r="P773" i="55" s="1"/>
  <c r="D773" i="55"/>
  <c r="E773" i="55"/>
  <c r="F773" i="55"/>
  <c r="G773" i="55"/>
  <c r="H773" i="55"/>
  <c r="I773" i="55"/>
  <c r="J773" i="55"/>
  <c r="K773" i="55"/>
  <c r="L773" i="55"/>
  <c r="M773" i="55"/>
  <c r="N773" i="55"/>
  <c r="B774" i="55"/>
  <c r="C774" i="55"/>
  <c r="P774" i="55" s="1"/>
  <c r="D774" i="55"/>
  <c r="E774" i="55"/>
  <c r="F774" i="55"/>
  <c r="G774" i="55"/>
  <c r="H774" i="55"/>
  <c r="I774" i="55"/>
  <c r="J774" i="55"/>
  <c r="K774" i="55"/>
  <c r="L774" i="55"/>
  <c r="M774" i="55"/>
  <c r="N774" i="55"/>
  <c r="B775" i="55"/>
  <c r="C775" i="55"/>
  <c r="P775" i="55" s="1"/>
  <c r="D775" i="55"/>
  <c r="E775" i="55"/>
  <c r="F775" i="55"/>
  <c r="G775" i="55"/>
  <c r="H775" i="55"/>
  <c r="I775" i="55"/>
  <c r="J775" i="55"/>
  <c r="K775" i="55"/>
  <c r="L775" i="55"/>
  <c r="M775" i="55"/>
  <c r="N775" i="55"/>
  <c r="B776" i="55"/>
  <c r="C776" i="55"/>
  <c r="P776" i="55" s="1"/>
  <c r="D776" i="55"/>
  <c r="E776" i="55"/>
  <c r="F776" i="55"/>
  <c r="G776" i="55"/>
  <c r="H776" i="55"/>
  <c r="I776" i="55"/>
  <c r="J776" i="55"/>
  <c r="K776" i="55"/>
  <c r="L776" i="55"/>
  <c r="M776" i="55"/>
  <c r="N776" i="55"/>
  <c r="B777" i="55"/>
  <c r="C777" i="55"/>
  <c r="P777" i="55" s="1"/>
  <c r="D777" i="55"/>
  <c r="E777" i="55"/>
  <c r="F777" i="55"/>
  <c r="G777" i="55"/>
  <c r="H777" i="55"/>
  <c r="I777" i="55"/>
  <c r="J777" i="55"/>
  <c r="K777" i="55"/>
  <c r="L777" i="55"/>
  <c r="M777" i="55"/>
  <c r="N777" i="55"/>
  <c r="B778" i="55"/>
  <c r="C778" i="55"/>
  <c r="P778" i="55" s="1"/>
  <c r="D778" i="55"/>
  <c r="E778" i="55"/>
  <c r="F778" i="55"/>
  <c r="G778" i="55"/>
  <c r="H778" i="55"/>
  <c r="I778" i="55"/>
  <c r="J778" i="55"/>
  <c r="K778" i="55"/>
  <c r="L778" i="55"/>
  <c r="M778" i="55"/>
  <c r="N778" i="55"/>
  <c r="B779" i="55"/>
  <c r="C779" i="55"/>
  <c r="P779" i="55" s="1"/>
  <c r="D779" i="55"/>
  <c r="E779" i="55"/>
  <c r="F779" i="55"/>
  <c r="G779" i="55"/>
  <c r="H779" i="55"/>
  <c r="I779" i="55"/>
  <c r="J779" i="55"/>
  <c r="K779" i="55"/>
  <c r="L779" i="55"/>
  <c r="M779" i="55"/>
  <c r="N779" i="55"/>
  <c r="B780" i="55"/>
  <c r="C780" i="55"/>
  <c r="P780" i="55" s="1"/>
  <c r="D780" i="55"/>
  <c r="E780" i="55"/>
  <c r="F780" i="55"/>
  <c r="G780" i="55"/>
  <c r="H780" i="55"/>
  <c r="I780" i="55"/>
  <c r="J780" i="55"/>
  <c r="K780" i="55"/>
  <c r="L780" i="55"/>
  <c r="M780" i="55"/>
  <c r="N780" i="55"/>
  <c r="B781" i="55"/>
  <c r="C781" i="55"/>
  <c r="P781" i="55" s="1"/>
  <c r="D781" i="55"/>
  <c r="E781" i="55"/>
  <c r="F781" i="55"/>
  <c r="G781" i="55"/>
  <c r="H781" i="55"/>
  <c r="I781" i="55"/>
  <c r="J781" i="55"/>
  <c r="K781" i="55"/>
  <c r="L781" i="55"/>
  <c r="M781" i="55"/>
  <c r="N781" i="55"/>
  <c r="B782" i="55"/>
  <c r="C782" i="55"/>
  <c r="P782" i="55" s="1"/>
  <c r="D782" i="55"/>
  <c r="E782" i="55"/>
  <c r="F782" i="55"/>
  <c r="G782" i="55"/>
  <c r="H782" i="55"/>
  <c r="I782" i="55"/>
  <c r="J782" i="55"/>
  <c r="K782" i="55"/>
  <c r="L782" i="55"/>
  <c r="M782" i="55"/>
  <c r="N782" i="55"/>
  <c r="B783" i="55"/>
  <c r="C783" i="55"/>
  <c r="P783" i="55" s="1"/>
  <c r="D783" i="55"/>
  <c r="E783" i="55"/>
  <c r="F783" i="55"/>
  <c r="G783" i="55"/>
  <c r="H783" i="55"/>
  <c r="I783" i="55"/>
  <c r="J783" i="55"/>
  <c r="K783" i="55"/>
  <c r="L783" i="55"/>
  <c r="M783" i="55"/>
  <c r="N783" i="55"/>
  <c r="B784" i="55"/>
  <c r="C784" i="55"/>
  <c r="P784" i="55" s="1"/>
  <c r="D784" i="55"/>
  <c r="E784" i="55"/>
  <c r="F784" i="55"/>
  <c r="G784" i="55"/>
  <c r="H784" i="55"/>
  <c r="I784" i="55"/>
  <c r="J784" i="55"/>
  <c r="K784" i="55"/>
  <c r="L784" i="55"/>
  <c r="M784" i="55"/>
  <c r="N784" i="55"/>
  <c r="B785" i="55"/>
  <c r="C785" i="55"/>
  <c r="P785" i="55" s="1"/>
  <c r="D785" i="55"/>
  <c r="E785" i="55"/>
  <c r="F785" i="55"/>
  <c r="G785" i="55"/>
  <c r="H785" i="55"/>
  <c r="I785" i="55"/>
  <c r="J785" i="55"/>
  <c r="K785" i="55"/>
  <c r="L785" i="55"/>
  <c r="M785" i="55"/>
  <c r="N785" i="55"/>
  <c r="B786" i="55"/>
  <c r="C786" i="55"/>
  <c r="P786" i="55" s="1"/>
  <c r="D786" i="55"/>
  <c r="E786" i="55"/>
  <c r="F786" i="55"/>
  <c r="G786" i="55"/>
  <c r="H786" i="55"/>
  <c r="I786" i="55"/>
  <c r="J786" i="55"/>
  <c r="K786" i="55"/>
  <c r="L786" i="55"/>
  <c r="M786" i="55"/>
  <c r="N786" i="55"/>
  <c r="B787" i="55"/>
  <c r="C787" i="55"/>
  <c r="P787" i="55" s="1"/>
  <c r="D787" i="55"/>
  <c r="E787" i="55"/>
  <c r="F787" i="55"/>
  <c r="G787" i="55"/>
  <c r="H787" i="55"/>
  <c r="I787" i="55"/>
  <c r="J787" i="55"/>
  <c r="K787" i="55"/>
  <c r="L787" i="55"/>
  <c r="M787" i="55"/>
  <c r="N787" i="55"/>
  <c r="B788" i="55"/>
  <c r="C788" i="55"/>
  <c r="P788" i="55" s="1"/>
  <c r="D788" i="55"/>
  <c r="E788" i="55"/>
  <c r="F788" i="55"/>
  <c r="G788" i="55"/>
  <c r="H788" i="55"/>
  <c r="I788" i="55"/>
  <c r="J788" i="55"/>
  <c r="K788" i="55"/>
  <c r="L788" i="55"/>
  <c r="M788" i="55"/>
  <c r="N788" i="55"/>
  <c r="B789" i="55"/>
  <c r="C789" i="55"/>
  <c r="P789" i="55" s="1"/>
  <c r="D789" i="55"/>
  <c r="E789" i="55"/>
  <c r="F789" i="55"/>
  <c r="G789" i="55"/>
  <c r="H789" i="55"/>
  <c r="I789" i="55"/>
  <c r="J789" i="55"/>
  <c r="K789" i="55"/>
  <c r="L789" i="55"/>
  <c r="M789" i="55"/>
  <c r="N789" i="55"/>
  <c r="B790" i="55"/>
  <c r="C790" i="55"/>
  <c r="P790" i="55" s="1"/>
  <c r="D790" i="55"/>
  <c r="E790" i="55"/>
  <c r="F790" i="55"/>
  <c r="G790" i="55"/>
  <c r="H790" i="55"/>
  <c r="I790" i="55"/>
  <c r="J790" i="55"/>
  <c r="K790" i="55"/>
  <c r="L790" i="55"/>
  <c r="M790" i="55"/>
  <c r="N790" i="55"/>
  <c r="B791" i="55"/>
  <c r="C791" i="55"/>
  <c r="P791" i="55" s="1"/>
  <c r="D791" i="55"/>
  <c r="E791" i="55"/>
  <c r="F791" i="55"/>
  <c r="G791" i="55"/>
  <c r="H791" i="55"/>
  <c r="I791" i="55"/>
  <c r="J791" i="55"/>
  <c r="K791" i="55"/>
  <c r="L791" i="55"/>
  <c r="M791" i="55"/>
  <c r="N791" i="55"/>
  <c r="B792" i="55"/>
  <c r="C792" i="55"/>
  <c r="P792" i="55" s="1"/>
  <c r="D792" i="55"/>
  <c r="E792" i="55"/>
  <c r="F792" i="55"/>
  <c r="G792" i="55"/>
  <c r="H792" i="55"/>
  <c r="I792" i="55"/>
  <c r="J792" i="55"/>
  <c r="K792" i="55"/>
  <c r="L792" i="55"/>
  <c r="M792" i="55"/>
  <c r="N792" i="55"/>
  <c r="B793" i="55"/>
  <c r="C793" i="55"/>
  <c r="P793" i="55" s="1"/>
  <c r="D793" i="55"/>
  <c r="E793" i="55"/>
  <c r="F793" i="55"/>
  <c r="G793" i="55"/>
  <c r="H793" i="55"/>
  <c r="I793" i="55"/>
  <c r="J793" i="55"/>
  <c r="K793" i="55"/>
  <c r="L793" i="55"/>
  <c r="M793" i="55"/>
  <c r="N793" i="55"/>
  <c r="B794" i="55"/>
  <c r="C794" i="55"/>
  <c r="P794" i="55" s="1"/>
  <c r="D794" i="55"/>
  <c r="E794" i="55"/>
  <c r="F794" i="55"/>
  <c r="G794" i="55"/>
  <c r="H794" i="55"/>
  <c r="I794" i="55"/>
  <c r="J794" i="55"/>
  <c r="K794" i="55"/>
  <c r="L794" i="55"/>
  <c r="M794" i="55"/>
  <c r="N794" i="55"/>
  <c r="B795" i="55"/>
  <c r="C795" i="55"/>
  <c r="P795" i="55" s="1"/>
  <c r="D795" i="55"/>
  <c r="E795" i="55"/>
  <c r="F795" i="55"/>
  <c r="G795" i="55"/>
  <c r="H795" i="55"/>
  <c r="I795" i="55"/>
  <c r="J795" i="55"/>
  <c r="K795" i="55"/>
  <c r="L795" i="55"/>
  <c r="M795" i="55"/>
  <c r="N795" i="55"/>
  <c r="B796" i="55"/>
  <c r="C796" i="55"/>
  <c r="P796" i="55" s="1"/>
  <c r="D796" i="55"/>
  <c r="E796" i="55"/>
  <c r="F796" i="55"/>
  <c r="G796" i="55"/>
  <c r="H796" i="55"/>
  <c r="I796" i="55"/>
  <c r="J796" i="55"/>
  <c r="K796" i="55"/>
  <c r="L796" i="55"/>
  <c r="M796" i="55"/>
  <c r="N796" i="55"/>
  <c r="B797" i="55"/>
  <c r="C797" i="55"/>
  <c r="P797" i="55" s="1"/>
  <c r="D797" i="55"/>
  <c r="E797" i="55"/>
  <c r="F797" i="55"/>
  <c r="G797" i="55"/>
  <c r="H797" i="55"/>
  <c r="I797" i="55"/>
  <c r="J797" i="55"/>
  <c r="K797" i="55"/>
  <c r="L797" i="55"/>
  <c r="M797" i="55"/>
  <c r="N797" i="55"/>
  <c r="B798" i="55"/>
  <c r="C798" i="55"/>
  <c r="P798" i="55" s="1"/>
  <c r="D798" i="55"/>
  <c r="E798" i="55"/>
  <c r="F798" i="55"/>
  <c r="G798" i="55"/>
  <c r="H798" i="55"/>
  <c r="I798" i="55"/>
  <c r="J798" i="55"/>
  <c r="K798" i="55"/>
  <c r="L798" i="55"/>
  <c r="M798" i="55"/>
  <c r="N798" i="55"/>
  <c r="B799" i="55"/>
  <c r="C799" i="55"/>
  <c r="P799" i="55" s="1"/>
  <c r="D799" i="55"/>
  <c r="E799" i="55"/>
  <c r="F799" i="55"/>
  <c r="G799" i="55"/>
  <c r="H799" i="55"/>
  <c r="I799" i="55"/>
  <c r="J799" i="55"/>
  <c r="K799" i="55"/>
  <c r="L799" i="55"/>
  <c r="M799" i="55"/>
  <c r="N799" i="55"/>
  <c r="B800" i="55"/>
  <c r="C800" i="55"/>
  <c r="P800" i="55" s="1"/>
  <c r="D800" i="55"/>
  <c r="E800" i="55"/>
  <c r="F800" i="55"/>
  <c r="G800" i="55"/>
  <c r="H800" i="55"/>
  <c r="I800" i="55"/>
  <c r="J800" i="55"/>
  <c r="K800" i="55"/>
  <c r="L800" i="55"/>
  <c r="M800" i="55"/>
  <c r="N800" i="55"/>
  <c r="B801" i="55"/>
  <c r="C801" i="55"/>
  <c r="P801" i="55" s="1"/>
  <c r="D801" i="55"/>
  <c r="E801" i="55"/>
  <c r="F801" i="55"/>
  <c r="G801" i="55"/>
  <c r="H801" i="55"/>
  <c r="I801" i="55"/>
  <c r="J801" i="55"/>
  <c r="K801" i="55"/>
  <c r="L801" i="55"/>
  <c r="M801" i="55"/>
  <c r="N801" i="55"/>
  <c r="B802" i="55"/>
  <c r="C802" i="55"/>
  <c r="P802" i="55" s="1"/>
  <c r="D802" i="55"/>
  <c r="E802" i="55"/>
  <c r="F802" i="55"/>
  <c r="G802" i="55"/>
  <c r="H802" i="55"/>
  <c r="I802" i="55"/>
  <c r="J802" i="55"/>
  <c r="K802" i="55"/>
  <c r="L802" i="55"/>
  <c r="M802" i="55"/>
  <c r="N802" i="55"/>
  <c r="B803" i="55"/>
  <c r="C803" i="55"/>
  <c r="P803" i="55" s="1"/>
  <c r="D803" i="55"/>
  <c r="E803" i="55"/>
  <c r="F803" i="55"/>
  <c r="G803" i="55"/>
  <c r="H803" i="55"/>
  <c r="I803" i="55"/>
  <c r="J803" i="55"/>
  <c r="K803" i="55"/>
  <c r="L803" i="55"/>
  <c r="M803" i="55"/>
  <c r="N803" i="55"/>
  <c r="B804" i="55"/>
  <c r="C804" i="55"/>
  <c r="P804" i="55" s="1"/>
  <c r="D804" i="55"/>
  <c r="E804" i="55"/>
  <c r="F804" i="55"/>
  <c r="G804" i="55"/>
  <c r="H804" i="55"/>
  <c r="I804" i="55"/>
  <c r="J804" i="55"/>
  <c r="K804" i="55"/>
  <c r="L804" i="55"/>
  <c r="M804" i="55"/>
  <c r="N804" i="55"/>
  <c r="B805" i="55"/>
  <c r="C805" i="55"/>
  <c r="P805" i="55" s="1"/>
  <c r="D805" i="55"/>
  <c r="E805" i="55"/>
  <c r="F805" i="55"/>
  <c r="G805" i="55"/>
  <c r="H805" i="55"/>
  <c r="I805" i="55"/>
  <c r="J805" i="55"/>
  <c r="K805" i="55"/>
  <c r="L805" i="55"/>
  <c r="M805" i="55"/>
  <c r="N805" i="55"/>
  <c r="B806" i="55"/>
  <c r="C806" i="55"/>
  <c r="P806" i="55" s="1"/>
  <c r="D806" i="55"/>
  <c r="E806" i="55"/>
  <c r="F806" i="55"/>
  <c r="G806" i="55"/>
  <c r="H806" i="55"/>
  <c r="I806" i="55"/>
  <c r="J806" i="55"/>
  <c r="K806" i="55"/>
  <c r="L806" i="55"/>
  <c r="M806" i="55"/>
  <c r="N806" i="55"/>
  <c r="B807" i="55"/>
  <c r="C807" i="55"/>
  <c r="P807" i="55" s="1"/>
  <c r="D807" i="55"/>
  <c r="E807" i="55"/>
  <c r="F807" i="55"/>
  <c r="G807" i="55"/>
  <c r="H807" i="55"/>
  <c r="I807" i="55"/>
  <c r="J807" i="55"/>
  <c r="K807" i="55"/>
  <c r="L807" i="55"/>
  <c r="M807" i="55"/>
  <c r="N807" i="55"/>
  <c r="B808" i="55"/>
  <c r="C808" i="55"/>
  <c r="P808" i="55" s="1"/>
  <c r="D808" i="55"/>
  <c r="E808" i="55"/>
  <c r="F808" i="55"/>
  <c r="G808" i="55"/>
  <c r="H808" i="55"/>
  <c r="I808" i="55"/>
  <c r="J808" i="55"/>
  <c r="K808" i="55"/>
  <c r="L808" i="55"/>
  <c r="M808" i="55"/>
  <c r="N808" i="55"/>
  <c r="B809" i="55"/>
  <c r="C809" i="55"/>
  <c r="P809" i="55" s="1"/>
  <c r="D809" i="55"/>
  <c r="E809" i="55"/>
  <c r="F809" i="55"/>
  <c r="G809" i="55"/>
  <c r="H809" i="55"/>
  <c r="I809" i="55"/>
  <c r="J809" i="55"/>
  <c r="K809" i="55"/>
  <c r="L809" i="55"/>
  <c r="M809" i="55"/>
  <c r="N809" i="55"/>
  <c r="B810" i="55"/>
  <c r="C810" i="55"/>
  <c r="P810" i="55" s="1"/>
  <c r="D810" i="55"/>
  <c r="E810" i="55"/>
  <c r="F810" i="55"/>
  <c r="G810" i="55"/>
  <c r="H810" i="55"/>
  <c r="I810" i="55"/>
  <c r="J810" i="55"/>
  <c r="K810" i="55"/>
  <c r="L810" i="55"/>
  <c r="M810" i="55"/>
  <c r="N810" i="55"/>
  <c r="B811" i="55"/>
  <c r="C811" i="55"/>
  <c r="P811" i="55" s="1"/>
  <c r="D811" i="55"/>
  <c r="E811" i="55"/>
  <c r="F811" i="55"/>
  <c r="G811" i="55"/>
  <c r="H811" i="55"/>
  <c r="I811" i="55"/>
  <c r="J811" i="55"/>
  <c r="K811" i="55"/>
  <c r="L811" i="55"/>
  <c r="M811" i="55"/>
  <c r="N811" i="55"/>
  <c r="B812" i="55"/>
  <c r="C812" i="55"/>
  <c r="P812" i="55" s="1"/>
  <c r="D812" i="55"/>
  <c r="E812" i="55"/>
  <c r="F812" i="55"/>
  <c r="G812" i="55"/>
  <c r="H812" i="55"/>
  <c r="I812" i="55"/>
  <c r="J812" i="55"/>
  <c r="K812" i="55"/>
  <c r="L812" i="55"/>
  <c r="M812" i="55"/>
  <c r="N812" i="55"/>
  <c r="B813" i="55"/>
  <c r="C813" i="55"/>
  <c r="P813" i="55" s="1"/>
  <c r="D813" i="55"/>
  <c r="E813" i="55"/>
  <c r="F813" i="55"/>
  <c r="G813" i="55"/>
  <c r="H813" i="55"/>
  <c r="I813" i="55"/>
  <c r="J813" i="55"/>
  <c r="K813" i="55"/>
  <c r="L813" i="55"/>
  <c r="M813" i="55"/>
  <c r="N813" i="55"/>
  <c r="B814" i="55"/>
  <c r="C814" i="55"/>
  <c r="P814" i="55" s="1"/>
  <c r="D814" i="55"/>
  <c r="E814" i="55"/>
  <c r="F814" i="55"/>
  <c r="G814" i="55"/>
  <c r="H814" i="55"/>
  <c r="I814" i="55"/>
  <c r="J814" i="55"/>
  <c r="K814" i="55"/>
  <c r="L814" i="55"/>
  <c r="M814" i="55"/>
  <c r="N814" i="55"/>
  <c r="B815" i="55"/>
  <c r="C815" i="55"/>
  <c r="P815" i="55" s="1"/>
  <c r="D815" i="55"/>
  <c r="E815" i="55"/>
  <c r="F815" i="55"/>
  <c r="G815" i="55"/>
  <c r="H815" i="55"/>
  <c r="I815" i="55"/>
  <c r="J815" i="55"/>
  <c r="K815" i="55"/>
  <c r="L815" i="55"/>
  <c r="M815" i="55"/>
  <c r="N815" i="55"/>
  <c r="B816" i="55"/>
  <c r="C816" i="55"/>
  <c r="P816" i="55" s="1"/>
  <c r="D816" i="55"/>
  <c r="E816" i="55"/>
  <c r="F816" i="55"/>
  <c r="G816" i="55"/>
  <c r="H816" i="55"/>
  <c r="I816" i="55"/>
  <c r="J816" i="55"/>
  <c r="K816" i="55"/>
  <c r="L816" i="55"/>
  <c r="M816" i="55"/>
  <c r="N816" i="55"/>
  <c r="B817" i="55"/>
  <c r="C817" i="55"/>
  <c r="P817" i="55" s="1"/>
  <c r="D817" i="55"/>
  <c r="E817" i="55"/>
  <c r="F817" i="55"/>
  <c r="G817" i="55"/>
  <c r="H817" i="55"/>
  <c r="I817" i="55"/>
  <c r="J817" i="55"/>
  <c r="K817" i="55"/>
  <c r="L817" i="55"/>
  <c r="M817" i="55"/>
  <c r="N817" i="55"/>
  <c r="B818" i="55"/>
  <c r="C818" i="55"/>
  <c r="P818" i="55" s="1"/>
  <c r="D818" i="55"/>
  <c r="E818" i="55"/>
  <c r="F818" i="55"/>
  <c r="G818" i="55"/>
  <c r="H818" i="55"/>
  <c r="I818" i="55"/>
  <c r="J818" i="55"/>
  <c r="K818" i="55"/>
  <c r="L818" i="55"/>
  <c r="M818" i="55"/>
  <c r="N818" i="55"/>
  <c r="B819" i="55"/>
  <c r="C819" i="55"/>
  <c r="P819" i="55" s="1"/>
  <c r="D819" i="55"/>
  <c r="E819" i="55"/>
  <c r="F819" i="55"/>
  <c r="G819" i="55"/>
  <c r="H819" i="55"/>
  <c r="I819" i="55"/>
  <c r="J819" i="55"/>
  <c r="K819" i="55"/>
  <c r="L819" i="55"/>
  <c r="M819" i="55"/>
  <c r="N819" i="55"/>
  <c r="B820" i="55"/>
  <c r="C820" i="55"/>
  <c r="P820" i="55" s="1"/>
  <c r="D820" i="55"/>
  <c r="E820" i="55"/>
  <c r="F820" i="55"/>
  <c r="G820" i="55"/>
  <c r="H820" i="55"/>
  <c r="I820" i="55"/>
  <c r="J820" i="55"/>
  <c r="K820" i="55"/>
  <c r="L820" i="55"/>
  <c r="M820" i="55"/>
  <c r="N820" i="55"/>
  <c r="B821" i="55"/>
  <c r="C821" i="55"/>
  <c r="P821" i="55" s="1"/>
  <c r="D821" i="55"/>
  <c r="E821" i="55"/>
  <c r="F821" i="55"/>
  <c r="G821" i="55"/>
  <c r="H821" i="55"/>
  <c r="I821" i="55"/>
  <c r="J821" i="55"/>
  <c r="K821" i="55"/>
  <c r="L821" i="55"/>
  <c r="M821" i="55"/>
  <c r="N821" i="55"/>
  <c r="B822" i="55"/>
  <c r="C822" i="55"/>
  <c r="P822" i="55" s="1"/>
  <c r="D822" i="55"/>
  <c r="E822" i="55"/>
  <c r="F822" i="55"/>
  <c r="G822" i="55"/>
  <c r="H822" i="55"/>
  <c r="I822" i="55"/>
  <c r="J822" i="55"/>
  <c r="K822" i="55"/>
  <c r="L822" i="55"/>
  <c r="M822" i="55"/>
  <c r="N822" i="55"/>
  <c r="B823" i="55"/>
  <c r="C823" i="55"/>
  <c r="P823" i="55" s="1"/>
  <c r="D823" i="55"/>
  <c r="E823" i="55"/>
  <c r="F823" i="55"/>
  <c r="G823" i="55"/>
  <c r="H823" i="55"/>
  <c r="I823" i="55"/>
  <c r="J823" i="55"/>
  <c r="K823" i="55"/>
  <c r="L823" i="55"/>
  <c r="M823" i="55"/>
  <c r="N823" i="55"/>
  <c r="B824" i="55"/>
  <c r="C824" i="55"/>
  <c r="P824" i="55" s="1"/>
  <c r="D824" i="55"/>
  <c r="E824" i="55"/>
  <c r="F824" i="55"/>
  <c r="G824" i="55"/>
  <c r="H824" i="55"/>
  <c r="I824" i="55"/>
  <c r="J824" i="55"/>
  <c r="K824" i="55"/>
  <c r="L824" i="55"/>
  <c r="M824" i="55"/>
  <c r="N824" i="55"/>
  <c r="B825" i="55"/>
  <c r="C825" i="55"/>
  <c r="P825" i="55" s="1"/>
  <c r="D825" i="55"/>
  <c r="E825" i="55"/>
  <c r="F825" i="55"/>
  <c r="G825" i="55"/>
  <c r="H825" i="55"/>
  <c r="I825" i="55"/>
  <c r="J825" i="55"/>
  <c r="K825" i="55"/>
  <c r="L825" i="55"/>
  <c r="M825" i="55"/>
  <c r="N825" i="55"/>
  <c r="B826" i="55"/>
  <c r="C826" i="55"/>
  <c r="P826" i="55" s="1"/>
  <c r="D826" i="55"/>
  <c r="E826" i="55"/>
  <c r="F826" i="55"/>
  <c r="G826" i="55"/>
  <c r="H826" i="55"/>
  <c r="I826" i="55"/>
  <c r="J826" i="55"/>
  <c r="K826" i="55"/>
  <c r="L826" i="55"/>
  <c r="M826" i="55"/>
  <c r="N826" i="55"/>
  <c r="B827" i="55"/>
  <c r="C827" i="55"/>
  <c r="P827" i="55" s="1"/>
  <c r="D827" i="55"/>
  <c r="E827" i="55"/>
  <c r="F827" i="55"/>
  <c r="G827" i="55"/>
  <c r="H827" i="55"/>
  <c r="I827" i="55"/>
  <c r="J827" i="55"/>
  <c r="K827" i="55"/>
  <c r="L827" i="55"/>
  <c r="M827" i="55"/>
  <c r="N827" i="55"/>
  <c r="B828" i="55"/>
  <c r="C828" i="55"/>
  <c r="P828" i="55" s="1"/>
  <c r="D828" i="55"/>
  <c r="E828" i="55"/>
  <c r="F828" i="55"/>
  <c r="G828" i="55"/>
  <c r="H828" i="55"/>
  <c r="I828" i="55"/>
  <c r="J828" i="55"/>
  <c r="K828" i="55"/>
  <c r="L828" i="55"/>
  <c r="M828" i="55"/>
  <c r="N828" i="55"/>
  <c r="B829" i="55"/>
  <c r="C829" i="55"/>
  <c r="P829" i="55" s="1"/>
  <c r="D829" i="55"/>
  <c r="E829" i="55"/>
  <c r="F829" i="55"/>
  <c r="G829" i="55"/>
  <c r="H829" i="55"/>
  <c r="I829" i="55"/>
  <c r="J829" i="55"/>
  <c r="K829" i="55"/>
  <c r="L829" i="55"/>
  <c r="M829" i="55"/>
  <c r="N829" i="55"/>
  <c r="B830" i="55"/>
  <c r="C830" i="55"/>
  <c r="P830" i="55" s="1"/>
  <c r="D830" i="55"/>
  <c r="E830" i="55"/>
  <c r="F830" i="55"/>
  <c r="G830" i="55"/>
  <c r="H830" i="55"/>
  <c r="I830" i="55"/>
  <c r="J830" i="55"/>
  <c r="K830" i="55"/>
  <c r="L830" i="55"/>
  <c r="M830" i="55"/>
  <c r="N830" i="55"/>
  <c r="B831" i="55"/>
  <c r="C831" i="55"/>
  <c r="P831" i="55" s="1"/>
  <c r="D831" i="55"/>
  <c r="E831" i="55"/>
  <c r="F831" i="55"/>
  <c r="G831" i="55"/>
  <c r="H831" i="55"/>
  <c r="I831" i="55"/>
  <c r="J831" i="55"/>
  <c r="K831" i="55"/>
  <c r="L831" i="55"/>
  <c r="M831" i="55"/>
  <c r="N831" i="55"/>
  <c r="B832" i="55"/>
  <c r="C832" i="55"/>
  <c r="P832" i="55" s="1"/>
  <c r="D832" i="55"/>
  <c r="E832" i="55"/>
  <c r="F832" i="55"/>
  <c r="G832" i="55"/>
  <c r="H832" i="55"/>
  <c r="I832" i="55"/>
  <c r="J832" i="55"/>
  <c r="K832" i="55"/>
  <c r="L832" i="55"/>
  <c r="M832" i="55"/>
  <c r="N832" i="55"/>
  <c r="B833" i="55"/>
  <c r="C833" i="55"/>
  <c r="P833" i="55" s="1"/>
  <c r="D833" i="55"/>
  <c r="E833" i="55"/>
  <c r="F833" i="55"/>
  <c r="G833" i="55"/>
  <c r="H833" i="55"/>
  <c r="I833" i="55"/>
  <c r="J833" i="55"/>
  <c r="K833" i="55"/>
  <c r="L833" i="55"/>
  <c r="M833" i="55"/>
  <c r="N833" i="55"/>
  <c r="B834" i="55"/>
  <c r="C834" i="55"/>
  <c r="P834" i="55" s="1"/>
  <c r="D834" i="55"/>
  <c r="E834" i="55"/>
  <c r="F834" i="55"/>
  <c r="G834" i="55"/>
  <c r="H834" i="55"/>
  <c r="I834" i="55"/>
  <c r="J834" i="55"/>
  <c r="K834" i="55"/>
  <c r="L834" i="55"/>
  <c r="M834" i="55"/>
  <c r="N834" i="55"/>
  <c r="B835" i="55"/>
  <c r="C835" i="55"/>
  <c r="P835" i="55" s="1"/>
  <c r="D835" i="55"/>
  <c r="E835" i="55"/>
  <c r="F835" i="55"/>
  <c r="G835" i="55"/>
  <c r="H835" i="55"/>
  <c r="I835" i="55"/>
  <c r="J835" i="55"/>
  <c r="K835" i="55"/>
  <c r="L835" i="55"/>
  <c r="M835" i="55"/>
  <c r="N835" i="55"/>
  <c r="B836" i="55"/>
  <c r="C836" i="55"/>
  <c r="P836" i="55" s="1"/>
  <c r="D836" i="55"/>
  <c r="E836" i="55"/>
  <c r="F836" i="55"/>
  <c r="G836" i="55"/>
  <c r="H836" i="55"/>
  <c r="I836" i="55"/>
  <c r="J836" i="55"/>
  <c r="K836" i="55"/>
  <c r="L836" i="55"/>
  <c r="M836" i="55"/>
  <c r="N836" i="55"/>
  <c r="B837" i="55"/>
  <c r="C837" i="55"/>
  <c r="P837" i="55" s="1"/>
  <c r="D837" i="55"/>
  <c r="E837" i="55"/>
  <c r="F837" i="55"/>
  <c r="G837" i="55"/>
  <c r="H837" i="55"/>
  <c r="I837" i="55"/>
  <c r="J837" i="55"/>
  <c r="K837" i="55"/>
  <c r="L837" i="55"/>
  <c r="M837" i="55"/>
  <c r="N837" i="55"/>
  <c r="B838" i="55"/>
  <c r="C838" i="55"/>
  <c r="P838" i="55" s="1"/>
  <c r="D838" i="55"/>
  <c r="E838" i="55"/>
  <c r="F838" i="55"/>
  <c r="G838" i="55"/>
  <c r="H838" i="55"/>
  <c r="I838" i="55"/>
  <c r="J838" i="55"/>
  <c r="K838" i="55"/>
  <c r="L838" i="55"/>
  <c r="M838" i="55"/>
  <c r="N838" i="55"/>
  <c r="B839" i="55"/>
  <c r="C839" i="55"/>
  <c r="P839" i="55" s="1"/>
  <c r="D839" i="55"/>
  <c r="E839" i="55"/>
  <c r="F839" i="55"/>
  <c r="G839" i="55"/>
  <c r="H839" i="55"/>
  <c r="I839" i="55"/>
  <c r="J839" i="55"/>
  <c r="K839" i="55"/>
  <c r="L839" i="55"/>
  <c r="M839" i="55"/>
  <c r="N839" i="55"/>
  <c r="B840" i="55"/>
  <c r="C840" i="55"/>
  <c r="P840" i="55" s="1"/>
  <c r="D840" i="55"/>
  <c r="E840" i="55"/>
  <c r="F840" i="55"/>
  <c r="G840" i="55"/>
  <c r="H840" i="55"/>
  <c r="I840" i="55"/>
  <c r="J840" i="55"/>
  <c r="K840" i="55"/>
  <c r="L840" i="55"/>
  <c r="M840" i="55"/>
  <c r="N840" i="55"/>
  <c r="B841" i="55"/>
  <c r="C841" i="55"/>
  <c r="P841" i="55" s="1"/>
  <c r="D841" i="55"/>
  <c r="E841" i="55"/>
  <c r="F841" i="55"/>
  <c r="G841" i="55"/>
  <c r="H841" i="55"/>
  <c r="I841" i="55"/>
  <c r="J841" i="55"/>
  <c r="K841" i="55"/>
  <c r="L841" i="55"/>
  <c r="M841" i="55"/>
  <c r="N841" i="55"/>
  <c r="B842" i="55"/>
  <c r="C842" i="55"/>
  <c r="P842" i="55" s="1"/>
  <c r="D842" i="55"/>
  <c r="E842" i="55"/>
  <c r="F842" i="55"/>
  <c r="G842" i="55"/>
  <c r="H842" i="55"/>
  <c r="I842" i="55"/>
  <c r="J842" i="55"/>
  <c r="K842" i="55"/>
  <c r="L842" i="55"/>
  <c r="M842" i="55"/>
  <c r="N842" i="55"/>
  <c r="B843" i="55"/>
  <c r="C843" i="55"/>
  <c r="P843" i="55" s="1"/>
  <c r="D843" i="55"/>
  <c r="E843" i="55"/>
  <c r="F843" i="55"/>
  <c r="G843" i="55"/>
  <c r="H843" i="55"/>
  <c r="I843" i="55"/>
  <c r="J843" i="55"/>
  <c r="K843" i="55"/>
  <c r="L843" i="55"/>
  <c r="M843" i="55"/>
  <c r="N843" i="55"/>
  <c r="B844" i="55"/>
  <c r="C844" i="55"/>
  <c r="P844" i="55" s="1"/>
  <c r="D844" i="55"/>
  <c r="E844" i="55"/>
  <c r="F844" i="55"/>
  <c r="G844" i="55"/>
  <c r="H844" i="55"/>
  <c r="I844" i="55"/>
  <c r="J844" i="55"/>
  <c r="K844" i="55"/>
  <c r="L844" i="55"/>
  <c r="M844" i="55"/>
  <c r="N844" i="55"/>
  <c r="B845" i="55"/>
  <c r="C845" i="55"/>
  <c r="P845" i="55" s="1"/>
  <c r="D845" i="55"/>
  <c r="E845" i="55"/>
  <c r="F845" i="55"/>
  <c r="G845" i="55"/>
  <c r="H845" i="55"/>
  <c r="I845" i="55"/>
  <c r="J845" i="55"/>
  <c r="K845" i="55"/>
  <c r="L845" i="55"/>
  <c r="M845" i="55"/>
  <c r="N845" i="55"/>
  <c r="B846" i="55"/>
  <c r="C846" i="55"/>
  <c r="P846" i="55" s="1"/>
  <c r="D846" i="55"/>
  <c r="E846" i="55"/>
  <c r="F846" i="55"/>
  <c r="G846" i="55"/>
  <c r="H846" i="55"/>
  <c r="I846" i="55"/>
  <c r="J846" i="55"/>
  <c r="K846" i="55"/>
  <c r="L846" i="55"/>
  <c r="M846" i="55"/>
  <c r="N846" i="55"/>
  <c r="B847" i="55"/>
  <c r="C847" i="55"/>
  <c r="P847" i="55" s="1"/>
  <c r="D847" i="55"/>
  <c r="E847" i="55"/>
  <c r="F847" i="55"/>
  <c r="G847" i="55"/>
  <c r="H847" i="55"/>
  <c r="I847" i="55"/>
  <c r="J847" i="55"/>
  <c r="K847" i="55"/>
  <c r="L847" i="55"/>
  <c r="M847" i="55"/>
  <c r="N847" i="55"/>
  <c r="B848" i="55"/>
  <c r="C848" i="55"/>
  <c r="P848" i="55" s="1"/>
  <c r="D848" i="55"/>
  <c r="E848" i="55"/>
  <c r="F848" i="55"/>
  <c r="G848" i="55"/>
  <c r="H848" i="55"/>
  <c r="I848" i="55"/>
  <c r="J848" i="55"/>
  <c r="K848" i="55"/>
  <c r="L848" i="55"/>
  <c r="M848" i="55"/>
  <c r="N848" i="55"/>
  <c r="B849" i="55"/>
  <c r="C849" i="55"/>
  <c r="P849" i="55" s="1"/>
  <c r="D849" i="55"/>
  <c r="E849" i="55"/>
  <c r="F849" i="55"/>
  <c r="G849" i="55"/>
  <c r="H849" i="55"/>
  <c r="I849" i="55"/>
  <c r="J849" i="55"/>
  <c r="K849" i="55"/>
  <c r="L849" i="55"/>
  <c r="M849" i="55"/>
  <c r="N849" i="55"/>
  <c r="B850" i="55"/>
  <c r="C850" i="55"/>
  <c r="P850" i="55" s="1"/>
  <c r="D850" i="55"/>
  <c r="E850" i="55"/>
  <c r="F850" i="55"/>
  <c r="G850" i="55"/>
  <c r="H850" i="55"/>
  <c r="I850" i="55"/>
  <c r="J850" i="55"/>
  <c r="K850" i="55"/>
  <c r="L850" i="55"/>
  <c r="M850" i="55"/>
  <c r="N850" i="55"/>
  <c r="B851" i="55"/>
  <c r="C851" i="55"/>
  <c r="P851" i="55" s="1"/>
  <c r="D851" i="55"/>
  <c r="E851" i="55"/>
  <c r="F851" i="55"/>
  <c r="G851" i="55"/>
  <c r="H851" i="55"/>
  <c r="I851" i="55"/>
  <c r="J851" i="55"/>
  <c r="K851" i="55"/>
  <c r="L851" i="55"/>
  <c r="M851" i="55"/>
  <c r="N851" i="55"/>
  <c r="B852" i="55"/>
  <c r="C852" i="55"/>
  <c r="P852" i="55" s="1"/>
  <c r="D852" i="55"/>
  <c r="E852" i="55"/>
  <c r="F852" i="55"/>
  <c r="G852" i="55"/>
  <c r="H852" i="55"/>
  <c r="I852" i="55"/>
  <c r="J852" i="55"/>
  <c r="K852" i="55"/>
  <c r="L852" i="55"/>
  <c r="M852" i="55"/>
  <c r="N852" i="55"/>
  <c r="B853" i="55"/>
  <c r="C853" i="55"/>
  <c r="P853" i="55" s="1"/>
  <c r="D853" i="55"/>
  <c r="E853" i="55"/>
  <c r="F853" i="55"/>
  <c r="G853" i="55"/>
  <c r="H853" i="55"/>
  <c r="I853" i="55"/>
  <c r="J853" i="55"/>
  <c r="K853" i="55"/>
  <c r="L853" i="55"/>
  <c r="M853" i="55"/>
  <c r="N853" i="55"/>
  <c r="B854" i="55"/>
  <c r="C854" i="55"/>
  <c r="P854" i="55" s="1"/>
  <c r="D854" i="55"/>
  <c r="E854" i="55"/>
  <c r="F854" i="55"/>
  <c r="G854" i="55"/>
  <c r="H854" i="55"/>
  <c r="I854" i="55"/>
  <c r="J854" i="55"/>
  <c r="K854" i="55"/>
  <c r="L854" i="55"/>
  <c r="M854" i="55"/>
  <c r="N854" i="55"/>
  <c r="B855" i="55"/>
  <c r="C855" i="55"/>
  <c r="P855" i="55" s="1"/>
  <c r="D855" i="55"/>
  <c r="E855" i="55"/>
  <c r="F855" i="55"/>
  <c r="G855" i="55"/>
  <c r="H855" i="55"/>
  <c r="I855" i="55"/>
  <c r="J855" i="55"/>
  <c r="K855" i="55"/>
  <c r="L855" i="55"/>
  <c r="M855" i="55"/>
  <c r="N855" i="55"/>
  <c r="B856" i="55"/>
  <c r="C856" i="55"/>
  <c r="P856" i="55" s="1"/>
  <c r="D856" i="55"/>
  <c r="E856" i="55"/>
  <c r="F856" i="55"/>
  <c r="G856" i="55"/>
  <c r="H856" i="55"/>
  <c r="I856" i="55"/>
  <c r="J856" i="55"/>
  <c r="K856" i="55"/>
  <c r="L856" i="55"/>
  <c r="M856" i="55"/>
  <c r="N856" i="55"/>
  <c r="B857" i="55"/>
  <c r="C857" i="55"/>
  <c r="P857" i="55" s="1"/>
  <c r="D857" i="55"/>
  <c r="E857" i="55"/>
  <c r="F857" i="55"/>
  <c r="G857" i="55"/>
  <c r="H857" i="55"/>
  <c r="I857" i="55"/>
  <c r="J857" i="55"/>
  <c r="K857" i="55"/>
  <c r="L857" i="55"/>
  <c r="M857" i="55"/>
  <c r="N857" i="55"/>
  <c r="B858" i="55"/>
  <c r="C858" i="55"/>
  <c r="P858" i="55" s="1"/>
  <c r="D858" i="55"/>
  <c r="E858" i="55"/>
  <c r="F858" i="55"/>
  <c r="G858" i="55"/>
  <c r="H858" i="55"/>
  <c r="I858" i="55"/>
  <c r="J858" i="55"/>
  <c r="K858" i="55"/>
  <c r="L858" i="55"/>
  <c r="M858" i="55"/>
  <c r="N858" i="55"/>
  <c r="B859" i="55"/>
  <c r="C859" i="55"/>
  <c r="P859" i="55" s="1"/>
  <c r="D859" i="55"/>
  <c r="E859" i="55"/>
  <c r="F859" i="55"/>
  <c r="G859" i="55"/>
  <c r="H859" i="55"/>
  <c r="I859" i="55"/>
  <c r="J859" i="55"/>
  <c r="K859" i="55"/>
  <c r="L859" i="55"/>
  <c r="M859" i="55"/>
  <c r="N859" i="55"/>
  <c r="B860" i="55"/>
  <c r="C860" i="55"/>
  <c r="P860" i="55" s="1"/>
  <c r="D860" i="55"/>
  <c r="E860" i="55"/>
  <c r="F860" i="55"/>
  <c r="G860" i="55"/>
  <c r="H860" i="55"/>
  <c r="I860" i="55"/>
  <c r="J860" i="55"/>
  <c r="K860" i="55"/>
  <c r="L860" i="55"/>
  <c r="M860" i="55"/>
  <c r="N860" i="55"/>
  <c r="B861" i="55"/>
  <c r="C861" i="55"/>
  <c r="P861" i="55" s="1"/>
  <c r="D861" i="55"/>
  <c r="E861" i="55"/>
  <c r="F861" i="55"/>
  <c r="G861" i="55"/>
  <c r="H861" i="55"/>
  <c r="I861" i="55"/>
  <c r="J861" i="55"/>
  <c r="K861" i="55"/>
  <c r="L861" i="55"/>
  <c r="M861" i="55"/>
  <c r="N861" i="55"/>
  <c r="B862" i="55"/>
  <c r="C862" i="55"/>
  <c r="P862" i="55" s="1"/>
  <c r="D862" i="55"/>
  <c r="E862" i="55"/>
  <c r="F862" i="55"/>
  <c r="G862" i="55"/>
  <c r="H862" i="55"/>
  <c r="I862" i="55"/>
  <c r="J862" i="55"/>
  <c r="K862" i="55"/>
  <c r="L862" i="55"/>
  <c r="M862" i="55"/>
  <c r="N862" i="55"/>
  <c r="B863" i="55"/>
  <c r="C863" i="55"/>
  <c r="P863" i="55" s="1"/>
  <c r="D863" i="55"/>
  <c r="E863" i="55"/>
  <c r="F863" i="55"/>
  <c r="G863" i="55"/>
  <c r="H863" i="55"/>
  <c r="I863" i="55"/>
  <c r="J863" i="55"/>
  <c r="K863" i="55"/>
  <c r="L863" i="55"/>
  <c r="M863" i="55"/>
  <c r="N863" i="55"/>
  <c r="B864" i="55"/>
  <c r="C864" i="55"/>
  <c r="P864" i="55" s="1"/>
  <c r="D864" i="55"/>
  <c r="E864" i="55"/>
  <c r="F864" i="55"/>
  <c r="G864" i="55"/>
  <c r="H864" i="55"/>
  <c r="I864" i="55"/>
  <c r="J864" i="55"/>
  <c r="K864" i="55"/>
  <c r="L864" i="55"/>
  <c r="M864" i="55"/>
  <c r="N864" i="55"/>
  <c r="B865" i="55"/>
  <c r="C865" i="55"/>
  <c r="P865" i="55" s="1"/>
  <c r="D865" i="55"/>
  <c r="E865" i="55"/>
  <c r="F865" i="55"/>
  <c r="G865" i="55"/>
  <c r="H865" i="55"/>
  <c r="I865" i="55"/>
  <c r="J865" i="55"/>
  <c r="K865" i="55"/>
  <c r="L865" i="55"/>
  <c r="M865" i="55"/>
  <c r="N865" i="55"/>
  <c r="B866" i="55"/>
  <c r="C866" i="55"/>
  <c r="P866" i="55" s="1"/>
  <c r="D866" i="55"/>
  <c r="E866" i="55"/>
  <c r="F866" i="55"/>
  <c r="G866" i="55"/>
  <c r="H866" i="55"/>
  <c r="I866" i="55"/>
  <c r="J866" i="55"/>
  <c r="K866" i="55"/>
  <c r="L866" i="55"/>
  <c r="M866" i="55"/>
  <c r="N866" i="55"/>
  <c r="B867" i="55"/>
  <c r="C867" i="55"/>
  <c r="P867" i="55" s="1"/>
  <c r="D867" i="55"/>
  <c r="E867" i="55"/>
  <c r="F867" i="55"/>
  <c r="G867" i="55"/>
  <c r="H867" i="55"/>
  <c r="I867" i="55"/>
  <c r="J867" i="55"/>
  <c r="K867" i="55"/>
  <c r="L867" i="55"/>
  <c r="M867" i="55"/>
  <c r="N867" i="55"/>
  <c r="B868" i="55"/>
  <c r="C868" i="55"/>
  <c r="P868" i="55" s="1"/>
  <c r="D868" i="55"/>
  <c r="E868" i="55"/>
  <c r="F868" i="55"/>
  <c r="G868" i="55"/>
  <c r="H868" i="55"/>
  <c r="I868" i="55"/>
  <c r="J868" i="55"/>
  <c r="K868" i="55"/>
  <c r="L868" i="55"/>
  <c r="M868" i="55"/>
  <c r="N868" i="55"/>
  <c r="B869" i="55"/>
  <c r="C869" i="55"/>
  <c r="P869" i="55" s="1"/>
  <c r="D869" i="55"/>
  <c r="E869" i="55"/>
  <c r="F869" i="55"/>
  <c r="G869" i="55"/>
  <c r="H869" i="55"/>
  <c r="I869" i="55"/>
  <c r="J869" i="55"/>
  <c r="K869" i="55"/>
  <c r="L869" i="55"/>
  <c r="M869" i="55"/>
  <c r="N869" i="55"/>
  <c r="B870" i="55"/>
  <c r="C870" i="55"/>
  <c r="P870" i="55" s="1"/>
  <c r="D870" i="55"/>
  <c r="E870" i="55"/>
  <c r="F870" i="55"/>
  <c r="G870" i="55"/>
  <c r="H870" i="55"/>
  <c r="I870" i="55"/>
  <c r="J870" i="55"/>
  <c r="K870" i="55"/>
  <c r="L870" i="55"/>
  <c r="M870" i="55"/>
  <c r="N870" i="55"/>
  <c r="B871" i="55"/>
  <c r="C871" i="55"/>
  <c r="P871" i="55" s="1"/>
  <c r="D871" i="55"/>
  <c r="E871" i="55"/>
  <c r="F871" i="55"/>
  <c r="G871" i="55"/>
  <c r="H871" i="55"/>
  <c r="I871" i="55"/>
  <c r="J871" i="55"/>
  <c r="K871" i="55"/>
  <c r="L871" i="55"/>
  <c r="M871" i="55"/>
  <c r="N871" i="55"/>
  <c r="B872" i="55"/>
  <c r="C872" i="55"/>
  <c r="P872" i="55" s="1"/>
  <c r="D872" i="55"/>
  <c r="E872" i="55"/>
  <c r="F872" i="55"/>
  <c r="G872" i="55"/>
  <c r="H872" i="55"/>
  <c r="I872" i="55"/>
  <c r="J872" i="55"/>
  <c r="K872" i="55"/>
  <c r="L872" i="55"/>
  <c r="M872" i="55"/>
  <c r="N872" i="55"/>
  <c r="B873" i="55"/>
  <c r="C873" i="55"/>
  <c r="P873" i="55" s="1"/>
  <c r="D873" i="55"/>
  <c r="E873" i="55"/>
  <c r="F873" i="55"/>
  <c r="G873" i="55"/>
  <c r="H873" i="55"/>
  <c r="I873" i="55"/>
  <c r="J873" i="55"/>
  <c r="K873" i="55"/>
  <c r="L873" i="55"/>
  <c r="M873" i="55"/>
  <c r="N873" i="55"/>
  <c r="B874" i="55"/>
  <c r="C874" i="55"/>
  <c r="P874" i="55" s="1"/>
  <c r="D874" i="55"/>
  <c r="E874" i="55"/>
  <c r="F874" i="55"/>
  <c r="G874" i="55"/>
  <c r="H874" i="55"/>
  <c r="I874" i="55"/>
  <c r="J874" i="55"/>
  <c r="K874" i="55"/>
  <c r="L874" i="55"/>
  <c r="M874" i="55"/>
  <c r="N874" i="55"/>
  <c r="B875" i="55"/>
  <c r="C875" i="55"/>
  <c r="P875" i="55" s="1"/>
  <c r="D875" i="55"/>
  <c r="E875" i="55"/>
  <c r="F875" i="55"/>
  <c r="G875" i="55"/>
  <c r="H875" i="55"/>
  <c r="I875" i="55"/>
  <c r="J875" i="55"/>
  <c r="K875" i="55"/>
  <c r="L875" i="55"/>
  <c r="M875" i="55"/>
  <c r="N875" i="55"/>
  <c r="B876" i="55"/>
  <c r="C876" i="55"/>
  <c r="P876" i="55" s="1"/>
  <c r="D876" i="55"/>
  <c r="E876" i="55"/>
  <c r="F876" i="55"/>
  <c r="G876" i="55"/>
  <c r="H876" i="55"/>
  <c r="I876" i="55"/>
  <c r="J876" i="55"/>
  <c r="K876" i="55"/>
  <c r="L876" i="55"/>
  <c r="M876" i="55"/>
  <c r="N876" i="55"/>
  <c r="B877" i="55"/>
  <c r="C877" i="55"/>
  <c r="P877" i="55" s="1"/>
  <c r="D877" i="55"/>
  <c r="E877" i="55"/>
  <c r="F877" i="55"/>
  <c r="G877" i="55"/>
  <c r="H877" i="55"/>
  <c r="I877" i="55"/>
  <c r="J877" i="55"/>
  <c r="K877" i="55"/>
  <c r="L877" i="55"/>
  <c r="M877" i="55"/>
  <c r="N877" i="55"/>
  <c r="B878" i="55"/>
  <c r="C878" i="55"/>
  <c r="P878" i="55" s="1"/>
  <c r="D878" i="55"/>
  <c r="E878" i="55"/>
  <c r="F878" i="55"/>
  <c r="G878" i="55"/>
  <c r="H878" i="55"/>
  <c r="I878" i="55"/>
  <c r="J878" i="55"/>
  <c r="K878" i="55"/>
  <c r="L878" i="55"/>
  <c r="M878" i="55"/>
  <c r="N878" i="55"/>
  <c r="B879" i="55"/>
  <c r="C879" i="55"/>
  <c r="P879" i="55" s="1"/>
  <c r="D879" i="55"/>
  <c r="E879" i="55"/>
  <c r="F879" i="55"/>
  <c r="G879" i="55"/>
  <c r="H879" i="55"/>
  <c r="I879" i="55"/>
  <c r="J879" i="55"/>
  <c r="K879" i="55"/>
  <c r="L879" i="55"/>
  <c r="M879" i="55"/>
  <c r="N879" i="55"/>
  <c r="B880" i="55"/>
  <c r="C880" i="55"/>
  <c r="P880" i="55" s="1"/>
  <c r="D880" i="55"/>
  <c r="E880" i="55"/>
  <c r="F880" i="55"/>
  <c r="G880" i="55"/>
  <c r="H880" i="55"/>
  <c r="I880" i="55"/>
  <c r="J880" i="55"/>
  <c r="K880" i="55"/>
  <c r="L880" i="55"/>
  <c r="M880" i="55"/>
  <c r="N880" i="55"/>
  <c r="B881" i="55"/>
  <c r="C881" i="55"/>
  <c r="P881" i="55" s="1"/>
  <c r="D881" i="55"/>
  <c r="E881" i="55"/>
  <c r="F881" i="55"/>
  <c r="G881" i="55"/>
  <c r="H881" i="55"/>
  <c r="I881" i="55"/>
  <c r="J881" i="55"/>
  <c r="K881" i="55"/>
  <c r="L881" i="55"/>
  <c r="M881" i="55"/>
  <c r="N881" i="55"/>
  <c r="B882" i="55"/>
  <c r="C882" i="55"/>
  <c r="P882" i="55" s="1"/>
  <c r="D882" i="55"/>
  <c r="E882" i="55"/>
  <c r="F882" i="55"/>
  <c r="G882" i="55"/>
  <c r="H882" i="55"/>
  <c r="I882" i="55"/>
  <c r="J882" i="55"/>
  <c r="K882" i="55"/>
  <c r="L882" i="55"/>
  <c r="M882" i="55"/>
  <c r="N882" i="55"/>
  <c r="B883" i="55"/>
  <c r="C883" i="55"/>
  <c r="P883" i="55" s="1"/>
  <c r="D883" i="55"/>
  <c r="E883" i="55"/>
  <c r="F883" i="55"/>
  <c r="G883" i="55"/>
  <c r="H883" i="55"/>
  <c r="I883" i="55"/>
  <c r="J883" i="55"/>
  <c r="K883" i="55"/>
  <c r="L883" i="55"/>
  <c r="M883" i="55"/>
  <c r="N883" i="55"/>
  <c r="B884" i="55"/>
  <c r="C884" i="55"/>
  <c r="P884" i="55" s="1"/>
  <c r="D884" i="55"/>
  <c r="E884" i="55"/>
  <c r="F884" i="55"/>
  <c r="G884" i="55"/>
  <c r="H884" i="55"/>
  <c r="I884" i="55"/>
  <c r="J884" i="55"/>
  <c r="K884" i="55"/>
  <c r="L884" i="55"/>
  <c r="M884" i="55"/>
  <c r="N884" i="55"/>
  <c r="B885" i="55"/>
  <c r="C885" i="55"/>
  <c r="P885" i="55" s="1"/>
  <c r="D885" i="55"/>
  <c r="E885" i="55"/>
  <c r="F885" i="55"/>
  <c r="G885" i="55"/>
  <c r="H885" i="55"/>
  <c r="I885" i="55"/>
  <c r="J885" i="55"/>
  <c r="K885" i="55"/>
  <c r="L885" i="55"/>
  <c r="M885" i="55"/>
  <c r="N885" i="55"/>
  <c r="B886" i="55"/>
  <c r="C886" i="55"/>
  <c r="P886" i="55" s="1"/>
  <c r="D886" i="55"/>
  <c r="E886" i="55"/>
  <c r="F886" i="55"/>
  <c r="G886" i="55"/>
  <c r="H886" i="55"/>
  <c r="I886" i="55"/>
  <c r="J886" i="55"/>
  <c r="K886" i="55"/>
  <c r="L886" i="55"/>
  <c r="M886" i="55"/>
  <c r="N886" i="55"/>
  <c r="B887" i="55"/>
  <c r="C887" i="55"/>
  <c r="P887" i="55" s="1"/>
  <c r="D887" i="55"/>
  <c r="E887" i="55"/>
  <c r="F887" i="55"/>
  <c r="G887" i="55"/>
  <c r="H887" i="55"/>
  <c r="I887" i="55"/>
  <c r="J887" i="55"/>
  <c r="K887" i="55"/>
  <c r="L887" i="55"/>
  <c r="M887" i="55"/>
  <c r="N887" i="55"/>
  <c r="B888" i="55"/>
  <c r="C888" i="55"/>
  <c r="P888" i="55" s="1"/>
  <c r="D888" i="55"/>
  <c r="E888" i="55"/>
  <c r="F888" i="55"/>
  <c r="G888" i="55"/>
  <c r="H888" i="55"/>
  <c r="I888" i="55"/>
  <c r="J888" i="55"/>
  <c r="K888" i="55"/>
  <c r="L888" i="55"/>
  <c r="M888" i="55"/>
  <c r="N888" i="55"/>
  <c r="B889" i="55"/>
  <c r="C889" i="55"/>
  <c r="P889" i="55" s="1"/>
  <c r="D889" i="55"/>
  <c r="E889" i="55"/>
  <c r="F889" i="55"/>
  <c r="G889" i="55"/>
  <c r="H889" i="55"/>
  <c r="I889" i="55"/>
  <c r="J889" i="55"/>
  <c r="K889" i="55"/>
  <c r="L889" i="55"/>
  <c r="M889" i="55"/>
  <c r="N889" i="55"/>
  <c r="B890" i="55"/>
  <c r="C890" i="55"/>
  <c r="P890" i="55" s="1"/>
  <c r="D890" i="55"/>
  <c r="E890" i="55"/>
  <c r="F890" i="55"/>
  <c r="G890" i="55"/>
  <c r="H890" i="55"/>
  <c r="I890" i="55"/>
  <c r="J890" i="55"/>
  <c r="K890" i="55"/>
  <c r="L890" i="55"/>
  <c r="M890" i="55"/>
  <c r="N890" i="55"/>
  <c r="B891" i="55"/>
  <c r="C891" i="55"/>
  <c r="P891" i="55" s="1"/>
  <c r="D891" i="55"/>
  <c r="E891" i="55"/>
  <c r="F891" i="55"/>
  <c r="G891" i="55"/>
  <c r="H891" i="55"/>
  <c r="I891" i="55"/>
  <c r="J891" i="55"/>
  <c r="K891" i="55"/>
  <c r="L891" i="55"/>
  <c r="M891" i="55"/>
  <c r="N891" i="55"/>
  <c r="B892" i="55"/>
  <c r="C892" i="55"/>
  <c r="P892" i="55" s="1"/>
  <c r="D892" i="55"/>
  <c r="E892" i="55"/>
  <c r="F892" i="55"/>
  <c r="G892" i="55"/>
  <c r="H892" i="55"/>
  <c r="I892" i="55"/>
  <c r="J892" i="55"/>
  <c r="K892" i="55"/>
  <c r="L892" i="55"/>
  <c r="M892" i="55"/>
  <c r="N892" i="55"/>
  <c r="B893" i="55"/>
  <c r="C893" i="55"/>
  <c r="P893" i="55" s="1"/>
  <c r="D893" i="55"/>
  <c r="E893" i="55"/>
  <c r="F893" i="55"/>
  <c r="G893" i="55"/>
  <c r="H893" i="55"/>
  <c r="I893" i="55"/>
  <c r="J893" i="55"/>
  <c r="K893" i="55"/>
  <c r="L893" i="55"/>
  <c r="M893" i="55"/>
  <c r="N893" i="55"/>
  <c r="B894" i="55"/>
  <c r="C894" i="55"/>
  <c r="P894" i="55" s="1"/>
  <c r="D894" i="55"/>
  <c r="E894" i="55"/>
  <c r="F894" i="55"/>
  <c r="G894" i="55"/>
  <c r="H894" i="55"/>
  <c r="I894" i="55"/>
  <c r="J894" i="55"/>
  <c r="K894" i="55"/>
  <c r="L894" i="55"/>
  <c r="M894" i="55"/>
  <c r="N894" i="55"/>
  <c r="B895" i="55"/>
  <c r="C895" i="55"/>
  <c r="P895" i="55" s="1"/>
  <c r="D895" i="55"/>
  <c r="E895" i="55"/>
  <c r="F895" i="55"/>
  <c r="G895" i="55"/>
  <c r="H895" i="55"/>
  <c r="I895" i="55"/>
  <c r="J895" i="55"/>
  <c r="K895" i="55"/>
  <c r="L895" i="55"/>
  <c r="M895" i="55"/>
  <c r="N895" i="55"/>
  <c r="B896" i="55"/>
  <c r="C896" i="55"/>
  <c r="P896" i="55" s="1"/>
  <c r="D896" i="55"/>
  <c r="E896" i="55"/>
  <c r="F896" i="55"/>
  <c r="G896" i="55"/>
  <c r="H896" i="55"/>
  <c r="I896" i="55"/>
  <c r="J896" i="55"/>
  <c r="K896" i="55"/>
  <c r="L896" i="55"/>
  <c r="M896" i="55"/>
  <c r="N896" i="55"/>
  <c r="B897" i="55"/>
  <c r="C897" i="55"/>
  <c r="P897" i="55" s="1"/>
  <c r="D897" i="55"/>
  <c r="E897" i="55"/>
  <c r="F897" i="55"/>
  <c r="G897" i="55"/>
  <c r="H897" i="55"/>
  <c r="I897" i="55"/>
  <c r="J897" i="55"/>
  <c r="K897" i="55"/>
  <c r="L897" i="55"/>
  <c r="M897" i="55"/>
  <c r="N897" i="55"/>
  <c r="B898" i="55"/>
  <c r="C898" i="55"/>
  <c r="P898" i="55" s="1"/>
  <c r="D898" i="55"/>
  <c r="E898" i="55"/>
  <c r="F898" i="55"/>
  <c r="G898" i="55"/>
  <c r="H898" i="55"/>
  <c r="I898" i="55"/>
  <c r="J898" i="55"/>
  <c r="K898" i="55"/>
  <c r="L898" i="55"/>
  <c r="M898" i="55"/>
  <c r="N898" i="55"/>
  <c r="B899" i="55"/>
  <c r="C899" i="55"/>
  <c r="P899" i="55" s="1"/>
  <c r="D899" i="55"/>
  <c r="E899" i="55"/>
  <c r="F899" i="55"/>
  <c r="G899" i="55"/>
  <c r="H899" i="55"/>
  <c r="I899" i="55"/>
  <c r="J899" i="55"/>
  <c r="K899" i="55"/>
  <c r="L899" i="55"/>
  <c r="M899" i="55"/>
  <c r="N899" i="55"/>
  <c r="B900" i="55"/>
  <c r="C900" i="55"/>
  <c r="P900" i="55" s="1"/>
  <c r="D900" i="55"/>
  <c r="E900" i="55"/>
  <c r="F900" i="55"/>
  <c r="G900" i="55"/>
  <c r="H900" i="55"/>
  <c r="I900" i="55"/>
  <c r="J900" i="55"/>
  <c r="K900" i="55"/>
  <c r="L900" i="55"/>
  <c r="M900" i="55"/>
  <c r="N900" i="55"/>
  <c r="B901" i="55"/>
  <c r="C901" i="55"/>
  <c r="P901" i="55" s="1"/>
  <c r="D901" i="55"/>
  <c r="E901" i="55"/>
  <c r="F901" i="55"/>
  <c r="G901" i="55"/>
  <c r="H901" i="55"/>
  <c r="I901" i="55"/>
  <c r="J901" i="55"/>
  <c r="K901" i="55"/>
  <c r="L901" i="55"/>
  <c r="M901" i="55"/>
  <c r="N901" i="55"/>
  <c r="B902" i="55"/>
  <c r="C902" i="55"/>
  <c r="P902" i="55" s="1"/>
  <c r="D902" i="55"/>
  <c r="E902" i="55"/>
  <c r="F902" i="55"/>
  <c r="G902" i="55"/>
  <c r="H902" i="55"/>
  <c r="I902" i="55"/>
  <c r="J902" i="55"/>
  <c r="K902" i="55"/>
  <c r="L902" i="55"/>
  <c r="M902" i="55"/>
  <c r="N902" i="55"/>
  <c r="B903" i="55"/>
  <c r="C903" i="55"/>
  <c r="P903" i="55" s="1"/>
  <c r="D903" i="55"/>
  <c r="E903" i="55"/>
  <c r="F903" i="55"/>
  <c r="G903" i="55"/>
  <c r="H903" i="55"/>
  <c r="I903" i="55"/>
  <c r="J903" i="55"/>
  <c r="K903" i="55"/>
  <c r="L903" i="55"/>
  <c r="M903" i="55"/>
  <c r="N903" i="55"/>
  <c r="B904" i="55"/>
  <c r="C904" i="55"/>
  <c r="P904" i="55" s="1"/>
  <c r="D904" i="55"/>
  <c r="E904" i="55"/>
  <c r="F904" i="55"/>
  <c r="G904" i="55"/>
  <c r="H904" i="55"/>
  <c r="I904" i="55"/>
  <c r="J904" i="55"/>
  <c r="K904" i="55"/>
  <c r="L904" i="55"/>
  <c r="M904" i="55"/>
  <c r="N904" i="55"/>
  <c r="B905" i="55"/>
  <c r="C905" i="55"/>
  <c r="P905" i="55" s="1"/>
  <c r="D905" i="55"/>
  <c r="E905" i="55"/>
  <c r="F905" i="55"/>
  <c r="G905" i="55"/>
  <c r="H905" i="55"/>
  <c r="I905" i="55"/>
  <c r="J905" i="55"/>
  <c r="K905" i="55"/>
  <c r="L905" i="55"/>
  <c r="M905" i="55"/>
  <c r="N905" i="55"/>
  <c r="B906" i="55"/>
  <c r="C906" i="55"/>
  <c r="P906" i="55" s="1"/>
  <c r="D906" i="55"/>
  <c r="E906" i="55"/>
  <c r="F906" i="55"/>
  <c r="G906" i="55"/>
  <c r="H906" i="55"/>
  <c r="I906" i="55"/>
  <c r="J906" i="55"/>
  <c r="K906" i="55"/>
  <c r="L906" i="55"/>
  <c r="M906" i="55"/>
  <c r="N906" i="55"/>
  <c r="B907" i="55"/>
  <c r="C907" i="55"/>
  <c r="P907" i="55" s="1"/>
  <c r="D907" i="55"/>
  <c r="E907" i="55"/>
  <c r="F907" i="55"/>
  <c r="G907" i="55"/>
  <c r="H907" i="55"/>
  <c r="I907" i="55"/>
  <c r="J907" i="55"/>
  <c r="K907" i="55"/>
  <c r="L907" i="55"/>
  <c r="M907" i="55"/>
  <c r="N907" i="55"/>
  <c r="B908" i="55"/>
  <c r="C908" i="55"/>
  <c r="P908" i="55" s="1"/>
  <c r="D908" i="55"/>
  <c r="E908" i="55"/>
  <c r="F908" i="55"/>
  <c r="G908" i="55"/>
  <c r="H908" i="55"/>
  <c r="I908" i="55"/>
  <c r="J908" i="55"/>
  <c r="K908" i="55"/>
  <c r="L908" i="55"/>
  <c r="M908" i="55"/>
  <c r="N908" i="55"/>
  <c r="B909" i="55"/>
  <c r="C909" i="55"/>
  <c r="P909" i="55" s="1"/>
  <c r="D909" i="55"/>
  <c r="E909" i="55"/>
  <c r="F909" i="55"/>
  <c r="G909" i="55"/>
  <c r="H909" i="55"/>
  <c r="I909" i="55"/>
  <c r="J909" i="55"/>
  <c r="K909" i="55"/>
  <c r="L909" i="55"/>
  <c r="M909" i="55"/>
  <c r="N909" i="55"/>
  <c r="B910" i="55"/>
  <c r="C910" i="55"/>
  <c r="P910" i="55" s="1"/>
  <c r="D910" i="55"/>
  <c r="E910" i="55"/>
  <c r="F910" i="55"/>
  <c r="G910" i="55"/>
  <c r="H910" i="55"/>
  <c r="I910" i="55"/>
  <c r="J910" i="55"/>
  <c r="K910" i="55"/>
  <c r="L910" i="55"/>
  <c r="M910" i="55"/>
  <c r="N910" i="55"/>
  <c r="B911" i="55"/>
  <c r="C911" i="55"/>
  <c r="P911" i="55" s="1"/>
  <c r="D911" i="55"/>
  <c r="E911" i="55"/>
  <c r="F911" i="55"/>
  <c r="G911" i="55"/>
  <c r="H911" i="55"/>
  <c r="I911" i="55"/>
  <c r="J911" i="55"/>
  <c r="K911" i="55"/>
  <c r="L911" i="55"/>
  <c r="M911" i="55"/>
  <c r="N911" i="55"/>
  <c r="B912" i="55"/>
  <c r="C912" i="55"/>
  <c r="P912" i="55" s="1"/>
  <c r="D912" i="55"/>
  <c r="E912" i="55"/>
  <c r="F912" i="55"/>
  <c r="G912" i="55"/>
  <c r="H912" i="55"/>
  <c r="I912" i="55"/>
  <c r="J912" i="55"/>
  <c r="K912" i="55"/>
  <c r="L912" i="55"/>
  <c r="M912" i="55"/>
  <c r="N912" i="55"/>
  <c r="B913" i="55"/>
  <c r="C913" i="55"/>
  <c r="P913" i="55" s="1"/>
  <c r="D913" i="55"/>
  <c r="E913" i="55"/>
  <c r="F913" i="55"/>
  <c r="G913" i="55"/>
  <c r="H913" i="55"/>
  <c r="I913" i="55"/>
  <c r="J913" i="55"/>
  <c r="K913" i="55"/>
  <c r="L913" i="55"/>
  <c r="M913" i="55"/>
  <c r="N913" i="55"/>
  <c r="B914" i="55"/>
  <c r="C914" i="55"/>
  <c r="P914" i="55" s="1"/>
  <c r="D914" i="55"/>
  <c r="E914" i="55"/>
  <c r="F914" i="55"/>
  <c r="G914" i="55"/>
  <c r="H914" i="55"/>
  <c r="I914" i="55"/>
  <c r="J914" i="55"/>
  <c r="K914" i="55"/>
  <c r="L914" i="55"/>
  <c r="M914" i="55"/>
  <c r="N914" i="55"/>
  <c r="B915" i="55"/>
  <c r="C915" i="55"/>
  <c r="P915" i="55" s="1"/>
  <c r="D915" i="55"/>
  <c r="E915" i="55"/>
  <c r="F915" i="55"/>
  <c r="G915" i="55"/>
  <c r="H915" i="55"/>
  <c r="I915" i="55"/>
  <c r="J915" i="55"/>
  <c r="K915" i="55"/>
  <c r="L915" i="55"/>
  <c r="M915" i="55"/>
  <c r="N915" i="55"/>
  <c r="B916" i="55"/>
  <c r="C916" i="55"/>
  <c r="P916" i="55" s="1"/>
  <c r="D916" i="55"/>
  <c r="E916" i="55"/>
  <c r="F916" i="55"/>
  <c r="G916" i="55"/>
  <c r="H916" i="55"/>
  <c r="I916" i="55"/>
  <c r="J916" i="55"/>
  <c r="K916" i="55"/>
  <c r="L916" i="55"/>
  <c r="M916" i="55"/>
  <c r="N916" i="55"/>
  <c r="B917" i="55"/>
  <c r="C917" i="55"/>
  <c r="P917" i="55" s="1"/>
  <c r="D917" i="55"/>
  <c r="E917" i="55"/>
  <c r="F917" i="55"/>
  <c r="G917" i="55"/>
  <c r="H917" i="55"/>
  <c r="I917" i="55"/>
  <c r="J917" i="55"/>
  <c r="K917" i="55"/>
  <c r="L917" i="55"/>
  <c r="M917" i="55"/>
  <c r="N917" i="55"/>
  <c r="B918" i="55"/>
  <c r="C918" i="55"/>
  <c r="P918" i="55" s="1"/>
  <c r="D918" i="55"/>
  <c r="E918" i="55"/>
  <c r="F918" i="55"/>
  <c r="G918" i="55"/>
  <c r="H918" i="55"/>
  <c r="I918" i="55"/>
  <c r="J918" i="55"/>
  <c r="K918" i="55"/>
  <c r="L918" i="55"/>
  <c r="M918" i="55"/>
  <c r="N918" i="55"/>
  <c r="B919" i="55"/>
  <c r="C919" i="55"/>
  <c r="P919" i="55" s="1"/>
  <c r="D919" i="55"/>
  <c r="E919" i="55"/>
  <c r="F919" i="55"/>
  <c r="G919" i="55"/>
  <c r="H919" i="55"/>
  <c r="I919" i="55"/>
  <c r="J919" i="55"/>
  <c r="K919" i="55"/>
  <c r="L919" i="55"/>
  <c r="M919" i="55"/>
  <c r="N919" i="55"/>
  <c r="B920" i="55"/>
  <c r="C920" i="55"/>
  <c r="P920" i="55" s="1"/>
  <c r="D920" i="55"/>
  <c r="E920" i="55"/>
  <c r="F920" i="55"/>
  <c r="G920" i="55"/>
  <c r="H920" i="55"/>
  <c r="I920" i="55"/>
  <c r="J920" i="55"/>
  <c r="K920" i="55"/>
  <c r="L920" i="55"/>
  <c r="M920" i="55"/>
  <c r="N920" i="55"/>
  <c r="B921" i="55"/>
  <c r="C921" i="55"/>
  <c r="P921" i="55" s="1"/>
  <c r="D921" i="55"/>
  <c r="E921" i="55"/>
  <c r="F921" i="55"/>
  <c r="G921" i="55"/>
  <c r="H921" i="55"/>
  <c r="I921" i="55"/>
  <c r="J921" i="55"/>
  <c r="K921" i="55"/>
  <c r="L921" i="55"/>
  <c r="M921" i="55"/>
  <c r="N921" i="55"/>
  <c r="B922" i="55"/>
  <c r="C922" i="55"/>
  <c r="P922" i="55" s="1"/>
  <c r="D922" i="55"/>
  <c r="E922" i="55"/>
  <c r="F922" i="55"/>
  <c r="G922" i="55"/>
  <c r="H922" i="55"/>
  <c r="I922" i="55"/>
  <c r="J922" i="55"/>
  <c r="K922" i="55"/>
  <c r="L922" i="55"/>
  <c r="M922" i="55"/>
  <c r="N922" i="55"/>
  <c r="B923" i="55"/>
  <c r="C923" i="55"/>
  <c r="P923" i="55" s="1"/>
  <c r="D923" i="55"/>
  <c r="E923" i="55"/>
  <c r="F923" i="55"/>
  <c r="G923" i="55"/>
  <c r="H923" i="55"/>
  <c r="I923" i="55"/>
  <c r="J923" i="55"/>
  <c r="K923" i="55"/>
  <c r="L923" i="55"/>
  <c r="M923" i="55"/>
  <c r="N923" i="55"/>
  <c r="B924" i="55"/>
  <c r="C924" i="55"/>
  <c r="P924" i="55" s="1"/>
  <c r="D924" i="55"/>
  <c r="E924" i="55"/>
  <c r="F924" i="55"/>
  <c r="G924" i="55"/>
  <c r="H924" i="55"/>
  <c r="I924" i="55"/>
  <c r="J924" i="55"/>
  <c r="K924" i="55"/>
  <c r="L924" i="55"/>
  <c r="M924" i="55"/>
  <c r="N924" i="55"/>
  <c r="B925" i="55"/>
  <c r="C925" i="55"/>
  <c r="P925" i="55" s="1"/>
  <c r="D925" i="55"/>
  <c r="E925" i="55"/>
  <c r="F925" i="55"/>
  <c r="G925" i="55"/>
  <c r="H925" i="55"/>
  <c r="I925" i="55"/>
  <c r="J925" i="55"/>
  <c r="K925" i="55"/>
  <c r="L925" i="55"/>
  <c r="M925" i="55"/>
  <c r="N925" i="55"/>
  <c r="B926" i="55"/>
  <c r="C926" i="55"/>
  <c r="P926" i="55" s="1"/>
  <c r="D926" i="55"/>
  <c r="E926" i="55"/>
  <c r="F926" i="55"/>
  <c r="G926" i="55"/>
  <c r="H926" i="55"/>
  <c r="I926" i="55"/>
  <c r="J926" i="55"/>
  <c r="K926" i="55"/>
  <c r="L926" i="55"/>
  <c r="M926" i="55"/>
  <c r="N926" i="55"/>
  <c r="B927" i="55"/>
  <c r="C927" i="55"/>
  <c r="P927" i="55" s="1"/>
  <c r="D927" i="55"/>
  <c r="E927" i="55"/>
  <c r="F927" i="55"/>
  <c r="G927" i="55"/>
  <c r="H927" i="55"/>
  <c r="I927" i="55"/>
  <c r="J927" i="55"/>
  <c r="K927" i="55"/>
  <c r="L927" i="55"/>
  <c r="M927" i="55"/>
  <c r="N927" i="55"/>
  <c r="B928" i="55"/>
  <c r="C928" i="55"/>
  <c r="P928" i="55" s="1"/>
  <c r="D928" i="55"/>
  <c r="E928" i="55"/>
  <c r="F928" i="55"/>
  <c r="G928" i="55"/>
  <c r="H928" i="55"/>
  <c r="I928" i="55"/>
  <c r="J928" i="55"/>
  <c r="K928" i="55"/>
  <c r="L928" i="55"/>
  <c r="M928" i="55"/>
  <c r="N928" i="55"/>
  <c r="B929" i="55"/>
  <c r="C929" i="55"/>
  <c r="P929" i="55" s="1"/>
  <c r="D929" i="55"/>
  <c r="E929" i="55"/>
  <c r="F929" i="55"/>
  <c r="G929" i="55"/>
  <c r="H929" i="55"/>
  <c r="I929" i="55"/>
  <c r="J929" i="55"/>
  <c r="K929" i="55"/>
  <c r="L929" i="55"/>
  <c r="M929" i="55"/>
  <c r="N929" i="55"/>
  <c r="B930" i="55"/>
  <c r="C930" i="55"/>
  <c r="P930" i="55" s="1"/>
  <c r="D930" i="55"/>
  <c r="E930" i="55"/>
  <c r="F930" i="55"/>
  <c r="G930" i="55"/>
  <c r="H930" i="55"/>
  <c r="I930" i="55"/>
  <c r="J930" i="55"/>
  <c r="K930" i="55"/>
  <c r="L930" i="55"/>
  <c r="M930" i="55"/>
  <c r="N930" i="55"/>
  <c r="B931" i="55"/>
  <c r="C931" i="55"/>
  <c r="P931" i="55" s="1"/>
  <c r="D931" i="55"/>
  <c r="E931" i="55"/>
  <c r="F931" i="55"/>
  <c r="G931" i="55"/>
  <c r="H931" i="55"/>
  <c r="I931" i="55"/>
  <c r="J931" i="55"/>
  <c r="K931" i="55"/>
  <c r="L931" i="55"/>
  <c r="M931" i="55"/>
  <c r="N931" i="55"/>
  <c r="B932" i="55"/>
  <c r="C932" i="55"/>
  <c r="P932" i="55" s="1"/>
  <c r="D932" i="55"/>
  <c r="E932" i="55"/>
  <c r="F932" i="55"/>
  <c r="G932" i="55"/>
  <c r="H932" i="55"/>
  <c r="I932" i="55"/>
  <c r="J932" i="55"/>
  <c r="K932" i="55"/>
  <c r="L932" i="55"/>
  <c r="M932" i="55"/>
  <c r="N932" i="55"/>
  <c r="B933" i="55"/>
  <c r="C933" i="55"/>
  <c r="P933" i="55" s="1"/>
  <c r="D933" i="55"/>
  <c r="E933" i="55"/>
  <c r="F933" i="55"/>
  <c r="G933" i="55"/>
  <c r="H933" i="55"/>
  <c r="I933" i="55"/>
  <c r="J933" i="55"/>
  <c r="K933" i="55"/>
  <c r="L933" i="55"/>
  <c r="M933" i="55"/>
  <c r="N933" i="55"/>
  <c r="B934" i="55"/>
  <c r="C934" i="55"/>
  <c r="P934" i="55" s="1"/>
  <c r="D934" i="55"/>
  <c r="E934" i="55"/>
  <c r="F934" i="55"/>
  <c r="G934" i="55"/>
  <c r="H934" i="55"/>
  <c r="I934" i="55"/>
  <c r="J934" i="55"/>
  <c r="K934" i="55"/>
  <c r="L934" i="55"/>
  <c r="M934" i="55"/>
  <c r="N934" i="55"/>
  <c r="B935" i="55"/>
  <c r="C935" i="55"/>
  <c r="P935" i="55" s="1"/>
  <c r="D935" i="55"/>
  <c r="E935" i="55"/>
  <c r="F935" i="55"/>
  <c r="G935" i="55"/>
  <c r="H935" i="55"/>
  <c r="I935" i="55"/>
  <c r="J935" i="55"/>
  <c r="K935" i="55"/>
  <c r="L935" i="55"/>
  <c r="M935" i="55"/>
  <c r="N935" i="55"/>
  <c r="B936" i="55"/>
  <c r="C936" i="55"/>
  <c r="P936" i="55" s="1"/>
  <c r="D936" i="55"/>
  <c r="E936" i="55"/>
  <c r="F936" i="55"/>
  <c r="G936" i="55"/>
  <c r="H936" i="55"/>
  <c r="I936" i="55"/>
  <c r="J936" i="55"/>
  <c r="K936" i="55"/>
  <c r="L936" i="55"/>
  <c r="M936" i="55"/>
  <c r="N936" i="55"/>
  <c r="B937" i="55"/>
  <c r="C937" i="55"/>
  <c r="P937" i="55" s="1"/>
  <c r="D937" i="55"/>
  <c r="E937" i="55"/>
  <c r="F937" i="55"/>
  <c r="G937" i="55"/>
  <c r="H937" i="55"/>
  <c r="I937" i="55"/>
  <c r="J937" i="55"/>
  <c r="K937" i="55"/>
  <c r="L937" i="55"/>
  <c r="M937" i="55"/>
  <c r="N937" i="55"/>
  <c r="B938" i="55"/>
  <c r="C938" i="55"/>
  <c r="P938" i="55" s="1"/>
  <c r="D938" i="55"/>
  <c r="E938" i="55"/>
  <c r="F938" i="55"/>
  <c r="G938" i="55"/>
  <c r="H938" i="55"/>
  <c r="I938" i="55"/>
  <c r="J938" i="55"/>
  <c r="K938" i="55"/>
  <c r="L938" i="55"/>
  <c r="M938" i="55"/>
  <c r="N938" i="55"/>
  <c r="B939" i="55"/>
  <c r="C939" i="55"/>
  <c r="P939" i="55" s="1"/>
  <c r="D939" i="55"/>
  <c r="E939" i="55"/>
  <c r="F939" i="55"/>
  <c r="G939" i="55"/>
  <c r="H939" i="55"/>
  <c r="I939" i="55"/>
  <c r="J939" i="55"/>
  <c r="K939" i="55"/>
  <c r="L939" i="55"/>
  <c r="M939" i="55"/>
  <c r="N939" i="55"/>
  <c r="B940" i="55"/>
  <c r="C940" i="55"/>
  <c r="P940" i="55" s="1"/>
  <c r="D940" i="55"/>
  <c r="E940" i="55"/>
  <c r="F940" i="55"/>
  <c r="G940" i="55"/>
  <c r="H940" i="55"/>
  <c r="I940" i="55"/>
  <c r="J940" i="55"/>
  <c r="K940" i="55"/>
  <c r="L940" i="55"/>
  <c r="M940" i="55"/>
  <c r="N940" i="55"/>
  <c r="B941" i="55"/>
  <c r="C941" i="55"/>
  <c r="P941" i="55" s="1"/>
  <c r="D941" i="55"/>
  <c r="E941" i="55"/>
  <c r="F941" i="55"/>
  <c r="G941" i="55"/>
  <c r="H941" i="55"/>
  <c r="I941" i="55"/>
  <c r="J941" i="55"/>
  <c r="K941" i="55"/>
  <c r="L941" i="55"/>
  <c r="M941" i="55"/>
  <c r="N941" i="55"/>
  <c r="B942" i="55"/>
  <c r="C942" i="55"/>
  <c r="P942" i="55" s="1"/>
  <c r="D942" i="55"/>
  <c r="E942" i="55"/>
  <c r="F942" i="55"/>
  <c r="G942" i="55"/>
  <c r="H942" i="55"/>
  <c r="I942" i="55"/>
  <c r="J942" i="55"/>
  <c r="K942" i="55"/>
  <c r="L942" i="55"/>
  <c r="M942" i="55"/>
  <c r="N942" i="55"/>
  <c r="B943" i="55"/>
  <c r="C943" i="55"/>
  <c r="P943" i="55" s="1"/>
  <c r="D943" i="55"/>
  <c r="E943" i="55"/>
  <c r="F943" i="55"/>
  <c r="G943" i="55"/>
  <c r="H943" i="55"/>
  <c r="I943" i="55"/>
  <c r="J943" i="55"/>
  <c r="K943" i="55"/>
  <c r="L943" i="55"/>
  <c r="M943" i="55"/>
  <c r="N943" i="55"/>
  <c r="B944" i="55"/>
  <c r="C944" i="55"/>
  <c r="P944" i="55" s="1"/>
  <c r="D944" i="55"/>
  <c r="E944" i="55"/>
  <c r="F944" i="55"/>
  <c r="G944" i="55"/>
  <c r="H944" i="55"/>
  <c r="I944" i="55"/>
  <c r="J944" i="55"/>
  <c r="K944" i="55"/>
  <c r="L944" i="55"/>
  <c r="M944" i="55"/>
  <c r="N944" i="55"/>
  <c r="B945" i="55"/>
  <c r="C945" i="55"/>
  <c r="P945" i="55" s="1"/>
  <c r="D945" i="55"/>
  <c r="E945" i="55"/>
  <c r="F945" i="55"/>
  <c r="G945" i="55"/>
  <c r="H945" i="55"/>
  <c r="I945" i="55"/>
  <c r="J945" i="55"/>
  <c r="K945" i="55"/>
  <c r="L945" i="55"/>
  <c r="M945" i="55"/>
  <c r="N945" i="55"/>
  <c r="B946" i="55"/>
  <c r="C946" i="55"/>
  <c r="P946" i="55" s="1"/>
  <c r="D946" i="55"/>
  <c r="E946" i="55"/>
  <c r="F946" i="55"/>
  <c r="G946" i="55"/>
  <c r="H946" i="55"/>
  <c r="I946" i="55"/>
  <c r="J946" i="55"/>
  <c r="K946" i="55"/>
  <c r="L946" i="55"/>
  <c r="M946" i="55"/>
  <c r="N946" i="55"/>
  <c r="B947" i="55"/>
  <c r="C947" i="55"/>
  <c r="P947" i="55" s="1"/>
  <c r="D947" i="55"/>
  <c r="E947" i="55"/>
  <c r="F947" i="55"/>
  <c r="G947" i="55"/>
  <c r="H947" i="55"/>
  <c r="I947" i="55"/>
  <c r="J947" i="55"/>
  <c r="K947" i="55"/>
  <c r="L947" i="55"/>
  <c r="M947" i="55"/>
  <c r="N947" i="55"/>
  <c r="B948" i="55"/>
  <c r="C948" i="55"/>
  <c r="P948" i="55" s="1"/>
  <c r="D948" i="55"/>
  <c r="E948" i="55"/>
  <c r="F948" i="55"/>
  <c r="G948" i="55"/>
  <c r="H948" i="55"/>
  <c r="I948" i="55"/>
  <c r="J948" i="55"/>
  <c r="K948" i="55"/>
  <c r="L948" i="55"/>
  <c r="M948" i="55"/>
  <c r="N948" i="55"/>
  <c r="B949" i="55"/>
  <c r="C949" i="55"/>
  <c r="P949" i="55" s="1"/>
  <c r="D949" i="55"/>
  <c r="E949" i="55"/>
  <c r="F949" i="55"/>
  <c r="G949" i="55"/>
  <c r="H949" i="55"/>
  <c r="I949" i="55"/>
  <c r="J949" i="55"/>
  <c r="K949" i="55"/>
  <c r="L949" i="55"/>
  <c r="M949" i="55"/>
  <c r="N949" i="55"/>
  <c r="B950" i="55"/>
  <c r="C950" i="55"/>
  <c r="P950" i="55" s="1"/>
  <c r="D950" i="55"/>
  <c r="E950" i="55"/>
  <c r="F950" i="55"/>
  <c r="G950" i="55"/>
  <c r="H950" i="55"/>
  <c r="I950" i="55"/>
  <c r="J950" i="55"/>
  <c r="K950" i="55"/>
  <c r="L950" i="55"/>
  <c r="M950" i="55"/>
  <c r="N950" i="55"/>
  <c r="B951" i="55"/>
  <c r="C951" i="55"/>
  <c r="P951" i="55" s="1"/>
  <c r="D951" i="55"/>
  <c r="E951" i="55"/>
  <c r="F951" i="55"/>
  <c r="G951" i="55"/>
  <c r="H951" i="55"/>
  <c r="I951" i="55"/>
  <c r="J951" i="55"/>
  <c r="K951" i="55"/>
  <c r="L951" i="55"/>
  <c r="M951" i="55"/>
  <c r="N951" i="55"/>
  <c r="B952" i="55"/>
  <c r="C952" i="55"/>
  <c r="P952" i="55" s="1"/>
  <c r="D952" i="55"/>
  <c r="E952" i="55"/>
  <c r="F952" i="55"/>
  <c r="G952" i="55"/>
  <c r="H952" i="55"/>
  <c r="I952" i="55"/>
  <c r="J952" i="55"/>
  <c r="K952" i="55"/>
  <c r="L952" i="55"/>
  <c r="M952" i="55"/>
  <c r="N952" i="55"/>
  <c r="B953" i="55"/>
  <c r="C953" i="55"/>
  <c r="P953" i="55" s="1"/>
  <c r="D953" i="55"/>
  <c r="E953" i="55"/>
  <c r="F953" i="55"/>
  <c r="G953" i="55"/>
  <c r="H953" i="55"/>
  <c r="I953" i="55"/>
  <c r="J953" i="55"/>
  <c r="K953" i="55"/>
  <c r="L953" i="55"/>
  <c r="M953" i="55"/>
  <c r="N953" i="55"/>
  <c r="B954" i="55"/>
  <c r="C954" i="55"/>
  <c r="P954" i="55" s="1"/>
  <c r="D954" i="55"/>
  <c r="E954" i="55"/>
  <c r="F954" i="55"/>
  <c r="G954" i="55"/>
  <c r="H954" i="55"/>
  <c r="I954" i="55"/>
  <c r="J954" i="55"/>
  <c r="K954" i="55"/>
  <c r="L954" i="55"/>
  <c r="M954" i="55"/>
  <c r="N954" i="55"/>
  <c r="B955" i="55"/>
  <c r="C955" i="55"/>
  <c r="P955" i="55" s="1"/>
  <c r="D955" i="55"/>
  <c r="E955" i="55"/>
  <c r="F955" i="55"/>
  <c r="G955" i="55"/>
  <c r="H955" i="55"/>
  <c r="I955" i="55"/>
  <c r="J955" i="55"/>
  <c r="K955" i="55"/>
  <c r="L955" i="55"/>
  <c r="M955" i="55"/>
  <c r="N955" i="55"/>
  <c r="B956" i="55"/>
  <c r="C956" i="55"/>
  <c r="P956" i="55" s="1"/>
  <c r="D956" i="55"/>
  <c r="E956" i="55"/>
  <c r="F956" i="55"/>
  <c r="G956" i="55"/>
  <c r="H956" i="55"/>
  <c r="I956" i="55"/>
  <c r="J956" i="55"/>
  <c r="K956" i="55"/>
  <c r="L956" i="55"/>
  <c r="M956" i="55"/>
  <c r="N956" i="55"/>
  <c r="B957" i="55"/>
  <c r="C957" i="55"/>
  <c r="P957" i="55" s="1"/>
  <c r="D957" i="55"/>
  <c r="E957" i="55"/>
  <c r="F957" i="55"/>
  <c r="G957" i="55"/>
  <c r="H957" i="55"/>
  <c r="I957" i="55"/>
  <c r="J957" i="55"/>
  <c r="K957" i="55"/>
  <c r="L957" i="55"/>
  <c r="M957" i="55"/>
  <c r="N957" i="55"/>
  <c r="B958" i="55"/>
  <c r="C958" i="55"/>
  <c r="P958" i="55" s="1"/>
  <c r="D958" i="55"/>
  <c r="E958" i="55"/>
  <c r="F958" i="55"/>
  <c r="G958" i="55"/>
  <c r="H958" i="55"/>
  <c r="I958" i="55"/>
  <c r="J958" i="55"/>
  <c r="K958" i="55"/>
  <c r="L958" i="55"/>
  <c r="M958" i="55"/>
  <c r="N958" i="55"/>
  <c r="B959" i="55"/>
  <c r="C959" i="55"/>
  <c r="P959" i="55" s="1"/>
  <c r="D959" i="55"/>
  <c r="E959" i="55"/>
  <c r="F959" i="55"/>
  <c r="G959" i="55"/>
  <c r="H959" i="55"/>
  <c r="I959" i="55"/>
  <c r="J959" i="55"/>
  <c r="K959" i="55"/>
  <c r="L959" i="55"/>
  <c r="M959" i="55"/>
  <c r="N959" i="55"/>
  <c r="B960" i="55"/>
  <c r="C960" i="55"/>
  <c r="P960" i="55" s="1"/>
  <c r="D960" i="55"/>
  <c r="E960" i="55"/>
  <c r="F960" i="55"/>
  <c r="G960" i="55"/>
  <c r="H960" i="55"/>
  <c r="I960" i="55"/>
  <c r="J960" i="55"/>
  <c r="K960" i="55"/>
  <c r="L960" i="55"/>
  <c r="M960" i="55"/>
  <c r="N960" i="55"/>
  <c r="B961" i="55"/>
  <c r="C961" i="55"/>
  <c r="P961" i="55" s="1"/>
  <c r="D961" i="55"/>
  <c r="E961" i="55"/>
  <c r="F961" i="55"/>
  <c r="G961" i="55"/>
  <c r="H961" i="55"/>
  <c r="I961" i="55"/>
  <c r="J961" i="55"/>
  <c r="K961" i="55"/>
  <c r="L961" i="55"/>
  <c r="M961" i="55"/>
  <c r="N961" i="55"/>
  <c r="B962" i="55"/>
  <c r="C962" i="55"/>
  <c r="P962" i="55" s="1"/>
  <c r="D962" i="55"/>
  <c r="E962" i="55"/>
  <c r="F962" i="55"/>
  <c r="G962" i="55"/>
  <c r="H962" i="55"/>
  <c r="I962" i="55"/>
  <c r="J962" i="55"/>
  <c r="K962" i="55"/>
  <c r="L962" i="55"/>
  <c r="M962" i="55"/>
  <c r="N962" i="55"/>
  <c r="B963" i="55"/>
  <c r="C963" i="55"/>
  <c r="P963" i="55" s="1"/>
  <c r="D963" i="55"/>
  <c r="E963" i="55"/>
  <c r="F963" i="55"/>
  <c r="G963" i="55"/>
  <c r="H963" i="55"/>
  <c r="I963" i="55"/>
  <c r="J963" i="55"/>
  <c r="K963" i="55"/>
  <c r="L963" i="55"/>
  <c r="M963" i="55"/>
  <c r="N963" i="55"/>
  <c r="B964" i="55"/>
  <c r="C964" i="55"/>
  <c r="P964" i="55" s="1"/>
  <c r="D964" i="55"/>
  <c r="E964" i="55"/>
  <c r="F964" i="55"/>
  <c r="G964" i="55"/>
  <c r="H964" i="55"/>
  <c r="I964" i="55"/>
  <c r="J964" i="55"/>
  <c r="K964" i="55"/>
  <c r="L964" i="55"/>
  <c r="M964" i="55"/>
  <c r="N964" i="55"/>
  <c r="B965" i="55"/>
  <c r="C965" i="55"/>
  <c r="P965" i="55" s="1"/>
  <c r="D965" i="55"/>
  <c r="E965" i="55"/>
  <c r="F965" i="55"/>
  <c r="G965" i="55"/>
  <c r="H965" i="55"/>
  <c r="I965" i="55"/>
  <c r="J965" i="55"/>
  <c r="K965" i="55"/>
  <c r="L965" i="55"/>
  <c r="M965" i="55"/>
  <c r="N965" i="55"/>
  <c r="B966" i="55"/>
  <c r="C966" i="55"/>
  <c r="P966" i="55" s="1"/>
  <c r="D966" i="55"/>
  <c r="E966" i="55"/>
  <c r="F966" i="55"/>
  <c r="G966" i="55"/>
  <c r="H966" i="55"/>
  <c r="I966" i="55"/>
  <c r="J966" i="55"/>
  <c r="K966" i="55"/>
  <c r="L966" i="55"/>
  <c r="M966" i="55"/>
  <c r="N966" i="55"/>
  <c r="B967" i="55"/>
  <c r="C967" i="55"/>
  <c r="P967" i="55" s="1"/>
  <c r="D967" i="55"/>
  <c r="E967" i="55"/>
  <c r="F967" i="55"/>
  <c r="G967" i="55"/>
  <c r="H967" i="55"/>
  <c r="I967" i="55"/>
  <c r="J967" i="55"/>
  <c r="K967" i="55"/>
  <c r="L967" i="55"/>
  <c r="M967" i="55"/>
  <c r="N967" i="55"/>
  <c r="B968" i="55"/>
  <c r="C968" i="55"/>
  <c r="P968" i="55" s="1"/>
  <c r="D968" i="55"/>
  <c r="E968" i="55"/>
  <c r="F968" i="55"/>
  <c r="G968" i="55"/>
  <c r="H968" i="55"/>
  <c r="I968" i="55"/>
  <c r="J968" i="55"/>
  <c r="K968" i="55"/>
  <c r="L968" i="55"/>
  <c r="M968" i="55"/>
  <c r="N968" i="55"/>
  <c r="B969" i="55"/>
  <c r="C969" i="55"/>
  <c r="P969" i="55" s="1"/>
  <c r="D969" i="55"/>
  <c r="E969" i="55"/>
  <c r="F969" i="55"/>
  <c r="G969" i="55"/>
  <c r="H969" i="55"/>
  <c r="I969" i="55"/>
  <c r="J969" i="55"/>
  <c r="K969" i="55"/>
  <c r="L969" i="55"/>
  <c r="M969" i="55"/>
  <c r="N969" i="55"/>
  <c r="B970" i="55"/>
  <c r="C970" i="55"/>
  <c r="P970" i="55" s="1"/>
  <c r="D970" i="55"/>
  <c r="E970" i="55"/>
  <c r="F970" i="55"/>
  <c r="G970" i="55"/>
  <c r="H970" i="55"/>
  <c r="I970" i="55"/>
  <c r="J970" i="55"/>
  <c r="K970" i="55"/>
  <c r="L970" i="55"/>
  <c r="M970" i="55"/>
  <c r="N970" i="55"/>
  <c r="B971" i="55"/>
  <c r="C971" i="55"/>
  <c r="P971" i="55" s="1"/>
  <c r="D971" i="55"/>
  <c r="E971" i="55"/>
  <c r="F971" i="55"/>
  <c r="G971" i="55"/>
  <c r="H971" i="55"/>
  <c r="I971" i="55"/>
  <c r="J971" i="55"/>
  <c r="K971" i="55"/>
  <c r="L971" i="55"/>
  <c r="M971" i="55"/>
  <c r="N971" i="55"/>
  <c r="B972" i="55"/>
  <c r="C972" i="55"/>
  <c r="P972" i="55" s="1"/>
  <c r="D972" i="55"/>
  <c r="E972" i="55"/>
  <c r="F972" i="55"/>
  <c r="G972" i="55"/>
  <c r="H972" i="55"/>
  <c r="I972" i="55"/>
  <c r="J972" i="55"/>
  <c r="K972" i="55"/>
  <c r="L972" i="55"/>
  <c r="M972" i="55"/>
  <c r="N972" i="55"/>
  <c r="B973" i="55"/>
  <c r="C973" i="55"/>
  <c r="P973" i="55" s="1"/>
  <c r="D973" i="55"/>
  <c r="E973" i="55"/>
  <c r="F973" i="55"/>
  <c r="G973" i="55"/>
  <c r="H973" i="55"/>
  <c r="I973" i="55"/>
  <c r="J973" i="55"/>
  <c r="K973" i="55"/>
  <c r="L973" i="55"/>
  <c r="M973" i="55"/>
  <c r="N973" i="55"/>
  <c r="B974" i="55"/>
  <c r="C974" i="55"/>
  <c r="P974" i="55" s="1"/>
  <c r="D974" i="55"/>
  <c r="E974" i="55"/>
  <c r="F974" i="55"/>
  <c r="G974" i="55"/>
  <c r="H974" i="55"/>
  <c r="I974" i="55"/>
  <c r="J974" i="55"/>
  <c r="K974" i="55"/>
  <c r="L974" i="55"/>
  <c r="M974" i="55"/>
  <c r="N974" i="55"/>
  <c r="B975" i="55"/>
  <c r="C975" i="55"/>
  <c r="P975" i="55" s="1"/>
  <c r="D975" i="55"/>
  <c r="E975" i="55"/>
  <c r="F975" i="55"/>
  <c r="G975" i="55"/>
  <c r="H975" i="55"/>
  <c r="I975" i="55"/>
  <c r="J975" i="55"/>
  <c r="K975" i="55"/>
  <c r="L975" i="55"/>
  <c r="M975" i="55"/>
  <c r="N975" i="55"/>
  <c r="B976" i="55"/>
  <c r="C976" i="55"/>
  <c r="P976" i="55" s="1"/>
  <c r="D976" i="55"/>
  <c r="E976" i="55"/>
  <c r="F976" i="55"/>
  <c r="G976" i="55"/>
  <c r="H976" i="55"/>
  <c r="I976" i="55"/>
  <c r="J976" i="55"/>
  <c r="K976" i="55"/>
  <c r="L976" i="55"/>
  <c r="M976" i="55"/>
  <c r="N976" i="55"/>
  <c r="B977" i="55"/>
  <c r="C977" i="55"/>
  <c r="P977" i="55" s="1"/>
  <c r="D977" i="55"/>
  <c r="E977" i="55"/>
  <c r="F977" i="55"/>
  <c r="G977" i="55"/>
  <c r="H977" i="55"/>
  <c r="I977" i="55"/>
  <c r="J977" i="55"/>
  <c r="K977" i="55"/>
  <c r="L977" i="55"/>
  <c r="M977" i="55"/>
  <c r="N977" i="55"/>
  <c r="B978" i="55"/>
  <c r="C978" i="55"/>
  <c r="P978" i="55" s="1"/>
  <c r="D978" i="55"/>
  <c r="E978" i="55"/>
  <c r="F978" i="55"/>
  <c r="G978" i="55"/>
  <c r="H978" i="55"/>
  <c r="I978" i="55"/>
  <c r="J978" i="55"/>
  <c r="K978" i="55"/>
  <c r="L978" i="55"/>
  <c r="M978" i="55"/>
  <c r="N978" i="55"/>
  <c r="B979" i="55"/>
  <c r="C979" i="55"/>
  <c r="P979" i="55" s="1"/>
  <c r="D979" i="55"/>
  <c r="E979" i="55"/>
  <c r="F979" i="55"/>
  <c r="G979" i="55"/>
  <c r="H979" i="55"/>
  <c r="I979" i="55"/>
  <c r="J979" i="55"/>
  <c r="K979" i="55"/>
  <c r="L979" i="55"/>
  <c r="M979" i="55"/>
  <c r="N979" i="55"/>
  <c r="B980" i="55"/>
  <c r="C980" i="55"/>
  <c r="P980" i="55" s="1"/>
  <c r="D980" i="55"/>
  <c r="E980" i="55"/>
  <c r="F980" i="55"/>
  <c r="G980" i="55"/>
  <c r="H980" i="55"/>
  <c r="I980" i="55"/>
  <c r="J980" i="55"/>
  <c r="K980" i="55"/>
  <c r="L980" i="55"/>
  <c r="M980" i="55"/>
  <c r="N980" i="55"/>
  <c r="B981" i="55"/>
  <c r="C981" i="55"/>
  <c r="P981" i="55" s="1"/>
  <c r="D981" i="55"/>
  <c r="E981" i="55"/>
  <c r="F981" i="55"/>
  <c r="G981" i="55"/>
  <c r="H981" i="55"/>
  <c r="I981" i="55"/>
  <c r="J981" i="55"/>
  <c r="K981" i="55"/>
  <c r="L981" i="55"/>
  <c r="M981" i="55"/>
  <c r="N981" i="55"/>
  <c r="B982" i="55"/>
  <c r="C982" i="55"/>
  <c r="P982" i="55" s="1"/>
  <c r="D982" i="55"/>
  <c r="E982" i="55"/>
  <c r="F982" i="55"/>
  <c r="G982" i="55"/>
  <c r="H982" i="55"/>
  <c r="I982" i="55"/>
  <c r="J982" i="55"/>
  <c r="K982" i="55"/>
  <c r="L982" i="55"/>
  <c r="M982" i="55"/>
  <c r="N982" i="55"/>
  <c r="B983" i="55"/>
  <c r="C983" i="55"/>
  <c r="P983" i="55" s="1"/>
  <c r="D983" i="55"/>
  <c r="E983" i="55"/>
  <c r="F983" i="55"/>
  <c r="G983" i="55"/>
  <c r="H983" i="55"/>
  <c r="I983" i="55"/>
  <c r="J983" i="55"/>
  <c r="K983" i="55"/>
  <c r="L983" i="55"/>
  <c r="M983" i="55"/>
  <c r="N983" i="55"/>
  <c r="B984" i="55"/>
  <c r="C984" i="55"/>
  <c r="P984" i="55" s="1"/>
  <c r="D984" i="55"/>
  <c r="E984" i="55"/>
  <c r="F984" i="55"/>
  <c r="G984" i="55"/>
  <c r="H984" i="55"/>
  <c r="I984" i="55"/>
  <c r="J984" i="55"/>
  <c r="K984" i="55"/>
  <c r="L984" i="55"/>
  <c r="M984" i="55"/>
  <c r="N984" i="55"/>
  <c r="B985" i="55"/>
  <c r="C985" i="55"/>
  <c r="P985" i="55" s="1"/>
  <c r="D985" i="55"/>
  <c r="E985" i="55"/>
  <c r="F985" i="55"/>
  <c r="G985" i="55"/>
  <c r="H985" i="55"/>
  <c r="I985" i="55"/>
  <c r="J985" i="55"/>
  <c r="K985" i="55"/>
  <c r="L985" i="55"/>
  <c r="M985" i="55"/>
  <c r="N985" i="55"/>
  <c r="B986" i="55"/>
  <c r="C986" i="55"/>
  <c r="P986" i="55" s="1"/>
  <c r="D986" i="55"/>
  <c r="E986" i="55"/>
  <c r="F986" i="55"/>
  <c r="G986" i="55"/>
  <c r="H986" i="55"/>
  <c r="I986" i="55"/>
  <c r="J986" i="55"/>
  <c r="K986" i="55"/>
  <c r="L986" i="55"/>
  <c r="M986" i="55"/>
  <c r="N986" i="55"/>
  <c r="B987" i="55"/>
  <c r="C987" i="55"/>
  <c r="P987" i="55" s="1"/>
  <c r="D987" i="55"/>
  <c r="E987" i="55"/>
  <c r="F987" i="55"/>
  <c r="G987" i="55"/>
  <c r="H987" i="55"/>
  <c r="I987" i="55"/>
  <c r="J987" i="55"/>
  <c r="K987" i="55"/>
  <c r="L987" i="55"/>
  <c r="M987" i="55"/>
  <c r="N987" i="55"/>
  <c r="B988" i="55"/>
  <c r="C988" i="55"/>
  <c r="P988" i="55" s="1"/>
  <c r="D988" i="55"/>
  <c r="E988" i="55"/>
  <c r="F988" i="55"/>
  <c r="G988" i="55"/>
  <c r="H988" i="55"/>
  <c r="I988" i="55"/>
  <c r="J988" i="55"/>
  <c r="K988" i="55"/>
  <c r="L988" i="55"/>
  <c r="M988" i="55"/>
  <c r="N988" i="55"/>
  <c r="B989" i="55"/>
  <c r="C989" i="55"/>
  <c r="P989" i="55" s="1"/>
  <c r="D989" i="55"/>
  <c r="E989" i="55"/>
  <c r="F989" i="55"/>
  <c r="G989" i="55"/>
  <c r="H989" i="55"/>
  <c r="I989" i="55"/>
  <c r="J989" i="55"/>
  <c r="K989" i="55"/>
  <c r="L989" i="55"/>
  <c r="M989" i="55"/>
  <c r="N989" i="55"/>
  <c r="B990" i="55"/>
  <c r="C990" i="55"/>
  <c r="P990" i="55" s="1"/>
  <c r="D990" i="55"/>
  <c r="E990" i="55"/>
  <c r="F990" i="55"/>
  <c r="G990" i="55"/>
  <c r="H990" i="55"/>
  <c r="I990" i="55"/>
  <c r="J990" i="55"/>
  <c r="K990" i="55"/>
  <c r="L990" i="55"/>
  <c r="M990" i="55"/>
  <c r="N990" i="55"/>
  <c r="B991" i="55"/>
  <c r="C991" i="55"/>
  <c r="P991" i="55" s="1"/>
  <c r="D991" i="55"/>
  <c r="E991" i="55"/>
  <c r="F991" i="55"/>
  <c r="G991" i="55"/>
  <c r="H991" i="55"/>
  <c r="I991" i="55"/>
  <c r="J991" i="55"/>
  <c r="K991" i="55"/>
  <c r="L991" i="55"/>
  <c r="M991" i="55"/>
  <c r="N991" i="55"/>
  <c r="B992" i="55"/>
  <c r="C992" i="55"/>
  <c r="P992" i="55" s="1"/>
  <c r="D992" i="55"/>
  <c r="E992" i="55"/>
  <c r="F992" i="55"/>
  <c r="G992" i="55"/>
  <c r="H992" i="55"/>
  <c r="I992" i="55"/>
  <c r="J992" i="55"/>
  <c r="K992" i="55"/>
  <c r="L992" i="55"/>
  <c r="M992" i="55"/>
  <c r="N992" i="55"/>
  <c r="B993" i="55"/>
  <c r="C993" i="55"/>
  <c r="P993" i="55" s="1"/>
  <c r="D993" i="55"/>
  <c r="E993" i="55"/>
  <c r="F993" i="55"/>
  <c r="G993" i="55"/>
  <c r="H993" i="55"/>
  <c r="I993" i="55"/>
  <c r="J993" i="55"/>
  <c r="K993" i="55"/>
  <c r="L993" i="55"/>
  <c r="M993" i="55"/>
  <c r="N993" i="55"/>
  <c r="B994" i="55"/>
  <c r="C994" i="55"/>
  <c r="P994" i="55" s="1"/>
  <c r="D994" i="55"/>
  <c r="E994" i="55"/>
  <c r="F994" i="55"/>
  <c r="G994" i="55"/>
  <c r="H994" i="55"/>
  <c r="I994" i="55"/>
  <c r="J994" i="55"/>
  <c r="K994" i="55"/>
  <c r="L994" i="55"/>
  <c r="M994" i="55"/>
  <c r="N994" i="55"/>
  <c r="B995" i="55"/>
  <c r="C995" i="55"/>
  <c r="P995" i="55" s="1"/>
  <c r="D995" i="55"/>
  <c r="E995" i="55"/>
  <c r="F995" i="55"/>
  <c r="G995" i="55"/>
  <c r="H995" i="55"/>
  <c r="I995" i="55"/>
  <c r="J995" i="55"/>
  <c r="K995" i="55"/>
  <c r="L995" i="55"/>
  <c r="M995" i="55"/>
  <c r="N995" i="55"/>
  <c r="B996" i="55"/>
  <c r="C996" i="55"/>
  <c r="P996" i="55" s="1"/>
  <c r="D996" i="55"/>
  <c r="E996" i="55"/>
  <c r="F996" i="55"/>
  <c r="G996" i="55"/>
  <c r="H996" i="55"/>
  <c r="I996" i="55"/>
  <c r="J996" i="55"/>
  <c r="K996" i="55"/>
  <c r="L996" i="55"/>
  <c r="M996" i="55"/>
  <c r="N996" i="55"/>
  <c r="B997" i="55"/>
  <c r="C997" i="55"/>
  <c r="P997" i="55" s="1"/>
  <c r="D997" i="55"/>
  <c r="E997" i="55"/>
  <c r="F997" i="55"/>
  <c r="G997" i="55"/>
  <c r="H997" i="55"/>
  <c r="I997" i="55"/>
  <c r="J997" i="55"/>
  <c r="K997" i="55"/>
  <c r="L997" i="55"/>
  <c r="M997" i="55"/>
  <c r="N997" i="55"/>
  <c r="B998" i="55"/>
  <c r="C998" i="55"/>
  <c r="P998" i="55" s="1"/>
  <c r="D998" i="55"/>
  <c r="E998" i="55"/>
  <c r="F998" i="55"/>
  <c r="G998" i="55"/>
  <c r="H998" i="55"/>
  <c r="I998" i="55"/>
  <c r="J998" i="55"/>
  <c r="K998" i="55"/>
  <c r="L998" i="55"/>
  <c r="M998" i="55"/>
  <c r="N998" i="55"/>
  <c r="B999" i="55"/>
  <c r="C999" i="55"/>
  <c r="P999" i="55" s="1"/>
  <c r="D999" i="55"/>
  <c r="E999" i="55"/>
  <c r="F999" i="55"/>
  <c r="G999" i="55"/>
  <c r="H999" i="55"/>
  <c r="I999" i="55"/>
  <c r="J999" i="55"/>
  <c r="K999" i="55"/>
  <c r="L999" i="55"/>
  <c r="M999" i="55"/>
  <c r="N999" i="55"/>
  <c r="B1000" i="55"/>
  <c r="C1000" i="55"/>
  <c r="P1000" i="55" s="1"/>
  <c r="D1000" i="55"/>
  <c r="E1000" i="55"/>
  <c r="F1000" i="55"/>
  <c r="G1000" i="55"/>
  <c r="H1000" i="55"/>
  <c r="I1000" i="55"/>
  <c r="J1000" i="55"/>
  <c r="K1000" i="55"/>
  <c r="L1000" i="55"/>
  <c r="M1000" i="55"/>
  <c r="N1000" i="55"/>
  <c r="B1001" i="55"/>
  <c r="C1001" i="55"/>
  <c r="P1001" i="55" s="1"/>
  <c r="D1001" i="55"/>
  <c r="E1001" i="55"/>
  <c r="F1001" i="55"/>
  <c r="G1001" i="55"/>
  <c r="H1001" i="55"/>
  <c r="I1001" i="55"/>
  <c r="J1001" i="55"/>
  <c r="K1001" i="55"/>
  <c r="L1001" i="55"/>
  <c r="M1001" i="55"/>
  <c r="N1001" i="55"/>
  <c r="B1002" i="55"/>
  <c r="C1002" i="55"/>
  <c r="P1002" i="55" s="1"/>
  <c r="D1002" i="55"/>
  <c r="E1002" i="55"/>
  <c r="F1002" i="55"/>
  <c r="G1002" i="55"/>
  <c r="H1002" i="55"/>
  <c r="I1002" i="55"/>
  <c r="J1002" i="55"/>
  <c r="K1002" i="55"/>
  <c r="L1002" i="55"/>
  <c r="M1002" i="55"/>
  <c r="N1002" i="55"/>
  <c r="B1003" i="55"/>
  <c r="C1003" i="55"/>
  <c r="P1003" i="55" s="1"/>
  <c r="D1003" i="55"/>
  <c r="E1003" i="55"/>
  <c r="F1003" i="55"/>
  <c r="G1003" i="55"/>
  <c r="H1003" i="55"/>
  <c r="I1003" i="55"/>
  <c r="J1003" i="55"/>
  <c r="K1003" i="55"/>
  <c r="L1003" i="55"/>
  <c r="M1003" i="55"/>
  <c r="N1003" i="55"/>
  <c r="B1004" i="55"/>
  <c r="C1004" i="55"/>
  <c r="P1004" i="55" s="1"/>
  <c r="D1004" i="55"/>
  <c r="E1004" i="55"/>
  <c r="F1004" i="55"/>
  <c r="G1004" i="55"/>
  <c r="H1004" i="55"/>
  <c r="I1004" i="55"/>
  <c r="J1004" i="55"/>
  <c r="K1004" i="55"/>
  <c r="L1004" i="55"/>
  <c r="M1004" i="55"/>
  <c r="N1004" i="55"/>
  <c r="B1005" i="55"/>
  <c r="C1005" i="55"/>
  <c r="P1005" i="55" s="1"/>
  <c r="D1005" i="55"/>
  <c r="E1005" i="55"/>
  <c r="F1005" i="55"/>
  <c r="G1005" i="55"/>
  <c r="H1005" i="55"/>
  <c r="I1005" i="55"/>
  <c r="J1005" i="55"/>
  <c r="K1005" i="55"/>
  <c r="L1005" i="55"/>
  <c r="M1005" i="55"/>
  <c r="N1005" i="55"/>
  <c r="B1006" i="55"/>
  <c r="C1006" i="55"/>
  <c r="P1006" i="55" s="1"/>
  <c r="D1006" i="55"/>
  <c r="E1006" i="55"/>
  <c r="F1006" i="55"/>
  <c r="G1006" i="55"/>
  <c r="H1006" i="55"/>
  <c r="I1006" i="55"/>
  <c r="J1006" i="55"/>
  <c r="K1006" i="55"/>
  <c r="L1006" i="55"/>
  <c r="M1006" i="55"/>
  <c r="N1006" i="55"/>
  <c r="B1007" i="55"/>
  <c r="C1007" i="55"/>
  <c r="P1007" i="55" s="1"/>
  <c r="D1007" i="55"/>
  <c r="E1007" i="55"/>
  <c r="F1007" i="55"/>
  <c r="G1007" i="55"/>
  <c r="H1007" i="55"/>
  <c r="I1007" i="55"/>
  <c r="J1007" i="55"/>
  <c r="K1007" i="55"/>
  <c r="L1007" i="55"/>
  <c r="M1007" i="55"/>
  <c r="N1007" i="55"/>
  <c r="B1008" i="55"/>
  <c r="C1008" i="55"/>
  <c r="P1008" i="55" s="1"/>
  <c r="D1008" i="55"/>
  <c r="E1008" i="55"/>
  <c r="F1008" i="55"/>
  <c r="G1008" i="55"/>
  <c r="H1008" i="55"/>
  <c r="I1008" i="55"/>
  <c r="J1008" i="55"/>
  <c r="K1008" i="55"/>
  <c r="L1008" i="55"/>
  <c r="M1008" i="55"/>
  <c r="N1008" i="55"/>
  <c r="B1009" i="55"/>
  <c r="C1009" i="55"/>
  <c r="P1009" i="55" s="1"/>
  <c r="D1009" i="55"/>
  <c r="E1009" i="55"/>
  <c r="F1009" i="55"/>
  <c r="G1009" i="55"/>
  <c r="H1009" i="55"/>
  <c r="I1009" i="55"/>
  <c r="J1009" i="55"/>
  <c r="K1009" i="55"/>
  <c r="L1009" i="55"/>
  <c r="M1009" i="55"/>
  <c r="N1009" i="55"/>
  <c r="B1010" i="55"/>
  <c r="C1010" i="55"/>
  <c r="P1010" i="55" s="1"/>
  <c r="D1010" i="55"/>
  <c r="E1010" i="55"/>
  <c r="F1010" i="55"/>
  <c r="G1010" i="55"/>
  <c r="H1010" i="55"/>
  <c r="I1010" i="55"/>
  <c r="J1010" i="55"/>
  <c r="K1010" i="55"/>
  <c r="L1010" i="55"/>
  <c r="M1010" i="55"/>
  <c r="N1010" i="55"/>
  <c r="B1011" i="55"/>
  <c r="C1011" i="55"/>
  <c r="P1011" i="55" s="1"/>
  <c r="D1011" i="55"/>
  <c r="E1011" i="55"/>
  <c r="F1011" i="55"/>
  <c r="G1011" i="55"/>
  <c r="H1011" i="55"/>
  <c r="I1011" i="55"/>
  <c r="J1011" i="55"/>
  <c r="K1011" i="55"/>
  <c r="L1011" i="55"/>
  <c r="M1011" i="55"/>
  <c r="N1011" i="55"/>
  <c r="B1012" i="55"/>
  <c r="C1012" i="55"/>
  <c r="P1012" i="55" s="1"/>
  <c r="D1012" i="55"/>
  <c r="E1012" i="55"/>
  <c r="F1012" i="55"/>
  <c r="G1012" i="55"/>
  <c r="H1012" i="55"/>
  <c r="I1012" i="55"/>
  <c r="J1012" i="55"/>
  <c r="K1012" i="55"/>
  <c r="L1012" i="55"/>
  <c r="M1012" i="55"/>
  <c r="N1012" i="55"/>
  <c r="B1013" i="55"/>
  <c r="C1013" i="55"/>
  <c r="P1013" i="55" s="1"/>
  <c r="D1013" i="55"/>
  <c r="E1013" i="55"/>
  <c r="F1013" i="55"/>
  <c r="G1013" i="55"/>
  <c r="H1013" i="55"/>
  <c r="I1013" i="55"/>
  <c r="J1013" i="55"/>
  <c r="K1013" i="55"/>
  <c r="L1013" i="55"/>
  <c r="M1013" i="55"/>
  <c r="N1013" i="55"/>
  <c r="B1014" i="55"/>
  <c r="C1014" i="55"/>
  <c r="P1014" i="55" s="1"/>
  <c r="D1014" i="55"/>
  <c r="E1014" i="55"/>
  <c r="F1014" i="55"/>
  <c r="G1014" i="55"/>
  <c r="H1014" i="55"/>
  <c r="I1014" i="55"/>
  <c r="J1014" i="55"/>
  <c r="K1014" i="55"/>
  <c r="L1014" i="55"/>
  <c r="M1014" i="55"/>
  <c r="N1014" i="55"/>
  <c r="B1015" i="55"/>
  <c r="C1015" i="55"/>
  <c r="P1015" i="55" s="1"/>
  <c r="D1015" i="55"/>
  <c r="E1015" i="55"/>
  <c r="F1015" i="55"/>
  <c r="G1015" i="55"/>
  <c r="H1015" i="55"/>
  <c r="I1015" i="55"/>
  <c r="J1015" i="55"/>
  <c r="K1015" i="55"/>
  <c r="L1015" i="55"/>
  <c r="M1015" i="55"/>
  <c r="N1015" i="55"/>
  <c r="B1016" i="55"/>
  <c r="C1016" i="55"/>
  <c r="P1016" i="55" s="1"/>
  <c r="D1016" i="55"/>
  <c r="E1016" i="55"/>
  <c r="F1016" i="55"/>
  <c r="G1016" i="55"/>
  <c r="H1016" i="55"/>
  <c r="I1016" i="55"/>
  <c r="J1016" i="55"/>
  <c r="K1016" i="55"/>
  <c r="L1016" i="55"/>
  <c r="M1016" i="55"/>
  <c r="N1016" i="55"/>
  <c r="B1017" i="55"/>
  <c r="C1017" i="55"/>
  <c r="P1017" i="55" s="1"/>
  <c r="D1017" i="55"/>
  <c r="E1017" i="55"/>
  <c r="F1017" i="55"/>
  <c r="G1017" i="55"/>
  <c r="H1017" i="55"/>
  <c r="I1017" i="55"/>
  <c r="J1017" i="55"/>
  <c r="K1017" i="55"/>
  <c r="L1017" i="55"/>
  <c r="M1017" i="55"/>
  <c r="N1017" i="55"/>
  <c r="B1018" i="55"/>
  <c r="C1018" i="55"/>
  <c r="P1018" i="55" s="1"/>
  <c r="D1018" i="55"/>
  <c r="E1018" i="55"/>
  <c r="F1018" i="55"/>
  <c r="G1018" i="55"/>
  <c r="H1018" i="55"/>
  <c r="I1018" i="55"/>
  <c r="J1018" i="55"/>
  <c r="K1018" i="55"/>
  <c r="L1018" i="55"/>
  <c r="M1018" i="55"/>
  <c r="N1018" i="55"/>
  <c r="B1019" i="55"/>
  <c r="C1019" i="55"/>
  <c r="P1019" i="55" s="1"/>
  <c r="D1019" i="55"/>
  <c r="E1019" i="55"/>
  <c r="F1019" i="55"/>
  <c r="G1019" i="55"/>
  <c r="H1019" i="55"/>
  <c r="I1019" i="55"/>
  <c r="J1019" i="55"/>
  <c r="K1019" i="55"/>
  <c r="L1019" i="55"/>
  <c r="M1019" i="55"/>
  <c r="N1019" i="55"/>
  <c r="B1020" i="55"/>
  <c r="C1020" i="55"/>
  <c r="P1020" i="55" s="1"/>
  <c r="D1020" i="55"/>
  <c r="E1020" i="55"/>
  <c r="F1020" i="55"/>
  <c r="G1020" i="55"/>
  <c r="H1020" i="55"/>
  <c r="I1020" i="55"/>
  <c r="J1020" i="55"/>
  <c r="K1020" i="55"/>
  <c r="L1020" i="55"/>
  <c r="M1020" i="55"/>
  <c r="N1020" i="55"/>
  <c r="B1021" i="55"/>
  <c r="C1021" i="55"/>
  <c r="P1021" i="55" s="1"/>
  <c r="D1021" i="55"/>
  <c r="E1021" i="55"/>
  <c r="F1021" i="55"/>
  <c r="G1021" i="55"/>
  <c r="H1021" i="55"/>
  <c r="I1021" i="55"/>
  <c r="J1021" i="55"/>
  <c r="K1021" i="55"/>
  <c r="L1021" i="55"/>
  <c r="M1021" i="55"/>
  <c r="N1021" i="55"/>
  <c r="B1022" i="55"/>
  <c r="C1022" i="55"/>
  <c r="P1022" i="55" s="1"/>
  <c r="D1022" i="55"/>
  <c r="E1022" i="55"/>
  <c r="F1022" i="55"/>
  <c r="G1022" i="55"/>
  <c r="H1022" i="55"/>
  <c r="I1022" i="55"/>
  <c r="J1022" i="55"/>
  <c r="K1022" i="55"/>
  <c r="L1022" i="55"/>
  <c r="M1022" i="55"/>
  <c r="N1022" i="55"/>
  <c r="B1023" i="55"/>
  <c r="C1023" i="55"/>
  <c r="P1023" i="55" s="1"/>
  <c r="D1023" i="55"/>
  <c r="E1023" i="55"/>
  <c r="F1023" i="55"/>
  <c r="G1023" i="55"/>
  <c r="H1023" i="55"/>
  <c r="I1023" i="55"/>
  <c r="J1023" i="55"/>
  <c r="K1023" i="55"/>
  <c r="L1023" i="55"/>
  <c r="M1023" i="55"/>
  <c r="N1023" i="55"/>
  <c r="B1024" i="55"/>
  <c r="C1024" i="55"/>
  <c r="P1024" i="55" s="1"/>
  <c r="D1024" i="55"/>
  <c r="E1024" i="55"/>
  <c r="F1024" i="55"/>
  <c r="G1024" i="55"/>
  <c r="H1024" i="55"/>
  <c r="I1024" i="55"/>
  <c r="J1024" i="55"/>
  <c r="K1024" i="55"/>
  <c r="L1024" i="55"/>
  <c r="M1024" i="55"/>
  <c r="N1024" i="55"/>
  <c r="B1025" i="55"/>
  <c r="C1025" i="55"/>
  <c r="P1025" i="55" s="1"/>
  <c r="D1025" i="55"/>
  <c r="E1025" i="55"/>
  <c r="F1025" i="55"/>
  <c r="G1025" i="55"/>
  <c r="H1025" i="55"/>
  <c r="I1025" i="55"/>
  <c r="J1025" i="55"/>
  <c r="K1025" i="55"/>
  <c r="L1025" i="55"/>
  <c r="M1025" i="55"/>
  <c r="N1025" i="55"/>
  <c r="B1026" i="55"/>
  <c r="C1026" i="55"/>
  <c r="P1026" i="55" s="1"/>
  <c r="D1026" i="55"/>
  <c r="E1026" i="55"/>
  <c r="F1026" i="55"/>
  <c r="G1026" i="55"/>
  <c r="H1026" i="55"/>
  <c r="I1026" i="55"/>
  <c r="J1026" i="55"/>
  <c r="K1026" i="55"/>
  <c r="L1026" i="55"/>
  <c r="M1026" i="55"/>
  <c r="N1026" i="55"/>
  <c r="B1027" i="55"/>
  <c r="C1027" i="55"/>
  <c r="P1027" i="55" s="1"/>
  <c r="D1027" i="55"/>
  <c r="E1027" i="55"/>
  <c r="F1027" i="55"/>
  <c r="G1027" i="55"/>
  <c r="H1027" i="55"/>
  <c r="I1027" i="55"/>
  <c r="J1027" i="55"/>
  <c r="K1027" i="55"/>
  <c r="L1027" i="55"/>
  <c r="M1027" i="55"/>
  <c r="N1027" i="55"/>
  <c r="B1028" i="55"/>
  <c r="C1028" i="55"/>
  <c r="P1028" i="55" s="1"/>
  <c r="D1028" i="55"/>
  <c r="E1028" i="55"/>
  <c r="F1028" i="55"/>
  <c r="G1028" i="55"/>
  <c r="H1028" i="55"/>
  <c r="I1028" i="55"/>
  <c r="J1028" i="55"/>
  <c r="K1028" i="55"/>
  <c r="L1028" i="55"/>
  <c r="M1028" i="55"/>
  <c r="N1028" i="55"/>
  <c r="B1029" i="55"/>
  <c r="C1029" i="55"/>
  <c r="P1029" i="55" s="1"/>
  <c r="D1029" i="55"/>
  <c r="E1029" i="55"/>
  <c r="F1029" i="55"/>
  <c r="G1029" i="55"/>
  <c r="H1029" i="55"/>
  <c r="I1029" i="55"/>
  <c r="J1029" i="55"/>
  <c r="K1029" i="55"/>
  <c r="L1029" i="55"/>
  <c r="M1029" i="55"/>
  <c r="N1029" i="55"/>
  <c r="B1030" i="55"/>
  <c r="C1030" i="55"/>
  <c r="P1030" i="55" s="1"/>
  <c r="D1030" i="55"/>
  <c r="E1030" i="55"/>
  <c r="F1030" i="55"/>
  <c r="G1030" i="55"/>
  <c r="H1030" i="55"/>
  <c r="I1030" i="55"/>
  <c r="J1030" i="55"/>
  <c r="K1030" i="55"/>
  <c r="L1030" i="55"/>
  <c r="M1030" i="55"/>
  <c r="N1030" i="55"/>
  <c r="B1031" i="55"/>
  <c r="C1031" i="55"/>
  <c r="P1031" i="55" s="1"/>
  <c r="D1031" i="55"/>
  <c r="E1031" i="55"/>
  <c r="F1031" i="55"/>
  <c r="G1031" i="55"/>
  <c r="H1031" i="55"/>
  <c r="I1031" i="55"/>
  <c r="J1031" i="55"/>
  <c r="K1031" i="55"/>
  <c r="L1031" i="55"/>
  <c r="M1031" i="55"/>
  <c r="N1031" i="55"/>
  <c r="B1032" i="55"/>
  <c r="C1032" i="55"/>
  <c r="P1032" i="55" s="1"/>
  <c r="D1032" i="55"/>
  <c r="E1032" i="55"/>
  <c r="F1032" i="55"/>
  <c r="G1032" i="55"/>
  <c r="H1032" i="55"/>
  <c r="I1032" i="55"/>
  <c r="J1032" i="55"/>
  <c r="K1032" i="55"/>
  <c r="L1032" i="55"/>
  <c r="M1032" i="55"/>
  <c r="N1032" i="55"/>
  <c r="B1033" i="55"/>
  <c r="C1033" i="55"/>
  <c r="P1033" i="55" s="1"/>
  <c r="D1033" i="55"/>
  <c r="E1033" i="55"/>
  <c r="F1033" i="55"/>
  <c r="G1033" i="55"/>
  <c r="H1033" i="55"/>
  <c r="I1033" i="55"/>
  <c r="J1033" i="55"/>
  <c r="K1033" i="55"/>
  <c r="L1033" i="55"/>
  <c r="M1033" i="55"/>
  <c r="N1033" i="55"/>
  <c r="B1034" i="55"/>
  <c r="C1034" i="55"/>
  <c r="P1034" i="55" s="1"/>
  <c r="D1034" i="55"/>
  <c r="E1034" i="55"/>
  <c r="F1034" i="55"/>
  <c r="G1034" i="55"/>
  <c r="H1034" i="55"/>
  <c r="I1034" i="55"/>
  <c r="J1034" i="55"/>
  <c r="K1034" i="55"/>
  <c r="L1034" i="55"/>
  <c r="M1034" i="55"/>
  <c r="N1034" i="55"/>
  <c r="B1035" i="55"/>
  <c r="C1035" i="55"/>
  <c r="P1035" i="55" s="1"/>
  <c r="D1035" i="55"/>
  <c r="E1035" i="55"/>
  <c r="F1035" i="55"/>
  <c r="G1035" i="55"/>
  <c r="H1035" i="55"/>
  <c r="I1035" i="55"/>
  <c r="J1035" i="55"/>
  <c r="K1035" i="55"/>
  <c r="L1035" i="55"/>
  <c r="M1035" i="55"/>
  <c r="N1035" i="55"/>
  <c r="B1036" i="55"/>
  <c r="C1036" i="55"/>
  <c r="P1036" i="55" s="1"/>
  <c r="D1036" i="55"/>
  <c r="E1036" i="55"/>
  <c r="F1036" i="55"/>
  <c r="G1036" i="55"/>
  <c r="H1036" i="55"/>
  <c r="I1036" i="55"/>
  <c r="J1036" i="55"/>
  <c r="K1036" i="55"/>
  <c r="L1036" i="55"/>
  <c r="M1036" i="55"/>
  <c r="N1036" i="55"/>
  <c r="B1037" i="55"/>
  <c r="C1037" i="55"/>
  <c r="P1037" i="55" s="1"/>
  <c r="D1037" i="55"/>
  <c r="E1037" i="55"/>
  <c r="F1037" i="55"/>
  <c r="G1037" i="55"/>
  <c r="H1037" i="55"/>
  <c r="I1037" i="55"/>
  <c r="J1037" i="55"/>
  <c r="K1037" i="55"/>
  <c r="L1037" i="55"/>
  <c r="M1037" i="55"/>
  <c r="N1037" i="55"/>
  <c r="B1038" i="55"/>
  <c r="C1038" i="55"/>
  <c r="P1038" i="55" s="1"/>
  <c r="D1038" i="55"/>
  <c r="E1038" i="55"/>
  <c r="F1038" i="55"/>
  <c r="G1038" i="55"/>
  <c r="H1038" i="55"/>
  <c r="I1038" i="55"/>
  <c r="J1038" i="55"/>
  <c r="K1038" i="55"/>
  <c r="L1038" i="55"/>
  <c r="M1038" i="55"/>
  <c r="N1038" i="55"/>
  <c r="B1039" i="55"/>
  <c r="C1039" i="55"/>
  <c r="P1039" i="55" s="1"/>
  <c r="D1039" i="55"/>
  <c r="E1039" i="55"/>
  <c r="F1039" i="55"/>
  <c r="G1039" i="55"/>
  <c r="H1039" i="55"/>
  <c r="I1039" i="55"/>
  <c r="J1039" i="55"/>
  <c r="K1039" i="55"/>
  <c r="L1039" i="55"/>
  <c r="M1039" i="55"/>
  <c r="N1039" i="55"/>
  <c r="B1040" i="55"/>
  <c r="C1040" i="55"/>
  <c r="P1040" i="55" s="1"/>
  <c r="D1040" i="55"/>
  <c r="E1040" i="55"/>
  <c r="F1040" i="55"/>
  <c r="G1040" i="55"/>
  <c r="H1040" i="55"/>
  <c r="I1040" i="55"/>
  <c r="J1040" i="55"/>
  <c r="K1040" i="55"/>
  <c r="L1040" i="55"/>
  <c r="M1040" i="55"/>
  <c r="N1040" i="55"/>
  <c r="B1041" i="55"/>
  <c r="C1041" i="55"/>
  <c r="P1041" i="55" s="1"/>
  <c r="D1041" i="55"/>
  <c r="E1041" i="55"/>
  <c r="F1041" i="55"/>
  <c r="G1041" i="55"/>
  <c r="H1041" i="55"/>
  <c r="I1041" i="55"/>
  <c r="J1041" i="55"/>
  <c r="K1041" i="55"/>
  <c r="L1041" i="55"/>
  <c r="M1041" i="55"/>
  <c r="N1041" i="55"/>
  <c r="B1042" i="55"/>
  <c r="C1042" i="55"/>
  <c r="P1042" i="55" s="1"/>
  <c r="D1042" i="55"/>
  <c r="E1042" i="55"/>
  <c r="F1042" i="55"/>
  <c r="G1042" i="55"/>
  <c r="H1042" i="55"/>
  <c r="I1042" i="55"/>
  <c r="J1042" i="55"/>
  <c r="K1042" i="55"/>
  <c r="L1042" i="55"/>
  <c r="M1042" i="55"/>
  <c r="N1042" i="55"/>
  <c r="B1043" i="55"/>
  <c r="C1043" i="55"/>
  <c r="P1043" i="55" s="1"/>
  <c r="D1043" i="55"/>
  <c r="E1043" i="55"/>
  <c r="F1043" i="55"/>
  <c r="G1043" i="55"/>
  <c r="H1043" i="55"/>
  <c r="I1043" i="55"/>
  <c r="J1043" i="55"/>
  <c r="K1043" i="55"/>
  <c r="L1043" i="55"/>
  <c r="M1043" i="55"/>
  <c r="N1043" i="55"/>
  <c r="B1044" i="55"/>
  <c r="C1044" i="55"/>
  <c r="P1044" i="55" s="1"/>
  <c r="D1044" i="55"/>
  <c r="E1044" i="55"/>
  <c r="F1044" i="55"/>
  <c r="G1044" i="55"/>
  <c r="H1044" i="55"/>
  <c r="I1044" i="55"/>
  <c r="J1044" i="55"/>
  <c r="K1044" i="55"/>
  <c r="L1044" i="55"/>
  <c r="M1044" i="55"/>
  <c r="N1044" i="55"/>
  <c r="B1045" i="55"/>
  <c r="C1045" i="55"/>
  <c r="P1045" i="55" s="1"/>
  <c r="D1045" i="55"/>
  <c r="E1045" i="55"/>
  <c r="F1045" i="55"/>
  <c r="G1045" i="55"/>
  <c r="H1045" i="55"/>
  <c r="I1045" i="55"/>
  <c r="J1045" i="55"/>
  <c r="K1045" i="55"/>
  <c r="L1045" i="55"/>
  <c r="M1045" i="55"/>
  <c r="N1045" i="55"/>
  <c r="B1046" i="55"/>
  <c r="C1046" i="55"/>
  <c r="P1046" i="55" s="1"/>
  <c r="D1046" i="55"/>
  <c r="E1046" i="55"/>
  <c r="F1046" i="55"/>
  <c r="G1046" i="55"/>
  <c r="H1046" i="55"/>
  <c r="I1046" i="55"/>
  <c r="J1046" i="55"/>
  <c r="K1046" i="55"/>
  <c r="L1046" i="55"/>
  <c r="M1046" i="55"/>
  <c r="N1046" i="55"/>
  <c r="B1047" i="55"/>
  <c r="C1047" i="55"/>
  <c r="P1047" i="55" s="1"/>
  <c r="D1047" i="55"/>
  <c r="E1047" i="55"/>
  <c r="F1047" i="55"/>
  <c r="G1047" i="55"/>
  <c r="H1047" i="55"/>
  <c r="I1047" i="55"/>
  <c r="J1047" i="55"/>
  <c r="K1047" i="55"/>
  <c r="L1047" i="55"/>
  <c r="M1047" i="55"/>
  <c r="N1047" i="55"/>
  <c r="B1048" i="55"/>
  <c r="C1048" i="55"/>
  <c r="P1048" i="55" s="1"/>
  <c r="D1048" i="55"/>
  <c r="E1048" i="55"/>
  <c r="F1048" i="55"/>
  <c r="G1048" i="55"/>
  <c r="H1048" i="55"/>
  <c r="I1048" i="55"/>
  <c r="J1048" i="55"/>
  <c r="K1048" i="55"/>
  <c r="L1048" i="55"/>
  <c r="M1048" i="55"/>
  <c r="N1048" i="55"/>
  <c r="B1049" i="55"/>
  <c r="C1049" i="55"/>
  <c r="P1049" i="55" s="1"/>
  <c r="D1049" i="55"/>
  <c r="E1049" i="55"/>
  <c r="F1049" i="55"/>
  <c r="G1049" i="55"/>
  <c r="H1049" i="55"/>
  <c r="I1049" i="55"/>
  <c r="J1049" i="55"/>
  <c r="K1049" i="55"/>
  <c r="L1049" i="55"/>
  <c r="M1049" i="55"/>
  <c r="N1049" i="55"/>
  <c r="B1050" i="55"/>
  <c r="C1050" i="55"/>
  <c r="P1050" i="55" s="1"/>
  <c r="D1050" i="55"/>
  <c r="E1050" i="55"/>
  <c r="F1050" i="55"/>
  <c r="G1050" i="55"/>
  <c r="H1050" i="55"/>
  <c r="I1050" i="55"/>
  <c r="J1050" i="55"/>
  <c r="K1050" i="55"/>
  <c r="L1050" i="55"/>
  <c r="M1050" i="55"/>
  <c r="N1050" i="55"/>
  <c r="B1051" i="55"/>
  <c r="C1051" i="55"/>
  <c r="P1051" i="55" s="1"/>
  <c r="D1051" i="55"/>
  <c r="E1051" i="55"/>
  <c r="F1051" i="55"/>
  <c r="G1051" i="55"/>
  <c r="H1051" i="55"/>
  <c r="I1051" i="55"/>
  <c r="J1051" i="55"/>
  <c r="K1051" i="55"/>
  <c r="L1051" i="55"/>
  <c r="M1051" i="55"/>
  <c r="N1051" i="55"/>
  <c r="B1052" i="55"/>
  <c r="C1052" i="55"/>
  <c r="P1052" i="55" s="1"/>
  <c r="D1052" i="55"/>
  <c r="E1052" i="55"/>
  <c r="F1052" i="55"/>
  <c r="G1052" i="55"/>
  <c r="H1052" i="55"/>
  <c r="I1052" i="55"/>
  <c r="J1052" i="55"/>
  <c r="K1052" i="55"/>
  <c r="L1052" i="55"/>
  <c r="M1052" i="55"/>
  <c r="N1052" i="55"/>
  <c r="B1053" i="55"/>
  <c r="C1053" i="55"/>
  <c r="P1053" i="55" s="1"/>
  <c r="D1053" i="55"/>
  <c r="E1053" i="55"/>
  <c r="F1053" i="55"/>
  <c r="G1053" i="55"/>
  <c r="H1053" i="55"/>
  <c r="I1053" i="55"/>
  <c r="J1053" i="55"/>
  <c r="K1053" i="55"/>
  <c r="L1053" i="55"/>
  <c r="M1053" i="55"/>
  <c r="N1053" i="55"/>
  <c r="B1054" i="55"/>
  <c r="C1054" i="55"/>
  <c r="P1054" i="55" s="1"/>
  <c r="D1054" i="55"/>
  <c r="E1054" i="55"/>
  <c r="F1054" i="55"/>
  <c r="G1054" i="55"/>
  <c r="H1054" i="55"/>
  <c r="I1054" i="55"/>
  <c r="J1054" i="55"/>
  <c r="K1054" i="55"/>
  <c r="L1054" i="55"/>
  <c r="M1054" i="55"/>
  <c r="N1054" i="55"/>
  <c r="B1055" i="55"/>
  <c r="C1055" i="55"/>
  <c r="P1055" i="55" s="1"/>
  <c r="D1055" i="55"/>
  <c r="E1055" i="55"/>
  <c r="F1055" i="55"/>
  <c r="G1055" i="55"/>
  <c r="H1055" i="55"/>
  <c r="I1055" i="55"/>
  <c r="J1055" i="55"/>
  <c r="K1055" i="55"/>
  <c r="L1055" i="55"/>
  <c r="M1055" i="55"/>
  <c r="N1055" i="55"/>
  <c r="B1056" i="55"/>
  <c r="C1056" i="55"/>
  <c r="P1056" i="55" s="1"/>
  <c r="D1056" i="55"/>
  <c r="E1056" i="55"/>
  <c r="F1056" i="55"/>
  <c r="G1056" i="55"/>
  <c r="H1056" i="55"/>
  <c r="I1056" i="55"/>
  <c r="J1056" i="55"/>
  <c r="K1056" i="55"/>
  <c r="L1056" i="55"/>
  <c r="M1056" i="55"/>
  <c r="N1056" i="55"/>
  <c r="B1057" i="55"/>
  <c r="C1057" i="55"/>
  <c r="P1057" i="55" s="1"/>
  <c r="D1057" i="55"/>
  <c r="E1057" i="55"/>
  <c r="F1057" i="55"/>
  <c r="G1057" i="55"/>
  <c r="H1057" i="55"/>
  <c r="I1057" i="55"/>
  <c r="J1057" i="55"/>
  <c r="K1057" i="55"/>
  <c r="L1057" i="55"/>
  <c r="M1057" i="55"/>
  <c r="N1057" i="55"/>
  <c r="B1058" i="55"/>
  <c r="C1058" i="55"/>
  <c r="P1058" i="55" s="1"/>
  <c r="D1058" i="55"/>
  <c r="E1058" i="55"/>
  <c r="F1058" i="55"/>
  <c r="G1058" i="55"/>
  <c r="H1058" i="55"/>
  <c r="I1058" i="55"/>
  <c r="J1058" i="55"/>
  <c r="K1058" i="55"/>
  <c r="L1058" i="55"/>
  <c r="M1058" i="55"/>
  <c r="N1058" i="55"/>
  <c r="B1059" i="55"/>
  <c r="C1059" i="55"/>
  <c r="P1059" i="55" s="1"/>
  <c r="D1059" i="55"/>
  <c r="E1059" i="55"/>
  <c r="F1059" i="55"/>
  <c r="G1059" i="55"/>
  <c r="H1059" i="55"/>
  <c r="I1059" i="55"/>
  <c r="J1059" i="55"/>
  <c r="K1059" i="55"/>
  <c r="L1059" i="55"/>
  <c r="M1059" i="55"/>
  <c r="N1059" i="55"/>
  <c r="B1060" i="55"/>
  <c r="C1060" i="55"/>
  <c r="P1060" i="55" s="1"/>
  <c r="D1060" i="55"/>
  <c r="E1060" i="55"/>
  <c r="F1060" i="55"/>
  <c r="G1060" i="55"/>
  <c r="H1060" i="55"/>
  <c r="I1060" i="55"/>
  <c r="J1060" i="55"/>
  <c r="K1060" i="55"/>
  <c r="L1060" i="55"/>
  <c r="M1060" i="55"/>
  <c r="N1060" i="55"/>
  <c r="B1061" i="55"/>
  <c r="C1061" i="55"/>
  <c r="P1061" i="55" s="1"/>
  <c r="D1061" i="55"/>
  <c r="E1061" i="55"/>
  <c r="F1061" i="55"/>
  <c r="G1061" i="55"/>
  <c r="H1061" i="55"/>
  <c r="I1061" i="55"/>
  <c r="J1061" i="55"/>
  <c r="K1061" i="55"/>
  <c r="L1061" i="55"/>
  <c r="M1061" i="55"/>
  <c r="N1061" i="55"/>
  <c r="B1062" i="55"/>
  <c r="C1062" i="55"/>
  <c r="P1062" i="55" s="1"/>
  <c r="D1062" i="55"/>
  <c r="E1062" i="55"/>
  <c r="F1062" i="55"/>
  <c r="G1062" i="55"/>
  <c r="H1062" i="55"/>
  <c r="I1062" i="55"/>
  <c r="J1062" i="55"/>
  <c r="K1062" i="55"/>
  <c r="L1062" i="55"/>
  <c r="M1062" i="55"/>
  <c r="N1062" i="55"/>
  <c r="B1063" i="55"/>
  <c r="C1063" i="55"/>
  <c r="P1063" i="55" s="1"/>
  <c r="D1063" i="55"/>
  <c r="E1063" i="55"/>
  <c r="F1063" i="55"/>
  <c r="G1063" i="55"/>
  <c r="H1063" i="55"/>
  <c r="I1063" i="55"/>
  <c r="J1063" i="55"/>
  <c r="K1063" i="55"/>
  <c r="L1063" i="55"/>
  <c r="M1063" i="55"/>
  <c r="N1063" i="55"/>
  <c r="B1064" i="55"/>
  <c r="C1064" i="55"/>
  <c r="P1064" i="55" s="1"/>
  <c r="D1064" i="55"/>
  <c r="E1064" i="55"/>
  <c r="F1064" i="55"/>
  <c r="G1064" i="55"/>
  <c r="H1064" i="55"/>
  <c r="I1064" i="55"/>
  <c r="J1064" i="55"/>
  <c r="K1064" i="55"/>
  <c r="L1064" i="55"/>
  <c r="M1064" i="55"/>
  <c r="N1064" i="55"/>
  <c r="B1065" i="55"/>
  <c r="C1065" i="55"/>
  <c r="P1065" i="55" s="1"/>
  <c r="D1065" i="55"/>
  <c r="E1065" i="55"/>
  <c r="F1065" i="55"/>
  <c r="G1065" i="55"/>
  <c r="H1065" i="55"/>
  <c r="I1065" i="55"/>
  <c r="J1065" i="55"/>
  <c r="K1065" i="55"/>
  <c r="L1065" i="55"/>
  <c r="M1065" i="55"/>
  <c r="N1065" i="55"/>
  <c r="B1066" i="55"/>
  <c r="C1066" i="55"/>
  <c r="P1066" i="55" s="1"/>
  <c r="D1066" i="55"/>
  <c r="E1066" i="55"/>
  <c r="F1066" i="55"/>
  <c r="G1066" i="55"/>
  <c r="H1066" i="55"/>
  <c r="I1066" i="55"/>
  <c r="J1066" i="55"/>
  <c r="K1066" i="55"/>
  <c r="L1066" i="55"/>
  <c r="M1066" i="55"/>
  <c r="N1066" i="55"/>
  <c r="B1067" i="55"/>
  <c r="C1067" i="55"/>
  <c r="P1067" i="55" s="1"/>
  <c r="D1067" i="55"/>
  <c r="E1067" i="55"/>
  <c r="F1067" i="55"/>
  <c r="G1067" i="55"/>
  <c r="H1067" i="55"/>
  <c r="I1067" i="55"/>
  <c r="J1067" i="55"/>
  <c r="K1067" i="55"/>
  <c r="L1067" i="55"/>
  <c r="M1067" i="55"/>
  <c r="N1067" i="55"/>
  <c r="B1068" i="55"/>
  <c r="C1068" i="55"/>
  <c r="P1068" i="55" s="1"/>
  <c r="D1068" i="55"/>
  <c r="E1068" i="55"/>
  <c r="F1068" i="55"/>
  <c r="G1068" i="55"/>
  <c r="H1068" i="55"/>
  <c r="I1068" i="55"/>
  <c r="J1068" i="55"/>
  <c r="K1068" i="55"/>
  <c r="L1068" i="55"/>
  <c r="M1068" i="55"/>
  <c r="N1068" i="55"/>
  <c r="B1069" i="55"/>
  <c r="C1069" i="55"/>
  <c r="P1069" i="55" s="1"/>
  <c r="D1069" i="55"/>
  <c r="E1069" i="55"/>
  <c r="F1069" i="55"/>
  <c r="G1069" i="55"/>
  <c r="H1069" i="55"/>
  <c r="I1069" i="55"/>
  <c r="J1069" i="55"/>
  <c r="K1069" i="55"/>
  <c r="L1069" i="55"/>
  <c r="M1069" i="55"/>
  <c r="N1069" i="55"/>
  <c r="B1070" i="55"/>
  <c r="C1070" i="55"/>
  <c r="P1070" i="55" s="1"/>
  <c r="D1070" i="55"/>
  <c r="E1070" i="55"/>
  <c r="F1070" i="55"/>
  <c r="G1070" i="55"/>
  <c r="H1070" i="55"/>
  <c r="I1070" i="55"/>
  <c r="J1070" i="55"/>
  <c r="K1070" i="55"/>
  <c r="L1070" i="55"/>
  <c r="M1070" i="55"/>
  <c r="N1070" i="55"/>
  <c r="B1071" i="55"/>
  <c r="C1071" i="55"/>
  <c r="P1071" i="55" s="1"/>
  <c r="D1071" i="55"/>
  <c r="E1071" i="55"/>
  <c r="F1071" i="55"/>
  <c r="G1071" i="55"/>
  <c r="H1071" i="55"/>
  <c r="I1071" i="55"/>
  <c r="J1071" i="55"/>
  <c r="K1071" i="55"/>
  <c r="L1071" i="55"/>
  <c r="M1071" i="55"/>
  <c r="N1071" i="55"/>
  <c r="B1072" i="55"/>
  <c r="C1072" i="55"/>
  <c r="P1072" i="55" s="1"/>
  <c r="D1072" i="55"/>
  <c r="E1072" i="55"/>
  <c r="F1072" i="55"/>
  <c r="G1072" i="55"/>
  <c r="H1072" i="55"/>
  <c r="I1072" i="55"/>
  <c r="J1072" i="55"/>
  <c r="K1072" i="55"/>
  <c r="L1072" i="55"/>
  <c r="M1072" i="55"/>
  <c r="N1072" i="55"/>
  <c r="B1073" i="55"/>
  <c r="C1073" i="55"/>
  <c r="P1073" i="55" s="1"/>
  <c r="D1073" i="55"/>
  <c r="E1073" i="55"/>
  <c r="F1073" i="55"/>
  <c r="G1073" i="55"/>
  <c r="H1073" i="55"/>
  <c r="I1073" i="55"/>
  <c r="J1073" i="55"/>
  <c r="K1073" i="55"/>
  <c r="L1073" i="55"/>
  <c r="M1073" i="55"/>
  <c r="N1073" i="55"/>
  <c r="B1074" i="55"/>
  <c r="C1074" i="55"/>
  <c r="P1074" i="55" s="1"/>
  <c r="D1074" i="55"/>
  <c r="E1074" i="55"/>
  <c r="F1074" i="55"/>
  <c r="G1074" i="55"/>
  <c r="H1074" i="55"/>
  <c r="I1074" i="55"/>
  <c r="J1074" i="55"/>
  <c r="K1074" i="55"/>
  <c r="L1074" i="55"/>
  <c r="M1074" i="55"/>
  <c r="N1074" i="55"/>
  <c r="B1075" i="55"/>
  <c r="C1075" i="55"/>
  <c r="P1075" i="55" s="1"/>
  <c r="D1075" i="55"/>
  <c r="E1075" i="55"/>
  <c r="F1075" i="55"/>
  <c r="G1075" i="55"/>
  <c r="H1075" i="55"/>
  <c r="I1075" i="55"/>
  <c r="J1075" i="55"/>
  <c r="K1075" i="55"/>
  <c r="L1075" i="55"/>
  <c r="M1075" i="55"/>
  <c r="N1075" i="55"/>
  <c r="B1076" i="55"/>
  <c r="C1076" i="55"/>
  <c r="P1076" i="55" s="1"/>
  <c r="D1076" i="55"/>
  <c r="E1076" i="55"/>
  <c r="F1076" i="55"/>
  <c r="G1076" i="55"/>
  <c r="H1076" i="55"/>
  <c r="I1076" i="55"/>
  <c r="J1076" i="55"/>
  <c r="K1076" i="55"/>
  <c r="L1076" i="55"/>
  <c r="M1076" i="55"/>
  <c r="N1076" i="55"/>
  <c r="B1077" i="55"/>
  <c r="C1077" i="55"/>
  <c r="P1077" i="55" s="1"/>
  <c r="D1077" i="55"/>
  <c r="E1077" i="55"/>
  <c r="F1077" i="55"/>
  <c r="G1077" i="55"/>
  <c r="H1077" i="55"/>
  <c r="I1077" i="55"/>
  <c r="J1077" i="55"/>
  <c r="K1077" i="55"/>
  <c r="L1077" i="55"/>
  <c r="M1077" i="55"/>
  <c r="N1077" i="55"/>
  <c r="B1078" i="55"/>
  <c r="C1078" i="55"/>
  <c r="P1078" i="55" s="1"/>
  <c r="D1078" i="55"/>
  <c r="E1078" i="55"/>
  <c r="F1078" i="55"/>
  <c r="G1078" i="55"/>
  <c r="H1078" i="55"/>
  <c r="I1078" i="55"/>
  <c r="J1078" i="55"/>
  <c r="K1078" i="55"/>
  <c r="L1078" i="55"/>
  <c r="M1078" i="55"/>
  <c r="N1078" i="55"/>
  <c r="B1079" i="55"/>
  <c r="C1079" i="55"/>
  <c r="P1079" i="55" s="1"/>
  <c r="D1079" i="55"/>
  <c r="E1079" i="55"/>
  <c r="F1079" i="55"/>
  <c r="G1079" i="55"/>
  <c r="H1079" i="55"/>
  <c r="I1079" i="55"/>
  <c r="J1079" i="55"/>
  <c r="K1079" i="55"/>
  <c r="L1079" i="55"/>
  <c r="M1079" i="55"/>
  <c r="N1079" i="55"/>
  <c r="B1080" i="55"/>
  <c r="C1080" i="55"/>
  <c r="P1080" i="55" s="1"/>
  <c r="D1080" i="55"/>
  <c r="E1080" i="55"/>
  <c r="F1080" i="55"/>
  <c r="G1080" i="55"/>
  <c r="H1080" i="55"/>
  <c r="I1080" i="55"/>
  <c r="J1080" i="55"/>
  <c r="K1080" i="55"/>
  <c r="L1080" i="55"/>
  <c r="M1080" i="55"/>
  <c r="N1080" i="55"/>
  <c r="B1081" i="55"/>
  <c r="C1081" i="55"/>
  <c r="P1081" i="55" s="1"/>
  <c r="D1081" i="55"/>
  <c r="E1081" i="55"/>
  <c r="F1081" i="55"/>
  <c r="G1081" i="55"/>
  <c r="H1081" i="55"/>
  <c r="I1081" i="55"/>
  <c r="J1081" i="55"/>
  <c r="K1081" i="55"/>
  <c r="L1081" i="55"/>
  <c r="M1081" i="55"/>
  <c r="N1081" i="55"/>
  <c r="B1082" i="55"/>
  <c r="C1082" i="55"/>
  <c r="P1082" i="55" s="1"/>
  <c r="D1082" i="55"/>
  <c r="E1082" i="55"/>
  <c r="F1082" i="55"/>
  <c r="G1082" i="55"/>
  <c r="H1082" i="55"/>
  <c r="I1082" i="55"/>
  <c r="J1082" i="55"/>
  <c r="K1082" i="55"/>
  <c r="L1082" i="55"/>
  <c r="M1082" i="55"/>
  <c r="N1082" i="55"/>
  <c r="B1083" i="55"/>
  <c r="C1083" i="55"/>
  <c r="P1083" i="55" s="1"/>
  <c r="D1083" i="55"/>
  <c r="E1083" i="55"/>
  <c r="F1083" i="55"/>
  <c r="G1083" i="55"/>
  <c r="H1083" i="55"/>
  <c r="I1083" i="55"/>
  <c r="J1083" i="55"/>
  <c r="K1083" i="55"/>
  <c r="L1083" i="55"/>
  <c r="M1083" i="55"/>
  <c r="N1083" i="55"/>
  <c r="B1084" i="55"/>
  <c r="C1084" i="55"/>
  <c r="P1084" i="55" s="1"/>
  <c r="D1084" i="55"/>
  <c r="E1084" i="55"/>
  <c r="F1084" i="55"/>
  <c r="G1084" i="55"/>
  <c r="H1084" i="55"/>
  <c r="I1084" i="55"/>
  <c r="J1084" i="55"/>
  <c r="K1084" i="55"/>
  <c r="L1084" i="55"/>
  <c r="M1084" i="55"/>
  <c r="N1084" i="55"/>
  <c r="B1085" i="55"/>
  <c r="C1085" i="55"/>
  <c r="P1085" i="55" s="1"/>
  <c r="D1085" i="55"/>
  <c r="E1085" i="55"/>
  <c r="F1085" i="55"/>
  <c r="G1085" i="55"/>
  <c r="H1085" i="55"/>
  <c r="I1085" i="55"/>
  <c r="J1085" i="55"/>
  <c r="K1085" i="55"/>
  <c r="L1085" i="55"/>
  <c r="M1085" i="55"/>
  <c r="N1085" i="55"/>
  <c r="B1086" i="55"/>
  <c r="C1086" i="55"/>
  <c r="P1086" i="55" s="1"/>
  <c r="D1086" i="55"/>
  <c r="E1086" i="55"/>
  <c r="F1086" i="55"/>
  <c r="G1086" i="55"/>
  <c r="H1086" i="55"/>
  <c r="I1086" i="55"/>
  <c r="J1086" i="55"/>
  <c r="K1086" i="55"/>
  <c r="L1086" i="55"/>
  <c r="M1086" i="55"/>
  <c r="N1086" i="55"/>
  <c r="B1087" i="55"/>
  <c r="C1087" i="55"/>
  <c r="P1087" i="55" s="1"/>
  <c r="D1087" i="55"/>
  <c r="E1087" i="55"/>
  <c r="F1087" i="55"/>
  <c r="G1087" i="55"/>
  <c r="H1087" i="55"/>
  <c r="I1087" i="55"/>
  <c r="J1087" i="55"/>
  <c r="K1087" i="55"/>
  <c r="L1087" i="55"/>
  <c r="M1087" i="55"/>
  <c r="N1087" i="55"/>
  <c r="B1088" i="55"/>
  <c r="C1088" i="55"/>
  <c r="P1088" i="55" s="1"/>
  <c r="D1088" i="55"/>
  <c r="E1088" i="55"/>
  <c r="F1088" i="55"/>
  <c r="G1088" i="55"/>
  <c r="H1088" i="55"/>
  <c r="I1088" i="55"/>
  <c r="J1088" i="55"/>
  <c r="K1088" i="55"/>
  <c r="L1088" i="55"/>
  <c r="M1088" i="55"/>
  <c r="N1088" i="55"/>
  <c r="B1089" i="55"/>
  <c r="C1089" i="55"/>
  <c r="P1089" i="55" s="1"/>
  <c r="D1089" i="55"/>
  <c r="E1089" i="55"/>
  <c r="F1089" i="55"/>
  <c r="G1089" i="55"/>
  <c r="H1089" i="55"/>
  <c r="I1089" i="55"/>
  <c r="J1089" i="55"/>
  <c r="K1089" i="55"/>
  <c r="L1089" i="55"/>
  <c r="M1089" i="55"/>
  <c r="N1089" i="55"/>
  <c r="B1090" i="55"/>
  <c r="C1090" i="55"/>
  <c r="P1090" i="55" s="1"/>
  <c r="D1090" i="55"/>
  <c r="E1090" i="55"/>
  <c r="F1090" i="55"/>
  <c r="G1090" i="55"/>
  <c r="H1090" i="55"/>
  <c r="I1090" i="55"/>
  <c r="J1090" i="55"/>
  <c r="K1090" i="55"/>
  <c r="L1090" i="55"/>
  <c r="M1090" i="55"/>
  <c r="N1090" i="55"/>
  <c r="B1091" i="55"/>
  <c r="C1091" i="55"/>
  <c r="P1091" i="55" s="1"/>
  <c r="D1091" i="55"/>
  <c r="E1091" i="55"/>
  <c r="F1091" i="55"/>
  <c r="G1091" i="55"/>
  <c r="H1091" i="55"/>
  <c r="I1091" i="55"/>
  <c r="J1091" i="55"/>
  <c r="K1091" i="55"/>
  <c r="L1091" i="55"/>
  <c r="M1091" i="55"/>
  <c r="N1091" i="55"/>
  <c r="B1092" i="55"/>
  <c r="C1092" i="55"/>
  <c r="P1092" i="55" s="1"/>
  <c r="D1092" i="55"/>
  <c r="E1092" i="55"/>
  <c r="F1092" i="55"/>
  <c r="G1092" i="55"/>
  <c r="H1092" i="55"/>
  <c r="I1092" i="55"/>
  <c r="J1092" i="55"/>
  <c r="K1092" i="55"/>
  <c r="L1092" i="55"/>
  <c r="M1092" i="55"/>
  <c r="N1092" i="55"/>
  <c r="B1093" i="55"/>
  <c r="C1093" i="55"/>
  <c r="P1093" i="55" s="1"/>
  <c r="D1093" i="55"/>
  <c r="E1093" i="55"/>
  <c r="F1093" i="55"/>
  <c r="G1093" i="55"/>
  <c r="H1093" i="55"/>
  <c r="I1093" i="55"/>
  <c r="J1093" i="55"/>
  <c r="K1093" i="55"/>
  <c r="L1093" i="55"/>
  <c r="M1093" i="55"/>
  <c r="N1093" i="55"/>
  <c r="B1094" i="55"/>
  <c r="C1094" i="55"/>
  <c r="P1094" i="55" s="1"/>
  <c r="D1094" i="55"/>
  <c r="E1094" i="55"/>
  <c r="F1094" i="55"/>
  <c r="G1094" i="55"/>
  <c r="H1094" i="55"/>
  <c r="I1094" i="55"/>
  <c r="J1094" i="55"/>
  <c r="K1094" i="55"/>
  <c r="L1094" i="55"/>
  <c r="M1094" i="55"/>
  <c r="N1094" i="55"/>
  <c r="B1095" i="55"/>
  <c r="C1095" i="55"/>
  <c r="P1095" i="55" s="1"/>
  <c r="D1095" i="55"/>
  <c r="E1095" i="55"/>
  <c r="F1095" i="55"/>
  <c r="G1095" i="55"/>
  <c r="H1095" i="55"/>
  <c r="I1095" i="55"/>
  <c r="J1095" i="55"/>
  <c r="K1095" i="55"/>
  <c r="L1095" i="55"/>
  <c r="M1095" i="55"/>
  <c r="N1095" i="55"/>
  <c r="B1096" i="55"/>
  <c r="C1096" i="55"/>
  <c r="P1096" i="55" s="1"/>
  <c r="D1096" i="55"/>
  <c r="E1096" i="55"/>
  <c r="F1096" i="55"/>
  <c r="G1096" i="55"/>
  <c r="H1096" i="55"/>
  <c r="I1096" i="55"/>
  <c r="J1096" i="55"/>
  <c r="K1096" i="55"/>
  <c r="L1096" i="55"/>
  <c r="M1096" i="55"/>
  <c r="N1096" i="55"/>
  <c r="B1097" i="55"/>
  <c r="C1097" i="55"/>
  <c r="P1097" i="55" s="1"/>
  <c r="D1097" i="55"/>
  <c r="E1097" i="55"/>
  <c r="F1097" i="55"/>
  <c r="G1097" i="55"/>
  <c r="H1097" i="55"/>
  <c r="I1097" i="55"/>
  <c r="J1097" i="55"/>
  <c r="K1097" i="55"/>
  <c r="L1097" i="55"/>
  <c r="M1097" i="55"/>
  <c r="N1097" i="55"/>
  <c r="B1098" i="55"/>
  <c r="C1098" i="55"/>
  <c r="P1098" i="55" s="1"/>
  <c r="D1098" i="55"/>
  <c r="E1098" i="55"/>
  <c r="F1098" i="55"/>
  <c r="G1098" i="55"/>
  <c r="H1098" i="55"/>
  <c r="I1098" i="55"/>
  <c r="J1098" i="55"/>
  <c r="K1098" i="55"/>
  <c r="L1098" i="55"/>
  <c r="M1098" i="55"/>
  <c r="N1098" i="55"/>
  <c r="B1099" i="55"/>
  <c r="C1099" i="55"/>
  <c r="P1099" i="55" s="1"/>
  <c r="D1099" i="55"/>
  <c r="E1099" i="55"/>
  <c r="F1099" i="55"/>
  <c r="G1099" i="55"/>
  <c r="H1099" i="55"/>
  <c r="I1099" i="55"/>
  <c r="J1099" i="55"/>
  <c r="K1099" i="55"/>
  <c r="L1099" i="55"/>
  <c r="M1099" i="55"/>
  <c r="N1099" i="55"/>
  <c r="B1100" i="55"/>
  <c r="C1100" i="55"/>
  <c r="P1100" i="55" s="1"/>
  <c r="D1100" i="55"/>
  <c r="E1100" i="55"/>
  <c r="F1100" i="55"/>
  <c r="G1100" i="55"/>
  <c r="H1100" i="55"/>
  <c r="I1100" i="55"/>
  <c r="J1100" i="55"/>
  <c r="K1100" i="55"/>
  <c r="L1100" i="55"/>
  <c r="M1100" i="55"/>
  <c r="N1100" i="55"/>
  <c r="B1101" i="55"/>
  <c r="C1101" i="55"/>
  <c r="P1101" i="55" s="1"/>
  <c r="D1101" i="55"/>
  <c r="E1101" i="55"/>
  <c r="F1101" i="55"/>
  <c r="G1101" i="55"/>
  <c r="H1101" i="55"/>
  <c r="I1101" i="55"/>
  <c r="J1101" i="55"/>
  <c r="K1101" i="55"/>
  <c r="L1101" i="55"/>
  <c r="M1101" i="55"/>
  <c r="N1101" i="55"/>
  <c r="B1102" i="55"/>
  <c r="C1102" i="55"/>
  <c r="P1102" i="55" s="1"/>
  <c r="D1102" i="55"/>
  <c r="E1102" i="55"/>
  <c r="F1102" i="55"/>
  <c r="G1102" i="55"/>
  <c r="H1102" i="55"/>
  <c r="I1102" i="55"/>
  <c r="J1102" i="55"/>
  <c r="K1102" i="55"/>
  <c r="L1102" i="55"/>
  <c r="M1102" i="55"/>
  <c r="N1102" i="55"/>
  <c r="B1103" i="55"/>
  <c r="C1103" i="55"/>
  <c r="P1103" i="55" s="1"/>
  <c r="D1103" i="55"/>
  <c r="E1103" i="55"/>
  <c r="F1103" i="55"/>
  <c r="G1103" i="55"/>
  <c r="H1103" i="55"/>
  <c r="I1103" i="55"/>
  <c r="J1103" i="55"/>
  <c r="K1103" i="55"/>
  <c r="L1103" i="55"/>
  <c r="M1103" i="55"/>
  <c r="N1103" i="55"/>
  <c r="B1104" i="55"/>
  <c r="C1104" i="55"/>
  <c r="P1104" i="55" s="1"/>
  <c r="D1104" i="55"/>
  <c r="E1104" i="55"/>
  <c r="F1104" i="55"/>
  <c r="G1104" i="55"/>
  <c r="H1104" i="55"/>
  <c r="I1104" i="55"/>
  <c r="J1104" i="55"/>
  <c r="K1104" i="55"/>
  <c r="L1104" i="55"/>
  <c r="M1104" i="55"/>
  <c r="N1104" i="55"/>
  <c r="B1105" i="55"/>
  <c r="C1105" i="55"/>
  <c r="P1105" i="55" s="1"/>
  <c r="D1105" i="55"/>
  <c r="E1105" i="55"/>
  <c r="F1105" i="55"/>
  <c r="G1105" i="55"/>
  <c r="H1105" i="55"/>
  <c r="I1105" i="55"/>
  <c r="J1105" i="55"/>
  <c r="K1105" i="55"/>
  <c r="L1105" i="55"/>
  <c r="M1105" i="55"/>
  <c r="N1105" i="55"/>
  <c r="B1106" i="55"/>
  <c r="C1106" i="55"/>
  <c r="P1106" i="55" s="1"/>
  <c r="D1106" i="55"/>
  <c r="E1106" i="55"/>
  <c r="F1106" i="55"/>
  <c r="G1106" i="55"/>
  <c r="H1106" i="55"/>
  <c r="I1106" i="55"/>
  <c r="J1106" i="55"/>
  <c r="K1106" i="55"/>
  <c r="L1106" i="55"/>
  <c r="M1106" i="55"/>
  <c r="N1106" i="55"/>
  <c r="B1107" i="55"/>
  <c r="C1107" i="55"/>
  <c r="P1107" i="55" s="1"/>
  <c r="D1107" i="55"/>
  <c r="E1107" i="55"/>
  <c r="F1107" i="55"/>
  <c r="G1107" i="55"/>
  <c r="H1107" i="55"/>
  <c r="I1107" i="55"/>
  <c r="J1107" i="55"/>
  <c r="K1107" i="55"/>
  <c r="L1107" i="55"/>
  <c r="M1107" i="55"/>
  <c r="N1107" i="55"/>
  <c r="B1108" i="55"/>
  <c r="C1108" i="55"/>
  <c r="P1108" i="55" s="1"/>
  <c r="D1108" i="55"/>
  <c r="E1108" i="55"/>
  <c r="F1108" i="55"/>
  <c r="G1108" i="55"/>
  <c r="H1108" i="55"/>
  <c r="I1108" i="55"/>
  <c r="J1108" i="55"/>
  <c r="K1108" i="55"/>
  <c r="L1108" i="55"/>
  <c r="M1108" i="55"/>
  <c r="N1108" i="55"/>
  <c r="B1109" i="55"/>
  <c r="C1109" i="55"/>
  <c r="P1109" i="55" s="1"/>
  <c r="D1109" i="55"/>
  <c r="E1109" i="55"/>
  <c r="F1109" i="55"/>
  <c r="G1109" i="55"/>
  <c r="H1109" i="55"/>
  <c r="I1109" i="55"/>
  <c r="J1109" i="55"/>
  <c r="K1109" i="55"/>
  <c r="L1109" i="55"/>
  <c r="M1109" i="55"/>
  <c r="N1109" i="55"/>
  <c r="B1110" i="55"/>
  <c r="C1110" i="55"/>
  <c r="P1110" i="55" s="1"/>
  <c r="D1110" i="55"/>
  <c r="E1110" i="55"/>
  <c r="F1110" i="55"/>
  <c r="G1110" i="55"/>
  <c r="H1110" i="55"/>
  <c r="I1110" i="55"/>
  <c r="J1110" i="55"/>
  <c r="K1110" i="55"/>
  <c r="L1110" i="55"/>
  <c r="M1110" i="55"/>
  <c r="N1110" i="55"/>
  <c r="B1111" i="55"/>
  <c r="C1111" i="55"/>
  <c r="P1111" i="55" s="1"/>
  <c r="D1111" i="55"/>
  <c r="E1111" i="55"/>
  <c r="F1111" i="55"/>
  <c r="G1111" i="55"/>
  <c r="H1111" i="55"/>
  <c r="I1111" i="55"/>
  <c r="J1111" i="55"/>
  <c r="K1111" i="55"/>
  <c r="L1111" i="55"/>
  <c r="M1111" i="55"/>
  <c r="N1111" i="55"/>
  <c r="B1112" i="55"/>
  <c r="C1112" i="55"/>
  <c r="P1112" i="55" s="1"/>
  <c r="D1112" i="55"/>
  <c r="E1112" i="55"/>
  <c r="F1112" i="55"/>
  <c r="G1112" i="55"/>
  <c r="H1112" i="55"/>
  <c r="I1112" i="55"/>
  <c r="J1112" i="55"/>
  <c r="K1112" i="55"/>
  <c r="L1112" i="55"/>
  <c r="M1112" i="55"/>
  <c r="N1112" i="55"/>
  <c r="B1113" i="55"/>
  <c r="C1113" i="55"/>
  <c r="P1113" i="55" s="1"/>
  <c r="D1113" i="55"/>
  <c r="E1113" i="55"/>
  <c r="F1113" i="55"/>
  <c r="G1113" i="55"/>
  <c r="H1113" i="55"/>
  <c r="I1113" i="55"/>
  <c r="J1113" i="55"/>
  <c r="K1113" i="55"/>
  <c r="L1113" i="55"/>
  <c r="M1113" i="55"/>
  <c r="N1113" i="55"/>
  <c r="B1114" i="55"/>
  <c r="C1114" i="55"/>
  <c r="P1114" i="55" s="1"/>
  <c r="D1114" i="55"/>
  <c r="E1114" i="55"/>
  <c r="F1114" i="55"/>
  <c r="G1114" i="55"/>
  <c r="H1114" i="55"/>
  <c r="I1114" i="55"/>
  <c r="J1114" i="55"/>
  <c r="K1114" i="55"/>
  <c r="L1114" i="55"/>
  <c r="M1114" i="55"/>
  <c r="N1114" i="55"/>
  <c r="B1115" i="55"/>
  <c r="C1115" i="55"/>
  <c r="P1115" i="55" s="1"/>
  <c r="D1115" i="55"/>
  <c r="E1115" i="55"/>
  <c r="F1115" i="55"/>
  <c r="G1115" i="55"/>
  <c r="H1115" i="55"/>
  <c r="I1115" i="55"/>
  <c r="J1115" i="55"/>
  <c r="K1115" i="55"/>
  <c r="L1115" i="55"/>
  <c r="M1115" i="55"/>
  <c r="N1115" i="55"/>
  <c r="B1116" i="55"/>
  <c r="C1116" i="55"/>
  <c r="P1116" i="55" s="1"/>
  <c r="D1116" i="55"/>
  <c r="E1116" i="55"/>
  <c r="F1116" i="55"/>
  <c r="G1116" i="55"/>
  <c r="H1116" i="55"/>
  <c r="I1116" i="55"/>
  <c r="J1116" i="55"/>
  <c r="K1116" i="55"/>
  <c r="L1116" i="55"/>
  <c r="M1116" i="55"/>
  <c r="N1116" i="55"/>
  <c r="B1117" i="55"/>
  <c r="C1117" i="55"/>
  <c r="P1117" i="55" s="1"/>
  <c r="D1117" i="55"/>
  <c r="E1117" i="55"/>
  <c r="F1117" i="55"/>
  <c r="G1117" i="55"/>
  <c r="H1117" i="55"/>
  <c r="I1117" i="55"/>
  <c r="J1117" i="55"/>
  <c r="K1117" i="55"/>
  <c r="L1117" i="55"/>
  <c r="M1117" i="55"/>
  <c r="N1117" i="55"/>
  <c r="B1118" i="55"/>
  <c r="C1118" i="55"/>
  <c r="P1118" i="55" s="1"/>
  <c r="D1118" i="55"/>
  <c r="E1118" i="55"/>
  <c r="F1118" i="55"/>
  <c r="G1118" i="55"/>
  <c r="H1118" i="55"/>
  <c r="I1118" i="55"/>
  <c r="J1118" i="55"/>
  <c r="K1118" i="55"/>
  <c r="L1118" i="55"/>
  <c r="M1118" i="55"/>
  <c r="N1118" i="55"/>
  <c r="B1119" i="55"/>
  <c r="C1119" i="55"/>
  <c r="P1119" i="55" s="1"/>
  <c r="D1119" i="55"/>
  <c r="E1119" i="55"/>
  <c r="F1119" i="55"/>
  <c r="G1119" i="55"/>
  <c r="H1119" i="55"/>
  <c r="I1119" i="55"/>
  <c r="J1119" i="55"/>
  <c r="K1119" i="55"/>
  <c r="L1119" i="55"/>
  <c r="M1119" i="55"/>
  <c r="N1119" i="55"/>
  <c r="B1120" i="55"/>
  <c r="C1120" i="55"/>
  <c r="P1120" i="55" s="1"/>
  <c r="D1120" i="55"/>
  <c r="E1120" i="55"/>
  <c r="F1120" i="55"/>
  <c r="G1120" i="55"/>
  <c r="H1120" i="55"/>
  <c r="I1120" i="55"/>
  <c r="J1120" i="55"/>
  <c r="K1120" i="55"/>
  <c r="L1120" i="55"/>
  <c r="M1120" i="55"/>
  <c r="N1120" i="55"/>
  <c r="B1121" i="55"/>
  <c r="C1121" i="55"/>
  <c r="P1121" i="55" s="1"/>
  <c r="D1121" i="55"/>
  <c r="E1121" i="55"/>
  <c r="F1121" i="55"/>
  <c r="G1121" i="55"/>
  <c r="H1121" i="55"/>
  <c r="I1121" i="55"/>
  <c r="J1121" i="55"/>
  <c r="K1121" i="55"/>
  <c r="L1121" i="55"/>
  <c r="M1121" i="55"/>
  <c r="N1121" i="55"/>
  <c r="B1122" i="55"/>
  <c r="C1122" i="55"/>
  <c r="P1122" i="55" s="1"/>
  <c r="D1122" i="55"/>
  <c r="E1122" i="55"/>
  <c r="F1122" i="55"/>
  <c r="G1122" i="55"/>
  <c r="H1122" i="55"/>
  <c r="I1122" i="55"/>
  <c r="J1122" i="55"/>
  <c r="K1122" i="55"/>
  <c r="L1122" i="55"/>
  <c r="M1122" i="55"/>
  <c r="N1122" i="55"/>
  <c r="B1123" i="55"/>
  <c r="C1123" i="55"/>
  <c r="P1123" i="55" s="1"/>
  <c r="D1123" i="55"/>
  <c r="E1123" i="55"/>
  <c r="F1123" i="55"/>
  <c r="G1123" i="55"/>
  <c r="H1123" i="55"/>
  <c r="I1123" i="55"/>
  <c r="J1123" i="55"/>
  <c r="K1123" i="55"/>
  <c r="L1123" i="55"/>
  <c r="M1123" i="55"/>
  <c r="N1123" i="55"/>
  <c r="B1124" i="55"/>
  <c r="C1124" i="55"/>
  <c r="P1124" i="55" s="1"/>
  <c r="D1124" i="55"/>
  <c r="E1124" i="55"/>
  <c r="F1124" i="55"/>
  <c r="G1124" i="55"/>
  <c r="H1124" i="55"/>
  <c r="I1124" i="55"/>
  <c r="J1124" i="55"/>
  <c r="K1124" i="55"/>
  <c r="L1124" i="55"/>
  <c r="M1124" i="55"/>
  <c r="N1124" i="55"/>
  <c r="B1125" i="55"/>
  <c r="C1125" i="55"/>
  <c r="P1125" i="55" s="1"/>
  <c r="D1125" i="55"/>
  <c r="E1125" i="55"/>
  <c r="F1125" i="55"/>
  <c r="G1125" i="55"/>
  <c r="H1125" i="55"/>
  <c r="I1125" i="55"/>
  <c r="J1125" i="55"/>
  <c r="K1125" i="55"/>
  <c r="L1125" i="55"/>
  <c r="M1125" i="55"/>
  <c r="N1125" i="55"/>
  <c r="B1126" i="55"/>
  <c r="C1126" i="55"/>
  <c r="P1126" i="55" s="1"/>
  <c r="D1126" i="55"/>
  <c r="E1126" i="55"/>
  <c r="F1126" i="55"/>
  <c r="G1126" i="55"/>
  <c r="H1126" i="55"/>
  <c r="I1126" i="55"/>
  <c r="J1126" i="55"/>
  <c r="K1126" i="55"/>
  <c r="L1126" i="55"/>
  <c r="M1126" i="55"/>
  <c r="N1126" i="55"/>
  <c r="B1127" i="55"/>
  <c r="C1127" i="55"/>
  <c r="P1127" i="55" s="1"/>
  <c r="D1127" i="55"/>
  <c r="E1127" i="55"/>
  <c r="F1127" i="55"/>
  <c r="G1127" i="55"/>
  <c r="H1127" i="55"/>
  <c r="I1127" i="55"/>
  <c r="J1127" i="55"/>
  <c r="K1127" i="55"/>
  <c r="L1127" i="55"/>
  <c r="M1127" i="55"/>
  <c r="N1127" i="55"/>
  <c r="B1128" i="55"/>
  <c r="C1128" i="55"/>
  <c r="P1128" i="55" s="1"/>
  <c r="D1128" i="55"/>
  <c r="E1128" i="55"/>
  <c r="F1128" i="55"/>
  <c r="G1128" i="55"/>
  <c r="H1128" i="55"/>
  <c r="I1128" i="55"/>
  <c r="J1128" i="55"/>
  <c r="K1128" i="55"/>
  <c r="L1128" i="55"/>
  <c r="M1128" i="55"/>
  <c r="N1128" i="55"/>
  <c r="B1129" i="55"/>
  <c r="C1129" i="55"/>
  <c r="P1129" i="55" s="1"/>
  <c r="D1129" i="55"/>
  <c r="E1129" i="55"/>
  <c r="F1129" i="55"/>
  <c r="G1129" i="55"/>
  <c r="H1129" i="55"/>
  <c r="I1129" i="55"/>
  <c r="J1129" i="55"/>
  <c r="K1129" i="55"/>
  <c r="L1129" i="55"/>
  <c r="M1129" i="55"/>
  <c r="N1129" i="55"/>
  <c r="B1130" i="55"/>
  <c r="C1130" i="55"/>
  <c r="P1130" i="55" s="1"/>
  <c r="D1130" i="55"/>
  <c r="E1130" i="55"/>
  <c r="F1130" i="55"/>
  <c r="G1130" i="55"/>
  <c r="H1130" i="55"/>
  <c r="I1130" i="55"/>
  <c r="J1130" i="55"/>
  <c r="K1130" i="55"/>
  <c r="L1130" i="55"/>
  <c r="M1130" i="55"/>
  <c r="N1130" i="55"/>
  <c r="B1131" i="55"/>
  <c r="C1131" i="55"/>
  <c r="P1131" i="55" s="1"/>
  <c r="D1131" i="55"/>
  <c r="E1131" i="55"/>
  <c r="F1131" i="55"/>
  <c r="G1131" i="55"/>
  <c r="H1131" i="55"/>
  <c r="I1131" i="55"/>
  <c r="J1131" i="55"/>
  <c r="K1131" i="55"/>
  <c r="L1131" i="55"/>
  <c r="M1131" i="55"/>
  <c r="N1131" i="55"/>
  <c r="B1132" i="55"/>
  <c r="C1132" i="55"/>
  <c r="P1132" i="55" s="1"/>
  <c r="D1132" i="55"/>
  <c r="E1132" i="55"/>
  <c r="F1132" i="55"/>
  <c r="G1132" i="55"/>
  <c r="H1132" i="55"/>
  <c r="I1132" i="55"/>
  <c r="J1132" i="55"/>
  <c r="K1132" i="55"/>
  <c r="L1132" i="55"/>
  <c r="M1132" i="55"/>
  <c r="N1132" i="55"/>
  <c r="B1133" i="55"/>
  <c r="C1133" i="55"/>
  <c r="P1133" i="55" s="1"/>
  <c r="D1133" i="55"/>
  <c r="E1133" i="55"/>
  <c r="F1133" i="55"/>
  <c r="G1133" i="55"/>
  <c r="H1133" i="55"/>
  <c r="I1133" i="55"/>
  <c r="J1133" i="55"/>
  <c r="K1133" i="55"/>
  <c r="L1133" i="55"/>
  <c r="M1133" i="55"/>
  <c r="N1133" i="55"/>
  <c r="B1134" i="55"/>
  <c r="C1134" i="55"/>
  <c r="P1134" i="55" s="1"/>
  <c r="D1134" i="55"/>
  <c r="E1134" i="55"/>
  <c r="F1134" i="55"/>
  <c r="G1134" i="55"/>
  <c r="H1134" i="55"/>
  <c r="I1134" i="55"/>
  <c r="J1134" i="55"/>
  <c r="K1134" i="55"/>
  <c r="L1134" i="55"/>
  <c r="M1134" i="55"/>
  <c r="N1134" i="55"/>
  <c r="B1135" i="55"/>
  <c r="C1135" i="55"/>
  <c r="P1135" i="55" s="1"/>
  <c r="D1135" i="55"/>
  <c r="E1135" i="55"/>
  <c r="F1135" i="55"/>
  <c r="G1135" i="55"/>
  <c r="H1135" i="55"/>
  <c r="I1135" i="55"/>
  <c r="J1135" i="55"/>
  <c r="K1135" i="55"/>
  <c r="L1135" i="55"/>
  <c r="M1135" i="55"/>
  <c r="N1135" i="55"/>
  <c r="B1136" i="55"/>
  <c r="C1136" i="55"/>
  <c r="P1136" i="55" s="1"/>
  <c r="D1136" i="55"/>
  <c r="E1136" i="55"/>
  <c r="F1136" i="55"/>
  <c r="G1136" i="55"/>
  <c r="H1136" i="55"/>
  <c r="I1136" i="55"/>
  <c r="J1136" i="55"/>
  <c r="K1136" i="55"/>
  <c r="L1136" i="55"/>
  <c r="M1136" i="55"/>
  <c r="N1136" i="55"/>
  <c r="B1137" i="55"/>
  <c r="C1137" i="55"/>
  <c r="P1137" i="55" s="1"/>
  <c r="D1137" i="55"/>
  <c r="E1137" i="55"/>
  <c r="F1137" i="55"/>
  <c r="G1137" i="55"/>
  <c r="H1137" i="55"/>
  <c r="I1137" i="55"/>
  <c r="J1137" i="55"/>
  <c r="K1137" i="55"/>
  <c r="L1137" i="55"/>
  <c r="M1137" i="55"/>
  <c r="N1137" i="55"/>
  <c r="B1138" i="55"/>
  <c r="C1138" i="55"/>
  <c r="P1138" i="55" s="1"/>
  <c r="D1138" i="55"/>
  <c r="E1138" i="55"/>
  <c r="F1138" i="55"/>
  <c r="G1138" i="55"/>
  <c r="H1138" i="55"/>
  <c r="I1138" i="55"/>
  <c r="J1138" i="55"/>
  <c r="K1138" i="55"/>
  <c r="L1138" i="55"/>
  <c r="M1138" i="55"/>
  <c r="N1138" i="55"/>
  <c r="B1139" i="55"/>
  <c r="C1139" i="55"/>
  <c r="P1139" i="55" s="1"/>
  <c r="D1139" i="55"/>
  <c r="E1139" i="55"/>
  <c r="F1139" i="55"/>
  <c r="G1139" i="55"/>
  <c r="H1139" i="55"/>
  <c r="I1139" i="55"/>
  <c r="J1139" i="55"/>
  <c r="K1139" i="55"/>
  <c r="L1139" i="55"/>
  <c r="M1139" i="55"/>
  <c r="N1139" i="55"/>
  <c r="B1140" i="55"/>
  <c r="C1140" i="55"/>
  <c r="P1140" i="55" s="1"/>
  <c r="D1140" i="55"/>
  <c r="E1140" i="55"/>
  <c r="F1140" i="55"/>
  <c r="G1140" i="55"/>
  <c r="H1140" i="55"/>
  <c r="I1140" i="55"/>
  <c r="J1140" i="55"/>
  <c r="K1140" i="55"/>
  <c r="L1140" i="55"/>
  <c r="M1140" i="55"/>
  <c r="N1140" i="55"/>
  <c r="B1141" i="55"/>
  <c r="C1141" i="55"/>
  <c r="P1141" i="55" s="1"/>
  <c r="D1141" i="55"/>
  <c r="E1141" i="55"/>
  <c r="F1141" i="55"/>
  <c r="G1141" i="55"/>
  <c r="H1141" i="55"/>
  <c r="I1141" i="55"/>
  <c r="J1141" i="55"/>
  <c r="K1141" i="55"/>
  <c r="L1141" i="55"/>
  <c r="M1141" i="55"/>
  <c r="N1141" i="55"/>
  <c r="B1142" i="55"/>
  <c r="C1142" i="55"/>
  <c r="P1142" i="55" s="1"/>
  <c r="D1142" i="55"/>
  <c r="E1142" i="55"/>
  <c r="F1142" i="55"/>
  <c r="G1142" i="55"/>
  <c r="H1142" i="55"/>
  <c r="I1142" i="55"/>
  <c r="J1142" i="55"/>
  <c r="K1142" i="55"/>
  <c r="L1142" i="55"/>
  <c r="M1142" i="55"/>
  <c r="N1142" i="55"/>
  <c r="B1143" i="55"/>
  <c r="C1143" i="55"/>
  <c r="P1143" i="55" s="1"/>
  <c r="D1143" i="55"/>
  <c r="E1143" i="55"/>
  <c r="F1143" i="55"/>
  <c r="G1143" i="55"/>
  <c r="H1143" i="55"/>
  <c r="I1143" i="55"/>
  <c r="J1143" i="55"/>
  <c r="K1143" i="55"/>
  <c r="L1143" i="55"/>
  <c r="M1143" i="55"/>
  <c r="N1143" i="55"/>
  <c r="B1144" i="55"/>
  <c r="C1144" i="55"/>
  <c r="P1144" i="55" s="1"/>
  <c r="D1144" i="55"/>
  <c r="E1144" i="55"/>
  <c r="F1144" i="55"/>
  <c r="G1144" i="55"/>
  <c r="H1144" i="55"/>
  <c r="I1144" i="55"/>
  <c r="J1144" i="55"/>
  <c r="K1144" i="55"/>
  <c r="L1144" i="55"/>
  <c r="M1144" i="55"/>
  <c r="N1144" i="55"/>
  <c r="B1145" i="55"/>
  <c r="C1145" i="55"/>
  <c r="P1145" i="55" s="1"/>
  <c r="D1145" i="55"/>
  <c r="E1145" i="55"/>
  <c r="F1145" i="55"/>
  <c r="G1145" i="55"/>
  <c r="H1145" i="55"/>
  <c r="I1145" i="55"/>
  <c r="J1145" i="55"/>
  <c r="K1145" i="55"/>
  <c r="L1145" i="55"/>
  <c r="M1145" i="55"/>
  <c r="N1145" i="55"/>
  <c r="B1146" i="55"/>
  <c r="C1146" i="55"/>
  <c r="P1146" i="55" s="1"/>
  <c r="D1146" i="55"/>
  <c r="E1146" i="55"/>
  <c r="F1146" i="55"/>
  <c r="G1146" i="55"/>
  <c r="H1146" i="55"/>
  <c r="I1146" i="55"/>
  <c r="J1146" i="55"/>
  <c r="K1146" i="55"/>
  <c r="L1146" i="55"/>
  <c r="M1146" i="55"/>
  <c r="N1146" i="55"/>
  <c r="B1147" i="55"/>
  <c r="C1147" i="55"/>
  <c r="P1147" i="55" s="1"/>
  <c r="D1147" i="55"/>
  <c r="E1147" i="55"/>
  <c r="F1147" i="55"/>
  <c r="G1147" i="55"/>
  <c r="H1147" i="55"/>
  <c r="I1147" i="55"/>
  <c r="J1147" i="55"/>
  <c r="K1147" i="55"/>
  <c r="L1147" i="55"/>
  <c r="M1147" i="55"/>
  <c r="N1147" i="55"/>
  <c r="B1148" i="55"/>
  <c r="C1148" i="55"/>
  <c r="P1148" i="55" s="1"/>
  <c r="D1148" i="55"/>
  <c r="E1148" i="55"/>
  <c r="F1148" i="55"/>
  <c r="G1148" i="55"/>
  <c r="H1148" i="55"/>
  <c r="I1148" i="55"/>
  <c r="J1148" i="55"/>
  <c r="K1148" i="55"/>
  <c r="L1148" i="55"/>
  <c r="M1148" i="55"/>
  <c r="N1148" i="55"/>
  <c r="B1149" i="55"/>
  <c r="C1149" i="55"/>
  <c r="P1149" i="55" s="1"/>
  <c r="D1149" i="55"/>
  <c r="E1149" i="55"/>
  <c r="F1149" i="55"/>
  <c r="G1149" i="55"/>
  <c r="H1149" i="55"/>
  <c r="I1149" i="55"/>
  <c r="J1149" i="55"/>
  <c r="K1149" i="55"/>
  <c r="L1149" i="55"/>
  <c r="M1149" i="55"/>
  <c r="N1149" i="55"/>
  <c r="B1150" i="55"/>
  <c r="C1150" i="55"/>
  <c r="P1150" i="55" s="1"/>
  <c r="D1150" i="55"/>
  <c r="E1150" i="55"/>
  <c r="F1150" i="55"/>
  <c r="G1150" i="55"/>
  <c r="H1150" i="55"/>
  <c r="I1150" i="55"/>
  <c r="J1150" i="55"/>
  <c r="K1150" i="55"/>
  <c r="L1150" i="55"/>
  <c r="M1150" i="55"/>
  <c r="N1150" i="55"/>
  <c r="B1151" i="55"/>
  <c r="C1151" i="55"/>
  <c r="P1151" i="55" s="1"/>
  <c r="D1151" i="55"/>
  <c r="E1151" i="55"/>
  <c r="F1151" i="55"/>
  <c r="G1151" i="55"/>
  <c r="H1151" i="55"/>
  <c r="I1151" i="55"/>
  <c r="J1151" i="55"/>
  <c r="K1151" i="55"/>
  <c r="L1151" i="55"/>
  <c r="M1151" i="55"/>
  <c r="N1151" i="55"/>
  <c r="B1152" i="55"/>
  <c r="C1152" i="55"/>
  <c r="P1152" i="55" s="1"/>
  <c r="D1152" i="55"/>
  <c r="E1152" i="55"/>
  <c r="F1152" i="55"/>
  <c r="G1152" i="55"/>
  <c r="H1152" i="55"/>
  <c r="I1152" i="55"/>
  <c r="J1152" i="55"/>
  <c r="K1152" i="55"/>
  <c r="L1152" i="55"/>
  <c r="M1152" i="55"/>
  <c r="N1152" i="55"/>
  <c r="B1153" i="55"/>
  <c r="C1153" i="55"/>
  <c r="P1153" i="55" s="1"/>
  <c r="D1153" i="55"/>
  <c r="E1153" i="55"/>
  <c r="F1153" i="55"/>
  <c r="G1153" i="55"/>
  <c r="H1153" i="55"/>
  <c r="I1153" i="55"/>
  <c r="J1153" i="55"/>
  <c r="K1153" i="55"/>
  <c r="L1153" i="55"/>
  <c r="M1153" i="55"/>
  <c r="N1153" i="55"/>
  <c r="B1154" i="55"/>
  <c r="C1154" i="55"/>
  <c r="P1154" i="55" s="1"/>
  <c r="D1154" i="55"/>
  <c r="E1154" i="55"/>
  <c r="F1154" i="55"/>
  <c r="G1154" i="55"/>
  <c r="H1154" i="55"/>
  <c r="I1154" i="55"/>
  <c r="J1154" i="55"/>
  <c r="K1154" i="55"/>
  <c r="L1154" i="55"/>
  <c r="M1154" i="55"/>
  <c r="N1154" i="55"/>
  <c r="B1155" i="55"/>
  <c r="C1155" i="55"/>
  <c r="P1155" i="55" s="1"/>
  <c r="D1155" i="55"/>
  <c r="E1155" i="55"/>
  <c r="F1155" i="55"/>
  <c r="G1155" i="55"/>
  <c r="H1155" i="55"/>
  <c r="I1155" i="55"/>
  <c r="J1155" i="55"/>
  <c r="K1155" i="55"/>
  <c r="L1155" i="55"/>
  <c r="M1155" i="55"/>
  <c r="N1155" i="55"/>
  <c r="B1156" i="55"/>
  <c r="C1156" i="55"/>
  <c r="P1156" i="55" s="1"/>
  <c r="D1156" i="55"/>
  <c r="E1156" i="55"/>
  <c r="F1156" i="55"/>
  <c r="G1156" i="55"/>
  <c r="H1156" i="55"/>
  <c r="I1156" i="55"/>
  <c r="J1156" i="55"/>
  <c r="K1156" i="55"/>
  <c r="L1156" i="55"/>
  <c r="M1156" i="55"/>
  <c r="N1156" i="55"/>
  <c r="B1157" i="55"/>
  <c r="C1157" i="55"/>
  <c r="P1157" i="55" s="1"/>
  <c r="D1157" i="55"/>
  <c r="E1157" i="55"/>
  <c r="F1157" i="55"/>
  <c r="G1157" i="55"/>
  <c r="H1157" i="55"/>
  <c r="I1157" i="55"/>
  <c r="J1157" i="55"/>
  <c r="K1157" i="55"/>
  <c r="L1157" i="55"/>
  <c r="M1157" i="55"/>
  <c r="N1157" i="55"/>
  <c r="B1158" i="55"/>
  <c r="C1158" i="55"/>
  <c r="P1158" i="55" s="1"/>
  <c r="D1158" i="55"/>
  <c r="E1158" i="55"/>
  <c r="F1158" i="55"/>
  <c r="G1158" i="55"/>
  <c r="H1158" i="55"/>
  <c r="I1158" i="55"/>
  <c r="J1158" i="55"/>
  <c r="K1158" i="55"/>
  <c r="L1158" i="55"/>
  <c r="M1158" i="55"/>
  <c r="N1158" i="55"/>
  <c r="B1159" i="55"/>
  <c r="C1159" i="55"/>
  <c r="P1159" i="55" s="1"/>
  <c r="D1159" i="55"/>
  <c r="E1159" i="55"/>
  <c r="F1159" i="55"/>
  <c r="G1159" i="55"/>
  <c r="H1159" i="55"/>
  <c r="I1159" i="55"/>
  <c r="J1159" i="55"/>
  <c r="K1159" i="55"/>
  <c r="L1159" i="55"/>
  <c r="M1159" i="55"/>
  <c r="N1159" i="55"/>
  <c r="B1160" i="55"/>
  <c r="C1160" i="55"/>
  <c r="P1160" i="55" s="1"/>
  <c r="D1160" i="55"/>
  <c r="E1160" i="55"/>
  <c r="F1160" i="55"/>
  <c r="G1160" i="55"/>
  <c r="H1160" i="55"/>
  <c r="I1160" i="55"/>
  <c r="J1160" i="55"/>
  <c r="K1160" i="55"/>
  <c r="L1160" i="55"/>
  <c r="M1160" i="55"/>
  <c r="N1160" i="55"/>
  <c r="B1161" i="55"/>
  <c r="C1161" i="55"/>
  <c r="P1161" i="55" s="1"/>
  <c r="D1161" i="55"/>
  <c r="E1161" i="55"/>
  <c r="F1161" i="55"/>
  <c r="G1161" i="55"/>
  <c r="H1161" i="55"/>
  <c r="I1161" i="55"/>
  <c r="J1161" i="55"/>
  <c r="K1161" i="55"/>
  <c r="L1161" i="55"/>
  <c r="M1161" i="55"/>
  <c r="N1161" i="55"/>
  <c r="B1162" i="55"/>
  <c r="C1162" i="55"/>
  <c r="P1162" i="55" s="1"/>
  <c r="D1162" i="55"/>
  <c r="E1162" i="55"/>
  <c r="F1162" i="55"/>
  <c r="G1162" i="55"/>
  <c r="H1162" i="55"/>
  <c r="I1162" i="55"/>
  <c r="J1162" i="55"/>
  <c r="K1162" i="55"/>
  <c r="L1162" i="55"/>
  <c r="M1162" i="55"/>
  <c r="N1162" i="55"/>
  <c r="B1163" i="55"/>
  <c r="C1163" i="55"/>
  <c r="P1163" i="55" s="1"/>
  <c r="D1163" i="55"/>
  <c r="E1163" i="55"/>
  <c r="F1163" i="55"/>
  <c r="G1163" i="55"/>
  <c r="H1163" i="55"/>
  <c r="I1163" i="55"/>
  <c r="J1163" i="55"/>
  <c r="K1163" i="55"/>
  <c r="L1163" i="55"/>
  <c r="M1163" i="55"/>
  <c r="N1163" i="55"/>
  <c r="B1164" i="55"/>
  <c r="C1164" i="55"/>
  <c r="P1164" i="55" s="1"/>
  <c r="D1164" i="55"/>
  <c r="E1164" i="55"/>
  <c r="F1164" i="55"/>
  <c r="G1164" i="55"/>
  <c r="H1164" i="55"/>
  <c r="I1164" i="55"/>
  <c r="J1164" i="55"/>
  <c r="K1164" i="55"/>
  <c r="L1164" i="55"/>
  <c r="M1164" i="55"/>
  <c r="N1164" i="55"/>
  <c r="B1165" i="55"/>
  <c r="C1165" i="55"/>
  <c r="P1165" i="55" s="1"/>
  <c r="D1165" i="55"/>
  <c r="E1165" i="55"/>
  <c r="F1165" i="55"/>
  <c r="G1165" i="55"/>
  <c r="H1165" i="55"/>
  <c r="I1165" i="55"/>
  <c r="J1165" i="55"/>
  <c r="K1165" i="55"/>
  <c r="L1165" i="55"/>
  <c r="M1165" i="55"/>
  <c r="N1165" i="55"/>
  <c r="B1166" i="55"/>
  <c r="C1166" i="55"/>
  <c r="P1166" i="55" s="1"/>
  <c r="D1166" i="55"/>
  <c r="E1166" i="55"/>
  <c r="F1166" i="55"/>
  <c r="G1166" i="55"/>
  <c r="H1166" i="55"/>
  <c r="I1166" i="55"/>
  <c r="J1166" i="55"/>
  <c r="K1166" i="55"/>
  <c r="L1166" i="55"/>
  <c r="M1166" i="55"/>
  <c r="N1166" i="55"/>
  <c r="B1167" i="55"/>
  <c r="C1167" i="55"/>
  <c r="P1167" i="55" s="1"/>
  <c r="D1167" i="55"/>
  <c r="E1167" i="55"/>
  <c r="F1167" i="55"/>
  <c r="G1167" i="55"/>
  <c r="H1167" i="55"/>
  <c r="I1167" i="55"/>
  <c r="J1167" i="55"/>
  <c r="K1167" i="55"/>
  <c r="L1167" i="55"/>
  <c r="M1167" i="55"/>
  <c r="N1167" i="55"/>
  <c r="B1168" i="55"/>
  <c r="C1168" i="55"/>
  <c r="P1168" i="55" s="1"/>
  <c r="D1168" i="55"/>
  <c r="E1168" i="55"/>
  <c r="F1168" i="55"/>
  <c r="G1168" i="55"/>
  <c r="H1168" i="55"/>
  <c r="I1168" i="55"/>
  <c r="J1168" i="55"/>
  <c r="K1168" i="55"/>
  <c r="L1168" i="55"/>
  <c r="M1168" i="55"/>
  <c r="N1168" i="55"/>
  <c r="B1169" i="55"/>
  <c r="C1169" i="55"/>
  <c r="P1169" i="55" s="1"/>
  <c r="D1169" i="55"/>
  <c r="E1169" i="55"/>
  <c r="F1169" i="55"/>
  <c r="G1169" i="55"/>
  <c r="H1169" i="55"/>
  <c r="I1169" i="55"/>
  <c r="J1169" i="55"/>
  <c r="K1169" i="55"/>
  <c r="L1169" i="55"/>
  <c r="M1169" i="55"/>
  <c r="N1169" i="55"/>
  <c r="B1170" i="55"/>
  <c r="C1170" i="55"/>
  <c r="P1170" i="55" s="1"/>
  <c r="D1170" i="55"/>
  <c r="E1170" i="55"/>
  <c r="F1170" i="55"/>
  <c r="G1170" i="55"/>
  <c r="H1170" i="55"/>
  <c r="I1170" i="55"/>
  <c r="J1170" i="55"/>
  <c r="K1170" i="55"/>
  <c r="L1170" i="55"/>
  <c r="M1170" i="55"/>
  <c r="N1170" i="55"/>
  <c r="B1171" i="55"/>
  <c r="C1171" i="55"/>
  <c r="P1171" i="55" s="1"/>
  <c r="D1171" i="55"/>
  <c r="E1171" i="55"/>
  <c r="F1171" i="55"/>
  <c r="G1171" i="55"/>
  <c r="H1171" i="55"/>
  <c r="I1171" i="55"/>
  <c r="J1171" i="55"/>
  <c r="K1171" i="55"/>
  <c r="L1171" i="55"/>
  <c r="M1171" i="55"/>
  <c r="N1171" i="55"/>
  <c r="B1172" i="55"/>
  <c r="C1172" i="55"/>
  <c r="P1172" i="55" s="1"/>
  <c r="D1172" i="55"/>
  <c r="E1172" i="55"/>
  <c r="F1172" i="55"/>
  <c r="G1172" i="55"/>
  <c r="H1172" i="55"/>
  <c r="I1172" i="55"/>
  <c r="J1172" i="55"/>
  <c r="K1172" i="55"/>
  <c r="L1172" i="55"/>
  <c r="M1172" i="55"/>
  <c r="N1172" i="55"/>
  <c r="B1173" i="55"/>
  <c r="C1173" i="55"/>
  <c r="P1173" i="55" s="1"/>
  <c r="D1173" i="55"/>
  <c r="E1173" i="55"/>
  <c r="F1173" i="55"/>
  <c r="G1173" i="55"/>
  <c r="H1173" i="55"/>
  <c r="I1173" i="55"/>
  <c r="J1173" i="55"/>
  <c r="K1173" i="55"/>
  <c r="L1173" i="55"/>
  <c r="M1173" i="55"/>
  <c r="N1173" i="55"/>
  <c r="B1174" i="55"/>
  <c r="C1174" i="55"/>
  <c r="P1174" i="55" s="1"/>
  <c r="D1174" i="55"/>
  <c r="E1174" i="55"/>
  <c r="F1174" i="55"/>
  <c r="G1174" i="55"/>
  <c r="H1174" i="55"/>
  <c r="I1174" i="55"/>
  <c r="J1174" i="55"/>
  <c r="K1174" i="55"/>
  <c r="L1174" i="55"/>
  <c r="M1174" i="55"/>
  <c r="N1174" i="55"/>
  <c r="B1175" i="55"/>
  <c r="C1175" i="55"/>
  <c r="P1175" i="55" s="1"/>
  <c r="D1175" i="55"/>
  <c r="E1175" i="55"/>
  <c r="F1175" i="55"/>
  <c r="G1175" i="55"/>
  <c r="H1175" i="55"/>
  <c r="I1175" i="55"/>
  <c r="J1175" i="55"/>
  <c r="K1175" i="55"/>
  <c r="L1175" i="55"/>
  <c r="M1175" i="55"/>
  <c r="N1175" i="55"/>
  <c r="B1176" i="55"/>
  <c r="C1176" i="55"/>
  <c r="P1176" i="55" s="1"/>
  <c r="D1176" i="55"/>
  <c r="E1176" i="55"/>
  <c r="F1176" i="55"/>
  <c r="G1176" i="55"/>
  <c r="H1176" i="55"/>
  <c r="I1176" i="55"/>
  <c r="J1176" i="55"/>
  <c r="K1176" i="55"/>
  <c r="L1176" i="55"/>
  <c r="M1176" i="55"/>
  <c r="N1176" i="55"/>
  <c r="B1177" i="55"/>
  <c r="C1177" i="55"/>
  <c r="P1177" i="55" s="1"/>
  <c r="D1177" i="55"/>
  <c r="E1177" i="55"/>
  <c r="F1177" i="55"/>
  <c r="G1177" i="55"/>
  <c r="H1177" i="55"/>
  <c r="I1177" i="55"/>
  <c r="J1177" i="55"/>
  <c r="K1177" i="55"/>
  <c r="L1177" i="55"/>
  <c r="M1177" i="55"/>
  <c r="N1177" i="55"/>
  <c r="B1178" i="55"/>
  <c r="C1178" i="55"/>
  <c r="P1178" i="55" s="1"/>
  <c r="D1178" i="55"/>
  <c r="E1178" i="55"/>
  <c r="F1178" i="55"/>
  <c r="G1178" i="55"/>
  <c r="H1178" i="55"/>
  <c r="I1178" i="55"/>
  <c r="J1178" i="55"/>
  <c r="K1178" i="55"/>
  <c r="L1178" i="55"/>
  <c r="M1178" i="55"/>
  <c r="N1178" i="55"/>
  <c r="B1179" i="55"/>
  <c r="C1179" i="55"/>
  <c r="P1179" i="55" s="1"/>
  <c r="D1179" i="55"/>
  <c r="E1179" i="55"/>
  <c r="F1179" i="55"/>
  <c r="G1179" i="55"/>
  <c r="H1179" i="55"/>
  <c r="I1179" i="55"/>
  <c r="J1179" i="55"/>
  <c r="K1179" i="55"/>
  <c r="L1179" i="55"/>
  <c r="M1179" i="55"/>
  <c r="N1179" i="55"/>
  <c r="B1180" i="55"/>
  <c r="C1180" i="55"/>
  <c r="P1180" i="55" s="1"/>
  <c r="D1180" i="55"/>
  <c r="E1180" i="55"/>
  <c r="F1180" i="55"/>
  <c r="G1180" i="55"/>
  <c r="H1180" i="55"/>
  <c r="I1180" i="55"/>
  <c r="J1180" i="55"/>
  <c r="K1180" i="55"/>
  <c r="L1180" i="55"/>
  <c r="M1180" i="55"/>
  <c r="N1180" i="55"/>
  <c r="B1181" i="55"/>
  <c r="C1181" i="55"/>
  <c r="P1181" i="55" s="1"/>
  <c r="D1181" i="55"/>
  <c r="E1181" i="55"/>
  <c r="F1181" i="55"/>
  <c r="G1181" i="55"/>
  <c r="H1181" i="55"/>
  <c r="I1181" i="55"/>
  <c r="J1181" i="55"/>
  <c r="K1181" i="55"/>
  <c r="L1181" i="55"/>
  <c r="M1181" i="55"/>
  <c r="N1181" i="55"/>
  <c r="B1182" i="55"/>
  <c r="C1182" i="55"/>
  <c r="P1182" i="55" s="1"/>
  <c r="D1182" i="55"/>
  <c r="E1182" i="55"/>
  <c r="F1182" i="55"/>
  <c r="G1182" i="55"/>
  <c r="H1182" i="55"/>
  <c r="I1182" i="55"/>
  <c r="J1182" i="55"/>
  <c r="K1182" i="55"/>
  <c r="L1182" i="55"/>
  <c r="M1182" i="55"/>
  <c r="N1182" i="55"/>
  <c r="B1183" i="55"/>
  <c r="C1183" i="55"/>
  <c r="P1183" i="55" s="1"/>
  <c r="D1183" i="55"/>
  <c r="E1183" i="55"/>
  <c r="F1183" i="55"/>
  <c r="G1183" i="55"/>
  <c r="H1183" i="55"/>
  <c r="I1183" i="55"/>
  <c r="J1183" i="55"/>
  <c r="K1183" i="55"/>
  <c r="L1183" i="55"/>
  <c r="M1183" i="55"/>
  <c r="N1183" i="55"/>
  <c r="B1184" i="55"/>
  <c r="C1184" i="55"/>
  <c r="P1184" i="55" s="1"/>
  <c r="D1184" i="55"/>
  <c r="E1184" i="55"/>
  <c r="F1184" i="55"/>
  <c r="G1184" i="55"/>
  <c r="H1184" i="55"/>
  <c r="I1184" i="55"/>
  <c r="J1184" i="55"/>
  <c r="K1184" i="55"/>
  <c r="L1184" i="55"/>
  <c r="M1184" i="55"/>
  <c r="N1184" i="55"/>
  <c r="B1185" i="55"/>
  <c r="C1185" i="55"/>
  <c r="P1185" i="55" s="1"/>
  <c r="D1185" i="55"/>
  <c r="E1185" i="55"/>
  <c r="F1185" i="55"/>
  <c r="G1185" i="55"/>
  <c r="H1185" i="55"/>
  <c r="I1185" i="55"/>
  <c r="J1185" i="55"/>
  <c r="K1185" i="55"/>
  <c r="L1185" i="55"/>
  <c r="M1185" i="55"/>
  <c r="N1185" i="55"/>
  <c r="B1186" i="55"/>
  <c r="C1186" i="55"/>
  <c r="P1186" i="55" s="1"/>
  <c r="D1186" i="55"/>
  <c r="E1186" i="55"/>
  <c r="F1186" i="55"/>
  <c r="G1186" i="55"/>
  <c r="H1186" i="55"/>
  <c r="I1186" i="55"/>
  <c r="J1186" i="55"/>
  <c r="K1186" i="55"/>
  <c r="L1186" i="55"/>
  <c r="M1186" i="55"/>
  <c r="N1186" i="55"/>
  <c r="B1187" i="55"/>
  <c r="C1187" i="55"/>
  <c r="P1187" i="55" s="1"/>
  <c r="D1187" i="55"/>
  <c r="E1187" i="55"/>
  <c r="F1187" i="55"/>
  <c r="G1187" i="55"/>
  <c r="H1187" i="55"/>
  <c r="I1187" i="55"/>
  <c r="J1187" i="55"/>
  <c r="K1187" i="55"/>
  <c r="L1187" i="55"/>
  <c r="M1187" i="55"/>
  <c r="N1187" i="55"/>
  <c r="B1188" i="55"/>
  <c r="C1188" i="55"/>
  <c r="P1188" i="55" s="1"/>
  <c r="D1188" i="55"/>
  <c r="E1188" i="55"/>
  <c r="F1188" i="55"/>
  <c r="G1188" i="55"/>
  <c r="H1188" i="55"/>
  <c r="I1188" i="55"/>
  <c r="J1188" i="55"/>
  <c r="K1188" i="55"/>
  <c r="L1188" i="55"/>
  <c r="M1188" i="55"/>
  <c r="N1188" i="55"/>
  <c r="B1189" i="55"/>
  <c r="C1189" i="55"/>
  <c r="P1189" i="55" s="1"/>
  <c r="D1189" i="55"/>
  <c r="E1189" i="55"/>
  <c r="F1189" i="55"/>
  <c r="G1189" i="55"/>
  <c r="H1189" i="55"/>
  <c r="I1189" i="55"/>
  <c r="J1189" i="55"/>
  <c r="K1189" i="55"/>
  <c r="L1189" i="55"/>
  <c r="M1189" i="55"/>
  <c r="N1189" i="55"/>
  <c r="B1190" i="55"/>
  <c r="C1190" i="55"/>
  <c r="P1190" i="55" s="1"/>
  <c r="D1190" i="55"/>
  <c r="E1190" i="55"/>
  <c r="F1190" i="55"/>
  <c r="G1190" i="55"/>
  <c r="H1190" i="55"/>
  <c r="I1190" i="55"/>
  <c r="J1190" i="55"/>
  <c r="K1190" i="55"/>
  <c r="L1190" i="55"/>
  <c r="M1190" i="55"/>
  <c r="N1190" i="55"/>
  <c r="B1191" i="55"/>
  <c r="C1191" i="55"/>
  <c r="P1191" i="55" s="1"/>
  <c r="D1191" i="55"/>
  <c r="E1191" i="55"/>
  <c r="F1191" i="55"/>
  <c r="G1191" i="55"/>
  <c r="H1191" i="55"/>
  <c r="I1191" i="55"/>
  <c r="J1191" i="55"/>
  <c r="K1191" i="55"/>
  <c r="L1191" i="55"/>
  <c r="M1191" i="55"/>
  <c r="N1191" i="55"/>
  <c r="B1192" i="55"/>
  <c r="C1192" i="55"/>
  <c r="P1192" i="55" s="1"/>
  <c r="D1192" i="55"/>
  <c r="E1192" i="55"/>
  <c r="F1192" i="55"/>
  <c r="G1192" i="55"/>
  <c r="H1192" i="55"/>
  <c r="I1192" i="55"/>
  <c r="J1192" i="55"/>
  <c r="K1192" i="55"/>
  <c r="L1192" i="55"/>
  <c r="M1192" i="55"/>
  <c r="N1192" i="55"/>
  <c r="B1193" i="55"/>
  <c r="C1193" i="55"/>
  <c r="P1193" i="55" s="1"/>
  <c r="D1193" i="55"/>
  <c r="E1193" i="55"/>
  <c r="F1193" i="55"/>
  <c r="G1193" i="55"/>
  <c r="H1193" i="55"/>
  <c r="I1193" i="55"/>
  <c r="J1193" i="55"/>
  <c r="K1193" i="55"/>
  <c r="L1193" i="55"/>
  <c r="M1193" i="55"/>
  <c r="N1193" i="55"/>
  <c r="B1194" i="55"/>
  <c r="C1194" i="55"/>
  <c r="P1194" i="55" s="1"/>
  <c r="D1194" i="55"/>
  <c r="E1194" i="55"/>
  <c r="F1194" i="55"/>
  <c r="G1194" i="55"/>
  <c r="H1194" i="55"/>
  <c r="I1194" i="55"/>
  <c r="J1194" i="55"/>
  <c r="K1194" i="55"/>
  <c r="L1194" i="55"/>
  <c r="M1194" i="55"/>
  <c r="N1194" i="55"/>
  <c r="B1195" i="55"/>
  <c r="C1195" i="55"/>
  <c r="P1195" i="55" s="1"/>
  <c r="D1195" i="55"/>
  <c r="E1195" i="55"/>
  <c r="F1195" i="55"/>
  <c r="G1195" i="55"/>
  <c r="H1195" i="55"/>
  <c r="I1195" i="55"/>
  <c r="J1195" i="55"/>
  <c r="K1195" i="55"/>
  <c r="L1195" i="55"/>
  <c r="M1195" i="55"/>
  <c r="N1195" i="55"/>
  <c r="B1196" i="55"/>
  <c r="C1196" i="55"/>
  <c r="P1196" i="55" s="1"/>
  <c r="D1196" i="55"/>
  <c r="E1196" i="55"/>
  <c r="F1196" i="55"/>
  <c r="G1196" i="55"/>
  <c r="H1196" i="55"/>
  <c r="I1196" i="55"/>
  <c r="J1196" i="55"/>
  <c r="K1196" i="55"/>
  <c r="L1196" i="55"/>
  <c r="M1196" i="55"/>
  <c r="N1196" i="55"/>
  <c r="B1197" i="55"/>
  <c r="C1197" i="55"/>
  <c r="P1197" i="55" s="1"/>
  <c r="D1197" i="55"/>
  <c r="E1197" i="55"/>
  <c r="F1197" i="55"/>
  <c r="G1197" i="55"/>
  <c r="H1197" i="55"/>
  <c r="I1197" i="55"/>
  <c r="J1197" i="55"/>
  <c r="K1197" i="55"/>
  <c r="L1197" i="55"/>
  <c r="M1197" i="55"/>
  <c r="N1197" i="55"/>
  <c r="B1198" i="55"/>
  <c r="C1198" i="55"/>
  <c r="P1198" i="55" s="1"/>
  <c r="D1198" i="55"/>
  <c r="E1198" i="55"/>
  <c r="F1198" i="55"/>
  <c r="G1198" i="55"/>
  <c r="H1198" i="55"/>
  <c r="I1198" i="55"/>
  <c r="J1198" i="55"/>
  <c r="K1198" i="55"/>
  <c r="L1198" i="55"/>
  <c r="M1198" i="55"/>
  <c r="N1198" i="55"/>
  <c r="B1199" i="55"/>
  <c r="C1199" i="55"/>
  <c r="P1199" i="55" s="1"/>
  <c r="D1199" i="55"/>
  <c r="E1199" i="55"/>
  <c r="F1199" i="55"/>
  <c r="G1199" i="55"/>
  <c r="H1199" i="55"/>
  <c r="I1199" i="55"/>
  <c r="J1199" i="55"/>
  <c r="K1199" i="55"/>
  <c r="L1199" i="55"/>
  <c r="M1199" i="55"/>
  <c r="N1199" i="55"/>
  <c r="B1200" i="55"/>
  <c r="C1200" i="55"/>
  <c r="P1200" i="55" s="1"/>
  <c r="D1200" i="55"/>
  <c r="E1200" i="55"/>
  <c r="F1200" i="55"/>
  <c r="G1200" i="55"/>
  <c r="H1200" i="55"/>
  <c r="I1200" i="55"/>
  <c r="J1200" i="55"/>
  <c r="K1200" i="55"/>
  <c r="L1200" i="55"/>
  <c r="M1200" i="55"/>
  <c r="N1200" i="55"/>
  <c r="B1201" i="55"/>
  <c r="C1201" i="55"/>
  <c r="P1201" i="55" s="1"/>
  <c r="D1201" i="55"/>
  <c r="E1201" i="55"/>
  <c r="F1201" i="55"/>
  <c r="G1201" i="55"/>
  <c r="H1201" i="55"/>
  <c r="I1201" i="55"/>
  <c r="J1201" i="55"/>
  <c r="K1201" i="55"/>
  <c r="L1201" i="55"/>
  <c r="M1201" i="55"/>
  <c r="N1201" i="55"/>
  <c r="B1202" i="55"/>
  <c r="C1202" i="55"/>
  <c r="P1202" i="55" s="1"/>
  <c r="D1202" i="55"/>
  <c r="E1202" i="55"/>
  <c r="F1202" i="55"/>
  <c r="G1202" i="55"/>
  <c r="H1202" i="55"/>
  <c r="I1202" i="55"/>
  <c r="J1202" i="55"/>
  <c r="K1202" i="55"/>
  <c r="L1202" i="55"/>
  <c r="M1202" i="55"/>
  <c r="N1202" i="55"/>
  <c r="B1203" i="55"/>
  <c r="C1203" i="55"/>
  <c r="P1203" i="55" s="1"/>
  <c r="D1203" i="55"/>
  <c r="E1203" i="55"/>
  <c r="F1203" i="55"/>
  <c r="G1203" i="55"/>
  <c r="H1203" i="55"/>
  <c r="I1203" i="55"/>
  <c r="J1203" i="55"/>
  <c r="K1203" i="55"/>
  <c r="L1203" i="55"/>
  <c r="M1203" i="55"/>
  <c r="N1203" i="55"/>
  <c r="B1204" i="55"/>
  <c r="C1204" i="55"/>
  <c r="P1204" i="55" s="1"/>
  <c r="D1204" i="55"/>
  <c r="E1204" i="55"/>
  <c r="F1204" i="55"/>
  <c r="G1204" i="55"/>
  <c r="H1204" i="55"/>
  <c r="I1204" i="55"/>
  <c r="J1204" i="55"/>
  <c r="K1204" i="55"/>
  <c r="L1204" i="55"/>
  <c r="M1204" i="55"/>
  <c r="N1204" i="55"/>
  <c r="B1205" i="55"/>
  <c r="C1205" i="55"/>
  <c r="P1205" i="55" s="1"/>
  <c r="D1205" i="55"/>
  <c r="E1205" i="55"/>
  <c r="F1205" i="55"/>
  <c r="G1205" i="55"/>
  <c r="H1205" i="55"/>
  <c r="I1205" i="55"/>
  <c r="J1205" i="55"/>
  <c r="K1205" i="55"/>
  <c r="L1205" i="55"/>
  <c r="M1205" i="55"/>
  <c r="N1205" i="55"/>
  <c r="B1206" i="55"/>
  <c r="C1206" i="55"/>
  <c r="P1206" i="55" s="1"/>
  <c r="D1206" i="55"/>
  <c r="E1206" i="55"/>
  <c r="F1206" i="55"/>
  <c r="G1206" i="55"/>
  <c r="H1206" i="55"/>
  <c r="I1206" i="55"/>
  <c r="J1206" i="55"/>
  <c r="K1206" i="55"/>
  <c r="L1206" i="55"/>
  <c r="M1206" i="55"/>
  <c r="N1206" i="55"/>
  <c r="B1207" i="55"/>
  <c r="C1207" i="55"/>
  <c r="P1207" i="55" s="1"/>
  <c r="D1207" i="55"/>
  <c r="E1207" i="55"/>
  <c r="F1207" i="55"/>
  <c r="G1207" i="55"/>
  <c r="H1207" i="55"/>
  <c r="I1207" i="55"/>
  <c r="J1207" i="55"/>
  <c r="K1207" i="55"/>
  <c r="L1207" i="55"/>
  <c r="M1207" i="55"/>
  <c r="N1207" i="55"/>
  <c r="B1208" i="55"/>
  <c r="C1208" i="55"/>
  <c r="P1208" i="55" s="1"/>
  <c r="D1208" i="55"/>
  <c r="E1208" i="55"/>
  <c r="F1208" i="55"/>
  <c r="G1208" i="55"/>
  <c r="H1208" i="55"/>
  <c r="I1208" i="55"/>
  <c r="J1208" i="55"/>
  <c r="K1208" i="55"/>
  <c r="L1208" i="55"/>
  <c r="M1208" i="55"/>
  <c r="N1208" i="55"/>
  <c r="B1209" i="55"/>
  <c r="C1209" i="55"/>
  <c r="P1209" i="55" s="1"/>
  <c r="D1209" i="55"/>
  <c r="E1209" i="55"/>
  <c r="F1209" i="55"/>
  <c r="G1209" i="55"/>
  <c r="H1209" i="55"/>
  <c r="I1209" i="55"/>
  <c r="J1209" i="55"/>
  <c r="K1209" i="55"/>
  <c r="L1209" i="55"/>
  <c r="M1209" i="55"/>
  <c r="N1209" i="55"/>
  <c r="B1210" i="55"/>
  <c r="C1210" i="55"/>
  <c r="P1210" i="55" s="1"/>
  <c r="D1210" i="55"/>
  <c r="E1210" i="55"/>
  <c r="F1210" i="55"/>
  <c r="G1210" i="55"/>
  <c r="H1210" i="55"/>
  <c r="I1210" i="55"/>
  <c r="J1210" i="55"/>
  <c r="K1210" i="55"/>
  <c r="L1210" i="55"/>
  <c r="M1210" i="55"/>
  <c r="N1210" i="55"/>
  <c r="B1211" i="55"/>
  <c r="C1211" i="55"/>
  <c r="P1211" i="55" s="1"/>
  <c r="D1211" i="55"/>
  <c r="E1211" i="55"/>
  <c r="F1211" i="55"/>
  <c r="G1211" i="55"/>
  <c r="H1211" i="55"/>
  <c r="I1211" i="55"/>
  <c r="J1211" i="55"/>
  <c r="K1211" i="55"/>
  <c r="L1211" i="55"/>
  <c r="M1211" i="55"/>
  <c r="N1211" i="55"/>
  <c r="B1212" i="55"/>
  <c r="C1212" i="55"/>
  <c r="P1212" i="55" s="1"/>
  <c r="D1212" i="55"/>
  <c r="E1212" i="55"/>
  <c r="F1212" i="55"/>
  <c r="G1212" i="55"/>
  <c r="H1212" i="55"/>
  <c r="I1212" i="55"/>
  <c r="J1212" i="55"/>
  <c r="K1212" i="55"/>
  <c r="L1212" i="55"/>
  <c r="M1212" i="55"/>
  <c r="N1212" i="55"/>
  <c r="B1213" i="55"/>
  <c r="C1213" i="55"/>
  <c r="P1213" i="55" s="1"/>
  <c r="D1213" i="55"/>
  <c r="E1213" i="55"/>
  <c r="F1213" i="55"/>
  <c r="G1213" i="55"/>
  <c r="H1213" i="55"/>
  <c r="I1213" i="55"/>
  <c r="J1213" i="55"/>
  <c r="K1213" i="55"/>
  <c r="L1213" i="55"/>
  <c r="M1213" i="55"/>
  <c r="N1213" i="55"/>
  <c r="B1214" i="55"/>
  <c r="C1214" i="55"/>
  <c r="P1214" i="55" s="1"/>
  <c r="D1214" i="55"/>
  <c r="E1214" i="55"/>
  <c r="F1214" i="55"/>
  <c r="G1214" i="55"/>
  <c r="H1214" i="55"/>
  <c r="I1214" i="55"/>
  <c r="J1214" i="55"/>
  <c r="K1214" i="55"/>
  <c r="L1214" i="55"/>
  <c r="M1214" i="55"/>
  <c r="N1214" i="55"/>
  <c r="B1215" i="55"/>
  <c r="C1215" i="55"/>
  <c r="P1215" i="55" s="1"/>
  <c r="D1215" i="55"/>
  <c r="E1215" i="55"/>
  <c r="F1215" i="55"/>
  <c r="G1215" i="55"/>
  <c r="H1215" i="55"/>
  <c r="I1215" i="55"/>
  <c r="J1215" i="55"/>
  <c r="K1215" i="55"/>
  <c r="L1215" i="55"/>
  <c r="M1215" i="55"/>
  <c r="N1215" i="55"/>
  <c r="B1216" i="55"/>
  <c r="C1216" i="55"/>
  <c r="P1216" i="55" s="1"/>
  <c r="D1216" i="55"/>
  <c r="E1216" i="55"/>
  <c r="F1216" i="55"/>
  <c r="G1216" i="55"/>
  <c r="H1216" i="55"/>
  <c r="I1216" i="55"/>
  <c r="J1216" i="55"/>
  <c r="K1216" i="55"/>
  <c r="L1216" i="55"/>
  <c r="M1216" i="55"/>
  <c r="N1216" i="55"/>
  <c r="B1217" i="55"/>
  <c r="C1217" i="55"/>
  <c r="P1217" i="55" s="1"/>
  <c r="D1217" i="55"/>
  <c r="E1217" i="55"/>
  <c r="F1217" i="55"/>
  <c r="G1217" i="55"/>
  <c r="H1217" i="55"/>
  <c r="I1217" i="55"/>
  <c r="J1217" i="55"/>
  <c r="K1217" i="55"/>
  <c r="L1217" i="55"/>
  <c r="M1217" i="55"/>
  <c r="N1217" i="55"/>
  <c r="B1218" i="55"/>
  <c r="C1218" i="55"/>
  <c r="P1218" i="55" s="1"/>
  <c r="D1218" i="55"/>
  <c r="E1218" i="55"/>
  <c r="F1218" i="55"/>
  <c r="G1218" i="55"/>
  <c r="H1218" i="55"/>
  <c r="I1218" i="55"/>
  <c r="J1218" i="55"/>
  <c r="K1218" i="55"/>
  <c r="L1218" i="55"/>
  <c r="M1218" i="55"/>
  <c r="N1218" i="55"/>
  <c r="B1219" i="55"/>
  <c r="C1219" i="55"/>
  <c r="P1219" i="55" s="1"/>
  <c r="D1219" i="55"/>
  <c r="E1219" i="55"/>
  <c r="F1219" i="55"/>
  <c r="G1219" i="55"/>
  <c r="H1219" i="55"/>
  <c r="I1219" i="55"/>
  <c r="J1219" i="55"/>
  <c r="K1219" i="55"/>
  <c r="L1219" i="55"/>
  <c r="M1219" i="55"/>
  <c r="N1219" i="55"/>
  <c r="B1220" i="55"/>
  <c r="C1220" i="55"/>
  <c r="P1220" i="55" s="1"/>
  <c r="D1220" i="55"/>
  <c r="E1220" i="55"/>
  <c r="F1220" i="55"/>
  <c r="G1220" i="55"/>
  <c r="H1220" i="55"/>
  <c r="I1220" i="55"/>
  <c r="J1220" i="55"/>
  <c r="K1220" i="55"/>
  <c r="L1220" i="55"/>
  <c r="M1220" i="55"/>
  <c r="N1220" i="55"/>
  <c r="B1221" i="55"/>
  <c r="C1221" i="55"/>
  <c r="P1221" i="55" s="1"/>
  <c r="D1221" i="55"/>
  <c r="E1221" i="55"/>
  <c r="F1221" i="55"/>
  <c r="G1221" i="55"/>
  <c r="H1221" i="55"/>
  <c r="I1221" i="55"/>
  <c r="J1221" i="55"/>
  <c r="K1221" i="55"/>
  <c r="L1221" i="55"/>
  <c r="M1221" i="55"/>
  <c r="N1221" i="55"/>
  <c r="B1222" i="55"/>
  <c r="C1222" i="55"/>
  <c r="P1222" i="55" s="1"/>
  <c r="D1222" i="55"/>
  <c r="E1222" i="55"/>
  <c r="F1222" i="55"/>
  <c r="G1222" i="55"/>
  <c r="H1222" i="55"/>
  <c r="I1222" i="55"/>
  <c r="J1222" i="55"/>
  <c r="K1222" i="55"/>
  <c r="L1222" i="55"/>
  <c r="M1222" i="55"/>
  <c r="N1222" i="55"/>
  <c r="B1223" i="55"/>
  <c r="C1223" i="55"/>
  <c r="P1223" i="55" s="1"/>
  <c r="D1223" i="55"/>
  <c r="E1223" i="55"/>
  <c r="F1223" i="55"/>
  <c r="G1223" i="55"/>
  <c r="H1223" i="55"/>
  <c r="I1223" i="55"/>
  <c r="J1223" i="55"/>
  <c r="K1223" i="55"/>
  <c r="L1223" i="55"/>
  <c r="M1223" i="55"/>
  <c r="N1223" i="55"/>
  <c r="B1224" i="55"/>
  <c r="C1224" i="55"/>
  <c r="P1224" i="55" s="1"/>
  <c r="D1224" i="55"/>
  <c r="E1224" i="55"/>
  <c r="F1224" i="55"/>
  <c r="G1224" i="55"/>
  <c r="H1224" i="55"/>
  <c r="I1224" i="55"/>
  <c r="J1224" i="55"/>
  <c r="K1224" i="55"/>
  <c r="L1224" i="55"/>
  <c r="M1224" i="55"/>
  <c r="N1224" i="55"/>
  <c r="B1225" i="55"/>
  <c r="C1225" i="55"/>
  <c r="P1225" i="55" s="1"/>
  <c r="D1225" i="55"/>
  <c r="E1225" i="55"/>
  <c r="F1225" i="55"/>
  <c r="G1225" i="55"/>
  <c r="H1225" i="55"/>
  <c r="I1225" i="55"/>
  <c r="J1225" i="55"/>
  <c r="K1225" i="55"/>
  <c r="L1225" i="55"/>
  <c r="M1225" i="55"/>
  <c r="N1225" i="55"/>
  <c r="B1226" i="55"/>
  <c r="C1226" i="55"/>
  <c r="P1226" i="55" s="1"/>
  <c r="D1226" i="55"/>
  <c r="E1226" i="55"/>
  <c r="F1226" i="55"/>
  <c r="G1226" i="55"/>
  <c r="H1226" i="55"/>
  <c r="I1226" i="55"/>
  <c r="J1226" i="55"/>
  <c r="K1226" i="55"/>
  <c r="L1226" i="55"/>
  <c r="M1226" i="55"/>
  <c r="N1226" i="55"/>
  <c r="B1227" i="55"/>
  <c r="C1227" i="55"/>
  <c r="P1227" i="55" s="1"/>
  <c r="D1227" i="55"/>
  <c r="E1227" i="55"/>
  <c r="F1227" i="55"/>
  <c r="G1227" i="55"/>
  <c r="H1227" i="55"/>
  <c r="I1227" i="55"/>
  <c r="J1227" i="55"/>
  <c r="K1227" i="55"/>
  <c r="L1227" i="55"/>
  <c r="M1227" i="55"/>
  <c r="N1227" i="55"/>
  <c r="B1228" i="55"/>
  <c r="C1228" i="55"/>
  <c r="P1228" i="55" s="1"/>
  <c r="D1228" i="55"/>
  <c r="E1228" i="55"/>
  <c r="F1228" i="55"/>
  <c r="G1228" i="55"/>
  <c r="H1228" i="55"/>
  <c r="I1228" i="55"/>
  <c r="J1228" i="55"/>
  <c r="K1228" i="55"/>
  <c r="L1228" i="55"/>
  <c r="M1228" i="55"/>
  <c r="N1228" i="55"/>
  <c r="B1229" i="55"/>
  <c r="C1229" i="55"/>
  <c r="P1229" i="55" s="1"/>
  <c r="D1229" i="55"/>
  <c r="E1229" i="55"/>
  <c r="F1229" i="55"/>
  <c r="G1229" i="55"/>
  <c r="H1229" i="55"/>
  <c r="I1229" i="55"/>
  <c r="J1229" i="55"/>
  <c r="K1229" i="55"/>
  <c r="L1229" i="55"/>
  <c r="M1229" i="55"/>
  <c r="N1229" i="55"/>
  <c r="B1230" i="55"/>
  <c r="C1230" i="55"/>
  <c r="P1230" i="55" s="1"/>
  <c r="D1230" i="55"/>
  <c r="E1230" i="55"/>
  <c r="F1230" i="55"/>
  <c r="G1230" i="55"/>
  <c r="H1230" i="55"/>
  <c r="I1230" i="55"/>
  <c r="J1230" i="55"/>
  <c r="K1230" i="55"/>
  <c r="L1230" i="55"/>
  <c r="M1230" i="55"/>
  <c r="N1230" i="55"/>
  <c r="B1231" i="55"/>
  <c r="C1231" i="55"/>
  <c r="P1231" i="55" s="1"/>
  <c r="D1231" i="55"/>
  <c r="E1231" i="55"/>
  <c r="F1231" i="55"/>
  <c r="G1231" i="55"/>
  <c r="H1231" i="55"/>
  <c r="I1231" i="55"/>
  <c r="J1231" i="55"/>
  <c r="K1231" i="55"/>
  <c r="L1231" i="55"/>
  <c r="M1231" i="55"/>
  <c r="N1231" i="55"/>
  <c r="B1232" i="55"/>
  <c r="C1232" i="55"/>
  <c r="P1232" i="55" s="1"/>
  <c r="D1232" i="55"/>
  <c r="E1232" i="55"/>
  <c r="F1232" i="55"/>
  <c r="G1232" i="55"/>
  <c r="H1232" i="55"/>
  <c r="I1232" i="55"/>
  <c r="J1232" i="55"/>
  <c r="K1232" i="55"/>
  <c r="L1232" i="55"/>
  <c r="M1232" i="55"/>
  <c r="N1232" i="55"/>
  <c r="B1233" i="55"/>
  <c r="C1233" i="55"/>
  <c r="P1233" i="55" s="1"/>
  <c r="D1233" i="55"/>
  <c r="E1233" i="55"/>
  <c r="F1233" i="55"/>
  <c r="G1233" i="55"/>
  <c r="H1233" i="55"/>
  <c r="I1233" i="55"/>
  <c r="J1233" i="55"/>
  <c r="K1233" i="55"/>
  <c r="L1233" i="55"/>
  <c r="M1233" i="55"/>
  <c r="N1233" i="55"/>
  <c r="B1234" i="55"/>
  <c r="C1234" i="55"/>
  <c r="P1234" i="55" s="1"/>
  <c r="D1234" i="55"/>
  <c r="E1234" i="55"/>
  <c r="F1234" i="55"/>
  <c r="G1234" i="55"/>
  <c r="H1234" i="55"/>
  <c r="I1234" i="55"/>
  <c r="J1234" i="55"/>
  <c r="K1234" i="55"/>
  <c r="L1234" i="55"/>
  <c r="M1234" i="55"/>
  <c r="N1234" i="55"/>
  <c r="B1235" i="55"/>
  <c r="C1235" i="55"/>
  <c r="P1235" i="55" s="1"/>
  <c r="D1235" i="55"/>
  <c r="E1235" i="55"/>
  <c r="F1235" i="55"/>
  <c r="G1235" i="55"/>
  <c r="H1235" i="55"/>
  <c r="I1235" i="55"/>
  <c r="J1235" i="55"/>
  <c r="K1235" i="55"/>
  <c r="L1235" i="55"/>
  <c r="M1235" i="55"/>
  <c r="N1235" i="55"/>
  <c r="B1236" i="55"/>
  <c r="C1236" i="55"/>
  <c r="P1236" i="55" s="1"/>
  <c r="D1236" i="55"/>
  <c r="E1236" i="55"/>
  <c r="F1236" i="55"/>
  <c r="G1236" i="55"/>
  <c r="H1236" i="55"/>
  <c r="I1236" i="55"/>
  <c r="J1236" i="55"/>
  <c r="K1236" i="55"/>
  <c r="L1236" i="55"/>
  <c r="M1236" i="55"/>
  <c r="N1236" i="55"/>
  <c r="B1237" i="55"/>
  <c r="C1237" i="55"/>
  <c r="P1237" i="55" s="1"/>
  <c r="D1237" i="55"/>
  <c r="E1237" i="55"/>
  <c r="F1237" i="55"/>
  <c r="G1237" i="55"/>
  <c r="H1237" i="55"/>
  <c r="I1237" i="55"/>
  <c r="J1237" i="55"/>
  <c r="K1237" i="55"/>
  <c r="L1237" i="55"/>
  <c r="M1237" i="55"/>
  <c r="N1237" i="55"/>
  <c r="B1238" i="55"/>
  <c r="C1238" i="55"/>
  <c r="P1238" i="55" s="1"/>
  <c r="D1238" i="55"/>
  <c r="E1238" i="55"/>
  <c r="F1238" i="55"/>
  <c r="G1238" i="55"/>
  <c r="H1238" i="55"/>
  <c r="I1238" i="55"/>
  <c r="J1238" i="55"/>
  <c r="K1238" i="55"/>
  <c r="L1238" i="55"/>
  <c r="M1238" i="55"/>
  <c r="N1238" i="55"/>
  <c r="B1239" i="55"/>
  <c r="C1239" i="55"/>
  <c r="P1239" i="55" s="1"/>
  <c r="D1239" i="55"/>
  <c r="E1239" i="55"/>
  <c r="F1239" i="55"/>
  <c r="G1239" i="55"/>
  <c r="H1239" i="55"/>
  <c r="I1239" i="55"/>
  <c r="J1239" i="55"/>
  <c r="K1239" i="55"/>
  <c r="L1239" i="55"/>
  <c r="M1239" i="55"/>
  <c r="N1239" i="55"/>
  <c r="B1240" i="55"/>
  <c r="C1240" i="55"/>
  <c r="P1240" i="55" s="1"/>
  <c r="D1240" i="55"/>
  <c r="E1240" i="55"/>
  <c r="F1240" i="55"/>
  <c r="G1240" i="55"/>
  <c r="H1240" i="55"/>
  <c r="I1240" i="55"/>
  <c r="J1240" i="55"/>
  <c r="K1240" i="55"/>
  <c r="L1240" i="55"/>
  <c r="M1240" i="55"/>
  <c r="N1240" i="55"/>
  <c r="B1241" i="55"/>
  <c r="C1241" i="55"/>
  <c r="P1241" i="55" s="1"/>
  <c r="D1241" i="55"/>
  <c r="E1241" i="55"/>
  <c r="F1241" i="55"/>
  <c r="G1241" i="55"/>
  <c r="H1241" i="55"/>
  <c r="I1241" i="55"/>
  <c r="J1241" i="55"/>
  <c r="K1241" i="55"/>
  <c r="L1241" i="55"/>
  <c r="M1241" i="55"/>
  <c r="N1241" i="55"/>
  <c r="B1242" i="55"/>
  <c r="C1242" i="55"/>
  <c r="P1242" i="55" s="1"/>
  <c r="D1242" i="55"/>
  <c r="E1242" i="55"/>
  <c r="F1242" i="55"/>
  <c r="G1242" i="55"/>
  <c r="H1242" i="55"/>
  <c r="I1242" i="55"/>
  <c r="J1242" i="55"/>
  <c r="K1242" i="55"/>
  <c r="L1242" i="55"/>
  <c r="M1242" i="55"/>
  <c r="N1242" i="55"/>
  <c r="B1243" i="55"/>
  <c r="C1243" i="55"/>
  <c r="P1243" i="55" s="1"/>
  <c r="D1243" i="55"/>
  <c r="E1243" i="55"/>
  <c r="F1243" i="55"/>
  <c r="G1243" i="55"/>
  <c r="H1243" i="55"/>
  <c r="I1243" i="55"/>
  <c r="J1243" i="55"/>
  <c r="K1243" i="55"/>
  <c r="L1243" i="55"/>
  <c r="M1243" i="55"/>
  <c r="N1243" i="55"/>
  <c r="B1244" i="55"/>
  <c r="C1244" i="55"/>
  <c r="P1244" i="55" s="1"/>
  <c r="D1244" i="55"/>
  <c r="E1244" i="55"/>
  <c r="F1244" i="55"/>
  <c r="G1244" i="55"/>
  <c r="H1244" i="55"/>
  <c r="I1244" i="55"/>
  <c r="J1244" i="55"/>
  <c r="K1244" i="55"/>
  <c r="L1244" i="55"/>
  <c r="M1244" i="55"/>
  <c r="N1244" i="55"/>
  <c r="B1245" i="55"/>
  <c r="C1245" i="55"/>
  <c r="P1245" i="55" s="1"/>
  <c r="D1245" i="55"/>
  <c r="E1245" i="55"/>
  <c r="F1245" i="55"/>
  <c r="G1245" i="55"/>
  <c r="H1245" i="55"/>
  <c r="I1245" i="55"/>
  <c r="J1245" i="55"/>
  <c r="K1245" i="55"/>
  <c r="L1245" i="55"/>
  <c r="M1245" i="55"/>
  <c r="N1245" i="55"/>
  <c r="B1246" i="55"/>
  <c r="C1246" i="55"/>
  <c r="P1246" i="55" s="1"/>
  <c r="D1246" i="55"/>
  <c r="E1246" i="55"/>
  <c r="F1246" i="55"/>
  <c r="G1246" i="55"/>
  <c r="H1246" i="55"/>
  <c r="I1246" i="55"/>
  <c r="J1246" i="55"/>
  <c r="K1246" i="55"/>
  <c r="L1246" i="55"/>
  <c r="M1246" i="55"/>
  <c r="N1246" i="55"/>
  <c r="B1247" i="55"/>
  <c r="C1247" i="55"/>
  <c r="P1247" i="55" s="1"/>
  <c r="D1247" i="55"/>
  <c r="E1247" i="55"/>
  <c r="F1247" i="55"/>
  <c r="G1247" i="55"/>
  <c r="H1247" i="55"/>
  <c r="I1247" i="55"/>
  <c r="J1247" i="55"/>
  <c r="K1247" i="55"/>
  <c r="L1247" i="55"/>
  <c r="M1247" i="55"/>
  <c r="N1247" i="55"/>
  <c r="B1248" i="55"/>
  <c r="C1248" i="55"/>
  <c r="P1248" i="55" s="1"/>
  <c r="D1248" i="55"/>
  <c r="E1248" i="55"/>
  <c r="F1248" i="55"/>
  <c r="G1248" i="55"/>
  <c r="H1248" i="55"/>
  <c r="I1248" i="55"/>
  <c r="J1248" i="55"/>
  <c r="K1248" i="55"/>
  <c r="L1248" i="55"/>
  <c r="M1248" i="55"/>
  <c r="N1248" i="55"/>
  <c r="B1249" i="55"/>
  <c r="C1249" i="55"/>
  <c r="P1249" i="55" s="1"/>
  <c r="D1249" i="55"/>
  <c r="E1249" i="55"/>
  <c r="F1249" i="55"/>
  <c r="G1249" i="55"/>
  <c r="H1249" i="55"/>
  <c r="I1249" i="55"/>
  <c r="J1249" i="55"/>
  <c r="K1249" i="55"/>
  <c r="L1249" i="55"/>
  <c r="M1249" i="55"/>
  <c r="N1249" i="55"/>
  <c r="B1250" i="55"/>
  <c r="C1250" i="55"/>
  <c r="P1250" i="55" s="1"/>
  <c r="D1250" i="55"/>
  <c r="E1250" i="55"/>
  <c r="F1250" i="55"/>
  <c r="G1250" i="55"/>
  <c r="H1250" i="55"/>
  <c r="I1250" i="55"/>
  <c r="J1250" i="55"/>
  <c r="K1250" i="55"/>
  <c r="L1250" i="55"/>
  <c r="M1250" i="55"/>
  <c r="N1250" i="55"/>
  <c r="B1251" i="55"/>
  <c r="C1251" i="55"/>
  <c r="P1251" i="55" s="1"/>
  <c r="D1251" i="55"/>
  <c r="E1251" i="55"/>
  <c r="F1251" i="55"/>
  <c r="G1251" i="55"/>
  <c r="H1251" i="55"/>
  <c r="I1251" i="55"/>
  <c r="J1251" i="55"/>
  <c r="K1251" i="55"/>
  <c r="L1251" i="55"/>
  <c r="M1251" i="55"/>
  <c r="N1251" i="55"/>
  <c r="B1252" i="55"/>
  <c r="C1252" i="55"/>
  <c r="P1252" i="55" s="1"/>
  <c r="D1252" i="55"/>
  <c r="E1252" i="55"/>
  <c r="F1252" i="55"/>
  <c r="G1252" i="55"/>
  <c r="H1252" i="55"/>
  <c r="I1252" i="55"/>
  <c r="J1252" i="55"/>
  <c r="K1252" i="55"/>
  <c r="L1252" i="55"/>
  <c r="M1252" i="55"/>
  <c r="N1252" i="55"/>
  <c r="B1253" i="55"/>
  <c r="C1253" i="55"/>
  <c r="P1253" i="55" s="1"/>
  <c r="D1253" i="55"/>
  <c r="E1253" i="55"/>
  <c r="F1253" i="55"/>
  <c r="G1253" i="55"/>
  <c r="H1253" i="55"/>
  <c r="I1253" i="55"/>
  <c r="J1253" i="55"/>
  <c r="K1253" i="55"/>
  <c r="L1253" i="55"/>
  <c r="M1253" i="55"/>
  <c r="N1253" i="55"/>
  <c r="B1254" i="55"/>
  <c r="C1254" i="55"/>
  <c r="P1254" i="55" s="1"/>
  <c r="D1254" i="55"/>
  <c r="E1254" i="55"/>
  <c r="F1254" i="55"/>
  <c r="G1254" i="55"/>
  <c r="H1254" i="55"/>
  <c r="I1254" i="55"/>
  <c r="J1254" i="55"/>
  <c r="K1254" i="55"/>
  <c r="L1254" i="55"/>
  <c r="M1254" i="55"/>
  <c r="N1254" i="55"/>
  <c r="B1255" i="55"/>
  <c r="C1255" i="55"/>
  <c r="P1255" i="55" s="1"/>
  <c r="D1255" i="55"/>
  <c r="E1255" i="55"/>
  <c r="F1255" i="55"/>
  <c r="G1255" i="55"/>
  <c r="H1255" i="55"/>
  <c r="I1255" i="55"/>
  <c r="J1255" i="55"/>
  <c r="K1255" i="55"/>
  <c r="L1255" i="55"/>
  <c r="M1255" i="55"/>
  <c r="N1255" i="55"/>
  <c r="B1256" i="55"/>
  <c r="C1256" i="55"/>
  <c r="P1256" i="55" s="1"/>
  <c r="D1256" i="55"/>
  <c r="E1256" i="55"/>
  <c r="F1256" i="55"/>
  <c r="G1256" i="55"/>
  <c r="H1256" i="55"/>
  <c r="I1256" i="55"/>
  <c r="J1256" i="55"/>
  <c r="K1256" i="55"/>
  <c r="L1256" i="55"/>
  <c r="M1256" i="55"/>
  <c r="N1256" i="55"/>
  <c r="B1257" i="55"/>
  <c r="C1257" i="55"/>
  <c r="P1257" i="55" s="1"/>
  <c r="D1257" i="55"/>
  <c r="E1257" i="55"/>
  <c r="F1257" i="55"/>
  <c r="G1257" i="55"/>
  <c r="H1257" i="55"/>
  <c r="I1257" i="55"/>
  <c r="J1257" i="55"/>
  <c r="K1257" i="55"/>
  <c r="L1257" i="55"/>
  <c r="M1257" i="55"/>
  <c r="N1257" i="55"/>
  <c r="B1258" i="55"/>
  <c r="C1258" i="55"/>
  <c r="P1258" i="55" s="1"/>
  <c r="D1258" i="55"/>
  <c r="E1258" i="55"/>
  <c r="F1258" i="55"/>
  <c r="G1258" i="55"/>
  <c r="H1258" i="55"/>
  <c r="I1258" i="55"/>
  <c r="J1258" i="55"/>
  <c r="K1258" i="55"/>
  <c r="L1258" i="55"/>
  <c r="M1258" i="55"/>
  <c r="N1258" i="55"/>
  <c r="B1259" i="55"/>
  <c r="C1259" i="55"/>
  <c r="P1259" i="55" s="1"/>
  <c r="D1259" i="55"/>
  <c r="E1259" i="55"/>
  <c r="F1259" i="55"/>
  <c r="G1259" i="55"/>
  <c r="H1259" i="55"/>
  <c r="I1259" i="55"/>
  <c r="J1259" i="55"/>
  <c r="K1259" i="55"/>
  <c r="L1259" i="55"/>
  <c r="M1259" i="55"/>
  <c r="N1259" i="55"/>
  <c r="B1260" i="55"/>
  <c r="C1260" i="55"/>
  <c r="P1260" i="55" s="1"/>
  <c r="D1260" i="55"/>
  <c r="E1260" i="55"/>
  <c r="F1260" i="55"/>
  <c r="G1260" i="55"/>
  <c r="H1260" i="55"/>
  <c r="I1260" i="55"/>
  <c r="J1260" i="55"/>
  <c r="K1260" i="55"/>
  <c r="L1260" i="55"/>
  <c r="M1260" i="55"/>
  <c r="N1260" i="55"/>
  <c r="B1261" i="55"/>
  <c r="C1261" i="55"/>
  <c r="P1261" i="55" s="1"/>
  <c r="D1261" i="55"/>
  <c r="E1261" i="55"/>
  <c r="F1261" i="55"/>
  <c r="G1261" i="55"/>
  <c r="H1261" i="55"/>
  <c r="I1261" i="55"/>
  <c r="J1261" i="55"/>
  <c r="K1261" i="55"/>
  <c r="L1261" i="55"/>
  <c r="M1261" i="55"/>
  <c r="N1261" i="55"/>
  <c r="B1262" i="55"/>
  <c r="C1262" i="55"/>
  <c r="P1262" i="55" s="1"/>
  <c r="D1262" i="55"/>
  <c r="E1262" i="55"/>
  <c r="F1262" i="55"/>
  <c r="G1262" i="55"/>
  <c r="H1262" i="55"/>
  <c r="I1262" i="55"/>
  <c r="J1262" i="55"/>
  <c r="K1262" i="55"/>
  <c r="L1262" i="55"/>
  <c r="M1262" i="55"/>
  <c r="N1262" i="55"/>
  <c r="B1263" i="55"/>
  <c r="C1263" i="55"/>
  <c r="P1263" i="55" s="1"/>
  <c r="D1263" i="55"/>
  <c r="E1263" i="55"/>
  <c r="F1263" i="55"/>
  <c r="G1263" i="55"/>
  <c r="H1263" i="55"/>
  <c r="I1263" i="55"/>
  <c r="J1263" i="55"/>
  <c r="K1263" i="55"/>
  <c r="L1263" i="55"/>
  <c r="M1263" i="55"/>
  <c r="N1263" i="55"/>
  <c r="B1264" i="55"/>
  <c r="C1264" i="55"/>
  <c r="P1264" i="55" s="1"/>
  <c r="D1264" i="55"/>
  <c r="E1264" i="55"/>
  <c r="F1264" i="55"/>
  <c r="G1264" i="55"/>
  <c r="H1264" i="55"/>
  <c r="I1264" i="55"/>
  <c r="J1264" i="55"/>
  <c r="K1264" i="55"/>
  <c r="L1264" i="55"/>
  <c r="M1264" i="55"/>
  <c r="N1264" i="55"/>
  <c r="B1265" i="55"/>
  <c r="C1265" i="55"/>
  <c r="P1265" i="55" s="1"/>
  <c r="D1265" i="55"/>
  <c r="E1265" i="55"/>
  <c r="F1265" i="55"/>
  <c r="G1265" i="55"/>
  <c r="H1265" i="55"/>
  <c r="I1265" i="55"/>
  <c r="J1265" i="55"/>
  <c r="K1265" i="55"/>
  <c r="L1265" i="55"/>
  <c r="M1265" i="55"/>
  <c r="N1265" i="55"/>
  <c r="B1266" i="55"/>
  <c r="C1266" i="55"/>
  <c r="P1266" i="55" s="1"/>
  <c r="D1266" i="55"/>
  <c r="E1266" i="55"/>
  <c r="F1266" i="55"/>
  <c r="G1266" i="55"/>
  <c r="H1266" i="55"/>
  <c r="I1266" i="55"/>
  <c r="J1266" i="55"/>
  <c r="K1266" i="55"/>
  <c r="L1266" i="55"/>
  <c r="M1266" i="55"/>
  <c r="N1266" i="55"/>
  <c r="B1267" i="55"/>
  <c r="C1267" i="55"/>
  <c r="P1267" i="55" s="1"/>
  <c r="D1267" i="55"/>
  <c r="E1267" i="55"/>
  <c r="F1267" i="55"/>
  <c r="G1267" i="55"/>
  <c r="H1267" i="55"/>
  <c r="I1267" i="55"/>
  <c r="J1267" i="55"/>
  <c r="K1267" i="55"/>
  <c r="L1267" i="55"/>
  <c r="M1267" i="55"/>
  <c r="N1267" i="55"/>
  <c r="B1268" i="55"/>
  <c r="C1268" i="55"/>
  <c r="P1268" i="55" s="1"/>
  <c r="D1268" i="55"/>
  <c r="E1268" i="55"/>
  <c r="F1268" i="55"/>
  <c r="G1268" i="55"/>
  <c r="H1268" i="55"/>
  <c r="I1268" i="55"/>
  <c r="J1268" i="55"/>
  <c r="K1268" i="55"/>
  <c r="L1268" i="55"/>
  <c r="M1268" i="55"/>
  <c r="N1268" i="55"/>
  <c r="B1269" i="55"/>
  <c r="C1269" i="55"/>
  <c r="P1269" i="55" s="1"/>
  <c r="D1269" i="55"/>
  <c r="E1269" i="55"/>
  <c r="F1269" i="55"/>
  <c r="G1269" i="55"/>
  <c r="H1269" i="55"/>
  <c r="I1269" i="55"/>
  <c r="J1269" i="55"/>
  <c r="K1269" i="55"/>
  <c r="L1269" i="55"/>
  <c r="M1269" i="55"/>
  <c r="N1269" i="55"/>
  <c r="B1270" i="55"/>
  <c r="C1270" i="55"/>
  <c r="P1270" i="55" s="1"/>
  <c r="D1270" i="55"/>
  <c r="E1270" i="55"/>
  <c r="F1270" i="55"/>
  <c r="G1270" i="55"/>
  <c r="H1270" i="55"/>
  <c r="I1270" i="55"/>
  <c r="J1270" i="55"/>
  <c r="K1270" i="55"/>
  <c r="L1270" i="55"/>
  <c r="M1270" i="55"/>
  <c r="N1270" i="55"/>
  <c r="B1271" i="55"/>
  <c r="C1271" i="55"/>
  <c r="P1271" i="55" s="1"/>
  <c r="D1271" i="55"/>
  <c r="E1271" i="55"/>
  <c r="F1271" i="55"/>
  <c r="G1271" i="55"/>
  <c r="H1271" i="55"/>
  <c r="I1271" i="55"/>
  <c r="J1271" i="55"/>
  <c r="K1271" i="55"/>
  <c r="L1271" i="55"/>
  <c r="M1271" i="55"/>
  <c r="N1271" i="55"/>
  <c r="B1272" i="55"/>
  <c r="C1272" i="55"/>
  <c r="P1272" i="55" s="1"/>
  <c r="D1272" i="55"/>
  <c r="E1272" i="55"/>
  <c r="F1272" i="55"/>
  <c r="G1272" i="55"/>
  <c r="H1272" i="55"/>
  <c r="I1272" i="55"/>
  <c r="J1272" i="55"/>
  <c r="K1272" i="55"/>
  <c r="L1272" i="55"/>
  <c r="M1272" i="55"/>
  <c r="N1272" i="55"/>
  <c r="B1273" i="55"/>
  <c r="C1273" i="55"/>
  <c r="P1273" i="55" s="1"/>
  <c r="D1273" i="55"/>
  <c r="E1273" i="55"/>
  <c r="F1273" i="55"/>
  <c r="G1273" i="55"/>
  <c r="H1273" i="55"/>
  <c r="I1273" i="55"/>
  <c r="J1273" i="55"/>
  <c r="K1273" i="55"/>
  <c r="L1273" i="55"/>
  <c r="M1273" i="55"/>
  <c r="N1273" i="55"/>
  <c r="B1274" i="55"/>
  <c r="C1274" i="55"/>
  <c r="P1274" i="55" s="1"/>
  <c r="D1274" i="55"/>
  <c r="E1274" i="55"/>
  <c r="F1274" i="55"/>
  <c r="G1274" i="55"/>
  <c r="H1274" i="55"/>
  <c r="I1274" i="55"/>
  <c r="J1274" i="55"/>
  <c r="K1274" i="55"/>
  <c r="L1274" i="55"/>
  <c r="M1274" i="55"/>
  <c r="N1274" i="55"/>
  <c r="B1275" i="55"/>
  <c r="C1275" i="55"/>
  <c r="P1275" i="55" s="1"/>
  <c r="D1275" i="55"/>
  <c r="E1275" i="55"/>
  <c r="F1275" i="55"/>
  <c r="G1275" i="55"/>
  <c r="H1275" i="55"/>
  <c r="I1275" i="55"/>
  <c r="J1275" i="55"/>
  <c r="K1275" i="55"/>
  <c r="L1275" i="55"/>
  <c r="M1275" i="55"/>
  <c r="N1275" i="55"/>
  <c r="B1276" i="55"/>
  <c r="C1276" i="55"/>
  <c r="P1276" i="55" s="1"/>
  <c r="D1276" i="55"/>
  <c r="E1276" i="55"/>
  <c r="F1276" i="55"/>
  <c r="G1276" i="55"/>
  <c r="H1276" i="55"/>
  <c r="I1276" i="55"/>
  <c r="J1276" i="55"/>
  <c r="K1276" i="55"/>
  <c r="L1276" i="55"/>
  <c r="M1276" i="55"/>
  <c r="N1276" i="55"/>
  <c r="B1277" i="55"/>
  <c r="C1277" i="55"/>
  <c r="P1277" i="55" s="1"/>
  <c r="D1277" i="55"/>
  <c r="E1277" i="55"/>
  <c r="F1277" i="55"/>
  <c r="G1277" i="55"/>
  <c r="H1277" i="55"/>
  <c r="I1277" i="55"/>
  <c r="J1277" i="55"/>
  <c r="K1277" i="55"/>
  <c r="L1277" i="55"/>
  <c r="M1277" i="55"/>
  <c r="N1277" i="55"/>
  <c r="B1278" i="55"/>
  <c r="C1278" i="55"/>
  <c r="P1278" i="55" s="1"/>
  <c r="D1278" i="55"/>
  <c r="E1278" i="55"/>
  <c r="F1278" i="55"/>
  <c r="G1278" i="55"/>
  <c r="H1278" i="55"/>
  <c r="I1278" i="55"/>
  <c r="J1278" i="55"/>
  <c r="K1278" i="55"/>
  <c r="L1278" i="55"/>
  <c r="M1278" i="55"/>
  <c r="N1278" i="55"/>
  <c r="B1279" i="55"/>
  <c r="C1279" i="55"/>
  <c r="P1279" i="55" s="1"/>
  <c r="D1279" i="55"/>
  <c r="E1279" i="55"/>
  <c r="F1279" i="55"/>
  <c r="G1279" i="55"/>
  <c r="H1279" i="55"/>
  <c r="I1279" i="55"/>
  <c r="J1279" i="55"/>
  <c r="K1279" i="55"/>
  <c r="L1279" i="55"/>
  <c r="M1279" i="55"/>
  <c r="N1279" i="55"/>
  <c r="B1280" i="55"/>
  <c r="C1280" i="55"/>
  <c r="P1280" i="55" s="1"/>
  <c r="D1280" i="55"/>
  <c r="E1280" i="55"/>
  <c r="F1280" i="55"/>
  <c r="G1280" i="55"/>
  <c r="H1280" i="55"/>
  <c r="I1280" i="55"/>
  <c r="J1280" i="55"/>
  <c r="K1280" i="55"/>
  <c r="L1280" i="55"/>
  <c r="M1280" i="55"/>
  <c r="N1280" i="55"/>
  <c r="B1281" i="55"/>
  <c r="C1281" i="55"/>
  <c r="P1281" i="55" s="1"/>
  <c r="D1281" i="55"/>
  <c r="E1281" i="55"/>
  <c r="F1281" i="55"/>
  <c r="G1281" i="55"/>
  <c r="H1281" i="55"/>
  <c r="I1281" i="55"/>
  <c r="J1281" i="55"/>
  <c r="K1281" i="55"/>
  <c r="L1281" i="55"/>
  <c r="M1281" i="55"/>
  <c r="N1281" i="55"/>
  <c r="B1282" i="55"/>
  <c r="C1282" i="55"/>
  <c r="P1282" i="55" s="1"/>
  <c r="D1282" i="55"/>
  <c r="E1282" i="55"/>
  <c r="F1282" i="55"/>
  <c r="G1282" i="55"/>
  <c r="H1282" i="55"/>
  <c r="I1282" i="55"/>
  <c r="J1282" i="55"/>
  <c r="K1282" i="55"/>
  <c r="L1282" i="55"/>
  <c r="M1282" i="55"/>
  <c r="N1282" i="55"/>
  <c r="B1283" i="55"/>
  <c r="C1283" i="55"/>
  <c r="P1283" i="55" s="1"/>
  <c r="D1283" i="55"/>
  <c r="E1283" i="55"/>
  <c r="F1283" i="55"/>
  <c r="G1283" i="55"/>
  <c r="H1283" i="55"/>
  <c r="I1283" i="55"/>
  <c r="J1283" i="55"/>
  <c r="K1283" i="55"/>
  <c r="L1283" i="55"/>
  <c r="M1283" i="55"/>
  <c r="N1283" i="55"/>
  <c r="B1284" i="55"/>
  <c r="C1284" i="55"/>
  <c r="P1284" i="55" s="1"/>
  <c r="D1284" i="55"/>
  <c r="E1284" i="55"/>
  <c r="F1284" i="55"/>
  <c r="G1284" i="55"/>
  <c r="H1284" i="55"/>
  <c r="I1284" i="55"/>
  <c r="J1284" i="55"/>
  <c r="K1284" i="55"/>
  <c r="L1284" i="55"/>
  <c r="M1284" i="55"/>
  <c r="N1284" i="55"/>
  <c r="B1285" i="55"/>
  <c r="C1285" i="55"/>
  <c r="P1285" i="55" s="1"/>
  <c r="D1285" i="55"/>
  <c r="E1285" i="55"/>
  <c r="F1285" i="55"/>
  <c r="G1285" i="55"/>
  <c r="H1285" i="55"/>
  <c r="I1285" i="55"/>
  <c r="J1285" i="55"/>
  <c r="K1285" i="55"/>
  <c r="L1285" i="55"/>
  <c r="M1285" i="55"/>
  <c r="N1285" i="55"/>
  <c r="B1286" i="55"/>
  <c r="C1286" i="55"/>
  <c r="P1286" i="55" s="1"/>
  <c r="D1286" i="55"/>
  <c r="E1286" i="55"/>
  <c r="F1286" i="55"/>
  <c r="G1286" i="55"/>
  <c r="H1286" i="55"/>
  <c r="I1286" i="55"/>
  <c r="J1286" i="55"/>
  <c r="K1286" i="55"/>
  <c r="L1286" i="55"/>
  <c r="M1286" i="55"/>
  <c r="N1286" i="55"/>
  <c r="B1287" i="55"/>
  <c r="C1287" i="55"/>
  <c r="P1287" i="55" s="1"/>
  <c r="D1287" i="55"/>
  <c r="E1287" i="55"/>
  <c r="F1287" i="55"/>
  <c r="G1287" i="55"/>
  <c r="H1287" i="55"/>
  <c r="I1287" i="55"/>
  <c r="J1287" i="55"/>
  <c r="K1287" i="55"/>
  <c r="L1287" i="55"/>
  <c r="M1287" i="55"/>
  <c r="N1287" i="55"/>
  <c r="B1288" i="55"/>
  <c r="C1288" i="55"/>
  <c r="P1288" i="55" s="1"/>
  <c r="D1288" i="55"/>
  <c r="E1288" i="55"/>
  <c r="F1288" i="55"/>
  <c r="G1288" i="55"/>
  <c r="H1288" i="55"/>
  <c r="I1288" i="55"/>
  <c r="J1288" i="55"/>
  <c r="K1288" i="55"/>
  <c r="L1288" i="55"/>
  <c r="M1288" i="55"/>
  <c r="N1288" i="55"/>
  <c r="B1289" i="55"/>
  <c r="C1289" i="55"/>
  <c r="P1289" i="55" s="1"/>
  <c r="D1289" i="55"/>
  <c r="E1289" i="55"/>
  <c r="F1289" i="55"/>
  <c r="G1289" i="55"/>
  <c r="H1289" i="55"/>
  <c r="I1289" i="55"/>
  <c r="J1289" i="55"/>
  <c r="K1289" i="55"/>
  <c r="L1289" i="55"/>
  <c r="M1289" i="55"/>
  <c r="N1289" i="55"/>
  <c r="B1290" i="55"/>
  <c r="C1290" i="55"/>
  <c r="P1290" i="55" s="1"/>
  <c r="D1290" i="55"/>
  <c r="E1290" i="55"/>
  <c r="F1290" i="55"/>
  <c r="G1290" i="55"/>
  <c r="H1290" i="55"/>
  <c r="I1290" i="55"/>
  <c r="J1290" i="55"/>
  <c r="K1290" i="55"/>
  <c r="L1290" i="55"/>
  <c r="M1290" i="55"/>
  <c r="N1290" i="55"/>
  <c r="B1291" i="55"/>
  <c r="C1291" i="55"/>
  <c r="P1291" i="55" s="1"/>
  <c r="D1291" i="55"/>
  <c r="E1291" i="55"/>
  <c r="F1291" i="55"/>
  <c r="G1291" i="55"/>
  <c r="H1291" i="55"/>
  <c r="I1291" i="55"/>
  <c r="J1291" i="55"/>
  <c r="K1291" i="55"/>
  <c r="L1291" i="55"/>
  <c r="M1291" i="55"/>
  <c r="N1291" i="55"/>
  <c r="B1292" i="55"/>
  <c r="C1292" i="55"/>
  <c r="P1292" i="55" s="1"/>
  <c r="D1292" i="55"/>
  <c r="E1292" i="55"/>
  <c r="F1292" i="55"/>
  <c r="G1292" i="55"/>
  <c r="H1292" i="55"/>
  <c r="I1292" i="55"/>
  <c r="J1292" i="55"/>
  <c r="K1292" i="55"/>
  <c r="L1292" i="55"/>
  <c r="M1292" i="55"/>
  <c r="N1292" i="55"/>
  <c r="B1293" i="55"/>
  <c r="C1293" i="55"/>
  <c r="P1293" i="55" s="1"/>
  <c r="D1293" i="55"/>
  <c r="E1293" i="55"/>
  <c r="F1293" i="55"/>
  <c r="G1293" i="55"/>
  <c r="H1293" i="55"/>
  <c r="I1293" i="55"/>
  <c r="J1293" i="55"/>
  <c r="K1293" i="55"/>
  <c r="L1293" i="55"/>
  <c r="M1293" i="55"/>
  <c r="N1293" i="55"/>
  <c r="B1294" i="55"/>
  <c r="C1294" i="55"/>
  <c r="P1294" i="55" s="1"/>
  <c r="D1294" i="55"/>
  <c r="E1294" i="55"/>
  <c r="F1294" i="55"/>
  <c r="G1294" i="55"/>
  <c r="H1294" i="55"/>
  <c r="I1294" i="55"/>
  <c r="J1294" i="55"/>
  <c r="K1294" i="55"/>
  <c r="L1294" i="55"/>
  <c r="M1294" i="55"/>
  <c r="N1294" i="55"/>
  <c r="B1295" i="55"/>
  <c r="C1295" i="55"/>
  <c r="P1295" i="55" s="1"/>
  <c r="D1295" i="55"/>
  <c r="E1295" i="55"/>
  <c r="F1295" i="55"/>
  <c r="G1295" i="55"/>
  <c r="H1295" i="55"/>
  <c r="I1295" i="55"/>
  <c r="J1295" i="55"/>
  <c r="K1295" i="55"/>
  <c r="L1295" i="55"/>
  <c r="M1295" i="55"/>
  <c r="N1295" i="55"/>
  <c r="B1296" i="55"/>
  <c r="C1296" i="55"/>
  <c r="P1296" i="55" s="1"/>
  <c r="D1296" i="55"/>
  <c r="E1296" i="55"/>
  <c r="F1296" i="55"/>
  <c r="G1296" i="55"/>
  <c r="H1296" i="55"/>
  <c r="I1296" i="55"/>
  <c r="J1296" i="55"/>
  <c r="K1296" i="55"/>
  <c r="L1296" i="55"/>
  <c r="M1296" i="55"/>
  <c r="N1296" i="55"/>
  <c r="B1297" i="55"/>
  <c r="C1297" i="55"/>
  <c r="P1297" i="55" s="1"/>
  <c r="D1297" i="55"/>
  <c r="E1297" i="55"/>
  <c r="F1297" i="55"/>
  <c r="G1297" i="55"/>
  <c r="H1297" i="55"/>
  <c r="I1297" i="55"/>
  <c r="J1297" i="55"/>
  <c r="K1297" i="55"/>
  <c r="L1297" i="55"/>
  <c r="M1297" i="55"/>
  <c r="N1297" i="55"/>
  <c r="B1298" i="55"/>
  <c r="C1298" i="55"/>
  <c r="P1298" i="55" s="1"/>
  <c r="D1298" i="55"/>
  <c r="E1298" i="55"/>
  <c r="F1298" i="55"/>
  <c r="G1298" i="55"/>
  <c r="H1298" i="55"/>
  <c r="I1298" i="55"/>
  <c r="J1298" i="55"/>
  <c r="K1298" i="55"/>
  <c r="L1298" i="55"/>
  <c r="M1298" i="55"/>
  <c r="N1298" i="55"/>
  <c r="B1299" i="55"/>
  <c r="C1299" i="55"/>
  <c r="P1299" i="55" s="1"/>
  <c r="D1299" i="55"/>
  <c r="E1299" i="55"/>
  <c r="F1299" i="55"/>
  <c r="G1299" i="55"/>
  <c r="H1299" i="55"/>
  <c r="I1299" i="55"/>
  <c r="J1299" i="55"/>
  <c r="K1299" i="55"/>
  <c r="L1299" i="55"/>
  <c r="M1299" i="55"/>
  <c r="N1299" i="55"/>
  <c r="B1300" i="55"/>
  <c r="C1300" i="55"/>
  <c r="P1300" i="55" s="1"/>
  <c r="D1300" i="55"/>
  <c r="E1300" i="55"/>
  <c r="F1300" i="55"/>
  <c r="G1300" i="55"/>
  <c r="H1300" i="55"/>
  <c r="I1300" i="55"/>
  <c r="J1300" i="55"/>
  <c r="K1300" i="55"/>
  <c r="L1300" i="55"/>
  <c r="M1300" i="55"/>
  <c r="N1300" i="55"/>
  <c r="B1301" i="55"/>
  <c r="C1301" i="55"/>
  <c r="P1301" i="55" s="1"/>
  <c r="D1301" i="55"/>
  <c r="E1301" i="55"/>
  <c r="F1301" i="55"/>
  <c r="G1301" i="55"/>
  <c r="H1301" i="55"/>
  <c r="I1301" i="55"/>
  <c r="J1301" i="55"/>
  <c r="K1301" i="55"/>
  <c r="L1301" i="55"/>
  <c r="M1301" i="55"/>
  <c r="N1301" i="55"/>
  <c r="B1302" i="55"/>
  <c r="C1302" i="55"/>
  <c r="P1302" i="55" s="1"/>
  <c r="D1302" i="55"/>
  <c r="E1302" i="55"/>
  <c r="F1302" i="55"/>
  <c r="G1302" i="55"/>
  <c r="H1302" i="55"/>
  <c r="I1302" i="55"/>
  <c r="J1302" i="55"/>
  <c r="K1302" i="55"/>
  <c r="L1302" i="55"/>
  <c r="M1302" i="55"/>
  <c r="N1302" i="55"/>
  <c r="B1303" i="55"/>
  <c r="C1303" i="55"/>
  <c r="P1303" i="55" s="1"/>
  <c r="D1303" i="55"/>
  <c r="E1303" i="55"/>
  <c r="F1303" i="55"/>
  <c r="G1303" i="55"/>
  <c r="H1303" i="55"/>
  <c r="I1303" i="55"/>
  <c r="J1303" i="55"/>
  <c r="K1303" i="55"/>
  <c r="L1303" i="55"/>
  <c r="M1303" i="55"/>
  <c r="N1303" i="55"/>
  <c r="B1304" i="55"/>
  <c r="C1304" i="55"/>
  <c r="P1304" i="55" s="1"/>
  <c r="D1304" i="55"/>
  <c r="E1304" i="55"/>
  <c r="F1304" i="55"/>
  <c r="G1304" i="55"/>
  <c r="H1304" i="55"/>
  <c r="I1304" i="55"/>
  <c r="J1304" i="55"/>
  <c r="K1304" i="55"/>
  <c r="L1304" i="55"/>
  <c r="M1304" i="55"/>
  <c r="N1304" i="55"/>
  <c r="B1305" i="55"/>
  <c r="C1305" i="55"/>
  <c r="P1305" i="55" s="1"/>
  <c r="D1305" i="55"/>
  <c r="E1305" i="55"/>
  <c r="F1305" i="55"/>
  <c r="G1305" i="55"/>
  <c r="H1305" i="55"/>
  <c r="I1305" i="55"/>
  <c r="J1305" i="55"/>
  <c r="K1305" i="55"/>
  <c r="L1305" i="55"/>
  <c r="M1305" i="55"/>
  <c r="N1305" i="55"/>
  <c r="B1306" i="55"/>
  <c r="C1306" i="55"/>
  <c r="P1306" i="55" s="1"/>
  <c r="D1306" i="55"/>
  <c r="E1306" i="55"/>
  <c r="F1306" i="55"/>
  <c r="G1306" i="55"/>
  <c r="H1306" i="55"/>
  <c r="I1306" i="55"/>
  <c r="J1306" i="55"/>
  <c r="K1306" i="55"/>
  <c r="L1306" i="55"/>
  <c r="M1306" i="55"/>
  <c r="N1306" i="55"/>
  <c r="B1307" i="55"/>
  <c r="C1307" i="55"/>
  <c r="P1307" i="55" s="1"/>
  <c r="D1307" i="55"/>
  <c r="E1307" i="55"/>
  <c r="F1307" i="55"/>
  <c r="G1307" i="55"/>
  <c r="H1307" i="55"/>
  <c r="I1307" i="55"/>
  <c r="J1307" i="55"/>
  <c r="K1307" i="55"/>
  <c r="L1307" i="55"/>
  <c r="M1307" i="55"/>
  <c r="N1307" i="55"/>
  <c r="B1308" i="55"/>
  <c r="C1308" i="55"/>
  <c r="P1308" i="55" s="1"/>
  <c r="D1308" i="55"/>
  <c r="E1308" i="55"/>
  <c r="F1308" i="55"/>
  <c r="G1308" i="55"/>
  <c r="H1308" i="55"/>
  <c r="I1308" i="55"/>
  <c r="J1308" i="55"/>
  <c r="K1308" i="55"/>
  <c r="L1308" i="55"/>
  <c r="M1308" i="55"/>
  <c r="N1308" i="55"/>
  <c r="B1309" i="55"/>
  <c r="C1309" i="55"/>
  <c r="P1309" i="55" s="1"/>
  <c r="D1309" i="55"/>
  <c r="E1309" i="55"/>
  <c r="F1309" i="55"/>
  <c r="G1309" i="55"/>
  <c r="H1309" i="55"/>
  <c r="I1309" i="55"/>
  <c r="J1309" i="55"/>
  <c r="K1309" i="55"/>
  <c r="L1309" i="55"/>
  <c r="M1309" i="55"/>
  <c r="N1309" i="55"/>
  <c r="B1310" i="55"/>
  <c r="C1310" i="55"/>
  <c r="P1310" i="55" s="1"/>
  <c r="D1310" i="55"/>
  <c r="E1310" i="55"/>
  <c r="F1310" i="55"/>
  <c r="G1310" i="55"/>
  <c r="H1310" i="55"/>
  <c r="I1310" i="55"/>
  <c r="J1310" i="55"/>
  <c r="K1310" i="55"/>
  <c r="L1310" i="55"/>
  <c r="M1310" i="55"/>
  <c r="N1310" i="55"/>
  <c r="B1311" i="55"/>
  <c r="C1311" i="55"/>
  <c r="P1311" i="55" s="1"/>
  <c r="D1311" i="55"/>
  <c r="E1311" i="55"/>
  <c r="F1311" i="55"/>
  <c r="G1311" i="55"/>
  <c r="H1311" i="55"/>
  <c r="I1311" i="55"/>
  <c r="J1311" i="55"/>
  <c r="K1311" i="55"/>
  <c r="L1311" i="55"/>
  <c r="M1311" i="55"/>
  <c r="N1311" i="55"/>
  <c r="B1312" i="55"/>
  <c r="C1312" i="55"/>
  <c r="P1312" i="55" s="1"/>
  <c r="D1312" i="55"/>
  <c r="E1312" i="55"/>
  <c r="F1312" i="55"/>
  <c r="G1312" i="55"/>
  <c r="H1312" i="55"/>
  <c r="I1312" i="55"/>
  <c r="J1312" i="55"/>
  <c r="K1312" i="55"/>
  <c r="L1312" i="55"/>
  <c r="M1312" i="55"/>
  <c r="N1312" i="55"/>
  <c r="B1313" i="55"/>
  <c r="C1313" i="55"/>
  <c r="P1313" i="55" s="1"/>
  <c r="D1313" i="55"/>
  <c r="E1313" i="55"/>
  <c r="F1313" i="55"/>
  <c r="G1313" i="55"/>
  <c r="H1313" i="55"/>
  <c r="I1313" i="55"/>
  <c r="J1313" i="55"/>
  <c r="K1313" i="55"/>
  <c r="L1313" i="55"/>
  <c r="M1313" i="55"/>
  <c r="N1313" i="55"/>
  <c r="B1314" i="55"/>
  <c r="C1314" i="55"/>
  <c r="P1314" i="55" s="1"/>
  <c r="D1314" i="55"/>
  <c r="E1314" i="55"/>
  <c r="F1314" i="55"/>
  <c r="G1314" i="55"/>
  <c r="H1314" i="55"/>
  <c r="I1314" i="55"/>
  <c r="J1314" i="55"/>
  <c r="K1314" i="55"/>
  <c r="L1314" i="55"/>
  <c r="M1314" i="55"/>
  <c r="N1314" i="55"/>
  <c r="B1315" i="55"/>
  <c r="C1315" i="55"/>
  <c r="P1315" i="55" s="1"/>
  <c r="D1315" i="55"/>
  <c r="E1315" i="55"/>
  <c r="F1315" i="55"/>
  <c r="G1315" i="55"/>
  <c r="H1315" i="55"/>
  <c r="I1315" i="55"/>
  <c r="J1315" i="55"/>
  <c r="K1315" i="55"/>
  <c r="L1315" i="55"/>
  <c r="M1315" i="55"/>
  <c r="N1315" i="55"/>
  <c r="B1316" i="55"/>
  <c r="C1316" i="55"/>
  <c r="P1316" i="55" s="1"/>
  <c r="D1316" i="55"/>
  <c r="E1316" i="55"/>
  <c r="F1316" i="55"/>
  <c r="G1316" i="55"/>
  <c r="H1316" i="55"/>
  <c r="I1316" i="55"/>
  <c r="J1316" i="55"/>
  <c r="K1316" i="55"/>
  <c r="L1316" i="55"/>
  <c r="M1316" i="55"/>
  <c r="N1316" i="55"/>
  <c r="B1317" i="55"/>
  <c r="C1317" i="55"/>
  <c r="P1317" i="55" s="1"/>
  <c r="D1317" i="55"/>
  <c r="E1317" i="55"/>
  <c r="F1317" i="55"/>
  <c r="G1317" i="55"/>
  <c r="H1317" i="55"/>
  <c r="I1317" i="55"/>
  <c r="J1317" i="55"/>
  <c r="K1317" i="55"/>
  <c r="L1317" i="55"/>
  <c r="M1317" i="55"/>
  <c r="N1317" i="55"/>
  <c r="B1318" i="55"/>
  <c r="C1318" i="55"/>
  <c r="P1318" i="55" s="1"/>
  <c r="D1318" i="55"/>
  <c r="E1318" i="55"/>
  <c r="F1318" i="55"/>
  <c r="G1318" i="55"/>
  <c r="H1318" i="55"/>
  <c r="I1318" i="55"/>
  <c r="J1318" i="55"/>
  <c r="K1318" i="55"/>
  <c r="L1318" i="55"/>
  <c r="M1318" i="55"/>
  <c r="N1318" i="55"/>
  <c r="B1319" i="55"/>
  <c r="C1319" i="55"/>
  <c r="P1319" i="55" s="1"/>
  <c r="D1319" i="55"/>
  <c r="E1319" i="55"/>
  <c r="F1319" i="55"/>
  <c r="G1319" i="55"/>
  <c r="H1319" i="55"/>
  <c r="I1319" i="55"/>
  <c r="J1319" i="55"/>
  <c r="K1319" i="55"/>
  <c r="L1319" i="55"/>
  <c r="M1319" i="55"/>
  <c r="N1319" i="55"/>
  <c r="B1320" i="55"/>
  <c r="C1320" i="55"/>
  <c r="P1320" i="55" s="1"/>
  <c r="D1320" i="55"/>
  <c r="E1320" i="55"/>
  <c r="F1320" i="55"/>
  <c r="G1320" i="55"/>
  <c r="H1320" i="55"/>
  <c r="I1320" i="55"/>
  <c r="J1320" i="55"/>
  <c r="K1320" i="55"/>
  <c r="L1320" i="55"/>
  <c r="M1320" i="55"/>
  <c r="N1320" i="55"/>
  <c r="B1321" i="55"/>
  <c r="C1321" i="55"/>
  <c r="P1321" i="55" s="1"/>
  <c r="D1321" i="55"/>
  <c r="E1321" i="55"/>
  <c r="F1321" i="55"/>
  <c r="G1321" i="55"/>
  <c r="H1321" i="55"/>
  <c r="I1321" i="55"/>
  <c r="J1321" i="55"/>
  <c r="K1321" i="55"/>
  <c r="L1321" i="55"/>
  <c r="M1321" i="55"/>
  <c r="N1321" i="55"/>
  <c r="B1322" i="55"/>
  <c r="C1322" i="55"/>
  <c r="P1322" i="55" s="1"/>
  <c r="D1322" i="55"/>
  <c r="E1322" i="55"/>
  <c r="F1322" i="55"/>
  <c r="G1322" i="55"/>
  <c r="H1322" i="55"/>
  <c r="I1322" i="55"/>
  <c r="J1322" i="55"/>
  <c r="K1322" i="55"/>
  <c r="L1322" i="55"/>
  <c r="M1322" i="55"/>
  <c r="N1322" i="55"/>
  <c r="B1323" i="55"/>
  <c r="C1323" i="55"/>
  <c r="P1323" i="55" s="1"/>
  <c r="D1323" i="55"/>
  <c r="E1323" i="55"/>
  <c r="F1323" i="55"/>
  <c r="G1323" i="55"/>
  <c r="H1323" i="55"/>
  <c r="I1323" i="55"/>
  <c r="J1323" i="55"/>
  <c r="K1323" i="55"/>
  <c r="L1323" i="55"/>
  <c r="M1323" i="55"/>
  <c r="N1323" i="55"/>
  <c r="B1324" i="55"/>
  <c r="C1324" i="55"/>
  <c r="P1324" i="55" s="1"/>
  <c r="D1324" i="55"/>
  <c r="E1324" i="55"/>
  <c r="F1324" i="55"/>
  <c r="G1324" i="55"/>
  <c r="H1324" i="55"/>
  <c r="I1324" i="55"/>
  <c r="J1324" i="55"/>
  <c r="K1324" i="55"/>
  <c r="L1324" i="55"/>
  <c r="M1324" i="55"/>
  <c r="N1324" i="55"/>
  <c r="B1325" i="55"/>
  <c r="C1325" i="55"/>
  <c r="P1325" i="55" s="1"/>
  <c r="D1325" i="55"/>
  <c r="E1325" i="55"/>
  <c r="F1325" i="55"/>
  <c r="G1325" i="55"/>
  <c r="H1325" i="55"/>
  <c r="I1325" i="55"/>
  <c r="J1325" i="55"/>
  <c r="K1325" i="55"/>
  <c r="L1325" i="55"/>
  <c r="M1325" i="55"/>
  <c r="N1325" i="55"/>
  <c r="B1326" i="55"/>
  <c r="C1326" i="55"/>
  <c r="P1326" i="55" s="1"/>
  <c r="D1326" i="55"/>
  <c r="E1326" i="55"/>
  <c r="F1326" i="55"/>
  <c r="G1326" i="55"/>
  <c r="H1326" i="55"/>
  <c r="I1326" i="55"/>
  <c r="J1326" i="55"/>
  <c r="K1326" i="55"/>
  <c r="L1326" i="55"/>
  <c r="M1326" i="55"/>
  <c r="N1326" i="55"/>
  <c r="B1327" i="55"/>
  <c r="C1327" i="55"/>
  <c r="P1327" i="55" s="1"/>
  <c r="D1327" i="55"/>
  <c r="E1327" i="55"/>
  <c r="F1327" i="55"/>
  <c r="G1327" i="55"/>
  <c r="H1327" i="55"/>
  <c r="I1327" i="55"/>
  <c r="J1327" i="55"/>
  <c r="K1327" i="55"/>
  <c r="L1327" i="55"/>
  <c r="M1327" i="55"/>
  <c r="N1327" i="55"/>
  <c r="B1328" i="55"/>
  <c r="C1328" i="55"/>
  <c r="P1328" i="55" s="1"/>
  <c r="D1328" i="55"/>
  <c r="E1328" i="55"/>
  <c r="F1328" i="55"/>
  <c r="G1328" i="55"/>
  <c r="H1328" i="55"/>
  <c r="I1328" i="55"/>
  <c r="J1328" i="55"/>
  <c r="K1328" i="55"/>
  <c r="L1328" i="55"/>
  <c r="M1328" i="55"/>
  <c r="N1328" i="55"/>
  <c r="B1329" i="55"/>
  <c r="C1329" i="55"/>
  <c r="P1329" i="55" s="1"/>
  <c r="D1329" i="55"/>
  <c r="E1329" i="55"/>
  <c r="F1329" i="55"/>
  <c r="G1329" i="55"/>
  <c r="H1329" i="55"/>
  <c r="I1329" i="55"/>
  <c r="J1329" i="55"/>
  <c r="K1329" i="55"/>
  <c r="L1329" i="55"/>
  <c r="M1329" i="55"/>
  <c r="N1329" i="55"/>
  <c r="B1330" i="55"/>
  <c r="C1330" i="55"/>
  <c r="P1330" i="55" s="1"/>
  <c r="D1330" i="55"/>
  <c r="E1330" i="55"/>
  <c r="F1330" i="55"/>
  <c r="G1330" i="55"/>
  <c r="H1330" i="55"/>
  <c r="I1330" i="55"/>
  <c r="J1330" i="55"/>
  <c r="K1330" i="55"/>
  <c r="L1330" i="55"/>
  <c r="M1330" i="55"/>
  <c r="N1330" i="55"/>
  <c r="B1331" i="55"/>
  <c r="C1331" i="55"/>
  <c r="P1331" i="55" s="1"/>
  <c r="D1331" i="55"/>
  <c r="E1331" i="55"/>
  <c r="F1331" i="55"/>
  <c r="G1331" i="55"/>
  <c r="H1331" i="55"/>
  <c r="I1331" i="55"/>
  <c r="J1331" i="55"/>
  <c r="K1331" i="55"/>
  <c r="L1331" i="55"/>
  <c r="M1331" i="55"/>
  <c r="N1331" i="55"/>
  <c r="B1332" i="55"/>
  <c r="C1332" i="55"/>
  <c r="P1332" i="55" s="1"/>
  <c r="D1332" i="55"/>
  <c r="E1332" i="55"/>
  <c r="F1332" i="55"/>
  <c r="G1332" i="55"/>
  <c r="H1332" i="55"/>
  <c r="I1332" i="55"/>
  <c r="J1332" i="55"/>
  <c r="K1332" i="55"/>
  <c r="L1332" i="55"/>
  <c r="M1332" i="55"/>
  <c r="N1332" i="55"/>
  <c r="B1333" i="55"/>
  <c r="C1333" i="55"/>
  <c r="P1333" i="55" s="1"/>
  <c r="D1333" i="55"/>
  <c r="E1333" i="55"/>
  <c r="F1333" i="55"/>
  <c r="G1333" i="55"/>
  <c r="H1333" i="55"/>
  <c r="I1333" i="55"/>
  <c r="J1333" i="55"/>
  <c r="K1333" i="55"/>
  <c r="L1333" i="55"/>
  <c r="M1333" i="55"/>
  <c r="N1333" i="55"/>
  <c r="B1334" i="55"/>
  <c r="C1334" i="55"/>
  <c r="P1334" i="55" s="1"/>
  <c r="D1334" i="55"/>
  <c r="E1334" i="55"/>
  <c r="F1334" i="55"/>
  <c r="G1334" i="55"/>
  <c r="H1334" i="55"/>
  <c r="I1334" i="55"/>
  <c r="J1334" i="55"/>
  <c r="K1334" i="55"/>
  <c r="L1334" i="55"/>
  <c r="M1334" i="55"/>
  <c r="N1334" i="55"/>
  <c r="B1335" i="55"/>
  <c r="C1335" i="55"/>
  <c r="P1335" i="55" s="1"/>
  <c r="D1335" i="55"/>
  <c r="E1335" i="55"/>
  <c r="F1335" i="55"/>
  <c r="G1335" i="55"/>
  <c r="H1335" i="55"/>
  <c r="I1335" i="55"/>
  <c r="J1335" i="55"/>
  <c r="K1335" i="55"/>
  <c r="L1335" i="55"/>
  <c r="M1335" i="55"/>
  <c r="N1335" i="55"/>
  <c r="B1336" i="55"/>
  <c r="C1336" i="55"/>
  <c r="P1336" i="55" s="1"/>
  <c r="D1336" i="55"/>
  <c r="E1336" i="55"/>
  <c r="F1336" i="55"/>
  <c r="G1336" i="55"/>
  <c r="H1336" i="55"/>
  <c r="I1336" i="55"/>
  <c r="J1336" i="55"/>
  <c r="K1336" i="55"/>
  <c r="L1336" i="55"/>
  <c r="M1336" i="55"/>
  <c r="N1336" i="55"/>
  <c r="B1337" i="55"/>
  <c r="C1337" i="55"/>
  <c r="P1337" i="55" s="1"/>
  <c r="D1337" i="55"/>
  <c r="E1337" i="55"/>
  <c r="F1337" i="55"/>
  <c r="G1337" i="55"/>
  <c r="H1337" i="55"/>
  <c r="I1337" i="55"/>
  <c r="J1337" i="55"/>
  <c r="K1337" i="55"/>
  <c r="L1337" i="55"/>
  <c r="M1337" i="55"/>
  <c r="N1337" i="55"/>
  <c r="B1338" i="55"/>
  <c r="C1338" i="55"/>
  <c r="P1338" i="55" s="1"/>
  <c r="D1338" i="55"/>
  <c r="E1338" i="55"/>
  <c r="F1338" i="55"/>
  <c r="G1338" i="55"/>
  <c r="H1338" i="55"/>
  <c r="I1338" i="55"/>
  <c r="J1338" i="55"/>
  <c r="K1338" i="55"/>
  <c r="L1338" i="55"/>
  <c r="M1338" i="55"/>
  <c r="N1338" i="55"/>
  <c r="B1339" i="55"/>
  <c r="C1339" i="55"/>
  <c r="P1339" i="55" s="1"/>
  <c r="D1339" i="55"/>
  <c r="E1339" i="55"/>
  <c r="F1339" i="55"/>
  <c r="G1339" i="55"/>
  <c r="H1339" i="55"/>
  <c r="I1339" i="55"/>
  <c r="J1339" i="55"/>
  <c r="K1339" i="55"/>
  <c r="L1339" i="55"/>
  <c r="M1339" i="55"/>
  <c r="N1339" i="55"/>
  <c r="B1340" i="55"/>
  <c r="C1340" i="55"/>
  <c r="P1340" i="55" s="1"/>
  <c r="D1340" i="55"/>
  <c r="E1340" i="55"/>
  <c r="F1340" i="55"/>
  <c r="G1340" i="55"/>
  <c r="H1340" i="55"/>
  <c r="I1340" i="55"/>
  <c r="J1340" i="55"/>
  <c r="K1340" i="55"/>
  <c r="L1340" i="55"/>
  <c r="M1340" i="55"/>
  <c r="N1340" i="55"/>
  <c r="B1341" i="55"/>
  <c r="C1341" i="55"/>
  <c r="P1341" i="55" s="1"/>
  <c r="D1341" i="55"/>
  <c r="E1341" i="55"/>
  <c r="F1341" i="55"/>
  <c r="G1341" i="55"/>
  <c r="H1341" i="55"/>
  <c r="I1341" i="55"/>
  <c r="J1341" i="55"/>
  <c r="K1341" i="55"/>
  <c r="L1341" i="55"/>
  <c r="M1341" i="55"/>
  <c r="N1341" i="55"/>
  <c r="B1342" i="55"/>
  <c r="C1342" i="55"/>
  <c r="P1342" i="55" s="1"/>
  <c r="D1342" i="55"/>
  <c r="E1342" i="55"/>
  <c r="F1342" i="55"/>
  <c r="G1342" i="55"/>
  <c r="H1342" i="55"/>
  <c r="I1342" i="55"/>
  <c r="J1342" i="55"/>
  <c r="K1342" i="55"/>
  <c r="L1342" i="55"/>
  <c r="M1342" i="55"/>
  <c r="N1342" i="55"/>
  <c r="B1343" i="55"/>
  <c r="C1343" i="55"/>
  <c r="P1343" i="55" s="1"/>
  <c r="D1343" i="55"/>
  <c r="E1343" i="55"/>
  <c r="F1343" i="55"/>
  <c r="G1343" i="55"/>
  <c r="H1343" i="55"/>
  <c r="I1343" i="55"/>
  <c r="J1343" i="55"/>
  <c r="K1343" i="55"/>
  <c r="L1343" i="55"/>
  <c r="M1343" i="55"/>
  <c r="N1343" i="55"/>
  <c r="B1344" i="55"/>
  <c r="C1344" i="55"/>
  <c r="P1344" i="55" s="1"/>
  <c r="D1344" i="55"/>
  <c r="E1344" i="55"/>
  <c r="F1344" i="55"/>
  <c r="G1344" i="55"/>
  <c r="H1344" i="55"/>
  <c r="I1344" i="55"/>
  <c r="J1344" i="55"/>
  <c r="K1344" i="55"/>
  <c r="L1344" i="55"/>
  <c r="M1344" i="55"/>
  <c r="N1344" i="55"/>
  <c r="B1345" i="55"/>
  <c r="C1345" i="55"/>
  <c r="P1345" i="55" s="1"/>
  <c r="D1345" i="55"/>
  <c r="E1345" i="55"/>
  <c r="F1345" i="55"/>
  <c r="G1345" i="55"/>
  <c r="H1345" i="55"/>
  <c r="I1345" i="55"/>
  <c r="J1345" i="55"/>
  <c r="K1345" i="55"/>
  <c r="L1345" i="55"/>
  <c r="M1345" i="55"/>
  <c r="N1345" i="55"/>
  <c r="B1346" i="55"/>
  <c r="C1346" i="55"/>
  <c r="P1346" i="55" s="1"/>
  <c r="D1346" i="55"/>
  <c r="E1346" i="55"/>
  <c r="F1346" i="55"/>
  <c r="G1346" i="55"/>
  <c r="H1346" i="55"/>
  <c r="I1346" i="55"/>
  <c r="J1346" i="55"/>
  <c r="K1346" i="55"/>
  <c r="L1346" i="55"/>
  <c r="M1346" i="55"/>
  <c r="N1346" i="55"/>
  <c r="B1347" i="55"/>
  <c r="C1347" i="55"/>
  <c r="P1347" i="55" s="1"/>
  <c r="D1347" i="55"/>
  <c r="E1347" i="55"/>
  <c r="F1347" i="55"/>
  <c r="G1347" i="55"/>
  <c r="H1347" i="55"/>
  <c r="I1347" i="55"/>
  <c r="J1347" i="55"/>
  <c r="K1347" i="55"/>
  <c r="L1347" i="55"/>
  <c r="M1347" i="55"/>
  <c r="N1347" i="55"/>
  <c r="B1348" i="55"/>
  <c r="C1348" i="55"/>
  <c r="P1348" i="55" s="1"/>
  <c r="D1348" i="55"/>
  <c r="E1348" i="55"/>
  <c r="F1348" i="55"/>
  <c r="G1348" i="55"/>
  <c r="H1348" i="55"/>
  <c r="I1348" i="55"/>
  <c r="J1348" i="55"/>
  <c r="K1348" i="55"/>
  <c r="L1348" i="55"/>
  <c r="M1348" i="55"/>
  <c r="N1348" i="55"/>
  <c r="B1349" i="55"/>
  <c r="C1349" i="55"/>
  <c r="P1349" i="55" s="1"/>
  <c r="D1349" i="55"/>
  <c r="E1349" i="55"/>
  <c r="F1349" i="55"/>
  <c r="G1349" i="55"/>
  <c r="H1349" i="55"/>
  <c r="I1349" i="55"/>
  <c r="J1349" i="55"/>
  <c r="K1349" i="55"/>
  <c r="L1349" i="55"/>
  <c r="M1349" i="55"/>
  <c r="N1349" i="55"/>
  <c r="B1350" i="55"/>
  <c r="C1350" i="55"/>
  <c r="P1350" i="55" s="1"/>
  <c r="D1350" i="55"/>
  <c r="E1350" i="55"/>
  <c r="F1350" i="55"/>
  <c r="G1350" i="55"/>
  <c r="H1350" i="55"/>
  <c r="I1350" i="55"/>
  <c r="J1350" i="55"/>
  <c r="K1350" i="55"/>
  <c r="L1350" i="55"/>
  <c r="M1350" i="55"/>
  <c r="N1350" i="55"/>
  <c r="B1351" i="55"/>
  <c r="C1351" i="55"/>
  <c r="P1351" i="55" s="1"/>
  <c r="D1351" i="55"/>
  <c r="E1351" i="55"/>
  <c r="F1351" i="55"/>
  <c r="G1351" i="55"/>
  <c r="H1351" i="55"/>
  <c r="I1351" i="55"/>
  <c r="J1351" i="55"/>
  <c r="K1351" i="55"/>
  <c r="L1351" i="55"/>
  <c r="M1351" i="55"/>
  <c r="N1351" i="55"/>
  <c r="B1352" i="55"/>
  <c r="C1352" i="55"/>
  <c r="P1352" i="55" s="1"/>
  <c r="D1352" i="55"/>
  <c r="E1352" i="55"/>
  <c r="F1352" i="55"/>
  <c r="G1352" i="55"/>
  <c r="H1352" i="55"/>
  <c r="I1352" i="55"/>
  <c r="J1352" i="55"/>
  <c r="K1352" i="55"/>
  <c r="L1352" i="55"/>
  <c r="M1352" i="55"/>
  <c r="N1352" i="55"/>
  <c r="B1353" i="55"/>
  <c r="C1353" i="55"/>
  <c r="P1353" i="55" s="1"/>
  <c r="D1353" i="55"/>
  <c r="E1353" i="55"/>
  <c r="F1353" i="55"/>
  <c r="G1353" i="55"/>
  <c r="H1353" i="55"/>
  <c r="I1353" i="55"/>
  <c r="J1353" i="55"/>
  <c r="K1353" i="55"/>
  <c r="L1353" i="55"/>
  <c r="M1353" i="55"/>
  <c r="N1353" i="55"/>
  <c r="B1354" i="55"/>
  <c r="C1354" i="55"/>
  <c r="P1354" i="55" s="1"/>
  <c r="D1354" i="55"/>
  <c r="E1354" i="55"/>
  <c r="F1354" i="55"/>
  <c r="G1354" i="55"/>
  <c r="H1354" i="55"/>
  <c r="I1354" i="55"/>
  <c r="J1354" i="55"/>
  <c r="K1354" i="55"/>
  <c r="L1354" i="55"/>
  <c r="M1354" i="55"/>
  <c r="N1354" i="55"/>
  <c r="B1355" i="55"/>
  <c r="C1355" i="55"/>
  <c r="P1355" i="55" s="1"/>
  <c r="D1355" i="55"/>
  <c r="E1355" i="55"/>
  <c r="F1355" i="55"/>
  <c r="G1355" i="55"/>
  <c r="H1355" i="55"/>
  <c r="I1355" i="55"/>
  <c r="J1355" i="55"/>
  <c r="K1355" i="55"/>
  <c r="L1355" i="55"/>
  <c r="M1355" i="55"/>
  <c r="N1355" i="55"/>
  <c r="B1356" i="55"/>
  <c r="C1356" i="55"/>
  <c r="P1356" i="55" s="1"/>
  <c r="D1356" i="55"/>
  <c r="E1356" i="55"/>
  <c r="F1356" i="55"/>
  <c r="G1356" i="55"/>
  <c r="H1356" i="55"/>
  <c r="I1356" i="55"/>
  <c r="J1356" i="55"/>
  <c r="K1356" i="55"/>
  <c r="L1356" i="55"/>
  <c r="M1356" i="55"/>
  <c r="N1356" i="55"/>
  <c r="B1357" i="55"/>
  <c r="C1357" i="55"/>
  <c r="P1357" i="55" s="1"/>
  <c r="D1357" i="55"/>
  <c r="E1357" i="55"/>
  <c r="F1357" i="55"/>
  <c r="G1357" i="55"/>
  <c r="H1357" i="55"/>
  <c r="I1357" i="55"/>
  <c r="J1357" i="55"/>
  <c r="K1357" i="55"/>
  <c r="L1357" i="55"/>
  <c r="M1357" i="55"/>
  <c r="N1357" i="55"/>
  <c r="B1358" i="55"/>
  <c r="C1358" i="55"/>
  <c r="P1358" i="55" s="1"/>
  <c r="D1358" i="55"/>
  <c r="E1358" i="55"/>
  <c r="F1358" i="55"/>
  <c r="G1358" i="55"/>
  <c r="H1358" i="55"/>
  <c r="I1358" i="55"/>
  <c r="J1358" i="55"/>
  <c r="K1358" i="55"/>
  <c r="L1358" i="55"/>
  <c r="M1358" i="55"/>
  <c r="N1358" i="55"/>
  <c r="B1359" i="55"/>
  <c r="C1359" i="55"/>
  <c r="P1359" i="55" s="1"/>
  <c r="D1359" i="55"/>
  <c r="E1359" i="55"/>
  <c r="F1359" i="55"/>
  <c r="G1359" i="55"/>
  <c r="H1359" i="55"/>
  <c r="I1359" i="55"/>
  <c r="J1359" i="55"/>
  <c r="K1359" i="55"/>
  <c r="L1359" i="55"/>
  <c r="M1359" i="55"/>
  <c r="N1359" i="55"/>
  <c r="B1360" i="55"/>
  <c r="C1360" i="55"/>
  <c r="P1360" i="55" s="1"/>
  <c r="D1360" i="55"/>
  <c r="E1360" i="55"/>
  <c r="F1360" i="55"/>
  <c r="G1360" i="55"/>
  <c r="H1360" i="55"/>
  <c r="I1360" i="55"/>
  <c r="J1360" i="55"/>
  <c r="K1360" i="55"/>
  <c r="L1360" i="55"/>
  <c r="M1360" i="55"/>
  <c r="N1360" i="55"/>
  <c r="B1361" i="55"/>
  <c r="C1361" i="55"/>
  <c r="P1361" i="55" s="1"/>
  <c r="D1361" i="55"/>
  <c r="E1361" i="55"/>
  <c r="F1361" i="55"/>
  <c r="G1361" i="55"/>
  <c r="H1361" i="55"/>
  <c r="I1361" i="55"/>
  <c r="J1361" i="55"/>
  <c r="K1361" i="55"/>
  <c r="L1361" i="55"/>
  <c r="M1361" i="55"/>
  <c r="N1361" i="55"/>
  <c r="B1362" i="55"/>
  <c r="C1362" i="55"/>
  <c r="P1362" i="55" s="1"/>
  <c r="D1362" i="55"/>
  <c r="E1362" i="55"/>
  <c r="F1362" i="55"/>
  <c r="G1362" i="55"/>
  <c r="H1362" i="55"/>
  <c r="I1362" i="55"/>
  <c r="J1362" i="55"/>
  <c r="K1362" i="55"/>
  <c r="L1362" i="55"/>
  <c r="M1362" i="55"/>
  <c r="N1362" i="55"/>
  <c r="B1363" i="55"/>
  <c r="C1363" i="55"/>
  <c r="P1363" i="55" s="1"/>
  <c r="D1363" i="55"/>
  <c r="E1363" i="55"/>
  <c r="F1363" i="55"/>
  <c r="G1363" i="55"/>
  <c r="H1363" i="55"/>
  <c r="I1363" i="55"/>
  <c r="J1363" i="55"/>
  <c r="K1363" i="55"/>
  <c r="L1363" i="55"/>
  <c r="M1363" i="55"/>
  <c r="N1363" i="55"/>
  <c r="B1364" i="55"/>
  <c r="C1364" i="55"/>
  <c r="P1364" i="55" s="1"/>
  <c r="D1364" i="55"/>
  <c r="E1364" i="55"/>
  <c r="F1364" i="55"/>
  <c r="G1364" i="55"/>
  <c r="H1364" i="55"/>
  <c r="I1364" i="55"/>
  <c r="J1364" i="55"/>
  <c r="K1364" i="55"/>
  <c r="L1364" i="55"/>
  <c r="M1364" i="55"/>
  <c r="N1364" i="55"/>
  <c r="B1365" i="55"/>
  <c r="C1365" i="55"/>
  <c r="P1365" i="55" s="1"/>
  <c r="D1365" i="55"/>
  <c r="E1365" i="55"/>
  <c r="F1365" i="55"/>
  <c r="G1365" i="55"/>
  <c r="H1365" i="55"/>
  <c r="I1365" i="55"/>
  <c r="J1365" i="55"/>
  <c r="K1365" i="55"/>
  <c r="L1365" i="55"/>
  <c r="M1365" i="55"/>
  <c r="N1365" i="55"/>
  <c r="B1366" i="55"/>
  <c r="C1366" i="55"/>
  <c r="P1366" i="55" s="1"/>
  <c r="D1366" i="55"/>
  <c r="E1366" i="55"/>
  <c r="F1366" i="55"/>
  <c r="G1366" i="55"/>
  <c r="H1366" i="55"/>
  <c r="I1366" i="55"/>
  <c r="J1366" i="55"/>
  <c r="K1366" i="55"/>
  <c r="L1366" i="55"/>
  <c r="M1366" i="55"/>
  <c r="N1366" i="55"/>
  <c r="B1367" i="55"/>
  <c r="C1367" i="55"/>
  <c r="P1367" i="55" s="1"/>
  <c r="D1367" i="55"/>
  <c r="E1367" i="55"/>
  <c r="F1367" i="55"/>
  <c r="G1367" i="55"/>
  <c r="H1367" i="55"/>
  <c r="I1367" i="55"/>
  <c r="J1367" i="55"/>
  <c r="K1367" i="55"/>
  <c r="L1367" i="55"/>
  <c r="M1367" i="55"/>
  <c r="N1367" i="55"/>
  <c r="B1368" i="55"/>
  <c r="C1368" i="55"/>
  <c r="P1368" i="55" s="1"/>
  <c r="D1368" i="55"/>
  <c r="E1368" i="55"/>
  <c r="F1368" i="55"/>
  <c r="G1368" i="55"/>
  <c r="H1368" i="55"/>
  <c r="I1368" i="55"/>
  <c r="J1368" i="55"/>
  <c r="K1368" i="55"/>
  <c r="L1368" i="55"/>
  <c r="M1368" i="55"/>
  <c r="N1368" i="55"/>
  <c r="B1369" i="55"/>
  <c r="C1369" i="55"/>
  <c r="P1369" i="55" s="1"/>
  <c r="D1369" i="55"/>
  <c r="E1369" i="55"/>
  <c r="F1369" i="55"/>
  <c r="G1369" i="55"/>
  <c r="H1369" i="55"/>
  <c r="I1369" i="55"/>
  <c r="J1369" i="55"/>
  <c r="K1369" i="55"/>
  <c r="L1369" i="55"/>
  <c r="M1369" i="55"/>
  <c r="N1369" i="55"/>
  <c r="B1370" i="55"/>
  <c r="C1370" i="55"/>
  <c r="P1370" i="55" s="1"/>
  <c r="D1370" i="55"/>
  <c r="E1370" i="55"/>
  <c r="F1370" i="55"/>
  <c r="G1370" i="55"/>
  <c r="H1370" i="55"/>
  <c r="I1370" i="55"/>
  <c r="J1370" i="55"/>
  <c r="K1370" i="55"/>
  <c r="L1370" i="55"/>
  <c r="M1370" i="55"/>
  <c r="N1370" i="55"/>
  <c r="B1371" i="55"/>
  <c r="C1371" i="55"/>
  <c r="P1371" i="55" s="1"/>
  <c r="D1371" i="55"/>
  <c r="E1371" i="55"/>
  <c r="F1371" i="55"/>
  <c r="G1371" i="55"/>
  <c r="H1371" i="55"/>
  <c r="I1371" i="55"/>
  <c r="J1371" i="55"/>
  <c r="K1371" i="55"/>
  <c r="L1371" i="55"/>
  <c r="M1371" i="55"/>
  <c r="N1371" i="55"/>
  <c r="B1372" i="55"/>
  <c r="C1372" i="55"/>
  <c r="P1372" i="55" s="1"/>
  <c r="D1372" i="55"/>
  <c r="E1372" i="55"/>
  <c r="F1372" i="55"/>
  <c r="G1372" i="55"/>
  <c r="H1372" i="55"/>
  <c r="I1372" i="55"/>
  <c r="J1372" i="55"/>
  <c r="K1372" i="55"/>
  <c r="L1372" i="55"/>
  <c r="M1372" i="55"/>
  <c r="N1372" i="55"/>
  <c r="B1373" i="55"/>
  <c r="C1373" i="55"/>
  <c r="P1373" i="55" s="1"/>
  <c r="D1373" i="55"/>
  <c r="E1373" i="55"/>
  <c r="F1373" i="55"/>
  <c r="G1373" i="55"/>
  <c r="H1373" i="55"/>
  <c r="I1373" i="55"/>
  <c r="J1373" i="55"/>
  <c r="K1373" i="55"/>
  <c r="L1373" i="55"/>
  <c r="M1373" i="55"/>
  <c r="N1373" i="55"/>
  <c r="B1374" i="55"/>
  <c r="C1374" i="55"/>
  <c r="P1374" i="55" s="1"/>
  <c r="D1374" i="55"/>
  <c r="E1374" i="55"/>
  <c r="F1374" i="55"/>
  <c r="G1374" i="55"/>
  <c r="H1374" i="55"/>
  <c r="I1374" i="55"/>
  <c r="J1374" i="55"/>
  <c r="K1374" i="55"/>
  <c r="L1374" i="55"/>
  <c r="M1374" i="55"/>
  <c r="N1374" i="55"/>
  <c r="B1375" i="55"/>
  <c r="C1375" i="55"/>
  <c r="P1375" i="55" s="1"/>
  <c r="D1375" i="55"/>
  <c r="E1375" i="55"/>
  <c r="F1375" i="55"/>
  <c r="G1375" i="55"/>
  <c r="H1375" i="55"/>
  <c r="I1375" i="55"/>
  <c r="J1375" i="55"/>
  <c r="K1375" i="55"/>
  <c r="L1375" i="55"/>
  <c r="M1375" i="55"/>
  <c r="N1375" i="55"/>
  <c r="B1376" i="55"/>
  <c r="C1376" i="55"/>
  <c r="P1376" i="55" s="1"/>
  <c r="D1376" i="55"/>
  <c r="E1376" i="55"/>
  <c r="F1376" i="55"/>
  <c r="G1376" i="55"/>
  <c r="H1376" i="55"/>
  <c r="I1376" i="55"/>
  <c r="J1376" i="55"/>
  <c r="K1376" i="55"/>
  <c r="L1376" i="55"/>
  <c r="M1376" i="55"/>
  <c r="N1376" i="55"/>
  <c r="B1377" i="55"/>
  <c r="C1377" i="55"/>
  <c r="P1377" i="55" s="1"/>
  <c r="D1377" i="55"/>
  <c r="E1377" i="55"/>
  <c r="F1377" i="55"/>
  <c r="G1377" i="55"/>
  <c r="H1377" i="55"/>
  <c r="I1377" i="55"/>
  <c r="J1377" i="55"/>
  <c r="K1377" i="55"/>
  <c r="L1377" i="55"/>
  <c r="M1377" i="55"/>
  <c r="N1377" i="55"/>
  <c r="B1378" i="55"/>
  <c r="C1378" i="55"/>
  <c r="P1378" i="55" s="1"/>
  <c r="D1378" i="55"/>
  <c r="E1378" i="55"/>
  <c r="F1378" i="55"/>
  <c r="G1378" i="55"/>
  <c r="H1378" i="55"/>
  <c r="I1378" i="55"/>
  <c r="J1378" i="55"/>
  <c r="K1378" i="55"/>
  <c r="L1378" i="55"/>
  <c r="M1378" i="55"/>
  <c r="N1378" i="55"/>
  <c r="B1379" i="55"/>
  <c r="C1379" i="55"/>
  <c r="P1379" i="55" s="1"/>
  <c r="D1379" i="55"/>
  <c r="E1379" i="55"/>
  <c r="F1379" i="55"/>
  <c r="G1379" i="55"/>
  <c r="H1379" i="55"/>
  <c r="I1379" i="55"/>
  <c r="J1379" i="55"/>
  <c r="K1379" i="55"/>
  <c r="L1379" i="55"/>
  <c r="M1379" i="55"/>
  <c r="N1379" i="55"/>
  <c r="B1380" i="55"/>
  <c r="C1380" i="55"/>
  <c r="P1380" i="55" s="1"/>
  <c r="D1380" i="55"/>
  <c r="E1380" i="55"/>
  <c r="F1380" i="55"/>
  <c r="G1380" i="55"/>
  <c r="H1380" i="55"/>
  <c r="I1380" i="55"/>
  <c r="J1380" i="55"/>
  <c r="K1380" i="55"/>
  <c r="L1380" i="55"/>
  <c r="M1380" i="55"/>
  <c r="N1380" i="55"/>
  <c r="B1381" i="55"/>
  <c r="C1381" i="55"/>
  <c r="P1381" i="55" s="1"/>
  <c r="D1381" i="55"/>
  <c r="E1381" i="55"/>
  <c r="F1381" i="55"/>
  <c r="G1381" i="55"/>
  <c r="H1381" i="55"/>
  <c r="I1381" i="55"/>
  <c r="J1381" i="55"/>
  <c r="K1381" i="55"/>
  <c r="L1381" i="55"/>
  <c r="M1381" i="55"/>
  <c r="N1381" i="55"/>
  <c r="B1382" i="55"/>
  <c r="C1382" i="55"/>
  <c r="P1382" i="55" s="1"/>
  <c r="D1382" i="55"/>
  <c r="E1382" i="55"/>
  <c r="F1382" i="55"/>
  <c r="G1382" i="55"/>
  <c r="H1382" i="55"/>
  <c r="I1382" i="55"/>
  <c r="J1382" i="55"/>
  <c r="K1382" i="55"/>
  <c r="L1382" i="55"/>
  <c r="M1382" i="55"/>
  <c r="N1382" i="55"/>
  <c r="B1383" i="55"/>
  <c r="C1383" i="55"/>
  <c r="P1383" i="55" s="1"/>
  <c r="D1383" i="55"/>
  <c r="E1383" i="55"/>
  <c r="F1383" i="55"/>
  <c r="G1383" i="55"/>
  <c r="H1383" i="55"/>
  <c r="I1383" i="55"/>
  <c r="J1383" i="55"/>
  <c r="K1383" i="55"/>
  <c r="L1383" i="55"/>
  <c r="M1383" i="55"/>
  <c r="N1383" i="55"/>
  <c r="B1384" i="55"/>
  <c r="C1384" i="55"/>
  <c r="P1384" i="55" s="1"/>
  <c r="D1384" i="55"/>
  <c r="E1384" i="55"/>
  <c r="F1384" i="55"/>
  <c r="G1384" i="55"/>
  <c r="H1384" i="55"/>
  <c r="I1384" i="55"/>
  <c r="J1384" i="55"/>
  <c r="K1384" i="55"/>
  <c r="L1384" i="55"/>
  <c r="M1384" i="55"/>
  <c r="N1384" i="55"/>
  <c r="B1385" i="55"/>
  <c r="C1385" i="55"/>
  <c r="P1385" i="55" s="1"/>
  <c r="D1385" i="55"/>
  <c r="E1385" i="55"/>
  <c r="F1385" i="55"/>
  <c r="G1385" i="55"/>
  <c r="H1385" i="55"/>
  <c r="I1385" i="55"/>
  <c r="J1385" i="55"/>
  <c r="K1385" i="55"/>
  <c r="L1385" i="55"/>
  <c r="M1385" i="55"/>
  <c r="N1385" i="55"/>
  <c r="B1386" i="55"/>
  <c r="C1386" i="55"/>
  <c r="P1386" i="55" s="1"/>
  <c r="D1386" i="55"/>
  <c r="E1386" i="55"/>
  <c r="F1386" i="55"/>
  <c r="G1386" i="55"/>
  <c r="H1386" i="55"/>
  <c r="I1386" i="55"/>
  <c r="J1386" i="55"/>
  <c r="K1386" i="55"/>
  <c r="L1386" i="55"/>
  <c r="M1386" i="55"/>
  <c r="N1386" i="55"/>
  <c r="B1387" i="55"/>
  <c r="C1387" i="55"/>
  <c r="P1387" i="55" s="1"/>
  <c r="D1387" i="55"/>
  <c r="E1387" i="55"/>
  <c r="F1387" i="55"/>
  <c r="G1387" i="55"/>
  <c r="H1387" i="55"/>
  <c r="I1387" i="55"/>
  <c r="J1387" i="55"/>
  <c r="K1387" i="55"/>
  <c r="L1387" i="55"/>
  <c r="M1387" i="55"/>
  <c r="N1387" i="55"/>
  <c r="B1388" i="55"/>
  <c r="C1388" i="55"/>
  <c r="P1388" i="55" s="1"/>
  <c r="D1388" i="55"/>
  <c r="E1388" i="55"/>
  <c r="F1388" i="55"/>
  <c r="G1388" i="55"/>
  <c r="H1388" i="55"/>
  <c r="I1388" i="55"/>
  <c r="J1388" i="55"/>
  <c r="K1388" i="55"/>
  <c r="L1388" i="55"/>
  <c r="M1388" i="55"/>
  <c r="N1388" i="55"/>
  <c r="B1389" i="55"/>
  <c r="C1389" i="55"/>
  <c r="P1389" i="55" s="1"/>
  <c r="D1389" i="55"/>
  <c r="E1389" i="55"/>
  <c r="F1389" i="55"/>
  <c r="G1389" i="55"/>
  <c r="H1389" i="55"/>
  <c r="I1389" i="55"/>
  <c r="J1389" i="55"/>
  <c r="K1389" i="55"/>
  <c r="L1389" i="55"/>
  <c r="M1389" i="55"/>
  <c r="N1389" i="55"/>
  <c r="B1390" i="55"/>
  <c r="C1390" i="55"/>
  <c r="P1390" i="55" s="1"/>
  <c r="D1390" i="55"/>
  <c r="E1390" i="55"/>
  <c r="F1390" i="55"/>
  <c r="G1390" i="55"/>
  <c r="H1390" i="55"/>
  <c r="I1390" i="55"/>
  <c r="J1390" i="55"/>
  <c r="K1390" i="55"/>
  <c r="L1390" i="55"/>
  <c r="M1390" i="55"/>
  <c r="N1390" i="55"/>
  <c r="B1391" i="55"/>
  <c r="C1391" i="55"/>
  <c r="P1391" i="55" s="1"/>
  <c r="D1391" i="55"/>
  <c r="E1391" i="55"/>
  <c r="F1391" i="55"/>
  <c r="G1391" i="55"/>
  <c r="H1391" i="55"/>
  <c r="I1391" i="55"/>
  <c r="J1391" i="55"/>
  <c r="K1391" i="55"/>
  <c r="L1391" i="55"/>
  <c r="M1391" i="55"/>
  <c r="N1391" i="55"/>
  <c r="B1392" i="55"/>
  <c r="C1392" i="55"/>
  <c r="P1392" i="55" s="1"/>
  <c r="D1392" i="55"/>
  <c r="E1392" i="55"/>
  <c r="F1392" i="55"/>
  <c r="G1392" i="55"/>
  <c r="H1392" i="55"/>
  <c r="I1392" i="55"/>
  <c r="J1392" i="55"/>
  <c r="K1392" i="55"/>
  <c r="L1392" i="55"/>
  <c r="M1392" i="55"/>
  <c r="N1392" i="55"/>
  <c r="B1393" i="55"/>
  <c r="C1393" i="55"/>
  <c r="P1393" i="55" s="1"/>
  <c r="D1393" i="55"/>
  <c r="E1393" i="55"/>
  <c r="F1393" i="55"/>
  <c r="G1393" i="55"/>
  <c r="H1393" i="55"/>
  <c r="I1393" i="55"/>
  <c r="J1393" i="55"/>
  <c r="K1393" i="55"/>
  <c r="L1393" i="55"/>
  <c r="M1393" i="55"/>
  <c r="N1393" i="55"/>
  <c r="B1394" i="55"/>
  <c r="C1394" i="55"/>
  <c r="P1394" i="55" s="1"/>
  <c r="D1394" i="55"/>
  <c r="E1394" i="55"/>
  <c r="F1394" i="55"/>
  <c r="G1394" i="55"/>
  <c r="H1394" i="55"/>
  <c r="I1394" i="55"/>
  <c r="J1394" i="55"/>
  <c r="K1394" i="55"/>
  <c r="L1394" i="55"/>
  <c r="M1394" i="55"/>
  <c r="N1394" i="55"/>
  <c r="B1395" i="55"/>
  <c r="C1395" i="55"/>
  <c r="P1395" i="55" s="1"/>
  <c r="D1395" i="55"/>
  <c r="E1395" i="55"/>
  <c r="F1395" i="55"/>
  <c r="G1395" i="55"/>
  <c r="H1395" i="55"/>
  <c r="I1395" i="55"/>
  <c r="J1395" i="55"/>
  <c r="K1395" i="55"/>
  <c r="L1395" i="55"/>
  <c r="M1395" i="55"/>
  <c r="N1395" i="55"/>
  <c r="B1396" i="55"/>
  <c r="C1396" i="55"/>
  <c r="P1396" i="55" s="1"/>
  <c r="D1396" i="55"/>
  <c r="E1396" i="55"/>
  <c r="F1396" i="55"/>
  <c r="G1396" i="55"/>
  <c r="H1396" i="55"/>
  <c r="I1396" i="55"/>
  <c r="J1396" i="55"/>
  <c r="K1396" i="55"/>
  <c r="L1396" i="55"/>
  <c r="M1396" i="55"/>
  <c r="N1396" i="55"/>
  <c r="B1397" i="55"/>
  <c r="C1397" i="55"/>
  <c r="P1397" i="55" s="1"/>
  <c r="D1397" i="55"/>
  <c r="E1397" i="55"/>
  <c r="F1397" i="55"/>
  <c r="G1397" i="55"/>
  <c r="H1397" i="55"/>
  <c r="I1397" i="55"/>
  <c r="J1397" i="55"/>
  <c r="K1397" i="55"/>
  <c r="L1397" i="55"/>
  <c r="M1397" i="55"/>
  <c r="N1397" i="55"/>
  <c r="B1398" i="55"/>
  <c r="C1398" i="55"/>
  <c r="P1398" i="55" s="1"/>
  <c r="D1398" i="55"/>
  <c r="E1398" i="55"/>
  <c r="F1398" i="55"/>
  <c r="G1398" i="55"/>
  <c r="H1398" i="55"/>
  <c r="I1398" i="55"/>
  <c r="J1398" i="55"/>
  <c r="K1398" i="55"/>
  <c r="L1398" i="55"/>
  <c r="M1398" i="55"/>
  <c r="N1398" i="55"/>
  <c r="B1399" i="55"/>
  <c r="C1399" i="55"/>
  <c r="P1399" i="55" s="1"/>
  <c r="D1399" i="55"/>
  <c r="E1399" i="55"/>
  <c r="F1399" i="55"/>
  <c r="G1399" i="55"/>
  <c r="H1399" i="55"/>
  <c r="I1399" i="55"/>
  <c r="J1399" i="55"/>
  <c r="K1399" i="55"/>
  <c r="L1399" i="55"/>
  <c r="M1399" i="55"/>
  <c r="N1399" i="55"/>
  <c r="B1400" i="55"/>
  <c r="C1400" i="55"/>
  <c r="P1400" i="55" s="1"/>
  <c r="D1400" i="55"/>
  <c r="E1400" i="55"/>
  <c r="F1400" i="55"/>
  <c r="G1400" i="55"/>
  <c r="H1400" i="55"/>
  <c r="I1400" i="55"/>
  <c r="J1400" i="55"/>
  <c r="K1400" i="55"/>
  <c r="L1400" i="55"/>
  <c r="M1400" i="55"/>
  <c r="N1400" i="55"/>
  <c r="B1401" i="55"/>
  <c r="C1401" i="55"/>
  <c r="P1401" i="55" s="1"/>
  <c r="D1401" i="55"/>
  <c r="E1401" i="55"/>
  <c r="F1401" i="55"/>
  <c r="G1401" i="55"/>
  <c r="H1401" i="55"/>
  <c r="I1401" i="55"/>
  <c r="J1401" i="55"/>
  <c r="K1401" i="55"/>
  <c r="L1401" i="55"/>
  <c r="M1401" i="55"/>
  <c r="N1401" i="55"/>
  <c r="B1402" i="55"/>
  <c r="C1402" i="55"/>
  <c r="P1402" i="55" s="1"/>
  <c r="D1402" i="55"/>
  <c r="E1402" i="55"/>
  <c r="F1402" i="55"/>
  <c r="G1402" i="55"/>
  <c r="H1402" i="55"/>
  <c r="I1402" i="55"/>
  <c r="J1402" i="55"/>
  <c r="K1402" i="55"/>
  <c r="L1402" i="55"/>
  <c r="M1402" i="55"/>
  <c r="N1402" i="55"/>
  <c r="B1403" i="55"/>
  <c r="C1403" i="55"/>
  <c r="P1403" i="55" s="1"/>
  <c r="D1403" i="55"/>
  <c r="E1403" i="55"/>
  <c r="F1403" i="55"/>
  <c r="G1403" i="55"/>
  <c r="H1403" i="55"/>
  <c r="I1403" i="55"/>
  <c r="J1403" i="55"/>
  <c r="K1403" i="55"/>
  <c r="L1403" i="55"/>
  <c r="M1403" i="55"/>
  <c r="N1403" i="55"/>
  <c r="B1404" i="55"/>
  <c r="C1404" i="55"/>
  <c r="P1404" i="55" s="1"/>
  <c r="D1404" i="55"/>
  <c r="E1404" i="55"/>
  <c r="F1404" i="55"/>
  <c r="G1404" i="55"/>
  <c r="H1404" i="55"/>
  <c r="I1404" i="55"/>
  <c r="J1404" i="55"/>
  <c r="K1404" i="55"/>
  <c r="L1404" i="55"/>
  <c r="M1404" i="55"/>
  <c r="N1404" i="55"/>
  <c r="B1405" i="55"/>
  <c r="C1405" i="55"/>
  <c r="P1405" i="55" s="1"/>
  <c r="D1405" i="55"/>
  <c r="E1405" i="55"/>
  <c r="F1405" i="55"/>
  <c r="G1405" i="55"/>
  <c r="H1405" i="55"/>
  <c r="I1405" i="55"/>
  <c r="J1405" i="55"/>
  <c r="K1405" i="55"/>
  <c r="L1405" i="55"/>
  <c r="M1405" i="55"/>
  <c r="N1405" i="55"/>
  <c r="B1406" i="55"/>
  <c r="C1406" i="55"/>
  <c r="P1406" i="55" s="1"/>
  <c r="D1406" i="55"/>
  <c r="E1406" i="55"/>
  <c r="F1406" i="55"/>
  <c r="G1406" i="55"/>
  <c r="H1406" i="55"/>
  <c r="I1406" i="55"/>
  <c r="J1406" i="55"/>
  <c r="K1406" i="55"/>
  <c r="L1406" i="55"/>
  <c r="M1406" i="55"/>
  <c r="N1406" i="55"/>
  <c r="B1407" i="55"/>
  <c r="C1407" i="55"/>
  <c r="P1407" i="55" s="1"/>
  <c r="D1407" i="55"/>
  <c r="E1407" i="55"/>
  <c r="F1407" i="55"/>
  <c r="G1407" i="55"/>
  <c r="H1407" i="55"/>
  <c r="I1407" i="55"/>
  <c r="J1407" i="55"/>
  <c r="K1407" i="55"/>
  <c r="L1407" i="55"/>
  <c r="M1407" i="55"/>
  <c r="N1407" i="55"/>
  <c r="B1408" i="55"/>
  <c r="C1408" i="55"/>
  <c r="P1408" i="55" s="1"/>
  <c r="D1408" i="55"/>
  <c r="E1408" i="55"/>
  <c r="F1408" i="55"/>
  <c r="G1408" i="55"/>
  <c r="H1408" i="55"/>
  <c r="I1408" i="55"/>
  <c r="J1408" i="55"/>
  <c r="K1408" i="55"/>
  <c r="L1408" i="55"/>
  <c r="M1408" i="55"/>
  <c r="N1408" i="55"/>
  <c r="B1409" i="55"/>
  <c r="C1409" i="55"/>
  <c r="P1409" i="55" s="1"/>
  <c r="D1409" i="55"/>
  <c r="E1409" i="55"/>
  <c r="F1409" i="55"/>
  <c r="G1409" i="55"/>
  <c r="H1409" i="55"/>
  <c r="I1409" i="55"/>
  <c r="J1409" i="55"/>
  <c r="K1409" i="55"/>
  <c r="L1409" i="55"/>
  <c r="M1409" i="55"/>
  <c r="N1409" i="55"/>
  <c r="B1410" i="55"/>
  <c r="C1410" i="55"/>
  <c r="P1410" i="55" s="1"/>
  <c r="D1410" i="55"/>
  <c r="E1410" i="55"/>
  <c r="F1410" i="55"/>
  <c r="G1410" i="55"/>
  <c r="H1410" i="55"/>
  <c r="I1410" i="55"/>
  <c r="J1410" i="55"/>
  <c r="K1410" i="55"/>
  <c r="L1410" i="55"/>
  <c r="M1410" i="55"/>
  <c r="N1410" i="55"/>
  <c r="B1411" i="55"/>
  <c r="C1411" i="55"/>
  <c r="P1411" i="55" s="1"/>
  <c r="D1411" i="55"/>
  <c r="E1411" i="55"/>
  <c r="F1411" i="55"/>
  <c r="G1411" i="55"/>
  <c r="H1411" i="55"/>
  <c r="I1411" i="55"/>
  <c r="J1411" i="55"/>
  <c r="K1411" i="55"/>
  <c r="L1411" i="55"/>
  <c r="M1411" i="55"/>
  <c r="N1411" i="55"/>
  <c r="B1412" i="55"/>
  <c r="C1412" i="55"/>
  <c r="P1412" i="55" s="1"/>
  <c r="D1412" i="55"/>
  <c r="E1412" i="55"/>
  <c r="F1412" i="55"/>
  <c r="G1412" i="55"/>
  <c r="H1412" i="55"/>
  <c r="I1412" i="55"/>
  <c r="J1412" i="55"/>
  <c r="K1412" i="55"/>
  <c r="L1412" i="55"/>
  <c r="M1412" i="55"/>
  <c r="N1412" i="55"/>
  <c r="B1413" i="55"/>
  <c r="C1413" i="55"/>
  <c r="P1413" i="55" s="1"/>
  <c r="D1413" i="55"/>
  <c r="E1413" i="55"/>
  <c r="F1413" i="55"/>
  <c r="G1413" i="55"/>
  <c r="H1413" i="55"/>
  <c r="I1413" i="55"/>
  <c r="J1413" i="55"/>
  <c r="K1413" i="55"/>
  <c r="L1413" i="55"/>
  <c r="M1413" i="55"/>
  <c r="N1413" i="55"/>
  <c r="B1414" i="55"/>
  <c r="C1414" i="55"/>
  <c r="P1414" i="55" s="1"/>
  <c r="D1414" i="55"/>
  <c r="E1414" i="55"/>
  <c r="F1414" i="55"/>
  <c r="G1414" i="55"/>
  <c r="H1414" i="55"/>
  <c r="I1414" i="55"/>
  <c r="J1414" i="55"/>
  <c r="K1414" i="55"/>
  <c r="L1414" i="55"/>
  <c r="M1414" i="55"/>
  <c r="N1414" i="55"/>
  <c r="B1415" i="55"/>
  <c r="C1415" i="55"/>
  <c r="P1415" i="55" s="1"/>
  <c r="D1415" i="55"/>
  <c r="E1415" i="55"/>
  <c r="F1415" i="55"/>
  <c r="G1415" i="55"/>
  <c r="H1415" i="55"/>
  <c r="I1415" i="55"/>
  <c r="J1415" i="55"/>
  <c r="K1415" i="55"/>
  <c r="L1415" i="55"/>
  <c r="M1415" i="55"/>
  <c r="N1415" i="55"/>
  <c r="B1416" i="55"/>
  <c r="C1416" i="55"/>
  <c r="P1416" i="55" s="1"/>
  <c r="D1416" i="55"/>
  <c r="E1416" i="55"/>
  <c r="F1416" i="55"/>
  <c r="G1416" i="55"/>
  <c r="H1416" i="55"/>
  <c r="I1416" i="55"/>
  <c r="J1416" i="55"/>
  <c r="K1416" i="55"/>
  <c r="L1416" i="55"/>
  <c r="M1416" i="55"/>
  <c r="N1416" i="55"/>
  <c r="B1417" i="55"/>
  <c r="C1417" i="55"/>
  <c r="P1417" i="55" s="1"/>
  <c r="D1417" i="55"/>
  <c r="E1417" i="55"/>
  <c r="F1417" i="55"/>
  <c r="G1417" i="55"/>
  <c r="H1417" i="55"/>
  <c r="I1417" i="55"/>
  <c r="J1417" i="55"/>
  <c r="K1417" i="55"/>
  <c r="L1417" i="55"/>
  <c r="M1417" i="55"/>
  <c r="N1417" i="55"/>
  <c r="B1418" i="55"/>
  <c r="C1418" i="55"/>
  <c r="P1418" i="55" s="1"/>
  <c r="D1418" i="55"/>
  <c r="E1418" i="55"/>
  <c r="F1418" i="55"/>
  <c r="G1418" i="55"/>
  <c r="H1418" i="55"/>
  <c r="I1418" i="55"/>
  <c r="J1418" i="55"/>
  <c r="K1418" i="55"/>
  <c r="L1418" i="55"/>
  <c r="M1418" i="55"/>
  <c r="N1418" i="55"/>
  <c r="B1419" i="55"/>
  <c r="C1419" i="55"/>
  <c r="P1419" i="55" s="1"/>
  <c r="D1419" i="55"/>
  <c r="E1419" i="55"/>
  <c r="F1419" i="55"/>
  <c r="G1419" i="55"/>
  <c r="H1419" i="55"/>
  <c r="I1419" i="55"/>
  <c r="J1419" i="55"/>
  <c r="K1419" i="55"/>
  <c r="L1419" i="55"/>
  <c r="M1419" i="55"/>
  <c r="N1419" i="55"/>
  <c r="B1420" i="55"/>
  <c r="C1420" i="55"/>
  <c r="P1420" i="55" s="1"/>
  <c r="D1420" i="55"/>
  <c r="E1420" i="55"/>
  <c r="F1420" i="55"/>
  <c r="G1420" i="55"/>
  <c r="H1420" i="55"/>
  <c r="I1420" i="55"/>
  <c r="J1420" i="55"/>
  <c r="K1420" i="55"/>
  <c r="L1420" i="55"/>
  <c r="M1420" i="55"/>
  <c r="N1420" i="55"/>
  <c r="B1421" i="55"/>
  <c r="C1421" i="55"/>
  <c r="P1421" i="55" s="1"/>
  <c r="D1421" i="55"/>
  <c r="E1421" i="55"/>
  <c r="F1421" i="55"/>
  <c r="G1421" i="55"/>
  <c r="H1421" i="55"/>
  <c r="I1421" i="55"/>
  <c r="J1421" i="55"/>
  <c r="K1421" i="55"/>
  <c r="L1421" i="55"/>
  <c r="M1421" i="55"/>
  <c r="N1421" i="55"/>
  <c r="B1422" i="55"/>
  <c r="C1422" i="55"/>
  <c r="P1422" i="55" s="1"/>
  <c r="D1422" i="55"/>
  <c r="E1422" i="55"/>
  <c r="F1422" i="55"/>
  <c r="G1422" i="55"/>
  <c r="H1422" i="55"/>
  <c r="I1422" i="55"/>
  <c r="J1422" i="55"/>
  <c r="K1422" i="55"/>
  <c r="L1422" i="55"/>
  <c r="M1422" i="55"/>
  <c r="N1422" i="55"/>
  <c r="B1423" i="55"/>
  <c r="C1423" i="55"/>
  <c r="P1423" i="55" s="1"/>
  <c r="D1423" i="55"/>
  <c r="E1423" i="55"/>
  <c r="F1423" i="55"/>
  <c r="G1423" i="55"/>
  <c r="H1423" i="55"/>
  <c r="I1423" i="55"/>
  <c r="J1423" i="55"/>
  <c r="K1423" i="55"/>
  <c r="L1423" i="55"/>
  <c r="M1423" i="55"/>
  <c r="N1423" i="55"/>
  <c r="B1424" i="55"/>
  <c r="C1424" i="55"/>
  <c r="P1424" i="55" s="1"/>
  <c r="D1424" i="55"/>
  <c r="E1424" i="55"/>
  <c r="F1424" i="55"/>
  <c r="G1424" i="55"/>
  <c r="H1424" i="55"/>
  <c r="I1424" i="55"/>
  <c r="J1424" i="55"/>
  <c r="K1424" i="55"/>
  <c r="L1424" i="55"/>
  <c r="M1424" i="55"/>
  <c r="N1424" i="55"/>
  <c r="B1425" i="55"/>
  <c r="C1425" i="55"/>
  <c r="P1425" i="55" s="1"/>
  <c r="D1425" i="55"/>
  <c r="E1425" i="55"/>
  <c r="F1425" i="55"/>
  <c r="G1425" i="55"/>
  <c r="H1425" i="55"/>
  <c r="I1425" i="55"/>
  <c r="J1425" i="55"/>
  <c r="K1425" i="55"/>
  <c r="L1425" i="55"/>
  <c r="M1425" i="55"/>
  <c r="N1425" i="55"/>
  <c r="B1426" i="55"/>
  <c r="C1426" i="55"/>
  <c r="P1426" i="55" s="1"/>
  <c r="D1426" i="55"/>
  <c r="E1426" i="55"/>
  <c r="F1426" i="55"/>
  <c r="G1426" i="55"/>
  <c r="H1426" i="55"/>
  <c r="I1426" i="55"/>
  <c r="J1426" i="55"/>
  <c r="K1426" i="55"/>
  <c r="L1426" i="55"/>
  <c r="M1426" i="55"/>
  <c r="N1426" i="55"/>
  <c r="B1427" i="55"/>
  <c r="C1427" i="55"/>
  <c r="P1427" i="55" s="1"/>
  <c r="D1427" i="55"/>
  <c r="E1427" i="55"/>
  <c r="F1427" i="55"/>
  <c r="G1427" i="55"/>
  <c r="H1427" i="55"/>
  <c r="I1427" i="55"/>
  <c r="J1427" i="55"/>
  <c r="K1427" i="55"/>
  <c r="L1427" i="55"/>
  <c r="M1427" i="55"/>
  <c r="N1427" i="55"/>
  <c r="B1428" i="55"/>
  <c r="C1428" i="55"/>
  <c r="P1428" i="55" s="1"/>
  <c r="D1428" i="55"/>
  <c r="E1428" i="55"/>
  <c r="F1428" i="55"/>
  <c r="G1428" i="55"/>
  <c r="H1428" i="55"/>
  <c r="I1428" i="55"/>
  <c r="J1428" i="55"/>
  <c r="K1428" i="55"/>
  <c r="L1428" i="55"/>
  <c r="M1428" i="55"/>
  <c r="N1428" i="55"/>
  <c r="B1429" i="55"/>
  <c r="C1429" i="55"/>
  <c r="P1429" i="55" s="1"/>
  <c r="D1429" i="55"/>
  <c r="E1429" i="55"/>
  <c r="F1429" i="55"/>
  <c r="G1429" i="55"/>
  <c r="H1429" i="55"/>
  <c r="I1429" i="55"/>
  <c r="J1429" i="55"/>
  <c r="K1429" i="55"/>
  <c r="L1429" i="55"/>
  <c r="M1429" i="55"/>
  <c r="N1429" i="55"/>
  <c r="B1430" i="55"/>
  <c r="C1430" i="55"/>
  <c r="P1430" i="55" s="1"/>
  <c r="D1430" i="55"/>
  <c r="E1430" i="55"/>
  <c r="F1430" i="55"/>
  <c r="G1430" i="55"/>
  <c r="H1430" i="55"/>
  <c r="I1430" i="55"/>
  <c r="J1430" i="55"/>
  <c r="K1430" i="55"/>
  <c r="L1430" i="55"/>
  <c r="M1430" i="55"/>
  <c r="N1430" i="55"/>
  <c r="B1431" i="55"/>
  <c r="C1431" i="55"/>
  <c r="P1431" i="55" s="1"/>
  <c r="D1431" i="55"/>
  <c r="E1431" i="55"/>
  <c r="F1431" i="55"/>
  <c r="G1431" i="55"/>
  <c r="H1431" i="55"/>
  <c r="I1431" i="55"/>
  <c r="J1431" i="55"/>
  <c r="K1431" i="55"/>
  <c r="L1431" i="55"/>
  <c r="M1431" i="55"/>
  <c r="N1431" i="55"/>
  <c r="B1432" i="55"/>
  <c r="C1432" i="55"/>
  <c r="P1432" i="55" s="1"/>
  <c r="D1432" i="55"/>
  <c r="E1432" i="55"/>
  <c r="F1432" i="55"/>
  <c r="G1432" i="55"/>
  <c r="H1432" i="55"/>
  <c r="I1432" i="55"/>
  <c r="J1432" i="55"/>
  <c r="K1432" i="55"/>
  <c r="L1432" i="55"/>
  <c r="M1432" i="55"/>
  <c r="N1432" i="55"/>
  <c r="B1433" i="55"/>
  <c r="C1433" i="55"/>
  <c r="P1433" i="55" s="1"/>
  <c r="D1433" i="55"/>
  <c r="E1433" i="55"/>
  <c r="F1433" i="55"/>
  <c r="G1433" i="55"/>
  <c r="H1433" i="55"/>
  <c r="I1433" i="55"/>
  <c r="J1433" i="55"/>
  <c r="K1433" i="55"/>
  <c r="L1433" i="55"/>
  <c r="M1433" i="55"/>
  <c r="N1433" i="55"/>
  <c r="B1434" i="55"/>
  <c r="C1434" i="55"/>
  <c r="P1434" i="55" s="1"/>
  <c r="D1434" i="55"/>
  <c r="E1434" i="55"/>
  <c r="F1434" i="55"/>
  <c r="G1434" i="55"/>
  <c r="H1434" i="55"/>
  <c r="I1434" i="55"/>
  <c r="J1434" i="55"/>
  <c r="K1434" i="55"/>
  <c r="L1434" i="55"/>
  <c r="M1434" i="55"/>
  <c r="N1434" i="55"/>
  <c r="B1435" i="55"/>
  <c r="C1435" i="55"/>
  <c r="P1435" i="55" s="1"/>
  <c r="D1435" i="55"/>
  <c r="E1435" i="55"/>
  <c r="F1435" i="55"/>
  <c r="G1435" i="55"/>
  <c r="H1435" i="55"/>
  <c r="I1435" i="55"/>
  <c r="J1435" i="55"/>
  <c r="K1435" i="55"/>
  <c r="L1435" i="55"/>
  <c r="M1435" i="55"/>
  <c r="N1435" i="55"/>
  <c r="B1436" i="55"/>
  <c r="C1436" i="55"/>
  <c r="P1436" i="55" s="1"/>
  <c r="D1436" i="55"/>
  <c r="E1436" i="55"/>
  <c r="F1436" i="55"/>
  <c r="G1436" i="55"/>
  <c r="H1436" i="55"/>
  <c r="I1436" i="55"/>
  <c r="J1436" i="55"/>
  <c r="K1436" i="55"/>
  <c r="L1436" i="55"/>
  <c r="M1436" i="55"/>
  <c r="N1436" i="55"/>
  <c r="B1437" i="55"/>
  <c r="C1437" i="55"/>
  <c r="P1437" i="55" s="1"/>
  <c r="D1437" i="55"/>
  <c r="E1437" i="55"/>
  <c r="F1437" i="55"/>
  <c r="G1437" i="55"/>
  <c r="H1437" i="55"/>
  <c r="I1437" i="55"/>
  <c r="J1437" i="55"/>
  <c r="K1437" i="55"/>
  <c r="L1437" i="55"/>
  <c r="M1437" i="55"/>
  <c r="N1437" i="55"/>
  <c r="B1438" i="55"/>
  <c r="C1438" i="55"/>
  <c r="P1438" i="55" s="1"/>
  <c r="D1438" i="55"/>
  <c r="E1438" i="55"/>
  <c r="F1438" i="55"/>
  <c r="G1438" i="55"/>
  <c r="H1438" i="55"/>
  <c r="I1438" i="55"/>
  <c r="J1438" i="55"/>
  <c r="K1438" i="55"/>
  <c r="L1438" i="55"/>
  <c r="M1438" i="55"/>
  <c r="N1438" i="55"/>
  <c r="B1439" i="55"/>
  <c r="C1439" i="55"/>
  <c r="P1439" i="55" s="1"/>
  <c r="D1439" i="55"/>
  <c r="E1439" i="55"/>
  <c r="F1439" i="55"/>
  <c r="G1439" i="55"/>
  <c r="H1439" i="55"/>
  <c r="I1439" i="55"/>
  <c r="J1439" i="55"/>
  <c r="K1439" i="55"/>
  <c r="L1439" i="55"/>
  <c r="M1439" i="55"/>
  <c r="N1439" i="55"/>
  <c r="B1440" i="55"/>
  <c r="C1440" i="55"/>
  <c r="P1440" i="55" s="1"/>
  <c r="D1440" i="55"/>
  <c r="E1440" i="55"/>
  <c r="F1440" i="55"/>
  <c r="G1440" i="55"/>
  <c r="H1440" i="55"/>
  <c r="I1440" i="55"/>
  <c r="J1440" i="55"/>
  <c r="K1440" i="55"/>
  <c r="L1440" i="55"/>
  <c r="M1440" i="55"/>
  <c r="N1440" i="55"/>
  <c r="B1441" i="55"/>
  <c r="C1441" i="55"/>
  <c r="P1441" i="55" s="1"/>
  <c r="D1441" i="55"/>
  <c r="E1441" i="55"/>
  <c r="F1441" i="55"/>
  <c r="G1441" i="55"/>
  <c r="H1441" i="55"/>
  <c r="I1441" i="55"/>
  <c r="J1441" i="55"/>
  <c r="K1441" i="55"/>
  <c r="L1441" i="55"/>
  <c r="M1441" i="55"/>
  <c r="N1441" i="55"/>
  <c r="B1442" i="55"/>
  <c r="C1442" i="55"/>
  <c r="P1442" i="55" s="1"/>
  <c r="D1442" i="55"/>
  <c r="E1442" i="55"/>
  <c r="F1442" i="55"/>
  <c r="G1442" i="55"/>
  <c r="H1442" i="55"/>
  <c r="I1442" i="55"/>
  <c r="J1442" i="55"/>
  <c r="K1442" i="55"/>
  <c r="L1442" i="55"/>
  <c r="M1442" i="55"/>
  <c r="N1442" i="55"/>
  <c r="B1443" i="55"/>
  <c r="C1443" i="55"/>
  <c r="P1443" i="55" s="1"/>
  <c r="D1443" i="55"/>
  <c r="E1443" i="55"/>
  <c r="F1443" i="55"/>
  <c r="G1443" i="55"/>
  <c r="H1443" i="55"/>
  <c r="I1443" i="55"/>
  <c r="J1443" i="55"/>
  <c r="K1443" i="55"/>
  <c r="L1443" i="55"/>
  <c r="M1443" i="55"/>
  <c r="N1443" i="55"/>
  <c r="B1444" i="55"/>
  <c r="C1444" i="55"/>
  <c r="P1444" i="55" s="1"/>
  <c r="D1444" i="55"/>
  <c r="E1444" i="55"/>
  <c r="F1444" i="55"/>
  <c r="G1444" i="55"/>
  <c r="H1444" i="55"/>
  <c r="I1444" i="55"/>
  <c r="J1444" i="55"/>
  <c r="K1444" i="55"/>
  <c r="L1444" i="55"/>
  <c r="M1444" i="55"/>
  <c r="N1444" i="55"/>
  <c r="B1445" i="55"/>
  <c r="C1445" i="55"/>
  <c r="P1445" i="55" s="1"/>
  <c r="D1445" i="55"/>
  <c r="E1445" i="55"/>
  <c r="F1445" i="55"/>
  <c r="G1445" i="55"/>
  <c r="H1445" i="55"/>
  <c r="I1445" i="55"/>
  <c r="J1445" i="55"/>
  <c r="K1445" i="55"/>
  <c r="L1445" i="55"/>
  <c r="M1445" i="55"/>
  <c r="N1445" i="55"/>
  <c r="B1446" i="55"/>
  <c r="C1446" i="55"/>
  <c r="P1446" i="55" s="1"/>
  <c r="D1446" i="55"/>
  <c r="E1446" i="55"/>
  <c r="F1446" i="55"/>
  <c r="G1446" i="55"/>
  <c r="H1446" i="55"/>
  <c r="I1446" i="55"/>
  <c r="J1446" i="55"/>
  <c r="K1446" i="55"/>
  <c r="L1446" i="55"/>
  <c r="M1446" i="55"/>
  <c r="N1446" i="55"/>
  <c r="B1447" i="55"/>
  <c r="C1447" i="55"/>
  <c r="P1447" i="55" s="1"/>
  <c r="D1447" i="55"/>
  <c r="E1447" i="55"/>
  <c r="F1447" i="55"/>
  <c r="G1447" i="55"/>
  <c r="H1447" i="55"/>
  <c r="I1447" i="55"/>
  <c r="J1447" i="55"/>
  <c r="K1447" i="55"/>
  <c r="L1447" i="55"/>
  <c r="M1447" i="55"/>
  <c r="N1447" i="55"/>
  <c r="B1448" i="55"/>
  <c r="C1448" i="55"/>
  <c r="P1448" i="55" s="1"/>
  <c r="D1448" i="55"/>
  <c r="E1448" i="55"/>
  <c r="F1448" i="55"/>
  <c r="G1448" i="55"/>
  <c r="H1448" i="55"/>
  <c r="I1448" i="55"/>
  <c r="J1448" i="55"/>
  <c r="K1448" i="55"/>
  <c r="L1448" i="55"/>
  <c r="M1448" i="55"/>
  <c r="N1448" i="55"/>
  <c r="B1449" i="55"/>
  <c r="C1449" i="55"/>
  <c r="P1449" i="55" s="1"/>
  <c r="D1449" i="55"/>
  <c r="E1449" i="55"/>
  <c r="F1449" i="55"/>
  <c r="G1449" i="55"/>
  <c r="H1449" i="55"/>
  <c r="I1449" i="55"/>
  <c r="J1449" i="55"/>
  <c r="K1449" i="55"/>
  <c r="L1449" i="55"/>
  <c r="M1449" i="55"/>
  <c r="N1449" i="55"/>
  <c r="B1450" i="55"/>
  <c r="C1450" i="55"/>
  <c r="P1450" i="55" s="1"/>
  <c r="D1450" i="55"/>
  <c r="E1450" i="55"/>
  <c r="F1450" i="55"/>
  <c r="G1450" i="55"/>
  <c r="H1450" i="55"/>
  <c r="I1450" i="55"/>
  <c r="J1450" i="55"/>
  <c r="K1450" i="55"/>
  <c r="L1450" i="55"/>
  <c r="M1450" i="55"/>
  <c r="N1450" i="55"/>
  <c r="B1451" i="55"/>
  <c r="C1451" i="55"/>
  <c r="P1451" i="55" s="1"/>
  <c r="D1451" i="55"/>
  <c r="E1451" i="55"/>
  <c r="F1451" i="55"/>
  <c r="G1451" i="55"/>
  <c r="H1451" i="55"/>
  <c r="I1451" i="55"/>
  <c r="J1451" i="55"/>
  <c r="K1451" i="55"/>
  <c r="L1451" i="55"/>
  <c r="M1451" i="55"/>
  <c r="N1451" i="55"/>
  <c r="B1452" i="55"/>
  <c r="C1452" i="55"/>
  <c r="P1452" i="55" s="1"/>
  <c r="D1452" i="55"/>
  <c r="E1452" i="55"/>
  <c r="F1452" i="55"/>
  <c r="G1452" i="55"/>
  <c r="H1452" i="55"/>
  <c r="I1452" i="55"/>
  <c r="J1452" i="55"/>
  <c r="K1452" i="55"/>
  <c r="L1452" i="55"/>
  <c r="M1452" i="55"/>
  <c r="N1452" i="55"/>
  <c r="B1453" i="55"/>
  <c r="C1453" i="55"/>
  <c r="P1453" i="55" s="1"/>
  <c r="D1453" i="55"/>
  <c r="E1453" i="55"/>
  <c r="F1453" i="55"/>
  <c r="G1453" i="55"/>
  <c r="H1453" i="55"/>
  <c r="I1453" i="55"/>
  <c r="J1453" i="55"/>
  <c r="K1453" i="55"/>
  <c r="L1453" i="55"/>
  <c r="M1453" i="55"/>
  <c r="N1453" i="55"/>
  <c r="B1454" i="55"/>
  <c r="C1454" i="55"/>
  <c r="P1454" i="55" s="1"/>
  <c r="D1454" i="55"/>
  <c r="E1454" i="55"/>
  <c r="F1454" i="55"/>
  <c r="G1454" i="55"/>
  <c r="H1454" i="55"/>
  <c r="I1454" i="55"/>
  <c r="J1454" i="55"/>
  <c r="K1454" i="55"/>
  <c r="L1454" i="55"/>
  <c r="M1454" i="55"/>
  <c r="N1454" i="55"/>
  <c r="B1455" i="55"/>
  <c r="C1455" i="55"/>
  <c r="P1455" i="55" s="1"/>
  <c r="D1455" i="55"/>
  <c r="E1455" i="55"/>
  <c r="F1455" i="55"/>
  <c r="G1455" i="55"/>
  <c r="H1455" i="55"/>
  <c r="I1455" i="55"/>
  <c r="J1455" i="55"/>
  <c r="K1455" i="55"/>
  <c r="L1455" i="55"/>
  <c r="M1455" i="55"/>
  <c r="N1455" i="55"/>
  <c r="B1456" i="55"/>
  <c r="C1456" i="55"/>
  <c r="P1456" i="55" s="1"/>
  <c r="D1456" i="55"/>
  <c r="E1456" i="55"/>
  <c r="F1456" i="55"/>
  <c r="G1456" i="55"/>
  <c r="H1456" i="55"/>
  <c r="I1456" i="55"/>
  <c r="J1456" i="55"/>
  <c r="K1456" i="55"/>
  <c r="L1456" i="55"/>
  <c r="M1456" i="55"/>
  <c r="N1456" i="55"/>
  <c r="B1457" i="55"/>
  <c r="C1457" i="55"/>
  <c r="P1457" i="55" s="1"/>
  <c r="D1457" i="55"/>
  <c r="E1457" i="55"/>
  <c r="F1457" i="55"/>
  <c r="G1457" i="55"/>
  <c r="H1457" i="55"/>
  <c r="I1457" i="55"/>
  <c r="J1457" i="55"/>
  <c r="K1457" i="55"/>
  <c r="L1457" i="55"/>
  <c r="M1457" i="55"/>
  <c r="N1457" i="55"/>
  <c r="B1458" i="55"/>
  <c r="C1458" i="55"/>
  <c r="P1458" i="55" s="1"/>
  <c r="D1458" i="55"/>
  <c r="E1458" i="55"/>
  <c r="F1458" i="55"/>
  <c r="G1458" i="55"/>
  <c r="H1458" i="55"/>
  <c r="I1458" i="55"/>
  <c r="J1458" i="55"/>
  <c r="K1458" i="55"/>
  <c r="L1458" i="55"/>
  <c r="M1458" i="55"/>
  <c r="N1458" i="55"/>
  <c r="B1459" i="55"/>
  <c r="C1459" i="55"/>
  <c r="P1459" i="55" s="1"/>
  <c r="D1459" i="55"/>
  <c r="E1459" i="55"/>
  <c r="F1459" i="55"/>
  <c r="G1459" i="55"/>
  <c r="H1459" i="55"/>
  <c r="I1459" i="55"/>
  <c r="J1459" i="55"/>
  <c r="K1459" i="55"/>
  <c r="L1459" i="55"/>
  <c r="M1459" i="55"/>
  <c r="N1459" i="55"/>
  <c r="B1460" i="55"/>
  <c r="C1460" i="55"/>
  <c r="P1460" i="55" s="1"/>
  <c r="D1460" i="55"/>
  <c r="E1460" i="55"/>
  <c r="F1460" i="55"/>
  <c r="G1460" i="55"/>
  <c r="H1460" i="55"/>
  <c r="I1460" i="55"/>
  <c r="J1460" i="55"/>
  <c r="K1460" i="55"/>
  <c r="L1460" i="55"/>
  <c r="M1460" i="55"/>
  <c r="N1460" i="55"/>
  <c r="B1461" i="55"/>
  <c r="C1461" i="55"/>
  <c r="P1461" i="55" s="1"/>
  <c r="D1461" i="55"/>
  <c r="E1461" i="55"/>
  <c r="F1461" i="55"/>
  <c r="G1461" i="55"/>
  <c r="H1461" i="55"/>
  <c r="I1461" i="55"/>
  <c r="J1461" i="55"/>
  <c r="K1461" i="55"/>
  <c r="L1461" i="55"/>
  <c r="M1461" i="55"/>
  <c r="N1461" i="55"/>
  <c r="B1462" i="55"/>
  <c r="C1462" i="55"/>
  <c r="P1462" i="55" s="1"/>
  <c r="D1462" i="55"/>
  <c r="E1462" i="55"/>
  <c r="F1462" i="55"/>
  <c r="G1462" i="55"/>
  <c r="H1462" i="55"/>
  <c r="I1462" i="55"/>
  <c r="J1462" i="55"/>
  <c r="K1462" i="55"/>
  <c r="L1462" i="55"/>
  <c r="M1462" i="55"/>
  <c r="N1462" i="55"/>
  <c r="B1463" i="55"/>
  <c r="C1463" i="55"/>
  <c r="P1463" i="55" s="1"/>
  <c r="D1463" i="55"/>
  <c r="E1463" i="55"/>
  <c r="F1463" i="55"/>
  <c r="G1463" i="55"/>
  <c r="H1463" i="55"/>
  <c r="I1463" i="55"/>
  <c r="J1463" i="55"/>
  <c r="K1463" i="55"/>
  <c r="L1463" i="55"/>
  <c r="M1463" i="55"/>
  <c r="N1463" i="55"/>
  <c r="B1464" i="55"/>
  <c r="C1464" i="55"/>
  <c r="P1464" i="55" s="1"/>
  <c r="D1464" i="55"/>
  <c r="E1464" i="55"/>
  <c r="F1464" i="55"/>
  <c r="G1464" i="55"/>
  <c r="H1464" i="55"/>
  <c r="I1464" i="55"/>
  <c r="J1464" i="55"/>
  <c r="K1464" i="55"/>
  <c r="L1464" i="55"/>
  <c r="M1464" i="55"/>
  <c r="N1464" i="55"/>
  <c r="B1465" i="55"/>
  <c r="C1465" i="55"/>
  <c r="P1465" i="55" s="1"/>
  <c r="D1465" i="55"/>
  <c r="E1465" i="55"/>
  <c r="F1465" i="55"/>
  <c r="G1465" i="55"/>
  <c r="H1465" i="55"/>
  <c r="I1465" i="55"/>
  <c r="J1465" i="55"/>
  <c r="K1465" i="55"/>
  <c r="L1465" i="55"/>
  <c r="M1465" i="55"/>
  <c r="N1465" i="55"/>
  <c r="B1466" i="55"/>
  <c r="C1466" i="55"/>
  <c r="P1466" i="55" s="1"/>
  <c r="D1466" i="55"/>
  <c r="E1466" i="55"/>
  <c r="F1466" i="55"/>
  <c r="G1466" i="55"/>
  <c r="H1466" i="55"/>
  <c r="I1466" i="55"/>
  <c r="J1466" i="55"/>
  <c r="K1466" i="55"/>
  <c r="L1466" i="55"/>
  <c r="M1466" i="55"/>
  <c r="N1466" i="55"/>
  <c r="B1467" i="55"/>
  <c r="C1467" i="55"/>
  <c r="P1467" i="55" s="1"/>
  <c r="D1467" i="55"/>
  <c r="E1467" i="55"/>
  <c r="F1467" i="55"/>
  <c r="G1467" i="55"/>
  <c r="H1467" i="55"/>
  <c r="I1467" i="55"/>
  <c r="J1467" i="55"/>
  <c r="K1467" i="55"/>
  <c r="L1467" i="55"/>
  <c r="M1467" i="55"/>
  <c r="N1467" i="55"/>
  <c r="B1468" i="55"/>
  <c r="C1468" i="55"/>
  <c r="P1468" i="55" s="1"/>
  <c r="D1468" i="55"/>
  <c r="E1468" i="55"/>
  <c r="F1468" i="55"/>
  <c r="G1468" i="55"/>
  <c r="H1468" i="55"/>
  <c r="I1468" i="55"/>
  <c r="J1468" i="55"/>
  <c r="K1468" i="55"/>
  <c r="L1468" i="55"/>
  <c r="M1468" i="55"/>
  <c r="N1468" i="55"/>
  <c r="B1469" i="55"/>
  <c r="C1469" i="55"/>
  <c r="P1469" i="55" s="1"/>
  <c r="D1469" i="55"/>
  <c r="E1469" i="55"/>
  <c r="F1469" i="55"/>
  <c r="G1469" i="55"/>
  <c r="H1469" i="55"/>
  <c r="I1469" i="55"/>
  <c r="J1469" i="55"/>
  <c r="K1469" i="55"/>
  <c r="L1469" i="55"/>
  <c r="M1469" i="55"/>
  <c r="N1469" i="55"/>
  <c r="B1470" i="55"/>
  <c r="C1470" i="55"/>
  <c r="P1470" i="55" s="1"/>
  <c r="D1470" i="55"/>
  <c r="E1470" i="55"/>
  <c r="F1470" i="55"/>
  <c r="G1470" i="55"/>
  <c r="H1470" i="55"/>
  <c r="I1470" i="55"/>
  <c r="J1470" i="55"/>
  <c r="K1470" i="55"/>
  <c r="L1470" i="55"/>
  <c r="M1470" i="55"/>
  <c r="N1470" i="55"/>
  <c r="B1471" i="55"/>
  <c r="C1471" i="55"/>
  <c r="P1471" i="55" s="1"/>
  <c r="D1471" i="55"/>
  <c r="E1471" i="55"/>
  <c r="F1471" i="55"/>
  <c r="G1471" i="55"/>
  <c r="H1471" i="55"/>
  <c r="I1471" i="55"/>
  <c r="J1471" i="55"/>
  <c r="K1471" i="55"/>
  <c r="L1471" i="55"/>
  <c r="M1471" i="55"/>
  <c r="N1471" i="55"/>
  <c r="B1472" i="55"/>
  <c r="C1472" i="55"/>
  <c r="P1472" i="55" s="1"/>
  <c r="D1472" i="55"/>
  <c r="E1472" i="55"/>
  <c r="F1472" i="55"/>
  <c r="G1472" i="55"/>
  <c r="H1472" i="55"/>
  <c r="I1472" i="55"/>
  <c r="J1472" i="55"/>
  <c r="K1472" i="55"/>
  <c r="L1472" i="55"/>
  <c r="M1472" i="55"/>
  <c r="N1472" i="55"/>
  <c r="B1473" i="55"/>
  <c r="C1473" i="55"/>
  <c r="P1473" i="55" s="1"/>
  <c r="D1473" i="55"/>
  <c r="E1473" i="55"/>
  <c r="F1473" i="55"/>
  <c r="G1473" i="55"/>
  <c r="H1473" i="55"/>
  <c r="I1473" i="55"/>
  <c r="J1473" i="55"/>
  <c r="K1473" i="55"/>
  <c r="L1473" i="55"/>
  <c r="M1473" i="55"/>
  <c r="N1473" i="55"/>
  <c r="B1474" i="55"/>
  <c r="C1474" i="55"/>
  <c r="P1474" i="55" s="1"/>
  <c r="D1474" i="55"/>
  <c r="E1474" i="55"/>
  <c r="F1474" i="55"/>
  <c r="G1474" i="55"/>
  <c r="H1474" i="55"/>
  <c r="I1474" i="55"/>
  <c r="J1474" i="55"/>
  <c r="K1474" i="55"/>
  <c r="L1474" i="55"/>
  <c r="M1474" i="55"/>
  <c r="N1474" i="55"/>
  <c r="B1475" i="55"/>
  <c r="C1475" i="55"/>
  <c r="P1475" i="55" s="1"/>
  <c r="D1475" i="55"/>
  <c r="E1475" i="55"/>
  <c r="F1475" i="55"/>
  <c r="G1475" i="55"/>
  <c r="H1475" i="55"/>
  <c r="I1475" i="55"/>
  <c r="J1475" i="55"/>
  <c r="K1475" i="55"/>
  <c r="L1475" i="55"/>
  <c r="M1475" i="55"/>
  <c r="N1475" i="55"/>
  <c r="B1476" i="55"/>
  <c r="C1476" i="55"/>
  <c r="P1476" i="55" s="1"/>
  <c r="D1476" i="55"/>
  <c r="E1476" i="55"/>
  <c r="F1476" i="55"/>
  <c r="G1476" i="55"/>
  <c r="H1476" i="55"/>
  <c r="I1476" i="55"/>
  <c r="J1476" i="55"/>
  <c r="K1476" i="55"/>
  <c r="L1476" i="55"/>
  <c r="M1476" i="55"/>
  <c r="N1476" i="55"/>
  <c r="B1477" i="55"/>
  <c r="C1477" i="55"/>
  <c r="P1477" i="55" s="1"/>
  <c r="D1477" i="55"/>
  <c r="E1477" i="55"/>
  <c r="F1477" i="55"/>
  <c r="G1477" i="55"/>
  <c r="H1477" i="55"/>
  <c r="I1477" i="55"/>
  <c r="J1477" i="55"/>
  <c r="K1477" i="55"/>
  <c r="L1477" i="55"/>
  <c r="M1477" i="55"/>
  <c r="N1477" i="55"/>
  <c r="B1478" i="55"/>
  <c r="C1478" i="55"/>
  <c r="P1478" i="55" s="1"/>
  <c r="D1478" i="55"/>
  <c r="E1478" i="55"/>
  <c r="F1478" i="55"/>
  <c r="G1478" i="55"/>
  <c r="H1478" i="55"/>
  <c r="I1478" i="55"/>
  <c r="J1478" i="55"/>
  <c r="K1478" i="55"/>
  <c r="L1478" i="55"/>
  <c r="M1478" i="55"/>
  <c r="N1478" i="55"/>
  <c r="B1479" i="55"/>
  <c r="C1479" i="55"/>
  <c r="P1479" i="55" s="1"/>
  <c r="D1479" i="55"/>
  <c r="E1479" i="55"/>
  <c r="F1479" i="55"/>
  <c r="G1479" i="55"/>
  <c r="H1479" i="55"/>
  <c r="I1479" i="55"/>
  <c r="J1479" i="55"/>
  <c r="K1479" i="55"/>
  <c r="L1479" i="55"/>
  <c r="M1479" i="55"/>
  <c r="N1479" i="55"/>
  <c r="B1480" i="55"/>
  <c r="C1480" i="55"/>
  <c r="P1480" i="55" s="1"/>
  <c r="D1480" i="55"/>
  <c r="E1480" i="55"/>
  <c r="F1480" i="55"/>
  <c r="G1480" i="55"/>
  <c r="H1480" i="55"/>
  <c r="I1480" i="55"/>
  <c r="J1480" i="55"/>
  <c r="K1480" i="55"/>
  <c r="L1480" i="55"/>
  <c r="M1480" i="55"/>
  <c r="N1480" i="55"/>
  <c r="B1481" i="55"/>
  <c r="C1481" i="55"/>
  <c r="P1481" i="55" s="1"/>
  <c r="D1481" i="55"/>
  <c r="E1481" i="55"/>
  <c r="F1481" i="55"/>
  <c r="G1481" i="55"/>
  <c r="H1481" i="55"/>
  <c r="I1481" i="55"/>
  <c r="J1481" i="55"/>
  <c r="K1481" i="55"/>
  <c r="L1481" i="55"/>
  <c r="M1481" i="55"/>
  <c r="N1481" i="55"/>
  <c r="B1482" i="55"/>
  <c r="C1482" i="55"/>
  <c r="P1482" i="55" s="1"/>
  <c r="D1482" i="55"/>
  <c r="E1482" i="55"/>
  <c r="F1482" i="55"/>
  <c r="G1482" i="55"/>
  <c r="H1482" i="55"/>
  <c r="I1482" i="55"/>
  <c r="J1482" i="55"/>
  <c r="K1482" i="55"/>
  <c r="L1482" i="55"/>
  <c r="M1482" i="55"/>
  <c r="N1482" i="55"/>
  <c r="B1483" i="55"/>
  <c r="C1483" i="55"/>
  <c r="P1483" i="55" s="1"/>
  <c r="D1483" i="55"/>
  <c r="E1483" i="55"/>
  <c r="F1483" i="55"/>
  <c r="G1483" i="55"/>
  <c r="H1483" i="55"/>
  <c r="I1483" i="55"/>
  <c r="J1483" i="55"/>
  <c r="K1483" i="55"/>
  <c r="L1483" i="55"/>
  <c r="M1483" i="55"/>
  <c r="N1483" i="55"/>
  <c r="B1484" i="55"/>
  <c r="C1484" i="55"/>
  <c r="P1484" i="55" s="1"/>
  <c r="D1484" i="55"/>
  <c r="E1484" i="55"/>
  <c r="F1484" i="55"/>
  <c r="G1484" i="55"/>
  <c r="H1484" i="55"/>
  <c r="I1484" i="55"/>
  <c r="J1484" i="55"/>
  <c r="K1484" i="55"/>
  <c r="L1484" i="55"/>
  <c r="M1484" i="55"/>
  <c r="N1484" i="55"/>
  <c r="B1485" i="55"/>
  <c r="C1485" i="55"/>
  <c r="P1485" i="55" s="1"/>
  <c r="D1485" i="55"/>
  <c r="E1485" i="55"/>
  <c r="F1485" i="55"/>
  <c r="G1485" i="55"/>
  <c r="H1485" i="55"/>
  <c r="I1485" i="55"/>
  <c r="J1485" i="55"/>
  <c r="K1485" i="55"/>
  <c r="L1485" i="55"/>
  <c r="M1485" i="55"/>
  <c r="N1485" i="55"/>
  <c r="B1486" i="55"/>
  <c r="C1486" i="55"/>
  <c r="P1486" i="55" s="1"/>
  <c r="D1486" i="55"/>
  <c r="E1486" i="55"/>
  <c r="F1486" i="55"/>
  <c r="G1486" i="55"/>
  <c r="H1486" i="55"/>
  <c r="I1486" i="55"/>
  <c r="J1486" i="55"/>
  <c r="K1486" i="55"/>
  <c r="L1486" i="55"/>
  <c r="M1486" i="55"/>
  <c r="N1486" i="55"/>
  <c r="B1487" i="55"/>
  <c r="C1487" i="55"/>
  <c r="P1487" i="55" s="1"/>
  <c r="D1487" i="55"/>
  <c r="E1487" i="55"/>
  <c r="F1487" i="55"/>
  <c r="G1487" i="55"/>
  <c r="H1487" i="55"/>
  <c r="I1487" i="55"/>
  <c r="J1487" i="55"/>
  <c r="K1487" i="55"/>
  <c r="L1487" i="55"/>
  <c r="M1487" i="55"/>
  <c r="N1487" i="55"/>
  <c r="B1488" i="55"/>
  <c r="C1488" i="55"/>
  <c r="P1488" i="55" s="1"/>
  <c r="D1488" i="55"/>
  <c r="E1488" i="55"/>
  <c r="F1488" i="55"/>
  <c r="G1488" i="55"/>
  <c r="H1488" i="55"/>
  <c r="I1488" i="55"/>
  <c r="J1488" i="55"/>
  <c r="K1488" i="55"/>
  <c r="L1488" i="55"/>
  <c r="M1488" i="55"/>
  <c r="N1488" i="55"/>
  <c r="B1489" i="55"/>
  <c r="C1489" i="55"/>
  <c r="P1489" i="55" s="1"/>
  <c r="D1489" i="55"/>
  <c r="E1489" i="55"/>
  <c r="F1489" i="55"/>
  <c r="G1489" i="55"/>
  <c r="H1489" i="55"/>
  <c r="I1489" i="55"/>
  <c r="J1489" i="55"/>
  <c r="K1489" i="55"/>
  <c r="L1489" i="55"/>
  <c r="M1489" i="55"/>
  <c r="N1489" i="55"/>
  <c r="B1490" i="55"/>
  <c r="C1490" i="55"/>
  <c r="P1490" i="55" s="1"/>
  <c r="D1490" i="55"/>
  <c r="E1490" i="55"/>
  <c r="F1490" i="55"/>
  <c r="G1490" i="55"/>
  <c r="H1490" i="55"/>
  <c r="I1490" i="55"/>
  <c r="J1490" i="55"/>
  <c r="K1490" i="55"/>
  <c r="L1490" i="55"/>
  <c r="M1490" i="55"/>
  <c r="N1490" i="55"/>
  <c r="B1491" i="55"/>
  <c r="C1491" i="55"/>
  <c r="P1491" i="55" s="1"/>
  <c r="D1491" i="55"/>
  <c r="E1491" i="55"/>
  <c r="F1491" i="55"/>
  <c r="G1491" i="55"/>
  <c r="H1491" i="55"/>
  <c r="I1491" i="55"/>
  <c r="J1491" i="55"/>
  <c r="K1491" i="55"/>
  <c r="L1491" i="55"/>
  <c r="M1491" i="55"/>
  <c r="N1491" i="55"/>
  <c r="B1492" i="55"/>
  <c r="C1492" i="55"/>
  <c r="P1492" i="55" s="1"/>
  <c r="D1492" i="55"/>
  <c r="E1492" i="55"/>
  <c r="F1492" i="55"/>
  <c r="G1492" i="55"/>
  <c r="H1492" i="55"/>
  <c r="I1492" i="55"/>
  <c r="J1492" i="55"/>
  <c r="K1492" i="55"/>
  <c r="L1492" i="55"/>
  <c r="M1492" i="55"/>
  <c r="N1492" i="55"/>
  <c r="B1493" i="55"/>
  <c r="C1493" i="55"/>
  <c r="P1493" i="55" s="1"/>
  <c r="D1493" i="55"/>
  <c r="E1493" i="55"/>
  <c r="F1493" i="55"/>
  <c r="G1493" i="55"/>
  <c r="H1493" i="55"/>
  <c r="I1493" i="55"/>
  <c r="J1493" i="55"/>
  <c r="K1493" i="55"/>
  <c r="L1493" i="55"/>
  <c r="M1493" i="55"/>
  <c r="N1493" i="55"/>
  <c r="B1494" i="55"/>
  <c r="C1494" i="55"/>
  <c r="P1494" i="55" s="1"/>
  <c r="D1494" i="55"/>
  <c r="E1494" i="55"/>
  <c r="F1494" i="55"/>
  <c r="G1494" i="55"/>
  <c r="H1494" i="55"/>
  <c r="I1494" i="55"/>
  <c r="J1494" i="55"/>
  <c r="K1494" i="55"/>
  <c r="L1494" i="55"/>
  <c r="M1494" i="55"/>
  <c r="N1494" i="55"/>
  <c r="B1495" i="55"/>
  <c r="C1495" i="55"/>
  <c r="P1495" i="55" s="1"/>
  <c r="D1495" i="55"/>
  <c r="E1495" i="55"/>
  <c r="F1495" i="55"/>
  <c r="G1495" i="55"/>
  <c r="H1495" i="55"/>
  <c r="I1495" i="55"/>
  <c r="J1495" i="55"/>
  <c r="K1495" i="55"/>
  <c r="L1495" i="55"/>
  <c r="M1495" i="55"/>
  <c r="N1495" i="55"/>
  <c r="B1496" i="55"/>
  <c r="C1496" i="55"/>
  <c r="P1496" i="55" s="1"/>
  <c r="D1496" i="55"/>
  <c r="E1496" i="55"/>
  <c r="F1496" i="55"/>
  <c r="G1496" i="55"/>
  <c r="H1496" i="55"/>
  <c r="I1496" i="55"/>
  <c r="J1496" i="55"/>
  <c r="K1496" i="55"/>
  <c r="L1496" i="55"/>
  <c r="M1496" i="55"/>
  <c r="N1496" i="55"/>
  <c r="B1497" i="55"/>
  <c r="C1497" i="55"/>
  <c r="P1497" i="55" s="1"/>
  <c r="D1497" i="55"/>
  <c r="E1497" i="55"/>
  <c r="F1497" i="55"/>
  <c r="G1497" i="55"/>
  <c r="H1497" i="55"/>
  <c r="I1497" i="55"/>
  <c r="J1497" i="55"/>
  <c r="K1497" i="55"/>
  <c r="L1497" i="55"/>
  <c r="M1497" i="55"/>
  <c r="N1497" i="55"/>
  <c r="B1498" i="55"/>
  <c r="C1498" i="55"/>
  <c r="P1498" i="55" s="1"/>
  <c r="D1498" i="55"/>
  <c r="E1498" i="55"/>
  <c r="F1498" i="55"/>
  <c r="G1498" i="55"/>
  <c r="H1498" i="55"/>
  <c r="I1498" i="55"/>
  <c r="J1498" i="55"/>
  <c r="K1498" i="55"/>
  <c r="L1498" i="55"/>
  <c r="M1498" i="55"/>
  <c r="N1498" i="55"/>
  <c r="B1499" i="55"/>
  <c r="C1499" i="55"/>
  <c r="P1499" i="55" s="1"/>
  <c r="D1499" i="55"/>
  <c r="E1499" i="55"/>
  <c r="F1499" i="55"/>
  <c r="G1499" i="55"/>
  <c r="H1499" i="55"/>
  <c r="I1499" i="55"/>
  <c r="J1499" i="55"/>
  <c r="K1499" i="55"/>
  <c r="L1499" i="55"/>
  <c r="M1499" i="55"/>
  <c r="N1499" i="55"/>
  <c r="B1500" i="55"/>
  <c r="C1500" i="55"/>
  <c r="P1500" i="55" s="1"/>
  <c r="D1500" i="55"/>
  <c r="E1500" i="55"/>
  <c r="F1500" i="55"/>
  <c r="G1500" i="55"/>
  <c r="H1500" i="55"/>
  <c r="I1500" i="55"/>
  <c r="J1500" i="55"/>
  <c r="K1500" i="55"/>
  <c r="L1500" i="55"/>
  <c r="M1500" i="55"/>
  <c r="N1500" i="55"/>
  <c r="B1501" i="55"/>
  <c r="C1501" i="55"/>
  <c r="P1501" i="55" s="1"/>
  <c r="D1501" i="55"/>
  <c r="E1501" i="55"/>
  <c r="F1501" i="55"/>
  <c r="G1501" i="55"/>
  <c r="H1501" i="55"/>
  <c r="I1501" i="55"/>
  <c r="J1501" i="55"/>
  <c r="K1501" i="55"/>
  <c r="L1501" i="55"/>
  <c r="M1501" i="55"/>
  <c r="N1501" i="55"/>
  <c r="B1502" i="55"/>
  <c r="C1502" i="55"/>
  <c r="P1502" i="55" s="1"/>
  <c r="D1502" i="55"/>
  <c r="E1502" i="55"/>
  <c r="F1502" i="55"/>
  <c r="G1502" i="55"/>
  <c r="H1502" i="55"/>
  <c r="I1502" i="55"/>
  <c r="J1502" i="55"/>
  <c r="K1502" i="55"/>
  <c r="L1502" i="55"/>
  <c r="M1502" i="55"/>
  <c r="N1502" i="55"/>
  <c r="B1503" i="55"/>
  <c r="C1503" i="55"/>
  <c r="P1503" i="55" s="1"/>
  <c r="D1503" i="55"/>
  <c r="E1503" i="55"/>
  <c r="F1503" i="55"/>
  <c r="G1503" i="55"/>
  <c r="H1503" i="55"/>
  <c r="I1503" i="55"/>
  <c r="J1503" i="55"/>
  <c r="K1503" i="55"/>
  <c r="L1503" i="55"/>
  <c r="M1503" i="55"/>
  <c r="N1503" i="55"/>
  <c r="B1504" i="55"/>
  <c r="C1504" i="55"/>
  <c r="P1504" i="55" s="1"/>
  <c r="D1504" i="55"/>
  <c r="E1504" i="55"/>
  <c r="F1504" i="55"/>
  <c r="G1504" i="55"/>
  <c r="H1504" i="55"/>
  <c r="I1504" i="55"/>
  <c r="J1504" i="55"/>
  <c r="K1504" i="55"/>
  <c r="L1504" i="55"/>
  <c r="M1504" i="55"/>
  <c r="N1504" i="55"/>
  <c r="B1505" i="55"/>
  <c r="C1505" i="55"/>
  <c r="P1505" i="55" s="1"/>
  <c r="D1505" i="55"/>
  <c r="E1505" i="55"/>
  <c r="F1505" i="55"/>
  <c r="G1505" i="55"/>
  <c r="H1505" i="55"/>
  <c r="I1505" i="55"/>
  <c r="J1505" i="55"/>
  <c r="K1505" i="55"/>
  <c r="L1505" i="55"/>
  <c r="M1505" i="55"/>
  <c r="N1505" i="55"/>
  <c r="B1506" i="55"/>
  <c r="C1506" i="55"/>
  <c r="P1506" i="55" s="1"/>
  <c r="D1506" i="55"/>
  <c r="E1506" i="55"/>
  <c r="F1506" i="55"/>
  <c r="G1506" i="55"/>
  <c r="H1506" i="55"/>
  <c r="I1506" i="55"/>
  <c r="J1506" i="55"/>
  <c r="K1506" i="55"/>
  <c r="L1506" i="55"/>
  <c r="M1506" i="55"/>
  <c r="N1506" i="55"/>
  <c r="B1507" i="55"/>
  <c r="C1507" i="55"/>
  <c r="P1507" i="55" s="1"/>
  <c r="D1507" i="55"/>
  <c r="E1507" i="55"/>
  <c r="F1507" i="55"/>
  <c r="G1507" i="55"/>
  <c r="H1507" i="55"/>
  <c r="I1507" i="55"/>
  <c r="J1507" i="55"/>
  <c r="K1507" i="55"/>
  <c r="L1507" i="55"/>
  <c r="M1507" i="55"/>
  <c r="N1507" i="55"/>
  <c r="B1508" i="55"/>
  <c r="C1508" i="55"/>
  <c r="P1508" i="55" s="1"/>
  <c r="D1508" i="55"/>
  <c r="E1508" i="55"/>
  <c r="F1508" i="55"/>
  <c r="G1508" i="55"/>
  <c r="H1508" i="55"/>
  <c r="I1508" i="55"/>
  <c r="J1508" i="55"/>
  <c r="K1508" i="55"/>
  <c r="L1508" i="55"/>
  <c r="M1508" i="55"/>
  <c r="N1508" i="55"/>
  <c r="B1509" i="55"/>
  <c r="C1509" i="55"/>
  <c r="P1509" i="55" s="1"/>
  <c r="D1509" i="55"/>
  <c r="E1509" i="55"/>
  <c r="F1509" i="55"/>
  <c r="G1509" i="55"/>
  <c r="H1509" i="55"/>
  <c r="I1509" i="55"/>
  <c r="J1509" i="55"/>
  <c r="K1509" i="55"/>
  <c r="L1509" i="55"/>
  <c r="M1509" i="55"/>
  <c r="N1509" i="55"/>
  <c r="B1510" i="55"/>
  <c r="C1510" i="55"/>
  <c r="P1510" i="55" s="1"/>
  <c r="D1510" i="55"/>
  <c r="E1510" i="55"/>
  <c r="F1510" i="55"/>
  <c r="G1510" i="55"/>
  <c r="H1510" i="55"/>
  <c r="I1510" i="55"/>
  <c r="J1510" i="55"/>
  <c r="K1510" i="55"/>
  <c r="L1510" i="55"/>
  <c r="M1510" i="55"/>
  <c r="N1510" i="55"/>
  <c r="B1511" i="55"/>
  <c r="C1511" i="55"/>
  <c r="P1511" i="55" s="1"/>
  <c r="D1511" i="55"/>
  <c r="E1511" i="55"/>
  <c r="F1511" i="55"/>
  <c r="G1511" i="55"/>
  <c r="H1511" i="55"/>
  <c r="I1511" i="55"/>
  <c r="J1511" i="55"/>
  <c r="K1511" i="55"/>
  <c r="L1511" i="55"/>
  <c r="M1511" i="55"/>
  <c r="N1511" i="55"/>
  <c r="B1512" i="55"/>
  <c r="C1512" i="55"/>
  <c r="P1512" i="55" s="1"/>
  <c r="D1512" i="55"/>
  <c r="E1512" i="55"/>
  <c r="F1512" i="55"/>
  <c r="G1512" i="55"/>
  <c r="H1512" i="55"/>
  <c r="I1512" i="55"/>
  <c r="J1512" i="55"/>
  <c r="K1512" i="55"/>
  <c r="L1512" i="55"/>
  <c r="M1512" i="55"/>
  <c r="N1512" i="55"/>
  <c r="B1513" i="55"/>
  <c r="C1513" i="55"/>
  <c r="P1513" i="55" s="1"/>
  <c r="D1513" i="55"/>
  <c r="E1513" i="55"/>
  <c r="F1513" i="55"/>
  <c r="G1513" i="55"/>
  <c r="H1513" i="55"/>
  <c r="I1513" i="55"/>
  <c r="J1513" i="55"/>
  <c r="K1513" i="55"/>
  <c r="L1513" i="55"/>
  <c r="M1513" i="55"/>
  <c r="N1513" i="55"/>
  <c r="B1514" i="55"/>
  <c r="C1514" i="55"/>
  <c r="P1514" i="55" s="1"/>
  <c r="D1514" i="55"/>
  <c r="E1514" i="55"/>
  <c r="F1514" i="55"/>
  <c r="G1514" i="55"/>
  <c r="H1514" i="55"/>
  <c r="I1514" i="55"/>
  <c r="J1514" i="55"/>
  <c r="K1514" i="55"/>
  <c r="L1514" i="55"/>
  <c r="M1514" i="55"/>
  <c r="N1514" i="55"/>
  <c r="B1515" i="55"/>
  <c r="C1515" i="55"/>
  <c r="P1515" i="55" s="1"/>
  <c r="D1515" i="55"/>
  <c r="E1515" i="55"/>
  <c r="F1515" i="55"/>
  <c r="G1515" i="55"/>
  <c r="H1515" i="55"/>
  <c r="I1515" i="55"/>
  <c r="J1515" i="55"/>
  <c r="K1515" i="55"/>
  <c r="L1515" i="55"/>
  <c r="M1515" i="55"/>
  <c r="N1515" i="55"/>
  <c r="B1516" i="55"/>
  <c r="C1516" i="55"/>
  <c r="P1516" i="55" s="1"/>
  <c r="D1516" i="55"/>
  <c r="E1516" i="55"/>
  <c r="F1516" i="55"/>
  <c r="G1516" i="55"/>
  <c r="H1516" i="55"/>
  <c r="I1516" i="55"/>
  <c r="J1516" i="55"/>
  <c r="K1516" i="55"/>
  <c r="L1516" i="55"/>
  <c r="M1516" i="55"/>
  <c r="N1516" i="55"/>
  <c r="B1517" i="55"/>
  <c r="C1517" i="55"/>
  <c r="P1517" i="55" s="1"/>
  <c r="D1517" i="55"/>
  <c r="E1517" i="55"/>
  <c r="F1517" i="55"/>
  <c r="G1517" i="55"/>
  <c r="H1517" i="55"/>
  <c r="I1517" i="55"/>
  <c r="J1517" i="55"/>
  <c r="K1517" i="55"/>
  <c r="L1517" i="55"/>
  <c r="M1517" i="55"/>
  <c r="N1517" i="55"/>
  <c r="B1518" i="55"/>
  <c r="C1518" i="55"/>
  <c r="P1518" i="55" s="1"/>
  <c r="D1518" i="55"/>
  <c r="E1518" i="55"/>
  <c r="F1518" i="55"/>
  <c r="G1518" i="55"/>
  <c r="H1518" i="55"/>
  <c r="I1518" i="55"/>
  <c r="J1518" i="55"/>
  <c r="K1518" i="55"/>
  <c r="L1518" i="55"/>
  <c r="M1518" i="55"/>
  <c r="N1518" i="55"/>
  <c r="B1519" i="55"/>
  <c r="C1519" i="55"/>
  <c r="P1519" i="55" s="1"/>
  <c r="D1519" i="55"/>
  <c r="E1519" i="55"/>
  <c r="F1519" i="55"/>
  <c r="G1519" i="55"/>
  <c r="H1519" i="55"/>
  <c r="I1519" i="55"/>
  <c r="J1519" i="55"/>
  <c r="K1519" i="55"/>
  <c r="L1519" i="55"/>
  <c r="M1519" i="55"/>
  <c r="N1519" i="55"/>
  <c r="B1520" i="55"/>
  <c r="C1520" i="55"/>
  <c r="P1520" i="55" s="1"/>
  <c r="D1520" i="55"/>
  <c r="E1520" i="55"/>
  <c r="F1520" i="55"/>
  <c r="G1520" i="55"/>
  <c r="H1520" i="55"/>
  <c r="I1520" i="55"/>
  <c r="J1520" i="55"/>
  <c r="K1520" i="55"/>
  <c r="L1520" i="55"/>
  <c r="M1520" i="55"/>
  <c r="N1520" i="55"/>
  <c r="B1521" i="55"/>
  <c r="C1521" i="55"/>
  <c r="P1521" i="55" s="1"/>
  <c r="D1521" i="55"/>
  <c r="E1521" i="55"/>
  <c r="F1521" i="55"/>
  <c r="G1521" i="55"/>
  <c r="H1521" i="55"/>
  <c r="I1521" i="55"/>
  <c r="J1521" i="55"/>
  <c r="K1521" i="55"/>
  <c r="L1521" i="55"/>
  <c r="M1521" i="55"/>
  <c r="N1521" i="55"/>
  <c r="B1522" i="55"/>
  <c r="C1522" i="55"/>
  <c r="P1522" i="55" s="1"/>
  <c r="D1522" i="55"/>
  <c r="E1522" i="55"/>
  <c r="F1522" i="55"/>
  <c r="G1522" i="55"/>
  <c r="H1522" i="55"/>
  <c r="I1522" i="55"/>
  <c r="J1522" i="55"/>
  <c r="K1522" i="55"/>
  <c r="L1522" i="55"/>
  <c r="M1522" i="55"/>
  <c r="N1522" i="55"/>
  <c r="B1523" i="55"/>
  <c r="C1523" i="55"/>
  <c r="P1523" i="55" s="1"/>
  <c r="D1523" i="55"/>
  <c r="E1523" i="55"/>
  <c r="F1523" i="55"/>
  <c r="G1523" i="55"/>
  <c r="H1523" i="55"/>
  <c r="I1523" i="55"/>
  <c r="J1523" i="55"/>
  <c r="K1523" i="55"/>
  <c r="L1523" i="55"/>
  <c r="M1523" i="55"/>
  <c r="N1523" i="55"/>
  <c r="B1524" i="55"/>
  <c r="C1524" i="55"/>
  <c r="P1524" i="55" s="1"/>
  <c r="D1524" i="55"/>
  <c r="E1524" i="55"/>
  <c r="F1524" i="55"/>
  <c r="G1524" i="55"/>
  <c r="H1524" i="55"/>
  <c r="I1524" i="55"/>
  <c r="J1524" i="55"/>
  <c r="K1524" i="55"/>
  <c r="L1524" i="55"/>
  <c r="M1524" i="55"/>
  <c r="N1524" i="55"/>
  <c r="B1525" i="55"/>
  <c r="C1525" i="55"/>
  <c r="P1525" i="55" s="1"/>
  <c r="D1525" i="55"/>
  <c r="E1525" i="55"/>
  <c r="F1525" i="55"/>
  <c r="G1525" i="55"/>
  <c r="H1525" i="55"/>
  <c r="I1525" i="55"/>
  <c r="J1525" i="55"/>
  <c r="K1525" i="55"/>
  <c r="L1525" i="55"/>
  <c r="M1525" i="55"/>
  <c r="N1525" i="55"/>
  <c r="B1526" i="55"/>
  <c r="C1526" i="55"/>
  <c r="P1526" i="55" s="1"/>
  <c r="D1526" i="55"/>
  <c r="E1526" i="55"/>
  <c r="F1526" i="55"/>
  <c r="G1526" i="55"/>
  <c r="H1526" i="55"/>
  <c r="I1526" i="55"/>
  <c r="J1526" i="55"/>
  <c r="K1526" i="55"/>
  <c r="L1526" i="55"/>
  <c r="M1526" i="55"/>
  <c r="N1526" i="55"/>
  <c r="B1527" i="55"/>
  <c r="C1527" i="55"/>
  <c r="P1527" i="55" s="1"/>
  <c r="D1527" i="55"/>
  <c r="E1527" i="55"/>
  <c r="F1527" i="55"/>
  <c r="G1527" i="55"/>
  <c r="H1527" i="55"/>
  <c r="I1527" i="55"/>
  <c r="J1527" i="55"/>
  <c r="K1527" i="55"/>
  <c r="L1527" i="55"/>
  <c r="M1527" i="55"/>
  <c r="N1527" i="55"/>
  <c r="B1528" i="55"/>
  <c r="C1528" i="55"/>
  <c r="P1528" i="55" s="1"/>
  <c r="D1528" i="55"/>
  <c r="E1528" i="55"/>
  <c r="F1528" i="55"/>
  <c r="G1528" i="55"/>
  <c r="H1528" i="55"/>
  <c r="I1528" i="55"/>
  <c r="J1528" i="55"/>
  <c r="K1528" i="55"/>
  <c r="L1528" i="55"/>
  <c r="M1528" i="55"/>
  <c r="N1528" i="55"/>
  <c r="B1529" i="55"/>
  <c r="C1529" i="55"/>
  <c r="P1529" i="55" s="1"/>
  <c r="D1529" i="55"/>
  <c r="E1529" i="55"/>
  <c r="F1529" i="55"/>
  <c r="G1529" i="55"/>
  <c r="H1529" i="55"/>
  <c r="I1529" i="55"/>
  <c r="J1529" i="55"/>
  <c r="K1529" i="55"/>
  <c r="L1529" i="55"/>
  <c r="M1529" i="55"/>
  <c r="N1529" i="55"/>
  <c r="B1530" i="55"/>
  <c r="C1530" i="55"/>
  <c r="P1530" i="55" s="1"/>
  <c r="D1530" i="55"/>
  <c r="E1530" i="55"/>
  <c r="F1530" i="55"/>
  <c r="G1530" i="55"/>
  <c r="H1530" i="55"/>
  <c r="I1530" i="55"/>
  <c r="J1530" i="55"/>
  <c r="K1530" i="55"/>
  <c r="L1530" i="55"/>
  <c r="M1530" i="55"/>
  <c r="N1530" i="55"/>
  <c r="B1531" i="55"/>
  <c r="C1531" i="55"/>
  <c r="P1531" i="55" s="1"/>
  <c r="D1531" i="55"/>
  <c r="E1531" i="55"/>
  <c r="F1531" i="55"/>
  <c r="G1531" i="55"/>
  <c r="H1531" i="55"/>
  <c r="I1531" i="55"/>
  <c r="J1531" i="55"/>
  <c r="K1531" i="55"/>
  <c r="L1531" i="55"/>
  <c r="M1531" i="55"/>
  <c r="N1531" i="55"/>
  <c r="B1532" i="55"/>
  <c r="C1532" i="55"/>
  <c r="P1532" i="55" s="1"/>
  <c r="D1532" i="55"/>
  <c r="E1532" i="55"/>
  <c r="F1532" i="55"/>
  <c r="G1532" i="55"/>
  <c r="H1532" i="55"/>
  <c r="I1532" i="55"/>
  <c r="J1532" i="55"/>
  <c r="K1532" i="55"/>
  <c r="L1532" i="55"/>
  <c r="M1532" i="55"/>
  <c r="N1532" i="55"/>
  <c r="B1533" i="55"/>
  <c r="C1533" i="55"/>
  <c r="P1533" i="55" s="1"/>
  <c r="D1533" i="55"/>
  <c r="E1533" i="55"/>
  <c r="F1533" i="55"/>
  <c r="G1533" i="55"/>
  <c r="H1533" i="55"/>
  <c r="I1533" i="55"/>
  <c r="J1533" i="55"/>
  <c r="K1533" i="55"/>
  <c r="L1533" i="55"/>
  <c r="M1533" i="55"/>
  <c r="N1533" i="55"/>
  <c r="B1534" i="55"/>
  <c r="C1534" i="55"/>
  <c r="P1534" i="55" s="1"/>
  <c r="D1534" i="55"/>
  <c r="E1534" i="55"/>
  <c r="F1534" i="55"/>
  <c r="G1534" i="55"/>
  <c r="H1534" i="55"/>
  <c r="I1534" i="55"/>
  <c r="J1534" i="55"/>
  <c r="K1534" i="55"/>
  <c r="L1534" i="55"/>
  <c r="M1534" i="55"/>
  <c r="N1534" i="55"/>
  <c r="B1535" i="55"/>
  <c r="C1535" i="55"/>
  <c r="P1535" i="55" s="1"/>
  <c r="D1535" i="55"/>
  <c r="E1535" i="55"/>
  <c r="F1535" i="55"/>
  <c r="G1535" i="55"/>
  <c r="H1535" i="55"/>
  <c r="I1535" i="55"/>
  <c r="J1535" i="55"/>
  <c r="K1535" i="55"/>
  <c r="L1535" i="55"/>
  <c r="M1535" i="55"/>
  <c r="N1535" i="55"/>
  <c r="B1536" i="55"/>
  <c r="C1536" i="55"/>
  <c r="P1536" i="55" s="1"/>
  <c r="D1536" i="55"/>
  <c r="E1536" i="55"/>
  <c r="F1536" i="55"/>
  <c r="G1536" i="55"/>
  <c r="H1536" i="55"/>
  <c r="I1536" i="55"/>
  <c r="J1536" i="55"/>
  <c r="K1536" i="55"/>
  <c r="L1536" i="55"/>
  <c r="M1536" i="55"/>
  <c r="N1536" i="55"/>
  <c r="B1537" i="55"/>
  <c r="C1537" i="55"/>
  <c r="P1537" i="55" s="1"/>
  <c r="D1537" i="55"/>
  <c r="E1537" i="55"/>
  <c r="F1537" i="55"/>
  <c r="G1537" i="55"/>
  <c r="H1537" i="55"/>
  <c r="I1537" i="55"/>
  <c r="J1537" i="55"/>
  <c r="K1537" i="55"/>
  <c r="L1537" i="55"/>
  <c r="M1537" i="55"/>
  <c r="N1537" i="55"/>
  <c r="B1538" i="55"/>
  <c r="C1538" i="55"/>
  <c r="P1538" i="55" s="1"/>
  <c r="D1538" i="55"/>
  <c r="E1538" i="55"/>
  <c r="F1538" i="55"/>
  <c r="G1538" i="55"/>
  <c r="H1538" i="55"/>
  <c r="I1538" i="55"/>
  <c r="J1538" i="55"/>
  <c r="K1538" i="55"/>
  <c r="L1538" i="55"/>
  <c r="M1538" i="55"/>
  <c r="N1538" i="55"/>
  <c r="B1539" i="55"/>
  <c r="C1539" i="55"/>
  <c r="P1539" i="55" s="1"/>
  <c r="D1539" i="55"/>
  <c r="E1539" i="55"/>
  <c r="F1539" i="55"/>
  <c r="G1539" i="55"/>
  <c r="H1539" i="55"/>
  <c r="I1539" i="55"/>
  <c r="J1539" i="55"/>
  <c r="K1539" i="55"/>
  <c r="L1539" i="55"/>
  <c r="M1539" i="55"/>
  <c r="N1539" i="55"/>
  <c r="B1540" i="55"/>
  <c r="C1540" i="55"/>
  <c r="P1540" i="55" s="1"/>
  <c r="D1540" i="55"/>
  <c r="E1540" i="55"/>
  <c r="F1540" i="55"/>
  <c r="G1540" i="55"/>
  <c r="H1540" i="55"/>
  <c r="I1540" i="55"/>
  <c r="J1540" i="55"/>
  <c r="K1540" i="55"/>
  <c r="L1540" i="55"/>
  <c r="M1540" i="55"/>
  <c r="N1540" i="55"/>
  <c r="B1541" i="55"/>
  <c r="C1541" i="55"/>
  <c r="P1541" i="55" s="1"/>
  <c r="D1541" i="55"/>
  <c r="E1541" i="55"/>
  <c r="F1541" i="55"/>
  <c r="G1541" i="55"/>
  <c r="H1541" i="55"/>
  <c r="I1541" i="55"/>
  <c r="J1541" i="55"/>
  <c r="K1541" i="55"/>
  <c r="L1541" i="55"/>
  <c r="M1541" i="55"/>
  <c r="N1541" i="55"/>
  <c r="B1542" i="55"/>
  <c r="C1542" i="55"/>
  <c r="P1542" i="55" s="1"/>
  <c r="D1542" i="55"/>
  <c r="E1542" i="55"/>
  <c r="F1542" i="55"/>
  <c r="G1542" i="55"/>
  <c r="H1542" i="55"/>
  <c r="I1542" i="55"/>
  <c r="J1542" i="55"/>
  <c r="K1542" i="55"/>
  <c r="L1542" i="55"/>
  <c r="M1542" i="55"/>
  <c r="N1542" i="55"/>
  <c r="B1543" i="55"/>
  <c r="C1543" i="55"/>
  <c r="P1543" i="55" s="1"/>
  <c r="D1543" i="55"/>
  <c r="E1543" i="55"/>
  <c r="F1543" i="55"/>
  <c r="G1543" i="55"/>
  <c r="H1543" i="55"/>
  <c r="I1543" i="55"/>
  <c r="J1543" i="55"/>
  <c r="K1543" i="55"/>
  <c r="L1543" i="55"/>
  <c r="M1543" i="55"/>
  <c r="N1543" i="55"/>
  <c r="B1544" i="55"/>
  <c r="C1544" i="55"/>
  <c r="P1544" i="55" s="1"/>
  <c r="D1544" i="55"/>
  <c r="E1544" i="55"/>
  <c r="F1544" i="55"/>
  <c r="G1544" i="55"/>
  <c r="H1544" i="55"/>
  <c r="I1544" i="55"/>
  <c r="J1544" i="55"/>
  <c r="K1544" i="55"/>
  <c r="L1544" i="55"/>
  <c r="M1544" i="55"/>
  <c r="N1544" i="55"/>
  <c r="B1545" i="55"/>
  <c r="C1545" i="55"/>
  <c r="P1545" i="55" s="1"/>
  <c r="D1545" i="55"/>
  <c r="E1545" i="55"/>
  <c r="F1545" i="55"/>
  <c r="G1545" i="55"/>
  <c r="H1545" i="55"/>
  <c r="I1545" i="55"/>
  <c r="J1545" i="55"/>
  <c r="K1545" i="55"/>
  <c r="L1545" i="55"/>
  <c r="M1545" i="55"/>
  <c r="N1545" i="55"/>
  <c r="B1546" i="55"/>
  <c r="C1546" i="55"/>
  <c r="P1546" i="55" s="1"/>
  <c r="D1546" i="55"/>
  <c r="E1546" i="55"/>
  <c r="F1546" i="55"/>
  <c r="G1546" i="55"/>
  <c r="H1546" i="55"/>
  <c r="I1546" i="55"/>
  <c r="J1546" i="55"/>
  <c r="K1546" i="55"/>
  <c r="L1546" i="55"/>
  <c r="M1546" i="55"/>
  <c r="N1546" i="55"/>
  <c r="B1547" i="55"/>
  <c r="C1547" i="55"/>
  <c r="P1547" i="55" s="1"/>
  <c r="D1547" i="55"/>
  <c r="E1547" i="55"/>
  <c r="F1547" i="55"/>
  <c r="G1547" i="55"/>
  <c r="H1547" i="55"/>
  <c r="I1547" i="55"/>
  <c r="J1547" i="55"/>
  <c r="K1547" i="55"/>
  <c r="L1547" i="55"/>
  <c r="M1547" i="55"/>
  <c r="N1547" i="55"/>
  <c r="B1548" i="55"/>
  <c r="C1548" i="55"/>
  <c r="P1548" i="55" s="1"/>
  <c r="D1548" i="55"/>
  <c r="E1548" i="55"/>
  <c r="F1548" i="55"/>
  <c r="G1548" i="55"/>
  <c r="H1548" i="55"/>
  <c r="I1548" i="55"/>
  <c r="J1548" i="55"/>
  <c r="K1548" i="55"/>
  <c r="L1548" i="55"/>
  <c r="M1548" i="55"/>
  <c r="N1548" i="55"/>
  <c r="B1549" i="55"/>
  <c r="C1549" i="55"/>
  <c r="P1549" i="55" s="1"/>
  <c r="D1549" i="55"/>
  <c r="E1549" i="55"/>
  <c r="F1549" i="55"/>
  <c r="G1549" i="55"/>
  <c r="H1549" i="55"/>
  <c r="I1549" i="55"/>
  <c r="J1549" i="55"/>
  <c r="K1549" i="55"/>
  <c r="L1549" i="55"/>
  <c r="M1549" i="55"/>
  <c r="N1549" i="55"/>
  <c r="B1550" i="55"/>
  <c r="C1550" i="55"/>
  <c r="P1550" i="55" s="1"/>
  <c r="D1550" i="55"/>
  <c r="E1550" i="55"/>
  <c r="F1550" i="55"/>
  <c r="G1550" i="55"/>
  <c r="H1550" i="55"/>
  <c r="I1550" i="55"/>
  <c r="J1550" i="55"/>
  <c r="K1550" i="55"/>
  <c r="L1550" i="55"/>
  <c r="M1550" i="55"/>
  <c r="N1550" i="55"/>
  <c r="B1551" i="55"/>
  <c r="C1551" i="55"/>
  <c r="P1551" i="55" s="1"/>
  <c r="D1551" i="55"/>
  <c r="E1551" i="55"/>
  <c r="F1551" i="55"/>
  <c r="G1551" i="55"/>
  <c r="H1551" i="55"/>
  <c r="I1551" i="55"/>
  <c r="J1551" i="55"/>
  <c r="K1551" i="55"/>
  <c r="L1551" i="55"/>
  <c r="M1551" i="55"/>
  <c r="N1551" i="55"/>
  <c r="B1552" i="55"/>
  <c r="C1552" i="55"/>
  <c r="P1552" i="55" s="1"/>
  <c r="D1552" i="55"/>
  <c r="E1552" i="55"/>
  <c r="F1552" i="55"/>
  <c r="G1552" i="55"/>
  <c r="H1552" i="55"/>
  <c r="I1552" i="55"/>
  <c r="J1552" i="55"/>
  <c r="K1552" i="55"/>
  <c r="L1552" i="55"/>
  <c r="M1552" i="55"/>
  <c r="N1552" i="55"/>
  <c r="B1553" i="55"/>
  <c r="C1553" i="55"/>
  <c r="P1553" i="55" s="1"/>
  <c r="D1553" i="55"/>
  <c r="E1553" i="55"/>
  <c r="F1553" i="55"/>
  <c r="G1553" i="55"/>
  <c r="H1553" i="55"/>
  <c r="I1553" i="55"/>
  <c r="J1553" i="55"/>
  <c r="K1553" i="55"/>
  <c r="L1553" i="55"/>
  <c r="M1553" i="55"/>
  <c r="N1553" i="55"/>
  <c r="B1554" i="55"/>
  <c r="C1554" i="55"/>
  <c r="P1554" i="55" s="1"/>
  <c r="D1554" i="55"/>
  <c r="E1554" i="55"/>
  <c r="F1554" i="55"/>
  <c r="G1554" i="55"/>
  <c r="H1554" i="55"/>
  <c r="I1554" i="55"/>
  <c r="J1554" i="55"/>
  <c r="K1554" i="55"/>
  <c r="L1554" i="55"/>
  <c r="M1554" i="55"/>
  <c r="N1554" i="55"/>
  <c r="B1555" i="55"/>
  <c r="C1555" i="55"/>
  <c r="P1555" i="55" s="1"/>
  <c r="D1555" i="55"/>
  <c r="E1555" i="55"/>
  <c r="F1555" i="55"/>
  <c r="G1555" i="55"/>
  <c r="H1555" i="55"/>
  <c r="I1555" i="55"/>
  <c r="J1555" i="55"/>
  <c r="K1555" i="55"/>
  <c r="L1555" i="55"/>
  <c r="M1555" i="55"/>
  <c r="N1555" i="55"/>
  <c r="B1556" i="55"/>
  <c r="C1556" i="55"/>
  <c r="P1556" i="55" s="1"/>
  <c r="D1556" i="55"/>
  <c r="E1556" i="55"/>
  <c r="F1556" i="55"/>
  <c r="G1556" i="55"/>
  <c r="H1556" i="55"/>
  <c r="I1556" i="55"/>
  <c r="J1556" i="55"/>
  <c r="K1556" i="55"/>
  <c r="L1556" i="55"/>
  <c r="M1556" i="55"/>
  <c r="N1556" i="55"/>
  <c r="B1557" i="55"/>
  <c r="C1557" i="55"/>
  <c r="P1557" i="55" s="1"/>
  <c r="D1557" i="55"/>
  <c r="E1557" i="55"/>
  <c r="F1557" i="55"/>
  <c r="G1557" i="55"/>
  <c r="H1557" i="55"/>
  <c r="I1557" i="55"/>
  <c r="J1557" i="55"/>
  <c r="K1557" i="55"/>
  <c r="L1557" i="55"/>
  <c r="M1557" i="55"/>
  <c r="N1557" i="55"/>
  <c r="B1558" i="55"/>
  <c r="C1558" i="55"/>
  <c r="P1558" i="55" s="1"/>
  <c r="D1558" i="55"/>
  <c r="E1558" i="55"/>
  <c r="F1558" i="55"/>
  <c r="G1558" i="55"/>
  <c r="H1558" i="55"/>
  <c r="I1558" i="55"/>
  <c r="J1558" i="55"/>
  <c r="K1558" i="55"/>
  <c r="L1558" i="55"/>
  <c r="M1558" i="55"/>
  <c r="N1558" i="55"/>
  <c r="B1559" i="55"/>
  <c r="C1559" i="55"/>
  <c r="P1559" i="55" s="1"/>
  <c r="D1559" i="55"/>
  <c r="E1559" i="55"/>
  <c r="F1559" i="55"/>
  <c r="G1559" i="55"/>
  <c r="H1559" i="55"/>
  <c r="I1559" i="55"/>
  <c r="J1559" i="55"/>
  <c r="K1559" i="55"/>
  <c r="L1559" i="55"/>
  <c r="M1559" i="55"/>
  <c r="N1559" i="55"/>
  <c r="B1560" i="55"/>
  <c r="C1560" i="55"/>
  <c r="P1560" i="55" s="1"/>
  <c r="D1560" i="55"/>
  <c r="E1560" i="55"/>
  <c r="F1560" i="55"/>
  <c r="G1560" i="55"/>
  <c r="H1560" i="55"/>
  <c r="I1560" i="55"/>
  <c r="J1560" i="55"/>
  <c r="K1560" i="55"/>
  <c r="L1560" i="55"/>
  <c r="M1560" i="55"/>
  <c r="N1560" i="55"/>
  <c r="B1561" i="55"/>
  <c r="C1561" i="55"/>
  <c r="P1561" i="55" s="1"/>
  <c r="D1561" i="55"/>
  <c r="E1561" i="55"/>
  <c r="F1561" i="55"/>
  <c r="G1561" i="55"/>
  <c r="H1561" i="55"/>
  <c r="I1561" i="55"/>
  <c r="J1561" i="55"/>
  <c r="K1561" i="55"/>
  <c r="L1561" i="55"/>
  <c r="M1561" i="55"/>
  <c r="N1561" i="55"/>
  <c r="B1562" i="55"/>
  <c r="C1562" i="55"/>
  <c r="P1562" i="55" s="1"/>
  <c r="D1562" i="55"/>
  <c r="E1562" i="55"/>
  <c r="F1562" i="55"/>
  <c r="G1562" i="55"/>
  <c r="H1562" i="55"/>
  <c r="I1562" i="55"/>
  <c r="J1562" i="55"/>
  <c r="K1562" i="55"/>
  <c r="L1562" i="55"/>
  <c r="M1562" i="55"/>
  <c r="N1562" i="55"/>
  <c r="B1563" i="55"/>
  <c r="C1563" i="55"/>
  <c r="P1563" i="55" s="1"/>
  <c r="D1563" i="55"/>
  <c r="E1563" i="55"/>
  <c r="F1563" i="55"/>
  <c r="G1563" i="55"/>
  <c r="H1563" i="55"/>
  <c r="I1563" i="55"/>
  <c r="J1563" i="55"/>
  <c r="K1563" i="55"/>
  <c r="L1563" i="55"/>
  <c r="M1563" i="55"/>
  <c r="N1563" i="55"/>
  <c r="B1564" i="55"/>
  <c r="C1564" i="55"/>
  <c r="P1564" i="55" s="1"/>
  <c r="D1564" i="55"/>
  <c r="E1564" i="55"/>
  <c r="F1564" i="55"/>
  <c r="G1564" i="55"/>
  <c r="H1564" i="55"/>
  <c r="I1564" i="55"/>
  <c r="J1564" i="55"/>
  <c r="K1564" i="55"/>
  <c r="L1564" i="55"/>
  <c r="M1564" i="55"/>
  <c r="N1564" i="55"/>
  <c r="B1565" i="55"/>
  <c r="C1565" i="55"/>
  <c r="P1565" i="55" s="1"/>
  <c r="D1565" i="55"/>
  <c r="E1565" i="55"/>
  <c r="F1565" i="55"/>
  <c r="G1565" i="55"/>
  <c r="H1565" i="55"/>
  <c r="I1565" i="55"/>
  <c r="J1565" i="55"/>
  <c r="K1565" i="55"/>
  <c r="L1565" i="55"/>
  <c r="M1565" i="55"/>
  <c r="N1565" i="55"/>
  <c r="B1566" i="55"/>
  <c r="C1566" i="55"/>
  <c r="P1566" i="55" s="1"/>
  <c r="D1566" i="55"/>
  <c r="E1566" i="55"/>
  <c r="F1566" i="55"/>
  <c r="G1566" i="55"/>
  <c r="H1566" i="55"/>
  <c r="I1566" i="55"/>
  <c r="J1566" i="55"/>
  <c r="K1566" i="55"/>
  <c r="L1566" i="55"/>
  <c r="M1566" i="55"/>
  <c r="N1566" i="55"/>
  <c r="B1567" i="55"/>
  <c r="C1567" i="55"/>
  <c r="P1567" i="55" s="1"/>
  <c r="D1567" i="55"/>
  <c r="E1567" i="55"/>
  <c r="F1567" i="55"/>
  <c r="G1567" i="55"/>
  <c r="H1567" i="55"/>
  <c r="I1567" i="55"/>
  <c r="J1567" i="55"/>
  <c r="K1567" i="55"/>
  <c r="L1567" i="55"/>
  <c r="M1567" i="55"/>
  <c r="N1567" i="55"/>
  <c r="B1568" i="55"/>
  <c r="C1568" i="55"/>
  <c r="P1568" i="55" s="1"/>
  <c r="D1568" i="55"/>
  <c r="E1568" i="55"/>
  <c r="F1568" i="55"/>
  <c r="G1568" i="55"/>
  <c r="H1568" i="55"/>
  <c r="I1568" i="55"/>
  <c r="J1568" i="55"/>
  <c r="K1568" i="55"/>
  <c r="L1568" i="55"/>
  <c r="M1568" i="55"/>
  <c r="N1568" i="55"/>
  <c r="B1569" i="55"/>
  <c r="C1569" i="55"/>
  <c r="P1569" i="55" s="1"/>
  <c r="D1569" i="55"/>
  <c r="E1569" i="55"/>
  <c r="F1569" i="55"/>
  <c r="G1569" i="55"/>
  <c r="H1569" i="55"/>
  <c r="I1569" i="55"/>
  <c r="J1569" i="55"/>
  <c r="K1569" i="55"/>
  <c r="L1569" i="55"/>
  <c r="M1569" i="55"/>
  <c r="N1569" i="55"/>
  <c r="B1570" i="55"/>
  <c r="C1570" i="55"/>
  <c r="P1570" i="55" s="1"/>
  <c r="D1570" i="55"/>
  <c r="E1570" i="55"/>
  <c r="F1570" i="55"/>
  <c r="G1570" i="55"/>
  <c r="H1570" i="55"/>
  <c r="I1570" i="55"/>
  <c r="J1570" i="55"/>
  <c r="K1570" i="55"/>
  <c r="L1570" i="55"/>
  <c r="M1570" i="55"/>
  <c r="N1570" i="55"/>
  <c r="B1571" i="55"/>
  <c r="C1571" i="55"/>
  <c r="P1571" i="55" s="1"/>
  <c r="D1571" i="55"/>
  <c r="E1571" i="55"/>
  <c r="F1571" i="55"/>
  <c r="G1571" i="55"/>
  <c r="H1571" i="55"/>
  <c r="I1571" i="55"/>
  <c r="J1571" i="55"/>
  <c r="K1571" i="55"/>
  <c r="L1571" i="55"/>
  <c r="M1571" i="55"/>
  <c r="N1571" i="55"/>
  <c r="B1572" i="55"/>
  <c r="C1572" i="55"/>
  <c r="P1572" i="55" s="1"/>
  <c r="D1572" i="55"/>
  <c r="E1572" i="55"/>
  <c r="F1572" i="55"/>
  <c r="G1572" i="55"/>
  <c r="H1572" i="55"/>
  <c r="I1572" i="55"/>
  <c r="J1572" i="55"/>
  <c r="K1572" i="55"/>
  <c r="L1572" i="55"/>
  <c r="M1572" i="55"/>
  <c r="N1572" i="55"/>
  <c r="B1573" i="55"/>
  <c r="C1573" i="55"/>
  <c r="P1573" i="55" s="1"/>
  <c r="D1573" i="55"/>
  <c r="E1573" i="55"/>
  <c r="F1573" i="55"/>
  <c r="G1573" i="55"/>
  <c r="H1573" i="55"/>
  <c r="I1573" i="55"/>
  <c r="J1573" i="55"/>
  <c r="K1573" i="55"/>
  <c r="L1573" i="55"/>
  <c r="M1573" i="55"/>
  <c r="N1573" i="55"/>
  <c r="B1574" i="55"/>
  <c r="C1574" i="55"/>
  <c r="P1574" i="55" s="1"/>
  <c r="D1574" i="55"/>
  <c r="E1574" i="55"/>
  <c r="F1574" i="55"/>
  <c r="G1574" i="55"/>
  <c r="H1574" i="55"/>
  <c r="I1574" i="55"/>
  <c r="J1574" i="55"/>
  <c r="K1574" i="55"/>
  <c r="L1574" i="55"/>
  <c r="M1574" i="55"/>
  <c r="N1574" i="55"/>
  <c r="B1575" i="55"/>
  <c r="C1575" i="55"/>
  <c r="P1575" i="55" s="1"/>
  <c r="D1575" i="55"/>
  <c r="E1575" i="55"/>
  <c r="F1575" i="55"/>
  <c r="G1575" i="55"/>
  <c r="H1575" i="55"/>
  <c r="I1575" i="55"/>
  <c r="J1575" i="55"/>
  <c r="K1575" i="55"/>
  <c r="L1575" i="55"/>
  <c r="M1575" i="55"/>
  <c r="N1575" i="55"/>
  <c r="B1576" i="55"/>
  <c r="C1576" i="55"/>
  <c r="P1576" i="55" s="1"/>
  <c r="D1576" i="55"/>
  <c r="E1576" i="55"/>
  <c r="F1576" i="55"/>
  <c r="G1576" i="55"/>
  <c r="H1576" i="55"/>
  <c r="I1576" i="55"/>
  <c r="J1576" i="55"/>
  <c r="K1576" i="55"/>
  <c r="L1576" i="55"/>
  <c r="M1576" i="55"/>
  <c r="N1576" i="55"/>
  <c r="B1577" i="55"/>
  <c r="C1577" i="55"/>
  <c r="P1577" i="55" s="1"/>
  <c r="D1577" i="55"/>
  <c r="E1577" i="55"/>
  <c r="F1577" i="55"/>
  <c r="G1577" i="55"/>
  <c r="H1577" i="55"/>
  <c r="I1577" i="55"/>
  <c r="J1577" i="55"/>
  <c r="K1577" i="55"/>
  <c r="L1577" i="55"/>
  <c r="M1577" i="55"/>
  <c r="N1577" i="55"/>
  <c r="B1578" i="55"/>
  <c r="C1578" i="55"/>
  <c r="P1578" i="55" s="1"/>
  <c r="D1578" i="55"/>
  <c r="E1578" i="55"/>
  <c r="F1578" i="55"/>
  <c r="G1578" i="55"/>
  <c r="H1578" i="55"/>
  <c r="I1578" i="55"/>
  <c r="J1578" i="55"/>
  <c r="K1578" i="55"/>
  <c r="L1578" i="55"/>
  <c r="M1578" i="55"/>
  <c r="N1578" i="55"/>
  <c r="B1579" i="55"/>
  <c r="C1579" i="55"/>
  <c r="P1579" i="55" s="1"/>
  <c r="D1579" i="55"/>
  <c r="E1579" i="55"/>
  <c r="F1579" i="55"/>
  <c r="G1579" i="55"/>
  <c r="H1579" i="55"/>
  <c r="I1579" i="55"/>
  <c r="J1579" i="55"/>
  <c r="K1579" i="55"/>
  <c r="L1579" i="55"/>
  <c r="M1579" i="55"/>
  <c r="N1579" i="55"/>
  <c r="B1580" i="55"/>
  <c r="C1580" i="55"/>
  <c r="P1580" i="55" s="1"/>
  <c r="D1580" i="55"/>
  <c r="E1580" i="55"/>
  <c r="F1580" i="55"/>
  <c r="G1580" i="55"/>
  <c r="H1580" i="55"/>
  <c r="I1580" i="55"/>
  <c r="J1580" i="55"/>
  <c r="K1580" i="55"/>
  <c r="L1580" i="55"/>
  <c r="M1580" i="55"/>
  <c r="N1580" i="55"/>
  <c r="B1581" i="55"/>
  <c r="C1581" i="55"/>
  <c r="P1581" i="55" s="1"/>
  <c r="D1581" i="55"/>
  <c r="E1581" i="55"/>
  <c r="F1581" i="55"/>
  <c r="G1581" i="55"/>
  <c r="H1581" i="55"/>
  <c r="I1581" i="55"/>
  <c r="J1581" i="55"/>
  <c r="K1581" i="55"/>
  <c r="L1581" i="55"/>
  <c r="M1581" i="55"/>
  <c r="N1581" i="55"/>
  <c r="B1582" i="55"/>
  <c r="C1582" i="55"/>
  <c r="P1582" i="55" s="1"/>
  <c r="D1582" i="55"/>
  <c r="E1582" i="55"/>
  <c r="F1582" i="55"/>
  <c r="G1582" i="55"/>
  <c r="H1582" i="55"/>
  <c r="I1582" i="55"/>
  <c r="J1582" i="55"/>
  <c r="K1582" i="55"/>
  <c r="L1582" i="55"/>
  <c r="M1582" i="55"/>
  <c r="N1582" i="55"/>
  <c r="B1583" i="55"/>
  <c r="C1583" i="55"/>
  <c r="P1583" i="55" s="1"/>
  <c r="D1583" i="55"/>
  <c r="E1583" i="55"/>
  <c r="F1583" i="55"/>
  <c r="G1583" i="55"/>
  <c r="H1583" i="55"/>
  <c r="I1583" i="55"/>
  <c r="J1583" i="55"/>
  <c r="K1583" i="55"/>
  <c r="L1583" i="55"/>
  <c r="M1583" i="55"/>
  <c r="N1583" i="55"/>
  <c r="B1584" i="55"/>
  <c r="C1584" i="55"/>
  <c r="P1584" i="55" s="1"/>
  <c r="D1584" i="55"/>
  <c r="E1584" i="55"/>
  <c r="F1584" i="55"/>
  <c r="G1584" i="55"/>
  <c r="H1584" i="55"/>
  <c r="I1584" i="55"/>
  <c r="J1584" i="55"/>
  <c r="K1584" i="55"/>
  <c r="L1584" i="55"/>
  <c r="M1584" i="55"/>
  <c r="N1584" i="55"/>
  <c r="B1585" i="55"/>
  <c r="C1585" i="55"/>
  <c r="P1585" i="55" s="1"/>
  <c r="D1585" i="55"/>
  <c r="E1585" i="55"/>
  <c r="F1585" i="55"/>
  <c r="G1585" i="55"/>
  <c r="H1585" i="55"/>
  <c r="I1585" i="55"/>
  <c r="J1585" i="55"/>
  <c r="K1585" i="55"/>
  <c r="L1585" i="55"/>
  <c r="M1585" i="55"/>
  <c r="N1585" i="55"/>
  <c r="B1586" i="55"/>
  <c r="C1586" i="55"/>
  <c r="P1586" i="55" s="1"/>
  <c r="D1586" i="55"/>
  <c r="E1586" i="55"/>
  <c r="F1586" i="55"/>
  <c r="G1586" i="55"/>
  <c r="H1586" i="55"/>
  <c r="I1586" i="55"/>
  <c r="J1586" i="55"/>
  <c r="K1586" i="55"/>
  <c r="L1586" i="55"/>
  <c r="M1586" i="55"/>
  <c r="N1586" i="55"/>
  <c r="B1587" i="55"/>
  <c r="C1587" i="55"/>
  <c r="P1587" i="55" s="1"/>
  <c r="D1587" i="55"/>
  <c r="E1587" i="55"/>
  <c r="F1587" i="55"/>
  <c r="G1587" i="55"/>
  <c r="H1587" i="55"/>
  <c r="I1587" i="55"/>
  <c r="J1587" i="55"/>
  <c r="K1587" i="55"/>
  <c r="L1587" i="55"/>
  <c r="M1587" i="55"/>
  <c r="N1587" i="55"/>
  <c r="B1588" i="55"/>
  <c r="C1588" i="55"/>
  <c r="P1588" i="55" s="1"/>
  <c r="D1588" i="55"/>
  <c r="E1588" i="55"/>
  <c r="F1588" i="55"/>
  <c r="G1588" i="55"/>
  <c r="H1588" i="55"/>
  <c r="I1588" i="55"/>
  <c r="J1588" i="55"/>
  <c r="K1588" i="55"/>
  <c r="L1588" i="55"/>
  <c r="M1588" i="55"/>
  <c r="N1588" i="55"/>
  <c r="B1589" i="55"/>
  <c r="C1589" i="55"/>
  <c r="P1589" i="55" s="1"/>
  <c r="D1589" i="55"/>
  <c r="E1589" i="55"/>
  <c r="F1589" i="55"/>
  <c r="G1589" i="55"/>
  <c r="H1589" i="55"/>
  <c r="I1589" i="55"/>
  <c r="J1589" i="55"/>
  <c r="K1589" i="55"/>
  <c r="L1589" i="55"/>
  <c r="M1589" i="55"/>
  <c r="N1589" i="55"/>
  <c r="B1590" i="55"/>
  <c r="C1590" i="55"/>
  <c r="P1590" i="55" s="1"/>
  <c r="D1590" i="55"/>
  <c r="E1590" i="55"/>
  <c r="F1590" i="55"/>
  <c r="G1590" i="55"/>
  <c r="H1590" i="55"/>
  <c r="I1590" i="55"/>
  <c r="J1590" i="55"/>
  <c r="K1590" i="55"/>
  <c r="L1590" i="55"/>
  <c r="M1590" i="55"/>
  <c r="N1590" i="55"/>
  <c r="B1591" i="55"/>
  <c r="C1591" i="55"/>
  <c r="P1591" i="55" s="1"/>
  <c r="D1591" i="55"/>
  <c r="E1591" i="55"/>
  <c r="F1591" i="55"/>
  <c r="G1591" i="55"/>
  <c r="H1591" i="55"/>
  <c r="I1591" i="55"/>
  <c r="J1591" i="55"/>
  <c r="K1591" i="55"/>
  <c r="L1591" i="55"/>
  <c r="M1591" i="55"/>
  <c r="N1591" i="55"/>
  <c r="B1592" i="55"/>
  <c r="C1592" i="55"/>
  <c r="P1592" i="55" s="1"/>
  <c r="D1592" i="55"/>
  <c r="E1592" i="55"/>
  <c r="F1592" i="55"/>
  <c r="G1592" i="55"/>
  <c r="H1592" i="55"/>
  <c r="I1592" i="55"/>
  <c r="J1592" i="55"/>
  <c r="K1592" i="55"/>
  <c r="L1592" i="55"/>
  <c r="M1592" i="55"/>
  <c r="N1592" i="55"/>
  <c r="B1593" i="55"/>
  <c r="C1593" i="55"/>
  <c r="P1593" i="55" s="1"/>
  <c r="D1593" i="55"/>
  <c r="E1593" i="55"/>
  <c r="F1593" i="55"/>
  <c r="G1593" i="55"/>
  <c r="H1593" i="55"/>
  <c r="I1593" i="55"/>
  <c r="J1593" i="55"/>
  <c r="K1593" i="55"/>
  <c r="L1593" i="55"/>
  <c r="M1593" i="55"/>
  <c r="N1593" i="55"/>
  <c r="B1594" i="55"/>
  <c r="C1594" i="55"/>
  <c r="P1594" i="55" s="1"/>
  <c r="D1594" i="55"/>
  <c r="E1594" i="55"/>
  <c r="F1594" i="55"/>
  <c r="G1594" i="55"/>
  <c r="H1594" i="55"/>
  <c r="I1594" i="55"/>
  <c r="J1594" i="55"/>
  <c r="K1594" i="55"/>
  <c r="L1594" i="55"/>
  <c r="M1594" i="55"/>
  <c r="N1594" i="55"/>
  <c r="B1595" i="55"/>
  <c r="C1595" i="55"/>
  <c r="P1595" i="55" s="1"/>
  <c r="D1595" i="55"/>
  <c r="E1595" i="55"/>
  <c r="F1595" i="55"/>
  <c r="G1595" i="55"/>
  <c r="H1595" i="55"/>
  <c r="I1595" i="55"/>
  <c r="J1595" i="55"/>
  <c r="K1595" i="55"/>
  <c r="L1595" i="55"/>
  <c r="M1595" i="55"/>
  <c r="N1595" i="55"/>
  <c r="B1596" i="55"/>
  <c r="C1596" i="55"/>
  <c r="P1596" i="55" s="1"/>
  <c r="D1596" i="55"/>
  <c r="E1596" i="55"/>
  <c r="F1596" i="55"/>
  <c r="G1596" i="55"/>
  <c r="H1596" i="55"/>
  <c r="I1596" i="55"/>
  <c r="J1596" i="55"/>
  <c r="K1596" i="55"/>
  <c r="L1596" i="55"/>
  <c r="M1596" i="55"/>
  <c r="N1596" i="55"/>
  <c r="B1597" i="55"/>
  <c r="C1597" i="55"/>
  <c r="P1597" i="55" s="1"/>
  <c r="D1597" i="55"/>
  <c r="E1597" i="55"/>
  <c r="F1597" i="55"/>
  <c r="G1597" i="55"/>
  <c r="H1597" i="55"/>
  <c r="I1597" i="55"/>
  <c r="J1597" i="55"/>
  <c r="K1597" i="55"/>
  <c r="L1597" i="55"/>
  <c r="M1597" i="55"/>
  <c r="N1597" i="55"/>
  <c r="B1598" i="55"/>
  <c r="C1598" i="55"/>
  <c r="P1598" i="55" s="1"/>
  <c r="D1598" i="55"/>
  <c r="E1598" i="55"/>
  <c r="F1598" i="55"/>
  <c r="G1598" i="55"/>
  <c r="H1598" i="55"/>
  <c r="I1598" i="55"/>
  <c r="J1598" i="55"/>
  <c r="K1598" i="55"/>
  <c r="L1598" i="55"/>
  <c r="M1598" i="55"/>
  <c r="N1598" i="55"/>
  <c r="B1599" i="55"/>
  <c r="C1599" i="55"/>
  <c r="P1599" i="55" s="1"/>
  <c r="D1599" i="55"/>
  <c r="E1599" i="55"/>
  <c r="F1599" i="55"/>
  <c r="G1599" i="55"/>
  <c r="H1599" i="55"/>
  <c r="I1599" i="55"/>
  <c r="J1599" i="55"/>
  <c r="K1599" i="55"/>
  <c r="L1599" i="55"/>
  <c r="M1599" i="55"/>
  <c r="N1599" i="55"/>
  <c r="B1600" i="55"/>
  <c r="C1600" i="55"/>
  <c r="P1600" i="55" s="1"/>
  <c r="D1600" i="55"/>
  <c r="E1600" i="55"/>
  <c r="F1600" i="55"/>
  <c r="G1600" i="55"/>
  <c r="H1600" i="55"/>
  <c r="I1600" i="55"/>
  <c r="J1600" i="55"/>
  <c r="K1600" i="55"/>
  <c r="L1600" i="55"/>
  <c r="M1600" i="55"/>
  <c r="N1600" i="55"/>
  <c r="B1601" i="55"/>
  <c r="C1601" i="55"/>
  <c r="P1601" i="55" s="1"/>
  <c r="D1601" i="55"/>
  <c r="E1601" i="55"/>
  <c r="F1601" i="55"/>
  <c r="G1601" i="55"/>
  <c r="H1601" i="55"/>
  <c r="I1601" i="55"/>
  <c r="J1601" i="55"/>
  <c r="K1601" i="55"/>
  <c r="L1601" i="55"/>
  <c r="M1601" i="55"/>
  <c r="N1601" i="55"/>
  <c r="B1602" i="55"/>
  <c r="C1602" i="55"/>
  <c r="P1602" i="55" s="1"/>
  <c r="D1602" i="55"/>
  <c r="E1602" i="55"/>
  <c r="F1602" i="55"/>
  <c r="G1602" i="55"/>
  <c r="H1602" i="55"/>
  <c r="I1602" i="55"/>
  <c r="J1602" i="55"/>
  <c r="K1602" i="55"/>
  <c r="L1602" i="55"/>
  <c r="M1602" i="55"/>
  <c r="N1602" i="55"/>
  <c r="B1603" i="55"/>
  <c r="C1603" i="55"/>
  <c r="P1603" i="55" s="1"/>
  <c r="D1603" i="55"/>
  <c r="E1603" i="55"/>
  <c r="F1603" i="55"/>
  <c r="G1603" i="55"/>
  <c r="H1603" i="55"/>
  <c r="I1603" i="55"/>
  <c r="J1603" i="55"/>
  <c r="K1603" i="55"/>
  <c r="L1603" i="55"/>
  <c r="M1603" i="55"/>
  <c r="N1603" i="55"/>
  <c r="B1604" i="55"/>
  <c r="C1604" i="55"/>
  <c r="P1604" i="55" s="1"/>
  <c r="D1604" i="55"/>
  <c r="E1604" i="55"/>
  <c r="F1604" i="55"/>
  <c r="G1604" i="55"/>
  <c r="H1604" i="55"/>
  <c r="I1604" i="55"/>
  <c r="J1604" i="55"/>
  <c r="K1604" i="55"/>
  <c r="L1604" i="55"/>
  <c r="M1604" i="55"/>
  <c r="N1604" i="55"/>
  <c r="B1605" i="55"/>
  <c r="C1605" i="55"/>
  <c r="P1605" i="55" s="1"/>
  <c r="D1605" i="55"/>
  <c r="E1605" i="55"/>
  <c r="F1605" i="55"/>
  <c r="G1605" i="55"/>
  <c r="H1605" i="55"/>
  <c r="I1605" i="55"/>
  <c r="J1605" i="55"/>
  <c r="K1605" i="55"/>
  <c r="L1605" i="55"/>
  <c r="M1605" i="55"/>
  <c r="N1605" i="55"/>
  <c r="B1606" i="55"/>
  <c r="C1606" i="55"/>
  <c r="P1606" i="55" s="1"/>
  <c r="D1606" i="55"/>
  <c r="E1606" i="55"/>
  <c r="F1606" i="55"/>
  <c r="G1606" i="55"/>
  <c r="H1606" i="55"/>
  <c r="I1606" i="55"/>
  <c r="J1606" i="55"/>
  <c r="K1606" i="55"/>
  <c r="L1606" i="55"/>
  <c r="M1606" i="55"/>
  <c r="N1606" i="55"/>
  <c r="B1607" i="55"/>
  <c r="C1607" i="55"/>
  <c r="P1607" i="55" s="1"/>
  <c r="D1607" i="55"/>
  <c r="E1607" i="55"/>
  <c r="F1607" i="55"/>
  <c r="G1607" i="55"/>
  <c r="H1607" i="55"/>
  <c r="I1607" i="55"/>
  <c r="J1607" i="55"/>
  <c r="K1607" i="55"/>
  <c r="L1607" i="55"/>
  <c r="M1607" i="55"/>
  <c r="N1607" i="55"/>
  <c r="B1608" i="55"/>
  <c r="C1608" i="55"/>
  <c r="P1608" i="55" s="1"/>
  <c r="D1608" i="55"/>
  <c r="E1608" i="55"/>
  <c r="F1608" i="55"/>
  <c r="G1608" i="55"/>
  <c r="H1608" i="55"/>
  <c r="I1608" i="55"/>
  <c r="J1608" i="55"/>
  <c r="K1608" i="55"/>
  <c r="L1608" i="55"/>
  <c r="M1608" i="55"/>
  <c r="N1608" i="55"/>
  <c r="B1609" i="55"/>
  <c r="C1609" i="55"/>
  <c r="P1609" i="55" s="1"/>
  <c r="D1609" i="55"/>
  <c r="E1609" i="55"/>
  <c r="F1609" i="55"/>
  <c r="G1609" i="55"/>
  <c r="H1609" i="55"/>
  <c r="I1609" i="55"/>
  <c r="J1609" i="55"/>
  <c r="K1609" i="55"/>
  <c r="L1609" i="55"/>
  <c r="M1609" i="55"/>
  <c r="N1609" i="55"/>
  <c r="B1610" i="55"/>
  <c r="C1610" i="55"/>
  <c r="P1610" i="55" s="1"/>
  <c r="D1610" i="55"/>
  <c r="E1610" i="55"/>
  <c r="F1610" i="55"/>
  <c r="G1610" i="55"/>
  <c r="H1610" i="55"/>
  <c r="I1610" i="55"/>
  <c r="J1610" i="55"/>
  <c r="K1610" i="55"/>
  <c r="L1610" i="55"/>
  <c r="M1610" i="55"/>
  <c r="N1610" i="55"/>
  <c r="B1611" i="55"/>
  <c r="C1611" i="55"/>
  <c r="P1611" i="55" s="1"/>
  <c r="D1611" i="55"/>
  <c r="E1611" i="55"/>
  <c r="F1611" i="55"/>
  <c r="G1611" i="55"/>
  <c r="H1611" i="55"/>
  <c r="I1611" i="55"/>
  <c r="J1611" i="55"/>
  <c r="K1611" i="55"/>
  <c r="L1611" i="55"/>
  <c r="M1611" i="55"/>
  <c r="N1611" i="55"/>
  <c r="B1612" i="55"/>
  <c r="C1612" i="55"/>
  <c r="P1612" i="55" s="1"/>
  <c r="D1612" i="55"/>
  <c r="E1612" i="55"/>
  <c r="F1612" i="55"/>
  <c r="G1612" i="55"/>
  <c r="H1612" i="55"/>
  <c r="I1612" i="55"/>
  <c r="J1612" i="55"/>
  <c r="K1612" i="55"/>
  <c r="L1612" i="55"/>
  <c r="M1612" i="55"/>
  <c r="N1612" i="55"/>
  <c r="B1613" i="55"/>
  <c r="C1613" i="55"/>
  <c r="P1613" i="55" s="1"/>
  <c r="D1613" i="55"/>
  <c r="E1613" i="55"/>
  <c r="F1613" i="55"/>
  <c r="G1613" i="55"/>
  <c r="H1613" i="55"/>
  <c r="I1613" i="55"/>
  <c r="J1613" i="55"/>
  <c r="K1613" i="55"/>
  <c r="L1613" i="55"/>
  <c r="M1613" i="55"/>
  <c r="N1613" i="55"/>
  <c r="B1614" i="55"/>
  <c r="C1614" i="55"/>
  <c r="P1614" i="55" s="1"/>
  <c r="D1614" i="55"/>
  <c r="E1614" i="55"/>
  <c r="F1614" i="55"/>
  <c r="G1614" i="55"/>
  <c r="H1614" i="55"/>
  <c r="I1614" i="55"/>
  <c r="J1614" i="55"/>
  <c r="K1614" i="55"/>
  <c r="L1614" i="55"/>
  <c r="M1614" i="55"/>
  <c r="N1614" i="55"/>
  <c r="B1615" i="55"/>
  <c r="C1615" i="55"/>
  <c r="P1615" i="55" s="1"/>
  <c r="D1615" i="55"/>
  <c r="E1615" i="55"/>
  <c r="F1615" i="55"/>
  <c r="G1615" i="55"/>
  <c r="H1615" i="55"/>
  <c r="I1615" i="55"/>
  <c r="J1615" i="55"/>
  <c r="K1615" i="55"/>
  <c r="L1615" i="55"/>
  <c r="M1615" i="55"/>
  <c r="N1615" i="55"/>
  <c r="B1616" i="55"/>
  <c r="C1616" i="55"/>
  <c r="P1616" i="55" s="1"/>
  <c r="D1616" i="55"/>
  <c r="E1616" i="55"/>
  <c r="F1616" i="55"/>
  <c r="G1616" i="55"/>
  <c r="H1616" i="55"/>
  <c r="I1616" i="55"/>
  <c r="J1616" i="55"/>
  <c r="K1616" i="55"/>
  <c r="L1616" i="55"/>
  <c r="M1616" i="55"/>
  <c r="N1616" i="55"/>
  <c r="B1617" i="55"/>
  <c r="C1617" i="55"/>
  <c r="P1617" i="55" s="1"/>
  <c r="D1617" i="55"/>
  <c r="E1617" i="55"/>
  <c r="F1617" i="55"/>
  <c r="G1617" i="55"/>
  <c r="H1617" i="55"/>
  <c r="I1617" i="55"/>
  <c r="J1617" i="55"/>
  <c r="K1617" i="55"/>
  <c r="L1617" i="55"/>
  <c r="M1617" i="55"/>
  <c r="N1617" i="55"/>
  <c r="B1618" i="55"/>
  <c r="C1618" i="55"/>
  <c r="P1618" i="55" s="1"/>
  <c r="D1618" i="55"/>
  <c r="E1618" i="55"/>
  <c r="F1618" i="55"/>
  <c r="G1618" i="55"/>
  <c r="H1618" i="55"/>
  <c r="I1618" i="55"/>
  <c r="J1618" i="55"/>
  <c r="K1618" i="55"/>
  <c r="L1618" i="55"/>
  <c r="M1618" i="55"/>
  <c r="N1618" i="55"/>
  <c r="B1619" i="55"/>
  <c r="C1619" i="55"/>
  <c r="P1619" i="55" s="1"/>
  <c r="D1619" i="55"/>
  <c r="E1619" i="55"/>
  <c r="F1619" i="55"/>
  <c r="G1619" i="55"/>
  <c r="H1619" i="55"/>
  <c r="I1619" i="55"/>
  <c r="J1619" i="55"/>
  <c r="K1619" i="55"/>
  <c r="L1619" i="55"/>
  <c r="M1619" i="55"/>
  <c r="N1619" i="55"/>
  <c r="B1620" i="55"/>
  <c r="C1620" i="55"/>
  <c r="P1620" i="55" s="1"/>
  <c r="D1620" i="55"/>
  <c r="E1620" i="55"/>
  <c r="F1620" i="55"/>
  <c r="G1620" i="55"/>
  <c r="H1620" i="55"/>
  <c r="I1620" i="55"/>
  <c r="J1620" i="55"/>
  <c r="K1620" i="55"/>
  <c r="L1620" i="55"/>
  <c r="M1620" i="55"/>
  <c r="N1620" i="55"/>
  <c r="B1621" i="55"/>
  <c r="C1621" i="55"/>
  <c r="P1621" i="55" s="1"/>
  <c r="D1621" i="55"/>
  <c r="E1621" i="55"/>
  <c r="F1621" i="55"/>
  <c r="G1621" i="55"/>
  <c r="H1621" i="55"/>
  <c r="I1621" i="55"/>
  <c r="J1621" i="55"/>
  <c r="K1621" i="55"/>
  <c r="L1621" i="55"/>
  <c r="M1621" i="55"/>
  <c r="N1621" i="55"/>
  <c r="B1622" i="55"/>
  <c r="C1622" i="55"/>
  <c r="P1622" i="55" s="1"/>
  <c r="D1622" i="55"/>
  <c r="E1622" i="55"/>
  <c r="F1622" i="55"/>
  <c r="G1622" i="55"/>
  <c r="H1622" i="55"/>
  <c r="I1622" i="55"/>
  <c r="J1622" i="55"/>
  <c r="K1622" i="55"/>
  <c r="L1622" i="55"/>
  <c r="M1622" i="55"/>
  <c r="N1622" i="55"/>
  <c r="B1623" i="55"/>
  <c r="C1623" i="55"/>
  <c r="P1623" i="55" s="1"/>
  <c r="D1623" i="55"/>
  <c r="E1623" i="55"/>
  <c r="F1623" i="55"/>
  <c r="G1623" i="55"/>
  <c r="H1623" i="55"/>
  <c r="I1623" i="55"/>
  <c r="J1623" i="55"/>
  <c r="K1623" i="55"/>
  <c r="L1623" i="55"/>
  <c r="M1623" i="55"/>
  <c r="N1623" i="55"/>
  <c r="B1624" i="55"/>
  <c r="C1624" i="55"/>
  <c r="P1624" i="55" s="1"/>
  <c r="D1624" i="55"/>
  <c r="E1624" i="55"/>
  <c r="F1624" i="55"/>
  <c r="G1624" i="55"/>
  <c r="H1624" i="55"/>
  <c r="I1624" i="55"/>
  <c r="J1624" i="55"/>
  <c r="K1624" i="55"/>
  <c r="L1624" i="55"/>
  <c r="M1624" i="55"/>
  <c r="N1624" i="55"/>
  <c r="B1625" i="55"/>
  <c r="C1625" i="55"/>
  <c r="P1625" i="55" s="1"/>
  <c r="D1625" i="55"/>
  <c r="E1625" i="55"/>
  <c r="F1625" i="55"/>
  <c r="G1625" i="55"/>
  <c r="H1625" i="55"/>
  <c r="I1625" i="55"/>
  <c r="J1625" i="55"/>
  <c r="K1625" i="55"/>
  <c r="L1625" i="55"/>
  <c r="M1625" i="55"/>
  <c r="N1625" i="55"/>
  <c r="B1626" i="55"/>
  <c r="C1626" i="55"/>
  <c r="P1626" i="55" s="1"/>
  <c r="D1626" i="55"/>
  <c r="E1626" i="55"/>
  <c r="F1626" i="55"/>
  <c r="G1626" i="55"/>
  <c r="H1626" i="55"/>
  <c r="I1626" i="55"/>
  <c r="J1626" i="55"/>
  <c r="K1626" i="55"/>
  <c r="L1626" i="55"/>
  <c r="M1626" i="55"/>
  <c r="N1626" i="55"/>
  <c r="B1627" i="55"/>
  <c r="C1627" i="55"/>
  <c r="P1627" i="55" s="1"/>
  <c r="D1627" i="55"/>
  <c r="E1627" i="55"/>
  <c r="F1627" i="55"/>
  <c r="G1627" i="55"/>
  <c r="H1627" i="55"/>
  <c r="I1627" i="55"/>
  <c r="J1627" i="55"/>
  <c r="K1627" i="55"/>
  <c r="L1627" i="55"/>
  <c r="M1627" i="55"/>
  <c r="N1627" i="55"/>
  <c r="B1628" i="55"/>
  <c r="C1628" i="55"/>
  <c r="P1628" i="55" s="1"/>
  <c r="D1628" i="55"/>
  <c r="E1628" i="55"/>
  <c r="F1628" i="55"/>
  <c r="G1628" i="55"/>
  <c r="H1628" i="55"/>
  <c r="I1628" i="55"/>
  <c r="J1628" i="55"/>
  <c r="K1628" i="55"/>
  <c r="L1628" i="55"/>
  <c r="M1628" i="55"/>
  <c r="N1628" i="55"/>
  <c r="B1629" i="55"/>
  <c r="C1629" i="55"/>
  <c r="P1629" i="55" s="1"/>
  <c r="D1629" i="55"/>
  <c r="E1629" i="55"/>
  <c r="F1629" i="55"/>
  <c r="G1629" i="55"/>
  <c r="H1629" i="55"/>
  <c r="I1629" i="55"/>
  <c r="J1629" i="55"/>
  <c r="K1629" i="55"/>
  <c r="L1629" i="55"/>
  <c r="M1629" i="55"/>
  <c r="N1629" i="55"/>
  <c r="B1630" i="55"/>
  <c r="C1630" i="55"/>
  <c r="P1630" i="55" s="1"/>
  <c r="D1630" i="55"/>
  <c r="E1630" i="55"/>
  <c r="F1630" i="55"/>
  <c r="G1630" i="55"/>
  <c r="H1630" i="55"/>
  <c r="I1630" i="55"/>
  <c r="J1630" i="55"/>
  <c r="K1630" i="55"/>
  <c r="L1630" i="55"/>
  <c r="M1630" i="55"/>
  <c r="N1630" i="55"/>
  <c r="B1631" i="55"/>
  <c r="C1631" i="55"/>
  <c r="P1631" i="55" s="1"/>
  <c r="D1631" i="55"/>
  <c r="E1631" i="55"/>
  <c r="F1631" i="55"/>
  <c r="G1631" i="55"/>
  <c r="H1631" i="55"/>
  <c r="I1631" i="55"/>
  <c r="J1631" i="55"/>
  <c r="K1631" i="55"/>
  <c r="L1631" i="55"/>
  <c r="M1631" i="55"/>
  <c r="N1631" i="55"/>
  <c r="B1632" i="55"/>
  <c r="C1632" i="55"/>
  <c r="P1632" i="55" s="1"/>
  <c r="D1632" i="55"/>
  <c r="E1632" i="55"/>
  <c r="F1632" i="55"/>
  <c r="G1632" i="55"/>
  <c r="H1632" i="55"/>
  <c r="I1632" i="55"/>
  <c r="J1632" i="55"/>
  <c r="K1632" i="55"/>
  <c r="L1632" i="55"/>
  <c r="M1632" i="55"/>
  <c r="N1632" i="55"/>
  <c r="B1633" i="55"/>
  <c r="C1633" i="55"/>
  <c r="P1633" i="55" s="1"/>
  <c r="D1633" i="55"/>
  <c r="E1633" i="55"/>
  <c r="F1633" i="55"/>
  <c r="G1633" i="55"/>
  <c r="H1633" i="55"/>
  <c r="I1633" i="55"/>
  <c r="J1633" i="55"/>
  <c r="K1633" i="55"/>
  <c r="L1633" i="55"/>
  <c r="M1633" i="55"/>
  <c r="N1633" i="55"/>
  <c r="B1634" i="55"/>
  <c r="C1634" i="55"/>
  <c r="P1634" i="55" s="1"/>
  <c r="D1634" i="55"/>
  <c r="E1634" i="55"/>
  <c r="F1634" i="55"/>
  <c r="G1634" i="55"/>
  <c r="H1634" i="55"/>
  <c r="I1634" i="55"/>
  <c r="J1634" i="55"/>
  <c r="K1634" i="55"/>
  <c r="L1634" i="55"/>
  <c r="M1634" i="55"/>
  <c r="N1634" i="55"/>
  <c r="B1635" i="55"/>
  <c r="C1635" i="55"/>
  <c r="P1635" i="55" s="1"/>
  <c r="D1635" i="55"/>
  <c r="E1635" i="55"/>
  <c r="F1635" i="55"/>
  <c r="G1635" i="55"/>
  <c r="H1635" i="55"/>
  <c r="I1635" i="55"/>
  <c r="J1635" i="55"/>
  <c r="K1635" i="55"/>
  <c r="L1635" i="55"/>
  <c r="M1635" i="55"/>
  <c r="N1635" i="55"/>
  <c r="B1636" i="55"/>
  <c r="C1636" i="55"/>
  <c r="P1636" i="55" s="1"/>
  <c r="D1636" i="55"/>
  <c r="E1636" i="55"/>
  <c r="F1636" i="55"/>
  <c r="G1636" i="55"/>
  <c r="H1636" i="55"/>
  <c r="I1636" i="55"/>
  <c r="J1636" i="55"/>
  <c r="K1636" i="55"/>
  <c r="L1636" i="55"/>
  <c r="M1636" i="55"/>
  <c r="N1636" i="55"/>
  <c r="B1637" i="55"/>
  <c r="C1637" i="55"/>
  <c r="P1637" i="55" s="1"/>
  <c r="D1637" i="55"/>
  <c r="E1637" i="55"/>
  <c r="F1637" i="55"/>
  <c r="G1637" i="55"/>
  <c r="H1637" i="55"/>
  <c r="I1637" i="55"/>
  <c r="J1637" i="55"/>
  <c r="K1637" i="55"/>
  <c r="L1637" i="55"/>
  <c r="M1637" i="55"/>
  <c r="N1637" i="55"/>
  <c r="B1638" i="55"/>
  <c r="C1638" i="55"/>
  <c r="P1638" i="55" s="1"/>
  <c r="D1638" i="55"/>
  <c r="E1638" i="55"/>
  <c r="F1638" i="55"/>
  <c r="G1638" i="55"/>
  <c r="H1638" i="55"/>
  <c r="I1638" i="55"/>
  <c r="J1638" i="55"/>
  <c r="K1638" i="55"/>
  <c r="L1638" i="55"/>
  <c r="M1638" i="55"/>
  <c r="N1638" i="55"/>
  <c r="B1639" i="55"/>
  <c r="C1639" i="55"/>
  <c r="P1639" i="55" s="1"/>
  <c r="D1639" i="55"/>
  <c r="E1639" i="55"/>
  <c r="F1639" i="55"/>
  <c r="G1639" i="55"/>
  <c r="H1639" i="55"/>
  <c r="I1639" i="55"/>
  <c r="J1639" i="55"/>
  <c r="K1639" i="55"/>
  <c r="L1639" i="55"/>
  <c r="M1639" i="55"/>
  <c r="N1639" i="55"/>
  <c r="B1640" i="55"/>
  <c r="C1640" i="55"/>
  <c r="P1640" i="55" s="1"/>
  <c r="D1640" i="55"/>
  <c r="E1640" i="55"/>
  <c r="F1640" i="55"/>
  <c r="G1640" i="55"/>
  <c r="H1640" i="55"/>
  <c r="I1640" i="55"/>
  <c r="J1640" i="55"/>
  <c r="K1640" i="55"/>
  <c r="L1640" i="55"/>
  <c r="M1640" i="55"/>
  <c r="N1640" i="55"/>
  <c r="B1641" i="55"/>
  <c r="C1641" i="55"/>
  <c r="P1641" i="55" s="1"/>
  <c r="D1641" i="55"/>
  <c r="E1641" i="55"/>
  <c r="F1641" i="55"/>
  <c r="G1641" i="55"/>
  <c r="H1641" i="55"/>
  <c r="I1641" i="55"/>
  <c r="J1641" i="55"/>
  <c r="K1641" i="55"/>
  <c r="L1641" i="55"/>
  <c r="M1641" i="55"/>
  <c r="N1641" i="55"/>
  <c r="B1642" i="55"/>
  <c r="C1642" i="55"/>
  <c r="P1642" i="55" s="1"/>
  <c r="D1642" i="55"/>
  <c r="E1642" i="55"/>
  <c r="F1642" i="55"/>
  <c r="G1642" i="55"/>
  <c r="H1642" i="55"/>
  <c r="I1642" i="55"/>
  <c r="J1642" i="55"/>
  <c r="K1642" i="55"/>
  <c r="L1642" i="55"/>
  <c r="M1642" i="55"/>
  <c r="N1642" i="55"/>
  <c r="B1643" i="55"/>
  <c r="C1643" i="55"/>
  <c r="P1643" i="55" s="1"/>
  <c r="D1643" i="55"/>
  <c r="E1643" i="55"/>
  <c r="F1643" i="55"/>
  <c r="G1643" i="55"/>
  <c r="H1643" i="55"/>
  <c r="I1643" i="55"/>
  <c r="J1643" i="55"/>
  <c r="K1643" i="55"/>
  <c r="L1643" i="55"/>
  <c r="M1643" i="55"/>
  <c r="N1643" i="55"/>
  <c r="B1644" i="55"/>
  <c r="C1644" i="55"/>
  <c r="P1644" i="55" s="1"/>
  <c r="D1644" i="55"/>
  <c r="E1644" i="55"/>
  <c r="F1644" i="55"/>
  <c r="G1644" i="55"/>
  <c r="H1644" i="55"/>
  <c r="I1644" i="55"/>
  <c r="J1644" i="55"/>
  <c r="K1644" i="55"/>
  <c r="L1644" i="55"/>
  <c r="M1644" i="55"/>
  <c r="N1644" i="55"/>
  <c r="B1645" i="55"/>
  <c r="C1645" i="55"/>
  <c r="P1645" i="55" s="1"/>
  <c r="D1645" i="55"/>
  <c r="E1645" i="55"/>
  <c r="F1645" i="55"/>
  <c r="G1645" i="55"/>
  <c r="H1645" i="55"/>
  <c r="I1645" i="55"/>
  <c r="J1645" i="55"/>
  <c r="K1645" i="55"/>
  <c r="L1645" i="55"/>
  <c r="M1645" i="55"/>
  <c r="N1645" i="55"/>
  <c r="B1646" i="55"/>
  <c r="C1646" i="55"/>
  <c r="P1646" i="55" s="1"/>
  <c r="D1646" i="55"/>
  <c r="E1646" i="55"/>
  <c r="F1646" i="55"/>
  <c r="G1646" i="55"/>
  <c r="H1646" i="55"/>
  <c r="I1646" i="55"/>
  <c r="J1646" i="55"/>
  <c r="K1646" i="55"/>
  <c r="L1646" i="55"/>
  <c r="M1646" i="55"/>
  <c r="N1646" i="55"/>
  <c r="B1647" i="55"/>
  <c r="C1647" i="55"/>
  <c r="P1647" i="55" s="1"/>
  <c r="D1647" i="55"/>
  <c r="E1647" i="55"/>
  <c r="F1647" i="55"/>
  <c r="G1647" i="55"/>
  <c r="H1647" i="55"/>
  <c r="I1647" i="55"/>
  <c r="J1647" i="55"/>
  <c r="K1647" i="55"/>
  <c r="L1647" i="55"/>
  <c r="M1647" i="55"/>
  <c r="N1647" i="55"/>
  <c r="B1648" i="55"/>
  <c r="C1648" i="55"/>
  <c r="P1648" i="55" s="1"/>
  <c r="D1648" i="55"/>
  <c r="E1648" i="55"/>
  <c r="F1648" i="55"/>
  <c r="G1648" i="55"/>
  <c r="H1648" i="55"/>
  <c r="I1648" i="55"/>
  <c r="J1648" i="55"/>
  <c r="K1648" i="55"/>
  <c r="L1648" i="55"/>
  <c r="M1648" i="55"/>
  <c r="N1648" i="55"/>
  <c r="B1649" i="55"/>
  <c r="C1649" i="55"/>
  <c r="P1649" i="55" s="1"/>
  <c r="D1649" i="55"/>
  <c r="E1649" i="55"/>
  <c r="F1649" i="55"/>
  <c r="G1649" i="55"/>
  <c r="H1649" i="55"/>
  <c r="I1649" i="55"/>
  <c r="J1649" i="55"/>
  <c r="K1649" i="55"/>
  <c r="L1649" i="55"/>
  <c r="M1649" i="55"/>
  <c r="N1649" i="55"/>
  <c r="B1650" i="55"/>
  <c r="C1650" i="55"/>
  <c r="P1650" i="55" s="1"/>
  <c r="D1650" i="55"/>
  <c r="E1650" i="55"/>
  <c r="F1650" i="55"/>
  <c r="G1650" i="55"/>
  <c r="H1650" i="55"/>
  <c r="I1650" i="55"/>
  <c r="J1650" i="55"/>
  <c r="K1650" i="55"/>
  <c r="L1650" i="55"/>
  <c r="M1650" i="55"/>
  <c r="N1650" i="55"/>
  <c r="B1651" i="55"/>
  <c r="C1651" i="55"/>
  <c r="P1651" i="55" s="1"/>
  <c r="D1651" i="55"/>
  <c r="E1651" i="55"/>
  <c r="F1651" i="55"/>
  <c r="G1651" i="55"/>
  <c r="H1651" i="55"/>
  <c r="I1651" i="55"/>
  <c r="J1651" i="55"/>
  <c r="K1651" i="55"/>
  <c r="L1651" i="55"/>
  <c r="M1651" i="55"/>
  <c r="N1651" i="55"/>
  <c r="B1652" i="55"/>
  <c r="C1652" i="55"/>
  <c r="P1652" i="55" s="1"/>
  <c r="D1652" i="55"/>
  <c r="E1652" i="55"/>
  <c r="F1652" i="55"/>
  <c r="G1652" i="55"/>
  <c r="H1652" i="55"/>
  <c r="I1652" i="55"/>
  <c r="J1652" i="55"/>
  <c r="K1652" i="55"/>
  <c r="L1652" i="55"/>
  <c r="M1652" i="55"/>
  <c r="N1652" i="55"/>
  <c r="B1653" i="55"/>
  <c r="C1653" i="55"/>
  <c r="P1653" i="55" s="1"/>
  <c r="D1653" i="55"/>
  <c r="E1653" i="55"/>
  <c r="F1653" i="55"/>
  <c r="G1653" i="55"/>
  <c r="H1653" i="55"/>
  <c r="I1653" i="55"/>
  <c r="J1653" i="55"/>
  <c r="K1653" i="55"/>
  <c r="L1653" i="55"/>
  <c r="M1653" i="55"/>
  <c r="N1653" i="55"/>
  <c r="B1654" i="55"/>
  <c r="C1654" i="55"/>
  <c r="P1654" i="55" s="1"/>
  <c r="D1654" i="55"/>
  <c r="E1654" i="55"/>
  <c r="F1654" i="55"/>
  <c r="G1654" i="55"/>
  <c r="H1654" i="55"/>
  <c r="I1654" i="55"/>
  <c r="J1654" i="55"/>
  <c r="K1654" i="55"/>
  <c r="L1654" i="55"/>
  <c r="M1654" i="55"/>
  <c r="N1654" i="55"/>
  <c r="B1655" i="55"/>
  <c r="C1655" i="55"/>
  <c r="P1655" i="55" s="1"/>
  <c r="D1655" i="55"/>
  <c r="E1655" i="55"/>
  <c r="F1655" i="55"/>
  <c r="G1655" i="55"/>
  <c r="H1655" i="55"/>
  <c r="I1655" i="55"/>
  <c r="J1655" i="55"/>
  <c r="K1655" i="55"/>
  <c r="L1655" i="55"/>
  <c r="M1655" i="55"/>
  <c r="N1655" i="55"/>
  <c r="B1656" i="55"/>
  <c r="C1656" i="55"/>
  <c r="P1656" i="55" s="1"/>
  <c r="D1656" i="55"/>
  <c r="E1656" i="55"/>
  <c r="F1656" i="55"/>
  <c r="G1656" i="55"/>
  <c r="H1656" i="55"/>
  <c r="I1656" i="55"/>
  <c r="J1656" i="55"/>
  <c r="K1656" i="55"/>
  <c r="L1656" i="55"/>
  <c r="M1656" i="55"/>
  <c r="N1656" i="55"/>
  <c r="B1657" i="55"/>
  <c r="C1657" i="55"/>
  <c r="P1657" i="55" s="1"/>
  <c r="D1657" i="55"/>
  <c r="E1657" i="55"/>
  <c r="F1657" i="55"/>
  <c r="G1657" i="55"/>
  <c r="H1657" i="55"/>
  <c r="I1657" i="55"/>
  <c r="J1657" i="55"/>
  <c r="K1657" i="55"/>
  <c r="L1657" i="55"/>
  <c r="M1657" i="55"/>
  <c r="N1657" i="55"/>
  <c r="B1658" i="55"/>
  <c r="C1658" i="55"/>
  <c r="P1658" i="55" s="1"/>
  <c r="D1658" i="55"/>
  <c r="E1658" i="55"/>
  <c r="F1658" i="55"/>
  <c r="G1658" i="55"/>
  <c r="H1658" i="55"/>
  <c r="I1658" i="55"/>
  <c r="J1658" i="55"/>
  <c r="K1658" i="55"/>
  <c r="L1658" i="55"/>
  <c r="M1658" i="55"/>
  <c r="N1658" i="55"/>
  <c r="B1659" i="55"/>
  <c r="C1659" i="55"/>
  <c r="P1659" i="55" s="1"/>
  <c r="D1659" i="55"/>
  <c r="E1659" i="55"/>
  <c r="F1659" i="55"/>
  <c r="G1659" i="55"/>
  <c r="H1659" i="55"/>
  <c r="I1659" i="55"/>
  <c r="J1659" i="55"/>
  <c r="K1659" i="55"/>
  <c r="L1659" i="55"/>
  <c r="M1659" i="55"/>
  <c r="N1659" i="55"/>
  <c r="B1660" i="55"/>
  <c r="C1660" i="55"/>
  <c r="P1660" i="55" s="1"/>
  <c r="D1660" i="55"/>
  <c r="E1660" i="55"/>
  <c r="F1660" i="55"/>
  <c r="G1660" i="55"/>
  <c r="H1660" i="55"/>
  <c r="I1660" i="55"/>
  <c r="J1660" i="55"/>
  <c r="K1660" i="55"/>
  <c r="L1660" i="55"/>
  <c r="M1660" i="55"/>
  <c r="N1660" i="55"/>
  <c r="B1661" i="55"/>
  <c r="C1661" i="55"/>
  <c r="P1661" i="55" s="1"/>
  <c r="D1661" i="55"/>
  <c r="E1661" i="55"/>
  <c r="F1661" i="55"/>
  <c r="G1661" i="55"/>
  <c r="H1661" i="55"/>
  <c r="I1661" i="55"/>
  <c r="J1661" i="55"/>
  <c r="K1661" i="55"/>
  <c r="L1661" i="55"/>
  <c r="M1661" i="55"/>
  <c r="N1661" i="55"/>
  <c r="B1662" i="55"/>
  <c r="C1662" i="55"/>
  <c r="P1662" i="55" s="1"/>
  <c r="D1662" i="55"/>
  <c r="E1662" i="55"/>
  <c r="F1662" i="55"/>
  <c r="G1662" i="55"/>
  <c r="H1662" i="55"/>
  <c r="I1662" i="55"/>
  <c r="J1662" i="55"/>
  <c r="K1662" i="55"/>
  <c r="L1662" i="55"/>
  <c r="M1662" i="55"/>
  <c r="N1662" i="55"/>
  <c r="B1663" i="55"/>
  <c r="C1663" i="55"/>
  <c r="P1663" i="55" s="1"/>
  <c r="D1663" i="55"/>
  <c r="E1663" i="55"/>
  <c r="F1663" i="55"/>
  <c r="G1663" i="55"/>
  <c r="H1663" i="55"/>
  <c r="I1663" i="55"/>
  <c r="J1663" i="55"/>
  <c r="K1663" i="55"/>
  <c r="L1663" i="55"/>
  <c r="M1663" i="55"/>
  <c r="N1663" i="55"/>
  <c r="B1664" i="55"/>
  <c r="C1664" i="55"/>
  <c r="P1664" i="55" s="1"/>
  <c r="D1664" i="55"/>
  <c r="E1664" i="55"/>
  <c r="F1664" i="55"/>
  <c r="G1664" i="55"/>
  <c r="H1664" i="55"/>
  <c r="I1664" i="55"/>
  <c r="J1664" i="55"/>
  <c r="K1664" i="55"/>
  <c r="L1664" i="55"/>
  <c r="M1664" i="55"/>
  <c r="N1664" i="55"/>
  <c r="B1665" i="55"/>
  <c r="C1665" i="55"/>
  <c r="P1665" i="55" s="1"/>
  <c r="D1665" i="55"/>
  <c r="E1665" i="55"/>
  <c r="F1665" i="55"/>
  <c r="G1665" i="55"/>
  <c r="H1665" i="55"/>
  <c r="I1665" i="55"/>
  <c r="J1665" i="55"/>
  <c r="K1665" i="55"/>
  <c r="L1665" i="55"/>
  <c r="M1665" i="55"/>
  <c r="N1665" i="55"/>
  <c r="B1666" i="55"/>
  <c r="C1666" i="55"/>
  <c r="P1666" i="55" s="1"/>
  <c r="D1666" i="55"/>
  <c r="E1666" i="55"/>
  <c r="F1666" i="55"/>
  <c r="G1666" i="55"/>
  <c r="H1666" i="55"/>
  <c r="I1666" i="55"/>
  <c r="J1666" i="55"/>
  <c r="K1666" i="55"/>
  <c r="L1666" i="55"/>
  <c r="M1666" i="55"/>
  <c r="N1666" i="55"/>
  <c r="B1667" i="55"/>
  <c r="C1667" i="55"/>
  <c r="P1667" i="55" s="1"/>
  <c r="D1667" i="55"/>
  <c r="E1667" i="55"/>
  <c r="F1667" i="55"/>
  <c r="G1667" i="55"/>
  <c r="H1667" i="55"/>
  <c r="I1667" i="55"/>
  <c r="J1667" i="55"/>
  <c r="K1667" i="55"/>
  <c r="L1667" i="55"/>
  <c r="M1667" i="55"/>
  <c r="N1667" i="55"/>
  <c r="B1668" i="55"/>
  <c r="C1668" i="55"/>
  <c r="P1668" i="55" s="1"/>
  <c r="D1668" i="55"/>
  <c r="E1668" i="55"/>
  <c r="F1668" i="55"/>
  <c r="G1668" i="55"/>
  <c r="H1668" i="55"/>
  <c r="I1668" i="55"/>
  <c r="J1668" i="55"/>
  <c r="K1668" i="55"/>
  <c r="L1668" i="55"/>
  <c r="M1668" i="55"/>
  <c r="N1668" i="55"/>
  <c r="B1669" i="55"/>
  <c r="C1669" i="55"/>
  <c r="P1669" i="55" s="1"/>
  <c r="D1669" i="55"/>
  <c r="E1669" i="55"/>
  <c r="F1669" i="55"/>
  <c r="G1669" i="55"/>
  <c r="H1669" i="55"/>
  <c r="I1669" i="55"/>
  <c r="J1669" i="55"/>
  <c r="K1669" i="55"/>
  <c r="L1669" i="55"/>
  <c r="M1669" i="55"/>
  <c r="N1669" i="55"/>
  <c r="B1670" i="55"/>
  <c r="C1670" i="55"/>
  <c r="P1670" i="55" s="1"/>
  <c r="D1670" i="55"/>
  <c r="E1670" i="55"/>
  <c r="F1670" i="55"/>
  <c r="G1670" i="55"/>
  <c r="H1670" i="55"/>
  <c r="I1670" i="55"/>
  <c r="J1670" i="55"/>
  <c r="K1670" i="55"/>
  <c r="L1670" i="55"/>
  <c r="M1670" i="55"/>
  <c r="N1670" i="55"/>
  <c r="B1671" i="55"/>
  <c r="C1671" i="55"/>
  <c r="P1671" i="55" s="1"/>
  <c r="D1671" i="55"/>
  <c r="E1671" i="55"/>
  <c r="F1671" i="55"/>
  <c r="G1671" i="55"/>
  <c r="H1671" i="55"/>
  <c r="I1671" i="55"/>
  <c r="J1671" i="55"/>
  <c r="K1671" i="55"/>
  <c r="L1671" i="55"/>
  <c r="M1671" i="55"/>
  <c r="N1671" i="55"/>
  <c r="B1672" i="55"/>
  <c r="C1672" i="55"/>
  <c r="P1672" i="55" s="1"/>
  <c r="D1672" i="55"/>
  <c r="E1672" i="55"/>
  <c r="F1672" i="55"/>
  <c r="G1672" i="55"/>
  <c r="H1672" i="55"/>
  <c r="I1672" i="55"/>
  <c r="J1672" i="55"/>
  <c r="K1672" i="55"/>
  <c r="L1672" i="55"/>
  <c r="M1672" i="55"/>
  <c r="N1672" i="55"/>
  <c r="B1673" i="55"/>
  <c r="C1673" i="55"/>
  <c r="P1673" i="55" s="1"/>
  <c r="D1673" i="55"/>
  <c r="E1673" i="55"/>
  <c r="F1673" i="55"/>
  <c r="G1673" i="55"/>
  <c r="H1673" i="55"/>
  <c r="I1673" i="55"/>
  <c r="J1673" i="55"/>
  <c r="K1673" i="55"/>
  <c r="L1673" i="55"/>
  <c r="M1673" i="55"/>
  <c r="N1673" i="55"/>
  <c r="B1674" i="55"/>
  <c r="C1674" i="55"/>
  <c r="P1674" i="55" s="1"/>
  <c r="D1674" i="55"/>
  <c r="E1674" i="55"/>
  <c r="F1674" i="55"/>
  <c r="G1674" i="55"/>
  <c r="H1674" i="55"/>
  <c r="I1674" i="55"/>
  <c r="J1674" i="55"/>
  <c r="K1674" i="55"/>
  <c r="L1674" i="55"/>
  <c r="M1674" i="55"/>
  <c r="N1674" i="55"/>
  <c r="B1675" i="55"/>
  <c r="C1675" i="55"/>
  <c r="P1675" i="55" s="1"/>
  <c r="D1675" i="55"/>
  <c r="E1675" i="55"/>
  <c r="F1675" i="55"/>
  <c r="G1675" i="55"/>
  <c r="H1675" i="55"/>
  <c r="I1675" i="55"/>
  <c r="J1675" i="55"/>
  <c r="K1675" i="55"/>
  <c r="L1675" i="55"/>
  <c r="M1675" i="55"/>
  <c r="N1675" i="55"/>
  <c r="B1676" i="55"/>
  <c r="C1676" i="55"/>
  <c r="P1676" i="55" s="1"/>
  <c r="D1676" i="55"/>
  <c r="E1676" i="55"/>
  <c r="F1676" i="55"/>
  <c r="G1676" i="55"/>
  <c r="H1676" i="55"/>
  <c r="I1676" i="55"/>
  <c r="J1676" i="55"/>
  <c r="K1676" i="55"/>
  <c r="L1676" i="55"/>
  <c r="M1676" i="55"/>
  <c r="N1676" i="55"/>
  <c r="B1677" i="55"/>
  <c r="C1677" i="55"/>
  <c r="P1677" i="55" s="1"/>
  <c r="D1677" i="55"/>
  <c r="E1677" i="55"/>
  <c r="F1677" i="55"/>
  <c r="G1677" i="55"/>
  <c r="H1677" i="55"/>
  <c r="I1677" i="55"/>
  <c r="J1677" i="55"/>
  <c r="K1677" i="55"/>
  <c r="L1677" i="55"/>
  <c r="M1677" i="55"/>
  <c r="N1677" i="55"/>
  <c r="B1678" i="55"/>
  <c r="C1678" i="55"/>
  <c r="P1678" i="55" s="1"/>
  <c r="D1678" i="55"/>
  <c r="E1678" i="55"/>
  <c r="F1678" i="55"/>
  <c r="G1678" i="55"/>
  <c r="H1678" i="55"/>
  <c r="I1678" i="55"/>
  <c r="J1678" i="55"/>
  <c r="K1678" i="55"/>
  <c r="L1678" i="55"/>
  <c r="M1678" i="55"/>
  <c r="N1678" i="55"/>
  <c r="B1679" i="55"/>
  <c r="C1679" i="55"/>
  <c r="P1679" i="55" s="1"/>
  <c r="D1679" i="55"/>
  <c r="E1679" i="55"/>
  <c r="F1679" i="55"/>
  <c r="G1679" i="55"/>
  <c r="H1679" i="55"/>
  <c r="I1679" i="55"/>
  <c r="J1679" i="55"/>
  <c r="K1679" i="55"/>
  <c r="L1679" i="55"/>
  <c r="M1679" i="55"/>
  <c r="N1679" i="55"/>
  <c r="B1680" i="55"/>
  <c r="C1680" i="55"/>
  <c r="P1680" i="55" s="1"/>
  <c r="D1680" i="55"/>
  <c r="E1680" i="55"/>
  <c r="F1680" i="55"/>
  <c r="G1680" i="55"/>
  <c r="H1680" i="55"/>
  <c r="I1680" i="55"/>
  <c r="J1680" i="55"/>
  <c r="K1680" i="55"/>
  <c r="L1680" i="55"/>
  <c r="M1680" i="55"/>
  <c r="N1680" i="55"/>
  <c r="B1681" i="55"/>
  <c r="C1681" i="55"/>
  <c r="P1681" i="55" s="1"/>
  <c r="D1681" i="55"/>
  <c r="E1681" i="55"/>
  <c r="F1681" i="55"/>
  <c r="G1681" i="55"/>
  <c r="H1681" i="55"/>
  <c r="I1681" i="55"/>
  <c r="J1681" i="55"/>
  <c r="K1681" i="55"/>
  <c r="L1681" i="55"/>
  <c r="M1681" i="55"/>
  <c r="N1681" i="55"/>
  <c r="B1682" i="55"/>
  <c r="C1682" i="55"/>
  <c r="P1682" i="55" s="1"/>
  <c r="D1682" i="55"/>
  <c r="E1682" i="55"/>
  <c r="F1682" i="55"/>
  <c r="G1682" i="55"/>
  <c r="H1682" i="55"/>
  <c r="I1682" i="55"/>
  <c r="J1682" i="55"/>
  <c r="K1682" i="55"/>
  <c r="L1682" i="55"/>
  <c r="M1682" i="55"/>
  <c r="N1682" i="55"/>
  <c r="B1683" i="55"/>
  <c r="C1683" i="55"/>
  <c r="P1683" i="55" s="1"/>
  <c r="D1683" i="55"/>
  <c r="E1683" i="55"/>
  <c r="F1683" i="55"/>
  <c r="G1683" i="55"/>
  <c r="H1683" i="55"/>
  <c r="I1683" i="55"/>
  <c r="J1683" i="55"/>
  <c r="K1683" i="55"/>
  <c r="L1683" i="55"/>
  <c r="M1683" i="55"/>
  <c r="N1683" i="55"/>
  <c r="B1684" i="55"/>
  <c r="C1684" i="55"/>
  <c r="P1684" i="55" s="1"/>
  <c r="D1684" i="55"/>
  <c r="E1684" i="55"/>
  <c r="F1684" i="55"/>
  <c r="G1684" i="55"/>
  <c r="H1684" i="55"/>
  <c r="I1684" i="55"/>
  <c r="J1684" i="55"/>
  <c r="K1684" i="55"/>
  <c r="L1684" i="55"/>
  <c r="M1684" i="55"/>
  <c r="N1684" i="55"/>
  <c r="B1685" i="55"/>
  <c r="C1685" i="55"/>
  <c r="P1685" i="55" s="1"/>
  <c r="D1685" i="55"/>
  <c r="E1685" i="55"/>
  <c r="F1685" i="55"/>
  <c r="G1685" i="55"/>
  <c r="H1685" i="55"/>
  <c r="I1685" i="55"/>
  <c r="J1685" i="55"/>
  <c r="K1685" i="55"/>
  <c r="L1685" i="55"/>
  <c r="M1685" i="55"/>
  <c r="N1685" i="55"/>
  <c r="B1686" i="55"/>
  <c r="C1686" i="55"/>
  <c r="P1686" i="55" s="1"/>
  <c r="D1686" i="55"/>
  <c r="E1686" i="55"/>
  <c r="F1686" i="55"/>
  <c r="G1686" i="55"/>
  <c r="H1686" i="55"/>
  <c r="I1686" i="55"/>
  <c r="J1686" i="55"/>
  <c r="K1686" i="55"/>
  <c r="L1686" i="55"/>
  <c r="M1686" i="55"/>
  <c r="N1686" i="55"/>
  <c r="B1687" i="55"/>
  <c r="C1687" i="55"/>
  <c r="P1687" i="55" s="1"/>
  <c r="D1687" i="55"/>
  <c r="E1687" i="55"/>
  <c r="F1687" i="55"/>
  <c r="G1687" i="55"/>
  <c r="H1687" i="55"/>
  <c r="I1687" i="55"/>
  <c r="J1687" i="55"/>
  <c r="K1687" i="55"/>
  <c r="L1687" i="55"/>
  <c r="M1687" i="55"/>
  <c r="N1687" i="55"/>
  <c r="B1688" i="55"/>
  <c r="C1688" i="55"/>
  <c r="P1688" i="55" s="1"/>
  <c r="D1688" i="55"/>
  <c r="E1688" i="55"/>
  <c r="F1688" i="55"/>
  <c r="G1688" i="55"/>
  <c r="H1688" i="55"/>
  <c r="I1688" i="55"/>
  <c r="J1688" i="55"/>
  <c r="K1688" i="55"/>
  <c r="L1688" i="55"/>
  <c r="M1688" i="55"/>
  <c r="N1688" i="55"/>
  <c r="B1689" i="55"/>
  <c r="C1689" i="55"/>
  <c r="P1689" i="55" s="1"/>
  <c r="D1689" i="55"/>
  <c r="E1689" i="55"/>
  <c r="F1689" i="55"/>
  <c r="G1689" i="55"/>
  <c r="H1689" i="55"/>
  <c r="I1689" i="55"/>
  <c r="J1689" i="55"/>
  <c r="K1689" i="55"/>
  <c r="L1689" i="55"/>
  <c r="M1689" i="55"/>
  <c r="N1689" i="55"/>
  <c r="B1690" i="55"/>
  <c r="C1690" i="55"/>
  <c r="P1690" i="55" s="1"/>
  <c r="D1690" i="55"/>
  <c r="E1690" i="55"/>
  <c r="F1690" i="55"/>
  <c r="G1690" i="55"/>
  <c r="H1690" i="55"/>
  <c r="I1690" i="55"/>
  <c r="J1690" i="55"/>
  <c r="K1690" i="55"/>
  <c r="L1690" i="55"/>
  <c r="M1690" i="55"/>
  <c r="N1690" i="55"/>
  <c r="B1691" i="55"/>
  <c r="C1691" i="55"/>
  <c r="P1691" i="55" s="1"/>
  <c r="D1691" i="55"/>
  <c r="E1691" i="55"/>
  <c r="F1691" i="55"/>
  <c r="G1691" i="55"/>
  <c r="H1691" i="55"/>
  <c r="I1691" i="55"/>
  <c r="J1691" i="55"/>
  <c r="K1691" i="55"/>
  <c r="L1691" i="55"/>
  <c r="M1691" i="55"/>
  <c r="N1691" i="55"/>
  <c r="B1692" i="55"/>
  <c r="C1692" i="55"/>
  <c r="P1692" i="55" s="1"/>
  <c r="D1692" i="55"/>
  <c r="E1692" i="55"/>
  <c r="F1692" i="55"/>
  <c r="G1692" i="55"/>
  <c r="H1692" i="55"/>
  <c r="I1692" i="55"/>
  <c r="J1692" i="55"/>
  <c r="K1692" i="55"/>
  <c r="L1692" i="55"/>
  <c r="M1692" i="55"/>
  <c r="N1692" i="55"/>
  <c r="B1693" i="55"/>
  <c r="C1693" i="55"/>
  <c r="P1693" i="55" s="1"/>
  <c r="D1693" i="55"/>
  <c r="E1693" i="55"/>
  <c r="F1693" i="55"/>
  <c r="G1693" i="55"/>
  <c r="H1693" i="55"/>
  <c r="I1693" i="55"/>
  <c r="J1693" i="55"/>
  <c r="K1693" i="55"/>
  <c r="L1693" i="55"/>
  <c r="M1693" i="55"/>
  <c r="N1693" i="55"/>
  <c r="B1694" i="55"/>
  <c r="C1694" i="55"/>
  <c r="P1694" i="55" s="1"/>
  <c r="D1694" i="55"/>
  <c r="E1694" i="55"/>
  <c r="F1694" i="55"/>
  <c r="G1694" i="55"/>
  <c r="H1694" i="55"/>
  <c r="I1694" i="55"/>
  <c r="J1694" i="55"/>
  <c r="K1694" i="55"/>
  <c r="L1694" i="55"/>
  <c r="M1694" i="55"/>
  <c r="N1694" i="55"/>
  <c r="B1695" i="55"/>
  <c r="C1695" i="55"/>
  <c r="P1695" i="55" s="1"/>
  <c r="D1695" i="55"/>
  <c r="E1695" i="55"/>
  <c r="F1695" i="55"/>
  <c r="G1695" i="55"/>
  <c r="H1695" i="55"/>
  <c r="I1695" i="55"/>
  <c r="J1695" i="55"/>
  <c r="K1695" i="55"/>
  <c r="L1695" i="55"/>
  <c r="M1695" i="55"/>
  <c r="N1695" i="55"/>
  <c r="B1696" i="55"/>
  <c r="C1696" i="55"/>
  <c r="P1696" i="55" s="1"/>
  <c r="D1696" i="55"/>
  <c r="E1696" i="55"/>
  <c r="F1696" i="55"/>
  <c r="G1696" i="55"/>
  <c r="H1696" i="55"/>
  <c r="I1696" i="55"/>
  <c r="J1696" i="55"/>
  <c r="K1696" i="55"/>
  <c r="L1696" i="55"/>
  <c r="M1696" i="55"/>
  <c r="N1696" i="55"/>
  <c r="B1697" i="55"/>
  <c r="C1697" i="55"/>
  <c r="P1697" i="55" s="1"/>
  <c r="D1697" i="55"/>
  <c r="E1697" i="55"/>
  <c r="F1697" i="55"/>
  <c r="G1697" i="55"/>
  <c r="H1697" i="55"/>
  <c r="I1697" i="55"/>
  <c r="J1697" i="55"/>
  <c r="K1697" i="55"/>
  <c r="L1697" i="55"/>
  <c r="M1697" i="55"/>
  <c r="N1697" i="55"/>
  <c r="B1698" i="55"/>
  <c r="C1698" i="55"/>
  <c r="P1698" i="55" s="1"/>
  <c r="D1698" i="55"/>
  <c r="E1698" i="55"/>
  <c r="F1698" i="55"/>
  <c r="G1698" i="55"/>
  <c r="H1698" i="55"/>
  <c r="I1698" i="55"/>
  <c r="J1698" i="55"/>
  <c r="K1698" i="55"/>
  <c r="L1698" i="55"/>
  <c r="M1698" i="55"/>
  <c r="N1698" i="55"/>
  <c r="B1699" i="55"/>
  <c r="C1699" i="55"/>
  <c r="P1699" i="55" s="1"/>
  <c r="D1699" i="55"/>
  <c r="E1699" i="55"/>
  <c r="F1699" i="55"/>
  <c r="G1699" i="55"/>
  <c r="H1699" i="55"/>
  <c r="I1699" i="55"/>
  <c r="J1699" i="55"/>
  <c r="K1699" i="55"/>
  <c r="L1699" i="55"/>
  <c r="M1699" i="55"/>
  <c r="N1699" i="55"/>
  <c r="B1700" i="55"/>
  <c r="C1700" i="55"/>
  <c r="P1700" i="55" s="1"/>
  <c r="D1700" i="55"/>
  <c r="E1700" i="55"/>
  <c r="F1700" i="55"/>
  <c r="G1700" i="55"/>
  <c r="H1700" i="55"/>
  <c r="I1700" i="55"/>
  <c r="J1700" i="55"/>
  <c r="K1700" i="55"/>
  <c r="L1700" i="55"/>
  <c r="M1700" i="55"/>
  <c r="N1700" i="55"/>
  <c r="B1701" i="55"/>
  <c r="C1701" i="55"/>
  <c r="P1701" i="55" s="1"/>
  <c r="D1701" i="55"/>
  <c r="E1701" i="55"/>
  <c r="F1701" i="55"/>
  <c r="G1701" i="55"/>
  <c r="H1701" i="55"/>
  <c r="I1701" i="55"/>
  <c r="J1701" i="55"/>
  <c r="K1701" i="55"/>
  <c r="L1701" i="55"/>
  <c r="M1701" i="55"/>
  <c r="N1701" i="55"/>
  <c r="B1702" i="55"/>
  <c r="C1702" i="55"/>
  <c r="P1702" i="55" s="1"/>
  <c r="D1702" i="55"/>
  <c r="E1702" i="55"/>
  <c r="F1702" i="55"/>
  <c r="G1702" i="55"/>
  <c r="H1702" i="55"/>
  <c r="I1702" i="55"/>
  <c r="J1702" i="55"/>
  <c r="K1702" i="55"/>
  <c r="L1702" i="55"/>
  <c r="M1702" i="55"/>
  <c r="N1702" i="55"/>
  <c r="B1703" i="55"/>
  <c r="C1703" i="55"/>
  <c r="P1703" i="55" s="1"/>
  <c r="D1703" i="55"/>
  <c r="E1703" i="55"/>
  <c r="F1703" i="55"/>
  <c r="G1703" i="55"/>
  <c r="H1703" i="55"/>
  <c r="I1703" i="55"/>
  <c r="J1703" i="55"/>
  <c r="K1703" i="55"/>
  <c r="L1703" i="55"/>
  <c r="M1703" i="55"/>
  <c r="N1703" i="55"/>
  <c r="B1704" i="55"/>
  <c r="C1704" i="55"/>
  <c r="P1704" i="55" s="1"/>
  <c r="D1704" i="55"/>
  <c r="E1704" i="55"/>
  <c r="F1704" i="55"/>
  <c r="G1704" i="55"/>
  <c r="H1704" i="55"/>
  <c r="I1704" i="55"/>
  <c r="J1704" i="55"/>
  <c r="K1704" i="55"/>
  <c r="L1704" i="55"/>
  <c r="M1704" i="55"/>
  <c r="N1704" i="55"/>
  <c r="B1705" i="55"/>
  <c r="C1705" i="55"/>
  <c r="P1705" i="55" s="1"/>
  <c r="D1705" i="55"/>
  <c r="E1705" i="55"/>
  <c r="F1705" i="55"/>
  <c r="G1705" i="55"/>
  <c r="H1705" i="55"/>
  <c r="I1705" i="55"/>
  <c r="J1705" i="55"/>
  <c r="K1705" i="55"/>
  <c r="L1705" i="55"/>
  <c r="M1705" i="55"/>
  <c r="N1705" i="55"/>
  <c r="B1706" i="55"/>
  <c r="C1706" i="55"/>
  <c r="P1706" i="55" s="1"/>
  <c r="D1706" i="55"/>
  <c r="E1706" i="55"/>
  <c r="F1706" i="55"/>
  <c r="G1706" i="55"/>
  <c r="H1706" i="55"/>
  <c r="I1706" i="55"/>
  <c r="J1706" i="55"/>
  <c r="K1706" i="55"/>
  <c r="L1706" i="55"/>
  <c r="M1706" i="55"/>
  <c r="N1706" i="55"/>
  <c r="B1707" i="55"/>
  <c r="C1707" i="55"/>
  <c r="P1707" i="55" s="1"/>
  <c r="D1707" i="55"/>
  <c r="E1707" i="55"/>
  <c r="F1707" i="55"/>
  <c r="G1707" i="55"/>
  <c r="H1707" i="55"/>
  <c r="I1707" i="55"/>
  <c r="J1707" i="55"/>
  <c r="K1707" i="55"/>
  <c r="L1707" i="55"/>
  <c r="M1707" i="55"/>
  <c r="N1707" i="55"/>
  <c r="B1708" i="55"/>
  <c r="C1708" i="55"/>
  <c r="P1708" i="55" s="1"/>
  <c r="D1708" i="55"/>
  <c r="E1708" i="55"/>
  <c r="F1708" i="55"/>
  <c r="G1708" i="55"/>
  <c r="H1708" i="55"/>
  <c r="I1708" i="55"/>
  <c r="J1708" i="55"/>
  <c r="K1708" i="55"/>
  <c r="L1708" i="55"/>
  <c r="M1708" i="55"/>
  <c r="N1708" i="55"/>
  <c r="B1709" i="55"/>
  <c r="C1709" i="55"/>
  <c r="P1709" i="55" s="1"/>
  <c r="D1709" i="55"/>
  <c r="E1709" i="55"/>
  <c r="F1709" i="55"/>
  <c r="G1709" i="55"/>
  <c r="H1709" i="55"/>
  <c r="I1709" i="55"/>
  <c r="J1709" i="55"/>
  <c r="K1709" i="55"/>
  <c r="L1709" i="55"/>
  <c r="M1709" i="55"/>
  <c r="N1709" i="55"/>
  <c r="B1710" i="55"/>
  <c r="C1710" i="55"/>
  <c r="P1710" i="55" s="1"/>
  <c r="D1710" i="55"/>
  <c r="E1710" i="55"/>
  <c r="F1710" i="55"/>
  <c r="G1710" i="55"/>
  <c r="H1710" i="55"/>
  <c r="I1710" i="55"/>
  <c r="J1710" i="55"/>
  <c r="K1710" i="55"/>
  <c r="L1710" i="55"/>
  <c r="M1710" i="55"/>
  <c r="N1710" i="55"/>
  <c r="B1711" i="55"/>
  <c r="C1711" i="55"/>
  <c r="P1711" i="55" s="1"/>
  <c r="D1711" i="55"/>
  <c r="E1711" i="55"/>
  <c r="F1711" i="55"/>
  <c r="G1711" i="55"/>
  <c r="H1711" i="55"/>
  <c r="I1711" i="55"/>
  <c r="J1711" i="55"/>
  <c r="K1711" i="55"/>
  <c r="L1711" i="55"/>
  <c r="M1711" i="55"/>
  <c r="N1711" i="55"/>
  <c r="B1712" i="55"/>
  <c r="C1712" i="55"/>
  <c r="P1712" i="55" s="1"/>
  <c r="D1712" i="55"/>
  <c r="E1712" i="55"/>
  <c r="F1712" i="55"/>
  <c r="G1712" i="55"/>
  <c r="H1712" i="55"/>
  <c r="I1712" i="55"/>
  <c r="J1712" i="55"/>
  <c r="K1712" i="55"/>
  <c r="L1712" i="55"/>
  <c r="M1712" i="55"/>
  <c r="N1712" i="55"/>
  <c r="B1713" i="55"/>
  <c r="C1713" i="55"/>
  <c r="P1713" i="55" s="1"/>
  <c r="D1713" i="55"/>
  <c r="E1713" i="55"/>
  <c r="F1713" i="55"/>
  <c r="G1713" i="55"/>
  <c r="H1713" i="55"/>
  <c r="I1713" i="55"/>
  <c r="J1713" i="55"/>
  <c r="K1713" i="55"/>
  <c r="L1713" i="55"/>
  <c r="M1713" i="55"/>
  <c r="N1713" i="55"/>
  <c r="B1714" i="55"/>
  <c r="C1714" i="55"/>
  <c r="P1714" i="55" s="1"/>
  <c r="D1714" i="55"/>
  <c r="E1714" i="55"/>
  <c r="F1714" i="55"/>
  <c r="G1714" i="55"/>
  <c r="H1714" i="55"/>
  <c r="I1714" i="55"/>
  <c r="J1714" i="55"/>
  <c r="K1714" i="55"/>
  <c r="L1714" i="55"/>
  <c r="M1714" i="55"/>
  <c r="N1714" i="55"/>
  <c r="B1715" i="55"/>
  <c r="C1715" i="55"/>
  <c r="P1715" i="55" s="1"/>
  <c r="D1715" i="55"/>
  <c r="E1715" i="55"/>
  <c r="F1715" i="55"/>
  <c r="G1715" i="55"/>
  <c r="H1715" i="55"/>
  <c r="I1715" i="55"/>
  <c r="J1715" i="55"/>
  <c r="K1715" i="55"/>
  <c r="L1715" i="55"/>
  <c r="M1715" i="55"/>
  <c r="N1715" i="55"/>
  <c r="B1716" i="55"/>
  <c r="C1716" i="55"/>
  <c r="P1716" i="55" s="1"/>
  <c r="D1716" i="55"/>
  <c r="E1716" i="55"/>
  <c r="F1716" i="55"/>
  <c r="G1716" i="55"/>
  <c r="H1716" i="55"/>
  <c r="I1716" i="55"/>
  <c r="J1716" i="55"/>
  <c r="K1716" i="55"/>
  <c r="L1716" i="55"/>
  <c r="M1716" i="55"/>
  <c r="N1716" i="55"/>
  <c r="B1717" i="55"/>
  <c r="C1717" i="55"/>
  <c r="P1717" i="55" s="1"/>
  <c r="D1717" i="55"/>
  <c r="E1717" i="55"/>
  <c r="F1717" i="55"/>
  <c r="G1717" i="55"/>
  <c r="H1717" i="55"/>
  <c r="I1717" i="55"/>
  <c r="J1717" i="55"/>
  <c r="K1717" i="55"/>
  <c r="L1717" i="55"/>
  <c r="M1717" i="55"/>
  <c r="N1717" i="55"/>
  <c r="B1718" i="55"/>
  <c r="C1718" i="55"/>
  <c r="P1718" i="55" s="1"/>
  <c r="D1718" i="55"/>
  <c r="E1718" i="55"/>
  <c r="F1718" i="55"/>
  <c r="G1718" i="55"/>
  <c r="H1718" i="55"/>
  <c r="I1718" i="55"/>
  <c r="J1718" i="55"/>
  <c r="K1718" i="55"/>
  <c r="L1718" i="55"/>
  <c r="M1718" i="55"/>
  <c r="N1718" i="55"/>
  <c r="B1719" i="55"/>
  <c r="C1719" i="55"/>
  <c r="P1719" i="55" s="1"/>
  <c r="D1719" i="55"/>
  <c r="E1719" i="55"/>
  <c r="F1719" i="55"/>
  <c r="G1719" i="55"/>
  <c r="H1719" i="55"/>
  <c r="I1719" i="55"/>
  <c r="J1719" i="55"/>
  <c r="K1719" i="55"/>
  <c r="L1719" i="55"/>
  <c r="M1719" i="55"/>
  <c r="N1719" i="55"/>
  <c r="B1720" i="55"/>
  <c r="C1720" i="55"/>
  <c r="P1720" i="55" s="1"/>
  <c r="D1720" i="55"/>
  <c r="E1720" i="55"/>
  <c r="F1720" i="55"/>
  <c r="G1720" i="55"/>
  <c r="H1720" i="55"/>
  <c r="I1720" i="55"/>
  <c r="J1720" i="55"/>
  <c r="K1720" i="55"/>
  <c r="L1720" i="55"/>
  <c r="M1720" i="55"/>
  <c r="N1720" i="55"/>
  <c r="B1721" i="55"/>
  <c r="C1721" i="55"/>
  <c r="P1721" i="55" s="1"/>
  <c r="D1721" i="55"/>
  <c r="E1721" i="55"/>
  <c r="F1721" i="55"/>
  <c r="G1721" i="55"/>
  <c r="H1721" i="55"/>
  <c r="I1721" i="55"/>
  <c r="J1721" i="55"/>
  <c r="K1721" i="55"/>
  <c r="L1721" i="55"/>
  <c r="M1721" i="55"/>
  <c r="N1721" i="55"/>
  <c r="B1722" i="55"/>
  <c r="C1722" i="55"/>
  <c r="P1722" i="55" s="1"/>
  <c r="D1722" i="55"/>
  <c r="E1722" i="55"/>
  <c r="F1722" i="55"/>
  <c r="G1722" i="55"/>
  <c r="H1722" i="55"/>
  <c r="I1722" i="55"/>
  <c r="J1722" i="55"/>
  <c r="K1722" i="55"/>
  <c r="L1722" i="55"/>
  <c r="M1722" i="55"/>
  <c r="N1722" i="55"/>
  <c r="B1723" i="55"/>
  <c r="C1723" i="55"/>
  <c r="P1723" i="55" s="1"/>
  <c r="D1723" i="55"/>
  <c r="E1723" i="55"/>
  <c r="F1723" i="55"/>
  <c r="G1723" i="55"/>
  <c r="H1723" i="55"/>
  <c r="I1723" i="55"/>
  <c r="J1723" i="55"/>
  <c r="K1723" i="55"/>
  <c r="L1723" i="55"/>
  <c r="M1723" i="55"/>
  <c r="N1723" i="55"/>
  <c r="B1724" i="55"/>
  <c r="C1724" i="55"/>
  <c r="P1724" i="55" s="1"/>
  <c r="D1724" i="55"/>
  <c r="E1724" i="55"/>
  <c r="F1724" i="55"/>
  <c r="G1724" i="55"/>
  <c r="H1724" i="55"/>
  <c r="I1724" i="55"/>
  <c r="J1724" i="55"/>
  <c r="K1724" i="55"/>
  <c r="L1724" i="55"/>
  <c r="M1724" i="55"/>
  <c r="N1724" i="55"/>
  <c r="B1725" i="55"/>
  <c r="C1725" i="55"/>
  <c r="P1725" i="55" s="1"/>
  <c r="D1725" i="55"/>
  <c r="E1725" i="55"/>
  <c r="F1725" i="55"/>
  <c r="G1725" i="55"/>
  <c r="H1725" i="55"/>
  <c r="I1725" i="55"/>
  <c r="J1725" i="55"/>
  <c r="K1725" i="55"/>
  <c r="L1725" i="55"/>
  <c r="M1725" i="55"/>
  <c r="N1725" i="55"/>
  <c r="B1726" i="55"/>
  <c r="C1726" i="55"/>
  <c r="P1726" i="55" s="1"/>
  <c r="D1726" i="55"/>
  <c r="E1726" i="55"/>
  <c r="F1726" i="55"/>
  <c r="G1726" i="55"/>
  <c r="H1726" i="55"/>
  <c r="I1726" i="55"/>
  <c r="J1726" i="55"/>
  <c r="K1726" i="55"/>
  <c r="L1726" i="55"/>
  <c r="M1726" i="55"/>
  <c r="N1726" i="55"/>
  <c r="B1727" i="55"/>
  <c r="C1727" i="55"/>
  <c r="P1727" i="55" s="1"/>
  <c r="D1727" i="55"/>
  <c r="E1727" i="55"/>
  <c r="F1727" i="55"/>
  <c r="G1727" i="55"/>
  <c r="H1727" i="55"/>
  <c r="I1727" i="55"/>
  <c r="J1727" i="55"/>
  <c r="K1727" i="55"/>
  <c r="L1727" i="55"/>
  <c r="M1727" i="55"/>
  <c r="N1727" i="55"/>
  <c r="B1728" i="55"/>
  <c r="C1728" i="55"/>
  <c r="P1728" i="55" s="1"/>
  <c r="D1728" i="55"/>
  <c r="E1728" i="55"/>
  <c r="F1728" i="55"/>
  <c r="G1728" i="55"/>
  <c r="H1728" i="55"/>
  <c r="I1728" i="55"/>
  <c r="J1728" i="55"/>
  <c r="K1728" i="55"/>
  <c r="L1728" i="55"/>
  <c r="M1728" i="55"/>
  <c r="N1728" i="55"/>
  <c r="B1729" i="55"/>
  <c r="C1729" i="55"/>
  <c r="P1729" i="55" s="1"/>
  <c r="D1729" i="55"/>
  <c r="E1729" i="55"/>
  <c r="F1729" i="55"/>
  <c r="G1729" i="55"/>
  <c r="H1729" i="55"/>
  <c r="I1729" i="55"/>
  <c r="J1729" i="55"/>
  <c r="K1729" i="55"/>
  <c r="L1729" i="55"/>
  <c r="M1729" i="55"/>
  <c r="N1729" i="55"/>
  <c r="B1730" i="55"/>
  <c r="C1730" i="55"/>
  <c r="P1730" i="55" s="1"/>
  <c r="D1730" i="55"/>
  <c r="E1730" i="55"/>
  <c r="F1730" i="55"/>
  <c r="G1730" i="55"/>
  <c r="H1730" i="55"/>
  <c r="I1730" i="55"/>
  <c r="J1730" i="55"/>
  <c r="K1730" i="55"/>
  <c r="L1730" i="55"/>
  <c r="M1730" i="55"/>
  <c r="N1730" i="55"/>
  <c r="B1731" i="55"/>
  <c r="C1731" i="55"/>
  <c r="P1731" i="55" s="1"/>
  <c r="D1731" i="55"/>
  <c r="E1731" i="55"/>
  <c r="F1731" i="55"/>
  <c r="G1731" i="55"/>
  <c r="H1731" i="55"/>
  <c r="I1731" i="55"/>
  <c r="J1731" i="55"/>
  <c r="K1731" i="55"/>
  <c r="L1731" i="55"/>
  <c r="M1731" i="55"/>
  <c r="N1731" i="55"/>
  <c r="B1732" i="55"/>
  <c r="C1732" i="55"/>
  <c r="P1732" i="55" s="1"/>
  <c r="D1732" i="55"/>
  <c r="E1732" i="55"/>
  <c r="F1732" i="55"/>
  <c r="G1732" i="55"/>
  <c r="H1732" i="55"/>
  <c r="I1732" i="55"/>
  <c r="J1732" i="55"/>
  <c r="K1732" i="55"/>
  <c r="L1732" i="55"/>
  <c r="M1732" i="55"/>
  <c r="N1732" i="55"/>
  <c r="B1733" i="55"/>
  <c r="C1733" i="55"/>
  <c r="P1733" i="55" s="1"/>
  <c r="D1733" i="55"/>
  <c r="E1733" i="55"/>
  <c r="F1733" i="55"/>
  <c r="G1733" i="55"/>
  <c r="H1733" i="55"/>
  <c r="I1733" i="55"/>
  <c r="J1733" i="55"/>
  <c r="K1733" i="55"/>
  <c r="L1733" i="55"/>
  <c r="M1733" i="55"/>
  <c r="N1733" i="55"/>
  <c r="B1734" i="55"/>
  <c r="C1734" i="55"/>
  <c r="P1734" i="55" s="1"/>
  <c r="D1734" i="55"/>
  <c r="E1734" i="55"/>
  <c r="F1734" i="55"/>
  <c r="G1734" i="55"/>
  <c r="H1734" i="55"/>
  <c r="I1734" i="55"/>
  <c r="J1734" i="55"/>
  <c r="K1734" i="55"/>
  <c r="L1734" i="55"/>
  <c r="M1734" i="55"/>
  <c r="N1734" i="55"/>
  <c r="B1735" i="55"/>
  <c r="C1735" i="55"/>
  <c r="P1735" i="55" s="1"/>
  <c r="D1735" i="55"/>
  <c r="E1735" i="55"/>
  <c r="F1735" i="55"/>
  <c r="G1735" i="55"/>
  <c r="H1735" i="55"/>
  <c r="I1735" i="55"/>
  <c r="J1735" i="55"/>
  <c r="K1735" i="55"/>
  <c r="L1735" i="55"/>
  <c r="M1735" i="55"/>
  <c r="N1735" i="55"/>
  <c r="B1736" i="55"/>
  <c r="C1736" i="55"/>
  <c r="P1736" i="55" s="1"/>
  <c r="D1736" i="55"/>
  <c r="E1736" i="55"/>
  <c r="F1736" i="55"/>
  <c r="G1736" i="55"/>
  <c r="H1736" i="55"/>
  <c r="I1736" i="55"/>
  <c r="J1736" i="55"/>
  <c r="K1736" i="55"/>
  <c r="L1736" i="55"/>
  <c r="M1736" i="55"/>
  <c r="N1736" i="55"/>
  <c r="B1737" i="55"/>
  <c r="C1737" i="55"/>
  <c r="P1737" i="55" s="1"/>
  <c r="D1737" i="55"/>
  <c r="E1737" i="55"/>
  <c r="F1737" i="55"/>
  <c r="G1737" i="55"/>
  <c r="H1737" i="55"/>
  <c r="I1737" i="55"/>
  <c r="J1737" i="55"/>
  <c r="K1737" i="55"/>
  <c r="L1737" i="55"/>
  <c r="M1737" i="55"/>
  <c r="N1737" i="55"/>
  <c r="B1738" i="55"/>
  <c r="C1738" i="55"/>
  <c r="P1738" i="55" s="1"/>
  <c r="D1738" i="55"/>
  <c r="E1738" i="55"/>
  <c r="F1738" i="55"/>
  <c r="G1738" i="55"/>
  <c r="H1738" i="55"/>
  <c r="I1738" i="55"/>
  <c r="J1738" i="55"/>
  <c r="K1738" i="55"/>
  <c r="L1738" i="55"/>
  <c r="M1738" i="55"/>
  <c r="N1738" i="55"/>
  <c r="B1739" i="55"/>
  <c r="C1739" i="55"/>
  <c r="P1739" i="55" s="1"/>
  <c r="D1739" i="55"/>
  <c r="E1739" i="55"/>
  <c r="F1739" i="55"/>
  <c r="G1739" i="55"/>
  <c r="H1739" i="55"/>
  <c r="I1739" i="55"/>
  <c r="J1739" i="55"/>
  <c r="K1739" i="55"/>
  <c r="L1739" i="55"/>
  <c r="M1739" i="55"/>
  <c r="N1739" i="55"/>
  <c r="B1740" i="55"/>
  <c r="C1740" i="55"/>
  <c r="P1740" i="55" s="1"/>
  <c r="D1740" i="55"/>
  <c r="E1740" i="55"/>
  <c r="F1740" i="55"/>
  <c r="G1740" i="55"/>
  <c r="H1740" i="55"/>
  <c r="I1740" i="55"/>
  <c r="J1740" i="55"/>
  <c r="K1740" i="55"/>
  <c r="L1740" i="55"/>
  <c r="M1740" i="55"/>
  <c r="N1740" i="55"/>
  <c r="B1741" i="55"/>
  <c r="C1741" i="55"/>
  <c r="P1741" i="55" s="1"/>
  <c r="D1741" i="55"/>
  <c r="E1741" i="55"/>
  <c r="F1741" i="55"/>
  <c r="G1741" i="55"/>
  <c r="H1741" i="55"/>
  <c r="I1741" i="55"/>
  <c r="J1741" i="55"/>
  <c r="K1741" i="55"/>
  <c r="L1741" i="55"/>
  <c r="M1741" i="55"/>
  <c r="N1741" i="55"/>
  <c r="B1742" i="55"/>
  <c r="C1742" i="55"/>
  <c r="P1742" i="55" s="1"/>
  <c r="D1742" i="55"/>
  <c r="E1742" i="55"/>
  <c r="F1742" i="55"/>
  <c r="G1742" i="55"/>
  <c r="H1742" i="55"/>
  <c r="I1742" i="55"/>
  <c r="J1742" i="55"/>
  <c r="K1742" i="55"/>
  <c r="L1742" i="55"/>
  <c r="M1742" i="55"/>
  <c r="N1742" i="55"/>
  <c r="B1743" i="55"/>
  <c r="C1743" i="55"/>
  <c r="P1743" i="55" s="1"/>
  <c r="D1743" i="55"/>
  <c r="E1743" i="55"/>
  <c r="F1743" i="55"/>
  <c r="G1743" i="55"/>
  <c r="H1743" i="55"/>
  <c r="I1743" i="55"/>
  <c r="J1743" i="55"/>
  <c r="K1743" i="55"/>
  <c r="L1743" i="55"/>
  <c r="M1743" i="55"/>
  <c r="N1743" i="55"/>
  <c r="B1744" i="55"/>
  <c r="C1744" i="55"/>
  <c r="P1744" i="55" s="1"/>
  <c r="D1744" i="55"/>
  <c r="E1744" i="55"/>
  <c r="F1744" i="55"/>
  <c r="G1744" i="55"/>
  <c r="H1744" i="55"/>
  <c r="I1744" i="55"/>
  <c r="J1744" i="55"/>
  <c r="K1744" i="55"/>
  <c r="L1744" i="55"/>
  <c r="M1744" i="55"/>
  <c r="N1744" i="55"/>
  <c r="B1745" i="55"/>
  <c r="C1745" i="55"/>
  <c r="P1745" i="55" s="1"/>
  <c r="D1745" i="55"/>
  <c r="E1745" i="55"/>
  <c r="F1745" i="55"/>
  <c r="G1745" i="55"/>
  <c r="H1745" i="55"/>
  <c r="I1745" i="55"/>
  <c r="J1745" i="55"/>
  <c r="K1745" i="55"/>
  <c r="L1745" i="55"/>
  <c r="M1745" i="55"/>
  <c r="N1745" i="55"/>
  <c r="B1746" i="55"/>
  <c r="C1746" i="55"/>
  <c r="P1746" i="55" s="1"/>
  <c r="D1746" i="55"/>
  <c r="E1746" i="55"/>
  <c r="F1746" i="55"/>
  <c r="G1746" i="55"/>
  <c r="H1746" i="55"/>
  <c r="I1746" i="55"/>
  <c r="J1746" i="55"/>
  <c r="K1746" i="55"/>
  <c r="L1746" i="55"/>
  <c r="M1746" i="55"/>
  <c r="N1746" i="55"/>
  <c r="B1747" i="55"/>
  <c r="C1747" i="55"/>
  <c r="P1747" i="55" s="1"/>
  <c r="D1747" i="55"/>
  <c r="E1747" i="55"/>
  <c r="F1747" i="55"/>
  <c r="G1747" i="55"/>
  <c r="H1747" i="55"/>
  <c r="I1747" i="55"/>
  <c r="J1747" i="55"/>
  <c r="K1747" i="55"/>
  <c r="L1747" i="55"/>
  <c r="M1747" i="55"/>
  <c r="N1747" i="55"/>
  <c r="B1748" i="55"/>
  <c r="C1748" i="55"/>
  <c r="P1748" i="55" s="1"/>
  <c r="D1748" i="55"/>
  <c r="E1748" i="55"/>
  <c r="F1748" i="55"/>
  <c r="G1748" i="55"/>
  <c r="H1748" i="55"/>
  <c r="I1748" i="55"/>
  <c r="J1748" i="55"/>
  <c r="K1748" i="55"/>
  <c r="L1748" i="55"/>
  <c r="M1748" i="55"/>
  <c r="N1748" i="55"/>
  <c r="B1749" i="55"/>
  <c r="C1749" i="55"/>
  <c r="P1749" i="55" s="1"/>
  <c r="D1749" i="55"/>
  <c r="E1749" i="55"/>
  <c r="F1749" i="55"/>
  <c r="G1749" i="55"/>
  <c r="H1749" i="55"/>
  <c r="I1749" i="55"/>
  <c r="J1749" i="55"/>
  <c r="K1749" i="55"/>
  <c r="L1749" i="55"/>
  <c r="M1749" i="55"/>
  <c r="N1749" i="55"/>
  <c r="B1750" i="55"/>
  <c r="C1750" i="55"/>
  <c r="P1750" i="55" s="1"/>
  <c r="D1750" i="55"/>
  <c r="E1750" i="55"/>
  <c r="F1750" i="55"/>
  <c r="G1750" i="55"/>
  <c r="H1750" i="55"/>
  <c r="I1750" i="55"/>
  <c r="J1750" i="55"/>
  <c r="K1750" i="55"/>
  <c r="L1750" i="55"/>
  <c r="M1750" i="55"/>
  <c r="N1750" i="55"/>
  <c r="B1751" i="55"/>
  <c r="C1751" i="55"/>
  <c r="P1751" i="55" s="1"/>
  <c r="D1751" i="55"/>
  <c r="E1751" i="55"/>
  <c r="F1751" i="55"/>
  <c r="G1751" i="55"/>
  <c r="H1751" i="55"/>
  <c r="I1751" i="55"/>
  <c r="J1751" i="55"/>
  <c r="K1751" i="55"/>
  <c r="L1751" i="55"/>
  <c r="M1751" i="55"/>
  <c r="N1751" i="55"/>
  <c r="B1752" i="55"/>
  <c r="C1752" i="55"/>
  <c r="P1752" i="55" s="1"/>
  <c r="D1752" i="55"/>
  <c r="E1752" i="55"/>
  <c r="F1752" i="55"/>
  <c r="G1752" i="55"/>
  <c r="H1752" i="55"/>
  <c r="I1752" i="55"/>
  <c r="J1752" i="55"/>
  <c r="K1752" i="55"/>
  <c r="L1752" i="55"/>
  <c r="M1752" i="55"/>
  <c r="N1752" i="55"/>
  <c r="B1753" i="55"/>
  <c r="C1753" i="55"/>
  <c r="P1753" i="55" s="1"/>
  <c r="D1753" i="55"/>
  <c r="E1753" i="55"/>
  <c r="F1753" i="55"/>
  <c r="G1753" i="55"/>
  <c r="H1753" i="55"/>
  <c r="I1753" i="55"/>
  <c r="J1753" i="55"/>
  <c r="K1753" i="55"/>
  <c r="L1753" i="55"/>
  <c r="M1753" i="55"/>
  <c r="N1753" i="55"/>
  <c r="B1754" i="55"/>
  <c r="C1754" i="55"/>
  <c r="P1754" i="55" s="1"/>
  <c r="D1754" i="55"/>
  <c r="E1754" i="55"/>
  <c r="F1754" i="55"/>
  <c r="G1754" i="55"/>
  <c r="H1754" i="55"/>
  <c r="I1754" i="55"/>
  <c r="J1754" i="55"/>
  <c r="K1754" i="55"/>
  <c r="L1754" i="55"/>
  <c r="M1754" i="55"/>
  <c r="N1754" i="55"/>
  <c r="B1755" i="55"/>
  <c r="C1755" i="55"/>
  <c r="P1755" i="55" s="1"/>
  <c r="D1755" i="55"/>
  <c r="E1755" i="55"/>
  <c r="F1755" i="55"/>
  <c r="G1755" i="55"/>
  <c r="H1755" i="55"/>
  <c r="I1755" i="55"/>
  <c r="J1755" i="55"/>
  <c r="K1755" i="55"/>
  <c r="L1755" i="55"/>
  <c r="M1755" i="55"/>
  <c r="N1755" i="55"/>
  <c r="B1756" i="55"/>
  <c r="C1756" i="55"/>
  <c r="P1756" i="55" s="1"/>
  <c r="D1756" i="55"/>
  <c r="E1756" i="55"/>
  <c r="F1756" i="55"/>
  <c r="G1756" i="55"/>
  <c r="H1756" i="55"/>
  <c r="I1756" i="55"/>
  <c r="J1756" i="55"/>
  <c r="K1756" i="55"/>
  <c r="L1756" i="55"/>
  <c r="M1756" i="55"/>
  <c r="N1756" i="55"/>
  <c r="B1757" i="55"/>
  <c r="C1757" i="55"/>
  <c r="P1757" i="55" s="1"/>
  <c r="D1757" i="55"/>
  <c r="E1757" i="55"/>
  <c r="F1757" i="55"/>
  <c r="G1757" i="55"/>
  <c r="H1757" i="55"/>
  <c r="I1757" i="55"/>
  <c r="J1757" i="55"/>
  <c r="K1757" i="55"/>
  <c r="L1757" i="55"/>
  <c r="M1757" i="55"/>
  <c r="N1757" i="55"/>
  <c r="B1758" i="55"/>
  <c r="C1758" i="55"/>
  <c r="P1758" i="55" s="1"/>
  <c r="D1758" i="55"/>
  <c r="E1758" i="55"/>
  <c r="F1758" i="55"/>
  <c r="G1758" i="55"/>
  <c r="H1758" i="55"/>
  <c r="I1758" i="55"/>
  <c r="J1758" i="55"/>
  <c r="K1758" i="55"/>
  <c r="L1758" i="55"/>
  <c r="M1758" i="55"/>
  <c r="N1758" i="55"/>
  <c r="B1759" i="55"/>
  <c r="C1759" i="55"/>
  <c r="P1759" i="55" s="1"/>
  <c r="D1759" i="55"/>
  <c r="E1759" i="55"/>
  <c r="F1759" i="55"/>
  <c r="G1759" i="55"/>
  <c r="H1759" i="55"/>
  <c r="I1759" i="55"/>
  <c r="J1759" i="55"/>
  <c r="K1759" i="55"/>
  <c r="L1759" i="55"/>
  <c r="M1759" i="55"/>
  <c r="N1759" i="55"/>
  <c r="B1760" i="55"/>
  <c r="C1760" i="55"/>
  <c r="P1760" i="55" s="1"/>
  <c r="D1760" i="55"/>
  <c r="E1760" i="55"/>
  <c r="F1760" i="55"/>
  <c r="G1760" i="55"/>
  <c r="H1760" i="55"/>
  <c r="I1760" i="55"/>
  <c r="J1760" i="55"/>
  <c r="K1760" i="55"/>
  <c r="L1760" i="55"/>
  <c r="M1760" i="55"/>
  <c r="N1760" i="55"/>
  <c r="B1761" i="55"/>
  <c r="C1761" i="55"/>
  <c r="P1761" i="55" s="1"/>
  <c r="D1761" i="55"/>
  <c r="E1761" i="55"/>
  <c r="F1761" i="55"/>
  <c r="G1761" i="55"/>
  <c r="H1761" i="55"/>
  <c r="I1761" i="55"/>
  <c r="J1761" i="55"/>
  <c r="K1761" i="55"/>
  <c r="L1761" i="55"/>
  <c r="M1761" i="55"/>
  <c r="N1761" i="55"/>
  <c r="B1762" i="55"/>
  <c r="C1762" i="55"/>
  <c r="P1762" i="55" s="1"/>
  <c r="D1762" i="55"/>
  <c r="E1762" i="55"/>
  <c r="F1762" i="55"/>
  <c r="G1762" i="55"/>
  <c r="H1762" i="55"/>
  <c r="I1762" i="55"/>
  <c r="J1762" i="55"/>
  <c r="K1762" i="55"/>
  <c r="L1762" i="55"/>
  <c r="M1762" i="55"/>
  <c r="N1762" i="55"/>
  <c r="B1763" i="55"/>
  <c r="C1763" i="55"/>
  <c r="P1763" i="55" s="1"/>
  <c r="D1763" i="55"/>
  <c r="E1763" i="55"/>
  <c r="F1763" i="55"/>
  <c r="G1763" i="55"/>
  <c r="H1763" i="55"/>
  <c r="I1763" i="55"/>
  <c r="J1763" i="55"/>
  <c r="K1763" i="55"/>
  <c r="L1763" i="55"/>
  <c r="M1763" i="55"/>
  <c r="N1763" i="55"/>
  <c r="B1764" i="55"/>
  <c r="C1764" i="55"/>
  <c r="P1764" i="55" s="1"/>
  <c r="D1764" i="55"/>
  <c r="E1764" i="55"/>
  <c r="F1764" i="55"/>
  <c r="G1764" i="55"/>
  <c r="H1764" i="55"/>
  <c r="I1764" i="55"/>
  <c r="J1764" i="55"/>
  <c r="K1764" i="55"/>
  <c r="L1764" i="55"/>
  <c r="M1764" i="55"/>
  <c r="N1764" i="55"/>
  <c r="B1765" i="55"/>
  <c r="C1765" i="55"/>
  <c r="P1765" i="55" s="1"/>
  <c r="D1765" i="55"/>
  <c r="E1765" i="55"/>
  <c r="F1765" i="55"/>
  <c r="G1765" i="55"/>
  <c r="H1765" i="55"/>
  <c r="I1765" i="55"/>
  <c r="J1765" i="55"/>
  <c r="K1765" i="55"/>
  <c r="L1765" i="55"/>
  <c r="M1765" i="55"/>
  <c r="N1765" i="55"/>
  <c r="B1766" i="55"/>
  <c r="C1766" i="55"/>
  <c r="P1766" i="55" s="1"/>
  <c r="D1766" i="55"/>
  <c r="E1766" i="55"/>
  <c r="F1766" i="55"/>
  <c r="G1766" i="55"/>
  <c r="H1766" i="55"/>
  <c r="I1766" i="55"/>
  <c r="J1766" i="55"/>
  <c r="K1766" i="55"/>
  <c r="L1766" i="55"/>
  <c r="M1766" i="55"/>
  <c r="N1766" i="55"/>
  <c r="B1767" i="55"/>
  <c r="C1767" i="55"/>
  <c r="P1767" i="55" s="1"/>
  <c r="D1767" i="55"/>
  <c r="E1767" i="55"/>
  <c r="F1767" i="55"/>
  <c r="G1767" i="55"/>
  <c r="H1767" i="55"/>
  <c r="I1767" i="55"/>
  <c r="J1767" i="55"/>
  <c r="K1767" i="55"/>
  <c r="L1767" i="55"/>
  <c r="M1767" i="55"/>
  <c r="N1767" i="55"/>
  <c r="B1768" i="55"/>
  <c r="C1768" i="55"/>
  <c r="P1768" i="55" s="1"/>
  <c r="D1768" i="55"/>
  <c r="E1768" i="55"/>
  <c r="F1768" i="55"/>
  <c r="G1768" i="55"/>
  <c r="H1768" i="55"/>
  <c r="I1768" i="55"/>
  <c r="J1768" i="55"/>
  <c r="K1768" i="55"/>
  <c r="L1768" i="55"/>
  <c r="M1768" i="55"/>
  <c r="N1768" i="55"/>
  <c r="B1769" i="55"/>
  <c r="C1769" i="55"/>
  <c r="P1769" i="55" s="1"/>
  <c r="D1769" i="55"/>
  <c r="E1769" i="55"/>
  <c r="F1769" i="55"/>
  <c r="G1769" i="55"/>
  <c r="H1769" i="55"/>
  <c r="I1769" i="55"/>
  <c r="J1769" i="55"/>
  <c r="K1769" i="55"/>
  <c r="L1769" i="55"/>
  <c r="M1769" i="55"/>
  <c r="N1769" i="55"/>
  <c r="B1770" i="55"/>
  <c r="C1770" i="55"/>
  <c r="P1770" i="55" s="1"/>
  <c r="D1770" i="55"/>
  <c r="E1770" i="55"/>
  <c r="F1770" i="55"/>
  <c r="G1770" i="55"/>
  <c r="H1770" i="55"/>
  <c r="I1770" i="55"/>
  <c r="J1770" i="55"/>
  <c r="K1770" i="55"/>
  <c r="L1770" i="55"/>
  <c r="M1770" i="55"/>
  <c r="N1770" i="55"/>
  <c r="B1771" i="55"/>
  <c r="C1771" i="55"/>
  <c r="P1771" i="55" s="1"/>
  <c r="D1771" i="55"/>
  <c r="E1771" i="55"/>
  <c r="F1771" i="55"/>
  <c r="G1771" i="55"/>
  <c r="H1771" i="55"/>
  <c r="I1771" i="55"/>
  <c r="J1771" i="55"/>
  <c r="K1771" i="55"/>
  <c r="L1771" i="55"/>
  <c r="M1771" i="55"/>
  <c r="N1771" i="55"/>
  <c r="B1772" i="55"/>
  <c r="C1772" i="55"/>
  <c r="P1772" i="55" s="1"/>
  <c r="D1772" i="55"/>
  <c r="E1772" i="55"/>
  <c r="F1772" i="55"/>
  <c r="G1772" i="55"/>
  <c r="H1772" i="55"/>
  <c r="I1772" i="55"/>
  <c r="J1772" i="55"/>
  <c r="K1772" i="55"/>
  <c r="L1772" i="55"/>
  <c r="M1772" i="55"/>
  <c r="N1772" i="55"/>
  <c r="B1773" i="55"/>
  <c r="C1773" i="55"/>
  <c r="P1773" i="55" s="1"/>
  <c r="D1773" i="55"/>
  <c r="E1773" i="55"/>
  <c r="F1773" i="55"/>
  <c r="G1773" i="55"/>
  <c r="H1773" i="55"/>
  <c r="I1773" i="55"/>
  <c r="J1773" i="55"/>
  <c r="K1773" i="55"/>
  <c r="L1773" i="55"/>
  <c r="M1773" i="55"/>
  <c r="N1773" i="55"/>
  <c r="B1774" i="55"/>
  <c r="C1774" i="55"/>
  <c r="P1774" i="55" s="1"/>
  <c r="D1774" i="55"/>
  <c r="E1774" i="55"/>
  <c r="F1774" i="55"/>
  <c r="G1774" i="55"/>
  <c r="H1774" i="55"/>
  <c r="I1774" i="55"/>
  <c r="J1774" i="55"/>
  <c r="K1774" i="55"/>
  <c r="L1774" i="55"/>
  <c r="M1774" i="55"/>
  <c r="N1774" i="55"/>
  <c r="B1775" i="55"/>
  <c r="C1775" i="55"/>
  <c r="P1775" i="55" s="1"/>
  <c r="D1775" i="55"/>
  <c r="E1775" i="55"/>
  <c r="F1775" i="55"/>
  <c r="G1775" i="55"/>
  <c r="H1775" i="55"/>
  <c r="I1775" i="55"/>
  <c r="J1775" i="55"/>
  <c r="K1775" i="55"/>
  <c r="L1775" i="55"/>
  <c r="M1775" i="55"/>
  <c r="N1775" i="55"/>
  <c r="B1776" i="55"/>
  <c r="C1776" i="55"/>
  <c r="P1776" i="55" s="1"/>
  <c r="D1776" i="55"/>
  <c r="E1776" i="55"/>
  <c r="F1776" i="55"/>
  <c r="G1776" i="55"/>
  <c r="H1776" i="55"/>
  <c r="I1776" i="55"/>
  <c r="J1776" i="55"/>
  <c r="K1776" i="55"/>
  <c r="L1776" i="55"/>
  <c r="M1776" i="55"/>
  <c r="N1776" i="55"/>
  <c r="B1777" i="55"/>
  <c r="C1777" i="55"/>
  <c r="P1777" i="55" s="1"/>
  <c r="D1777" i="55"/>
  <c r="E1777" i="55"/>
  <c r="F1777" i="55"/>
  <c r="G1777" i="55"/>
  <c r="H1777" i="55"/>
  <c r="I1777" i="55"/>
  <c r="J1777" i="55"/>
  <c r="K1777" i="55"/>
  <c r="L1777" i="55"/>
  <c r="M1777" i="55"/>
  <c r="N1777" i="55"/>
  <c r="B1778" i="55"/>
  <c r="C1778" i="55"/>
  <c r="P1778" i="55" s="1"/>
  <c r="D1778" i="55"/>
  <c r="E1778" i="55"/>
  <c r="F1778" i="55"/>
  <c r="G1778" i="55"/>
  <c r="H1778" i="55"/>
  <c r="I1778" i="55"/>
  <c r="J1778" i="55"/>
  <c r="K1778" i="55"/>
  <c r="L1778" i="55"/>
  <c r="M1778" i="55"/>
  <c r="N1778" i="55"/>
  <c r="B1779" i="55"/>
  <c r="C1779" i="55"/>
  <c r="P1779" i="55" s="1"/>
  <c r="D1779" i="55"/>
  <c r="E1779" i="55"/>
  <c r="F1779" i="55"/>
  <c r="G1779" i="55"/>
  <c r="H1779" i="55"/>
  <c r="I1779" i="55"/>
  <c r="J1779" i="55"/>
  <c r="K1779" i="55"/>
  <c r="L1779" i="55"/>
  <c r="M1779" i="55"/>
  <c r="N1779" i="55"/>
  <c r="B1780" i="55"/>
  <c r="C1780" i="55"/>
  <c r="P1780" i="55" s="1"/>
  <c r="D1780" i="55"/>
  <c r="E1780" i="55"/>
  <c r="F1780" i="55"/>
  <c r="G1780" i="55"/>
  <c r="H1780" i="55"/>
  <c r="I1780" i="55"/>
  <c r="J1780" i="55"/>
  <c r="K1780" i="55"/>
  <c r="L1780" i="55"/>
  <c r="M1780" i="55"/>
  <c r="N1780" i="55"/>
  <c r="B1781" i="55"/>
  <c r="C1781" i="55"/>
  <c r="P1781" i="55" s="1"/>
  <c r="D1781" i="55"/>
  <c r="E1781" i="55"/>
  <c r="F1781" i="55"/>
  <c r="G1781" i="55"/>
  <c r="H1781" i="55"/>
  <c r="I1781" i="55"/>
  <c r="J1781" i="55"/>
  <c r="K1781" i="55"/>
  <c r="L1781" i="55"/>
  <c r="M1781" i="55"/>
  <c r="N1781" i="55"/>
  <c r="B1782" i="55"/>
  <c r="C1782" i="55"/>
  <c r="P1782" i="55" s="1"/>
  <c r="D1782" i="55"/>
  <c r="E1782" i="55"/>
  <c r="F1782" i="55"/>
  <c r="G1782" i="55"/>
  <c r="H1782" i="55"/>
  <c r="I1782" i="55"/>
  <c r="J1782" i="55"/>
  <c r="K1782" i="55"/>
  <c r="L1782" i="55"/>
  <c r="M1782" i="55"/>
  <c r="N1782" i="55"/>
  <c r="B1783" i="55"/>
  <c r="C1783" i="55"/>
  <c r="P1783" i="55" s="1"/>
  <c r="D1783" i="55"/>
  <c r="E1783" i="55"/>
  <c r="F1783" i="55"/>
  <c r="G1783" i="55"/>
  <c r="H1783" i="55"/>
  <c r="I1783" i="55"/>
  <c r="J1783" i="55"/>
  <c r="K1783" i="55"/>
  <c r="L1783" i="55"/>
  <c r="M1783" i="55"/>
  <c r="N1783" i="55"/>
  <c r="B1784" i="55"/>
  <c r="C1784" i="55"/>
  <c r="P1784" i="55" s="1"/>
  <c r="D1784" i="55"/>
  <c r="E1784" i="55"/>
  <c r="F1784" i="55"/>
  <c r="G1784" i="55"/>
  <c r="H1784" i="55"/>
  <c r="I1784" i="55"/>
  <c r="J1784" i="55"/>
  <c r="K1784" i="55"/>
  <c r="L1784" i="55"/>
  <c r="M1784" i="55"/>
  <c r="N1784" i="55"/>
  <c r="B1785" i="55"/>
  <c r="C1785" i="55"/>
  <c r="P1785" i="55" s="1"/>
  <c r="D1785" i="55"/>
  <c r="E1785" i="55"/>
  <c r="F1785" i="55"/>
  <c r="G1785" i="55"/>
  <c r="H1785" i="55"/>
  <c r="I1785" i="55"/>
  <c r="J1785" i="55"/>
  <c r="K1785" i="55"/>
  <c r="L1785" i="55"/>
  <c r="M1785" i="55"/>
  <c r="N1785" i="55"/>
  <c r="B1786" i="55"/>
  <c r="C1786" i="55"/>
  <c r="P1786" i="55" s="1"/>
  <c r="D1786" i="55"/>
  <c r="E1786" i="55"/>
  <c r="F1786" i="55"/>
  <c r="G1786" i="55"/>
  <c r="H1786" i="55"/>
  <c r="I1786" i="55"/>
  <c r="J1786" i="55"/>
  <c r="K1786" i="55"/>
  <c r="L1786" i="55"/>
  <c r="M1786" i="55"/>
  <c r="N1786" i="55"/>
  <c r="B1787" i="55"/>
  <c r="C1787" i="55"/>
  <c r="P1787" i="55" s="1"/>
  <c r="D1787" i="55"/>
  <c r="E1787" i="55"/>
  <c r="F1787" i="55"/>
  <c r="G1787" i="55"/>
  <c r="H1787" i="55"/>
  <c r="I1787" i="55"/>
  <c r="J1787" i="55"/>
  <c r="K1787" i="55"/>
  <c r="L1787" i="55"/>
  <c r="M1787" i="55"/>
  <c r="N1787" i="55"/>
  <c r="B1788" i="55"/>
  <c r="C1788" i="55"/>
  <c r="P1788" i="55" s="1"/>
  <c r="D1788" i="55"/>
  <c r="E1788" i="55"/>
  <c r="F1788" i="55"/>
  <c r="G1788" i="55"/>
  <c r="H1788" i="55"/>
  <c r="I1788" i="55"/>
  <c r="J1788" i="55"/>
  <c r="K1788" i="55"/>
  <c r="L1788" i="55"/>
  <c r="M1788" i="55"/>
  <c r="N1788" i="55"/>
  <c r="B1789" i="55"/>
  <c r="C1789" i="55"/>
  <c r="P1789" i="55" s="1"/>
  <c r="D1789" i="55"/>
  <c r="E1789" i="55"/>
  <c r="F1789" i="55"/>
  <c r="G1789" i="55"/>
  <c r="H1789" i="55"/>
  <c r="I1789" i="55"/>
  <c r="J1789" i="55"/>
  <c r="K1789" i="55"/>
  <c r="L1789" i="55"/>
  <c r="M1789" i="55"/>
  <c r="N1789" i="55"/>
  <c r="B1790" i="55"/>
  <c r="C1790" i="55"/>
  <c r="P1790" i="55" s="1"/>
  <c r="D1790" i="55"/>
  <c r="E1790" i="55"/>
  <c r="F1790" i="55"/>
  <c r="G1790" i="55"/>
  <c r="H1790" i="55"/>
  <c r="I1790" i="55"/>
  <c r="J1790" i="55"/>
  <c r="K1790" i="55"/>
  <c r="L1790" i="55"/>
  <c r="M1790" i="55"/>
  <c r="N1790" i="55"/>
  <c r="B1791" i="55"/>
  <c r="C1791" i="55"/>
  <c r="P1791" i="55" s="1"/>
  <c r="D1791" i="55"/>
  <c r="E1791" i="55"/>
  <c r="F1791" i="55"/>
  <c r="G1791" i="55"/>
  <c r="H1791" i="55"/>
  <c r="I1791" i="55"/>
  <c r="J1791" i="55"/>
  <c r="K1791" i="55"/>
  <c r="L1791" i="55"/>
  <c r="M1791" i="55"/>
  <c r="N1791" i="55"/>
  <c r="B1792" i="55"/>
  <c r="C1792" i="55"/>
  <c r="P1792" i="55" s="1"/>
  <c r="D1792" i="55"/>
  <c r="E1792" i="55"/>
  <c r="F1792" i="55"/>
  <c r="G1792" i="55"/>
  <c r="H1792" i="55"/>
  <c r="I1792" i="55"/>
  <c r="J1792" i="55"/>
  <c r="K1792" i="55"/>
  <c r="L1792" i="55"/>
  <c r="M1792" i="55"/>
  <c r="N1792" i="55"/>
  <c r="B1793" i="55"/>
  <c r="C1793" i="55"/>
  <c r="P1793" i="55" s="1"/>
  <c r="D1793" i="55"/>
  <c r="E1793" i="55"/>
  <c r="F1793" i="55"/>
  <c r="G1793" i="55"/>
  <c r="H1793" i="55"/>
  <c r="I1793" i="55"/>
  <c r="J1793" i="55"/>
  <c r="K1793" i="55"/>
  <c r="L1793" i="55"/>
  <c r="M1793" i="55"/>
  <c r="N1793" i="55"/>
  <c r="B1794" i="55"/>
  <c r="C1794" i="55"/>
  <c r="P1794" i="55" s="1"/>
  <c r="D1794" i="55"/>
  <c r="E1794" i="55"/>
  <c r="F1794" i="55"/>
  <c r="G1794" i="55"/>
  <c r="H1794" i="55"/>
  <c r="I1794" i="55"/>
  <c r="J1794" i="55"/>
  <c r="K1794" i="55"/>
  <c r="L1794" i="55"/>
  <c r="M1794" i="55"/>
  <c r="N1794" i="55"/>
  <c r="B1795" i="55"/>
  <c r="C1795" i="55"/>
  <c r="P1795" i="55" s="1"/>
  <c r="D1795" i="55"/>
  <c r="E1795" i="55"/>
  <c r="F1795" i="55"/>
  <c r="G1795" i="55"/>
  <c r="H1795" i="55"/>
  <c r="I1795" i="55"/>
  <c r="J1795" i="55"/>
  <c r="K1795" i="55"/>
  <c r="L1795" i="55"/>
  <c r="M1795" i="55"/>
  <c r="N1795" i="55"/>
  <c r="B1796" i="55"/>
  <c r="C1796" i="55"/>
  <c r="P1796" i="55" s="1"/>
  <c r="D1796" i="55"/>
  <c r="E1796" i="55"/>
  <c r="F1796" i="55"/>
  <c r="G1796" i="55"/>
  <c r="H1796" i="55"/>
  <c r="I1796" i="55"/>
  <c r="J1796" i="55"/>
  <c r="K1796" i="55"/>
  <c r="L1796" i="55"/>
  <c r="M1796" i="55"/>
  <c r="N1796" i="55"/>
  <c r="B1797" i="55"/>
  <c r="C1797" i="55"/>
  <c r="P1797" i="55" s="1"/>
  <c r="D1797" i="55"/>
  <c r="E1797" i="55"/>
  <c r="F1797" i="55"/>
  <c r="G1797" i="55"/>
  <c r="H1797" i="55"/>
  <c r="I1797" i="55"/>
  <c r="J1797" i="55"/>
  <c r="K1797" i="55"/>
  <c r="L1797" i="55"/>
  <c r="M1797" i="55"/>
  <c r="N1797" i="55"/>
  <c r="B1798" i="55"/>
  <c r="C1798" i="55"/>
  <c r="P1798" i="55" s="1"/>
  <c r="D1798" i="55"/>
  <c r="E1798" i="55"/>
  <c r="F1798" i="55"/>
  <c r="G1798" i="55"/>
  <c r="H1798" i="55"/>
  <c r="I1798" i="55"/>
  <c r="J1798" i="55"/>
  <c r="K1798" i="55"/>
  <c r="L1798" i="55"/>
  <c r="M1798" i="55"/>
  <c r="N1798" i="55"/>
  <c r="B1799" i="55"/>
  <c r="C1799" i="55"/>
  <c r="P1799" i="55" s="1"/>
  <c r="D1799" i="55"/>
  <c r="E1799" i="55"/>
  <c r="F1799" i="55"/>
  <c r="G1799" i="55"/>
  <c r="H1799" i="55"/>
  <c r="I1799" i="55"/>
  <c r="J1799" i="55"/>
  <c r="K1799" i="55"/>
  <c r="L1799" i="55"/>
  <c r="M1799" i="55"/>
  <c r="N1799" i="55"/>
  <c r="B1800" i="55"/>
  <c r="C1800" i="55"/>
  <c r="P1800" i="55" s="1"/>
  <c r="D1800" i="55"/>
  <c r="E1800" i="55"/>
  <c r="F1800" i="55"/>
  <c r="G1800" i="55"/>
  <c r="H1800" i="55"/>
  <c r="I1800" i="55"/>
  <c r="J1800" i="55"/>
  <c r="K1800" i="55"/>
  <c r="L1800" i="55"/>
  <c r="M1800" i="55"/>
  <c r="N1800" i="55"/>
  <c r="B1801" i="55"/>
  <c r="C1801" i="55"/>
  <c r="P1801" i="55" s="1"/>
  <c r="D1801" i="55"/>
  <c r="E1801" i="55"/>
  <c r="F1801" i="55"/>
  <c r="G1801" i="55"/>
  <c r="H1801" i="55"/>
  <c r="I1801" i="55"/>
  <c r="J1801" i="55"/>
  <c r="K1801" i="55"/>
  <c r="L1801" i="55"/>
  <c r="M1801" i="55"/>
  <c r="N1801" i="55"/>
  <c r="B1802" i="55"/>
  <c r="C1802" i="55"/>
  <c r="P1802" i="55" s="1"/>
  <c r="D1802" i="55"/>
  <c r="E1802" i="55"/>
  <c r="F1802" i="55"/>
  <c r="G1802" i="55"/>
  <c r="H1802" i="55"/>
  <c r="I1802" i="55"/>
  <c r="J1802" i="55"/>
  <c r="K1802" i="55"/>
  <c r="L1802" i="55"/>
  <c r="M1802" i="55"/>
  <c r="N1802" i="55"/>
  <c r="B1803" i="55"/>
  <c r="C1803" i="55"/>
  <c r="P1803" i="55" s="1"/>
  <c r="D1803" i="55"/>
  <c r="E1803" i="55"/>
  <c r="F1803" i="55"/>
  <c r="G1803" i="55"/>
  <c r="H1803" i="55"/>
  <c r="I1803" i="55"/>
  <c r="J1803" i="55"/>
  <c r="K1803" i="55"/>
  <c r="L1803" i="55"/>
  <c r="M1803" i="55"/>
  <c r="N1803" i="55"/>
  <c r="B1804" i="55"/>
  <c r="C1804" i="55"/>
  <c r="P1804" i="55" s="1"/>
  <c r="D1804" i="55"/>
  <c r="E1804" i="55"/>
  <c r="F1804" i="55"/>
  <c r="G1804" i="55"/>
  <c r="H1804" i="55"/>
  <c r="I1804" i="55"/>
  <c r="J1804" i="55"/>
  <c r="K1804" i="55"/>
  <c r="L1804" i="55"/>
  <c r="M1804" i="55"/>
  <c r="N1804" i="55"/>
  <c r="B1805" i="55"/>
  <c r="C1805" i="55"/>
  <c r="P1805" i="55" s="1"/>
  <c r="D1805" i="55"/>
  <c r="E1805" i="55"/>
  <c r="F1805" i="55"/>
  <c r="G1805" i="55"/>
  <c r="H1805" i="55"/>
  <c r="I1805" i="55"/>
  <c r="J1805" i="55"/>
  <c r="K1805" i="55"/>
  <c r="L1805" i="55"/>
  <c r="M1805" i="55"/>
  <c r="N1805" i="55"/>
  <c r="B1806" i="55"/>
  <c r="C1806" i="55"/>
  <c r="P1806" i="55" s="1"/>
  <c r="D1806" i="55"/>
  <c r="E1806" i="55"/>
  <c r="F1806" i="55"/>
  <c r="G1806" i="55"/>
  <c r="H1806" i="55"/>
  <c r="I1806" i="55"/>
  <c r="J1806" i="55"/>
  <c r="K1806" i="55"/>
  <c r="L1806" i="55"/>
  <c r="M1806" i="55"/>
  <c r="N1806" i="55"/>
  <c r="B1807" i="55"/>
  <c r="C1807" i="55"/>
  <c r="P1807" i="55" s="1"/>
  <c r="D1807" i="55"/>
  <c r="E1807" i="55"/>
  <c r="F1807" i="55"/>
  <c r="G1807" i="55"/>
  <c r="H1807" i="55"/>
  <c r="I1807" i="55"/>
  <c r="J1807" i="55"/>
  <c r="K1807" i="55"/>
  <c r="L1807" i="55"/>
  <c r="M1807" i="55"/>
  <c r="N1807" i="55"/>
  <c r="B1808" i="55"/>
  <c r="C1808" i="55"/>
  <c r="P1808" i="55" s="1"/>
  <c r="D1808" i="55"/>
  <c r="E1808" i="55"/>
  <c r="F1808" i="55"/>
  <c r="G1808" i="55"/>
  <c r="H1808" i="55"/>
  <c r="I1808" i="55"/>
  <c r="J1808" i="55"/>
  <c r="K1808" i="55"/>
  <c r="L1808" i="55"/>
  <c r="M1808" i="55"/>
  <c r="N1808" i="55"/>
  <c r="B1809" i="55"/>
  <c r="C1809" i="55"/>
  <c r="P1809" i="55" s="1"/>
  <c r="D1809" i="55"/>
  <c r="E1809" i="55"/>
  <c r="F1809" i="55"/>
  <c r="G1809" i="55"/>
  <c r="H1809" i="55"/>
  <c r="I1809" i="55"/>
  <c r="J1809" i="55"/>
  <c r="K1809" i="55"/>
  <c r="L1809" i="55"/>
  <c r="M1809" i="55"/>
  <c r="N1809" i="55"/>
  <c r="B1810" i="55"/>
  <c r="C1810" i="55"/>
  <c r="P1810" i="55" s="1"/>
  <c r="D1810" i="55"/>
  <c r="E1810" i="55"/>
  <c r="F1810" i="55"/>
  <c r="G1810" i="55"/>
  <c r="H1810" i="55"/>
  <c r="I1810" i="55"/>
  <c r="J1810" i="55"/>
  <c r="K1810" i="55"/>
  <c r="L1810" i="55"/>
  <c r="M1810" i="55"/>
  <c r="N1810" i="55"/>
  <c r="B1811" i="55"/>
  <c r="C1811" i="55"/>
  <c r="P1811" i="55" s="1"/>
  <c r="D1811" i="55"/>
  <c r="E1811" i="55"/>
  <c r="F1811" i="55"/>
  <c r="G1811" i="55"/>
  <c r="H1811" i="55"/>
  <c r="I1811" i="55"/>
  <c r="J1811" i="55"/>
  <c r="K1811" i="55"/>
  <c r="L1811" i="55"/>
  <c r="M1811" i="55"/>
  <c r="N1811" i="55"/>
  <c r="B1812" i="55"/>
  <c r="C1812" i="55"/>
  <c r="P1812" i="55" s="1"/>
  <c r="D1812" i="55"/>
  <c r="E1812" i="55"/>
  <c r="F1812" i="55"/>
  <c r="G1812" i="55"/>
  <c r="H1812" i="55"/>
  <c r="I1812" i="55"/>
  <c r="J1812" i="55"/>
  <c r="K1812" i="55"/>
  <c r="L1812" i="55"/>
  <c r="M1812" i="55"/>
  <c r="N1812" i="55"/>
  <c r="B1813" i="55"/>
  <c r="C1813" i="55"/>
  <c r="P1813" i="55" s="1"/>
  <c r="D1813" i="55"/>
  <c r="E1813" i="55"/>
  <c r="F1813" i="55"/>
  <c r="G1813" i="55"/>
  <c r="H1813" i="55"/>
  <c r="I1813" i="55"/>
  <c r="J1813" i="55"/>
  <c r="K1813" i="55"/>
  <c r="L1813" i="55"/>
  <c r="M1813" i="55"/>
  <c r="N1813" i="55"/>
  <c r="B1814" i="55"/>
  <c r="C1814" i="55"/>
  <c r="P1814" i="55" s="1"/>
  <c r="D1814" i="55"/>
  <c r="E1814" i="55"/>
  <c r="F1814" i="55"/>
  <c r="G1814" i="55"/>
  <c r="H1814" i="55"/>
  <c r="I1814" i="55"/>
  <c r="J1814" i="55"/>
  <c r="K1814" i="55"/>
  <c r="L1814" i="55"/>
  <c r="M1814" i="55"/>
  <c r="N1814" i="55"/>
  <c r="B1815" i="55"/>
  <c r="C1815" i="55"/>
  <c r="P1815" i="55" s="1"/>
  <c r="D1815" i="55"/>
  <c r="E1815" i="55"/>
  <c r="F1815" i="55"/>
  <c r="G1815" i="55"/>
  <c r="H1815" i="55"/>
  <c r="I1815" i="55"/>
  <c r="J1815" i="55"/>
  <c r="K1815" i="55"/>
  <c r="L1815" i="55"/>
  <c r="M1815" i="55"/>
  <c r="N1815" i="55"/>
  <c r="B1816" i="55"/>
  <c r="C1816" i="55"/>
  <c r="P1816" i="55" s="1"/>
  <c r="D1816" i="55"/>
  <c r="E1816" i="55"/>
  <c r="F1816" i="55"/>
  <c r="G1816" i="55"/>
  <c r="H1816" i="55"/>
  <c r="I1816" i="55"/>
  <c r="J1816" i="55"/>
  <c r="K1816" i="55"/>
  <c r="L1816" i="55"/>
  <c r="M1816" i="55"/>
  <c r="N1816" i="55"/>
  <c r="B1817" i="55"/>
  <c r="C1817" i="55"/>
  <c r="P1817" i="55" s="1"/>
  <c r="D1817" i="55"/>
  <c r="E1817" i="55"/>
  <c r="F1817" i="55"/>
  <c r="G1817" i="55"/>
  <c r="H1817" i="55"/>
  <c r="I1817" i="55"/>
  <c r="J1817" i="55"/>
  <c r="K1817" i="55"/>
  <c r="L1817" i="55"/>
  <c r="M1817" i="55"/>
  <c r="N1817" i="55"/>
  <c r="B1818" i="55"/>
  <c r="C1818" i="55"/>
  <c r="P1818" i="55" s="1"/>
  <c r="D1818" i="55"/>
  <c r="E1818" i="55"/>
  <c r="F1818" i="55"/>
  <c r="G1818" i="55"/>
  <c r="H1818" i="55"/>
  <c r="I1818" i="55"/>
  <c r="J1818" i="55"/>
  <c r="K1818" i="55"/>
  <c r="L1818" i="55"/>
  <c r="M1818" i="55"/>
  <c r="N1818" i="55"/>
  <c r="B1819" i="55"/>
  <c r="C1819" i="55"/>
  <c r="P1819" i="55" s="1"/>
  <c r="D1819" i="55"/>
  <c r="E1819" i="55"/>
  <c r="F1819" i="55"/>
  <c r="G1819" i="55"/>
  <c r="H1819" i="55"/>
  <c r="I1819" i="55"/>
  <c r="J1819" i="55"/>
  <c r="K1819" i="55"/>
  <c r="L1819" i="55"/>
  <c r="M1819" i="55"/>
  <c r="N1819" i="55"/>
  <c r="B1820" i="55"/>
  <c r="C1820" i="55"/>
  <c r="P1820" i="55" s="1"/>
  <c r="D1820" i="55"/>
  <c r="E1820" i="55"/>
  <c r="F1820" i="55"/>
  <c r="G1820" i="55"/>
  <c r="H1820" i="55"/>
  <c r="I1820" i="55"/>
  <c r="J1820" i="55"/>
  <c r="K1820" i="55"/>
  <c r="L1820" i="55"/>
  <c r="M1820" i="55"/>
  <c r="N1820" i="55"/>
  <c r="B1821" i="55"/>
  <c r="C1821" i="55"/>
  <c r="P1821" i="55" s="1"/>
  <c r="D1821" i="55"/>
  <c r="E1821" i="55"/>
  <c r="F1821" i="55"/>
  <c r="G1821" i="55"/>
  <c r="H1821" i="55"/>
  <c r="I1821" i="55"/>
  <c r="J1821" i="55"/>
  <c r="K1821" i="55"/>
  <c r="L1821" i="55"/>
  <c r="M1821" i="55"/>
  <c r="N1821" i="55"/>
  <c r="B1822" i="55"/>
  <c r="C1822" i="55"/>
  <c r="P1822" i="55" s="1"/>
  <c r="D1822" i="55"/>
  <c r="E1822" i="55"/>
  <c r="F1822" i="55"/>
  <c r="G1822" i="55"/>
  <c r="H1822" i="55"/>
  <c r="I1822" i="55"/>
  <c r="J1822" i="55"/>
  <c r="K1822" i="55"/>
  <c r="L1822" i="55"/>
  <c r="M1822" i="55"/>
  <c r="N1822" i="55"/>
  <c r="B1823" i="55"/>
  <c r="C1823" i="55"/>
  <c r="P1823" i="55" s="1"/>
  <c r="D1823" i="55"/>
  <c r="E1823" i="55"/>
  <c r="F1823" i="55"/>
  <c r="G1823" i="55"/>
  <c r="H1823" i="55"/>
  <c r="I1823" i="55"/>
  <c r="J1823" i="55"/>
  <c r="K1823" i="55"/>
  <c r="L1823" i="55"/>
  <c r="M1823" i="55"/>
  <c r="N1823" i="55"/>
  <c r="B1824" i="55"/>
  <c r="C1824" i="55"/>
  <c r="P1824" i="55" s="1"/>
  <c r="D1824" i="55"/>
  <c r="E1824" i="55"/>
  <c r="F1824" i="55"/>
  <c r="G1824" i="55"/>
  <c r="H1824" i="55"/>
  <c r="I1824" i="55"/>
  <c r="J1824" i="55"/>
  <c r="K1824" i="55"/>
  <c r="L1824" i="55"/>
  <c r="M1824" i="55"/>
  <c r="N1824" i="55"/>
  <c r="B1825" i="55"/>
  <c r="C1825" i="55"/>
  <c r="P1825" i="55" s="1"/>
  <c r="D1825" i="55"/>
  <c r="E1825" i="55"/>
  <c r="F1825" i="55"/>
  <c r="G1825" i="55"/>
  <c r="H1825" i="55"/>
  <c r="I1825" i="55"/>
  <c r="J1825" i="55"/>
  <c r="K1825" i="55"/>
  <c r="L1825" i="55"/>
  <c r="M1825" i="55"/>
  <c r="N1825" i="55"/>
  <c r="B1826" i="55"/>
  <c r="C1826" i="55"/>
  <c r="P1826" i="55" s="1"/>
  <c r="D1826" i="55"/>
  <c r="E1826" i="55"/>
  <c r="F1826" i="55"/>
  <c r="G1826" i="55"/>
  <c r="H1826" i="55"/>
  <c r="I1826" i="55"/>
  <c r="J1826" i="55"/>
  <c r="K1826" i="55"/>
  <c r="L1826" i="55"/>
  <c r="M1826" i="55"/>
  <c r="N1826" i="55"/>
  <c r="B1827" i="55"/>
  <c r="C1827" i="55"/>
  <c r="P1827" i="55" s="1"/>
  <c r="D1827" i="55"/>
  <c r="E1827" i="55"/>
  <c r="F1827" i="55"/>
  <c r="G1827" i="55"/>
  <c r="H1827" i="55"/>
  <c r="I1827" i="55"/>
  <c r="J1827" i="55"/>
  <c r="K1827" i="55"/>
  <c r="L1827" i="55"/>
  <c r="M1827" i="55"/>
  <c r="N1827" i="55"/>
  <c r="B1828" i="55"/>
  <c r="C1828" i="55"/>
  <c r="P1828" i="55" s="1"/>
  <c r="D1828" i="55"/>
  <c r="E1828" i="55"/>
  <c r="F1828" i="55"/>
  <c r="G1828" i="55"/>
  <c r="H1828" i="55"/>
  <c r="I1828" i="55"/>
  <c r="J1828" i="55"/>
  <c r="K1828" i="55"/>
  <c r="L1828" i="55"/>
  <c r="M1828" i="55"/>
  <c r="N1828" i="55"/>
  <c r="B1829" i="55"/>
  <c r="C1829" i="55"/>
  <c r="P1829" i="55" s="1"/>
  <c r="D1829" i="55"/>
  <c r="E1829" i="55"/>
  <c r="F1829" i="55"/>
  <c r="G1829" i="55"/>
  <c r="H1829" i="55"/>
  <c r="I1829" i="55"/>
  <c r="J1829" i="55"/>
  <c r="K1829" i="55"/>
  <c r="L1829" i="55"/>
  <c r="M1829" i="55"/>
  <c r="N1829" i="55"/>
  <c r="B1830" i="55"/>
  <c r="C1830" i="55"/>
  <c r="P1830" i="55" s="1"/>
  <c r="D1830" i="55"/>
  <c r="E1830" i="55"/>
  <c r="F1830" i="55"/>
  <c r="G1830" i="55"/>
  <c r="H1830" i="55"/>
  <c r="I1830" i="55"/>
  <c r="J1830" i="55"/>
  <c r="K1830" i="55"/>
  <c r="L1830" i="55"/>
  <c r="M1830" i="55"/>
  <c r="N1830" i="55"/>
  <c r="B1831" i="55"/>
  <c r="C1831" i="55"/>
  <c r="P1831" i="55" s="1"/>
  <c r="D1831" i="55"/>
  <c r="E1831" i="55"/>
  <c r="F1831" i="55"/>
  <c r="G1831" i="55"/>
  <c r="H1831" i="55"/>
  <c r="I1831" i="55"/>
  <c r="J1831" i="55"/>
  <c r="K1831" i="55"/>
  <c r="L1831" i="55"/>
  <c r="M1831" i="55"/>
  <c r="N1831" i="55"/>
  <c r="B1832" i="55"/>
  <c r="C1832" i="55"/>
  <c r="P1832" i="55" s="1"/>
  <c r="D1832" i="55"/>
  <c r="E1832" i="55"/>
  <c r="F1832" i="55"/>
  <c r="G1832" i="55"/>
  <c r="H1832" i="55"/>
  <c r="I1832" i="55"/>
  <c r="J1832" i="55"/>
  <c r="K1832" i="55"/>
  <c r="L1832" i="55"/>
  <c r="M1832" i="55"/>
  <c r="N1832" i="55"/>
  <c r="B1833" i="55"/>
  <c r="C1833" i="55"/>
  <c r="P1833" i="55" s="1"/>
  <c r="D1833" i="55"/>
  <c r="E1833" i="55"/>
  <c r="F1833" i="55"/>
  <c r="G1833" i="55"/>
  <c r="H1833" i="55"/>
  <c r="I1833" i="55"/>
  <c r="J1833" i="55"/>
  <c r="K1833" i="55"/>
  <c r="L1833" i="55"/>
  <c r="M1833" i="55"/>
  <c r="N1833" i="55"/>
  <c r="B1834" i="55"/>
  <c r="C1834" i="55"/>
  <c r="P1834" i="55" s="1"/>
  <c r="D1834" i="55"/>
  <c r="E1834" i="55"/>
  <c r="F1834" i="55"/>
  <c r="G1834" i="55"/>
  <c r="H1834" i="55"/>
  <c r="I1834" i="55"/>
  <c r="J1834" i="55"/>
  <c r="K1834" i="55"/>
  <c r="L1834" i="55"/>
  <c r="M1834" i="55"/>
  <c r="N1834" i="55"/>
  <c r="B1835" i="55"/>
  <c r="C1835" i="55"/>
  <c r="P1835" i="55" s="1"/>
  <c r="D1835" i="55"/>
  <c r="E1835" i="55"/>
  <c r="F1835" i="55"/>
  <c r="G1835" i="55"/>
  <c r="H1835" i="55"/>
  <c r="I1835" i="55"/>
  <c r="J1835" i="55"/>
  <c r="K1835" i="55"/>
  <c r="L1835" i="55"/>
  <c r="M1835" i="55"/>
  <c r="N1835" i="55"/>
  <c r="B1836" i="55"/>
  <c r="C1836" i="55"/>
  <c r="P1836" i="55" s="1"/>
  <c r="D1836" i="55"/>
  <c r="E1836" i="55"/>
  <c r="F1836" i="55"/>
  <c r="G1836" i="55"/>
  <c r="H1836" i="55"/>
  <c r="I1836" i="55"/>
  <c r="J1836" i="55"/>
  <c r="K1836" i="55"/>
  <c r="L1836" i="55"/>
  <c r="M1836" i="55"/>
  <c r="N1836" i="55"/>
  <c r="B1837" i="55"/>
  <c r="C1837" i="55"/>
  <c r="P1837" i="55" s="1"/>
  <c r="D1837" i="55"/>
  <c r="E1837" i="55"/>
  <c r="F1837" i="55"/>
  <c r="G1837" i="55"/>
  <c r="H1837" i="55"/>
  <c r="I1837" i="55"/>
  <c r="J1837" i="55"/>
  <c r="K1837" i="55"/>
  <c r="L1837" i="55"/>
  <c r="M1837" i="55"/>
  <c r="N1837" i="55"/>
  <c r="B1838" i="55"/>
  <c r="C1838" i="55"/>
  <c r="P1838" i="55" s="1"/>
  <c r="D1838" i="55"/>
  <c r="E1838" i="55"/>
  <c r="F1838" i="55"/>
  <c r="G1838" i="55"/>
  <c r="H1838" i="55"/>
  <c r="I1838" i="55"/>
  <c r="J1838" i="55"/>
  <c r="K1838" i="55"/>
  <c r="L1838" i="55"/>
  <c r="M1838" i="55"/>
  <c r="N1838" i="55"/>
  <c r="B1839" i="55"/>
  <c r="C1839" i="55"/>
  <c r="P1839" i="55" s="1"/>
  <c r="D1839" i="55"/>
  <c r="E1839" i="55"/>
  <c r="F1839" i="55"/>
  <c r="G1839" i="55"/>
  <c r="H1839" i="55"/>
  <c r="I1839" i="55"/>
  <c r="J1839" i="55"/>
  <c r="K1839" i="55"/>
  <c r="L1839" i="55"/>
  <c r="M1839" i="55"/>
  <c r="N1839" i="55"/>
  <c r="B1840" i="55"/>
  <c r="C1840" i="55"/>
  <c r="P1840" i="55" s="1"/>
  <c r="D1840" i="55"/>
  <c r="E1840" i="55"/>
  <c r="F1840" i="55"/>
  <c r="G1840" i="55"/>
  <c r="H1840" i="55"/>
  <c r="I1840" i="55"/>
  <c r="J1840" i="55"/>
  <c r="K1840" i="55"/>
  <c r="L1840" i="55"/>
  <c r="M1840" i="55"/>
  <c r="N1840" i="55"/>
  <c r="B1841" i="55"/>
  <c r="C1841" i="55"/>
  <c r="P1841" i="55" s="1"/>
  <c r="D1841" i="55"/>
  <c r="E1841" i="55"/>
  <c r="F1841" i="55"/>
  <c r="G1841" i="55"/>
  <c r="H1841" i="55"/>
  <c r="I1841" i="55"/>
  <c r="J1841" i="55"/>
  <c r="K1841" i="55"/>
  <c r="L1841" i="55"/>
  <c r="M1841" i="55"/>
  <c r="N1841" i="55"/>
  <c r="B1842" i="55"/>
  <c r="C1842" i="55"/>
  <c r="P1842" i="55" s="1"/>
  <c r="D1842" i="55"/>
  <c r="E1842" i="55"/>
  <c r="F1842" i="55"/>
  <c r="G1842" i="55"/>
  <c r="H1842" i="55"/>
  <c r="I1842" i="55"/>
  <c r="J1842" i="55"/>
  <c r="K1842" i="55"/>
  <c r="L1842" i="55"/>
  <c r="M1842" i="55"/>
  <c r="N1842" i="55"/>
  <c r="B1843" i="55"/>
  <c r="C1843" i="55"/>
  <c r="P1843" i="55" s="1"/>
  <c r="D1843" i="55"/>
  <c r="E1843" i="55"/>
  <c r="F1843" i="55"/>
  <c r="G1843" i="55"/>
  <c r="H1843" i="55"/>
  <c r="I1843" i="55"/>
  <c r="J1843" i="55"/>
  <c r="K1843" i="55"/>
  <c r="L1843" i="55"/>
  <c r="M1843" i="55"/>
  <c r="N1843" i="55"/>
  <c r="B1844" i="55"/>
  <c r="C1844" i="55"/>
  <c r="P1844" i="55" s="1"/>
  <c r="D1844" i="55"/>
  <c r="E1844" i="55"/>
  <c r="F1844" i="55"/>
  <c r="G1844" i="55"/>
  <c r="H1844" i="55"/>
  <c r="I1844" i="55"/>
  <c r="J1844" i="55"/>
  <c r="K1844" i="55"/>
  <c r="L1844" i="55"/>
  <c r="M1844" i="55"/>
  <c r="N1844" i="55"/>
  <c r="B1845" i="55"/>
  <c r="C1845" i="55"/>
  <c r="P1845" i="55" s="1"/>
  <c r="D1845" i="55"/>
  <c r="E1845" i="55"/>
  <c r="F1845" i="55"/>
  <c r="G1845" i="55"/>
  <c r="H1845" i="55"/>
  <c r="I1845" i="55"/>
  <c r="J1845" i="55"/>
  <c r="K1845" i="55"/>
  <c r="L1845" i="55"/>
  <c r="M1845" i="55"/>
  <c r="N1845" i="55"/>
  <c r="B1846" i="55"/>
  <c r="C1846" i="55"/>
  <c r="P1846" i="55" s="1"/>
  <c r="D1846" i="55"/>
  <c r="E1846" i="55"/>
  <c r="F1846" i="55"/>
  <c r="G1846" i="55"/>
  <c r="H1846" i="55"/>
  <c r="I1846" i="55"/>
  <c r="J1846" i="55"/>
  <c r="K1846" i="55"/>
  <c r="L1846" i="55"/>
  <c r="M1846" i="55"/>
  <c r="N1846" i="55"/>
  <c r="B1847" i="55"/>
  <c r="C1847" i="55"/>
  <c r="P1847" i="55" s="1"/>
  <c r="D1847" i="55"/>
  <c r="E1847" i="55"/>
  <c r="F1847" i="55"/>
  <c r="G1847" i="55"/>
  <c r="H1847" i="55"/>
  <c r="I1847" i="55"/>
  <c r="J1847" i="55"/>
  <c r="K1847" i="55"/>
  <c r="L1847" i="55"/>
  <c r="M1847" i="55"/>
  <c r="N1847" i="55"/>
  <c r="B1848" i="55"/>
  <c r="C1848" i="55"/>
  <c r="P1848" i="55" s="1"/>
  <c r="D1848" i="55"/>
  <c r="E1848" i="55"/>
  <c r="F1848" i="55"/>
  <c r="G1848" i="55"/>
  <c r="H1848" i="55"/>
  <c r="I1848" i="55"/>
  <c r="J1848" i="55"/>
  <c r="K1848" i="55"/>
  <c r="L1848" i="55"/>
  <c r="M1848" i="55"/>
  <c r="N1848" i="55"/>
  <c r="B1849" i="55"/>
  <c r="C1849" i="55"/>
  <c r="P1849" i="55" s="1"/>
  <c r="D1849" i="55"/>
  <c r="E1849" i="55"/>
  <c r="F1849" i="55"/>
  <c r="G1849" i="55"/>
  <c r="H1849" i="55"/>
  <c r="I1849" i="55"/>
  <c r="J1849" i="55"/>
  <c r="K1849" i="55"/>
  <c r="L1849" i="55"/>
  <c r="M1849" i="55"/>
  <c r="N1849" i="55"/>
  <c r="B1850" i="55"/>
  <c r="C1850" i="55"/>
  <c r="P1850" i="55" s="1"/>
  <c r="D1850" i="55"/>
  <c r="E1850" i="55"/>
  <c r="F1850" i="55"/>
  <c r="G1850" i="55"/>
  <c r="H1850" i="55"/>
  <c r="I1850" i="55"/>
  <c r="J1850" i="55"/>
  <c r="K1850" i="55"/>
  <c r="L1850" i="55"/>
  <c r="M1850" i="55"/>
  <c r="N1850" i="55"/>
  <c r="B1851" i="55"/>
  <c r="C1851" i="55"/>
  <c r="P1851" i="55" s="1"/>
  <c r="D1851" i="55"/>
  <c r="E1851" i="55"/>
  <c r="F1851" i="55"/>
  <c r="G1851" i="55"/>
  <c r="H1851" i="55"/>
  <c r="I1851" i="55"/>
  <c r="J1851" i="55"/>
  <c r="K1851" i="55"/>
  <c r="L1851" i="55"/>
  <c r="M1851" i="55"/>
  <c r="N1851" i="55"/>
  <c r="B1852" i="55"/>
  <c r="C1852" i="55"/>
  <c r="P1852" i="55" s="1"/>
  <c r="D1852" i="55"/>
  <c r="E1852" i="55"/>
  <c r="F1852" i="55"/>
  <c r="G1852" i="55"/>
  <c r="H1852" i="55"/>
  <c r="I1852" i="55"/>
  <c r="J1852" i="55"/>
  <c r="K1852" i="55"/>
  <c r="L1852" i="55"/>
  <c r="M1852" i="55"/>
  <c r="N1852" i="55"/>
  <c r="B1853" i="55"/>
  <c r="C1853" i="55"/>
  <c r="P1853" i="55" s="1"/>
  <c r="D1853" i="55"/>
  <c r="E1853" i="55"/>
  <c r="F1853" i="55"/>
  <c r="G1853" i="55"/>
  <c r="H1853" i="55"/>
  <c r="I1853" i="55"/>
  <c r="J1853" i="55"/>
  <c r="K1853" i="55"/>
  <c r="L1853" i="55"/>
  <c r="M1853" i="55"/>
  <c r="N1853" i="55"/>
  <c r="B1854" i="55"/>
  <c r="C1854" i="55"/>
  <c r="P1854" i="55" s="1"/>
  <c r="D1854" i="55"/>
  <c r="E1854" i="55"/>
  <c r="F1854" i="55"/>
  <c r="G1854" i="55"/>
  <c r="H1854" i="55"/>
  <c r="I1854" i="55"/>
  <c r="J1854" i="55"/>
  <c r="K1854" i="55"/>
  <c r="L1854" i="55"/>
  <c r="M1854" i="55"/>
  <c r="N1854" i="55"/>
  <c r="B1855" i="55"/>
  <c r="C1855" i="55"/>
  <c r="P1855" i="55" s="1"/>
  <c r="D1855" i="55"/>
  <c r="E1855" i="55"/>
  <c r="F1855" i="55"/>
  <c r="G1855" i="55"/>
  <c r="H1855" i="55"/>
  <c r="I1855" i="55"/>
  <c r="J1855" i="55"/>
  <c r="K1855" i="55"/>
  <c r="L1855" i="55"/>
  <c r="M1855" i="55"/>
  <c r="N1855" i="55"/>
  <c r="B1856" i="55"/>
  <c r="C1856" i="55"/>
  <c r="P1856" i="55" s="1"/>
  <c r="D1856" i="55"/>
  <c r="E1856" i="55"/>
  <c r="F1856" i="55"/>
  <c r="G1856" i="55"/>
  <c r="H1856" i="55"/>
  <c r="I1856" i="55"/>
  <c r="J1856" i="55"/>
  <c r="K1856" i="55"/>
  <c r="L1856" i="55"/>
  <c r="M1856" i="55"/>
  <c r="N1856" i="55"/>
  <c r="B1857" i="55"/>
  <c r="C1857" i="55"/>
  <c r="P1857" i="55" s="1"/>
  <c r="D1857" i="55"/>
  <c r="E1857" i="55"/>
  <c r="F1857" i="55"/>
  <c r="G1857" i="55"/>
  <c r="H1857" i="55"/>
  <c r="I1857" i="55"/>
  <c r="J1857" i="55"/>
  <c r="K1857" i="55"/>
  <c r="L1857" i="55"/>
  <c r="M1857" i="55"/>
  <c r="N1857" i="55"/>
  <c r="B1858" i="55"/>
  <c r="C1858" i="55"/>
  <c r="P1858" i="55" s="1"/>
  <c r="D1858" i="55"/>
  <c r="E1858" i="55"/>
  <c r="F1858" i="55"/>
  <c r="G1858" i="55"/>
  <c r="H1858" i="55"/>
  <c r="I1858" i="55"/>
  <c r="J1858" i="55"/>
  <c r="K1858" i="55"/>
  <c r="L1858" i="55"/>
  <c r="M1858" i="55"/>
  <c r="N1858" i="55"/>
  <c r="B1859" i="55"/>
  <c r="C1859" i="55"/>
  <c r="P1859" i="55" s="1"/>
  <c r="D1859" i="55"/>
  <c r="E1859" i="55"/>
  <c r="F1859" i="55"/>
  <c r="G1859" i="55"/>
  <c r="H1859" i="55"/>
  <c r="I1859" i="55"/>
  <c r="J1859" i="55"/>
  <c r="K1859" i="55"/>
  <c r="L1859" i="55"/>
  <c r="M1859" i="55"/>
  <c r="N1859" i="55"/>
  <c r="B1860" i="55"/>
  <c r="C1860" i="55"/>
  <c r="P1860" i="55" s="1"/>
  <c r="D1860" i="55"/>
  <c r="E1860" i="55"/>
  <c r="F1860" i="55"/>
  <c r="G1860" i="55"/>
  <c r="H1860" i="55"/>
  <c r="I1860" i="55"/>
  <c r="J1860" i="55"/>
  <c r="K1860" i="55"/>
  <c r="L1860" i="55"/>
  <c r="M1860" i="55"/>
  <c r="N1860" i="55"/>
  <c r="B1861" i="55"/>
  <c r="C1861" i="55"/>
  <c r="P1861" i="55" s="1"/>
  <c r="D1861" i="55"/>
  <c r="E1861" i="55"/>
  <c r="F1861" i="55"/>
  <c r="G1861" i="55"/>
  <c r="H1861" i="55"/>
  <c r="I1861" i="55"/>
  <c r="J1861" i="55"/>
  <c r="K1861" i="55"/>
  <c r="L1861" i="55"/>
  <c r="M1861" i="55"/>
  <c r="N1861" i="55"/>
  <c r="B1862" i="55"/>
  <c r="C1862" i="55"/>
  <c r="P1862" i="55" s="1"/>
  <c r="D1862" i="55"/>
  <c r="E1862" i="55"/>
  <c r="F1862" i="55"/>
  <c r="G1862" i="55"/>
  <c r="H1862" i="55"/>
  <c r="I1862" i="55"/>
  <c r="J1862" i="55"/>
  <c r="K1862" i="55"/>
  <c r="L1862" i="55"/>
  <c r="M1862" i="55"/>
  <c r="N1862" i="55"/>
  <c r="B1863" i="55"/>
  <c r="C1863" i="55"/>
  <c r="P1863" i="55" s="1"/>
  <c r="D1863" i="55"/>
  <c r="E1863" i="55"/>
  <c r="F1863" i="55"/>
  <c r="G1863" i="55"/>
  <c r="H1863" i="55"/>
  <c r="I1863" i="55"/>
  <c r="J1863" i="55"/>
  <c r="K1863" i="55"/>
  <c r="L1863" i="55"/>
  <c r="M1863" i="55"/>
  <c r="N1863" i="55"/>
  <c r="B1864" i="55"/>
  <c r="C1864" i="55"/>
  <c r="P1864" i="55" s="1"/>
  <c r="D1864" i="55"/>
  <c r="E1864" i="55"/>
  <c r="F1864" i="55"/>
  <c r="G1864" i="55"/>
  <c r="H1864" i="55"/>
  <c r="I1864" i="55"/>
  <c r="J1864" i="55"/>
  <c r="K1864" i="55"/>
  <c r="L1864" i="55"/>
  <c r="M1864" i="55"/>
  <c r="N1864" i="55"/>
  <c r="B1865" i="55"/>
  <c r="C1865" i="55"/>
  <c r="P1865" i="55" s="1"/>
  <c r="D1865" i="55"/>
  <c r="E1865" i="55"/>
  <c r="F1865" i="55"/>
  <c r="G1865" i="55"/>
  <c r="H1865" i="55"/>
  <c r="I1865" i="55"/>
  <c r="J1865" i="55"/>
  <c r="K1865" i="55"/>
  <c r="L1865" i="55"/>
  <c r="M1865" i="55"/>
  <c r="N1865" i="55"/>
  <c r="B1866" i="55"/>
  <c r="C1866" i="55"/>
  <c r="P1866" i="55" s="1"/>
  <c r="D1866" i="55"/>
  <c r="E1866" i="55"/>
  <c r="F1866" i="55"/>
  <c r="G1866" i="55"/>
  <c r="H1866" i="55"/>
  <c r="I1866" i="55"/>
  <c r="J1866" i="55"/>
  <c r="K1866" i="55"/>
  <c r="L1866" i="55"/>
  <c r="M1866" i="55"/>
  <c r="N1866" i="55"/>
  <c r="B1867" i="55"/>
  <c r="C1867" i="55"/>
  <c r="P1867" i="55" s="1"/>
  <c r="D1867" i="55"/>
  <c r="E1867" i="55"/>
  <c r="F1867" i="55"/>
  <c r="G1867" i="55"/>
  <c r="H1867" i="55"/>
  <c r="I1867" i="55"/>
  <c r="J1867" i="55"/>
  <c r="K1867" i="55"/>
  <c r="L1867" i="55"/>
  <c r="M1867" i="55"/>
  <c r="N1867" i="55"/>
  <c r="B1868" i="55"/>
  <c r="C1868" i="55"/>
  <c r="P1868" i="55" s="1"/>
  <c r="D1868" i="55"/>
  <c r="E1868" i="55"/>
  <c r="F1868" i="55"/>
  <c r="G1868" i="55"/>
  <c r="H1868" i="55"/>
  <c r="I1868" i="55"/>
  <c r="J1868" i="55"/>
  <c r="K1868" i="55"/>
  <c r="L1868" i="55"/>
  <c r="M1868" i="55"/>
  <c r="N1868" i="55"/>
  <c r="B1869" i="55"/>
  <c r="C1869" i="55"/>
  <c r="P1869" i="55" s="1"/>
  <c r="D1869" i="55"/>
  <c r="E1869" i="55"/>
  <c r="F1869" i="55"/>
  <c r="G1869" i="55"/>
  <c r="H1869" i="55"/>
  <c r="I1869" i="55"/>
  <c r="J1869" i="55"/>
  <c r="K1869" i="55"/>
  <c r="L1869" i="55"/>
  <c r="M1869" i="55"/>
  <c r="N1869" i="55"/>
  <c r="B1870" i="55"/>
  <c r="C1870" i="55"/>
  <c r="P1870" i="55" s="1"/>
  <c r="D1870" i="55"/>
  <c r="E1870" i="55"/>
  <c r="F1870" i="55"/>
  <c r="G1870" i="55"/>
  <c r="H1870" i="55"/>
  <c r="I1870" i="55"/>
  <c r="J1870" i="55"/>
  <c r="K1870" i="55"/>
  <c r="L1870" i="55"/>
  <c r="M1870" i="55"/>
  <c r="N1870" i="55"/>
  <c r="B1871" i="55"/>
  <c r="C1871" i="55"/>
  <c r="P1871" i="55" s="1"/>
  <c r="D1871" i="55"/>
  <c r="E1871" i="55"/>
  <c r="F1871" i="55"/>
  <c r="G1871" i="55"/>
  <c r="H1871" i="55"/>
  <c r="I1871" i="55"/>
  <c r="J1871" i="55"/>
  <c r="K1871" i="55"/>
  <c r="L1871" i="55"/>
  <c r="M1871" i="55"/>
  <c r="N1871" i="55"/>
  <c r="B1872" i="55"/>
  <c r="C1872" i="55"/>
  <c r="P1872" i="55" s="1"/>
  <c r="D1872" i="55"/>
  <c r="E1872" i="55"/>
  <c r="F1872" i="55"/>
  <c r="G1872" i="55"/>
  <c r="H1872" i="55"/>
  <c r="I1872" i="55"/>
  <c r="J1872" i="55"/>
  <c r="K1872" i="55"/>
  <c r="L1872" i="55"/>
  <c r="M1872" i="55"/>
  <c r="N1872" i="55"/>
  <c r="B1873" i="55"/>
  <c r="C1873" i="55"/>
  <c r="P1873" i="55" s="1"/>
  <c r="D1873" i="55"/>
  <c r="E1873" i="55"/>
  <c r="F1873" i="55"/>
  <c r="G1873" i="55"/>
  <c r="H1873" i="55"/>
  <c r="I1873" i="55"/>
  <c r="J1873" i="55"/>
  <c r="K1873" i="55"/>
  <c r="L1873" i="55"/>
  <c r="M1873" i="55"/>
  <c r="N1873" i="55"/>
  <c r="B1874" i="55"/>
  <c r="C1874" i="55"/>
  <c r="P1874" i="55" s="1"/>
  <c r="D1874" i="55"/>
  <c r="E1874" i="55"/>
  <c r="F1874" i="55"/>
  <c r="G1874" i="55"/>
  <c r="H1874" i="55"/>
  <c r="I1874" i="55"/>
  <c r="J1874" i="55"/>
  <c r="K1874" i="55"/>
  <c r="L1874" i="55"/>
  <c r="M1874" i="55"/>
  <c r="N1874" i="55"/>
  <c r="B1875" i="55"/>
  <c r="C1875" i="55"/>
  <c r="P1875" i="55" s="1"/>
  <c r="D1875" i="55"/>
  <c r="E1875" i="55"/>
  <c r="F1875" i="55"/>
  <c r="G1875" i="55"/>
  <c r="H1875" i="55"/>
  <c r="I1875" i="55"/>
  <c r="J1875" i="55"/>
  <c r="K1875" i="55"/>
  <c r="L1875" i="55"/>
  <c r="M1875" i="55"/>
  <c r="N1875" i="55"/>
  <c r="B1876" i="55"/>
  <c r="C1876" i="55"/>
  <c r="P1876" i="55" s="1"/>
  <c r="D1876" i="55"/>
  <c r="E1876" i="55"/>
  <c r="F1876" i="55"/>
  <c r="G1876" i="55"/>
  <c r="H1876" i="55"/>
  <c r="I1876" i="55"/>
  <c r="J1876" i="55"/>
  <c r="K1876" i="55"/>
  <c r="L1876" i="55"/>
  <c r="M1876" i="55"/>
  <c r="N1876" i="55"/>
  <c r="B1877" i="55"/>
  <c r="C1877" i="55"/>
  <c r="P1877" i="55" s="1"/>
  <c r="D1877" i="55"/>
  <c r="E1877" i="55"/>
  <c r="F1877" i="55"/>
  <c r="G1877" i="55"/>
  <c r="H1877" i="55"/>
  <c r="I1877" i="55"/>
  <c r="J1877" i="55"/>
  <c r="K1877" i="55"/>
  <c r="L1877" i="55"/>
  <c r="M1877" i="55"/>
  <c r="N1877" i="55"/>
  <c r="B1878" i="55"/>
  <c r="C1878" i="55"/>
  <c r="P1878" i="55" s="1"/>
  <c r="D1878" i="55"/>
  <c r="E1878" i="55"/>
  <c r="F1878" i="55"/>
  <c r="G1878" i="55"/>
  <c r="H1878" i="55"/>
  <c r="I1878" i="55"/>
  <c r="J1878" i="55"/>
  <c r="K1878" i="55"/>
  <c r="L1878" i="55"/>
  <c r="M1878" i="55"/>
  <c r="N1878" i="55"/>
  <c r="B1879" i="55"/>
  <c r="C1879" i="55"/>
  <c r="P1879" i="55" s="1"/>
  <c r="D1879" i="55"/>
  <c r="E1879" i="55"/>
  <c r="F1879" i="55"/>
  <c r="G1879" i="55"/>
  <c r="H1879" i="55"/>
  <c r="I1879" i="55"/>
  <c r="J1879" i="55"/>
  <c r="K1879" i="55"/>
  <c r="L1879" i="55"/>
  <c r="M1879" i="55"/>
  <c r="N1879" i="55"/>
  <c r="B1880" i="55"/>
  <c r="C1880" i="55"/>
  <c r="P1880" i="55" s="1"/>
  <c r="D1880" i="55"/>
  <c r="E1880" i="55"/>
  <c r="F1880" i="55"/>
  <c r="G1880" i="55"/>
  <c r="H1880" i="55"/>
  <c r="I1880" i="55"/>
  <c r="J1880" i="55"/>
  <c r="K1880" i="55"/>
  <c r="L1880" i="55"/>
  <c r="M1880" i="55"/>
  <c r="N1880" i="55"/>
  <c r="B1881" i="55"/>
  <c r="C1881" i="55"/>
  <c r="P1881" i="55" s="1"/>
  <c r="D1881" i="55"/>
  <c r="E1881" i="55"/>
  <c r="F1881" i="55"/>
  <c r="G1881" i="55"/>
  <c r="H1881" i="55"/>
  <c r="I1881" i="55"/>
  <c r="J1881" i="55"/>
  <c r="K1881" i="55"/>
  <c r="L1881" i="55"/>
  <c r="M1881" i="55"/>
  <c r="N1881" i="55"/>
  <c r="B1882" i="55"/>
  <c r="C1882" i="55"/>
  <c r="P1882" i="55" s="1"/>
  <c r="D1882" i="55"/>
  <c r="E1882" i="55"/>
  <c r="F1882" i="55"/>
  <c r="G1882" i="55"/>
  <c r="H1882" i="55"/>
  <c r="I1882" i="55"/>
  <c r="J1882" i="55"/>
  <c r="K1882" i="55"/>
  <c r="L1882" i="55"/>
  <c r="M1882" i="55"/>
  <c r="N1882" i="55"/>
  <c r="B1883" i="55"/>
  <c r="C1883" i="55"/>
  <c r="P1883" i="55" s="1"/>
  <c r="D1883" i="55"/>
  <c r="E1883" i="55"/>
  <c r="F1883" i="55"/>
  <c r="G1883" i="55"/>
  <c r="H1883" i="55"/>
  <c r="I1883" i="55"/>
  <c r="J1883" i="55"/>
  <c r="K1883" i="55"/>
  <c r="L1883" i="55"/>
  <c r="M1883" i="55"/>
  <c r="N1883" i="55"/>
  <c r="B1884" i="55"/>
  <c r="C1884" i="55"/>
  <c r="P1884" i="55" s="1"/>
  <c r="D1884" i="55"/>
  <c r="E1884" i="55"/>
  <c r="F1884" i="55"/>
  <c r="G1884" i="55"/>
  <c r="H1884" i="55"/>
  <c r="I1884" i="55"/>
  <c r="J1884" i="55"/>
  <c r="K1884" i="55"/>
  <c r="L1884" i="55"/>
  <c r="M1884" i="55"/>
  <c r="N1884" i="55"/>
  <c r="B1885" i="55"/>
  <c r="C1885" i="55"/>
  <c r="P1885" i="55" s="1"/>
  <c r="D1885" i="55"/>
  <c r="E1885" i="55"/>
  <c r="F1885" i="55"/>
  <c r="G1885" i="55"/>
  <c r="H1885" i="55"/>
  <c r="I1885" i="55"/>
  <c r="J1885" i="55"/>
  <c r="K1885" i="55"/>
  <c r="L1885" i="55"/>
  <c r="M1885" i="55"/>
  <c r="N1885" i="55"/>
  <c r="B1886" i="55"/>
  <c r="C1886" i="55"/>
  <c r="P1886" i="55" s="1"/>
  <c r="D1886" i="55"/>
  <c r="E1886" i="55"/>
  <c r="F1886" i="55"/>
  <c r="G1886" i="55"/>
  <c r="H1886" i="55"/>
  <c r="I1886" i="55"/>
  <c r="J1886" i="55"/>
  <c r="K1886" i="55"/>
  <c r="L1886" i="55"/>
  <c r="M1886" i="55"/>
  <c r="N1886" i="55"/>
  <c r="B1887" i="55"/>
  <c r="C1887" i="55"/>
  <c r="P1887" i="55" s="1"/>
  <c r="D1887" i="55"/>
  <c r="E1887" i="55"/>
  <c r="F1887" i="55"/>
  <c r="G1887" i="55"/>
  <c r="H1887" i="55"/>
  <c r="I1887" i="55"/>
  <c r="J1887" i="55"/>
  <c r="K1887" i="55"/>
  <c r="L1887" i="55"/>
  <c r="M1887" i="55"/>
  <c r="N1887" i="55"/>
  <c r="B1888" i="55"/>
  <c r="C1888" i="55"/>
  <c r="P1888" i="55" s="1"/>
  <c r="D1888" i="55"/>
  <c r="E1888" i="55"/>
  <c r="F1888" i="55"/>
  <c r="G1888" i="55"/>
  <c r="H1888" i="55"/>
  <c r="I1888" i="55"/>
  <c r="J1888" i="55"/>
  <c r="K1888" i="55"/>
  <c r="L1888" i="55"/>
  <c r="M1888" i="55"/>
  <c r="N1888" i="55"/>
  <c r="B1889" i="55"/>
  <c r="C1889" i="55"/>
  <c r="P1889" i="55" s="1"/>
  <c r="D1889" i="55"/>
  <c r="E1889" i="55"/>
  <c r="F1889" i="55"/>
  <c r="G1889" i="55"/>
  <c r="H1889" i="55"/>
  <c r="I1889" i="55"/>
  <c r="J1889" i="55"/>
  <c r="K1889" i="55"/>
  <c r="L1889" i="55"/>
  <c r="M1889" i="55"/>
  <c r="N1889" i="55"/>
  <c r="B1890" i="55"/>
  <c r="C1890" i="55"/>
  <c r="P1890" i="55" s="1"/>
  <c r="D1890" i="55"/>
  <c r="E1890" i="55"/>
  <c r="F1890" i="55"/>
  <c r="G1890" i="55"/>
  <c r="H1890" i="55"/>
  <c r="I1890" i="55"/>
  <c r="J1890" i="55"/>
  <c r="K1890" i="55"/>
  <c r="L1890" i="55"/>
  <c r="M1890" i="55"/>
  <c r="N1890" i="55"/>
  <c r="B1891" i="55"/>
  <c r="C1891" i="55"/>
  <c r="P1891" i="55" s="1"/>
  <c r="D1891" i="55"/>
  <c r="E1891" i="55"/>
  <c r="F1891" i="55"/>
  <c r="G1891" i="55"/>
  <c r="H1891" i="55"/>
  <c r="I1891" i="55"/>
  <c r="J1891" i="55"/>
  <c r="K1891" i="55"/>
  <c r="L1891" i="55"/>
  <c r="M1891" i="55"/>
  <c r="N1891" i="55"/>
  <c r="B1892" i="55"/>
  <c r="C1892" i="55"/>
  <c r="P1892" i="55" s="1"/>
  <c r="D1892" i="55"/>
  <c r="E1892" i="55"/>
  <c r="F1892" i="55"/>
  <c r="G1892" i="55"/>
  <c r="H1892" i="55"/>
  <c r="I1892" i="55"/>
  <c r="J1892" i="55"/>
  <c r="K1892" i="55"/>
  <c r="L1892" i="55"/>
  <c r="M1892" i="55"/>
  <c r="N1892" i="55"/>
  <c r="B1893" i="55"/>
  <c r="C1893" i="55"/>
  <c r="P1893" i="55" s="1"/>
  <c r="D1893" i="55"/>
  <c r="E1893" i="55"/>
  <c r="F1893" i="55"/>
  <c r="G1893" i="55"/>
  <c r="H1893" i="55"/>
  <c r="I1893" i="55"/>
  <c r="J1893" i="55"/>
  <c r="K1893" i="55"/>
  <c r="L1893" i="55"/>
  <c r="M1893" i="55"/>
  <c r="N1893" i="55"/>
  <c r="B1894" i="55"/>
  <c r="C1894" i="55"/>
  <c r="P1894" i="55" s="1"/>
  <c r="D1894" i="55"/>
  <c r="E1894" i="55"/>
  <c r="F1894" i="55"/>
  <c r="G1894" i="55"/>
  <c r="H1894" i="55"/>
  <c r="I1894" i="55"/>
  <c r="J1894" i="55"/>
  <c r="K1894" i="55"/>
  <c r="L1894" i="55"/>
  <c r="M1894" i="55"/>
  <c r="N1894" i="55"/>
  <c r="B1895" i="55"/>
  <c r="C1895" i="55"/>
  <c r="P1895" i="55" s="1"/>
  <c r="D1895" i="55"/>
  <c r="E1895" i="55"/>
  <c r="F1895" i="55"/>
  <c r="G1895" i="55"/>
  <c r="H1895" i="55"/>
  <c r="I1895" i="55"/>
  <c r="J1895" i="55"/>
  <c r="K1895" i="55"/>
  <c r="L1895" i="55"/>
  <c r="M1895" i="55"/>
  <c r="N1895" i="55"/>
  <c r="B1896" i="55"/>
  <c r="C1896" i="55"/>
  <c r="P1896" i="55" s="1"/>
  <c r="D1896" i="55"/>
  <c r="E1896" i="55"/>
  <c r="F1896" i="55"/>
  <c r="G1896" i="55"/>
  <c r="H1896" i="55"/>
  <c r="I1896" i="55"/>
  <c r="J1896" i="55"/>
  <c r="K1896" i="55"/>
  <c r="L1896" i="55"/>
  <c r="M1896" i="55"/>
  <c r="N1896" i="55"/>
  <c r="B1897" i="55"/>
  <c r="C1897" i="55"/>
  <c r="P1897" i="55" s="1"/>
  <c r="D1897" i="55"/>
  <c r="E1897" i="55"/>
  <c r="F1897" i="55"/>
  <c r="G1897" i="55"/>
  <c r="H1897" i="55"/>
  <c r="I1897" i="55"/>
  <c r="J1897" i="55"/>
  <c r="K1897" i="55"/>
  <c r="L1897" i="55"/>
  <c r="M1897" i="55"/>
  <c r="N1897" i="55"/>
  <c r="B1898" i="55"/>
  <c r="C1898" i="55"/>
  <c r="P1898" i="55" s="1"/>
  <c r="D1898" i="55"/>
  <c r="E1898" i="55"/>
  <c r="F1898" i="55"/>
  <c r="G1898" i="55"/>
  <c r="H1898" i="55"/>
  <c r="I1898" i="55"/>
  <c r="J1898" i="55"/>
  <c r="K1898" i="55"/>
  <c r="L1898" i="55"/>
  <c r="M1898" i="55"/>
  <c r="N1898" i="55"/>
  <c r="B1899" i="55"/>
  <c r="C1899" i="55"/>
  <c r="P1899" i="55" s="1"/>
  <c r="D1899" i="55"/>
  <c r="E1899" i="55"/>
  <c r="F1899" i="55"/>
  <c r="G1899" i="55"/>
  <c r="H1899" i="55"/>
  <c r="I1899" i="55"/>
  <c r="J1899" i="55"/>
  <c r="K1899" i="55"/>
  <c r="L1899" i="55"/>
  <c r="M1899" i="55"/>
  <c r="N1899" i="55"/>
  <c r="B1900" i="55"/>
  <c r="C1900" i="55"/>
  <c r="P1900" i="55" s="1"/>
  <c r="D1900" i="55"/>
  <c r="E1900" i="55"/>
  <c r="F1900" i="55"/>
  <c r="G1900" i="55"/>
  <c r="H1900" i="55"/>
  <c r="I1900" i="55"/>
  <c r="J1900" i="55"/>
  <c r="K1900" i="55"/>
  <c r="L1900" i="55"/>
  <c r="M1900" i="55"/>
  <c r="N1900" i="55"/>
  <c r="B1901" i="55"/>
  <c r="C1901" i="55"/>
  <c r="P1901" i="55" s="1"/>
  <c r="D1901" i="55"/>
  <c r="E1901" i="55"/>
  <c r="F1901" i="55"/>
  <c r="G1901" i="55"/>
  <c r="H1901" i="55"/>
  <c r="I1901" i="55"/>
  <c r="J1901" i="55"/>
  <c r="K1901" i="55"/>
  <c r="L1901" i="55"/>
  <c r="M1901" i="55"/>
  <c r="N1901" i="55"/>
  <c r="B1902" i="55"/>
  <c r="C1902" i="55"/>
  <c r="P1902" i="55" s="1"/>
  <c r="D1902" i="55"/>
  <c r="E1902" i="55"/>
  <c r="F1902" i="55"/>
  <c r="G1902" i="55"/>
  <c r="H1902" i="55"/>
  <c r="I1902" i="55"/>
  <c r="J1902" i="55"/>
  <c r="K1902" i="55"/>
  <c r="L1902" i="55"/>
  <c r="M1902" i="55"/>
  <c r="N1902" i="55"/>
  <c r="B1903" i="55"/>
  <c r="C1903" i="55"/>
  <c r="P1903" i="55" s="1"/>
  <c r="D1903" i="55"/>
  <c r="E1903" i="55"/>
  <c r="F1903" i="55"/>
  <c r="G1903" i="55"/>
  <c r="H1903" i="55"/>
  <c r="I1903" i="55"/>
  <c r="J1903" i="55"/>
  <c r="K1903" i="55"/>
  <c r="L1903" i="55"/>
  <c r="M1903" i="55"/>
  <c r="N1903" i="55"/>
  <c r="B1904" i="55"/>
  <c r="C1904" i="55"/>
  <c r="P1904" i="55" s="1"/>
  <c r="D1904" i="55"/>
  <c r="E1904" i="55"/>
  <c r="F1904" i="55"/>
  <c r="G1904" i="55"/>
  <c r="H1904" i="55"/>
  <c r="I1904" i="55"/>
  <c r="J1904" i="55"/>
  <c r="K1904" i="55"/>
  <c r="L1904" i="55"/>
  <c r="M1904" i="55"/>
  <c r="N1904" i="55"/>
  <c r="B1905" i="55"/>
  <c r="C1905" i="55"/>
  <c r="P1905" i="55" s="1"/>
  <c r="D1905" i="55"/>
  <c r="E1905" i="55"/>
  <c r="F1905" i="55"/>
  <c r="G1905" i="55"/>
  <c r="H1905" i="55"/>
  <c r="I1905" i="55"/>
  <c r="J1905" i="55"/>
  <c r="K1905" i="55"/>
  <c r="L1905" i="55"/>
  <c r="M1905" i="55"/>
  <c r="N1905" i="55"/>
  <c r="B1906" i="55"/>
  <c r="C1906" i="55"/>
  <c r="P1906" i="55" s="1"/>
  <c r="D1906" i="55"/>
  <c r="E1906" i="55"/>
  <c r="F1906" i="55"/>
  <c r="G1906" i="55"/>
  <c r="H1906" i="55"/>
  <c r="I1906" i="55"/>
  <c r="J1906" i="55"/>
  <c r="K1906" i="55"/>
  <c r="L1906" i="55"/>
  <c r="M1906" i="55"/>
  <c r="N1906" i="55"/>
  <c r="B1907" i="55"/>
  <c r="C1907" i="55"/>
  <c r="P1907" i="55" s="1"/>
  <c r="D1907" i="55"/>
  <c r="E1907" i="55"/>
  <c r="F1907" i="55"/>
  <c r="G1907" i="55"/>
  <c r="H1907" i="55"/>
  <c r="I1907" i="55"/>
  <c r="J1907" i="55"/>
  <c r="K1907" i="55"/>
  <c r="L1907" i="55"/>
  <c r="M1907" i="55"/>
  <c r="N1907" i="55"/>
  <c r="B1908" i="55"/>
  <c r="C1908" i="55"/>
  <c r="P1908" i="55" s="1"/>
  <c r="D1908" i="55"/>
  <c r="E1908" i="55"/>
  <c r="F1908" i="55"/>
  <c r="G1908" i="55"/>
  <c r="H1908" i="55"/>
  <c r="I1908" i="55"/>
  <c r="J1908" i="55"/>
  <c r="K1908" i="55"/>
  <c r="L1908" i="55"/>
  <c r="M1908" i="55"/>
  <c r="N1908" i="55"/>
  <c r="B1909" i="55"/>
  <c r="C1909" i="55"/>
  <c r="P1909" i="55" s="1"/>
  <c r="D1909" i="55"/>
  <c r="E1909" i="55"/>
  <c r="F1909" i="55"/>
  <c r="G1909" i="55"/>
  <c r="H1909" i="55"/>
  <c r="I1909" i="55"/>
  <c r="J1909" i="55"/>
  <c r="K1909" i="55"/>
  <c r="L1909" i="55"/>
  <c r="M1909" i="55"/>
  <c r="N1909" i="55"/>
  <c r="B1910" i="55"/>
  <c r="C1910" i="55"/>
  <c r="P1910" i="55" s="1"/>
  <c r="D1910" i="55"/>
  <c r="E1910" i="55"/>
  <c r="F1910" i="55"/>
  <c r="G1910" i="55"/>
  <c r="H1910" i="55"/>
  <c r="I1910" i="55"/>
  <c r="J1910" i="55"/>
  <c r="K1910" i="55"/>
  <c r="L1910" i="55"/>
  <c r="M1910" i="55"/>
  <c r="N1910" i="55"/>
  <c r="B1911" i="55"/>
  <c r="C1911" i="55"/>
  <c r="P1911" i="55" s="1"/>
  <c r="D1911" i="55"/>
  <c r="E1911" i="55"/>
  <c r="F1911" i="55"/>
  <c r="G1911" i="55"/>
  <c r="H1911" i="55"/>
  <c r="I1911" i="55"/>
  <c r="J1911" i="55"/>
  <c r="K1911" i="55"/>
  <c r="L1911" i="55"/>
  <c r="M1911" i="55"/>
  <c r="N1911" i="55"/>
  <c r="B1912" i="55"/>
  <c r="C1912" i="55"/>
  <c r="P1912" i="55" s="1"/>
  <c r="D1912" i="55"/>
  <c r="E1912" i="55"/>
  <c r="F1912" i="55"/>
  <c r="G1912" i="55"/>
  <c r="H1912" i="55"/>
  <c r="I1912" i="55"/>
  <c r="J1912" i="55"/>
  <c r="K1912" i="55"/>
  <c r="L1912" i="55"/>
  <c r="M1912" i="55"/>
  <c r="N1912" i="55"/>
  <c r="B1913" i="55"/>
  <c r="C1913" i="55"/>
  <c r="P1913" i="55" s="1"/>
  <c r="D1913" i="55"/>
  <c r="E1913" i="55"/>
  <c r="F1913" i="55"/>
  <c r="G1913" i="55"/>
  <c r="H1913" i="55"/>
  <c r="I1913" i="55"/>
  <c r="J1913" i="55"/>
  <c r="K1913" i="55"/>
  <c r="L1913" i="55"/>
  <c r="M1913" i="55"/>
  <c r="N1913" i="55"/>
  <c r="B1914" i="55"/>
  <c r="C1914" i="55"/>
  <c r="P1914" i="55" s="1"/>
  <c r="D1914" i="55"/>
  <c r="E1914" i="55"/>
  <c r="F1914" i="55"/>
  <c r="G1914" i="55"/>
  <c r="H1914" i="55"/>
  <c r="I1914" i="55"/>
  <c r="J1914" i="55"/>
  <c r="K1914" i="55"/>
  <c r="L1914" i="55"/>
  <c r="M1914" i="55"/>
  <c r="N1914" i="55"/>
  <c r="B1915" i="55"/>
  <c r="C1915" i="55"/>
  <c r="P1915" i="55" s="1"/>
  <c r="D1915" i="55"/>
  <c r="E1915" i="55"/>
  <c r="F1915" i="55"/>
  <c r="G1915" i="55"/>
  <c r="H1915" i="55"/>
  <c r="I1915" i="55"/>
  <c r="J1915" i="55"/>
  <c r="K1915" i="55"/>
  <c r="L1915" i="55"/>
  <c r="M1915" i="55"/>
  <c r="N1915" i="55"/>
  <c r="B1916" i="55"/>
  <c r="C1916" i="55"/>
  <c r="P1916" i="55" s="1"/>
  <c r="D1916" i="55"/>
  <c r="E1916" i="55"/>
  <c r="F1916" i="55"/>
  <c r="G1916" i="55"/>
  <c r="H1916" i="55"/>
  <c r="I1916" i="55"/>
  <c r="J1916" i="55"/>
  <c r="K1916" i="55"/>
  <c r="L1916" i="55"/>
  <c r="M1916" i="55"/>
  <c r="N1916" i="55"/>
  <c r="B1917" i="55"/>
  <c r="C1917" i="55"/>
  <c r="P1917" i="55" s="1"/>
  <c r="D1917" i="55"/>
  <c r="E1917" i="55"/>
  <c r="F1917" i="55"/>
  <c r="G1917" i="55"/>
  <c r="H1917" i="55"/>
  <c r="I1917" i="55"/>
  <c r="J1917" i="55"/>
  <c r="K1917" i="55"/>
  <c r="L1917" i="55"/>
  <c r="M1917" i="55"/>
  <c r="N1917" i="55"/>
  <c r="B1918" i="55"/>
  <c r="C1918" i="55"/>
  <c r="P1918" i="55" s="1"/>
  <c r="D1918" i="55"/>
  <c r="E1918" i="55"/>
  <c r="F1918" i="55"/>
  <c r="G1918" i="55"/>
  <c r="H1918" i="55"/>
  <c r="I1918" i="55"/>
  <c r="J1918" i="55"/>
  <c r="K1918" i="55"/>
  <c r="L1918" i="55"/>
  <c r="M1918" i="55"/>
  <c r="N1918" i="55"/>
  <c r="B1919" i="55"/>
  <c r="C1919" i="55"/>
  <c r="P1919" i="55" s="1"/>
  <c r="D1919" i="55"/>
  <c r="E1919" i="55"/>
  <c r="F1919" i="55"/>
  <c r="G1919" i="55"/>
  <c r="H1919" i="55"/>
  <c r="I1919" i="55"/>
  <c r="J1919" i="55"/>
  <c r="K1919" i="55"/>
  <c r="L1919" i="55"/>
  <c r="M1919" i="55"/>
  <c r="N1919" i="55"/>
  <c r="B1920" i="55"/>
  <c r="C1920" i="55"/>
  <c r="P1920" i="55" s="1"/>
  <c r="D1920" i="55"/>
  <c r="E1920" i="55"/>
  <c r="F1920" i="55"/>
  <c r="G1920" i="55"/>
  <c r="H1920" i="55"/>
  <c r="I1920" i="55"/>
  <c r="J1920" i="55"/>
  <c r="K1920" i="55"/>
  <c r="L1920" i="55"/>
  <c r="M1920" i="55"/>
  <c r="N1920" i="55"/>
  <c r="B1921" i="55"/>
  <c r="C1921" i="55"/>
  <c r="P1921" i="55" s="1"/>
  <c r="D1921" i="55"/>
  <c r="E1921" i="55"/>
  <c r="F1921" i="55"/>
  <c r="G1921" i="55"/>
  <c r="H1921" i="55"/>
  <c r="I1921" i="55"/>
  <c r="J1921" i="55"/>
  <c r="K1921" i="55"/>
  <c r="L1921" i="55"/>
  <c r="M1921" i="55"/>
  <c r="N1921" i="55"/>
  <c r="B1922" i="55"/>
  <c r="C1922" i="55"/>
  <c r="P1922" i="55" s="1"/>
  <c r="D1922" i="55"/>
  <c r="E1922" i="55"/>
  <c r="F1922" i="55"/>
  <c r="G1922" i="55"/>
  <c r="H1922" i="55"/>
  <c r="I1922" i="55"/>
  <c r="J1922" i="55"/>
  <c r="K1922" i="55"/>
  <c r="L1922" i="55"/>
  <c r="M1922" i="55"/>
  <c r="N1922" i="55"/>
  <c r="B1923" i="55"/>
  <c r="C1923" i="55"/>
  <c r="P1923" i="55" s="1"/>
  <c r="D1923" i="55"/>
  <c r="E1923" i="55"/>
  <c r="F1923" i="55"/>
  <c r="G1923" i="55"/>
  <c r="H1923" i="55"/>
  <c r="I1923" i="55"/>
  <c r="J1923" i="55"/>
  <c r="K1923" i="55"/>
  <c r="L1923" i="55"/>
  <c r="M1923" i="55"/>
  <c r="N1923" i="55"/>
  <c r="B1924" i="55"/>
  <c r="C1924" i="55"/>
  <c r="P1924" i="55" s="1"/>
  <c r="D1924" i="55"/>
  <c r="E1924" i="55"/>
  <c r="F1924" i="55"/>
  <c r="G1924" i="55"/>
  <c r="H1924" i="55"/>
  <c r="I1924" i="55"/>
  <c r="J1924" i="55"/>
  <c r="K1924" i="55"/>
  <c r="L1924" i="55"/>
  <c r="M1924" i="55"/>
  <c r="N1924" i="55"/>
  <c r="B1925" i="55"/>
  <c r="C1925" i="55"/>
  <c r="P1925" i="55" s="1"/>
  <c r="D1925" i="55"/>
  <c r="E1925" i="55"/>
  <c r="F1925" i="55"/>
  <c r="G1925" i="55"/>
  <c r="H1925" i="55"/>
  <c r="I1925" i="55"/>
  <c r="J1925" i="55"/>
  <c r="K1925" i="55"/>
  <c r="L1925" i="55"/>
  <c r="M1925" i="55"/>
  <c r="N1925" i="55"/>
  <c r="B1926" i="55"/>
  <c r="C1926" i="55"/>
  <c r="P1926" i="55" s="1"/>
  <c r="D1926" i="55"/>
  <c r="E1926" i="55"/>
  <c r="F1926" i="55"/>
  <c r="G1926" i="55"/>
  <c r="H1926" i="55"/>
  <c r="I1926" i="55"/>
  <c r="J1926" i="55"/>
  <c r="K1926" i="55"/>
  <c r="L1926" i="55"/>
  <c r="M1926" i="55"/>
  <c r="N1926" i="55"/>
  <c r="B1927" i="55"/>
  <c r="C1927" i="55"/>
  <c r="P1927" i="55" s="1"/>
  <c r="D1927" i="55"/>
  <c r="E1927" i="55"/>
  <c r="F1927" i="55"/>
  <c r="G1927" i="55"/>
  <c r="H1927" i="55"/>
  <c r="I1927" i="55"/>
  <c r="J1927" i="55"/>
  <c r="K1927" i="55"/>
  <c r="L1927" i="55"/>
  <c r="M1927" i="55"/>
  <c r="N1927" i="55"/>
  <c r="B1928" i="55"/>
  <c r="C1928" i="55"/>
  <c r="P1928" i="55" s="1"/>
  <c r="D1928" i="55"/>
  <c r="E1928" i="55"/>
  <c r="F1928" i="55"/>
  <c r="G1928" i="55"/>
  <c r="H1928" i="55"/>
  <c r="I1928" i="55"/>
  <c r="J1928" i="55"/>
  <c r="K1928" i="55"/>
  <c r="L1928" i="55"/>
  <c r="M1928" i="55"/>
  <c r="N1928" i="55"/>
  <c r="B1929" i="55"/>
  <c r="C1929" i="55"/>
  <c r="P1929" i="55" s="1"/>
  <c r="D1929" i="55"/>
  <c r="E1929" i="55"/>
  <c r="F1929" i="55"/>
  <c r="G1929" i="55"/>
  <c r="H1929" i="55"/>
  <c r="I1929" i="55"/>
  <c r="J1929" i="55"/>
  <c r="K1929" i="55"/>
  <c r="L1929" i="55"/>
  <c r="M1929" i="55"/>
  <c r="N1929" i="55"/>
  <c r="B1930" i="55"/>
  <c r="C1930" i="55"/>
  <c r="P1930" i="55" s="1"/>
  <c r="D1930" i="55"/>
  <c r="E1930" i="55"/>
  <c r="F1930" i="55"/>
  <c r="G1930" i="55"/>
  <c r="H1930" i="55"/>
  <c r="I1930" i="55"/>
  <c r="J1930" i="55"/>
  <c r="K1930" i="55"/>
  <c r="L1930" i="55"/>
  <c r="M1930" i="55"/>
  <c r="N1930" i="55"/>
  <c r="B1931" i="55"/>
  <c r="C1931" i="55"/>
  <c r="P1931" i="55" s="1"/>
  <c r="D1931" i="55"/>
  <c r="E1931" i="55"/>
  <c r="F1931" i="55"/>
  <c r="G1931" i="55"/>
  <c r="H1931" i="55"/>
  <c r="I1931" i="55"/>
  <c r="J1931" i="55"/>
  <c r="K1931" i="55"/>
  <c r="L1931" i="55"/>
  <c r="M1931" i="55"/>
  <c r="N1931" i="55"/>
  <c r="B1932" i="55"/>
  <c r="C1932" i="55"/>
  <c r="P1932" i="55" s="1"/>
  <c r="D1932" i="55"/>
  <c r="E1932" i="55"/>
  <c r="F1932" i="55"/>
  <c r="G1932" i="55"/>
  <c r="H1932" i="55"/>
  <c r="I1932" i="55"/>
  <c r="J1932" i="55"/>
  <c r="K1932" i="55"/>
  <c r="L1932" i="55"/>
  <c r="M1932" i="55"/>
  <c r="N1932" i="55"/>
  <c r="B1933" i="55"/>
  <c r="C1933" i="55"/>
  <c r="P1933" i="55" s="1"/>
  <c r="D1933" i="55"/>
  <c r="E1933" i="55"/>
  <c r="F1933" i="55"/>
  <c r="G1933" i="55"/>
  <c r="H1933" i="55"/>
  <c r="I1933" i="55"/>
  <c r="J1933" i="55"/>
  <c r="K1933" i="55"/>
  <c r="L1933" i="55"/>
  <c r="M1933" i="55"/>
  <c r="N1933" i="55"/>
  <c r="B1934" i="55"/>
  <c r="C1934" i="55"/>
  <c r="P1934" i="55" s="1"/>
  <c r="D1934" i="55"/>
  <c r="E1934" i="55"/>
  <c r="F1934" i="55"/>
  <c r="G1934" i="55"/>
  <c r="H1934" i="55"/>
  <c r="I1934" i="55"/>
  <c r="J1934" i="55"/>
  <c r="K1934" i="55"/>
  <c r="L1934" i="55"/>
  <c r="M1934" i="55"/>
  <c r="N1934" i="55"/>
  <c r="B1935" i="55"/>
  <c r="C1935" i="55"/>
  <c r="P1935" i="55" s="1"/>
  <c r="D1935" i="55"/>
  <c r="E1935" i="55"/>
  <c r="F1935" i="55"/>
  <c r="G1935" i="55"/>
  <c r="H1935" i="55"/>
  <c r="I1935" i="55"/>
  <c r="J1935" i="55"/>
  <c r="K1935" i="55"/>
  <c r="L1935" i="55"/>
  <c r="M1935" i="55"/>
  <c r="N1935" i="55"/>
  <c r="B1936" i="55"/>
  <c r="C1936" i="55"/>
  <c r="P1936" i="55" s="1"/>
  <c r="D1936" i="55"/>
  <c r="E1936" i="55"/>
  <c r="F1936" i="55"/>
  <c r="G1936" i="55"/>
  <c r="H1936" i="55"/>
  <c r="I1936" i="55"/>
  <c r="J1936" i="55"/>
  <c r="K1936" i="55"/>
  <c r="L1936" i="55"/>
  <c r="M1936" i="55"/>
  <c r="N1936" i="55"/>
  <c r="B1937" i="55"/>
  <c r="C1937" i="55"/>
  <c r="P1937" i="55" s="1"/>
  <c r="D1937" i="55"/>
  <c r="E1937" i="55"/>
  <c r="F1937" i="55"/>
  <c r="G1937" i="55"/>
  <c r="H1937" i="55"/>
  <c r="I1937" i="55"/>
  <c r="J1937" i="55"/>
  <c r="K1937" i="55"/>
  <c r="L1937" i="55"/>
  <c r="M1937" i="55"/>
  <c r="N1937" i="55"/>
  <c r="B1938" i="55"/>
  <c r="C1938" i="55"/>
  <c r="P1938" i="55" s="1"/>
  <c r="D1938" i="55"/>
  <c r="E1938" i="55"/>
  <c r="F1938" i="55"/>
  <c r="G1938" i="55"/>
  <c r="H1938" i="55"/>
  <c r="I1938" i="55"/>
  <c r="J1938" i="55"/>
  <c r="K1938" i="55"/>
  <c r="L1938" i="55"/>
  <c r="M1938" i="55"/>
  <c r="N1938" i="55"/>
  <c r="B1939" i="55"/>
  <c r="C1939" i="55"/>
  <c r="P1939" i="55" s="1"/>
  <c r="D1939" i="55"/>
  <c r="E1939" i="55"/>
  <c r="F1939" i="55"/>
  <c r="G1939" i="55"/>
  <c r="H1939" i="55"/>
  <c r="I1939" i="55"/>
  <c r="J1939" i="55"/>
  <c r="K1939" i="55"/>
  <c r="L1939" i="55"/>
  <c r="M1939" i="55"/>
  <c r="N1939" i="55"/>
  <c r="B1940" i="55"/>
  <c r="C1940" i="55"/>
  <c r="P1940" i="55" s="1"/>
  <c r="D1940" i="55"/>
  <c r="E1940" i="55"/>
  <c r="F1940" i="55"/>
  <c r="G1940" i="55"/>
  <c r="H1940" i="55"/>
  <c r="I1940" i="55"/>
  <c r="J1940" i="55"/>
  <c r="K1940" i="55"/>
  <c r="L1940" i="55"/>
  <c r="M1940" i="55"/>
  <c r="N1940" i="55"/>
  <c r="B1941" i="55"/>
  <c r="C1941" i="55"/>
  <c r="P1941" i="55" s="1"/>
  <c r="D1941" i="55"/>
  <c r="E1941" i="55"/>
  <c r="F1941" i="55"/>
  <c r="G1941" i="55"/>
  <c r="H1941" i="55"/>
  <c r="I1941" i="55"/>
  <c r="J1941" i="55"/>
  <c r="K1941" i="55"/>
  <c r="L1941" i="55"/>
  <c r="M1941" i="55"/>
  <c r="N1941" i="55"/>
  <c r="B1942" i="55"/>
  <c r="C1942" i="55"/>
  <c r="P1942" i="55" s="1"/>
  <c r="D1942" i="55"/>
  <c r="E1942" i="55"/>
  <c r="F1942" i="55"/>
  <c r="G1942" i="55"/>
  <c r="H1942" i="55"/>
  <c r="I1942" i="55"/>
  <c r="J1942" i="55"/>
  <c r="K1942" i="55"/>
  <c r="L1942" i="55"/>
  <c r="M1942" i="55"/>
  <c r="N1942" i="55"/>
  <c r="B1943" i="55"/>
  <c r="C1943" i="55"/>
  <c r="P1943" i="55" s="1"/>
  <c r="D1943" i="55"/>
  <c r="E1943" i="55"/>
  <c r="F1943" i="55"/>
  <c r="G1943" i="55"/>
  <c r="H1943" i="55"/>
  <c r="I1943" i="55"/>
  <c r="J1943" i="55"/>
  <c r="K1943" i="55"/>
  <c r="L1943" i="55"/>
  <c r="M1943" i="55"/>
  <c r="N1943" i="55"/>
  <c r="B1944" i="55"/>
  <c r="C1944" i="55"/>
  <c r="P1944" i="55" s="1"/>
  <c r="D1944" i="55"/>
  <c r="E1944" i="55"/>
  <c r="F1944" i="55"/>
  <c r="G1944" i="55"/>
  <c r="H1944" i="55"/>
  <c r="I1944" i="55"/>
  <c r="J1944" i="55"/>
  <c r="K1944" i="55"/>
  <c r="L1944" i="55"/>
  <c r="M1944" i="55"/>
  <c r="N1944" i="55"/>
  <c r="B1945" i="55"/>
  <c r="C1945" i="55"/>
  <c r="P1945" i="55" s="1"/>
  <c r="D1945" i="55"/>
  <c r="E1945" i="55"/>
  <c r="F1945" i="55"/>
  <c r="G1945" i="55"/>
  <c r="H1945" i="55"/>
  <c r="I1945" i="55"/>
  <c r="J1945" i="55"/>
  <c r="K1945" i="55"/>
  <c r="L1945" i="55"/>
  <c r="M1945" i="55"/>
  <c r="N1945" i="55"/>
  <c r="B1946" i="55"/>
  <c r="C1946" i="55"/>
  <c r="P1946" i="55" s="1"/>
  <c r="D1946" i="55"/>
  <c r="E1946" i="55"/>
  <c r="F1946" i="55"/>
  <c r="G1946" i="55"/>
  <c r="H1946" i="55"/>
  <c r="I1946" i="55"/>
  <c r="J1946" i="55"/>
  <c r="K1946" i="55"/>
  <c r="L1946" i="55"/>
  <c r="M1946" i="55"/>
  <c r="N1946" i="55"/>
  <c r="B1947" i="55"/>
  <c r="C1947" i="55"/>
  <c r="P1947" i="55" s="1"/>
  <c r="D1947" i="55"/>
  <c r="E1947" i="55"/>
  <c r="F1947" i="55"/>
  <c r="G1947" i="55"/>
  <c r="H1947" i="55"/>
  <c r="I1947" i="55"/>
  <c r="J1947" i="55"/>
  <c r="K1947" i="55"/>
  <c r="L1947" i="55"/>
  <c r="M1947" i="55"/>
  <c r="N1947" i="55"/>
  <c r="B1948" i="55"/>
  <c r="C1948" i="55"/>
  <c r="P1948" i="55" s="1"/>
  <c r="D1948" i="55"/>
  <c r="E1948" i="55"/>
  <c r="F1948" i="55"/>
  <c r="G1948" i="55"/>
  <c r="H1948" i="55"/>
  <c r="I1948" i="55"/>
  <c r="J1948" i="55"/>
  <c r="K1948" i="55"/>
  <c r="L1948" i="55"/>
  <c r="M1948" i="55"/>
  <c r="N1948" i="55"/>
  <c r="B1949" i="55"/>
  <c r="C1949" i="55"/>
  <c r="P1949" i="55" s="1"/>
  <c r="D1949" i="55"/>
  <c r="E1949" i="55"/>
  <c r="F1949" i="55"/>
  <c r="G1949" i="55"/>
  <c r="H1949" i="55"/>
  <c r="I1949" i="55"/>
  <c r="J1949" i="55"/>
  <c r="K1949" i="55"/>
  <c r="L1949" i="55"/>
  <c r="M1949" i="55"/>
  <c r="N1949" i="55"/>
  <c r="B1950" i="55"/>
  <c r="C1950" i="55"/>
  <c r="P1950" i="55" s="1"/>
  <c r="D1950" i="55"/>
  <c r="E1950" i="55"/>
  <c r="F1950" i="55"/>
  <c r="G1950" i="55"/>
  <c r="H1950" i="55"/>
  <c r="I1950" i="55"/>
  <c r="J1950" i="55"/>
  <c r="K1950" i="55"/>
  <c r="L1950" i="55"/>
  <c r="M1950" i="55"/>
  <c r="N1950" i="55"/>
  <c r="B1951" i="55"/>
  <c r="C1951" i="55"/>
  <c r="P1951" i="55" s="1"/>
  <c r="D1951" i="55"/>
  <c r="E1951" i="55"/>
  <c r="F1951" i="55"/>
  <c r="G1951" i="55"/>
  <c r="H1951" i="55"/>
  <c r="I1951" i="55"/>
  <c r="J1951" i="55"/>
  <c r="K1951" i="55"/>
  <c r="L1951" i="55"/>
  <c r="M1951" i="55"/>
  <c r="N1951" i="55"/>
  <c r="B1952" i="55"/>
  <c r="C1952" i="55"/>
  <c r="P1952" i="55" s="1"/>
  <c r="D1952" i="55"/>
  <c r="E1952" i="55"/>
  <c r="F1952" i="55"/>
  <c r="G1952" i="55"/>
  <c r="H1952" i="55"/>
  <c r="I1952" i="55"/>
  <c r="J1952" i="55"/>
  <c r="K1952" i="55"/>
  <c r="L1952" i="55"/>
  <c r="M1952" i="55"/>
  <c r="N1952" i="55"/>
  <c r="B1953" i="55"/>
  <c r="C1953" i="55"/>
  <c r="P1953" i="55" s="1"/>
  <c r="D1953" i="55"/>
  <c r="E1953" i="55"/>
  <c r="F1953" i="55"/>
  <c r="G1953" i="55"/>
  <c r="H1953" i="55"/>
  <c r="I1953" i="55"/>
  <c r="J1953" i="55"/>
  <c r="K1953" i="55"/>
  <c r="L1953" i="55"/>
  <c r="M1953" i="55"/>
  <c r="N1953" i="55"/>
  <c r="B1954" i="55"/>
  <c r="C1954" i="55"/>
  <c r="P1954" i="55" s="1"/>
  <c r="D1954" i="55"/>
  <c r="E1954" i="55"/>
  <c r="F1954" i="55"/>
  <c r="G1954" i="55"/>
  <c r="H1954" i="55"/>
  <c r="I1954" i="55"/>
  <c r="J1954" i="55"/>
  <c r="K1954" i="55"/>
  <c r="L1954" i="55"/>
  <c r="M1954" i="55"/>
  <c r="N1954" i="55"/>
  <c r="B1955" i="55"/>
  <c r="C1955" i="55"/>
  <c r="P1955" i="55" s="1"/>
  <c r="D1955" i="55"/>
  <c r="E1955" i="55"/>
  <c r="F1955" i="55"/>
  <c r="G1955" i="55"/>
  <c r="H1955" i="55"/>
  <c r="I1955" i="55"/>
  <c r="J1955" i="55"/>
  <c r="K1955" i="55"/>
  <c r="L1955" i="55"/>
  <c r="M1955" i="55"/>
  <c r="N1955" i="55"/>
  <c r="B1956" i="55"/>
  <c r="C1956" i="55"/>
  <c r="P1956" i="55" s="1"/>
  <c r="D1956" i="55"/>
  <c r="E1956" i="55"/>
  <c r="F1956" i="55"/>
  <c r="G1956" i="55"/>
  <c r="H1956" i="55"/>
  <c r="I1956" i="55"/>
  <c r="J1956" i="55"/>
  <c r="K1956" i="55"/>
  <c r="L1956" i="55"/>
  <c r="M1956" i="55"/>
  <c r="N1956" i="55"/>
  <c r="B1957" i="55"/>
  <c r="C1957" i="55"/>
  <c r="P1957" i="55" s="1"/>
  <c r="D1957" i="55"/>
  <c r="E1957" i="55"/>
  <c r="F1957" i="55"/>
  <c r="G1957" i="55"/>
  <c r="H1957" i="55"/>
  <c r="I1957" i="55"/>
  <c r="J1957" i="55"/>
  <c r="K1957" i="55"/>
  <c r="L1957" i="55"/>
  <c r="M1957" i="55"/>
  <c r="N1957" i="55"/>
  <c r="B1958" i="55"/>
  <c r="C1958" i="55"/>
  <c r="P1958" i="55" s="1"/>
  <c r="D1958" i="55"/>
  <c r="E1958" i="55"/>
  <c r="F1958" i="55"/>
  <c r="G1958" i="55"/>
  <c r="H1958" i="55"/>
  <c r="I1958" i="55"/>
  <c r="J1958" i="55"/>
  <c r="K1958" i="55"/>
  <c r="L1958" i="55"/>
  <c r="M1958" i="55"/>
  <c r="N1958" i="55"/>
  <c r="B1959" i="55"/>
  <c r="C1959" i="55"/>
  <c r="P1959" i="55" s="1"/>
  <c r="D1959" i="55"/>
  <c r="E1959" i="55"/>
  <c r="F1959" i="55"/>
  <c r="G1959" i="55"/>
  <c r="H1959" i="55"/>
  <c r="I1959" i="55"/>
  <c r="J1959" i="55"/>
  <c r="K1959" i="55"/>
  <c r="L1959" i="55"/>
  <c r="M1959" i="55"/>
  <c r="N1959" i="55"/>
  <c r="B1960" i="55"/>
  <c r="C1960" i="55"/>
  <c r="P1960" i="55" s="1"/>
  <c r="D1960" i="55"/>
  <c r="E1960" i="55"/>
  <c r="F1960" i="55"/>
  <c r="G1960" i="55"/>
  <c r="H1960" i="55"/>
  <c r="I1960" i="55"/>
  <c r="J1960" i="55"/>
  <c r="K1960" i="55"/>
  <c r="L1960" i="55"/>
  <c r="M1960" i="55"/>
  <c r="N1960" i="55"/>
  <c r="B1961" i="55"/>
  <c r="C1961" i="55"/>
  <c r="P1961" i="55" s="1"/>
  <c r="D1961" i="55"/>
  <c r="E1961" i="55"/>
  <c r="F1961" i="55"/>
  <c r="G1961" i="55"/>
  <c r="H1961" i="55"/>
  <c r="I1961" i="55"/>
  <c r="J1961" i="55"/>
  <c r="K1961" i="55"/>
  <c r="L1961" i="55"/>
  <c r="M1961" i="55"/>
  <c r="N1961" i="55"/>
  <c r="B1962" i="55"/>
  <c r="C1962" i="55"/>
  <c r="P1962" i="55" s="1"/>
  <c r="D1962" i="55"/>
  <c r="E1962" i="55"/>
  <c r="F1962" i="55"/>
  <c r="G1962" i="55"/>
  <c r="H1962" i="55"/>
  <c r="I1962" i="55"/>
  <c r="J1962" i="55"/>
  <c r="K1962" i="55"/>
  <c r="L1962" i="55"/>
  <c r="M1962" i="55"/>
  <c r="N1962" i="55"/>
  <c r="B1963" i="55"/>
  <c r="C1963" i="55"/>
  <c r="P1963" i="55" s="1"/>
  <c r="D1963" i="55"/>
  <c r="E1963" i="55"/>
  <c r="F1963" i="55"/>
  <c r="G1963" i="55"/>
  <c r="H1963" i="55"/>
  <c r="I1963" i="55"/>
  <c r="J1963" i="55"/>
  <c r="K1963" i="55"/>
  <c r="L1963" i="55"/>
  <c r="M1963" i="55"/>
  <c r="N1963" i="55"/>
  <c r="B1964" i="55"/>
  <c r="C1964" i="55"/>
  <c r="P1964" i="55" s="1"/>
  <c r="D1964" i="55"/>
  <c r="E1964" i="55"/>
  <c r="F1964" i="55"/>
  <c r="G1964" i="55"/>
  <c r="H1964" i="55"/>
  <c r="I1964" i="55"/>
  <c r="J1964" i="55"/>
  <c r="K1964" i="55"/>
  <c r="L1964" i="55"/>
  <c r="M1964" i="55"/>
  <c r="N1964" i="55"/>
  <c r="B1965" i="55"/>
  <c r="C1965" i="55"/>
  <c r="P1965" i="55" s="1"/>
  <c r="D1965" i="55"/>
  <c r="E1965" i="55"/>
  <c r="F1965" i="55"/>
  <c r="G1965" i="55"/>
  <c r="H1965" i="55"/>
  <c r="I1965" i="55"/>
  <c r="J1965" i="55"/>
  <c r="K1965" i="55"/>
  <c r="L1965" i="55"/>
  <c r="M1965" i="55"/>
  <c r="N1965" i="55"/>
  <c r="B1966" i="55"/>
  <c r="C1966" i="55"/>
  <c r="P1966" i="55" s="1"/>
  <c r="D1966" i="55"/>
  <c r="E1966" i="55"/>
  <c r="F1966" i="55"/>
  <c r="G1966" i="55"/>
  <c r="H1966" i="55"/>
  <c r="I1966" i="55"/>
  <c r="J1966" i="55"/>
  <c r="K1966" i="55"/>
  <c r="L1966" i="55"/>
  <c r="M1966" i="55"/>
  <c r="N1966" i="55"/>
  <c r="B1967" i="55"/>
  <c r="C1967" i="55"/>
  <c r="P1967" i="55" s="1"/>
  <c r="D1967" i="55"/>
  <c r="E1967" i="55"/>
  <c r="F1967" i="55"/>
  <c r="G1967" i="55"/>
  <c r="H1967" i="55"/>
  <c r="I1967" i="55"/>
  <c r="J1967" i="55"/>
  <c r="K1967" i="55"/>
  <c r="L1967" i="55"/>
  <c r="M1967" i="55"/>
  <c r="N1967" i="55"/>
  <c r="B1968" i="55"/>
  <c r="C1968" i="55"/>
  <c r="P1968" i="55" s="1"/>
  <c r="D1968" i="55"/>
  <c r="E1968" i="55"/>
  <c r="F1968" i="55"/>
  <c r="G1968" i="55"/>
  <c r="H1968" i="55"/>
  <c r="I1968" i="55"/>
  <c r="J1968" i="55"/>
  <c r="K1968" i="55"/>
  <c r="L1968" i="55"/>
  <c r="M1968" i="55"/>
  <c r="N1968" i="55"/>
  <c r="B1969" i="55"/>
  <c r="C1969" i="55"/>
  <c r="P1969" i="55" s="1"/>
  <c r="D1969" i="55"/>
  <c r="E1969" i="55"/>
  <c r="F1969" i="55"/>
  <c r="G1969" i="55"/>
  <c r="H1969" i="55"/>
  <c r="I1969" i="55"/>
  <c r="J1969" i="55"/>
  <c r="K1969" i="55"/>
  <c r="L1969" i="55"/>
  <c r="M1969" i="55"/>
  <c r="N1969" i="55"/>
  <c r="B1970" i="55"/>
  <c r="C1970" i="55"/>
  <c r="P1970" i="55" s="1"/>
  <c r="D1970" i="55"/>
  <c r="E1970" i="55"/>
  <c r="F1970" i="55"/>
  <c r="G1970" i="55"/>
  <c r="H1970" i="55"/>
  <c r="I1970" i="55"/>
  <c r="J1970" i="55"/>
  <c r="K1970" i="55"/>
  <c r="L1970" i="55"/>
  <c r="M1970" i="55"/>
  <c r="N1970" i="55"/>
  <c r="B1971" i="55"/>
  <c r="C1971" i="55"/>
  <c r="P1971" i="55" s="1"/>
  <c r="D1971" i="55"/>
  <c r="E1971" i="55"/>
  <c r="F1971" i="55"/>
  <c r="G1971" i="55"/>
  <c r="H1971" i="55"/>
  <c r="I1971" i="55"/>
  <c r="J1971" i="55"/>
  <c r="K1971" i="55"/>
  <c r="L1971" i="55"/>
  <c r="M1971" i="55"/>
  <c r="N1971" i="55"/>
  <c r="B1972" i="55"/>
  <c r="C1972" i="55"/>
  <c r="P1972" i="55" s="1"/>
  <c r="D1972" i="55"/>
  <c r="E1972" i="55"/>
  <c r="F1972" i="55"/>
  <c r="G1972" i="55"/>
  <c r="H1972" i="55"/>
  <c r="I1972" i="55"/>
  <c r="J1972" i="55"/>
  <c r="K1972" i="55"/>
  <c r="L1972" i="55"/>
  <c r="M1972" i="55"/>
  <c r="N1972" i="55"/>
  <c r="B1973" i="55"/>
  <c r="C1973" i="55"/>
  <c r="P1973" i="55" s="1"/>
  <c r="D1973" i="55"/>
  <c r="E1973" i="55"/>
  <c r="F1973" i="55"/>
  <c r="G1973" i="55"/>
  <c r="H1973" i="55"/>
  <c r="I1973" i="55"/>
  <c r="J1973" i="55"/>
  <c r="K1973" i="55"/>
  <c r="L1973" i="55"/>
  <c r="M1973" i="55"/>
  <c r="N1973" i="55"/>
  <c r="B1974" i="55"/>
  <c r="C1974" i="55"/>
  <c r="P1974" i="55" s="1"/>
  <c r="D1974" i="55"/>
  <c r="E1974" i="55"/>
  <c r="F1974" i="55"/>
  <c r="G1974" i="55"/>
  <c r="H1974" i="55"/>
  <c r="I1974" i="55"/>
  <c r="J1974" i="55"/>
  <c r="K1974" i="55"/>
  <c r="L1974" i="55"/>
  <c r="M1974" i="55"/>
  <c r="N1974" i="55"/>
  <c r="B1975" i="55"/>
  <c r="C1975" i="55"/>
  <c r="P1975" i="55" s="1"/>
  <c r="D1975" i="55"/>
  <c r="E1975" i="55"/>
  <c r="F1975" i="55"/>
  <c r="G1975" i="55"/>
  <c r="H1975" i="55"/>
  <c r="I1975" i="55"/>
  <c r="J1975" i="55"/>
  <c r="K1975" i="55"/>
  <c r="L1975" i="55"/>
  <c r="M1975" i="55"/>
  <c r="N1975" i="55"/>
  <c r="B1976" i="55"/>
  <c r="C1976" i="55"/>
  <c r="P1976" i="55" s="1"/>
  <c r="D1976" i="55"/>
  <c r="E1976" i="55"/>
  <c r="F1976" i="55"/>
  <c r="G1976" i="55"/>
  <c r="H1976" i="55"/>
  <c r="I1976" i="55"/>
  <c r="J1976" i="55"/>
  <c r="K1976" i="55"/>
  <c r="L1976" i="55"/>
  <c r="M1976" i="55"/>
  <c r="N1976" i="55"/>
  <c r="B1977" i="55"/>
  <c r="C1977" i="55"/>
  <c r="P1977" i="55" s="1"/>
  <c r="D1977" i="55"/>
  <c r="E1977" i="55"/>
  <c r="F1977" i="55"/>
  <c r="G1977" i="55"/>
  <c r="H1977" i="55"/>
  <c r="I1977" i="55"/>
  <c r="J1977" i="55"/>
  <c r="K1977" i="55"/>
  <c r="L1977" i="55"/>
  <c r="M1977" i="55"/>
  <c r="N1977" i="55"/>
  <c r="B1978" i="55"/>
  <c r="C1978" i="55"/>
  <c r="P1978" i="55" s="1"/>
  <c r="D1978" i="55"/>
  <c r="E1978" i="55"/>
  <c r="F1978" i="55"/>
  <c r="G1978" i="55"/>
  <c r="H1978" i="55"/>
  <c r="I1978" i="55"/>
  <c r="J1978" i="55"/>
  <c r="K1978" i="55"/>
  <c r="L1978" i="55"/>
  <c r="M1978" i="55"/>
  <c r="N1978" i="55"/>
  <c r="B1979" i="55"/>
  <c r="C1979" i="55"/>
  <c r="P1979" i="55" s="1"/>
  <c r="D1979" i="55"/>
  <c r="E1979" i="55"/>
  <c r="F1979" i="55"/>
  <c r="G1979" i="55"/>
  <c r="H1979" i="55"/>
  <c r="I1979" i="55"/>
  <c r="J1979" i="55"/>
  <c r="K1979" i="55"/>
  <c r="L1979" i="55"/>
  <c r="M1979" i="55"/>
  <c r="N1979" i="55"/>
  <c r="B1980" i="55"/>
  <c r="C1980" i="55"/>
  <c r="P1980" i="55" s="1"/>
  <c r="D1980" i="55"/>
  <c r="E1980" i="55"/>
  <c r="F1980" i="55"/>
  <c r="G1980" i="55"/>
  <c r="H1980" i="55"/>
  <c r="I1980" i="55"/>
  <c r="J1980" i="55"/>
  <c r="K1980" i="55"/>
  <c r="L1980" i="55"/>
  <c r="M1980" i="55"/>
  <c r="N1980" i="55"/>
  <c r="B1981" i="55"/>
  <c r="C1981" i="55"/>
  <c r="P1981" i="55" s="1"/>
  <c r="D1981" i="55"/>
  <c r="E1981" i="55"/>
  <c r="F1981" i="55"/>
  <c r="G1981" i="55"/>
  <c r="H1981" i="55"/>
  <c r="I1981" i="55"/>
  <c r="J1981" i="55"/>
  <c r="K1981" i="55"/>
  <c r="L1981" i="55"/>
  <c r="M1981" i="55"/>
  <c r="N1981" i="55"/>
  <c r="B1982" i="55"/>
  <c r="C1982" i="55"/>
  <c r="P1982" i="55" s="1"/>
  <c r="D1982" i="55"/>
  <c r="E1982" i="55"/>
  <c r="F1982" i="55"/>
  <c r="G1982" i="55"/>
  <c r="H1982" i="55"/>
  <c r="I1982" i="55"/>
  <c r="J1982" i="55"/>
  <c r="K1982" i="55"/>
  <c r="L1982" i="55"/>
  <c r="M1982" i="55"/>
  <c r="N1982" i="55"/>
  <c r="B1983" i="55"/>
  <c r="C1983" i="55"/>
  <c r="P1983" i="55" s="1"/>
  <c r="D1983" i="55"/>
  <c r="E1983" i="55"/>
  <c r="F1983" i="55"/>
  <c r="G1983" i="55"/>
  <c r="H1983" i="55"/>
  <c r="I1983" i="55"/>
  <c r="J1983" i="55"/>
  <c r="K1983" i="55"/>
  <c r="L1983" i="55"/>
  <c r="M1983" i="55"/>
  <c r="N1983" i="55"/>
  <c r="B1984" i="55"/>
  <c r="C1984" i="55"/>
  <c r="P1984" i="55" s="1"/>
  <c r="D1984" i="55"/>
  <c r="E1984" i="55"/>
  <c r="F1984" i="55"/>
  <c r="G1984" i="55"/>
  <c r="H1984" i="55"/>
  <c r="I1984" i="55"/>
  <c r="J1984" i="55"/>
  <c r="K1984" i="55"/>
  <c r="L1984" i="55"/>
  <c r="M1984" i="55"/>
  <c r="N1984" i="55"/>
  <c r="B1985" i="55"/>
  <c r="C1985" i="55"/>
  <c r="P1985" i="55" s="1"/>
  <c r="D1985" i="55"/>
  <c r="E1985" i="55"/>
  <c r="F1985" i="55"/>
  <c r="G1985" i="55"/>
  <c r="H1985" i="55"/>
  <c r="I1985" i="55"/>
  <c r="J1985" i="55"/>
  <c r="K1985" i="55"/>
  <c r="L1985" i="55"/>
  <c r="M1985" i="55"/>
  <c r="N1985" i="55"/>
  <c r="B1986" i="55"/>
  <c r="C1986" i="55"/>
  <c r="P1986" i="55" s="1"/>
  <c r="D1986" i="55"/>
  <c r="E1986" i="55"/>
  <c r="F1986" i="55"/>
  <c r="G1986" i="55"/>
  <c r="H1986" i="55"/>
  <c r="I1986" i="55"/>
  <c r="J1986" i="55"/>
  <c r="K1986" i="55"/>
  <c r="L1986" i="55"/>
  <c r="M1986" i="55"/>
  <c r="N1986" i="55"/>
  <c r="B1987" i="55"/>
  <c r="C1987" i="55"/>
  <c r="P1987" i="55" s="1"/>
  <c r="D1987" i="55"/>
  <c r="E1987" i="55"/>
  <c r="F1987" i="55"/>
  <c r="G1987" i="55"/>
  <c r="H1987" i="55"/>
  <c r="I1987" i="55"/>
  <c r="J1987" i="55"/>
  <c r="K1987" i="55"/>
  <c r="L1987" i="55"/>
  <c r="M1987" i="55"/>
  <c r="N1987" i="55"/>
  <c r="B1988" i="55"/>
  <c r="C1988" i="55"/>
  <c r="P1988" i="55" s="1"/>
  <c r="D1988" i="55"/>
  <c r="E1988" i="55"/>
  <c r="F1988" i="55"/>
  <c r="G1988" i="55"/>
  <c r="H1988" i="55"/>
  <c r="I1988" i="55"/>
  <c r="J1988" i="55"/>
  <c r="K1988" i="55"/>
  <c r="L1988" i="55"/>
  <c r="M1988" i="55"/>
  <c r="N1988" i="55"/>
  <c r="B1989" i="55"/>
  <c r="C1989" i="55"/>
  <c r="P1989" i="55" s="1"/>
  <c r="D1989" i="55"/>
  <c r="E1989" i="55"/>
  <c r="F1989" i="55"/>
  <c r="G1989" i="55"/>
  <c r="H1989" i="55"/>
  <c r="I1989" i="55"/>
  <c r="J1989" i="55"/>
  <c r="K1989" i="55"/>
  <c r="L1989" i="55"/>
  <c r="M1989" i="55"/>
  <c r="N1989" i="55"/>
  <c r="B1990" i="55"/>
  <c r="C1990" i="55"/>
  <c r="P1990" i="55" s="1"/>
  <c r="D1990" i="55"/>
  <c r="E1990" i="55"/>
  <c r="F1990" i="55"/>
  <c r="G1990" i="55"/>
  <c r="H1990" i="55"/>
  <c r="I1990" i="55"/>
  <c r="J1990" i="55"/>
  <c r="K1990" i="55"/>
  <c r="L1990" i="55"/>
  <c r="M1990" i="55"/>
  <c r="N1990" i="55"/>
  <c r="B1991" i="55"/>
  <c r="C1991" i="55"/>
  <c r="P1991" i="55" s="1"/>
  <c r="D1991" i="55"/>
  <c r="E1991" i="55"/>
  <c r="F1991" i="55"/>
  <c r="G1991" i="55"/>
  <c r="H1991" i="55"/>
  <c r="I1991" i="55"/>
  <c r="J1991" i="55"/>
  <c r="K1991" i="55"/>
  <c r="L1991" i="55"/>
  <c r="M1991" i="55"/>
  <c r="N1991" i="55"/>
  <c r="B1992" i="55"/>
  <c r="C1992" i="55"/>
  <c r="P1992" i="55" s="1"/>
  <c r="D1992" i="55"/>
  <c r="E1992" i="55"/>
  <c r="F1992" i="55"/>
  <c r="G1992" i="55"/>
  <c r="H1992" i="55"/>
  <c r="I1992" i="55"/>
  <c r="J1992" i="55"/>
  <c r="K1992" i="55"/>
  <c r="L1992" i="55"/>
  <c r="M1992" i="55"/>
  <c r="N1992" i="55"/>
  <c r="B1993" i="55"/>
  <c r="C1993" i="55"/>
  <c r="P1993" i="55" s="1"/>
  <c r="D1993" i="55"/>
  <c r="E1993" i="55"/>
  <c r="F1993" i="55"/>
  <c r="G1993" i="55"/>
  <c r="H1993" i="55"/>
  <c r="I1993" i="55"/>
  <c r="J1993" i="55"/>
  <c r="K1993" i="55"/>
  <c r="L1993" i="55"/>
  <c r="M1993" i="55"/>
  <c r="N1993" i="55"/>
  <c r="B1994" i="55"/>
  <c r="C1994" i="55"/>
  <c r="P1994" i="55" s="1"/>
  <c r="D1994" i="55"/>
  <c r="E1994" i="55"/>
  <c r="F1994" i="55"/>
  <c r="G1994" i="55"/>
  <c r="H1994" i="55"/>
  <c r="I1994" i="55"/>
  <c r="J1994" i="55"/>
  <c r="K1994" i="55"/>
  <c r="L1994" i="55"/>
  <c r="M1994" i="55"/>
  <c r="N1994" i="55"/>
  <c r="B1995" i="55"/>
  <c r="C1995" i="55"/>
  <c r="P1995" i="55" s="1"/>
  <c r="D1995" i="55"/>
  <c r="E1995" i="55"/>
  <c r="F1995" i="55"/>
  <c r="G1995" i="55"/>
  <c r="H1995" i="55"/>
  <c r="I1995" i="55"/>
  <c r="J1995" i="55"/>
  <c r="K1995" i="55"/>
  <c r="L1995" i="55"/>
  <c r="M1995" i="55"/>
  <c r="N1995" i="55"/>
  <c r="B1996" i="55"/>
  <c r="C1996" i="55"/>
  <c r="P1996" i="55" s="1"/>
  <c r="D1996" i="55"/>
  <c r="E1996" i="55"/>
  <c r="F1996" i="55"/>
  <c r="G1996" i="55"/>
  <c r="H1996" i="55"/>
  <c r="I1996" i="55"/>
  <c r="J1996" i="55"/>
  <c r="K1996" i="55"/>
  <c r="L1996" i="55"/>
  <c r="M1996" i="55"/>
  <c r="N1996" i="55"/>
  <c r="B1997" i="55"/>
  <c r="C1997" i="55"/>
  <c r="P1997" i="55" s="1"/>
  <c r="D1997" i="55"/>
  <c r="E1997" i="55"/>
  <c r="F1997" i="55"/>
  <c r="G1997" i="55"/>
  <c r="H1997" i="55"/>
  <c r="I1997" i="55"/>
  <c r="J1997" i="55"/>
  <c r="K1997" i="55"/>
  <c r="L1997" i="55"/>
  <c r="M1997" i="55"/>
  <c r="N1997" i="55"/>
  <c r="B1998" i="55"/>
  <c r="C1998" i="55"/>
  <c r="P1998" i="55" s="1"/>
  <c r="D1998" i="55"/>
  <c r="E1998" i="55"/>
  <c r="F1998" i="55"/>
  <c r="G1998" i="55"/>
  <c r="H1998" i="55"/>
  <c r="I1998" i="55"/>
  <c r="J1998" i="55"/>
  <c r="K1998" i="55"/>
  <c r="L1998" i="55"/>
  <c r="M1998" i="55"/>
  <c r="N1998" i="55"/>
  <c r="B1999" i="55"/>
  <c r="C1999" i="55"/>
  <c r="P1999" i="55" s="1"/>
  <c r="D1999" i="55"/>
  <c r="E1999" i="55"/>
  <c r="F1999" i="55"/>
  <c r="G1999" i="55"/>
  <c r="H1999" i="55"/>
  <c r="I1999" i="55"/>
  <c r="J1999" i="55"/>
  <c r="K1999" i="55"/>
  <c r="L1999" i="55"/>
  <c r="M1999" i="55"/>
  <c r="N1999" i="55"/>
  <c r="B2000" i="55"/>
  <c r="C2000" i="55"/>
  <c r="P2000" i="55" s="1"/>
  <c r="D2000" i="55"/>
  <c r="E2000" i="55"/>
  <c r="F2000" i="55"/>
  <c r="G2000" i="55"/>
  <c r="H2000" i="55"/>
  <c r="I2000" i="55"/>
  <c r="J2000" i="55"/>
  <c r="K2000" i="55"/>
  <c r="L2000" i="55"/>
  <c r="M2000" i="55"/>
  <c r="N2000" i="55"/>
  <c r="B2001" i="55"/>
  <c r="C2001" i="55"/>
  <c r="P2001" i="55" s="1"/>
  <c r="D2001" i="55"/>
  <c r="E2001" i="55"/>
  <c r="F2001" i="55"/>
  <c r="G2001" i="55"/>
  <c r="H2001" i="55"/>
  <c r="I2001" i="55"/>
  <c r="J2001" i="55"/>
  <c r="K2001" i="55"/>
  <c r="L2001" i="55"/>
  <c r="M2001" i="55"/>
  <c r="N2001" i="55"/>
  <c r="B2002" i="55"/>
  <c r="C2002" i="55"/>
  <c r="P2002" i="55" s="1"/>
  <c r="D2002" i="55"/>
  <c r="E2002" i="55"/>
  <c r="F2002" i="55"/>
  <c r="G2002" i="55"/>
  <c r="H2002" i="55"/>
  <c r="I2002" i="55"/>
  <c r="J2002" i="55"/>
  <c r="K2002" i="55"/>
  <c r="L2002" i="55"/>
  <c r="M2002" i="55"/>
  <c r="N2002" i="55"/>
  <c r="B2003" i="55"/>
  <c r="C2003" i="55"/>
  <c r="P2003" i="55" s="1"/>
  <c r="D2003" i="55"/>
  <c r="E2003" i="55"/>
  <c r="F2003" i="55"/>
  <c r="G2003" i="55"/>
  <c r="H2003" i="55"/>
  <c r="I2003" i="55"/>
  <c r="J2003" i="55"/>
  <c r="K2003" i="55"/>
  <c r="L2003" i="55"/>
  <c r="M2003" i="55"/>
  <c r="N2003" i="55"/>
  <c r="B2004" i="55"/>
  <c r="C2004" i="55"/>
  <c r="P2004" i="55" s="1"/>
  <c r="D2004" i="55"/>
  <c r="E2004" i="55"/>
  <c r="F2004" i="55"/>
  <c r="G2004" i="55"/>
  <c r="H2004" i="55"/>
  <c r="I2004" i="55"/>
  <c r="J2004" i="55"/>
  <c r="K2004" i="55"/>
  <c r="L2004" i="55"/>
  <c r="M2004" i="55"/>
  <c r="N2004" i="55"/>
  <c r="B2005" i="55"/>
  <c r="C2005" i="55"/>
  <c r="P2005" i="55" s="1"/>
  <c r="D2005" i="55"/>
  <c r="E2005" i="55"/>
  <c r="F2005" i="55"/>
  <c r="G2005" i="55"/>
  <c r="H2005" i="55"/>
  <c r="I2005" i="55"/>
  <c r="J2005" i="55"/>
  <c r="K2005" i="55"/>
  <c r="L2005" i="55"/>
  <c r="M2005" i="55"/>
  <c r="N2005" i="55"/>
  <c r="B2006" i="55"/>
  <c r="C2006" i="55"/>
  <c r="P2006" i="55" s="1"/>
  <c r="D2006" i="55"/>
  <c r="E2006" i="55"/>
  <c r="F2006" i="55"/>
  <c r="G2006" i="55"/>
  <c r="H2006" i="55"/>
  <c r="I2006" i="55"/>
  <c r="J2006" i="55"/>
  <c r="K2006" i="55"/>
  <c r="L2006" i="55"/>
  <c r="M2006" i="55"/>
  <c r="N2006" i="55"/>
  <c r="B2007" i="55"/>
  <c r="C2007" i="55"/>
  <c r="P2007" i="55" s="1"/>
  <c r="D2007" i="55"/>
  <c r="E2007" i="55"/>
  <c r="F2007" i="55"/>
  <c r="G2007" i="55"/>
  <c r="H2007" i="55"/>
  <c r="I2007" i="55"/>
  <c r="J2007" i="55"/>
  <c r="K2007" i="55"/>
  <c r="L2007" i="55"/>
  <c r="M2007" i="55"/>
  <c r="N2007" i="55"/>
  <c r="B2008" i="55"/>
  <c r="C2008" i="55"/>
  <c r="P2008" i="55" s="1"/>
  <c r="D2008" i="55"/>
  <c r="E2008" i="55"/>
  <c r="F2008" i="55"/>
  <c r="G2008" i="55"/>
  <c r="H2008" i="55"/>
  <c r="I2008" i="55"/>
  <c r="J2008" i="55"/>
  <c r="K2008" i="55"/>
  <c r="L2008" i="55"/>
  <c r="M2008" i="55"/>
  <c r="N2008" i="55"/>
  <c r="B2009" i="55"/>
  <c r="C2009" i="55"/>
  <c r="P2009" i="55" s="1"/>
  <c r="D2009" i="55"/>
  <c r="E2009" i="55"/>
  <c r="F2009" i="55"/>
  <c r="G2009" i="55"/>
  <c r="H2009" i="55"/>
  <c r="I2009" i="55"/>
  <c r="J2009" i="55"/>
  <c r="K2009" i="55"/>
  <c r="L2009" i="55"/>
  <c r="M2009" i="55"/>
  <c r="N2009" i="55"/>
  <c r="B2010" i="55"/>
  <c r="C2010" i="55"/>
  <c r="P2010" i="55" s="1"/>
  <c r="D2010" i="55"/>
  <c r="E2010" i="55"/>
  <c r="F2010" i="55"/>
  <c r="G2010" i="55"/>
  <c r="H2010" i="55"/>
  <c r="I2010" i="55"/>
  <c r="J2010" i="55"/>
  <c r="K2010" i="55"/>
  <c r="L2010" i="55"/>
  <c r="M2010" i="55"/>
  <c r="N2010" i="55"/>
  <c r="B2011" i="55"/>
  <c r="C2011" i="55"/>
  <c r="P2011" i="55" s="1"/>
  <c r="D2011" i="55"/>
  <c r="E2011" i="55"/>
  <c r="F2011" i="55"/>
  <c r="G2011" i="55"/>
  <c r="H2011" i="55"/>
  <c r="I2011" i="55"/>
  <c r="J2011" i="55"/>
  <c r="K2011" i="55"/>
  <c r="L2011" i="55"/>
  <c r="M2011" i="55"/>
  <c r="N2011" i="55"/>
  <c r="B2012" i="55"/>
  <c r="C2012" i="55"/>
  <c r="P2012" i="55" s="1"/>
  <c r="D2012" i="55"/>
  <c r="E2012" i="55"/>
  <c r="F2012" i="55"/>
  <c r="G2012" i="55"/>
  <c r="H2012" i="55"/>
  <c r="I2012" i="55"/>
  <c r="J2012" i="55"/>
  <c r="K2012" i="55"/>
  <c r="L2012" i="55"/>
  <c r="M2012" i="55"/>
  <c r="N2012" i="55"/>
  <c r="B2013" i="55"/>
  <c r="C2013" i="55"/>
  <c r="P2013" i="55" s="1"/>
  <c r="D2013" i="55"/>
  <c r="E2013" i="55"/>
  <c r="F2013" i="55"/>
  <c r="G2013" i="55"/>
  <c r="H2013" i="55"/>
  <c r="I2013" i="55"/>
  <c r="J2013" i="55"/>
  <c r="K2013" i="55"/>
  <c r="L2013" i="55"/>
  <c r="M2013" i="55"/>
  <c r="N2013" i="55"/>
  <c r="B2014" i="55"/>
  <c r="C2014" i="55"/>
  <c r="P2014" i="55" s="1"/>
  <c r="D2014" i="55"/>
  <c r="E2014" i="55"/>
  <c r="F2014" i="55"/>
  <c r="G2014" i="55"/>
  <c r="H2014" i="55"/>
  <c r="I2014" i="55"/>
  <c r="J2014" i="55"/>
  <c r="K2014" i="55"/>
  <c r="L2014" i="55"/>
  <c r="M2014" i="55"/>
  <c r="N2014" i="55"/>
  <c r="B2015" i="55"/>
  <c r="C2015" i="55"/>
  <c r="P2015" i="55" s="1"/>
  <c r="D2015" i="55"/>
  <c r="E2015" i="55"/>
  <c r="F2015" i="55"/>
  <c r="G2015" i="55"/>
  <c r="H2015" i="55"/>
  <c r="I2015" i="55"/>
  <c r="J2015" i="55"/>
  <c r="K2015" i="55"/>
  <c r="L2015" i="55"/>
  <c r="M2015" i="55"/>
  <c r="N2015" i="55"/>
  <c r="B2016" i="55"/>
  <c r="C2016" i="55"/>
  <c r="P2016" i="55" s="1"/>
  <c r="D2016" i="55"/>
  <c r="E2016" i="55"/>
  <c r="F2016" i="55"/>
  <c r="G2016" i="55"/>
  <c r="H2016" i="55"/>
  <c r="I2016" i="55"/>
  <c r="J2016" i="55"/>
  <c r="K2016" i="55"/>
  <c r="L2016" i="55"/>
  <c r="M2016" i="55"/>
  <c r="N2016" i="55"/>
  <c r="B2017" i="55"/>
  <c r="C2017" i="55"/>
  <c r="P2017" i="55" s="1"/>
  <c r="D2017" i="55"/>
  <c r="E2017" i="55"/>
  <c r="F2017" i="55"/>
  <c r="G2017" i="55"/>
  <c r="H2017" i="55"/>
  <c r="I2017" i="55"/>
  <c r="J2017" i="55"/>
  <c r="K2017" i="55"/>
  <c r="L2017" i="55"/>
  <c r="M2017" i="55"/>
  <c r="N2017" i="55"/>
  <c r="B2018" i="55"/>
  <c r="C2018" i="55"/>
  <c r="P2018" i="55" s="1"/>
  <c r="D2018" i="55"/>
  <c r="E2018" i="55"/>
  <c r="F2018" i="55"/>
  <c r="G2018" i="55"/>
  <c r="H2018" i="55"/>
  <c r="I2018" i="55"/>
  <c r="J2018" i="55"/>
  <c r="K2018" i="55"/>
  <c r="L2018" i="55"/>
  <c r="M2018" i="55"/>
  <c r="N2018" i="55"/>
  <c r="B2019" i="55"/>
  <c r="C2019" i="55"/>
  <c r="P2019" i="55" s="1"/>
  <c r="D2019" i="55"/>
  <c r="E2019" i="55"/>
  <c r="F2019" i="55"/>
  <c r="G2019" i="55"/>
  <c r="H2019" i="55"/>
  <c r="I2019" i="55"/>
  <c r="J2019" i="55"/>
  <c r="K2019" i="55"/>
  <c r="L2019" i="55"/>
  <c r="M2019" i="55"/>
  <c r="N2019" i="55"/>
  <c r="B2020" i="55"/>
  <c r="C2020" i="55"/>
  <c r="P2020" i="55" s="1"/>
  <c r="D2020" i="55"/>
  <c r="E2020" i="55"/>
  <c r="F2020" i="55"/>
  <c r="G2020" i="55"/>
  <c r="H2020" i="55"/>
  <c r="I2020" i="55"/>
  <c r="J2020" i="55"/>
  <c r="K2020" i="55"/>
  <c r="L2020" i="55"/>
  <c r="M2020" i="55"/>
  <c r="N2020" i="55"/>
  <c r="B2021" i="55"/>
  <c r="C2021" i="55"/>
  <c r="P2021" i="55" s="1"/>
  <c r="D2021" i="55"/>
  <c r="E2021" i="55"/>
  <c r="F2021" i="55"/>
  <c r="G2021" i="55"/>
  <c r="H2021" i="55"/>
  <c r="I2021" i="55"/>
  <c r="J2021" i="55"/>
  <c r="K2021" i="55"/>
  <c r="L2021" i="55"/>
  <c r="M2021" i="55"/>
  <c r="N2021" i="55"/>
  <c r="B2022" i="55"/>
  <c r="C2022" i="55"/>
  <c r="P2022" i="55" s="1"/>
  <c r="D2022" i="55"/>
  <c r="E2022" i="55"/>
  <c r="F2022" i="55"/>
  <c r="G2022" i="55"/>
  <c r="H2022" i="55"/>
  <c r="I2022" i="55"/>
  <c r="J2022" i="55"/>
  <c r="K2022" i="55"/>
  <c r="L2022" i="55"/>
  <c r="M2022" i="55"/>
  <c r="N2022" i="55"/>
  <c r="B2023" i="55"/>
  <c r="C2023" i="55"/>
  <c r="P2023" i="55" s="1"/>
  <c r="D2023" i="55"/>
  <c r="E2023" i="55"/>
  <c r="F2023" i="55"/>
  <c r="G2023" i="55"/>
  <c r="H2023" i="55"/>
  <c r="I2023" i="55"/>
  <c r="J2023" i="55"/>
  <c r="K2023" i="55"/>
  <c r="L2023" i="55"/>
  <c r="M2023" i="55"/>
  <c r="N2023" i="55"/>
  <c r="B2024" i="55"/>
  <c r="C2024" i="55"/>
  <c r="P2024" i="55" s="1"/>
  <c r="D2024" i="55"/>
  <c r="E2024" i="55"/>
  <c r="F2024" i="55"/>
  <c r="G2024" i="55"/>
  <c r="H2024" i="55"/>
  <c r="I2024" i="55"/>
  <c r="J2024" i="55"/>
  <c r="K2024" i="55"/>
  <c r="L2024" i="55"/>
  <c r="M2024" i="55"/>
  <c r="N2024" i="55"/>
  <c r="B2025" i="55"/>
  <c r="C2025" i="55"/>
  <c r="P2025" i="55" s="1"/>
  <c r="D2025" i="55"/>
  <c r="E2025" i="55"/>
  <c r="F2025" i="55"/>
  <c r="G2025" i="55"/>
  <c r="H2025" i="55"/>
  <c r="I2025" i="55"/>
  <c r="J2025" i="55"/>
  <c r="K2025" i="55"/>
  <c r="L2025" i="55"/>
  <c r="M2025" i="55"/>
  <c r="N2025" i="55"/>
  <c r="B2026" i="55"/>
  <c r="C2026" i="55"/>
  <c r="P2026" i="55" s="1"/>
  <c r="D2026" i="55"/>
  <c r="E2026" i="55"/>
  <c r="F2026" i="55"/>
  <c r="G2026" i="55"/>
  <c r="H2026" i="55"/>
  <c r="I2026" i="55"/>
  <c r="J2026" i="55"/>
  <c r="K2026" i="55"/>
  <c r="L2026" i="55"/>
  <c r="M2026" i="55"/>
  <c r="N2026" i="55"/>
  <c r="B2027" i="55"/>
  <c r="C2027" i="55"/>
  <c r="P2027" i="55" s="1"/>
  <c r="D2027" i="55"/>
  <c r="E2027" i="55"/>
  <c r="F2027" i="55"/>
  <c r="G2027" i="55"/>
  <c r="H2027" i="55"/>
  <c r="I2027" i="55"/>
  <c r="J2027" i="55"/>
  <c r="K2027" i="55"/>
  <c r="L2027" i="55"/>
  <c r="M2027" i="55"/>
  <c r="N2027" i="55"/>
  <c r="B2028" i="55"/>
  <c r="C2028" i="55"/>
  <c r="P2028" i="55" s="1"/>
  <c r="D2028" i="55"/>
  <c r="E2028" i="55"/>
  <c r="F2028" i="55"/>
  <c r="G2028" i="55"/>
  <c r="H2028" i="55"/>
  <c r="I2028" i="55"/>
  <c r="J2028" i="55"/>
  <c r="K2028" i="55"/>
  <c r="L2028" i="55"/>
  <c r="M2028" i="55"/>
  <c r="N2028" i="55"/>
  <c r="B2029" i="55"/>
  <c r="C2029" i="55"/>
  <c r="P2029" i="55" s="1"/>
  <c r="D2029" i="55"/>
  <c r="E2029" i="55"/>
  <c r="F2029" i="55"/>
  <c r="G2029" i="55"/>
  <c r="H2029" i="55"/>
  <c r="I2029" i="55"/>
  <c r="J2029" i="55"/>
  <c r="K2029" i="55"/>
  <c r="L2029" i="55"/>
  <c r="M2029" i="55"/>
  <c r="N2029" i="55"/>
  <c r="B2030" i="55"/>
  <c r="C2030" i="55"/>
  <c r="P2030" i="55" s="1"/>
  <c r="D2030" i="55"/>
  <c r="E2030" i="55"/>
  <c r="F2030" i="55"/>
  <c r="G2030" i="55"/>
  <c r="H2030" i="55"/>
  <c r="I2030" i="55"/>
  <c r="J2030" i="55"/>
  <c r="K2030" i="55"/>
  <c r="L2030" i="55"/>
  <c r="M2030" i="55"/>
  <c r="N2030" i="55"/>
  <c r="B2031" i="55"/>
  <c r="C2031" i="55"/>
  <c r="P2031" i="55" s="1"/>
  <c r="D2031" i="55"/>
  <c r="E2031" i="55"/>
  <c r="F2031" i="55"/>
  <c r="G2031" i="55"/>
  <c r="H2031" i="55"/>
  <c r="I2031" i="55"/>
  <c r="J2031" i="55"/>
  <c r="K2031" i="55"/>
  <c r="L2031" i="55"/>
  <c r="M2031" i="55"/>
  <c r="N2031" i="55"/>
  <c r="B2032" i="55"/>
  <c r="C2032" i="55"/>
  <c r="P2032" i="55" s="1"/>
  <c r="D2032" i="55"/>
  <c r="E2032" i="55"/>
  <c r="F2032" i="55"/>
  <c r="G2032" i="55"/>
  <c r="H2032" i="55"/>
  <c r="I2032" i="55"/>
  <c r="J2032" i="55"/>
  <c r="K2032" i="55"/>
  <c r="L2032" i="55"/>
  <c r="M2032" i="55"/>
  <c r="N2032" i="55"/>
  <c r="B2033" i="55"/>
  <c r="C2033" i="55"/>
  <c r="P2033" i="55" s="1"/>
  <c r="D2033" i="55"/>
  <c r="E2033" i="55"/>
  <c r="F2033" i="55"/>
  <c r="G2033" i="55"/>
  <c r="H2033" i="55"/>
  <c r="I2033" i="55"/>
  <c r="J2033" i="55"/>
  <c r="K2033" i="55"/>
  <c r="L2033" i="55"/>
  <c r="M2033" i="55"/>
  <c r="N2033" i="55"/>
  <c r="B2034" i="55"/>
  <c r="C2034" i="55"/>
  <c r="P2034" i="55" s="1"/>
  <c r="D2034" i="55"/>
  <c r="E2034" i="55"/>
  <c r="F2034" i="55"/>
  <c r="G2034" i="55"/>
  <c r="H2034" i="55"/>
  <c r="I2034" i="55"/>
  <c r="J2034" i="55"/>
  <c r="K2034" i="55"/>
  <c r="L2034" i="55"/>
  <c r="M2034" i="55"/>
  <c r="N2034" i="55"/>
  <c r="B2035" i="55"/>
  <c r="C2035" i="55"/>
  <c r="P2035" i="55" s="1"/>
  <c r="D2035" i="55"/>
  <c r="E2035" i="55"/>
  <c r="F2035" i="55"/>
  <c r="G2035" i="55"/>
  <c r="H2035" i="55"/>
  <c r="I2035" i="55"/>
  <c r="J2035" i="55"/>
  <c r="K2035" i="55"/>
  <c r="L2035" i="55"/>
  <c r="M2035" i="55"/>
  <c r="N2035" i="55"/>
  <c r="B2036" i="55"/>
  <c r="C2036" i="55"/>
  <c r="P2036" i="55" s="1"/>
  <c r="D2036" i="55"/>
  <c r="E2036" i="55"/>
  <c r="F2036" i="55"/>
  <c r="G2036" i="55"/>
  <c r="H2036" i="55"/>
  <c r="I2036" i="55"/>
  <c r="J2036" i="55"/>
  <c r="K2036" i="55"/>
  <c r="L2036" i="55"/>
  <c r="M2036" i="55"/>
  <c r="N2036" i="55"/>
  <c r="B2037" i="55"/>
  <c r="C2037" i="55"/>
  <c r="P2037" i="55" s="1"/>
  <c r="D2037" i="55"/>
  <c r="E2037" i="55"/>
  <c r="F2037" i="55"/>
  <c r="G2037" i="55"/>
  <c r="H2037" i="55"/>
  <c r="I2037" i="55"/>
  <c r="J2037" i="55"/>
  <c r="K2037" i="55"/>
  <c r="L2037" i="55"/>
  <c r="M2037" i="55"/>
  <c r="N2037" i="55"/>
  <c r="B2038" i="55"/>
  <c r="C2038" i="55"/>
  <c r="P2038" i="55" s="1"/>
  <c r="D2038" i="55"/>
  <c r="E2038" i="55"/>
  <c r="F2038" i="55"/>
  <c r="G2038" i="55"/>
  <c r="H2038" i="55"/>
  <c r="I2038" i="55"/>
  <c r="J2038" i="55"/>
  <c r="K2038" i="55"/>
  <c r="L2038" i="55"/>
  <c r="M2038" i="55"/>
  <c r="N2038" i="55"/>
  <c r="B2039" i="55"/>
  <c r="C2039" i="55"/>
  <c r="P2039" i="55" s="1"/>
  <c r="D2039" i="55"/>
  <c r="E2039" i="55"/>
  <c r="F2039" i="55"/>
  <c r="G2039" i="55"/>
  <c r="H2039" i="55"/>
  <c r="I2039" i="55"/>
  <c r="J2039" i="55"/>
  <c r="K2039" i="55"/>
  <c r="L2039" i="55"/>
  <c r="M2039" i="55"/>
  <c r="N2039" i="55"/>
  <c r="B2040" i="55"/>
  <c r="C2040" i="55"/>
  <c r="P2040" i="55" s="1"/>
  <c r="D2040" i="55"/>
  <c r="E2040" i="55"/>
  <c r="F2040" i="55"/>
  <c r="G2040" i="55"/>
  <c r="H2040" i="55"/>
  <c r="I2040" i="55"/>
  <c r="J2040" i="55"/>
  <c r="K2040" i="55"/>
  <c r="L2040" i="55"/>
  <c r="M2040" i="55"/>
  <c r="N2040" i="55"/>
  <c r="B2041" i="55"/>
  <c r="C2041" i="55"/>
  <c r="P2041" i="55" s="1"/>
  <c r="D2041" i="55"/>
  <c r="E2041" i="55"/>
  <c r="F2041" i="55"/>
  <c r="G2041" i="55"/>
  <c r="H2041" i="55"/>
  <c r="I2041" i="55"/>
  <c r="J2041" i="55"/>
  <c r="K2041" i="55"/>
  <c r="L2041" i="55"/>
  <c r="M2041" i="55"/>
  <c r="N2041" i="55"/>
  <c r="B2042" i="55"/>
  <c r="C2042" i="55"/>
  <c r="P2042" i="55" s="1"/>
  <c r="D2042" i="55"/>
  <c r="E2042" i="55"/>
  <c r="F2042" i="55"/>
  <c r="G2042" i="55"/>
  <c r="H2042" i="55"/>
  <c r="I2042" i="55"/>
  <c r="J2042" i="55"/>
  <c r="K2042" i="55"/>
  <c r="L2042" i="55"/>
  <c r="M2042" i="55"/>
  <c r="N2042" i="55"/>
  <c r="B2043" i="55"/>
  <c r="C2043" i="55"/>
  <c r="P2043" i="55" s="1"/>
  <c r="D2043" i="55"/>
  <c r="E2043" i="55"/>
  <c r="F2043" i="55"/>
  <c r="G2043" i="55"/>
  <c r="H2043" i="55"/>
  <c r="I2043" i="55"/>
  <c r="J2043" i="55"/>
  <c r="K2043" i="55"/>
  <c r="L2043" i="55"/>
  <c r="M2043" i="55"/>
  <c r="N2043" i="55"/>
  <c r="B2044" i="55"/>
  <c r="C2044" i="55"/>
  <c r="P2044" i="55" s="1"/>
  <c r="D2044" i="55"/>
  <c r="E2044" i="55"/>
  <c r="F2044" i="55"/>
  <c r="G2044" i="55"/>
  <c r="H2044" i="55"/>
  <c r="I2044" i="55"/>
  <c r="J2044" i="55"/>
  <c r="K2044" i="55"/>
  <c r="L2044" i="55"/>
  <c r="M2044" i="55"/>
  <c r="N2044" i="55"/>
  <c r="B2045" i="55"/>
  <c r="C2045" i="55"/>
  <c r="P2045" i="55" s="1"/>
  <c r="D2045" i="55"/>
  <c r="E2045" i="55"/>
  <c r="F2045" i="55"/>
  <c r="G2045" i="55"/>
  <c r="H2045" i="55"/>
  <c r="I2045" i="55"/>
  <c r="J2045" i="55"/>
  <c r="K2045" i="55"/>
  <c r="L2045" i="55"/>
  <c r="M2045" i="55"/>
  <c r="N2045" i="55"/>
  <c r="B2046" i="55"/>
  <c r="C2046" i="55"/>
  <c r="P2046" i="55" s="1"/>
  <c r="D2046" i="55"/>
  <c r="E2046" i="55"/>
  <c r="F2046" i="55"/>
  <c r="G2046" i="55"/>
  <c r="H2046" i="55"/>
  <c r="I2046" i="55"/>
  <c r="J2046" i="55"/>
  <c r="K2046" i="55"/>
  <c r="L2046" i="55"/>
  <c r="M2046" i="55"/>
  <c r="N2046" i="55"/>
  <c r="B2047" i="55"/>
  <c r="C2047" i="55"/>
  <c r="P2047" i="55" s="1"/>
  <c r="D2047" i="55"/>
  <c r="E2047" i="55"/>
  <c r="F2047" i="55"/>
  <c r="G2047" i="55"/>
  <c r="H2047" i="55"/>
  <c r="I2047" i="55"/>
  <c r="J2047" i="55"/>
  <c r="K2047" i="55"/>
  <c r="L2047" i="55"/>
  <c r="M2047" i="55"/>
  <c r="N2047" i="55"/>
  <c r="B2048" i="55"/>
  <c r="C2048" i="55"/>
  <c r="P2048" i="55" s="1"/>
  <c r="D2048" i="55"/>
  <c r="E2048" i="55"/>
  <c r="F2048" i="55"/>
  <c r="G2048" i="55"/>
  <c r="H2048" i="55"/>
  <c r="I2048" i="55"/>
  <c r="J2048" i="55"/>
  <c r="K2048" i="55"/>
  <c r="L2048" i="55"/>
  <c r="M2048" i="55"/>
  <c r="N2048" i="55"/>
  <c r="B2049" i="55"/>
  <c r="C2049" i="55"/>
  <c r="P2049" i="55" s="1"/>
  <c r="D2049" i="55"/>
  <c r="E2049" i="55"/>
  <c r="F2049" i="55"/>
  <c r="G2049" i="55"/>
  <c r="H2049" i="55"/>
  <c r="I2049" i="55"/>
  <c r="J2049" i="55"/>
  <c r="K2049" i="55"/>
  <c r="L2049" i="55"/>
  <c r="M2049" i="55"/>
  <c r="N2049" i="55"/>
  <c r="B2050" i="55"/>
  <c r="C2050" i="55"/>
  <c r="P2050" i="55" s="1"/>
  <c r="D2050" i="55"/>
  <c r="E2050" i="55"/>
  <c r="F2050" i="55"/>
  <c r="G2050" i="55"/>
  <c r="H2050" i="55"/>
  <c r="I2050" i="55"/>
  <c r="J2050" i="55"/>
  <c r="K2050" i="55"/>
  <c r="L2050" i="55"/>
  <c r="M2050" i="55"/>
  <c r="N2050" i="55"/>
  <c r="B2051" i="55"/>
  <c r="C2051" i="55"/>
  <c r="P2051" i="55" s="1"/>
  <c r="D2051" i="55"/>
  <c r="E2051" i="55"/>
  <c r="F2051" i="55"/>
  <c r="G2051" i="55"/>
  <c r="H2051" i="55"/>
  <c r="I2051" i="55"/>
  <c r="J2051" i="55"/>
  <c r="K2051" i="55"/>
  <c r="L2051" i="55"/>
  <c r="M2051" i="55"/>
  <c r="N2051" i="55"/>
  <c r="B2052" i="55"/>
  <c r="C2052" i="55"/>
  <c r="P2052" i="55" s="1"/>
  <c r="D2052" i="55"/>
  <c r="E2052" i="55"/>
  <c r="F2052" i="55"/>
  <c r="G2052" i="55"/>
  <c r="H2052" i="55"/>
  <c r="I2052" i="55"/>
  <c r="J2052" i="55"/>
  <c r="K2052" i="55"/>
  <c r="L2052" i="55"/>
  <c r="M2052" i="55"/>
  <c r="N2052" i="55"/>
  <c r="B2053" i="55"/>
  <c r="C2053" i="55"/>
  <c r="P2053" i="55" s="1"/>
  <c r="D2053" i="55"/>
  <c r="E2053" i="55"/>
  <c r="F2053" i="55"/>
  <c r="G2053" i="55"/>
  <c r="H2053" i="55"/>
  <c r="I2053" i="55"/>
  <c r="J2053" i="55"/>
  <c r="K2053" i="55"/>
  <c r="L2053" i="55"/>
  <c r="M2053" i="55"/>
  <c r="N2053" i="55"/>
  <c r="B2054" i="55"/>
  <c r="C2054" i="55"/>
  <c r="P2054" i="55" s="1"/>
  <c r="D2054" i="55"/>
  <c r="E2054" i="55"/>
  <c r="F2054" i="55"/>
  <c r="G2054" i="55"/>
  <c r="H2054" i="55"/>
  <c r="I2054" i="55"/>
  <c r="J2054" i="55"/>
  <c r="K2054" i="55"/>
  <c r="L2054" i="55"/>
  <c r="M2054" i="55"/>
  <c r="N2054" i="55"/>
  <c r="B2055" i="55"/>
  <c r="C2055" i="55"/>
  <c r="P2055" i="55" s="1"/>
  <c r="D2055" i="55"/>
  <c r="E2055" i="55"/>
  <c r="F2055" i="55"/>
  <c r="G2055" i="55"/>
  <c r="H2055" i="55"/>
  <c r="I2055" i="55"/>
  <c r="J2055" i="55"/>
  <c r="K2055" i="55"/>
  <c r="L2055" i="55"/>
  <c r="M2055" i="55"/>
  <c r="N2055" i="55"/>
  <c r="B2056" i="55"/>
  <c r="C2056" i="55"/>
  <c r="P2056" i="55" s="1"/>
  <c r="D2056" i="55"/>
  <c r="E2056" i="55"/>
  <c r="F2056" i="55"/>
  <c r="G2056" i="55"/>
  <c r="H2056" i="55"/>
  <c r="I2056" i="55"/>
  <c r="J2056" i="55"/>
  <c r="K2056" i="55"/>
  <c r="L2056" i="55"/>
  <c r="M2056" i="55"/>
  <c r="N2056" i="55"/>
  <c r="B2057" i="55"/>
  <c r="C2057" i="55"/>
  <c r="P2057" i="55" s="1"/>
  <c r="D2057" i="55"/>
  <c r="E2057" i="55"/>
  <c r="F2057" i="55"/>
  <c r="G2057" i="55"/>
  <c r="H2057" i="55"/>
  <c r="I2057" i="55"/>
  <c r="J2057" i="55"/>
  <c r="K2057" i="55"/>
  <c r="L2057" i="55"/>
  <c r="M2057" i="55"/>
  <c r="N2057" i="55"/>
  <c r="B2058" i="55"/>
  <c r="C2058" i="55"/>
  <c r="P2058" i="55" s="1"/>
  <c r="D2058" i="55"/>
  <c r="E2058" i="55"/>
  <c r="F2058" i="55"/>
  <c r="G2058" i="55"/>
  <c r="H2058" i="55"/>
  <c r="I2058" i="55"/>
  <c r="J2058" i="55"/>
  <c r="K2058" i="55"/>
  <c r="L2058" i="55"/>
  <c r="M2058" i="55"/>
  <c r="N2058" i="55"/>
  <c r="B2059" i="55"/>
  <c r="C2059" i="55"/>
  <c r="P2059" i="55" s="1"/>
  <c r="D2059" i="55"/>
  <c r="E2059" i="55"/>
  <c r="F2059" i="55"/>
  <c r="G2059" i="55"/>
  <c r="H2059" i="55"/>
  <c r="I2059" i="55"/>
  <c r="J2059" i="55"/>
  <c r="K2059" i="55"/>
  <c r="L2059" i="55"/>
  <c r="M2059" i="55"/>
  <c r="N2059" i="55"/>
  <c r="B2060" i="55"/>
  <c r="C2060" i="55"/>
  <c r="P2060" i="55" s="1"/>
  <c r="D2060" i="55"/>
  <c r="E2060" i="55"/>
  <c r="F2060" i="55"/>
  <c r="G2060" i="55"/>
  <c r="H2060" i="55"/>
  <c r="I2060" i="55"/>
  <c r="J2060" i="55"/>
  <c r="K2060" i="55"/>
  <c r="L2060" i="55"/>
  <c r="M2060" i="55"/>
  <c r="N2060" i="55"/>
  <c r="B2061" i="55"/>
  <c r="C2061" i="55"/>
  <c r="P2061" i="55" s="1"/>
  <c r="D2061" i="55"/>
  <c r="E2061" i="55"/>
  <c r="F2061" i="55"/>
  <c r="G2061" i="55"/>
  <c r="H2061" i="55"/>
  <c r="I2061" i="55"/>
  <c r="J2061" i="55"/>
  <c r="K2061" i="55"/>
  <c r="L2061" i="55"/>
  <c r="M2061" i="55"/>
  <c r="N2061" i="55"/>
  <c r="B2062" i="55"/>
  <c r="C2062" i="55"/>
  <c r="P2062" i="55" s="1"/>
  <c r="D2062" i="55"/>
  <c r="E2062" i="55"/>
  <c r="F2062" i="55"/>
  <c r="G2062" i="55"/>
  <c r="H2062" i="55"/>
  <c r="I2062" i="55"/>
  <c r="J2062" i="55"/>
  <c r="K2062" i="55"/>
  <c r="L2062" i="55"/>
  <c r="M2062" i="55"/>
  <c r="N2062" i="55"/>
  <c r="B2063" i="55"/>
  <c r="C2063" i="55"/>
  <c r="P2063" i="55" s="1"/>
  <c r="D2063" i="55"/>
  <c r="E2063" i="55"/>
  <c r="F2063" i="55"/>
  <c r="G2063" i="55"/>
  <c r="H2063" i="55"/>
  <c r="I2063" i="55"/>
  <c r="J2063" i="55"/>
  <c r="K2063" i="55"/>
  <c r="L2063" i="55"/>
  <c r="M2063" i="55"/>
  <c r="N2063" i="55"/>
  <c r="B2064" i="55"/>
  <c r="C2064" i="55"/>
  <c r="P2064" i="55" s="1"/>
  <c r="D2064" i="55"/>
  <c r="E2064" i="55"/>
  <c r="F2064" i="55"/>
  <c r="G2064" i="55"/>
  <c r="H2064" i="55"/>
  <c r="I2064" i="55"/>
  <c r="J2064" i="55"/>
  <c r="K2064" i="55"/>
  <c r="L2064" i="55"/>
  <c r="M2064" i="55"/>
  <c r="N2064" i="55"/>
  <c r="B2065" i="55"/>
  <c r="C2065" i="55"/>
  <c r="P2065" i="55" s="1"/>
  <c r="D2065" i="55"/>
  <c r="E2065" i="55"/>
  <c r="F2065" i="55"/>
  <c r="G2065" i="55"/>
  <c r="H2065" i="55"/>
  <c r="I2065" i="55"/>
  <c r="J2065" i="55"/>
  <c r="K2065" i="55"/>
  <c r="L2065" i="55"/>
  <c r="M2065" i="55"/>
  <c r="N2065" i="55"/>
  <c r="B2066" i="55"/>
  <c r="C2066" i="55"/>
  <c r="P2066" i="55" s="1"/>
  <c r="D2066" i="55"/>
  <c r="E2066" i="55"/>
  <c r="F2066" i="55"/>
  <c r="G2066" i="55"/>
  <c r="H2066" i="55"/>
  <c r="I2066" i="55"/>
  <c r="J2066" i="55"/>
  <c r="K2066" i="55"/>
  <c r="L2066" i="55"/>
  <c r="M2066" i="55"/>
  <c r="N2066" i="55"/>
  <c r="B2067" i="55"/>
  <c r="C2067" i="55"/>
  <c r="P2067" i="55" s="1"/>
  <c r="D2067" i="55"/>
  <c r="E2067" i="55"/>
  <c r="F2067" i="55"/>
  <c r="G2067" i="55"/>
  <c r="H2067" i="55"/>
  <c r="I2067" i="55"/>
  <c r="J2067" i="55"/>
  <c r="K2067" i="55"/>
  <c r="L2067" i="55"/>
  <c r="M2067" i="55"/>
  <c r="N2067" i="55"/>
  <c r="B2068" i="55"/>
  <c r="C2068" i="55"/>
  <c r="P2068" i="55" s="1"/>
  <c r="D2068" i="55"/>
  <c r="E2068" i="55"/>
  <c r="F2068" i="55"/>
  <c r="G2068" i="55"/>
  <c r="H2068" i="55"/>
  <c r="I2068" i="55"/>
  <c r="J2068" i="55"/>
  <c r="K2068" i="55"/>
  <c r="L2068" i="55"/>
  <c r="M2068" i="55"/>
  <c r="N2068" i="55"/>
  <c r="B2069" i="55"/>
  <c r="C2069" i="55"/>
  <c r="P2069" i="55" s="1"/>
  <c r="D2069" i="55"/>
  <c r="E2069" i="55"/>
  <c r="F2069" i="55"/>
  <c r="G2069" i="55"/>
  <c r="H2069" i="55"/>
  <c r="I2069" i="55"/>
  <c r="J2069" i="55"/>
  <c r="K2069" i="55"/>
  <c r="L2069" i="55"/>
  <c r="M2069" i="55"/>
  <c r="N2069" i="55"/>
  <c r="B2070" i="55"/>
  <c r="C2070" i="55"/>
  <c r="P2070" i="55" s="1"/>
  <c r="D2070" i="55"/>
  <c r="E2070" i="55"/>
  <c r="F2070" i="55"/>
  <c r="G2070" i="55"/>
  <c r="H2070" i="55"/>
  <c r="I2070" i="55"/>
  <c r="J2070" i="55"/>
  <c r="K2070" i="55"/>
  <c r="L2070" i="55"/>
  <c r="M2070" i="55"/>
  <c r="N2070" i="55"/>
  <c r="B2071" i="55"/>
  <c r="C2071" i="55"/>
  <c r="P2071" i="55" s="1"/>
  <c r="D2071" i="55"/>
  <c r="E2071" i="55"/>
  <c r="F2071" i="55"/>
  <c r="G2071" i="55"/>
  <c r="H2071" i="55"/>
  <c r="I2071" i="55"/>
  <c r="J2071" i="55"/>
  <c r="K2071" i="55"/>
  <c r="L2071" i="55"/>
  <c r="M2071" i="55"/>
  <c r="N2071" i="55"/>
  <c r="B2072" i="55"/>
  <c r="C2072" i="55"/>
  <c r="P2072" i="55" s="1"/>
  <c r="D2072" i="55"/>
  <c r="E2072" i="55"/>
  <c r="F2072" i="55"/>
  <c r="G2072" i="55"/>
  <c r="H2072" i="55"/>
  <c r="I2072" i="55"/>
  <c r="J2072" i="55"/>
  <c r="K2072" i="55"/>
  <c r="L2072" i="55"/>
  <c r="M2072" i="55"/>
  <c r="N2072" i="55"/>
  <c r="B2073" i="55"/>
  <c r="C2073" i="55"/>
  <c r="P2073" i="55" s="1"/>
  <c r="D2073" i="55"/>
  <c r="E2073" i="55"/>
  <c r="F2073" i="55"/>
  <c r="G2073" i="55"/>
  <c r="H2073" i="55"/>
  <c r="I2073" i="55"/>
  <c r="J2073" i="55"/>
  <c r="K2073" i="55"/>
  <c r="L2073" i="55"/>
  <c r="M2073" i="55"/>
  <c r="N2073" i="55"/>
  <c r="B2074" i="55"/>
  <c r="C2074" i="55"/>
  <c r="P2074" i="55" s="1"/>
  <c r="D2074" i="55"/>
  <c r="E2074" i="55"/>
  <c r="F2074" i="55"/>
  <c r="G2074" i="55"/>
  <c r="H2074" i="55"/>
  <c r="I2074" i="55"/>
  <c r="J2074" i="55"/>
  <c r="K2074" i="55"/>
  <c r="L2074" i="55"/>
  <c r="M2074" i="55"/>
  <c r="N2074" i="55"/>
  <c r="B2075" i="55"/>
  <c r="C2075" i="55"/>
  <c r="P2075" i="55" s="1"/>
  <c r="D2075" i="55"/>
  <c r="E2075" i="55"/>
  <c r="F2075" i="55"/>
  <c r="G2075" i="55"/>
  <c r="H2075" i="55"/>
  <c r="I2075" i="55"/>
  <c r="J2075" i="55"/>
  <c r="K2075" i="55"/>
  <c r="L2075" i="55"/>
  <c r="M2075" i="55"/>
  <c r="N2075" i="55"/>
  <c r="B2076" i="55"/>
  <c r="C2076" i="55"/>
  <c r="P2076" i="55" s="1"/>
  <c r="D2076" i="55"/>
  <c r="E2076" i="55"/>
  <c r="F2076" i="55"/>
  <c r="G2076" i="55"/>
  <c r="H2076" i="55"/>
  <c r="I2076" i="55"/>
  <c r="J2076" i="55"/>
  <c r="K2076" i="55"/>
  <c r="L2076" i="55"/>
  <c r="M2076" i="55"/>
  <c r="N2076" i="55"/>
  <c r="B2077" i="55"/>
  <c r="C2077" i="55"/>
  <c r="P2077" i="55" s="1"/>
  <c r="D2077" i="55"/>
  <c r="E2077" i="55"/>
  <c r="F2077" i="55"/>
  <c r="G2077" i="55"/>
  <c r="H2077" i="55"/>
  <c r="I2077" i="55"/>
  <c r="J2077" i="55"/>
  <c r="K2077" i="55"/>
  <c r="L2077" i="55"/>
  <c r="M2077" i="55"/>
  <c r="N2077" i="55"/>
  <c r="B2078" i="55"/>
  <c r="C2078" i="55"/>
  <c r="P2078" i="55" s="1"/>
  <c r="D2078" i="55"/>
  <c r="E2078" i="55"/>
  <c r="F2078" i="55"/>
  <c r="G2078" i="55"/>
  <c r="H2078" i="55"/>
  <c r="I2078" i="55"/>
  <c r="J2078" i="55"/>
  <c r="K2078" i="55"/>
  <c r="L2078" i="55"/>
  <c r="M2078" i="55"/>
  <c r="N2078" i="55"/>
  <c r="B2079" i="55"/>
  <c r="C2079" i="55"/>
  <c r="P2079" i="55" s="1"/>
  <c r="D2079" i="55"/>
  <c r="E2079" i="55"/>
  <c r="F2079" i="55"/>
  <c r="G2079" i="55"/>
  <c r="H2079" i="55"/>
  <c r="I2079" i="55"/>
  <c r="J2079" i="55"/>
  <c r="K2079" i="55"/>
  <c r="L2079" i="55"/>
  <c r="M2079" i="55"/>
  <c r="N2079" i="55"/>
  <c r="B2080" i="55"/>
  <c r="C2080" i="55"/>
  <c r="P2080" i="55" s="1"/>
  <c r="D2080" i="55"/>
  <c r="E2080" i="55"/>
  <c r="F2080" i="55"/>
  <c r="G2080" i="55"/>
  <c r="H2080" i="55"/>
  <c r="I2080" i="55"/>
  <c r="J2080" i="55"/>
  <c r="K2080" i="55"/>
  <c r="L2080" i="55"/>
  <c r="M2080" i="55"/>
  <c r="N2080" i="55"/>
  <c r="B2081" i="55"/>
  <c r="C2081" i="55"/>
  <c r="P2081" i="55" s="1"/>
  <c r="D2081" i="55"/>
  <c r="E2081" i="55"/>
  <c r="F2081" i="55"/>
  <c r="G2081" i="55"/>
  <c r="H2081" i="55"/>
  <c r="I2081" i="55"/>
  <c r="J2081" i="55"/>
  <c r="K2081" i="55"/>
  <c r="L2081" i="55"/>
  <c r="M2081" i="55"/>
  <c r="N2081" i="55"/>
  <c r="B2082" i="55"/>
  <c r="C2082" i="55"/>
  <c r="P2082" i="55" s="1"/>
  <c r="D2082" i="55"/>
  <c r="E2082" i="55"/>
  <c r="F2082" i="55"/>
  <c r="G2082" i="55"/>
  <c r="H2082" i="55"/>
  <c r="I2082" i="55"/>
  <c r="J2082" i="55"/>
  <c r="K2082" i="55"/>
  <c r="L2082" i="55"/>
  <c r="M2082" i="55"/>
  <c r="N2082" i="55"/>
  <c r="B2083" i="55"/>
  <c r="C2083" i="55"/>
  <c r="P2083" i="55" s="1"/>
  <c r="D2083" i="55"/>
  <c r="E2083" i="55"/>
  <c r="F2083" i="55"/>
  <c r="G2083" i="55"/>
  <c r="H2083" i="55"/>
  <c r="I2083" i="55"/>
  <c r="J2083" i="55"/>
  <c r="K2083" i="55"/>
  <c r="L2083" i="55"/>
  <c r="M2083" i="55"/>
  <c r="N2083" i="55"/>
  <c r="B2084" i="55"/>
  <c r="C2084" i="55"/>
  <c r="P2084" i="55" s="1"/>
  <c r="D2084" i="55"/>
  <c r="E2084" i="55"/>
  <c r="F2084" i="55"/>
  <c r="G2084" i="55"/>
  <c r="H2084" i="55"/>
  <c r="I2084" i="55"/>
  <c r="J2084" i="55"/>
  <c r="K2084" i="55"/>
  <c r="L2084" i="55"/>
  <c r="M2084" i="55"/>
  <c r="N2084" i="55"/>
  <c r="B2085" i="55"/>
  <c r="C2085" i="55"/>
  <c r="P2085" i="55" s="1"/>
  <c r="D2085" i="55"/>
  <c r="E2085" i="55"/>
  <c r="F2085" i="55"/>
  <c r="G2085" i="55"/>
  <c r="H2085" i="55"/>
  <c r="I2085" i="55"/>
  <c r="J2085" i="55"/>
  <c r="K2085" i="55"/>
  <c r="L2085" i="55"/>
  <c r="M2085" i="55"/>
  <c r="N2085" i="55"/>
  <c r="B2086" i="55"/>
  <c r="C2086" i="55"/>
  <c r="P2086" i="55" s="1"/>
  <c r="D2086" i="55"/>
  <c r="E2086" i="55"/>
  <c r="F2086" i="55"/>
  <c r="G2086" i="55"/>
  <c r="H2086" i="55"/>
  <c r="I2086" i="55"/>
  <c r="J2086" i="55"/>
  <c r="K2086" i="55"/>
  <c r="L2086" i="55"/>
  <c r="M2086" i="55"/>
  <c r="N2086" i="55"/>
  <c r="B2087" i="55"/>
  <c r="C2087" i="55"/>
  <c r="P2087" i="55" s="1"/>
  <c r="D2087" i="55"/>
  <c r="E2087" i="55"/>
  <c r="F2087" i="55"/>
  <c r="G2087" i="55"/>
  <c r="H2087" i="55"/>
  <c r="I2087" i="55"/>
  <c r="J2087" i="55"/>
  <c r="K2087" i="55"/>
  <c r="L2087" i="55"/>
  <c r="M2087" i="55"/>
  <c r="N2087" i="55"/>
  <c r="B2088" i="55"/>
  <c r="C2088" i="55"/>
  <c r="P2088" i="55" s="1"/>
  <c r="D2088" i="55"/>
  <c r="E2088" i="55"/>
  <c r="F2088" i="55"/>
  <c r="G2088" i="55"/>
  <c r="H2088" i="55"/>
  <c r="I2088" i="55"/>
  <c r="J2088" i="55"/>
  <c r="K2088" i="55"/>
  <c r="L2088" i="55"/>
  <c r="M2088" i="55"/>
  <c r="N2088" i="55"/>
  <c r="B2089" i="55"/>
  <c r="C2089" i="55"/>
  <c r="P2089" i="55" s="1"/>
  <c r="D2089" i="55"/>
  <c r="E2089" i="55"/>
  <c r="F2089" i="55"/>
  <c r="G2089" i="55"/>
  <c r="H2089" i="55"/>
  <c r="I2089" i="55"/>
  <c r="J2089" i="55"/>
  <c r="K2089" i="55"/>
  <c r="L2089" i="55"/>
  <c r="M2089" i="55"/>
  <c r="N2089" i="55"/>
  <c r="B2090" i="55"/>
  <c r="C2090" i="55"/>
  <c r="P2090" i="55" s="1"/>
  <c r="D2090" i="55"/>
  <c r="E2090" i="55"/>
  <c r="F2090" i="55"/>
  <c r="G2090" i="55"/>
  <c r="H2090" i="55"/>
  <c r="I2090" i="55"/>
  <c r="J2090" i="55"/>
  <c r="K2090" i="55"/>
  <c r="L2090" i="55"/>
  <c r="M2090" i="55"/>
  <c r="N2090" i="55"/>
  <c r="B2091" i="55"/>
  <c r="C2091" i="55"/>
  <c r="P2091" i="55" s="1"/>
  <c r="D2091" i="55"/>
  <c r="E2091" i="55"/>
  <c r="F2091" i="55"/>
  <c r="G2091" i="55"/>
  <c r="H2091" i="55"/>
  <c r="I2091" i="55"/>
  <c r="J2091" i="55"/>
  <c r="K2091" i="55"/>
  <c r="L2091" i="55"/>
  <c r="M2091" i="55"/>
  <c r="N2091" i="55"/>
  <c r="B2092" i="55"/>
  <c r="C2092" i="55"/>
  <c r="P2092" i="55" s="1"/>
  <c r="D2092" i="55"/>
  <c r="E2092" i="55"/>
  <c r="F2092" i="55"/>
  <c r="G2092" i="55"/>
  <c r="H2092" i="55"/>
  <c r="I2092" i="55"/>
  <c r="J2092" i="55"/>
  <c r="K2092" i="55"/>
  <c r="L2092" i="55"/>
  <c r="M2092" i="55"/>
  <c r="N2092" i="55"/>
  <c r="B2093" i="55"/>
  <c r="C2093" i="55"/>
  <c r="P2093" i="55" s="1"/>
  <c r="D2093" i="55"/>
  <c r="E2093" i="55"/>
  <c r="F2093" i="55"/>
  <c r="G2093" i="55"/>
  <c r="H2093" i="55"/>
  <c r="I2093" i="55"/>
  <c r="J2093" i="55"/>
  <c r="K2093" i="55"/>
  <c r="L2093" i="55"/>
  <c r="M2093" i="55"/>
  <c r="N2093" i="55"/>
  <c r="B2094" i="55"/>
  <c r="C2094" i="55"/>
  <c r="P2094" i="55" s="1"/>
  <c r="D2094" i="55"/>
  <c r="E2094" i="55"/>
  <c r="F2094" i="55"/>
  <c r="G2094" i="55"/>
  <c r="H2094" i="55"/>
  <c r="I2094" i="55"/>
  <c r="J2094" i="55"/>
  <c r="K2094" i="55"/>
  <c r="L2094" i="55"/>
  <c r="M2094" i="55"/>
  <c r="N2094" i="55"/>
  <c r="B2095" i="55"/>
  <c r="C2095" i="55"/>
  <c r="P2095" i="55" s="1"/>
  <c r="D2095" i="55"/>
  <c r="E2095" i="55"/>
  <c r="F2095" i="55"/>
  <c r="G2095" i="55"/>
  <c r="H2095" i="55"/>
  <c r="I2095" i="55"/>
  <c r="J2095" i="55"/>
  <c r="K2095" i="55"/>
  <c r="L2095" i="55"/>
  <c r="M2095" i="55"/>
  <c r="N2095" i="55"/>
  <c r="B2096" i="55"/>
  <c r="C2096" i="55"/>
  <c r="P2096" i="55" s="1"/>
  <c r="D2096" i="55"/>
  <c r="E2096" i="55"/>
  <c r="F2096" i="55"/>
  <c r="G2096" i="55"/>
  <c r="H2096" i="55"/>
  <c r="I2096" i="55"/>
  <c r="J2096" i="55"/>
  <c r="K2096" i="55"/>
  <c r="L2096" i="55"/>
  <c r="M2096" i="55"/>
  <c r="N2096" i="55"/>
  <c r="B2097" i="55"/>
  <c r="C2097" i="55"/>
  <c r="P2097" i="55" s="1"/>
  <c r="D2097" i="55"/>
  <c r="E2097" i="55"/>
  <c r="F2097" i="55"/>
  <c r="G2097" i="55"/>
  <c r="H2097" i="55"/>
  <c r="I2097" i="55"/>
  <c r="J2097" i="55"/>
  <c r="K2097" i="55"/>
  <c r="L2097" i="55"/>
  <c r="M2097" i="55"/>
  <c r="N2097" i="55"/>
  <c r="B2098" i="55"/>
  <c r="C2098" i="55"/>
  <c r="P2098" i="55" s="1"/>
  <c r="D2098" i="55"/>
  <c r="E2098" i="55"/>
  <c r="F2098" i="55"/>
  <c r="G2098" i="55"/>
  <c r="H2098" i="55"/>
  <c r="I2098" i="55"/>
  <c r="J2098" i="55"/>
  <c r="K2098" i="55"/>
  <c r="L2098" i="55"/>
  <c r="M2098" i="55"/>
  <c r="N2098" i="55"/>
  <c r="B2099" i="55"/>
  <c r="C2099" i="55"/>
  <c r="P2099" i="55" s="1"/>
  <c r="D2099" i="55"/>
  <c r="E2099" i="55"/>
  <c r="F2099" i="55"/>
  <c r="G2099" i="55"/>
  <c r="H2099" i="55"/>
  <c r="I2099" i="55"/>
  <c r="J2099" i="55"/>
  <c r="K2099" i="55"/>
  <c r="L2099" i="55"/>
  <c r="M2099" i="55"/>
  <c r="N2099" i="55"/>
  <c r="B2100" i="55"/>
  <c r="C2100" i="55"/>
  <c r="P2100" i="55" s="1"/>
  <c r="D2100" i="55"/>
  <c r="E2100" i="55"/>
  <c r="F2100" i="55"/>
  <c r="G2100" i="55"/>
  <c r="H2100" i="55"/>
  <c r="I2100" i="55"/>
  <c r="J2100" i="55"/>
  <c r="K2100" i="55"/>
  <c r="L2100" i="55"/>
  <c r="M2100" i="55"/>
  <c r="N2100" i="55"/>
  <c r="B2101" i="55"/>
  <c r="C2101" i="55"/>
  <c r="P2101" i="55" s="1"/>
  <c r="D2101" i="55"/>
  <c r="E2101" i="55"/>
  <c r="F2101" i="55"/>
  <c r="G2101" i="55"/>
  <c r="H2101" i="55"/>
  <c r="I2101" i="55"/>
  <c r="J2101" i="55"/>
  <c r="K2101" i="55"/>
  <c r="L2101" i="55"/>
  <c r="M2101" i="55"/>
  <c r="N2101" i="55"/>
  <c r="B2102" i="55"/>
  <c r="C2102" i="55"/>
  <c r="P2102" i="55" s="1"/>
  <c r="D2102" i="55"/>
  <c r="E2102" i="55"/>
  <c r="F2102" i="55"/>
  <c r="G2102" i="55"/>
  <c r="H2102" i="55"/>
  <c r="I2102" i="55"/>
  <c r="J2102" i="55"/>
  <c r="K2102" i="55"/>
  <c r="L2102" i="55"/>
  <c r="M2102" i="55"/>
  <c r="N2102" i="55"/>
  <c r="B2103" i="55"/>
  <c r="C2103" i="55"/>
  <c r="P2103" i="55" s="1"/>
  <c r="D2103" i="55"/>
  <c r="E2103" i="55"/>
  <c r="F2103" i="55"/>
  <c r="G2103" i="55"/>
  <c r="H2103" i="55"/>
  <c r="I2103" i="55"/>
  <c r="J2103" i="55"/>
  <c r="K2103" i="55"/>
  <c r="L2103" i="55"/>
  <c r="M2103" i="55"/>
  <c r="N2103" i="55"/>
  <c r="B2104" i="55"/>
  <c r="C2104" i="55"/>
  <c r="P2104" i="55" s="1"/>
  <c r="D2104" i="55"/>
  <c r="E2104" i="55"/>
  <c r="F2104" i="55"/>
  <c r="G2104" i="55"/>
  <c r="H2104" i="55"/>
  <c r="I2104" i="55"/>
  <c r="J2104" i="55"/>
  <c r="K2104" i="55"/>
  <c r="L2104" i="55"/>
  <c r="M2104" i="55"/>
  <c r="N2104" i="55"/>
  <c r="B2105" i="55"/>
  <c r="C2105" i="55"/>
  <c r="P2105" i="55" s="1"/>
  <c r="D2105" i="55"/>
  <c r="E2105" i="55"/>
  <c r="F2105" i="55"/>
  <c r="G2105" i="55"/>
  <c r="H2105" i="55"/>
  <c r="I2105" i="55"/>
  <c r="J2105" i="55"/>
  <c r="K2105" i="55"/>
  <c r="L2105" i="55"/>
  <c r="M2105" i="55"/>
  <c r="N2105" i="55"/>
  <c r="B2106" i="55"/>
  <c r="C2106" i="55"/>
  <c r="P2106" i="55" s="1"/>
  <c r="D2106" i="55"/>
  <c r="E2106" i="55"/>
  <c r="F2106" i="55"/>
  <c r="G2106" i="55"/>
  <c r="H2106" i="55"/>
  <c r="I2106" i="55"/>
  <c r="J2106" i="55"/>
  <c r="K2106" i="55"/>
  <c r="L2106" i="55"/>
  <c r="M2106" i="55"/>
  <c r="N2106" i="55"/>
  <c r="B2107" i="55"/>
  <c r="C2107" i="55"/>
  <c r="P2107" i="55" s="1"/>
  <c r="D2107" i="55"/>
  <c r="E2107" i="55"/>
  <c r="F2107" i="55"/>
  <c r="G2107" i="55"/>
  <c r="H2107" i="55"/>
  <c r="I2107" i="55"/>
  <c r="J2107" i="55"/>
  <c r="K2107" i="55"/>
  <c r="L2107" i="55"/>
  <c r="M2107" i="55"/>
  <c r="N2107" i="55"/>
  <c r="B2108" i="55"/>
  <c r="C2108" i="55"/>
  <c r="P2108" i="55" s="1"/>
  <c r="D2108" i="55"/>
  <c r="E2108" i="55"/>
  <c r="F2108" i="55"/>
  <c r="G2108" i="55"/>
  <c r="H2108" i="55"/>
  <c r="I2108" i="55"/>
  <c r="J2108" i="55"/>
  <c r="K2108" i="55"/>
  <c r="L2108" i="55"/>
  <c r="M2108" i="55"/>
  <c r="N2108" i="55"/>
  <c r="B2109" i="55"/>
  <c r="C2109" i="55"/>
  <c r="P2109" i="55" s="1"/>
  <c r="D2109" i="55"/>
  <c r="E2109" i="55"/>
  <c r="F2109" i="55"/>
  <c r="G2109" i="55"/>
  <c r="H2109" i="55"/>
  <c r="I2109" i="55"/>
  <c r="J2109" i="55"/>
  <c r="K2109" i="55"/>
  <c r="L2109" i="55"/>
  <c r="M2109" i="55"/>
  <c r="N2109" i="55"/>
  <c r="B2110" i="55"/>
  <c r="C2110" i="55"/>
  <c r="P2110" i="55" s="1"/>
  <c r="D2110" i="55"/>
  <c r="E2110" i="55"/>
  <c r="F2110" i="55"/>
  <c r="G2110" i="55"/>
  <c r="H2110" i="55"/>
  <c r="I2110" i="55"/>
  <c r="J2110" i="55"/>
  <c r="K2110" i="55"/>
  <c r="L2110" i="55"/>
  <c r="M2110" i="55"/>
  <c r="N2110" i="55"/>
  <c r="B2111" i="55"/>
  <c r="C2111" i="55"/>
  <c r="P2111" i="55" s="1"/>
  <c r="D2111" i="55"/>
  <c r="E2111" i="55"/>
  <c r="F2111" i="55"/>
  <c r="G2111" i="55"/>
  <c r="H2111" i="55"/>
  <c r="I2111" i="55"/>
  <c r="J2111" i="55"/>
  <c r="K2111" i="55"/>
  <c r="L2111" i="55"/>
  <c r="M2111" i="55"/>
  <c r="N2111" i="55"/>
  <c r="B2112" i="55"/>
  <c r="C2112" i="55"/>
  <c r="P2112" i="55" s="1"/>
  <c r="D2112" i="55"/>
  <c r="E2112" i="55"/>
  <c r="F2112" i="55"/>
  <c r="G2112" i="55"/>
  <c r="H2112" i="55"/>
  <c r="I2112" i="55"/>
  <c r="J2112" i="55"/>
  <c r="K2112" i="55"/>
  <c r="L2112" i="55"/>
  <c r="M2112" i="55"/>
  <c r="N2112" i="55"/>
  <c r="B2113" i="55"/>
  <c r="C2113" i="55"/>
  <c r="P2113" i="55" s="1"/>
  <c r="D2113" i="55"/>
  <c r="E2113" i="55"/>
  <c r="F2113" i="55"/>
  <c r="G2113" i="55"/>
  <c r="H2113" i="55"/>
  <c r="I2113" i="55"/>
  <c r="J2113" i="55"/>
  <c r="K2113" i="55"/>
  <c r="L2113" i="55"/>
  <c r="M2113" i="55"/>
  <c r="N2113" i="55"/>
  <c r="B2114" i="55"/>
  <c r="C2114" i="55"/>
  <c r="P2114" i="55" s="1"/>
  <c r="D2114" i="55"/>
  <c r="E2114" i="55"/>
  <c r="F2114" i="55"/>
  <c r="G2114" i="55"/>
  <c r="H2114" i="55"/>
  <c r="I2114" i="55"/>
  <c r="J2114" i="55"/>
  <c r="K2114" i="55"/>
  <c r="L2114" i="55"/>
  <c r="M2114" i="55"/>
  <c r="N2114" i="55"/>
  <c r="B2115" i="55"/>
  <c r="C2115" i="55"/>
  <c r="P2115" i="55" s="1"/>
  <c r="D2115" i="55"/>
  <c r="E2115" i="55"/>
  <c r="F2115" i="55"/>
  <c r="G2115" i="55"/>
  <c r="H2115" i="55"/>
  <c r="I2115" i="55"/>
  <c r="J2115" i="55"/>
  <c r="K2115" i="55"/>
  <c r="L2115" i="55"/>
  <c r="M2115" i="55"/>
  <c r="N2115" i="55"/>
  <c r="B2116" i="55"/>
  <c r="C2116" i="55"/>
  <c r="P2116" i="55" s="1"/>
  <c r="D2116" i="55"/>
  <c r="E2116" i="55"/>
  <c r="F2116" i="55"/>
  <c r="G2116" i="55"/>
  <c r="H2116" i="55"/>
  <c r="I2116" i="55"/>
  <c r="J2116" i="55"/>
  <c r="K2116" i="55"/>
  <c r="L2116" i="55"/>
  <c r="M2116" i="55"/>
  <c r="N2116" i="55"/>
  <c r="B2117" i="55"/>
  <c r="C2117" i="55"/>
  <c r="P2117" i="55" s="1"/>
  <c r="D2117" i="55"/>
  <c r="E2117" i="55"/>
  <c r="F2117" i="55"/>
  <c r="G2117" i="55"/>
  <c r="H2117" i="55"/>
  <c r="I2117" i="55"/>
  <c r="J2117" i="55"/>
  <c r="K2117" i="55"/>
  <c r="L2117" i="55"/>
  <c r="M2117" i="55"/>
  <c r="N2117" i="55"/>
  <c r="B2118" i="55"/>
  <c r="C2118" i="55"/>
  <c r="P2118" i="55" s="1"/>
  <c r="D2118" i="55"/>
  <c r="E2118" i="55"/>
  <c r="F2118" i="55"/>
  <c r="G2118" i="55"/>
  <c r="H2118" i="55"/>
  <c r="I2118" i="55"/>
  <c r="J2118" i="55"/>
  <c r="K2118" i="55"/>
  <c r="L2118" i="55"/>
  <c r="M2118" i="55"/>
  <c r="N2118" i="55"/>
  <c r="B2119" i="55"/>
  <c r="C2119" i="55"/>
  <c r="P2119" i="55" s="1"/>
  <c r="D2119" i="55"/>
  <c r="E2119" i="55"/>
  <c r="F2119" i="55"/>
  <c r="G2119" i="55"/>
  <c r="H2119" i="55"/>
  <c r="I2119" i="55"/>
  <c r="J2119" i="55"/>
  <c r="K2119" i="55"/>
  <c r="L2119" i="55"/>
  <c r="M2119" i="55"/>
  <c r="N2119" i="55"/>
  <c r="B2120" i="55"/>
  <c r="C2120" i="55"/>
  <c r="P2120" i="55" s="1"/>
  <c r="D2120" i="55"/>
  <c r="E2120" i="55"/>
  <c r="F2120" i="55"/>
  <c r="G2120" i="55"/>
  <c r="H2120" i="55"/>
  <c r="I2120" i="55"/>
  <c r="J2120" i="55"/>
  <c r="K2120" i="55"/>
  <c r="L2120" i="55"/>
  <c r="M2120" i="55"/>
  <c r="N2120" i="55"/>
  <c r="B2121" i="55"/>
  <c r="C2121" i="55"/>
  <c r="P2121" i="55" s="1"/>
  <c r="D2121" i="55"/>
  <c r="E2121" i="55"/>
  <c r="F2121" i="55"/>
  <c r="G2121" i="55"/>
  <c r="H2121" i="55"/>
  <c r="I2121" i="55"/>
  <c r="J2121" i="55"/>
  <c r="K2121" i="55"/>
  <c r="L2121" i="55"/>
  <c r="M2121" i="55"/>
  <c r="N2121" i="55"/>
  <c r="B2122" i="55"/>
  <c r="C2122" i="55"/>
  <c r="P2122" i="55" s="1"/>
  <c r="D2122" i="55"/>
  <c r="E2122" i="55"/>
  <c r="F2122" i="55"/>
  <c r="G2122" i="55"/>
  <c r="H2122" i="55"/>
  <c r="I2122" i="55"/>
  <c r="J2122" i="55"/>
  <c r="K2122" i="55"/>
  <c r="L2122" i="55"/>
  <c r="M2122" i="55"/>
  <c r="N2122" i="55"/>
  <c r="B2123" i="55"/>
  <c r="C2123" i="55"/>
  <c r="P2123" i="55" s="1"/>
  <c r="D2123" i="55"/>
  <c r="E2123" i="55"/>
  <c r="F2123" i="55"/>
  <c r="G2123" i="55"/>
  <c r="H2123" i="55"/>
  <c r="I2123" i="55"/>
  <c r="J2123" i="55"/>
  <c r="K2123" i="55"/>
  <c r="L2123" i="55"/>
  <c r="M2123" i="55"/>
  <c r="N2123" i="55"/>
  <c r="B2124" i="55"/>
  <c r="C2124" i="55"/>
  <c r="P2124" i="55" s="1"/>
  <c r="D2124" i="55"/>
  <c r="E2124" i="55"/>
  <c r="F2124" i="55"/>
  <c r="G2124" i="55"/>
  <c r="H2124" i="55"/>
  <c r="I2124" i="55"/>
  <c r="J2124" i="55"/>
  <c r="K2124" i="55"/>
  <c r="L2124" i="55"/>
  <c r="M2124" i="55"/>
  <c r="N2124" i="55"/>
  <c r="B2125" i="55"/>
  <c r="C2125" i="55"/>
  <c r="P2125" i="55" s="1"/>
  <c r="D2125" i="55"/>
  <c r="E2125" i="55"/>
  <c r="F2125" i="55"/>
  <c r="G2125" i="55"/>
  <c r="H2125" i="55"/>
  <c r="I2125" i="55"/>
  <c r="J2125" i="55"/>
  <c r="K2125" i="55"/>
  <c r="L2125" i="55"/>
  <c r="M2125" i="55"/>
  <c r="N2125" i="55"/>
  <c r="B2126" i="55"/>
  <c r="C2126" i="55"/>
  <c r="P2126" i="55" s="1"/>
  <c r="D2126" i="55"/>
  <c r="E2126" i="55"/>
  <c r="F2126" i="55"/>
  <c r="G2126" i="55"/>
  <c r="H2126" i="55"/>
  <c r="I2126" i="55"/>
  <c r="J2126" i="55"/>
  <c r="K2126" i="55"/>
  <c r="L2126" i="55"/>
  <c r="M2126" i="55"/>
  <c r="N2126" i="55"/>
  <c r="B2127" i="55"/>
  <c r="C2127" i="55"/>
  <c r="P2127" i="55" s="1"/>
  <c r="D2127" i="55"/>
  <c r="E2127" i="55"/>
  <c r="F2127" i="55"/>
  <c r="G2127" i="55"/>
  <c r="H2127" i="55"/>
  <c r="I2127" i="55"/>
  <c r="J2127" i="55"/>
  <c r="K2127" i="55"/>
  <c r="L2127" i="55"/>
  <c r="M2127" i="55"/>
  <c r="N2127" i="55"/>
  <c r="B2128" i="55"/>
  <c r="C2128" i="55"/>
  <c r="P2128" i="55" s="1"/>
  <c r="D2128" i="55"/>
  <c r="E2128" i="55"/>
  <c r="F2128" i="55"/>
  <c r="G2128" i="55"/>
  <c r="H2128" i="55"/>
  <c r="I2128" i="55"/>
  <c r="J2128" i="55"/>
  <c r="K2128" i="55"/>
  <c r="L2128" i="55"/>
  <c r="M2128" i="55"/>
  <c r="N2128" i="55"/>
  <c r="B2129" i="55"/>
  <c r="C2129" i="55"/>
  <c r="P2129" i="55" s="1"/>
  <c r="D2129" i="55"/>
  <c r="E2129" i="55"/>
  <c r="F2129" i="55"/>
  <c r="G2129" i="55"/>
  <c r="H2129" i="55"/>
  <c r="I2129" i="55"/>
  <c r="J2129" i="55"/>
  <c r="K2129" i="55"/>
  <c r="L2129" i="55"/>
  <c r="M2129" i="55"/>
  <c r="N2129" i="55"/>
  <c r="B2130" i="55"/>
  <c r="C2130" i="55"/>
  <c r="P2130" i="55" s="1"/>
  <c r="D2130" i="55"/>
  <c r="E2130" i="55"/>
  <c r="F2130" i="55"/>
  <c r="G2130" i="55"/>
  <c r="H2130" i="55"/>
  <c r="I2130" i="55"/>
  <c r="J2130" i="55"/>
  <c r="K2130" i="55"/>
  <c r="L2130" i="55"/>
  <c r="M2130" i="55"/>
  <c r="N2130" i="55"/>
  <c r="B2131" i="55"/>
  <c r="C2131" i="55"/>
  <c r="P2131" i="55" s="1"/>
  <c r="D2131" i="55"/>
  <c r="E2131" i="55"/>
  <c r="F2131" i="55"/>
  <c r="G2131" i="55"/>
  <c r="H2131" i="55"/>
  <c r="I2131" i="55"/>
  <c r="J2131" i="55"/>
  <c r="K2131" i="55"/>
  <c r="L2131" i="55"/>
  <c r="M2131" i="55"/>
  <c r="N2131" i="55"/>
  <c r="B2132" i="55"/>
  <c r="C2132" i="55"/>
  <c r="P2132" i="55" s="1"/>
  <c r="D2132" i="55"/>
  <c r="E2132" i="55"/>
  <c r="F2132" i="55"/>
  <c r="G2132" i="55"/>
  <c r="H2132" i="55"/>
  <c r="I2132" i="55"/>
  <c r="J2132" i="55"/>
  <c r="K2132" i="55"/>
  <c r="L2132" i="55"/>
  <c r="M2132" i="55"/>
  <c r="N2132" i="55"/>
  <c r="B2133" i="55"/>
  <c r="C2133" i="55"/>
  <c r="P2133" i="55" s="1"/>
  <c r="D2133" i="55"/>
  <c r="E2133" i="55"/>
  <c r="F2133" i="55"/>
  <c r="G2133" i="55"/>
  <c r="H2133" i="55"/>
  <c r="I2133" i="55"/>
  <c r="J2133" i="55"/>
  <c r="K2133" i="55"/>
  <c r="L2133" i="55"/>
  <c r="M2133" i="55"/>
  <c r="N2133" i="55"/>
  <c r="B2134" i="55"/>
  <c r="C2134" i="55"/>
  <c r="P2134" i="55" s="1"/>
  <c r="D2134" i="55"/>
  <c r="E2134" i="55"/>
  <c r="F2134" i="55"/>
  <c r="G2134" i="55"/>
  <c r="H2134" i="55"/>
  <c r="I2134" i="55"/>
  <c r="J2134" i="55"/>
  <c r="K2134" i="55"/>
  <c r="L2134" i="55"/>
  <c r="M2134" i="55"/>
  <c r="N2134" i="55"/>
  <c r="B2135" i="55"/>
  <c r="C2135" i="55"/>
  <c r="P2135" i="55" s="1"/>
  <c r="D2135" i="55"/>
  <c r="E2135" i="55"/>
  <c r="F2135" i="55"/>
  <c r="G2135" i="55"/>
  <c r="H2135" i="55"/>
  <c r="I2135" i="55"/>
  <c r="J2135" i="55"/>
  <c r="K2135" i="55"/>
  <c r="L2135" i="55"/>
  <c r="M2135" i="55"/>
  <c r="N2135" i="55"/>
  <c r="B2136" i="55"/>
  <c r="C2136" i="55"/>
  <c r="P2136" i="55" s="1"/>
  <c r="D2136" i="55"/>
  <c r="E2136" i="55"/>
  <c r="F2136" i="55"/>
  <c r="G2136" i="55"/>
  <c r="H2136" i="55"/>
  <c r="I2136" i="55"/>
  <c r="J2136" i="55"/>
  <c r="K2136" i="55"/>
  <c r="L2136" i="55"/>
  <c r="M2136" i="55"/>
  <c r="N2136" i="55"/>
  <c r="B2137" i="55"/>
  <c r="C2137" i="55"/>
  <c r="P2137" i="55" s="1"/>
  <c r="D2137" i="55"/>
  <c r="E2137" i="55"/>
  <c r="F2137" i="55"/>
  <c r="G2137" i="55"/>
  <c r="H2137" i="55"/>
  <c r="I2137" i="55"/>
  <c r="J2137" i="55"/>
  <c r="K2137" i="55"/>
  <c r="L2137" i="55"/>
  <c r="M2137" i="55"/>
  <c r="N2137" i="55"/>
  <c r="B2138" i="55"/>
  <c r="C2138" i="55"/>
  <c r="P2138" i="55" s="1"/>
  <c r="D2138" i="55"/>
  <c r="E2138" i="55"/>
  <c r="F2138" i="55"/>
  <c r="G2138" i="55"/>
  <c r="H2138" i="55"/>
  <c r="I2138" i="55"/>
  <c r="J2138" i="55"/>
  <c r="K2138" i="55"/>
  <c r="L2138" i="55"/>
  <c r="M2138" i="55"/>
  <c r="N2138" i="55"/>
  <c r="B2139" i="55"/>
  <c r="C2139" i="55"/>
  <c r="P2139" i="55" s="1"/>
  <c r="D2139" i="55"/>
  <c r="E2139" i="55"/>
  <c r="F2139" i="55"/>
  <c r="G2139" i="55"/>
  <c r="H2139" i="55"/>
  <c r="I2139" i="55"/>
  <c r="J2139" i="55"/>
  <c r="K2139" i="55"/>
  <c r="L2139" i="55"/>
  <c r="M2139" i="55"/>
  <c r="N2139" i="55"/>
  <c r="B2140" i="55"/>
  <c r="C2140" i="55"/>
  <c r="P2140" i="55" s="1"/>
  <c r="D2140" i="55"/>
  <c r="E2140" i="55"/>
  <c r="F2140" i="55"/>
  <c r="G2140" i="55"/>
  <c r="H2140" i="55"/>
  <c r="I2140" i="55"/>
  <c r="J2140" i="55"/>
  <c r="K2140" i="55"/>
  <c r="L2140" i="55"/>
  <c r="M2140" i="55"/>
  <c r="N2140" i="55"/>
  <c r="B2141" i="55"/>
  <c r="C2141" i="55"/>
  <c r="P2141" i="55" s="1"/>
  <c r="D2141" i="55"/>
  <c r="E2141" i="55"/>
  <c r="F2141" i="55"/>
  <c r="G2141" i="55"/>
  <c r="H2141" i="55"/>
  <c r="I2141" i="55"/>
  <c r="J2141" i="55"/>
  <c r="K2141" i="55"/>
  <c r="L2141" i="55"/>
  <c r="M2141" i="55"/>
  <c r="N2141" i="55"/>
  <c r="B2142" i="55"/>
  <c r="C2142" i="55"/>
  <c r="P2142" i="55" s="1"/>
  <c r="D2142" i="55"/>
  <c r="E2142" i="55"/>
  <c r="F2142" i="55"/>
  <c r="G2142" i="55"/>
  <c r="H2142" i="55"/>
  <c r="I2142" i="55"/>
  <c r="J2142" i="55"/>
  <c r="K2142" i="55"/>
  <c r="L2142" i="55"/>
  <c r="M2142" i="55"/>
  <c r="N2142" i="55"/>
  <c r="B2143" i="55"/>
  <c r="C2143" i="55"/>
  <c r="P2143" i="55" s="1"/>
  <c r="D2143" i="55"/>
  <c r="E2143" i="55"/>
  <c r="F2143" i="55"/>
  <c r="G2143" i="55"/>
  <c r="H2143" i="55"/>
  <c r="I2143" i="55"/>
  <c r="J2143" i="55"/>
  <c r="K2143" i="55"/>
  <c r="L2143" i="55"/>
  <c r="M2143" i="55"/>
  <c r="N2143" i="55"/>
  <c r="B2144" i="55"/>
  <c r="C2144" i="55"/>
  <c r="P2144" i="55" s="1"/>
  <c r="D2144" i="55"/>
  <c r="E2144" i="55"/>
  <c r="F2144" i="55"/>
  <c r="G2144" i="55"/>
  <c r="H2144" i="55"/>
  <c r="I2144" i="55"/>
  <c r="J2144" i="55"/>
  <c r="K2144" i="55"/>
  <c r="L2144" i="55"/>
  <c r="M2144" i="55"/>
  <c r="N2144" i="55"/>
  <c r="B2145" i="55"/>
  <c r="C2145" i="55"/>
  <c r="P2145" i="55" s="1"/>
  <c r="D2145" i="55"/>
  <c r="E2145" i="55"/>
  <c r="F2145" i="55"/>
  <c r="G2145" i="55"/>
  <c r="H2145" i="55"/>
  <c r="I2145" i="55"/>
  <c r="J2145" i="55"/>
  <c r="K2145" i="55"/>
  <c r="L2145" i="55"/>
  <c r="M2145" i="55"/>
  <c r="N2145" i="55"/>
  <c r="B2146" i="55"/>
  <c r="C2146" i="55"/>
  <c r="P2146" i="55" s="1"/>
  <c r="D2146" i="55"/>
  <c r="E2146" i="55"/>
  <c r="F2146" i="55"/>
  <c r="G2146" i="55"/>
  <c r="H2146" i="55"/>
  <c r="I2146" i="55"/>
  <c r="J2146" i="55"/>
  <c r="K2146" i="55"/>
  <c r="L2146" i="55"/>
  <c r="M2146" i="55"/>
  <c r="N2146" i="55"/>
  <c r="B2147" i="55"/>
  <c r="C2147" i="55"/>
  <c r="P2147" i="55" s="1"/>
  <c r="D2147" i="55"/>
  <c r="E2147" i="55"/>
  <c r="F2147" i="55"/>
  <c r="G2147" i="55"/>
  <c r="H2147" i="55"/>
  <c r="I2147" i="55"/>
  <c r="J2147" i="55"/>
  <c r="K2147" i="55"/>
  <c r="L2147" i="55"/>
  <c r="M2147" i="55"/>
  <c r="N2147" i="55"/>
  <c r="B2148" i="55"/>
  <c r="C2148" i="55"/>
  <c r="P2148" i="55" s="1"/>
  <c r="D2148" i="55"/>
  <c r="E2148" i="55"/>
  <c r="F2148" i="55"/>
  <c r="G2148" i="55"/>
  <c r="H2148" i="55"/>
  <c r="I2148" i="55"/>
  <c r="J2148" i="55"/>
  <c r="K2148" i="55"/>
  <c r="L2148" i="55"/>
  <c r="M2148" i="55"/>
  <c r="N2148" i="55"/>
  <c r="B2149" i="55"/>
  <c r="C2149" i="55"/>
  <c r="P2149" i="55" s="1"/>
  <c r="D2149" i="55"/>
  <c r="E2149" i="55"/>
  <c r="F2149" i="55"/>
  <c r="G2149" i="55"/>
  <c r="H2149" i="55"/>
  <c r="I2149" i="55"/>
  <c r="J2149" i="55"/>
  <c r="K2149" i="55"/>
  <c r="L2149" i="55"/>
  <c r="M2149" i="55"/>
  <c r="N2149" i="55"/>
  <c r="B2150" i="55"/>
  <c r="C2150" i="55"/>
  <c r="P2150" i="55" s="1"/>
  <c r="D2150" i="55"/>
  <c r="E2150" i="55"/>
  <c r="F2150" i="55"/>
  <c r="G2150" i="55"/>
  <c r="H2150" i="55"/>
  <c r="I2150" i="55"/>
  <c r="J2150" i="55"/>
  <c r="K2150" i="55"/>
  <c r="L2150" i="55"/>
  <c r="M2150" i="55"/>
  <c r="N2150" i="55"/>
  <c r="B2151" i="55"/>
  <c r="C2151" i="55"/>
  <c r="P2151" i="55" s="1"/>
  <c r="D2151" i="55"/>
  <c r="E2151" i="55"/>
  <c r="F2151" i="55"/>
  <c r="G2151" i="55"/>
  <c r="H2151" i="55"/>
  <c r="I2151" i="55"/>
  <c r="J2151" i="55"/>
  <c r="K2151" i="55"/>
  <c r="L2151" i="55"/>
  <c r="M2151" i="55"/>
  <c r="N2151" i="55"/>
  <c r="B2152" i="55"/>
  <c r="C2152" i="55"/>
  <c r="P2152" i="55" s="1"/>
  <c r="D2152" i="55"/>
  <c r="E2152" i="55"/>
  <c r="F2152" i="55"/>
  <c r="G2152" i="55"/>
  <c r="H2152" i="55"/>
  <c r="I2152" i="55"/>
  <c r="J2152" i="55"/>
  <c r="K2152" i="55"/>
  <c r="L2152" i="55"/>
  <c r="M2152" i="55"/>
  <c r="N2152" i="55"/>
  <c r="B2153" i="55"/>
  <c r="C2153" i="55"/>
  <c r="P2153" i="55" s="1"/>
  <c r="D2153" i="55"/>
  <c r="E2153" i="55"/>
  <c r="F2153" i="55"/>
  <c r="G2153" i="55"/>
  <c r="H2153" i="55"/>
  <c r="I2153" i="55"/>
  <c r="J2153" i="55"/>
  <c r="K2153" i="55"/>
  <c r="L2153" i="55"/>
  <c r="M2153" i="55"/>
  <c r="N2153" i="55"/>
  <c r="B2154" i="55"/>
  <c r="C2154" i="55"/>
  <c r="P2154" i="55" s="1"/>
  <c r="D2154" i="55"/>
  <c r="E2154" i="55"/>
  <c r="F2154" i="55"/>
  <c r="G2154" i="55"/>
  <c r="H2154" i="55"/>
  <c r="I2154" i="55"/>
  <c r="J2154" i="55"/>
  <c r="K2154" i="55"/>
  <c r="L2154" i="55"/>
  <c r="M2154" i="55"/>
  <c r="N2154" i="55"/>
  <c r="B2155" i="55"/>
  <c r="C2155" i="55"/>
  <c r="P2155" i="55" s="1"/>
  <c r="D2155" i="55"/>
  <c r="E2155" i="55"/>
  <c r="F2155" i="55"/>
  <c r="G2155" i="55"/>
  <c r="H2155" i="55"/>
  <c r="I2155" i="55"/>
  <c r="J2155" i="55"/>
  <c r="K2155" i="55"/>
  <c r="L2155" i="55"/>
  <c r="M2155" i="55"/>
  <c r="N2155" i="55"/>
  <c r="B2156" i="55"/>
  <c r="C2156" i="55"/>
  <c r="P2156" i="55" s="1"/>
  <c r="D2156" i="55"/>
  <c r="E2156" i="55"/>
  <c r="F2156" i="55"/>
  <c r="G2156" i="55"/>
  <c r="H2156" i="55"/>
  <c r="I2156" i="55"/>
  <c r="J2156" i="55"/>
  <c r="K2156" i="55"/>
  <c r="L2156" i="55"/>
  <c r="M2156" i="55"/>
  <c r="N2156" i="55"/>
  <c r="B2157" i="55"/>
  <c r="C2157" i="55"/>
  <c r="P2157" i="55" s="1"/>
  <c r="D2157" i="55"/>
  <c r="E2157" i="55"/>
  <c r="F2157" i="55"/>
  <c r="G2157" i="55"/>
  <c r="H2157" i="55"/>
  <c r="I2157" i="55"/>
  <c r="J2157" i="55"/>
  <c r="K2157" i="55"/>
  <c r="L2157" i="55"/>
  <c r="M2157" i="55"/>
  <c r="N2157" i="55"/>
  <c r="B2158" i="55"/>
  <c r="C2158" i="55"/>
  <c r="P2158" i="55" s="1"/>
  <c r="D2158" i="55"/>
  <c r="E2158" i="55"/>
  <c r="F2158" i="55"/>
  <c r="G2158" i="55"/>
  <c r="H2158" i="55"/>
  <c r="I2158" i="55"/>
  <c r="J2158" i="55"/>
  <c r="K2158" i="55"/>
  <c r="L2158" i="55"/>
  <c r="M2158" i="55"/>
  <c r="N2158" i="55"/>
  <c r="B2159" i="55"/>
  <c r="C2159" i="55"/>
  <c r="P2159" i="55" s="1"/>
  <c r="D2159" i="55"/>
  <c r="E2159" i="55"/>
  <c r="F2159" i="55"/>
  <c r="G2159" i="55"/>
  <c r="H2159" i="55"/>
  <c r="I2159" i="55"/>
  <c r="J2159" i="55"/>
  <c r="K2159" i="55"/>
  <c r="L2159" i="55"/>
  <c r="M2159" i="55"/>
  <c r="N2159" i="55"/>
  <c r="B2160" i="55"/>
  <c r="C2160" i="55"/>
  <c r="P2160" i="55" s="1"/>
  <c r="D2160" i="55"/>
  <c r="E2160" i="55"/>
  <c r="F2160" i="55"/>
  <c r="G2160" i="55"/>
  <c r="H2160" i="55"/>
  <c r="I2160" i="55"/>
  <c r="J2160" i="55"/>
  <c r="K2160" i="55"/>
  <c r="L2160" i="55"/>
  <c r="M2160" i="55"/>
  <c r="N2160" i="55"/>
  <c r="B2161" i="55"/>
  <c r="C2161" i="55"/>
  <c r="P2161" i="55" s="1"/>
  <c r="D2161" i="55"/>
  <c r="E2161" i="55"/>
  <c r="F2161" i="55"/>
  <c r="G2161" i="55"/>
  <c r="H2161" i="55"/>
  <c r="I2161" i="55"/>
  <c r="J2161" i="55"/>
  <c r="K2161" i="55"/>
  <c r="L2161" i="55"/>
  <c r="M2161" i="55"/>
  <c r="N2161" i="55"/>
  <c r="B2162" i="55"/>
  <c r="C2162" i="55"/>
  <c r="P2162" i="55" s="1"/>
  <c r="D2162" i="55"/>
  <c r="E2162" i="55"/>
  <c r="F2162" i="55"/>
  <c r="G2162" i="55"/>
  <c r="H2162" i="55"/>
  <c r="I2162" i="55"/>
  <c r="J2162" i="55"/>
  <c r="K2162" i="55"/>
  <c r="L2162" i="55"/>
  <c r="M2162" i="55"/>
  <c r="N2162" i="55"/>
  <c r="B2163" i="55"/>
  <c r="C2163" i="55"/>
  <c r="P2163" i="55" s="1"/>
  <c r="D2163" i="55"/>
  <c r="E2163" i="55"/>
  <c r="F2163" i="55"/>
  <c r="G2163" i="55"/>
  <c r="H2163" i="55"/>
  <c r="I2163" i="55"/>
  <c r="J2163" i="55"/>
  <c r="K2163" i="55"/>
  <c r="L2163" i="55"/>
  <c r="M2163" i="55"/>
  <c r="N2163" i="55"/>
  <c r="B2164" i="55"/>
  <c r="C2164" i="55"/>
  <c r="P2164" i="55" s="1"/>
  <c r="D2164" i="55"/>
  <c r="E2164" i="55"/>
  <c r="F2164" i="55"/>
  <c r="G2164" i="55"/>
  <c r="H2164" i="55"/>
  <c r="I2164" i="55"/>
  <c r="J2164" i="55"/>
  <c r="K2164" i="55"/>
  <c r="L2164" i="55"/>
  <c r="M2164" i="55"/>
  <c r="N2164" i="55"/>
  <c r="B2165" i="55"/>
  <c r="C2165" i="55"/>
  <c r="P2165" i="55" s="1"/>
  <c r="D2165" i="55"/>
  <c r="E2165" i="55"/>
  <c r="F2165" i="55"/>
  <c r="G2165" i="55"/>
  <c r="H2165" i="55"/>
  <c r="I2165" i="55"/>
  <c r="J2165" i="55"/>
  <c r="K2165" i="55"/>
  <c r="L2165" i="55"/>
  <c r="M2165" i="55"/>
  <c r="N2165" i="55"/>
  <c r="B2166" i="55"/>
  <c r="C2166" i="55"/>
  <c r="P2166" i="55" s="1"/>
  <c r="D2166" i="55"/>
  <c r="E2166" i="55"/>
  <c r="F2166" i="55"/>
  <c r="G2166" i="55"/>
  <c r="H2166" i="55"/>
  <c r="I2166" i="55"/>
  <c r="J2166" i="55"/>
  <c r="K2166" i="55"/>
  <c r="L2166" i="55"/>
  <c r="M2166" i="55"/>
  <c r="N2166" i="55"/>
  <c r="B2167" i="55"/>
  <c r="C2167" i="55"/>
  <c r="P2167" i="55" s="1"/>
  <c r="D2167" i="55"/>
  <c r="E2167" i="55"/>
  <c r="F2167" i="55"/>
  <c r="G2167" i="55"/>
  <c r="H2167" i="55"/>
  <c r="I2167" i="55"/>
  <c r="J2167" i="55"/>
  <c r="K2167" i="55"/>
  <c r="L2167" i="55"/>
  <c r="M2167" i="55"/>
  <c r="N2167" i="55"/>
  <c r="B2168" i="55"/>
  <c r="C2168" i="55"/>
  <c r="P2168" i="55" s="1"/>
  <c r="D2168" i="55"/>
  <c r="E2168" i="55"/>
  <c r="F2168" i="55"/>
  <c r="G2168" i="55"/>
  <c r="H2168" i="55"/>
  <c r="I2168" i="55"/>
  <c r="J2168" i="55"/>
  <c r="K2168" i="55"/>
  <c r="L2168" i="55"/>
  <c r="M2168" i="55"/>
  <c r="N2168" i="55"/>
  <c r="B2169" i="55"/>
  <c r="C2169" i="55"/>
  <c r="P2169" i="55" s="1"/>
  <c r="D2169" i="55"/>
  <c r="E2169" i="55"/>
  <c r="F2169" i="55"/>
  <c r="G2169" i="55"/>
  <c r="H2169" i="55"/>
  <c r="I2169" i="55"/>
  <c r="J2169" i="55"/>
  <c r="K2169" i="55"/>
  <c r="L2169" i="55"/>
  <c r="M2169" i="55"/>
  <c r="N2169" i="55"/>
  <c r="B2170" i="55"/>
  <c r="C2170" i="55"/>
  <c r="P2170" i="55" s="1"/>
  <c r="D2170" i="55"/>
  <c r="E2170" i="55"/>
  <c r="F2170" i="55"/>
  <c r="G2170" i="55"/>
  <c r="H2170" i="55"/>
  <c r="I2170" i="55"/>
  <c r="J2170" i="55"/>
  <c r="K2170" i="55"/>
  <c r="L2170" i="55"/>
  <c r="M2170" i="55"/>
  <c r="N2170" i="55"/>
  <c r="B2171" i="55"/>
  <c r="C2171" i="55"/>
  <c r="P2171" i="55" s="1"/>
  <c r="D2171" i="55"/>
  <c r="E2171" i="55"/>
  <c r="F2171" i="55"/>
  <c r="G2171" i="55"/>
  <c r="H2171" i="55"/>
  <c r="I2171" i="55"/>
  <c r="J2171" i="55"/>
  <c r="K2171" i="55"/>
  <c r="L2171" i="55"/>
  <c r="M2171" i="55"/>
  <c r="N2171" i="55"/>
  <c r="B2172" i="55"/>
  <c r="C2172" i="55"/>
  <c r="P2172" i="55" s="1"/>
  <c r="D2172" i="55"/>
  <c r="E2172" i="55"/>
  <c r="F2172" i="55"/>
  <c r="G2172" i="55"/>
  <c r="H2172" i="55"/>
  <c r="I2172" i="55"/>
  <c r="J2172" i="55"/>
  <c r="K2172" i="55"/>
  <c r="L2172" i="55"/>
  <c r="M2172" i="55"/>
  <c r="N2172" i="55"/>
  <c r="B2173" i="55"/>
  <c r="C2173" i="55"/>
  <c r="P2173" i="55" s="1"/>
  <c r="D2173" i="55"/>
  <c r="E2173" i="55"/>
  <c r="F2173" i="55"/>
  <c r="G2173" i="55"/>
  <c r="H2173" i="55"/>
  <c r="I2173" i="55"/>
  <c r="J2173" i="55"/>
  <c r="K2173" i="55"/>
  <c r="L2173" i="55"/>
  <c r="M2173" i="55"/>
  <c r="N2173" i="55"/>
  <c r="B2174" i="55"/>
  <c r="C2174" i="55"/>
  <c r="P2174" i="55" s="1"/>
  <c r="D2174" i="55"/>
  <c r="E2174" i="55"/>
  <c r="F2174" i="55"/>
  <c r="G2174" i="55"/>
  <c r="H2174" i="55"/>
  <c r="I2174" i="55"/>
  <c r="J2174" i="55"/>
  <c r="K2174" i="55"/>
  <c r="L2174" i="55"/>
  <c r="M2174" i="55"/>
  <c r="N2174" i="55"/>
  <c r="B2175" i="55"/>
  <c r="C2175" i="55"/>
  <c r="P2175" i="55" s="1"/>
  <c r="D2175" i="55"/>
  <c r="E2175" i="55"/>
  <c r="F2175" i="55"/>
  <c r="G2175" i="55"/>
  <c r="H2175" i="55"/>
  <c r="I2175" i="55"/>
  <c r="J2175" i="55"/>
  <c r="K2175" i="55"/>
  <c r="L2175" i="55"/>
  <c r="M2175" i="55"/>
  <c r="N2175" i="55"/>
  <c r="B2176" i="55"/>
  <c r="C2176" i="55"/>
  <c r="P2176" i="55" s="1"/>
  <c r="D2176" i="55"/>
  <c r="E2176" i="55"/>
  <c r="F2176" i="55"/>
  <c r="G2176" i="55"/>
  <c r="H2176" i="55"/>
  <c r="I2176" i="55"/>
  <c r="J2176" i="55"/>
  <c r="K2176" i="55"/>
  <c r="L2176" i="55"/>
  <c r="M2176" i="55"/>
  <c r="N2176" i="55"/>
  <c r="B2177" i="55"/>
  <c r="C2177" i="55"/>
  <c r="P2177" i="55" s="1"/>
  <c r="D2177" i="55"/>
  <c r="E2177" i="55"/>
  <c r="F2177" i="55"/>
  <c r="G2177" i="55"/>
  <c r="H2177" i="55"/>
  <c r="I2177" i="55"/>
  <c r="J2177" i="55"/>
  <c r="K2177" i="55"/>
  <c r="L2177" i="55"/>
  <c r="M2177" i="55"/>
  <c r="N2177" i="55"/>
  <c r="B2178" i="55"/>
  <c r="C2178" i="55"/>
  <c r="P2178" i="55" s="1"/>
  <c r="D2178" i="55"/>
  <c r="E2178" i="55"/>
  <c r="F2178" i="55"/>
  <c r="G2178" i="55"/>
  <c r="H2178" i="55"/>
  <c r="I2178" i="55"/>
  <c r="J2178" i="55"/>
  <c r="K2178" i="55"/>
  <c r="L2178" i="55"/>
  <c r="M2178" i="55"/>
  <c r="N2178" i="55"/>
  <c r="B2179" i="55"/>
  <c r="C2179" i="55"/>
  <c r="P2179" i="55" s="1"/>
  <c r="D2179" i="55"/>
  <c r="E2179" i="55"/>
  <c r="F2179" i="55"/>
  <c r="G2179" i="55"/>
  <c r="H2179" i="55"/>
  <c r="I2179" i="55"/>
  <c r="J2179" i="55"/>
  <c r="K2179" i="55"/>
  <c r="L2179" i="55"/>
  <c r="M2179" i="55"/>
  <c r="N2179" i="55"/>
  <c r="B2180" i="55"/>
  <c r="C2180" i="55"/>
  <c r="P2180" i="55" s="1"/>
  <c r="D2180" i="55"/>
  <c r="E2180" i="55"/>
  <c r="F2180" i="55"/>
  <c r="G2180" i="55"/>
  <c r="H2180" i="55"/>
  <c r="I2180" i="55"/>
  <c r="J2180" i="55"/>
  <c r="K2180" i="55"/>
  <c r="L2180" i="55"/>
  <c r="M2180" i="55"/>
  <c r="N2180" i="55"/>
  <c r="B2181" i="55"/>
  <c r="C2181" i="55"/>
  <c r="P2181" i="55" s="1"/>
  <c r="D2181" i="55"/>
  <c r="E2181" i="55"/>
  <c r="F2181" i="55"/>
  <c r="G2181" i="55"/>
  <c r="H2181" i="55"/>
  <c r="I2181" i="55"/>
  <c r="J2181" i="55"/>
  <c r="K2181" i="55"/>
  <c r="L2181" i="55"/>
  <c r="M2181" i="55"/>
  <c r="N2181" i="55"/>
  <c r="B2182" i="55"/>
  <c r="C2182" i="55"/>
  <c r="P2182" i="55" s="1"/>
  <c r="D2182" i="55"/>
  <c r="E2182" i="55"/>
  <c r="F2182" i="55"/>
  <c r="G2182" i="55"/>
  <c r="H2182" i="55"/>
  <c r="I2182" i="55"/>
  <c r="J2182" i="55"/>
  <c r="K2182" i="55"/>
  <c r="L2182" i="55"/>
  <c r="M2182" i="55"/>
  <c r="N2182" i="55"/>
  <c r="B2183" i="55"/>
  <c r="C2183" i="55"/>
  <c r="P2183" i="55" s="1"/>
  <c r="D2183" i="55"/>
  <c r="E2183" i="55"/>
  <c r="F2183" i="55"/>
  <c r="G2183" i="55"/>
  <c r="H2183" i="55"/>
  <c r="I2183" i="55"/>
  <c r="J2183" i="55"/>
  <c r="K2183" i="55"/>
  <c r="L2183" i="55"/>
  <c r="M2183" i="55"/>
  <c r="N2183" i="55"/>
  <c r="B2184" i="55"/>
  <c r="C2184" i="55"/>
  <c r="P2184" i="55" s="1"/>
  <c r="D2184" i="55"/>
  <c r="E2184" i="55"/>
  <c r="F2184" i="55"/>
  <c r="G2184" i="55"/>
  <c r="H2184" i="55"/>
  <c r="I2184" i="55"/>
  <c r="J2184" i="55"/>
  <c r="K2184" i="55"/>
  <c r="L2184" i="55"/>
  <c r="M2184" i="55"/>
  <c r="N2184" i="55"/>
  <c r="B2185" i="55"/>
  <c r="C2185" i="55"/>
  <c r="P2185" i="55" s="1"/>
  <c r="D2185" i="55"/>
  <c r="E2185" i="55"/>
  <c r="F2185" i="55"/>
  <c r="G2185" i="55"/>
  <c r="H2185" i="55"/>
  <c r="I2185" i="55"/>
  <c r="J2185" i="55"/>
  <c r="K2185" i="55"/>
  <c r="L2185" i="55"/>
  <c r="M2185" i="55"/>
  <c r="N2185" i="55"/>
  <c r="B2186" i="55"/>
  <c r="C2186" i="55"/>
  <c r="P2186" i="55" s="1"/>
  <c r="D2186" i="55"/>
  <c r="E2186" i="55"/>
  <c r="F2186" i="55"/>
  <c r="G2186" i="55"/>
  <c r="H2186" i="55"/>
  <c r="I2186" i="55"/>
  <c r="J2186" i="55"/>
  <c r="K2186" i="55"/>
  <c r="L2186" i="55"/>
  <c r="M2186" i="55"/>
  <c r="N2186" i="55"/>
  <c r="B2187" i="55"/>
  <c r="C2187" i="55"/>
  <c r="P2187" i="55" s="1"/>
  <c r="D2187" i="55"/>
  <c r="E2187" i="55"/>
  <c r="F2187" i="55"/>
  <c r="G2187" i="55"/>
  <c r="H2187" i="55"/>
  <c r="I2187" i="55"/>
  <c r="J2187" i="55"/>
  <c r="K2187" i="55"/>
  <c r="L2187" i="55"/>
  <c r="M2187" i="55"/>
  <c r="N2187" i="55"/>
  <c r="B2188" i="55"/>
  <c r="C2188" i="55"/>
  <c r="P2188" i="55" s="1"/>
  <c r="D2188" i="55"/>
  <c r="E2188" i="55"/>
  <c r="F2188" i="55"/>
  <c r="G2188" i="55"/>
  <c r="H2188" i="55"/>
  <c r="I2188" i="55"/>
  <c r="J2188" i="55"/>
  <c r="K2188" i="55"/>
  <c r="L2188" i="55"/>
  <c r="M2188" i="55"/>
  <c r="N2188" i="55"/>
  <c r="B2189" i="55"/>
  <c r="C2189" i="55"/>
  <c r="P2189" i="55" s="1"/>
  <c r="D2189" i="55"/>
  <c r="E2189" i="55"/>
  <c r="F2189" i="55"/>
  <c r="G2189" i="55"/>
  <c r="H2189" i="55"/>
  <c r="I2189" i="55"/>
  <c r="J2189" i="55"/>
  <c r="K2189" i="55"/>
  <c r="L2189" i="55"/>
  <c r="M2189" i="55"/>
  <c r="N2189" i="55"/>
  <c r="B2190" i="55"/>
  <c r="C2190" i="55"/>
  <c r="P2190" i="55" s="1"/>
  <c r="D2190" i="55"/>
  <c r="E2190" i="55"/>
  <c r="F2190" i="55"/>
  <c r="G2190" i="55"/>
  <c r="H2190" i="55"/>
  <c r="I2190" i="55"/>
  <c r="J2190" i="55"/>
  <c r="K2190" i="55"/>
  <c r="L2190" i="55"/>
  <c r="M2190" i="55"/>
  <c r="N2190" i="55"/>
  <c r="B2191" i="55"/>
  <c r="C2191" i="55"/>
  <c r="P2191" i="55" s="1"/>
  <c r="D2191" i="55"/>
  <c r="E2191" i="55"/>
  <c r="F2191" i="55"/>
  <c r="G2191" i="55"/>
  <c r="H2191" i="55"/>
  <c r="I2191" i="55"/>
  <c r="J2191" i="55"/>
  <c r="K2191" i="55"/>
  <c r="L2191" i="55"/>
  <c r="M2191" i="55"/>
  <c r="N2191" i="55"/>
  <c r="B2192" i="55"/>
  <c r="C2192" i="55"/>
  <c r="P2192" i="55" s="1"/>
  <c r="D2192" i="55"/>
  <c r="E2192" i="55"/>
  <c r="F2192" i="55"/>
  <c r="G2192" i="55"/>
  <c r="H2192" i="55"/>
  <c r="I2192" i="55"/>
  <c r="J2192" i="55"/>
  <c r="K2192" i="55"/>
  <c r="L2192" i="55"/>
  <c r="M2192" i="55"/>
  <c r="N2192" i="55"/>
  <c r="B2193" i="55"/>
  <c r="C2193" i="55"/>
  <c r="P2193" i="55" s="1"/>
  <c r="D2193" i="55"/>
  <c r="E2193" i="55"/>
  <c r="F2193" i="55"/>
  <c r="G2193" i="55"/>
  <c r="H2193" i="55"/>
  <c r="I2193" i="55"/>
  <c r="J2193" i="55"/>
  <c r="K2193" i="55"/>
  <c r="L2193" i="55"/>
  <c r="M2193" i="55"/>
  <c r="N2193" i="55"/>
  <c r="B2194" i="55"/>
  <c r="C2194" i="55"/>
  <c r="P2194" i="55" s="1"/>
  <c r="D2194" i="55"/>
  <c r="E2194" i="55"/>
  <c r="F2194" i="55"/>
  <c r="G2194" i="55"/>
  <c r="H2194" i="55"/>
  <c r="I2194" i="55"/>
  <c r="J2194" i="55"/>
  <c r="K2194" i="55"/>
  <c r="L2194" i="55"/>
  <c r="M2194" i="55"/>
  <c r="N2194" i="55"/>
  <c r="B2195" i="55"/>
  <c r="C2195" i="55"/>
  <c r="P2195" i="55" s="1"/>
  <c r="D2195" i="55"/>
  <c r="E2195" i="55"/>
  <c r="F2195" i="55"/>
  <c r="G2195" i="55"/>
  <c r="H2195" i="55"/>
  <c r="I2195" i="55"/>
  <c r="J2195" i="55"/>
  <c r="K2195" i="55"/>
  <c r="L2195" i="55"/>
  <c r="M2195" i="55"/>
  <c r="N2195" i="55"/>
  <c r="B2196" i="55"/>
  <c r="C2196" i="55"/>
  <c r="P2196" i="55" s="1"/>
  <c r="D2196" i="55"/>
  <c r="E2196" i="55"/>
  <c r="F2196" i="55"/>
  <c r="G2196" i="55"/>
  <c r="H2196" i="55"/>
  <c r="I2196" i="55"/>
  <c r="J2196" i="55"/>
  <c r="K2196" i="55"/>
  <c r="L2196" i="55"/>
  <c r="M2196" i="55"/>
  <c r="N2196" i="55"/>
  <c r="B2197" i="55"/>
  <c r="C2197" i="55"/>
  <c r="P2197" i="55" s="1"/>
  <c r="D2197" i="55"/>
  <c r="E2197" i="55"/>
  <c r="F2197" i="55"/>
  <c r="G2197" i="55"/>
  <c r="H2197" i="55"/>
  <c r="I2197" i="55"/>
  <c r="J2197" i="55"/>
  <c r="K2197" i="55"/>
  <c r="L2197" i="55"/>
  <c r="M2197" i="55"/>
  <c r="N2197" i="55"/>
  <c r="B2198" i="55"/>
  <c r="C2198" i="55"/>
  <c r="P2198" i="55" s="1"/>
  <c r="D2198" i="55"/>
  <c r="E2198" i="55"/>
  <c r="F2198" i="55"/>
  <c r="G2198" i="55"/>
  <c r="H2198" i="55"/>
  <c r="I2198" i="55"/>
  <c r="J2198" i="55"/>
  <c r="K2198" i="55"/>
  <c r="L2198" i="55"/>
  <c r="M2198" i="55"/>
  <c r="N2198" i="55"/>
  <c r="B2199" i="55"/>
  <c r="C2199" i="55"/>
  <c r="P2199" i="55" s="1"/>
  <c r="D2199" i="55"/>
  <c r="E2199" i="55"/>
  <c r="F2199" i="55"/>
  <c r="G2199" i="55"/>
  <c r="H2199" i="55"/>
  <c r="I2199" i="55"/>
  <c r="J2199" i="55"/>
  <c r="K2199" i="55"/>
  <c r="L2199" i="55"/>
  <c r="M2199" i="55"/>
  <c r="N2199" i="55"/>
  <c r="B2200" i="55"/>
  <c r="C2200" i="55"/>
  <c r="P2200" i="55" s="1"/>
  <c r="D2200" i="55"/>
  <c r="E2200" i="55"/>
  <c r="F2200" i="55"/>
  <c r="G2200" i="55"/>
  <c r="H2200" i="55"/>
  <c r="I2200" i="55"/>
  <c r="J2200" i="55"/>
  <c r="K2200" i="55"/>
  <c r="L2200" i="55"/>
  <c r="M2200" i="55"/>
  <c r="N2200" i="55"/>
  <c r="B2201" i="55"/>
  <c r="C2201" i="55"/>
  <c r="P2201" i="55" s="1"/>
  <c r="D2201" i="55"/>
  <c r="E2201" i="55"/>
  <c r="F2201" i="55"/>
  <c r="G2201" i="55"/>
  <c r="H2201" i="55"/>
  <c r="I2201" i="55"/>
  <c r="J2201" i="55"/>
  <c r="K2201" i="55"/>
  <c r="L2201" i="55"/>
  <c r="M2201" i="55"/>
  <c r="N2201" i="55"/>
  <c r="B2202" i="55"/>
  <c r="C2202" i="55"/>
  <c r="P2202" i="55" s="1"/>
  <c r="D2202" i="55"/>
  <c r="E2202" i="55"/>
  <c r="F2202" i="55"/>
  <c r="G2202" i="55"/>
  <c r="H2202" i="55"/>
  <c r="I2202" i="55"/>
  <c r="J2202" i="55"/>
  <c r="K2202" i="55"/>
  <c r="L2202" i="55"/>
  <c r="M2202" i="55"/>
  <c r="N2202" i="55"/>
  <c r="B2203" i="55"/>
  <c r="C2203" i="55"/>
  <c r="P2203" i="55" s="1"/>
  <c r="D2203" i="55"/>
  <c r="E2203" i="55"/>
  <c r="F2203" i="55"/>
  <c r="G2203" i="55"/>
  <c r="H2203" i="55"/>
  <c r="I2203" i="55"/>
  <c r="J2203" i="55"/>
  <c r="K2203" i="55"/>
  <c r="L2203" i="55"/>
  <c r="M2203" i="55"/>
  <c r="N2203" i="55"/>
  <c r="B2204" i="55"/>
  <c r="C2204" i="55"/>
  <c r="P2204" i="55" s="1"/>
  <c r="D2204" i="55"/>
  <c r="E2204" i="55"/>
  <c r="F2204" i="55"/>
  <c r="G2204" i="55"/>
  <c r="H2204" i="55"/>
  <c r="I2204" i="55"/>
  <c r="J2204" i="55"/>
  <c r="K2204" i="55"/>
  <c r="L2204" i="55"/>
  <c r="M2204" i="55"/>
  <c r="N2204" i="55"/>
  <c r="B2205" i="55"/>
  <c r="C2205" i="55"/>
  <c r="P2205" i="55" s="1"/>
  <c r="D2205" i="55"/>
  <c r="E2205" i="55"/>
  <c r="F2205" i="55"/>
  <c r="G2205" i="55"/>
  <c r="H2205" i="55"/>
  <c r="I2205" i="55"/>
  <c r="J2205" i="55"/>
  <c r="K2205" i="55"/>
  <c r="L2205" i="55"/>
  <c r="M2205" i="55"/>
  <c r="N2205" i="55"/>
  <c r="B2206" i="55"/>
  <c r="C2206" i="55"/>
  <c r="P2206" i="55" s="1"/>
  <c r="D2206" i="55"/>
  <c r="E2206" i="55"/>
  <c r="F2206" i="55"/>
  <c r="G2206" i="55"/>
  <c r="H2206" i="55"/>
  <c r="I2206" i="55"/>
  <c r="J2206" i="55"/>
  <c r="K2206" i="55"/>
  <c r="L2206" i="55"/>
  <c r="M2206" i="55"/>
  <c r="N2206" i="55"/>
  <c r="B2207" i="55"/>
  <c r="C2207" i="55"/>
  <c r="P2207" i="55" s="1"/>
  <c r="D2207" i="55"/>
  <c r="E2207" i="55"/>
  <c r="F2207" i="55"/>
  <c r="G2207" i="55"/>
  <c r="H2207" i="55"/>
  <c r="I2207" i="55"/>
  <c r="J2207" i="55"/>
  <c r="K2207" i="55"/>
  <c r="L2207" i="55"/>
  <c r="M2207" i="55"/>
  <c r="N2207" i="55"/>
  <c r="B2208" i="55"/>
  <c r="C2208" i="55"/>
  <c r="P2208" i="55" s="1"/>
  <c r="D2208" i="55"/>
  <c r="E2208" i="55"/>
  <c r="F2208" i="55"/>
  <c r="G2208" i="55"/>
  <c r="H2208" i="55"/>
  <c r="I2208" i="55"/>
  <c r="J2208" i="55"/>
  <c r="K2208" i="55"/>
  <c r="L2208" i="55"/>
  <c r="M2208" i="55"/>
  <c r="N2208" i="55"/>
  <c r="B2209" i="55"/>
  <c r="C2209" i="55"/>
  <c r="P2209" i="55" s="1"/>
  <c r="D2209" i="55"/>
  <c r="E2209" i="55"/>
  <c r="F2209" i="55"/>
  <c r="G2209" i="55"/>
  <c r="H2209" i="55"/>
  <c r="I2209" i="55"/>
  <c r="J2209" i="55"/>
  <c r="K2209" i="55"/>
  <c r="L2209" i="55"/>
  <c r="M2209" i="55"/>
  <c r="N2209" i="55"/>
  <c r="B2210" i="55"/>
  <c r="C2210" i="55"/>
  <c r="P2210" i="55" s="1"/>
  <c r="D2210" i="55"/>
  <c r="E2210" i="55"/>
  <c r="F2210" i="55"/>
  <c r="G2210" i="55"/>
  <c r="H2210" i="55"/>
  <c r="I2210" i="55"/>
  <c r="J2210" i="55"/>
  <c r="K2210" i="55"/>
  <c r="L2210" i="55"/>
  <c r="M2210" i="55"/>
  <c r="N2210" i="55"/>
  <c r="B2211" i="55"/>
  <c r="C2211" i="55"/>
  <c r="P2211" i="55" s="1"/>
  <c r="D2211" i="55"/>
  <c r="E2211" i="55"/>
  <c r="F2211" i="55"/>
  <c r="G2211" i="55"/>
  <c r="H2211" i="55"/>
  <c r="I2211" i="55"/>
  <c r="J2211" i="55"/>
  <c r="K2211" i="55"/>
  <c r="L2211" i="55"/>
  <c r="M2211" i="55"/>
  <c r="N2211" i="55"/>
  <c r="B2212" i="55"/>
  <c r="C2212" i="55"/>
  <c r="P2212" i="55" s="1"/>
  <c r="D2212" i="55"/>
  <c r="E2212" i="55"/>
  <c r="F2212" i="55"/>
  <c r="G2212" i="55"/>
  <c r="H2212" i="55"/>
  <c r="I2212" i="55"/>
  <c r="J2212" i="55"/>
  <c r="K2212" i="55"/>
  <c r="L2212" i="55"/>
  <c r="M2212" i="55"/>
  <c r="N2212" i="55"/>
  <c r="B2213" i="55"/>
  <c r="C2213" i="55"/>
  <c r="P2213" i="55" s="1"/>
  <c r="D2213" i="55"/>
  <c r="E2213" i="55"/>
  <c r="F2213" i="55"/>
  <c r="G2213" i="55"/>
  <c r="H2213" i="55"/>
  <c r="I2213" i="55"/>
  <c r="J2213" i="55"/>
  <c r="K2213" i="55"/>
  <c r="L2213" i="55"/>
  <c r="M2213" i="55"/>
  <c r="N2213" i="55"/>
  <c r="B2214" i="55"/>
  <c r="C2214" i="55"/>
  <c r="P2214" i="55" s="1"/>
  <c r="D2214" i="55"/>
  <c r="E2214" i="55"/>
  <c r="F2214" i="55"/>
  <c r="G2214" i="55"/>
  <c r="H2214" i="55"/>
  <c r="I2214" i="55"/>
  <c r="J2214" i="55"/>
  <c r="K2214" i="55"/>
  <c r="L2214" i="55"/>
  <c r="M2214" i="55"/>
  <c r="N2214" i="55"/>
  <c r="B2215" i="55"/>
  <c r="C2215" i="55"/>
  <c r="P2215" i="55" s="1"/>
  <c r="D2215" i="55"/>
  <c r="E2215" i="55"/>
  <c r="F2215" i="55"/>
  <c r="G2215" i="55"/>
  <c r="H2215" i="55"/>
  <c r="I2215" i="55"/>
  <c r="J2215" i="55"/>
  <c r="K2215" i="55"/>
  <c r="L2215" i="55"/>
  <c r="M2215" i="55"/>
  <c r="N2215" i="55"/>
  <c r="B2216" i="55"/>
  <c r="C2216" i="55"/>
  <c r="P2216" i="55" s="1"/>
  <c r="D2216" i="55"/>
  <c r="E2216" i="55"/>
  <c r="F2216" i="55"/>
  <c r="G2216" i="55"/>
  <c r="H2216" i="55"/>
  <c r="I2216" i="55"/>
  <c r="J2216" i="55"/>
  <c r="K2216" i="55"/>
  <c r="L2216" i="55"/>
  <c r="M2216" i="55"/>
  <c r="N2216" i="55"/>
  <c r="B2217" i="55"/>
  <c r="C2217" i="55"/>
  <c r="P2217" i="55" s="1"/>
  <c r="D2217" i="55"/>
  <c r="E2217" i="55"/>
  <c r="F2217" i="55"/>
  <c r="G2217" i="55"/>
  <c r="H2217" i="55"/>
  <c r="I2217" i="55"/>
  <c r="J2217" i="55"/>
  <c r="K2217" i="55"/>
  <c r="L2217" i="55"/>
  <c r="M2217" i="55"/>
  <c r="N2217" i="55"/>
  <c r="B2218" i="55"/>
  <c r="C2218" i="55"/>
  <c r="P2218" i="55" s="1"/>
  <c r="D2218" i="55"/>
  <c r="E2218" i="55"/>
  <c r="F2218" i="55"/>
  <c r="G2218" i="55"/>
  <c r="H2218" i="55"/>
  <c r="I2218" i="55"/>
  <c r="J2218" i="55"/>
  <c r="K2218" i="55"/>
  <c r="L2218" i="55"/>
  <c r="M2218" i="55"/>
  <c r="N2218" i="55"/>
  <c r="B2219" i="55"/>
  <c r="C2219" i="55"/>
  <c r="P2219" i="55" s="1"/>
  <c r="D2219" i="55"/>
  <c r="E2219" i="55"/>
  <c r="F2219" i="55"/>
  <c r="G2219" i="55"/>
  <c r="H2219" i="55"/>
  <c r="I2219" i="55"/>
  <c r="J2219" i="55"/>
  <c r="K2219" i="55"/>
  <c r="L2219" i="55"/>
  <c r="M2219" i="55"/>
  <c r="N2219" i="55"/>
  <c r="B2220" i="55"/>
  <c r="C2220" i="55"/>
  <c r="P2220" i="55" s="1"/>
  <c r="D2220" i="55"/>
  <c r="E2220" i="55"/>
  <c r="F2220" i="55"/>
  <c r="G2220" i="55"/>
  <c r="H2220" i="55"/>
  <c r="I2220" i="55"/>
  <c r="J2220" i="55"/>
  <c r="K2220" i="55"/>
  <c r="L2220" i="55"/>
  <c r="M2220" i="55"/>
  <c r="N2220" i="55"/>
  <c r="B2221" i="55"/>
  <c r="C2221" i="55"/>
  <c r="P2221" i="55" s="1"/>
  <c r="D2221" i="55"/>
  <c r="E2221" i="55"/>
  <c r="F2221" i="55"/>
  <c r="G2221" i="55"/>
  <c r="H2221" i="55"/>
  <c r="I2221" i="55"/>
  <c r="J2221" i="55"/>
  <c r="K2221" i="55"/>
  <c r="L2221" i="55"/>
  <c r="M2221" i="55"/>
  <c r="N2221" i="55"/>
  <c r="B2222" i="55"/>
  <c r="C2222" i="55"/>
  <c r="P2222" i="55" s="1"/>
  <c r="D2222" i="55"/>
  <c r="E2222" i="55"/>
  <c r="F2222" i="55"/>
  <c r="G2222" i="55"/>
  <c r="H2222" i="55"/>
  <c r="I2222" i="55"/>
  <c r="J2222" i="55"/>
  <c r="K2222" i="55"/>
  <c r="L2222" i="55"/>
  <c r="M2222" i="55"/>
  <c r="N2222" i="55"/>
  <c r="B2223" i="55"/>
  <c r="C2223" i="55"/>
  <c r="P2223" i="55" s="1"/>
  <c r="D2223" i="55"/>
  <c r="E2223" i="55"/>
  <c r="F2223" i="55"/>
  <c r="G2223" i="55"/>
  <c r="H2223" i="55"/>
  <c r="I2223" i="55"/>
  <c r="J2223" i="55"/>
  <c r="K2223" i="55"/>
  <c r="L2223" i="55"/>
  <c r="M2223" i="55"/>
  <c r="N2223" i="55"/>
  <c r="B2224" i="55"/>
  <c r="C2224" i="55"/>
  <c r="P2224" i="55" s="1"/>
  <c r="D2224" i="55"/>
  <c r="E2224" i="55"/>
  <c r="F2224" i="55"/>
  <c r="G2224" i="55"/>
  <c r="H2224" i="55"/>
  <c r="I2224" i="55"/>
  <c r="J2224" i="55"/>
  <c r="K2224" i="55"/>
  <c r="L2224" i="55"/>
  <c r="M2224" i="55"/>
  <c r="N2224" i="55"/>
  <c r="B2225" i="55"/>
  <c r="C2225" i="55"/>
  <c r="P2225" i="55" s="1"/>
  <c r="D2225" i="55"/>
  <c r="E2225" i="55"/>
  <c r="F2225" i="55"/>
  <c r="G2225" i="55"/>
  <c r="H2225" i="55"/>
  <c r="I2225" i="55"/>
  <c r="J2225" i="55"/>
  <c r="K2225" i="55"/>
  <c r="L2225" i="55"/>
  <c r="M2225" i="55"/>
  <c r="N2225" i="55"/>
  <c r="B2226" i="55"/>
  <c r="C2226" i="55"/>
  <c r="P2226" i="55" s="1"/>
  <c r="D2226" i="55"/>
  <c r="E2226" i="55"/>
  <c r="F2226" i="55"/>
  <c r="G2226" i="55"/>
  <c r="H2226" i="55"/>
  <c r="I2226" i="55"/>
  <c r="J2226" i="55"/>
  <c r="K2226" i="55"/>
  <c r="L2226" i="55"/>
  <c r="M2226" i="55"/>
  <c r="N2226" i="55"/>
  <c r="B2227" i="55"/>
  <c r="C2227" i="55"/>
  <c r="P2227" i="55" s="1"/>
  <c r="D2227" i="55"/>
  <c r="E2227" i="55"/>
  <c r="F2227" i="55"/>
  <c r="G2227" i="55"/>
  <c r="H2227" i="55"/>
  <c r="I2227" i="55"/>
  <c r="J2227" i="55"/>
  <c r="K2227" i="55"/>
  <c r="L2227" i="55"/>
  <c r="M2227" i="55"/>
  <c r="N2227" i="55"/>
  <c r="B2228" i="55"/>
  <c r="C2228" i="55"/>
  <c r="P2228" i="55" s="1"/>
  <c r="D2228" i="55"/>
  <c r="E2228" i="55"/>
  <c r="F2228" i="55"/>
  <c r="G2228" i="55"/>
  <c r="H2228" i="55"/>
  <c r="I2228" i="55"/>
  <c r="J2228" i="55"/>
  <c r="K2228" i="55"/>
  <c r="L2228" i="55"/>
  <c r="M2228" i="55"/>
  <c r="N2228" i="55"/>
  <c r="B2229" i="55"/>
  <c r="C2229" i="55"/>
  <c r="P2229" i="55" s="1"/>
  <c r="D2229" i="55"/>
  <c r="E2229" i="55"/>
  <c r="F2229" i="55"/>
  <c r="G2229" i="55"/>
  <c r="H2229" i="55"/>
  <c r="I2229" i="55"/>
  <c r="J2229" i="55"/>
  <c r="K2229" i="55"/>
  <c r="L2229" i="55"/>
  <c r="M2229" i="55"/>
  <c r="N2229" i="55"/>
  <c r="B2230" i="55"/>
  <c r="C2230" i="55"/>
  <c r="P2230" i="55" s="1"/>
  <c r="D2230" i="55"/>
  <c r="E2230" i="55"/>
  <c r="F2230" i="55"/>
  <c r="G2230" i="55"/>
  <c r="H2230" i="55"/>
  <c r="I2230" i="55"/>
  <c r="J2230" i="55"/>
  <c r="K2230" i="55"/>
  <c r="L2230" i="55"/>
  <c r="M2230" i="55"/>
  <c r="N2230" i="55"/>
  <c r="B2231" i="55"/>
  <c r="C2231" i="55"/>
  <c r="P2231" i="55" s="1"/>
  <c r="D2231" i="55"/>
  <c r="E2231" i="55"/>
  <c r="F2231" i="55"/>
  <c r="G2231" i="55"/>
  <c r="H2231" i="55"/>
  <c r="I2231" i="55"/>
  <c r="J2231" i="55"/>
  <c r="K2231" i="55"/>
  <c r="L2231" i="55"/>
  <c r="M2231" i="55"/>
  <c r="N2231" i="55"/>
  <c r="B2232" i="55"/>
  <c r="C2232" i="55"/>
  <c r="P2232" i="55" s="1"/>
  <c r="D2232" i="55"/>
  <c r="E2232" i="55"/>
  <c r="F2232" i="55"/>
  <c r="G2232" i="55"/>
  <c r="H2232" i="55"/>
  <c r="I2232" i="55"/>
  <c r="J2232" i="55"/>
  <c r="K2232" i="55"/>
  <c r="L2232" i="55"/>
  <c r="M2232" i="55"/>
  <c r="N2232" i="55"/>
  <c r="B2233" i="55"/>
  <c r="C2233" i="55"/>
  <c r="P2233" i="55" s="1"/>
  <c r="D2233" i="55"/>
  <c r="E2233" i="55"/>
  <c r="F2233" i="55"/>
  <c r="G2233" i="55"/>
  <c r="H2233" i="55"/>
  <c r="I2233" i="55"/>
  <c r="J2233" i="55"/>
  <c r="K2233" i="55"/>
  <c r="L2233" i="55"/>
  <c r="M2233" i="55"/>
  <c r="N2233" i="55"/>
  <c r="B2234" i="55"/>
  <c r="C2234" i="55"/>
  <c r="P2234" i="55" s="1"/>
  <c r="D2234" i="55"/>
  <c r="E2234" i="55"/>
  <c r="F2234" i="55"/>
  <c r="G2234" i="55"/>
  <c r="H2234" i="55"/>
  <c r="I2234" i="55"/>
  <c r="J2234" i="55"/>
  <c r="K2234" i="55"/>
  <c r="L2234" i="55"/>
  <c r="M2234" i="55"/>
  <c r="N2234" i="55"/>
  <c r="B2235" i="55"/>
  <c r="C2235" i="55"/>
  <c r="P2235" i="55" s="1"/>
  <c r="D2235" i="55"/>
  <c r="E2235" i="55"/>
  <c r="F2235" i="55"/>
  <c r="G2235" i="55"/>
  <c r="H2235" i="55"/>
  <c r="I2235" i="55"/>
  <c r="J2235" i="55"/>
  <c r="K2235" i="55"/>
  <c r="L2235" i="55"/>
  <c r="M2235" i="55"/>
  <c r="N2235" i="55"/>
  <c r="B2236" i="55"/>
  <c r="C2236" i="55"/>
  <c r="P2236" i="55" s="1"/>
  <c r="D2236" i="55"/>
  <c r="E2236" i="55"/>
  <c r="F2236" i="55"/>
  <c r="G2236" i="55"/>
  <c r="H2236" i="55"/>
  <c r="I2236" i="55"/>
  <c r="J2236" i="55"/>
  <c r="K2236" i="55"/>
  <c r="L2236" i="55"/>
  <c r="M2236" i="55"/>
  <c r="N2236" i="55"/>
  <c r="B2237" i="55"/>
  <c r="C2237" i="55"/>
  <c r="P2237" i="55" s="1"/>
  <c r="D2237" i="55"/>
  <c r="E2237" i="55"/>
  <c r="F2237" i="55"/>
  <c r="G2237" i="55"/>
  <c r="H2237" i="55"/>
  <c r="I2237" i="55"/>
  <c r="J2237" i="55"/>
  <c r="K2237" i="55"/>
  <c r="L2237" i="55"/>
  <c r="M2237" i="55"/>
  <c r="N2237" i="55"/>
  <c r="B2238" i="55"/>
  <c r="C2238" i="55"/>
  <c r="P2238" i="55" s="1"/>
  <c r="D2238" i="55"/>
  <c r="E2238" i="55"/>
  <c r="F2238" i="55"/>
  <c r="G2238" i="55"/>
  <c r="H2238" i="55"/>
  <c r="I2238" i="55"/>
  <c r="J2238" i="55"/>
  <c r="K2238" i="55"/>
  <c r="L2238" i="55"/>
  <c r="M2238" i="55"/>
  <c r="N2238" i="55"/>
  <c r="B2239" i="55"/>
  <c r="C2239" i="55"/>
  <c r="P2239" i="55" s="1"/>
  <c r="D2239" i="55"/>
  <c r="E2239" i="55"/>
  <c r="F2239" i="55"/>
  <c r="G2239" i="55"/>
  <c r="H2239" i="55"/>
  <c r="I2239" i="55"/>
  <c r="J2239" i="55"/>
  <c r="K2239" i="55"/>
  <c r="L2239" i="55"/>
  <c r="M2239" i="55"/>
  <c r="N2239" i="55"/>
  <c r="B2240" i="55"/>
  <c r="C2240" i="55"/>
  <c r="P2240" i="55" s="1"/>
  <c r="D2240" i="55"/>
  <c r="E2240" i="55"/>
  <c r="F2240" i="55"/>
  <c r="G2240" i="55"/>
  <c r="H2240" i="55"/>
  <c r="I2240" i="55"/>
  <c r="J2240" i="55"/>
  <c r="K2240" i="55"/>
  <c r="L2240" i="55"/>
  <c r="M2240" i="55"/>
  <c r="N2240" i="55"/>
  <c r="B2241" i="55"/>
  <c r="C2241" i="55"/>
  <c r="P2241" i="55" s="1"/>
  <c r="D2241" i="55"/>
  <c r="E2241" i="55"/>
  <c r="F2241" i="55"/>
  <c r="G2241" i="55"/>
  <c r="H2241" i="55"/>
  <c r="I2241" i="55"/>
  <c r="J2241" i="55"/>
  <c r="K2241" i="55"/>
  <c r="L2241" i="55"/>
  <c r="M2241" i="55"/>
  <c r="N2241" i="55"/>
  <c r="B2242" i="55"/>
  <c r="C2242" i="55"/>
  <c r="P2242" i="55" s="1"/>
  <c r="D2242" i="55"/>
  <c r="E2242" i="55"/>
  <c r="F2242" i="55"/>
  <c r="G2242" i="55"/>
  <c r="H2242" i="55"/>
  <c r="I2242" i="55"/>
  <c r="J2242" i="55"/>
  <c r="K2242" i="55"/>
  <c r="L2242" i="55"/>
  <c r="M2242" i="55"/>
  <c r="N2242" i="55"/>
  <c r="B2243" i="55"/>
  <c r="C2243" i="55"/>
  <c r="P2243" i="55" s="1"/>
  <c r="D2243" i="55"/>
  <c r="E2243" i="55"/>
  <c r="F2243" i="55"/>
  <c r="G2243" i="55"/>
  <c r="H2243" i="55"/>
  <c r="I2243" i="55"/>
  <c r="J2243" i="55"/>
  <c r="K2243" i="55"/>
  <c r="L2243" i="55"/>
  <c r="M2243" i="55"/>
  <c r="N2243" i="55"/>
  <c r="B2244" i="55"/>
  <c r="C2244" i="55"/>
  <c r="P2244" i="55" s="1"/>
  <c r="D2244" i="55"/>
  <c r="E2244" i="55"/>
  <c r="F2244" i="55"/>
  <c r="G2244" i="55"/>
  <c r="H2244" i="55"/>
  <c r="I2244" i="55"/>
  <c r="J2244" i="55"/>
  <c r="K2244" i="55"/>
  <c r="L2244" i="55"/>
  <c r="M2244" i="55"/>
  <c r="N2244" i="55"/>
  <c r="B2245" i="55"/>
  <c r="C2245" i="55"/>
  <c r="P2245" i="55" s="1"/>
  <c r="D2245" i="55"/>
  <c r="E2245" i="55"/>
  <c r="F2245" i="55"/>
  <c r="G2245" i="55"/>
  <c r="H2245" i="55"/>
  <c r="I2245" i="55"/>
  <c r="J2245" i="55"/>
  <c r="K2245" i="55"/>
  <c r="L2245" i="55"/>
  <c r="M2245" i="55"/>
  <c r="N2245" i="55"/>
  <c r="B2246" i="55"/>
  <c r="C2246" i="55"/>
  <c r="P2246" i="55" s="1"/>
  <c r="D2246" i="55"/>
  <c r="E2246" i="55"/>
  <c r="F2246" i="55"/>
  <c r="G2246" i="55"/>
  <c r="H2246" i="55"/>
  <c r="I2246" i="55"/>
  <c r="J2246" i="55"/>
  <c r="K2246" i="55"/>
  <c r="L2246" i="55"/>
  <c r="M2246" i="55"/>
  <c r="N2246" i="55"/>
  <c r="B2247" i="55"/>
  <c r="C2247" i="55"/>
  <c r="P2247" i="55" s="1"/>
  <c r="D2247" i="55"/>
  <c r="E2247" i="55"/>
  <c r="F2247" i="55"/>
  <c r="G2247" i="55"/>
  <c r="H2247" i="55"/>
  <c r="I2247" i="55"/>
  <c r="J2247" i="55"/>
  <c r="K2247" i="55"/>
  <c r="L2247" i="55"/>
  <c r="M2247" i="55"/>
  <c r="N2247" i="55"/>
  <c r="B2248" i="55"/>
  <c r="C2248" i="55"/>
  <c r="P2248" i="55" s="1"/>
  <c r="D2248" i="55"/>
  <c r="E2248" i="55"/>
  <c r="F2248" i="55"/>
  <c r="G2248" i="55"/>
  <c r="H2248" i="55"/>
  <c r="I2248" i="55"/>
  <c r="J2248" i="55"/>
  <c r="K2248" i="55"/>
  <c r="L2248" i="55"/>
  <c r="M2248" i="55"/>
  <c r="N2248" i="55"/>
  <c r="B2249" i="55"/>
  <c r="C2249" i="55"/>
  <c r="P2249" i="55" s="1"/>
  <c r="D2249" i="55"/>
  <c r="E2249" i="55"/>
  <c r="F2249" i="55"/>
  <c r="G2249" i="55"/>
  <c r="H2249" i="55"/>
  <c r="I2249" i="55"/>
  <c r="J2249" i="55"/>
  <c r="K2249" i="55"/>
  <c r="L2249" i="55"/>
  <c r="M2249" i="55"/>
  <c r="N2249" i="55"/>
  <c r="B2250" i="55"/>
  <c r="C2250" i="55"/>
  <c r="P2250" i="55" s="1"/>
  <c r="D2250" i="55"/>
  <c r="E2250" i="55"/>
  <c r="F2250" i="55"/>
  <c r="G2250" i="55"/>
  <c r="H2250" i="55"/>
  <c r="I2250" i="55"/>
  <c r="J2250" i="55"/>
  <c r="K2250" i="55"/>
  <c r="L2250" i="55"/>
  <c r="M2250" i="55"/>
  <c r="N2250" i="55"/>
  <c r="B2251" i="55"/>
  <c r="C2251" i="55"/>
  <c r="P2251" i="55" s="1"/>
  <c r="D2251" i="55"/>
  <c r="E2251" i="55"/>
  <c r="F2251" i="55"/>
  <c r="G2251" i="55"/>
  <c r="H2251" i="55"/>
  <c r="I2251" i="55"/>
  <c r="J2251" i="55"/>
  <c r="K2251" i="55"/>
  <c r="L2251" i="55"/>
  <c r="M2251" i="55"/>
  <c r="N2251" i="55"/>
  <c r="B2252" i="55"/>
  <c r="C2252" i="55"/>
  <c r="P2252" i="55" s="1"/>
  <c r="D2252" i="55"/>
  <c r="E2252" i="55"/>
  <c r="F2252" i="55"/>
  <c r="G2252" i="55"/>
  <c r="H2252" i="55"/>
  <c r="I2252" i="55"/>
  <c r="J2252" i="55"/>
  <c r="K2252" i="55"/>
  <c r="L2252" i="55"/>
  <c r="M2252" i="55"/>
  <c r="N2252" i="55"/>
  <c r="B2253" i="55"/>
  <c r="C2253" i="55"/>
  <c r="P2253" i="55" s="1"/>
  <c r="D2253" i="55"/>
  <c r="E2253" i="55"/>
  <c r="F2253" i="55"/>
  <c r="G2253" i="55"/>
  <c r="H2253" i="55"/>
  <c r="I2253" i="55"/>
  <c r="J2253" i="55"/>
  <c r="K2253" i="55"/>
  <c r="L2253" i="55"/>
  <c r="M2253" i="55"/>
  <c r="N2253" i="55"/>
  <c r="B2254" i="55"/>
  <c r="C2254" i="55"/>
  <c r="P2254" i="55" s="1"/>
  <c r="D2254" i="55"/>
  <c r="E2254" i="55"/>
  <c r="F2254" i="55"/>
  <c r="G2254" i="55"/>
  <c r="H2254" i="55"/>
  <c r="I2254" i="55"/>
  <c r="J2254" i="55"/>
  <c r="K2254" i="55"/>
  <c r="L2254" i="55"/>
  <c r="M2254" i="55"/>
  <c r="N2254" i="55"/>
  <c r="B2255" i="55"/>
  <c r="C2255" i="55"/>
  <c r="P2255" i="55" s="1"/>
  <c r="D2255" i="55"/>
  <c r="E2255" i="55"/>
  <c r="F2255" i="55"/>
  <c r="G2255" i="55"/>
  <c r="H2255" i="55"/>
  <c r="I2255" i="55"/>
  <c r="J2255" i="55"/>
  <c r="K2255" i="55"/>
  <c r="L2255" i="55"/>
  <c r="M2255" i="55"/>
  <c r="N2255" i="55"/>
  <c r="B2256" i="55"/>
  <c r="C2256" i="55"/>
  <c r="P2256" i="55" s="1"/>
  <c r="D2256" i="55"/>
  <c r="E2256" i="55"/>
  <c r="F2256" i="55"/>
  <c r="G2256" i="55"/>
  <c r="H2256" i="55"/>
  <c r="I2256" i="55"/>
  <c r="J2256" i="55"/>
  <c r="K2256" i="55"/>
  <c r="L2256" i="55"/>
  <c r="M2256" i="55"/>
  <c r="N2256" i="55"/>
  <c r="B2257" i="55"/>
  <c r="C2257" i="55"/>
  <c r="P2257" i="55" s="1"/>
  <c r="D2257" i="55"/>
  <c r="E2257" i="55"/>
  <c r="F2257" i="55"/>
  <c r="G2257" i="55"/>
  <c r="H2257" i="55"/>
  <c r="I2257" i="55"/>
  <c r="J2257" i="55"/>
  <c r="K2257" i="55"/>
  <c r="L2257" i="55"/>
  <c r="M2257" i="55"/>
  <c r="N2257" i="55"/>
  <c r="B2258" i="55"/>
  <c r="C2258" i="55"/>
  <c r="P2258" i="55" s="1"/>
  <c r="D2258" i="55"/>
  <c r="E2258" i="55"/>
  <c r="F2258" i="55"/>
  <c r="G2258" i="55"/>
  <c r="H2258" i="55"/>
  <c r="I2258" i="55"/>
  <c r="J2258" i="55"/>
  <c r="K2258" i="55"/>
  <c r="L2258" i="55"/>
  <c r="M2258" i="55"/>
  <c r="N2258" i="55"/>
  <c r="B2259" i="55"/>
  <c r="C2259" i="55"/>
  <c r="P2259" i="55" s="1"/>
  <c r="D2259" i="55"/>
  <c r="E2259" i="55"/>
  <c r="F2259" i="55"/>
  <c r="G2259" i="55"/>
  <c r="H2259" i="55"/>
  <c r="I2259" i="55"/>
  <c r="J2259" i="55"/>
  <c r="K2259" i="55"/>
  <c r="L2259" i="55"/>
  <c r="M2259" i="55"/>
  <c r="N2259" i="55"/>
  <c r="B2260" i="55"/>
  <c r="C2260" i="55"/>
  <c r="P2260" i="55" s="1"/>
  <c r="D2260" i="55"/>
  <c r="E2260" i="55"/>
  <c r="F2260" i="55"/>
  <c r="G2260" i="55"/>
  <c r="H2260" i="55"/>
  <c r="I2260" i="55"/>
  <c r="J2260" i="55"/>
  <c r="K2260" i="55"/>
  <c r="L2260" i="55"/>
  <c r="M2260" i="55"/>
  <c r="N2260" i="55"/>
  <c r="B2261" i="55"/>
  <c r="C2261" i="55"/>
  <c r="P2261" i="55" s="1"/>
  <c r="D2261" i="55"/>
  <c r="E2261" i="55"/>
  <c r="F2261" i="55"/>
  <c r="G2261" i="55"/>
  <c r="H2261" i="55"/>
  <c r="I2261" i="55"/>
  <c r="J2261" i="55"/>
  <c r="K2261" i="55"/>
  <c r="L2261" i="55"/>
  <c r="M2261" i="55"/>
  <c r="N2261" i="55"/>
  <c r="B2262" i="55"/>
  <c r="C2262" i="55"/>
  <c r="P2262" i="55" s="1"/>
  <c r="D2262" i="55"/>
  <c r="E2262" i="55"/>
  <c r="F2262" i="55"/>
  <c r="G2262" i="55"/>
  <c r="H2262" i="55"/>
  <c r="I2262" i="55"/>
  <c r="J2262" i="55"/>
  <c r="K2262" i="55"/>
  <c r="L2262" i="55"/>
  <c r="M2262" i="55"/>
  <c r="N2262" i="55"/>
  <c r="B2263" i="55"/>
  <c r="C2263" i="55"/>
  <c r="P2263" i="55" s="1"/>
  <c r="D2263" i="55"/>
  <c r="E2263" i="55"/>
  <c r="F2263" i="55"/>
  <c r="G2263" i="55"/>
  <c r="H2263" i="55"/>
  <c r="I2263" i="55"/>
  <c r="J2263" i="55"/>
  <c r="K2263" i="55"/>
  <c r="L2263" i="55"/>
  <c r="M2263" i="55"/>
  <c r="N2263" i="55"/>
  <c r="B2264" i="55"/>
  <c r="C2264" i="55"/>
  <c r="P2264" i="55" s="1"/>
  <c r="D2264" i="55"/>
  <c r="E2264" i="55"/>
  <c r="F2264" i="55"/>
  <c r="G2264" i="55"/>
  <c r="H2264" i="55"/>
  <c r="I2264" i="55"/>
  <c r="J2264" i="55"/>
  <c r="K2264" i="55"/>
  <c r="L2264" i="55"/>
  <c r="M2264" i="55"/>
  <c r="N2264" i="55"/>
  <c r="B2265" i="55"/>
  <c r="C2265" i="55"/>
  <c r="P2265" i="55" s="1"/>
  <c r="D2265" i="55"/>
  <c r="E2265" i="55"/>
  <c r="F2265" i="55"/>
  <c r="G2265" i="55"/>
  <c r="H2265" i="55"/>
  <c r="I2265" i="55"/>
  <c r="J2265" i="55"/>
  <c r="K2265" i="55"/>
  <c r="L2265" i="55"/>
  <c r="M2265" i="55"/>
  <c r="N2265" i="55"/>
  <c r="B2266" i="55"/>
  <c r="C2266" i="55"/>
  <c r="P2266" i="55" s="1"/>
  <c r="D2266" i="55"/>
  <c r="E2266" i="55"/>
  <c r="F2266" i="55"/>
  <c r="G2266" i="55"/>
  <c r="H2266" i="55"/>
  <c r="I2266" i="55"/>
  <c r="J2266" i="55"/>
  <c r="K2266" i="55"/>
  <c r="L2266" i="55"/>
  <c r="M2266" i="55"/>
  <c r="N2266" i="55"/>
  <c r="B2267" i="55"/>
  <c r="C2267" i="55"/>
  <c r="P2267" i="55" s="1"/>
  <c r="D2267" i="55"/>
  <c r="E2267" i="55"/>
  <c r="F2267" i="55"/>
  <c r="G2267" i="55"/>
  <c r="H2267" i="55"/>
  <c r="I2267" i="55"/>
  <c r="J2267" i="55"/>
  <c r="K2267" i="55"/>
  <c r="L2267" i="55"/>
  <c r="M2267" i="55"/>
  <c r="N2267" i="55"/>
  <c r="B2268" i="55"/>
  <c r="C2268" i="55"/>
  <c r="P2268" i="55" s="1"/>
  <c r="D2268" i="55"/>
  <c r="E2268" i="55"/>
  <c r="F2268" i="55"/>
  <c r="G2268" i="55"/>
  <c r="H2268" i="55"/>
  <c r="I2268" i="55"/>
  <c r="J2268" i="55"/>
  <c r="K2268" i="55"/>
  <c r="L2268" i="55"/>
  <c r="M2268" i="55"/>
  <c r="N2268" i="55"/>
  <c r="B2269" i="55"/>
  <c r="C2269" i="55"/>
  <c r="P2269" i="55" s="1"/>
  <c r="D2269" i="55"/>
  <c r="E2269" i="55"/>
  <c r="F2269" i="55"/>
  <c r="G2269" i="55"/>
  <c r="H2269" i="55"/>
  <c r="I2269" i="55"/>
  <c r="J2269" i="55"/>
  <c r="K2269" i="55"/>
  <c r="L2269" i="55"/>
  <c r="M2269" i="55"/>
  <c r="N2269" i="55"/>
  <c r="B2270" i="55"/>
  <c r="C2270" i="55"/>
  <c r="P2270" i="55" s="1"/>
  <c r="D2270" i="55"/>
  <c r="E2270" i="55"/>
  <c r="F2270" i="55"/>
  <c r="G2270" i="55"/>
  <c r="H2270" i="55"/>
  <c r="I2270" i="55"/>
  <c r="J2270" i="55"/>
  <c r="K2270" i="55"/>
  <c r="L2270" i="55"/>
  <c r="M2270" i="55"/>
  <c r="N2270" i="55"/>
  <c r="B2271" i="55"/>
  <c r="C2271" i="55"/>
  <c r="P2271" i="55" s="1"/>
  <c r="D2271" i="55"/>
  <c r="E2271" i="55"/>
  <c r="F2271" i="55"/>
  <c r="G2271" i="55"/>
  <c r="H2271" i="55"/>
  <c r="I2271" i="55"/>
  <c r="J2271" i="55"/>
  <c r="K2271" i="55"/>
  <c r="L2271" i="55"/>
  <c r="M2271" i="55"/>
  <c r="N2271" i="55"/>
  <c r="B2272" i="55"/>
  <c r="C2272" i="55"/>
  <c r="P2272" i="55" s="1"/>
  <c r="D2272" i="55"/>
  <c r="E2272" i="55"/>
  <c r="F2272" i="55"/>
  <c r="G2272" i="55"/>
  <c r="H2272" i="55"/>
  <c r="I2272" i="55"/>
  <c r="J2272" i="55"/>
  <c r="K2272" i="55"/>
  <c r="L2272" i="55"/>
  <c r="M2272" i="55"/>
  <c r="N2272" i="55"/>
  <c r="B2273" i="55"/>
  <c r="C2273" i="55"/>
  <c r="P2273" i="55" s="1"/>
  <c r="D2273" i="55"/>
  <c r="E2273" i="55"/>
  <c r="F2273" i="55"/>
  <c r="G2273" i="55"/>
  <c r="H2273" i="55"/>
  <c r="I2273" i="55"/>
  <c r="J2273" i="55"/>
  <c r="K2273" i="55"/>
  <c r="L2273" i="55"/>
  <c r="M2273" i="55"/>
  <c r="N2273" i="55"/>
  <c r="B2274" i="55"/>
  <c r="C2274" i="55"/>
  <c r="P2274" i="55" s="1"/>
  <c r="D2274" i="55"/>
  <c r="E2274" i="55"/>
  <c r="F2274" i="55"/>
  <c r="G2274" i="55"/>
  <c r="H2274" i="55"/>
  <c r="I2274" i="55"/>
  <c r="J2274" i="55"/>
  <c r="K2274" i="55"/>
  <c r="L2274" i="55"/>
  <c r="M2274" i="55"/>
  <c r="N2274" i="55"/>
  <c r="B2275" i="55"/>
  <c r="C2275" i="55"/>
  <c r="P2275" i="55" s="1"/>
  <c r="D2275" i="55"/>
  <c r="E2275" i="55"/>
  <c r="F2275" i="55"/>
  <c r="G2275" i="55"/>
  <c r="H2275" i="55"/>
  <c r="I2275" i="55"/>
  <c r="J2275" i="55"/>
  <c r="K2275" i="55"/>
  <c r="L2275" i="55"/>
  <c r="M2275" i="55"/>
  <c r="N2275" i="55"/>
  <c r="B2276" i="55"/>
  <c r="C2276" i="55"/>
  <c r="P2276" i="55" s="1"/>
  <c r="D2276" i="55"/>
  <c r="E2276" i="55"/>
  <c r="F2276" i="55"/>
  <c r="G2276" i="55"/>
  <c r="H2276" i="55"/>
  <c r="I2276" i="55"/>
  <c r="J2276" i="55"/>
  <c r="K2276" i="55"/>
  <c r="L2276" i="55"/>
  <c r="M2276" i="55"/>
  <c r="N2276" i="55"/>
  <c r="B2277" i="55"/>
  <c r="C2277" i="55"/>
  <c r="P2277" i="55" s="1"/>
  <c r="D2277" i="55"/>
  <c r="E2277" i="55"/>
  <c r="F2277" i="55"/>
  <c r="G2277" i="55"/>
  <c r="H2277" i="55"/>
  <c r="I2277" i="55"/>
  <c r="J2277" i="55"/>
  <c r="K2277" i="55"/>
  <c r="L2277" i="55"/>
  <c r="M2277" i="55"/>
  <c r="N2277" i="55"/>
  <c r="B2278" i="55"/>
  <c r="C2278" i="55"/>
  <c r="P2278" i="55" s="1"/>
  <c r="D2278" i="55"/>
  <c r="E2278" i="55"/>
  <c r="F2278" i="55"/>
  <c r="G2278" i="55"/>
  <c r="H2278" i="55"/>
  <c r="I2278" i="55"/>
  <c r="J2278" i="55"/>
  <c r="K2278" i="55"/>
  <c r="L2278" i="55"/>
  <c r="M2278" i="55"/>
  <c r="N2278" i="55"/>
  <c r="B2279" i="55"/>
  <c r="C2279" i="55"/>
  <c r="P2279" i="55" s="1"/>
  <c r="D2279" i="55"/>
  <c r="E2279" i="55"/>
  <c r="F2279" i="55"/>
  <c r="G2279" i="55"/>
  <c r="H2279" i="55"/>
  <c r="I2279" i="55"/>
  <c r="J2279" i="55"/>
  <c r="K2279" i="55"/>
  <c r="L2279" i="55"/>
  <c r="M2279" i="55"/>
  <c r="N2279" i="55"/>
  <c r="B2280" i="55"/>
  <c r="C2280" i="55"/>
  <c r="P2280" i="55" s="1"/>
  <c r="D2280" i="55"/>
  <c r="E2280" i="55"/>
  <c r="F2280" i="55"/>
  <c r="G2280" i="55"/>
  <c r="H2280" i="55"/>
  <c r="I2280" i="55"/>
  <c r="J2280" i="55"/>
  <c r="K2280" i="55"/>
  <c r="L2280" i="55"/>
  <c r="M2280" i="55"/>
  <c r="N2280" i="55"/>
  <c r="B2281" i="55"/>
  <c r="C2281" i="55"/>
  <c r="P2281" i="55" s="1"/>
  <c r="D2281" i="55"/>
  <c r="E2281" i="55"/>
  <c r="F2281" i="55"/>
  <c r="G2281" i="55"/>
  <c r="H2281" i="55"/>
  <c r="I2281" i="55"/>
  <c r="J2281" i="55"/>
  <c r="K2281" i="55"/>
  <c r="L2281" i="55"/>
  <c r="M2281" i="55"/>
  <c r="N2281" i="55"/>
  <c r="B2282" i="55"/>
  <c r="C2282" i="55"/>
  <c r="P2282" i="55" s="1"/>
  <c r="D2282" i="55"/>
  <c r="E2282" i="55"/>
  <c r="F2282" i="55"/>
  <c r="G2282" i="55"/>
  <c r="H2282" i="55"/>
  <c r="I2282" i="55"/>
  <c r="J2282" i="55"/>
  <c r="K2282" i="55"/>
  <c r="L2282" i="55"/>
  <c r="M2282" i="55"/>
  <c r="N2282" i="55"/>
  <c r="B2283" i="55"/>
  <c r="C2283" i="55"/>
  <c r="P2283" i="55" s="1"/>
  <c r="D2283" i="55"/>
  <c r="E2283" i="55"/>
  <c r="F2283" i="55"/>
  <c r="G2283" i="55"/>
  <c r="H2283" i="55"/>
  <c r="I2283" i="55"/>
  <c r="J2283" i="55"/>
  <c r="K2283" i="55"/>
  <c r="L2283" i="55"/>
  <c r="M2283" i="55"/>
  <c r="N2283" i="55"/>
  <c r="B2284" i="55"/>
  <c r="C2284" i="55"/>
  <c r="P2284" i="55" s="1"/>
  <c r="D2284" i="55"/>
  <c r="E2284" i="55"/>
  <c r="F2284" i="55"/>
  <c r="G2284" i="55"/>
  <c r="H2284" i="55"/>
  <c r="I2284" i="55"/>
  <c r="J2284" i="55"/>
  <c r="K2284" i="55"/>
  <c r="L2284" i="55"/>
  <c r="M2284" i="55"/>
  <c r="N2284" i="55"/>
  <c r="B2285" i="55"/>
  <c r="C2285" i="55"/>
  <c r="P2285" i="55" s="1"/>
  <c r="D2285" i="55"/>
  <c r="E2285" i="55"/>
  <c r="F2285" i="55"/>
  <c r="G2285" i="55"/>
  <c r="H2285" i="55"/>
  <c r="I2285" i="55"/>
  <c r="J2285" i="55"/>
  <c r="K2285" i="55"/>
  <c r="L2285" i="55"/>
  <c r="M2285" i="55"/>
  <c r="N2285" i="55"/>
  <c r="B2286" i="55"/>
  <c r="C2286" i="55"/>
  <c r="P2286" i="55" s="1"/>
  <c r="D2286" i="55"/>
  <c r="E2286" i="55"/>
  <c r="F2286" i="55"/>
  <c r="G2286" i="55"/>
  <c r="H2286" i="55"/>
  <c r="I2286" i="55"/>
  <c r="J2286" i="55"/>
  <c r="K2286" i="55"/>
  <c r="L2286" i="55"/>
  <c r="M2286" i="55"/>
  <c r="N2286" i="55"/>
  <c r="B2287" i="55"/>
  <c r="C2287" i="55"/>
  <c r="P2287" i="55" s="1"/>
  <c r="D2287" i="55"/>
  <c r="E2287" i="55"/>
  <c r="F2287" i="55"/>
  <c r="G2287" i="55"/>
  <c r="H2287" i="55"/>
  <c r="I2287" i="55"/>
  <c r="J2287" i="55"/>
  <c r="K2287" i="55"/>
  <c r="L2287" i="55"/>
  <c r="M2287" i="55"/>
  <c r="N2287" i="55"/>
  <c r="B2288" i="55"/>
  <c r="C2288" i="55"/>
  <c r="P2288" i="55" s="1"/>
  <c r="D2288" i="55"/>
  <c r="E2288" i="55"/>
  <c r="F2288" i="55"/>
  <c r="G2288" i="55"/>
  <c r="H2288" i="55"/>
  <c r="I2288" i="55"/>
  <c r="J2288" i="55"/>
  <c r="K2288" i="55"/>
  <c r="L2288" i="55"/>
  <c r="M2288" i="55"/>
  <c r="N2288" i="55"/>
  <c r="B2289" i="55"/>
  <c r="C2289" i="55"/>
  <c r="P2289" i="55" s="1"/>
  <c r="D2289" i="55"/>
  <c r="E2289" i="55"/>
  <c r="F2289" i="55"/>
  <c r="G2289" i="55"/>
  <c r="H2289" i="55"/>
  <c r="I2289" i="55"/>
  <c r="J2289" i="55"/>
  <c r="K2289" i="55"/>
  <c r="L2289" i="55"/>
  <c r="M2289" i="55"/>
  <c r="N2289" i="55"/>
  <c r="B2290" i="55"/>
  <c r="C2290" i="55"/>
  <c r="P2290" i="55" s="1"/>
  <c r="D2290" i="55"/>
  <c r="E2290" i="55"/>
  <c r="F2290" i="55"/>
  <c r="G2290" i="55"/>
  <c r="H2290" i="55"/>
  <c r="I2290" i="55"/>
  <c r="J2290" i="55"/>
  <c r="K2290" i="55"/>
  <c r="L2290" i="55"/>
  <c r="M2290" i="55"/>
  <c r="N2290" i="55"/>
  <c r="B2291" i="55"/>
  <c r="C2291" i="55"/>
  <c r="P2291" i="55" s="1"/>
  <c r="D2291" i="55"/>
  <c r="E2291" i="55"/>
  <c r="F2291" i="55"/>
  <c r="G2291" i="55"/>
  <c r="H2291" i="55"/>
  <c r="I2291" i="55"/>
  <c r="J2291" i="55"/>
  <c r="K2291" i="55"/>
  <c r="L2291" i="55"/>
  <c r="M2291" i="55"/>
  <c r="N2291" i="55"/>
  <c r="B2292" i="55"/>
  <c r="C2292" i="55"/>
  <c r="P2292" i="55" s="1"/>
  <c r="D2292" i="55"/>
  <c r="E2292" i="55"/>
  <c r="F2292" i="55"/>
  <c r="G2292" i="55"/>
  <c r="H2292" i="55"/>
  <c r="I2292" i="55"/>
  <c r="J2292" i="55"/>
  <c r="K2292" i="55"/>
  <c r="L2292" i="55"/>
  <c r="M2292" i="55"/>
  <c r="N2292" i="55"/>
  <c r="B2293" i="55"/>
  <c r="C2293" i="55"/>
  <c r="P2293" i="55" s="1"/>
  <c r="D2293" i="55"/>
  <c r="E2293" i="55"/>
  <c r="F2293" i="55"/>
  <c r="G2293" i="55"/>
  <c r="H2293" i="55"/>
  <c r="I2293" i="55"/>
  <c r="J2293" i="55"/>
  <c r="K2293" i="55"/>
  <c r="L2293" i="55"/>
  <c r="M2293" i="55"/>
  <c r="N2293" i="55"/>
  <c r="B2294" i="55"/>
  <c r="C2294" i="55"/>
  <c r="P2294" i="55" s="1"/>
  <c r="D2294" i="55"/>
  <c r="E2294" i="55"/>
  <c r="F2294" i="55"/>
  <c r="G2294" i="55"/>
  <c r="H2294" i="55"/>
  <c r="I2294" i="55"/>
  <c r="J2294" i="55"/>
  <c r="K2294" i="55"/>
  <c r="L2294" i="55"/>
  <c r="M2294" i="55"/>
  <c r="N2294" i="55"/>
  <c r="B2295" i="55"/>
  <c r="C2295" i="55"/>
  <c r="P2295" i="55" s="1"/>
  <c r="D2295" i="55"/>
  <c r="E2295" i="55"/>
  <c r="F2295" i="55"/>
  <c r="G2295" i="55"/>
  <c r="H2295" i="55"/>
  <c r="I2295" i="55"/>
  <c r="J2295" i="55"/>
  <c r="K2295" i="55"/>
  <c r="L2295" i="55"/>
  <c r="M2295" i="55"/>
  <c r="N2295" i="55"/>
  <c r="B2296" i="55"/>
  <c r="C2296" i="55"/>
  <c r="P2296" i="55" s="1"/>
  <c r="D2296" i="55"/>
  <c r="E2296" i="55"/>
  <c r="F2296" i="55"/>
  <c r="G2296" i="55"/>
  <c r="H2296" i="55"/>
  <c r="I2296" i="55"/>
  <c r="J2296" i="55"/>
  <c r="K2296" i="55"/>
  <c r="L2296" i="55"/>
  <c r="M2296" i="55"/>
  <c r="N2296" i="55"/>
  <c r="B2297" i="55"/>
  <c r="C2297" i="55"/>
  <c r="P2297" i="55" s="1"/>
  <c r="D2297" i="55"/>
  <c r="E2297" i="55"/>
  <c r="F2297" i="55"/>
  <c r="G2297" i="55"/>
  <c r="H2297" i="55"/>
  <c r="I2297" i="55"/>
  <c r="J2297" i="55"/>
  <c r="K2297" i="55"/>
  <c r="L2297" i="55"/>
  <c r="M2297" i="55"/>
  <c r="N2297" i="55"/>
  <c r="B2298" i="55"/>
  <c r="C2298" i="55"/>
  <c r="P2298" i="55" s="1"/>
  <c r="D2298" i="55"/>
  <c r="E2298" i="55"/>
  <c r="F2298" i="55"/>
  <c r="G2298" i="55"/>
  <c r="H2298" i="55"/>
  <c r="I2298" i="55"/>
  <c r="J2298" i="55"/>
  <c r="K2298" i="55"/>
  <c r="L2298" i="55"/>
  <c r="M2298" i="55"/>
  <c r="N2298" i="55"/>
  <c r="B2299" i="55"/>
  <c r="C2299" i="55"/>
  <c r="P2299" i="55" s="1"/>
  <c r="D2299" i="55"/>
  <c r="E2299" i="55"/>
  <c r="F2299" i="55"/>
  <c r="G2299" i="55"/>
  <c r="H2299" i="55"/>
  <c r="I2299" i="55"/>
  <c r="J2299" i="55"/>
  <c r="K2299" i="55"/>
  <c r="L2299" i="55"/>
  <c r="M2299" i="55"/>
  <c r="N2299" i="55"/>
  <c r="B2300" i="55"/>
  <c r="C2300" i="55"/>
  <c r="P2300" i="55" s="1"/>
  <c r="D2300" i="55"/>
  <c r="E2300" i="55"/>
  <c r="F2300" i="55"/>
  <c r="G2300" i="55"/>
  <c r="H2300" i="55"/>
  <c r="I2300" i="55"/>
  <c r="J2300" i="55"/>
  <c r="K2300" i="55"/>
  <c r="L2300" i="55"/>
  <c r="M2300" i="55"/>
  <c r="N2300" i="55"/>
  <c r="B2301" i="55"/>
  <c r="C2301" i="55"/>
  <c r="P2301" i="55" s="1"/>
  <c r="D2301" i="55"/>
  <c r="E2301" i="55"/>
  <c r="F2301" i="55"/>
  <c r="G2301" i="55"/>
  <c r="H2301" i="55"/>
  <c r="I2301" i="55"/>
  <c r="J2301" i="55"/>
  <c r="K2301" i="55"/>
  <c r="L2301" i="55"/>
  <c r="M2301" i="55"/>
  <c r="N2301" i="55"/>
  <c r="B2302" i="55"/>
  <c r="C2302" i="55"/>
  <c r="P2302" i="55" s="1"/>
  <c r="D2302" i="55"/>
  <c r="E2302" i="55"/>
  <c r="F2302" i="55"/>
  <c r="G2302" i="55"/>
  <c r="H2302" i="55"/>
  <c r="I2302" i="55"/>
  <c r="J2302" i="55"/>
  <c r="K2302" i="55"/>
  <c r="L2302" i="55"/>
  <c r="M2302" i="55"/>
  <c r="N2302" i="55"/>
  <c r="B2303" i="55"/>
  <c r="C2303" i="55"/>
  <c r="P2303" i="55" s="1"/>
  <c r="D2303" i="55"/>
  <c r="E2303" i="55"/>
  <c r="F2303" i="55"/>
  <c r="G2303" i="55"/>
  <c r="H2303" i="55"/>
  <c r="I2303" i="55"/>
  <c r="J2303" i="55"/>
  <c r="K2303" i="55"/>
  <c r="L2303" i="55"/>
  <c r="M2303" i="55"/>
  <c r="N2303" i="55"/>
  <c r="B2304" i="55"/>
  <c r="C2304" i="55"/>
  <c r="P2304" i="55" s="1"/>
  <c r="D2304" i="55"/>
  <c r="E2304" i="55"/>
  <c r="F2304" i="55"/>
  <c r="G2304" i="55"/>
  <c r="H2304" i="55"/>
  <c r="I2304" i="55"/>
  <c r="J2304" i="55"/>
  <c r="K2304" i="55"/>
  <c r="L2304" i="55"/>
  <c r="M2304" i="55"/>
  <c r="N2304" i="55"/>
  <c r="B2305" i="55"/>
  <c r="C2305" i="55"/>
  <c r="P2305" i="55" s="1"/>
  <c r="D2305" i="55"/>
  <c r="E2305" i="55"/>
  <c r="F2305" i="55"/>
  <c r="G2305" i="55"/>
  <c r="H2305" i="55"/>
  <c r="I2305" i="55"/>
  <c r="J2305" i="55"/>
  <c r="K2305" i="55"/>
  <c r="L2305" i="55"/>
  <c r="M2305" i="55"/>
  <c r="N2305" i="55"/>
  <c r="B2306" i="55"/>
  <c r="C2306" i="55"/>
  <c r="P2306" i="55" s="1"/>
  <c r="D2306" i="55"/>
  <c r="E2306" i="55"/>
  <c r="F2306" i="55"/>
  <c r="G2306" i="55"/>
  <c r="H2306" i="55"/>
  <c r="I2306" i="55"/>
  <c r="J2306" i="55"/>
  <c r="K2306" i="55"/>
  <c r="L2306" i="55"/>
  <c r="M2306" i="55"/>
  <c r="N2306" i="55"/>
  <c r="B2307" i="55"/>
  <c r="C2307" i="55"/>
  <c r="P2307" i="55" s="1"/>
  <c r="D2307" i="55"/>
  <c r="E2307" i="55"/>
  <c r="F2307" i="55"/>
  <c r="G2307" i="55"/>
  <c r="H2307" i="55"/>
  <c r="I2307" i="55"/>
  <c r="J2307" i="55"/>
  <c r="K2307" i="55"/>
  <c r="L2307" i="55"/>
  <c r="M2307" i="55"/>
  <c r="N2307" i="55"/>
  <c r="B2308" i="55"/>
  <c r="C2308" i="55"/>
  <c r="P2308" i="55" s="1"/>
  <c r="D2308" i="55"/>
  <c r="E2308" i="55"/>
  <c r="F2308" i="55"/>
  <c r="G2308" i="55"/>
  <c r="H2308" i="55"/>
  <c r="I2308" i="55"/>
  <c r="J2308" i="55"/>
  <c r="K2308" i="55"/>
  <c r="L2308" i="55"/>
  <c r="M2308" i="55"/>
  <c r="N2308" i="55"/>
  <c r="B2309" i="55"/>
  <c r="C2309" i="55"/>
  <c r="P2309" i="55" s="1"/>
  <c r="D2309" i="55"/>
  <c r="E2309" i="55"/>
  <c r="F2309" i="55"/>
  <c r="G2309" i="55"/>
  <c r="H2309" i="55"/>
  <c r="I2309" i="55"/>
  <c r="J2309" i="55"/>
  <c r="K2309" i="55"/>
  <c r="L2309" i="55"/>
  <c r="M2309" i="55"/>
  <c r="N2309" i="55"/>
  <c r="B2310" i="55"/>
  <c r="C2310" i="55"/>
  <c r="P2310" i="55" s="1"/>
  <c r="D2310" i="55"/>
  <c r="E2310" i="55"/>
  <c r="F2310" i="55"/>
  <c r="G2310" i="55"/>
  <c r="H2310" i="55"/>
  <c r="I2310" i="55"/>
  <c r="J2310" i="55"/>
  <c r="K2310" i="55"/>
  <c r="L2310" i="55"/>
  <c r="M2310" i="55"/>
  <c r="N2310" i="55"/>
  <c r="B2311" i="55"/>
  <c r="C2311" i="55"/>
  <c r="P2311" i="55" s="1"/>
  <c r="D2311" i="55"/>
  <c r="E2311" i="55"/>
  <c r="F2311" i="55"/>
  <c r="G2311" i="55"/>
  <c r="H2311" i="55"/>
  <c r="I2311" i="55"/>
  <c r="J2311" i="55"/>
  <c r="K2311" i="55"/>
  <c r="L2311" i="55"/>
  <c r="M2311" i="55"/>
  <c r="N2311" i="55"/>
  <c r="B2312" i="55"/>
  <c r="C2312" i="55"/>
  <c r="P2312" i="55" s="1"/>
  <c r="D2312" i="55"/>
  <c r="E2312" i="55"/>
  <c r="F2312" i="55"/>
  <c r="G2312" i="55"/>
  <c r="H2312" i="55"/>
  <c r="I2312" i="55"/>
  <c r="J2312" i="55"/>
  <c r="K2312" i="55"/>
  <c r="L2312" i="55"/>
  <c r="M2312" i="55"/>
  <c r="N2312" i="55"/>
  <c r="B2313" i="55"/>
  <c r="C2313" i="55"/>
  <c r="P2313" i="55" s="1"/>
  <c r="D2313" i="55"/>
  <c r="E2313" i="55"/>
  <c r="F2313" i="55"/>
  <c r="G2313" i="55"/>
  <c r="H2313" i="55"/>
  <c r="I2313" i="55"/>
  <c r="J2313" i="55"/>
  <c r="K2313" i="55"/>
  <c r="L2313" i="55"/>
  <c r="M2313" i="55"/>
  <c r="N2313" i="55"/>
  <c r="B2314" i="55"/>
  <c r="C2314" i="55"/>
  <c r="P2314" i="55" s="1"/>
  <c r="D2314" i="55"/>
  <c r="E2314" i="55"/>
  <c r="F2314" i="55"/>
  <c r="G2314" i="55"/>
  <c r="H2314" i="55"/>
  <c r="I2314" i="55"/>
  <c r="J2314" i="55"/>
  <c r="K2314" i="55"/>
  <c r="L2314" i="55"/>
  <c r="M2314" i="55"/>
  <c r="N2314" i="55"/>
  <c r="B2315" i="55"/>
  <c r="C2315" i="55"/>
  <c r="P2315" i="55" s="1"/>
  <c r="D2315" i="55"/>
  <c r="E2315" i="55"/>
  <c r="F2315" i="55"/>
  <c r="G2315" i="55"/>
  <c r="H2315" i="55"/>
  <c r="I2315" i="55"/>
  <c r="J2315" i="55"/>
  <c r="K2315" i="55"/>
  <c r="L2315" i="55"/>
  <c r="M2315" i="55"/>
  <c r="N2315" i="55"/>
  <c r="B2316" i="55"/>
  <c r="C2316" i="55"/>
  <c r="P2316" i="55" s="1"/>
  <c r="D2316" i="55"/>
  <c r="E2316" i="55"/>
  <c r="F2316" i="55"/>
  <c r="G2316" i="55"/>
  <c r="H2316" i="55"/>
  <c r="I2316" i="55"/>
  <c r="J2316" i="55"/>
  <c r="K2316" i="55"/>
  <c r="L2316" i="55"/>
  <c r="M2316" i="55"/>
  <c r="N2316" i="55"/>
  <c r="B2317" i="55"/>
  <c r="C2317" i="55"/>
  <c r="P2317" i="55" s="1"/>
  <c r="D2317" i="55"/>
  <c r="E2317" i="55"/>
  <c r="F2317" i="55"/>
  <c r="G2317" i="55"/>
  <c r="H2317" i="55"/>
  <c r="I2317" i="55"/>
  <c r="J2317" i="55"/>
  <c r="K2317" i="55"/>
  <c r="L2317" i="55"/>
  <c r="M2317" i="55"/>
  <c r="N2317" i="55"/>
  <c r="B2318" i="55"/>
  <c r="C2318" i="55"/>
  <c r="P2318" i="55" s="1"/>
  <c r="D2318" i="55"/>
  <c r="E2318" i="55"/>
  <c r="F2318" i="55"/>
  <c r="G2318" i="55"/>
  <c r="H2318" i="55"/>
  <c r="I2318" i="55"/>
  <c r="J2318" i="55"/>
  <c r="K2318" i="55"/>
  <c r="L2318" i="55"/>
  <c r="M2318" i="55"/>
  <c r="N2318" i="55"/>
  <c r="B2319" i="55"/>
  <c r="C2319" i="55"/>
  <c r="P2319" i="55" s="1"/>
  <c r="D2319" i="55"/>
  <c r="E2319" i="55"/>
  <c r="F2319" i="55"/>
  <c r="G2319" i="55"/>
  <c r="H2319" i="55"/>
  <c r="I2319" i="55"/>
  <c r="J2319" i="55"/>
  <c r="K2319" i="55"/>
  <c r="L2319" i="55"/>
  <c r="M2319" i="55"/>
  <c r="N2319" i="55"/>
  <c r="B2320" i="55"/>
  <c r="C2320" i="55"/>
  <c r="P2320" i="55" s="1"/>
  <c r="D2320" i="55"/>
  <c r="E2320" i="55"/>
  <c r="F2320" i="55"/>
  <c r="G2320" i="55"/>
  <c r="H2320" i="55"/>
  <c r="I2320" i="55"/>
  <c r="J2320" i="55"/>
  <c r="K2320" i="55"/>
  <c r="L2320" i="55"/>
  <c r="M2320" i="55"/>
  <c r="N2320" i="55"/>
  <c r="B2321" i="55"/>
  <c r="C2321" i="55"/>
  <c r="P2321" i="55" s="1"/>
  <c r="D2321" i="55"/>
  <c r="E2321" i="55"/>
  <c r="F2321" i="55"/>
  <c r="G2321" i="55"/>
  <c r="H2321" i="55"/>
  <c r="I2321" i="55"/>
  <c r="J2321" i="55"/>
  <c r="K2321" i="55"/>
  <c r="L2321" i="55"/>
  <c r="M2321" i="55"/>
  <c r="N2321" i="55"/>
  <c r="B2322" i="55"/>
  <c r="C2322" i="55"/>
  <c r="P2322" i="55" s="1"/>
  <c r="D2322" i="55"/>
  <c r="E2322" i="55"/>
  <c r="F2322" i="55"/>
  <c r="G2322" i="55"/>
  <c r="H2322" i="55"/>
  <c r="I2322" i="55"/>
  <c r="J2322" i="55"/>
  <c r="K2322" i="55"/>
  <c r="L2322" i="55"/>
  <c r="M2322" i="55"/>
  <c r="N2322" i="55"/>
  <c r="B2323" i="55"/>
  <c r="C2323" i="55"/>
  <c r="P2323" i="55" s="1"/>
  <c r="D2323" i="55"/>
  <c r="E2323" i="55"/>
  <c r="F2323" i="55"/>
  <c r="G2323" i="55"/>
  <c r="H2323" i="55"/>
  <c r="I2323" i="55"/>
  <c r="J2323" i="55"/>
  <c r="K2323" i="55"/>
  <c r="L2323" i="55"/>
  <c r="M2323" i="55"/>
  <c r="N2323" i="55"/>
  <c r="B2324" i="55"/>
  <c r="C2324" i="55"/>
  <c r="P2324" i="55" s="1"/>
  <c r="D2324" i="55"/>
  <c r="E2324" i="55"/>
  <c r="F2324" i="55"/>
  <c r="G2324" i="55"/>
  <c r="H2324" i="55"/>
  <c r="I2324" i="55"/>
  <c r="J2324" i="55"/>
  <c r="K2324" i="55"/>
  <c r="L2324" i="55"/>
  <c r="M2324" i="55"/>
  <c r="N2324" i="55"/>
  <c r="B2325" i="55"/>
  <c r="C2325" i="55"/>
  <c r="P2325" i="55" s="1"/>
  <c r="D2325" i="55"/>
  <c r="E2325" i="55"/>
  <c r="F2325" i="55"/>
  <c r="G2325" i="55"/>
  <c r="H2325" i="55"/>
  <c r="I2325" i="55"/>
  <c r="J2325" i="55"/>
  <c r="K2325" i="55"/>
  <c r="L2325" i="55"/>
  <c r="M2325" i="55"/>
  <c r="N2325" i="55"/>
  <c r="B2326" i="55"/>
  <c r="C2326" i="55"/>
  <c r="P2326" i="55" s="1"/>
  <c r="D2326" i="55"/>
  <c r="E2326" i="55"/>
  <c r="F2326" i="55"/>
  <c r="G2326" i="55"/>
  <c r="H2326" i="55"/>
  <c r="I2326" i="55"/>
  <c r="J2326" i="55"/>
  <c r="K2326" i="55"/>
  <c r="L2326" i="55"/>
  <c r="M2326" i="55"/>
  <c r="N2326" i="55"/>
  <c r="B2327" i="55"/>
  <c r="C2327" i="55"/>
  <c r="P2327" i="55" s="1"/>
  <c r="D2327" i="55"/>
  <c r="E2327" i="55"/>
  <c r="F2327" i="55"/>
  <c r="G2327" i="55"/>
  <c r="H2327" i="55"/>
  <c r="I2327" i="55"/>
  <c r="J2327" i="55"/>
  <c r="K2327" i="55"/>
  <c r="L2327" i="55"/>
  <c r="M2327" i="55"/>
  <c r="N2327" i="55"/>
  <c r="B2328" i="55"/>
  <c r="C2328" i="55"/>
  <c r="P2328" i="55" s="1"/>
  <c r="D2328" i="55"/>
  <c r="E2328" i="55"/>
  <c r="F2328" i="55"/>
  <c r="G2328" i="55"/>
  <c r="H2328" i="55"/>
  <c r="I2328" i="55"/>
  <c r="J2328" i="55"/>
  <c r="K2328" i="55"/>
  <c r="L2328" i="55"/>
  <c r="M2328" i="55"/>
  <c r="N2328" i="55"/>
  <c r="B2329" i="55"/>
  <c r="C2329" i="55"/>
  <c r="P2329" i="55" s="1"/>
  <c r="D2329" i="55"/>
  <c r="E2329" i="55"/>
  <c r="F2329" i="55"/>
  <c r="G2329" i="55"/>
  <c r="H2329" i="55"/>
  <c r="I2329" i="55"/>
  <c r="J2329" i="55"/>
  <c r="K2329" i="55"/>
  <c r="L2329" i="55"/>
  <c r="M2329" i="55"/>
  <c r="N2329" i="55"/>
  <c r="B2330" i="55"/>
  <c r="C2330" i="55"/>
  <c r="P2330" i="55" s="1"/>
  <c r="D2330" i="55"/>
  <c r="E2330" i="55"/>
  <c r="F2330" i="55"/>
  <c r="G2330" i="55"/>
  <c r="H2330" i="55"/>
  <c r="I2330" i="55"/>
  <c r="J2330" i="55"/>
  <c r="K2330" i="55"/>
  <c r="L2330" i="55"/>
  <c r="M2330" i="55"/>
  <c r="N2330" i="55"/>
  <c r="B2331" i="55"/>
  <c r="C2331" i="55"/>
  <c r="P2331" i="55" s="1"/>
  <c r="D2331" i="55"/>
  <c r="E2331" i="55"/>
  <c r="F2331" i="55"/>
  <c r="G2331" i="55"/>
  <c r="H2331" i="55"/>
  <c r="I2331" i="55"/>
  <c r="J2331" i="55"/>
  <c r="K2331" i="55"/>
  <c r="L2331" i="55"/>
  <c r="M2331" i="55"/>
  <c r="N2331" i="55"/>
  <c r="B2332" i="55"/>
  <c r="C2332" i="55"/>
  <c r="P2332" i="55" s="1"/>
  <c r="D2332" i="55"/>
  <c r="E2332" i="55"/>
  <c r="F2332" i="55"/>
  <c r="G2332" i="55"/>
  <c r="H2332" i="55"/>
  <c r="I2332" i="55"/>
  <c r="J2332" i="55"/>
  <c r="K2332" i="55"/>
  <c r="L2332" i="55"/>
  <c r="M2332" i="55"/>
  <c r="N2332" i="55"/>
  <c r="B2333" i="55"/>
  <c r="C2333" i="55"/>
  <c r="P2333" i="55" s="1"/>
  <c r="D2333" i="55"/>
  <c r="E2333" i="55"/>
  <c r="F2333" i="55"/>
  <c r="G2333" i="55"/>
  <c r="H2333" i="55"/>
  <c r="I2333" i="55"/>
  <c r="J2333" i="55"/>
  <c r="K2333" i="55"/>
  <c r="L2333" i="55"/>
  <c r="M2333" i="55"/>
  <c r="N2333" i="55"/>
  <c r="B2334" i="55"/>
  <c r="C2334" i="55"/>
  <c r="P2334" i="55" s="1"/>
  <c r="D2334" i="55"/>
  <c r="E2334" i="55"/>
  <c r="F2334" i="55"/>
  <c r="G2334" i="55"/>
  <c r="H2334" i="55"/>
  <c r="I2334" i="55"/>
  <c r="J2334" i="55"/>
  <c r="K2334" i="55"/>
  <c r="L2334" i="55"/>
  <c r="M2334" i="55"/>
  <c r="N2334" i="55"/>
  <c r="B2335" i="55"/>
  <c r="C2335" i="55"/>
  <c r="P2335" i="55" s="1"/>
  <c r="D2335" i="55"/>
  <c r="E2335" i="55"/>
  <c r="F2335" i="55"/>
  <c r="G2335" i="55"/>
  <c r="H2335" i="55"/>
  <c r="I2335" i="55"/>
  <c r="J2335" i="55"/>
  <c r="K2335" i="55"/>
  <c r="L2335" i="55"/>
  <c r="M2335" i="55"/>
  <c r="N2335" i="55"/>
  <c r="B2336" i="55"/>
  <c r="C2336" i="55"/>
  <c r="P2336" i="55" s="1"/>
  <c r="D2336" i="55"/>
  <c r="E2336" i="55"/>
  <c r="F2336" i="55"/>
  <c r="G2336" i="55"/>
  <c r="H2336" i="55"/>
  <c r="I2336" i="55"/>
  <c r="J2336" i="55"/>
  <c r="K2336" i="55"/>
  <c r="L2336" i="55"/>
  <c r="M2336" i="55"/>
  <c r="N2336" i="55"/>
  <c r="B2337" i="55"/>
  <c r="C2337" i="55"/>
  <c r="P2337" i="55" s="1"/>
  <c r="D2337" i="55"/>
  <c r="E2337" i="55"/>
  <c r="F2337" i="55"/>
  <c r="G2337" i="55"/>
  <c r="H2337" i="55"/>
  <c r="I2337" i="55"/>
  <c r="J2337" i="55"/>
  <c r="K2337" i="55"/>
  <c r="L2337" i="55"/>
  <c r="M2337" i="55"/>
  <c r="N2337" i="55"/>
  <c r="B2338" i="55"/>
  <c r="C2338" i="55"/>
  <c r="P2338" i="55" s="1"/>
  <c r="D2338" i="55"/>
  <c r="E2338" i="55"/>
  <c r="F2338" i="55"/>
  <c r="G2338" i="55"/>
  <c r="H2338" i="55"/>
  <c r="I2338" i="55"/>
  <c r="J2338" i="55"/>
  <c r="K2338" i="55"/>
  <c r="L2338" i="55"/>
  <c r="M2338" i="55"/>
  <c r="N2338" i="55"/>
  <c r="B2339" i="55"/>
  <c r="C2339" i="55"/>
  <c r="P2339" i="55" s="1"/>
  <c r="D2339" i="55"/>
  <c r="E2339" i="55"/>
  <c r="F2339" i="55"/>
  <c r="G2339" i="55"/>
  <c r="H2339" i="55"/>
  <c r="I2339" i="55"/>
  <c r="J2339" i="55"/>
  <c r="K2339" i="55"/>
  <c r="L2339" i="55"/>
  <c r="M2339" i="55"/>
  <c r="N2339" i="55"/>
  <c r="B2340" i="55"/>
  <c r="C2340" i="55"/>
  <c r="P2340" i="55" s="1"/>
  <c r="D2340" i="55"/>
  <c r="E2340" i="55"/>
  <c r="F2340" i="55"/>
  <c r="G2340" i="55"/>
  <c r="H2340" i="55"/>
  <c r="I2340" i="55"/>
  <c r="J2340" i="55"/>
  <c r="K2340" i="55"/>
  <c r="L2340" i="55"/>
  <c r="M2340" i="55"/>
  <c r="N2340" i="55"/>
  <c r="B2341" i="55"/>
  <c r="C2341" i="55"/>
  <c r="P2341" i="55" s="1"/>
  <c r="D2341" i="55"/>
  <c r="E2341" i="55"/>
  <c r="F2341" i="55"/>
  <c r="G2341" i="55"/>
  <c r="H2341" i="55"/>
  <c r="I2341" i="55"/>
  <c r="J2341" i="55"/>
  <c r="K2341" i="55"/>
  <c r="L2341" i="55"/>
  <c r="M2341" i="55"/>
  <c r="N2341" i="55"/>
  <c r="B2342" i="55"/>
  <c r="C2342" i="55"/>
  <c r="P2342" i="55" s="1"/>
  <c r="D2342" i="55"/>
  <c r="E2342" i="55"/>
  <c r="F2342" i="55"/>
  <c r="G2342" i="55"/>
  <c r="H2342" i="55"/>
  <c r="I2342" i="55"/>
  <c r="J2342" i="55"/>
  <c r="K2342" i="55"/>
  <c r="L2342" i="55"/>
  <c r="M2342" i="55"/>
  <c r="N2342" i="55"/>
  <c r="B2343" i="55"/>
  <c r="C2343" i="55"/>
  <c r="P2343" i="55" s="1"/>
  <c r="D2343" i="55"/>
  <c r="E2343" i="55"/>
  <c r="F2343" i="55"/>
  <c r="G2343" i="55"/>
  <c r="H2343" i="55"/>
  <c r="I2343" i="55"/>
  <c r="J2343" i="55"/>
  <c r="K2343" i="55"/>
  <c r="L2343" i="55"/>
  <c r="M2343" i="55"/>
  <c r="N2343" i="55"/>
  <c r="B2344" i="55"/>
  <c r="C2344" i="55"/>
  <c r="P2344" i="55" s="1"/>
  <c r="D2344" i="55"/>
  <c r="E2344" i="55"/>
  <c r="F2344" i="55"/>
  <c r="G2344" i="55"/>
  <c r="H2344" i="55"/>
  <c r="I2344" i="55"/>
  <c r="J2344" i="55"/>
  <c r="K2344" i="55"/>
  <c r="L2344" i="55"/>
  <c r="M2344" i="55"/>
  <c r="N2344" i="55"/>
  <c r="B2345" i="55"/>
  <c r="C2345" i="55"/>
  <c r="P2345" i="55" s="1"/>
  <c r="D2345" i="55"/>
  <c r="E2345" i="55"/>
  <c r="F2345" i="55"/>
  <c r="G2345" i="55"/>
  <c r="H2345" i="55"/>
  <c r="I2345" i="55"/>
  <c r="J2345" i="55"/>
  <c r="K2345" i="55"/>
  <c r="L2345" i="55"/>
  <c r="M2345" i="55"/>
  <c r="N2345" i="55"/>
  <c r="B2346" i="55"/>
  <c r="C2346" i="55"/>
  <c r="P2346" i="55" s="1"/>
  <c r="D2346" i="55"/>
  <c r="E2346" i="55"/>
  <c r="F2346" i="55"/>
  <c r="G2346" i="55"/>
  <c r="H2346" i="55"/>
  <c r="I2346" i="55"/>
  <c r="J2346" i="55"/>
  <c r="K2346" i="55"/>
  <c r="L2346" i="55"/>
  <c r="M2346" i="55"/>
  <c r="N2346" i="55"/>
  <c r="B2347" i="55"/>
  <c r="C2347" i="55"/>
  <c r="P2347" i="55" s="1"/>
  <c r="D2347" i="55"/>
  <c r="E2347" i="55"/>
  <c r="F2347" i="55"/>
  <c r="G2347" i="55"/>
  <c r="H2347" i="55"/>
  <c r="I2347" i="55"/>
  <c r="J2347" i="55"/>
  <c r="K2347" i="55"/>
  <c r="L2347" i="55"/>
  <c r="M2347" i="55"/>
  <c r="N2347" i="55"/>
  <c r="B2348" i="55"/>
  <c r="C2348" i="55"/>
  <c r="P2348" i="55" s="1"/>
  <c r="D2348" i="55"/>
  <c r="E2348" i="55"/>
  <c r="F2348" i="55"/>
  <c r="G2348" i="55"/>
  <c r="H2348" i="55"/>
  <c r="I2348" i="55"/>
  <c r="J2348" i="55"/>
  <c r="K2348" i="55"/>
  <c r="L2348" i="55"/>
  <c r="M2348" i="55"/>
  <c r="N2348" i="55"/>
  <c r="B2349" i="55"/>
  <c r="C2349" i="55"/>
  <c r="P2349" i="55" s="1"/>
  <c r="D2349" i="55"/>
  <c r="E2349" i="55"/>
  <c r="F2349" i="55"/>
  <c r="G2349" i="55"/>
  <c r="H2349" i="55"/>
  <c r="I2349" i="55"/>
  <c r="J2349" i="55"/>
  <c r="K2349" i="55"/>
  <c r="L2349" i="55"/>
  <c r="M2349" i="55"/>
  <c r="N2349" i="55"/>
  <c r="B2350" i="55"/>
  <c r="C2350" i="55"/>
  <c r="P2350" i="55" s="1"/>
  <c r="D2350" i="55"/>
  <c r="E2350" i="55"/>
  <c r="F2350" i="55"/>
  <c r="G2350" i="55"/>
  <c r="H2350" i="55"/>
  <c r="I2350" i="55"/>
  <c r="J2350" i="55"/>
  <c r="K2350" i="55"/>
  <c r="L2350" i="55"/>
  <c r="M2350" i="55"/>
  <c r="N2350" i="55"/>
  <c r="B2351" i="55"/>
  <c r="C2351" i="55"/>
  <c r="P2351" i="55" s="1"/>
  <c r="D2351" i="55"/>
  <c r="E2351" i="55"/>
  <c r="F2351" i="55"/>
  <c r="G2351" i="55"/>
  <c r="H2351" i="55"/>
  <c r="I2351" i="55"/>
  <c r="J2351" i="55"/>
  <c r="K2351" i="55"/>
  <c r="L2351" i="55"/>
  <c r="M2351" i="55"/>
  <c r="N2351" i="55"/>
  <c r="B2352" i="55"/>
  <c r="C2352" i="55"/>
  <c r="P2352" i="55" s="1"/>
  <c r="D2352" i="55"/>
  <c r="E2352" i="55"/>
  <c r="F2352" i="55"/>
  <c r="G2352" i="55"/>
  <c r="H2352" i="55"/>
  <c r="I2352" i="55"/>
  <c r="J2352" i="55"/>
  <c r="K2352" i="55"/>
  <c r="L2352" i="55"/>
  <c r="M2352" i="55"/>
  <c r="N2352" i="55"/>
  <c r="B2353" i="55"/>
  <c r="C2353" i="55"/>
  <c r="P2353" i="55" s="1"/>
  <c r="D2353" i="55"/>
  <c r="E2353" i="55"/>
  <c r="F2353" i="55"/>
  <c r="G2353" i="55"/>
  <c r="H2353" i="55"/>
  <c r="I2353" i="55"/>
  <c r="J2353" i="55"/>
  <c r="K2353" i="55"/>
  <c r="L2353" i="55"/>
  <c r="M2353" i="55"/>
  <c r="N2353" i="55"/>
  <c r="B2354" i="55"/>
  <c r="C2354" i="55"/>
  <c r="P2354" i="55" s="1"/>
  <c r="D2354" i="55"/>
  <c r="E2354" i="55"/>
  <c r="F2354" i="55"/>
  <c r="G2354" i="55"/>
  <c r="H2354" i="55"/>
  <c r="I2354" i="55"/>
  <c r="J2354" i="55"/>
  <c r="K2354" i="55"/>
  <c r="L2354" i="55"/>
  <c r="M2354" i="55"/>
  <c r="N2354" i="55"/>
  <c r="B2355" i="55"/>
  <c r="C2355" i="55"/>
  <c r="P2355" i="55" s="1"/>
  <c r="D2355" i="55"/>
  <c r="E2355" i="55"/>
  <c r="F2355" i="55"/>
  <c r="G2355" i="55"/>
  <c r="H2355" i="55"/>
  <c r="I2355" i="55"/>
  <c r="J2355" i="55"/>
  <c r="K2355" i="55"/>
  <c r="L2355" i="55"/>
  <c r="M2355" i="55"/>
  <c r="N2355" i="55"/>
  <c r="B2356" i="55"/>
  <c r="C2356" i="55"/>
  <c r="P2356" i="55" s="1"/>
  <c r="D2356" i="55"/>
  <c r="E2356" i="55"/>
  <c r="F2356" i="55"/>
  <c r="G2356" i="55"/>
  <c r="H2356" i="55"/>
  <c r="I2356" i="55"/>
  <c r="J2356" i="55"/>
  <c r="K2356" i="55"/>
  <c r="L2356" i="55"/>
  <c r="M2356" i="55"/>
  <c r="N2356" i="55"/>
  <c r="B2357" i="55"/>
  <c r="C2357" i="55"/>
  <c r="P2357" i="55" s="1"/>
  <c r="D2357" i="55"/>
  <c r="E2357" i="55"/>
  <c r="F2357" i="55"/>
  <c r="G2357" i="55"/>
  <c r="H2357" i="55"/>
  <c r="I2357" i="55"/>
  <c r="J2357" i="55"/>
  <c r="K2357" i="55"/>
  <c r="L2357" i="55"/>
  <c r="M2357" i="55"/>
  <c r="N2357" i="55"/>
  <c r="B2358" i="55"/>
  <c r="C2358" i="55"/>
  <c r="P2358" i="55" s="1"/>
  <c r="D2358" i="55"/>
  <c r="E2358" i="55"/>
  <c r="F2358" i="55"/>
  <c r="G2358" i="55"/>
  <c r="H2358" i="55"/>
  <c r="I2358" i="55"/>
  <c r="J2358" i="55"/>
  <c r="K2358" i="55"/>
  <c r="L2358" i="55"/>
  <c r="M2358" i="55"/>
  <c r="N2358" i="55"/>
  <c r="B2359" i="55"/>
  <c r="C2359" i="55"/>
  <c r="P2359" i="55" s="1"/>
  <c r="D2359" i="55"/>
  <c r="E2359" i="55"/>
  <c r="F2359" i="55"/>
  <c r="G2359" i="55"/>
  <c r="H2359" i="55"/>
  <c r="I2359" i="55"/>
  <c r="J2359" i="55"/>
  <c r="K2359" i="55"/>
  <c r="L2359" i="55"/>
  <c r="M2359" i="55"/>
  <c r="N2359" i="55"/>
  <c r="B2360" i="55"/>
  <c r="C2360" i="55"/>
  <c r="P2360" i="55" s="1"/>
  <c r="D2360" i="55"/>
  <c r="E2360" i="55"/>
  <c r="F2360" i="55"/>
  <c r="G2360" i="55"/>
  <c r="H2360" i="55"/>
  <c r="I2360" i="55"/>
  <c r="J2360" i="55"/>
  <c r="K2360" i="55"/>
  <c r="L2360" i="55"/>
  <c r="M2360" i="55"/>
  <c r="N2360" i="55"/>
  <c r="B2361" i="55"/>
  <c r="C2361" i="55"/>
  <c r="P2361" i="55" s="1"/>
  <c r="D2361" i="55"/>
  <c r="E2361" i="55"/>
  <c r="F2361" i="55"/>
  <c r="G2361" i="55"/>
  <c r="H2361" i="55"/>
  <c r="I2361" i="55"/>
  <c r="J2361" i="55"/>
  <c r="K2361" i="55"/>
  <c r="L2361" i="55"/>
  <c r="M2361" i="55"/>
  <c r="N2361" i="55"/>
  <c r="B2362" i="55"/>
  <c r="C2362" i="55"/>
  <c r="P2362" i="55" s="1"/>
  <c r="D2362" i="55"/>
  <c r="E2362" i="55"/>
  <c r="F2362" i="55"/>
  <c r="G2362" i="55"/>
  <c r="H2362" i="55"/>
  <c r="I2362" i="55"/>
  <c r="J2362" i="55"/>
  <c r="K2362" i="55"/>
  <c r="L2362" i="55"/>
  <c r="M2362" i="55"/>
  <c r="N2362" i="55"/>
  <c r="B2363" i="55"/>
  <c r="C2363" i="55"/>
  <c r="P2363" i="55" s="1"/>
  <c r="D2363" i="55"/>
  <c r="E2363" i="55"/>
  <c r="F2363" i="55"/>
  <c r="G2363" i="55"/>
  <c r="H2363" i="55"/>
  <c r="I2363" i="55"/>
  <c r="J2363" i="55"/>
  <c r="K2363" i="55"/>
  <c r="L2363" i="55"/>
  <c r="M2363" i="55"/>
  <c r="N2363" i="55"/>
  <c r="B2364" i="55"/>
  <c r="C2364" i="55"/>
  <c r="P2364" i="55" s="1"/>
  <c r="D2364" i="55"/>
  <c r="E2364" i="55"/>
  <c r="F2364" i="55"/>
  <c r="G2364" i="55"/>
  <c r="H2364" i="55"/>
  <c r="I2364" i="55"/>
  <c r="J2364" i="55"/>
  <c r="K2364" i="55"/>
  <c r="L2364" i="55"/>
  <c r="M2364" i="55"/>
  <c r="N2364" i="55"/>
  <c r="B2365" i="55"/>
  <c r="C2365" i="55"/>
  <c r="P2365" i="55" s="1"/>
  <c r="D2365" i="55"/>
  <c r="E2365" i="55"/>
  <c r="F2365" i="55"/>
  <c r="G2365" i="55"/>
  <c r="H2365" i="55"/>
  <c r="I2365" i="55"/>
  <c r="J2365" i="55"/>
  <c r="K2365" i="55"/>
  <c r="L2365" i="55"/>
  <c r="M2365" i="55"/>
  <c r="N2365" i="55"/>
  <c r="B2366" i="55"/>
  <c r="C2366" i="55"/>
  <c r="P2366" i="55" s="1"/>
  <c r="D2366" i="55"/>
  <c r="E2366" i="55"/>
  <c r="F2366" i="55"/>
  <c r="G2366" i="55"/>
  <c r="H2366" i="55"/>
  <c r="I2366" i="55"/>
  <c r="J2366" i="55"/>
  <c r="K2366" i="55"/>
  <c r="L2366" i="55"/>
  <c r="M2366" i="55"/>
  <c r="N2366" i="55"/>
  <c r="B2367" i="55"/>
  <c r="C2367" i="55"/>
  <c r="P2367" i="55" s="1"/>
  <c r="D2367" i="55"/>
  <c r="E2367" i="55"/>
  <c r="F2367" i="55"/>
  <c r="G2367" i="55"/>
  <c r="H2367" i="55"/>
  <c r="I2367" i="55"/>
  <c r="J2367" i="55"/>
  <c r="K2367" i="55"/>
  <c r="L2367" i="55"/>
  <c r="M2367" i="55"/>
  <c r="N2367" i="55"/>
  <c r="B2368" i="55"/>
  <c r="C2368" i="55"/>
  <c r="P2368" i="55" s="1"/>
  <c r="D2368" i="55"/>
  <c r="E2368" i="55"/>
  <c r="F2368" i="55"/>
  <c r="G2368" i="55"/>
  <c r="H2368" i="55"/>
  <c r="I2368" i="55"/>
  <c r="J2368" i="55"/>
  <c r="K2368" i="55"/>
  <c r="L2368" i="55"/>
  <c r="M2368" i="55"/>
  <c r="N2368" i="55"/>
  <c r="B2369" i="55"/>
  <c r="C2369" i="55"/>
  <c r="P2369" i="55" s="1"/>
  <c r="D2369" i="55"/>
  <c r="E2369" i="55"/>
  <c r="F2369" i="55"/>
  <c r="G2369" i="55"/>
  <c r="H2369" i="55"/>
  <c r="I2369" i="55"/>
  <c r="J2369" i="55"/>
  <c r="K2369" i="55"/>
  <c r="L2369" i="55"/>
  <c r="M2369" i="55"/>
  <c r="N2369" i="55"/>
  <c r="B2370" i="55"/>
  <c r="C2370" i="55"/>
  <c r="P2370" i="55" s="1"/>
  <c r="D2370" i="55"/>
  <c r="E2370" i="55"/>
  <c r="F2370" i="55"/>
  <c r="G2370" i="55"/>
  <c r="H2370" i="55"/>
  <c r="I2370" i="55"/>
  <c r="J2370" i="55"/>
  <c r="K2370" i="55"/>
  <c r="L2370" i="55"/>
  <c r="M2370" i="55"/>
  <c r="N2370" i="55"/>
  <c r="B2371" i="55"/>
  <c r="C2371" i="55"/>
  <c r="P2371" i="55" s="1"/>
  <c r="D2371" i="55"/>
  <c r="E2371" i="55"/>
  <c r="F2371" i="55"/>
  <c r="G2371" i="55"/>
  <c r="H2371" i="55"/>
  <c r="I2371" i="55"/>
  <c r="J2371" i="55"/>
  <c r="K2371" i="55"/>
  <c r="L2371" i="55"/>
  <c r="M2371" i="55"/>
  <c r="N2371" i="55"/>
  <c r="B2372" i="55"/>
  <c r="C2372" i="55"/>
  <c r="P2372" i="55" s="1"/>
  <c r="D2372" i="55"/>
  <c r="E2372" i="55"/>
  <c r="F2372" i="55"/>
  <c r="G2372" i="55"/>
  <c r="H2372" i="55"/>
  <c r="I2372" i="55"/>
  <c r="J2372" i="55"/>
  <c r="K2372" i="55"/>
  <c r="L2372" i="55"/>
  <c r="M2372" i="55"/>
  <c r="N2372" i="55"/>
  <c r="B2373" i="55"/>
  <c r="C2373" i="55"/>
  <c r="P2373" i="55" s="1"/>
  <c r="D2373" i="55"/>
  <c r="E2373" i="55"/>
  <c r="F2373" i="55"/>
  <c r="G2373" i="55"/>
  <c r="H2373" i="55"/>
  <c r="I2373" i="55"/>
  <c r="J2373" i="55"/>
  <c r="K2373" i="55"/>
  <c r="L2373" i="55"/>
  <c r="M2373" i="55"/>
  <c r="N2373" i="55"/>
  <c r="B2374" i="55"/>
  <c r="C2374" i="55"/>
  <c r="P2374" i="55" s="1"/>
  <c r="D2374" i="55"/>
  <c r="E2374" i="55"/>
  <c r="F2374" i="55"/>
  <c r="G2374" i="55"/>
  <c r="H2374" i="55"/>
  <c r="I2374" i="55"/>
  <c r="J2374" i="55"/>
  <c r="K2374" i="55"/>
  <c r="L2374" i="55"/>
  <c r="M2374" i="55"/>
  <c r="N2374" i="55"/>
  <c r="B2375" i="55"/>
  <c r="C2375" i="55"/>
  <c r="P2375" i="55" s="1"/>
  <c r="D2375" i="55"/>
  <c r="E2375" i="55"/>
  <c r="F2375" i="55"/>
  <c r="G2375" i="55"/>
  <c r="H2375" i="55"/>
  <c r="I2375" i="55"/>
  <c r="J2375" i="55"/>
  <c r="K2375" i="55"/>
  <c r="L2375" i="55"/>
  <c r="M2375" i="55"/>
  <c r="N2375" i="55"/>
  <c r="B2376" i="55"/>
  <c r="C2376" i="55"/>
  <c r="P2376" i="55" s="1"/>
  <c r="D2376" i="55"/>
  <c r="E2376" i="55"/>
  <c r="F2376" i="55"/>
  <c r="G2376" i="55"/>
  <c r="H2376" i="55"/>
  <c r="I2376" i="55"/>
  <c r="J2376" i="55"/>
  <c r="K2376" i="55"/>
  <c r="L2376" i="55"/>
  <c r="M2376" i="55"/>
  <c r="N2376" i="55"/>
  <c r="B2377" i="55"/>
  <c r="C2377" i="55"/>
  <c r="P2377" i="55" s="1"/>
  <c r="D2377" i="55"/>
  <c r="E2377" i="55"/>
  <c r="F2377" i="55"/>
  <c r="G2377" i="55"/>
  <c r="H2377" i="55"/>
  <c r="I2377" i="55"/>
  <c r="J2377" i="55"/>
  <c r="K2377" i="55"/>
  <c r="L2377" i="55"/>
  <c r="M2377" i="55"/>
  <c r="N2377" i="55"/>
  <c r="B2378" i="55"/>
  <c r="C2378" i="55"/>
  <c r="P2378" i="55" s="1"/>
  <c r="D2378" i="55"/>
  <c r="E2378" i="55"/>
  <c r="F2378" i="55"/>
  <c r="G2378" i="55"/>
  <c r="H2378" i="55"/>
  <c r="I2378" i="55"/>
  <c r="J2378" i="55"/>
  <c r="K2378" i="55"/>
  <c r="L2378" i="55"/>
  <c r="M2378" i="55"/>
  <c r="N2378" i="55"/>
  <c r="B2379" i="55"/>
  <c r="C2379" i="55"/>
  <c r="P2379" i="55" s="1"/>
  <c r="D2379" i="55"/>
  <c r="E2379" i="55"/>
  <c r="F2379" i="55"/>
  <c r="G2379" i="55"/>
  <c r="H2379" i="55"/>
  <c r="I2379" i="55"/>
  <c r="J2379" i="55"/>
  <c r="K2379" i="55"/>
  <c r="L2379" i="55"/>
  <c r="M2379" i="55"/>
  <c r="N2379" i="55"/>
  <c r="B2380" i="55"/>
  <c r="C2380" i="55"/>
  <c r="P2380" i="55" s="1"/>
  <c r="D2380" i="55"/>
  <c r="E2380" i="55"/>
  <c r="F2380" i="55"/>
  <c r="G2380" i="55"/>
  <c r="H2380" i="55"/>
  <c r="I2380" i="55"/>
  <c r="J2380" i="55"/>
  <c r="K2380" i="55"/>
  <c r="L2380" i="55"/>
  <c r="M2380" i="55"/>
  <c r="N2380" i="55"/>
  <c r="B2381" i="55"/>
  <c r="C2381" i="55"/>
  <c r="P2381" i="55" s="1"/>
  <c r="D2381" i="55"/>
  <c r="E2381" i="55"/>
  <c r="F2381" i="55"/>
  <c r="G2381" i="55"/>
  <c r="H2381" i="55"/>
  <c r="I2381" i="55"/>
  <c r="J2381" i="55"/>
  <c r="K2381" i="55"/>
  <c r="L2381" i="55"/>
  <c r="M2381" i="55"/>
  <c r="N2381" i="55"/>
  <c r="B2382" i="55"/>
  <c r="C2382" i="55"/>
  <c r="P2382" i="55" s="1"/>
  <c r="D2382" i="55"/>
  <c r="E2382" i="55"/>
  <c r="F2382" i="55"/>
  <c r="G2382" i="55"/>
  <c r="H2382" i="55"/>
  <c r="I2382" i="55"/>
  <c r="J2382" i="55"/>
  <c r="K2382" i="55"/>
  <c r="L2382" i="55"/>
  <c r="M2382" i="55"/>
  <c r="N2382" i="55"/>
  <c r="B2383" i="55"/>
  <c r="C2383" i="55"/>
  <c r="P2383" i="55" s="1"/>
  <c r="D2383" i="55"/>
  <c r="E2383" i="55"/>
  <c r="F2383" i="55"/>
  <c r="G2383" i="55"/>
  <c r="H2383" i="55"/>
  <c r="I2383" i="55"/>
  <c r="J2383" i="55"/>
  <c r="K2383" i="55"/>
  <c r="L2383" i="55"/>
  <c r="M2383" i="55"/>
  <c r="N2383" i="55"/>
  <c r="B2384" i="55"/>
  <c r="C2384" i="55"/>
  <c r="P2384" i="55" s="1"/>
  <c r="D2384" i="55"/>
  <c r="E2384" i="55"/>
  <c r="F2384" i="55"/>
  <c r="G2384" i="55"/>
  <c r="H2384" i="55"/>
  <c r="I2384" i="55"/>
  <c r="J2384" i="55"/>
  <c r="K2384" i="55"/>
  <c r="L2384" i="55"/>
  <c r="M2384" i="55"/>
  <c r="N2384" i="55"/>
  <c r="B2385" i="55"/>
  <c r="C2385" i="55"/>
  <c r="P2385" i="55" s="1"/>
  <c r="D2385" i="55"/>
  <c r="E2385" i="55"/>
  <c r="F2385" i="55"/>
  <c r="G2385" i="55"/>
  <c r="H2385" i="55"/>
  <c r="I2385" i="55"/>
  <c r="J2385" i="55"/>
  <c r="K2385" i="55"/>
  <c r="L2385" i="55"/>
  <c r="M2385" i="55"/>
  <c r="N2385" i="55"/>
  <c r="B2386" i="55"/>
  <c r="C2386" i="55"/>
  <c r="P2386" i="55" s="1"/>
  <c r="D2386" i="55"/>
  <c r="E2386" i="55"/>
  <c r="F2386" i="55"/>
  <c r="G2386" i="55"/>
  <c r="H2386" i="55"/>
  <c r="I2386" i="55"/>
  <c r="J2386" i="55"/>
  <c r="K2386" i="55"/>
  <c r="L2386" i="55"/>
  <c r="M2386" i="55"/>
  <c r="N2386" i="55"/>
  <c r="B2387" i="55"/>
  <c r="C2387" i="55"/>
  <c r="P2387" i="55" s="1"/>
  <c r="D2387" i="55"/>
  <c r="E2387" i="55"/>
  <c r="F2387" i="55"/>
  <c r="G2387" i="55"/>
  <c r="H2387" i="55"/>
  <c r="I2387" i="55"/>
  <c r="J2387" i="55"/>
  <c r="K2387" i="55"/>
  <c r="L2387" i="55"/>
  <c r="M2387" i="55"/>
  <c r="N2387" i="55"/>
  <c r="B2388" i="55"/>
  <c r="C2388" i="55"/>
  <c r="P2388" i="55" s="1"/>
  <c r="D2388" i="55"/>
  <c r="E2388" i="55"/>
  <c r="F2388" i="55"/>
  <c r="G2388" i="55"/>
  <c r="H2388" i="55"/>
  <c r="I2388" i="55"/>
  <c r="J2388" i="55"/>
  <c r="K2388" i="55"/>
  <c r="L2388" i="55"/>
  <c r="M2388" i="55"/>
  <c r="N2388" i="55"/>
  <c r="B2389" i="55"/>
  <c r="C2389" i="55"/>
  <c r="P2389" i="55" s="1"/>
  <c r="D2389" i="55"/>
  <c r="E2389" i="55"/>
  <c r="F2389" i="55"/>
  <c r="G2389" i="55"/>
  <c r="H2389" i="55"/>
  <c r="I2389" i="55"/>
  <c r="J2389" i="55"/>
  <c r="K2389" i="55"/>
  <c r="L2389" i="55"/>
  <c r="M2389" i="55"/>
  <c r="N2389" i="55"/>
  <c r="B2390" i="55"/>
  <c r="C2390" i="55"/>
  <c r="P2390" i="55" s="1"/>
  <c r="D2390" i="55"/>
  <c r="E2390" i="55"/>
  <c r="F2390" i="55"/>
  <c r="G2390" i="55"/>
  <c r="H2390" i="55"/>
  <c r="I2390" i="55"/>
  <c r="J2390" i="55"/>
  <c r="K2390" i="55"/>
  <c r="L2390" i="55"/>
  <c r="M2390" i="55"/>
  <c r="N2390" i="55"/>
  <c r="B2391" i="55"/>
  <c r="C2391" i="55"/>
  <c r="P2391" i="55" s="1"/>
  <c r="D2391" i="55"/>
  <c r="E2391" i="55"/>
  <c r="F2391" i="55"/>
  <c r="G2391" i="55"/>
  <c r="H2391" i="55"/>
  <c r="I2391" i="55"/>
  <c r="J2391" i="55"/>
  <c r="K2391" i="55"/>
  <c r="L2391" i="55"/>
  <c r="M2391" i="55"/>
  <c r="N2391" i="55"/>
  <c r="B2392" i="55"/>
  <c r="C2392" i="55"/>
  <c r="P2392" i="55" s="1"/>
  <c r="D2392" i="55"/>
  <c r="E2392" i="55"/>
  <c r="F2392" i="55"/>
  <c r="G2392" i="55"/>
  <c r="H2392" i="55"/>
  <c r="I2392" i="55"/>
  <c r="J2392" i="55"/>
  <c r="K2392" i="55"/>
  <c r="L2392" i="55"/>
  <c r="M2392" i="55"/>
  <c r="N2392" i="55"/>
  <c r="B2393" i="55"/>
  <c r="C2393" i="55"/>
  <c r="P2393" i="55" s="1"/>
  <c r="D2393" i="55"/>
  <c r="E2393" i="55"/>
  <c r="F2393" i="55"/>
  <c r="G2393" i="55"/>
  <c r="H2393" i="55"/>
  <c r="I2393" i="55"/>
  <c r="J2393" i="55"/>
  <c r="K2393" i="55"/>
  <c r="L2393" i="55"/>
  <c r="M2393" i="55"/>
  <c r="N2393" i="55"/>
  <c r="B2394" i="55"/>
  <c r="C2394" i="55"/>
  <c r="P2394" i="55" s="1"/>
  <c r="D2394" i="55"/>
  <c r="E2394" i="55"/>
  <c r="F2394" i="55"/>
  <c r="G2394" i="55"/>
  <c r="H2394" i="55"/>
  <c r="I2394" i="55"/>
  <c r="J2394" i="55"/>
  <c r="K2394" i="55"/>
  <c r="L2394" i="55"/>
  <c r="M2394" i="55"/>
  <c r="N2394" i="55"/>
  <c r="B2395" i="55"/>
  <c r="C2395" i="55"/>
  <c r="P2395" i="55" s="1"/>
  <c r="D2395" i="55"/>
  <c r="E2395" i="55"/>
  <c r="F2395" i="55"/>
  <c r="G2395" i="55"/>
  <c r="H2395" i="55"/>
  <c r="I2395" i="55"/>
  <c r="J2395" i="55"/>
  <c r="K2395" i="55"/>
  <c r="L2395" i="55"/>
  <c r="M2395" i="55"/>
  <c r="N2395" i="55"/>
  <c r="B2396" i="55"/>
  <c r="C2396" i="55"/>
  <c r="P2396" i="55" s="1"/>
  <c r="D2396" i="55"/>
  <c r="E2396" i="55"/>
  <c r="F2396" i="55"/>
  <c r="G2396" i="55"/>
  <c r="H2396" i="55"/>
  <c r="I2396" i="55"/>
  <c r="J2396" i="55"/>
  <c r="K2396" i="55"/>
  <c r="L2396" i="55"/>
  <c r="M2396" i="55"/>
  <c r="N2396" i="55"/>
  <c r="B2397" i="55"/>
  <c r="C2397" i="55"/>
  <c r="P2397" i="55" s="1"/>
  <c r="D2397" i="55"/>
  <c r="E2397" i="55"/>
  <c r="F2397" i="55"/>
  <c r="G2397" i="55"/>
  <c r="H2397" i="55"/>
  <c r="I2397" i="55"/>
  <c r="J2397" i="55"/>
  <c r="K2397" i="55"/>
  <c r="L2397" i="55"/>
  <c r="M2397" i="55"/>
  <c r="N2397" i="55"/>
  <c r="B2398" i="55"/>
  <c r="C2398" i="55"/>
  <c r="P2398" i="55" s="1"/>
  <c r="D2398" i="55"/>
  <c r="E2398" i="55"/>
  <c r="F2398" i="55"/>
  <c r="G2398" i="55"/>
  <c r="H2398" i="55"/>
  <c r="I2398" i="55"/>
  <c r="J2398" i="55"/>
  <c r="K2398" i="55"/>
  <c r="L2398" i="55"/>
  <c r="M2398" i="55"/>
  <c r="N2398" i="55"/>
  <c r="B2399" i="55"/>
  <c r="C2399" i="55"/>
  <c r="P2399" i="55" s="1"/>
  <c r="D2399" i="55"/>
  <c r="E2399" i="55"/>
  <c r="F2399" i="55"/>
  <c r="G2399" i="55"/>
  <c r="H2399" i="55"/>
  <c r="I2399" i="55"/>
  <c r="J2399" i="55"/>
  <c r="K2399" i="55"/>
  <c r="L2399" i="55"/>
  <c r="M2399" i="55"/>
  <c r="N2399" i="55"/>
  <c r="B2400" i="55"/>
  <c r="C2400" i="55"/>
  <c r="P2400" i="55" s="1"/>
  <c r="D2400" i="55"/>
  <c r="E2400" i="55"/>
  <c r="F2400" i="55"/>
  <c r="G2400" i="55"/>
  <c r="H2400" i="55"/>
  <c r="I2400" i="55"/>
  <c r="J2400" i="55"/>
  <c r="K2400" i="55"/>
  <c r="L2400" i="55"/>
  <c r="M2400" i="55"/>
  <c r="N2400" i="55"/>
  <c r="B2401" i="55"/>
  <c r="C2401" i="55"/>
  <c r="P2401" i="55" s="1"/>
  <c r="D2401" i="55"/>
  <c r="E2401" i="55"/>
  <c r="F2401" i="55"/>
  <c r="G2401" i="55"/>
  <c r="H2401" i="55"/>
  <c r="I2401" i="55"/>
  <c r="J2401" i="55"/>
  <c r="K2401" i="55"/>
  <c r="L2401" i="55"/>
  <c r="M2401" i="55"/>
  <c r="N2401" i="55"/>
  <c r="B2402" i="55"/>
  <c r="C2402" i="55"/>
  <c r="P2402" i="55" s="1"/>
  <c r="D2402" i="55"/>
  <c r="E2402" i="55"/>
  <c r="F2402" i="55"/>
  <c r="G2402" i="55"/>
  <c r="H2402" i="55"/>
  <c r="I2402" i="55"/>
  <c r="J2402" i="55"/>
  <c r="K2402" i="55"/>
  <c r="L2402" i="55"/>
  <c r="M2402" i="55"/>
  <c r="N2402" i="55"/>
  <c r="B2403" i="55"/>
  <c r="C2403" i="55"/>
  <c r="P2403" i="55" s="1"/>
  <c r="D2403" i="55"/>
  <c r="E2403" i="55"/>
  <c r="F2403" i="55"/>
  <c r="G2403" i="55"/>
  <c r="H2403" i="55"/>
  <c r="I2403" i="55"/>
  <c r="J2403" i="55"/>
  <c r="K2403" i="55"/>
  <c r="L2403" i="55"/>
  <c r="M2403" i="55"/>
  <c r="N2403" i="55"/>
  <c r="B2404" i="55"/>
  <c r="C2404" i="55"/>
  <c r="P2404" i="55" s="1"/>
  <c r="D2404" i="55"/>
  <c r="E2404" i="55"/>
  <c r="F2404" i="55"/>
  <c r="G2404" i="55"/>
  <c r="H2404" i="55"/>
  <c r="I2404" i="55"/>
  <c r="J2404" i="55"/>
  <c r="K2404" i="55"/>
  <c r="L2404" i="55"/>
  <c r="M2404" i="55"/>
  <c r="N2404" i="55"/>
  <c r="B2405" i="55"/>
  <c r="C2405" i="55"/>
  <c r="P2405" i="55" s="1"/>
  <c r="D2405" i="55"/>
  <c r="E2405" i="55"/>
  <c r="F2405" i="55"/>
  <c r="G2405" i="55"/>
  <c r="H2405" i="55"/>
  <c r="I2405" i="55"/>
  <c r="J2405" i="55"/>
  <c r="K2405" i="55"/>
  <c r="L2405" i="55"/>
  <c r="M2405" i="55"/>
  <c r="N2405" i="55"/>
  <c r="B2406" i="55"/>
  <c r="C2406" i="55"/>
  <c r="P2406" i="55" s="1"/>
  <c r="D2406" i="55"/>
  <c r="E2406" i="55"/>
  <c r="F2406" i="55"/>
  <c r="G2406" i="55"/>
  <c r="H2406" i="55"/>
  <c r="I2406" i="55"/>
  <c r="J2406" i="55"/>
  <c r="K2406" i="55"/>
  <c r="L2406" i="55"/>
  <c r="M2406" i="55"/>
  <c r="N2406" i="55"/>
  <c r="B2407" i="55"/>
  <c r="C2407" i="55"/>
  <c r="P2407" i="55" s="1"/>
  <c r="D2407" i="55"/>
  <c r="E2407" i="55"/>
  <c r="F2407" i="55"/>
  <c r="G2407" i="55"/>
  <c r="H2407" i="55"/>
  <c r="I2407" i="55"/>
  <c r="J2407" i="55"/>
  <c r="K2407" i="55"/>
  <c r="L2407" i="55"/>
  <c r="M2407" i="55"/>
  <c r="N2407" i="55"/>
  <c r="B2408" i="55"/>
  <c r="C2408" i="55"/>
  <c r="P2408" i="55" s="1"/>
  <c r="D2408" i="55"/>
  <c r="E2408" i="55"/>
  <c r="F2408" i="55"/>
  <c r="G2408" i="55"/>
  <c r="H2408" i="55"/>
  <c r="I2408" i="55"/>
  <c r="J2408" i="55"/>
  <c r="K2408" i="55"/>
  <c r="L2408" i="55"/>
  <c r="M2408" i="55"/>
  <c r="N2408" i="55"/>
  <c r="B2409" i="55"/>
  <c r="C2409" i="55"/>
  <c r="P2409" i="55" s="1"/>
  <c r="D2409" i="55"/>
  <c r="E2409" i="55"/>
  <c r="F2409" i="55"/>
  <c r="G2409" i="55"/>
  <c r="H2409" i="55"/>
  <c r="I2409" i="55"/>
  <c r="J2409" i="55"/>
  <c r="K2409" i="55"/>
  <c r="L2409" i="55"/>
  <c r="M2409" i="55"/>
  <c r="N2409" i="55"/>
  <c r="B2410" i="55"/>
  <c r="C2410" i="55"/>
  <c r="P2410" i="55" s="1"/>
  <c r="D2410" i="55"/>
  <c r="E2410" i="55"/>
  <c r="F2410" i="55"/>
  <c r="G2410" i="55"/>
  <c r="H2410" i="55"/>
  <c r="I2410" i="55"/>
  <c r="J2410" i="55"/>
  <c r="K2410" i="55"/>
  <c r="L2410" i="55"/>
  <c r="M2410" i="55"/>
  <c r="N2410" i="55"/>
  <c r="B2411" i="55"/>
  <c r="C2411" i="55"/>
  <c r="P2411" i="55" s="1"/>
  <c r="D2411" i="55"/>
  <c r="E2411" i="55"/>
  <c r="F2411" i="55"/>
  <c r="G2411" i="55"/>
  <c r="H2411" i="55"/>
  <c r="I2411" i="55"/>
  <c r="J2411" i="55"/>
  <c r="K2411" i="55"/>
  <c r="L2411" i="55"/>
  <c r="M2411" i="55"/>
  <c r="N2411" i="55"/>
  <c r="B2412" i="55"/>
  <c r="C2412" i="55"/>
  <c r="P2412" i="55" s="1"/>
  <c r="D2412" i="55"/>
  <c r="E2412" i="55"/>
  <c r="F2412" i="55"/>
  <c r="G2412" i="55"/>
  <c r="H2412" i="55"/>
  <c r="I2412" i="55"/>
  <c r="J2412" i="55"/>
  <c r="K2412" i="55"/>
  <c r="L2412" i="55"/>
  <c r="M2412" i="55"/>
  <c r="N2412" i="55"/>
  <c r="B2413" i="55"/>
  <c r="C2413" i="55"/>
  <c r="P2413" i="55" s="1"/>
  <c r="D2413" i="55"/>
  <c r="E2413" i="55"/>
  <c r="F2413" i="55"/>
  <c r="G2413" i="55"/>
  <c r="H2413" i="55"/>
  <c r="I2413" i="55"/>
  <c r="J2413" i="55"/>
  <c r="K2413" i="55"/>
  <c r="L2413" i="55"/>
  <c r="M2413" i="55"/>
  <c r="N2413" i="55"/>
  <c r="B2414" i="55"/>
  <c r="C2414" i="55"/>
  <c r="P2414" i="55" s="1"/>
  <c r="D2414" i="55"/>
  <c r="E2414" i="55"/>
  <c r="F2414" i="55"/>
  <c r="G2414" i="55"/>
  <c r="H2414" i="55"/>
  <c r="I2414" i="55"/>
  <c r="J2414" i="55"/>
  <c r="K2414" i="55"/>
  <c r="L2414" i="55"/>
  <c r="M2414" i="55"/>
  <c r="N2414" i="55"/>
  <c r="B2415" i="55"/>
  <c r="C2415" i="55"/>
  <c r="P2415" i="55" s="1"/>
  <c r="D2415" i="55"/>
  <c r="E2415" i="55"/>
  <c r="F2415" i="55"/>
  <c r="G2415" i="55"/>
  <c r="H2415" i="55"/>
  <c r="I2415" i="55"/>
  <c r="J2415" i="55"/>
  <c r="K2415" i="55"/>
  <c r="L2415" i="55"/>
  <c r="M2415" i="55"/>
  <c r="N2415" i="55"/>
  <c r="B2416" i="55"/>
  <c r="C2416" i="55"/>
  <c r="P2416" i="55" s="1"/>
  <c r="D2416" i="55"/>
  <c r="E2416" i="55"/>
  <c r="F2416" i="55"/>
  <c r="G2416" i="55"/>
  <c r="H2416" i="55"/>
  <c r="I2416" i="55"/>
  <c r="J2416" i="55"/>
  <c r="K2416" i="55"/>
  <c r="L2416" i="55"/>
  <c r="M2416" i="55"/>
  <c r="N2416" i="55"/>
  <c r="B2417" i="55"/>
  <c r="C2417" i="55"/>
  <c r="P2417" i="55" s="1"/>
  <c r="D2417" i="55"/>
  <c r="E2417" i="55"/>
  <c r="F2417" i="55"/>
  <c r="G2417" i="55"/>
  <c r="H2417" i="55"/>
  <c r="I2417" i="55"/>
  <c r="J2417" i="55"/>
  <c r="K2417" i="55"/>
  <c r="L2417" i="55"/>
  <c r="M2417" i="55"/>
  <c r="N2417" i="55"/>
  <c r="B2418" i="55"/>
  <c r="C2418" i="55"/>
  <c r="P2418" i="55" s="1"/>
  <c r="D2418" i="55"/>
  <c r="E2418" i="55"/>
  <c r="F2418" i="55"/>
  <c r="G2418" i="55"/>
  <c r="H2418" i="55"/>
  <c r="I2418" i="55"/>
  <c r="J2418" i="55"/>
  <c r="K2418" i="55"/>
  <c r="L2418" i="55"/>
  <c r="M2418" i="55"/>
  <c r="N2418" i="55"/>
  <c r="B2419" i="55"/>
  <c r="C2419" i="55"/>
  <c r="P2419" i="55" s="1"/>
  <c r="D2419" i="55"/>
  <c r="E2419" i="55"/>
  <c r="F2419" i="55"/>
  <c r="G2419" i="55"/>
  <c r="H2419" i="55"/>
  <c r="I2419" i="55"/>
  <c r="J2419" i="55"/>
  <c r="K2419" i="55"/>
  <c r="L2419" i="55"/>
  <c r="M2419" i="55"/>
  <c r="N2419" i="55"/>
  <c r="B2420" i="55"/>
  <c r="C2420" i="55"/>
  <c r="P2420" i="55" s="1"/>
  <c r="D2420" i="55"/>
  <c r="E2420" i="55"/>
  <c r="F2420" i="55"/>
  <c r="G2420" i="55"/>
  <c r="H2420" i="55"/>
  <c r="I2420" i="55"/>
  <c r="J2420" i="55"/>
  <c r="K2420" i="55"/>
  <c r="L2420" i="55"/>
  <c r="M2420" i="55"/>
  <c r="N2420" i="55"/>
  <c r="B2421" i="55"/>
  <c r="C2421" i="55"/>
  <c r="P2421" i="55" s="1"/>
  <c r="D2421" i="55"/>
  <c r="E2421" i="55"/>
  <c r="F2421" i="55"/>
  <c r="G2421" i="55"/>
  <c r="H2421" i="55"/>
  <c r="I2421" i="55"/>
  <c r="J2421" i="55"/>
  <c r="K2421" i="55"/>
  <c r="L2421" i="55"/>
  <c r="M2421" i="55"/>
  <c r="N2421" i="55"/>
  <c r="B2422" i="55"/>
  <c r="C2422" i="55"/>
  <c r="P2422" i="55" s="1"/>
  <c r="D2422" i="55"/>
  <c r="E2422" i="55"/>
  <c r="F2422" i="55"/>
  <c r="G2422" i="55"/>
  <c r="H2422" i="55"/>
  <c r="I2422" i="55"/>
  <c r="J2422" i="55"/>
  <c r="K2422" i="55"/>
  <c r="L2422" i="55"/>
  <c r="M2422" i="55"/>
  <c r="N2422" i="55"/>
  <c r="B2423" i="55"/>
  <c r="C2423" i="55"/>
  <c r="P2423" i="55" s="1"/>
  <c r="D2423" i="55"/>
  <c r="E2423" i="55"/>
  <c r="F2423" i="55"/>
  <c r="G2423" i="55"/>
  <c r="H2423" i="55"/>
  <c r="I2423" i="55"/>
  <c r="J2423" i="55"/>
  <c r="K2423" i="55"/>
  <c r="L2423" i="55"/>
  <c r="M2423" i="55"/>
  <c r="N2423" i="55"/>
  <c r="B2424" i="55"/>
  <c r="C2424" i="55"/>
  <c r="P2424" i="55" s="1"/>
  <c r="D2424" i="55"/>
  <c r="E2424" i="55"/>
  <c r="F2424" i="55"/>
  <c r="G2424" i="55"/>
  <c r="H2424" i="55"/>
  <c r="I2424" i="55"/>
  <c r="J2424" i="55"/>
  <c r="K2424" i="55"/>
  <c r="L2424" i="55"/>
  <c r="M2424" i="55"/>
  <c r="N2424" i="55"/>
  <c r="B2425" i="55"/>
  <c r="C2425" i="55"/>
  <c r="P2425" i="55" s="1"/>
  <c r="D2425" i="55"/>
  <c r="E2425" i="55"/>
  <c r="F2425" i="55"/>
  <c r="G2425" i="55"/>
  <c r="H2425" i="55"/>
  <c r="I2425" i="55"/>
  <c r="J2425" i="55"/>
  <c r="K2425" i="55"/>
  <c r="L2425" i="55"/>
  <c r="M2425" i="55"/>
  <c r="N2425" i="55"/>
  <c r="B2426" i="55"/>
  <c r="C2426" i="55"/>
  <c r="P2426" i="55" s="1"/>
  <c r="D2426" i="55"/>
  <c r="E2426" i="55"/>
  <c r="F2426" i="55"/>
  <c r="G2426" i="55"/>
  <c r="H2426" i="55"/>
  <c r="I2426" i="55"/>
  <c r="J2426" i="55"/>
  <c r="K2426" i="55"/>
  <c r="L2426" i="55"/>
  <c r="M2426" i="55"/>
  <c r="N2426" i="55"/>
  <c r="B2427" i="55"/>
  <c r="C2427" i="55"/>
  <c r="P2427" i="55" s="1"/>
  <c r="D2427" i="55"/>
  <c r="E2427" i="55"/>
  <c r="F2427" i="55"/>
  <c r="G2427" i="55"/>
  <c r="H2427" i="55"/>
  <c r="I2427" i="55"/>
  <c r="J2427" i="55"/>
  <c r="K2427" i="55"/>
  <c r="L2427" i="55"/>
  <c r="M2427" i="55"/>
  <c r="N2427" i="55"/>
  <c r="B2428" i="55"/>
  <c r="C2428" i="55"/>
  <c r="P2428" i="55" s="1"/>
  <c r="D2428" i="55"/>
  <c r="E2428" i="55"/>
  <c r="F2428" i="55"/>
  <c r="G2428" i="55"/>
  <c r="H2428" i="55"/>
  <c r="I2428" i="55"/>
  <c r="J2428" i="55"/>
  <c r="K2428" i="55"/>
  <c r="L2428" i="55"/>
  <c r="M2428" i="55"/>
  <c r="N2428" i="55"/>
  <c r="B2429" i="55"/>
  <c r="C2429" i="55"/>
  <c r="P2429" i="55" s="1"/>
  <c r="D2429" i="55"/>
  <c r="E2429" i="55"/>
  <c r="F2429" i="55"/>
  <c r="G2429" i="55"/>
  <c r="H2429" i="55"/>
  <c r="I2429" i="55"/>
  <c r="J2429" i="55"/>
  <c r="K2429" i="55"/>
  <c r="L2429" i="55"/>
  <c r="M2429" i="55"/>
  <c r="N2429" i="55"/>
  <c r="B2430" i="55"/>
  <c r="C2430" i="55"/>
  <c r="P2430" i="55" s="1"/>
  <c r="D2430" i="55"/>
  <c r="E2430" i="55"/>
  <c r="F2430" i="55"/>
  <c r="G2430" i="55"/>
  <c r="H2430" i="55"/>
  <c r="I2430" i="55"/>
  <c r="J2430" i="55"/>
  <c r="K2430" i="55"/>
  <c r="L2430" i="55"/>
  <c r="M2430" i="55"/>
  <c r="N2430" i="55"/>
  <c r="B2431" i="55"/>
  <c r="C2431" i="55"/>
  <c r="P2431" i="55" s="1"/>
  <c r="D2431" i="55"/>
  <c r="E2431" i="55"/>
  <c r="F2431" i="55"/>
  <c r="G2431" i="55"/>
  <c r="H2431" i="55"/>
  <c r="I2431" i="55"/>
  <c r="J2431" i="55"/>
  <c r="K2431" i="55"/>
  <c r="L2431" i="55"/>
  <c r="M2431" i="55"/>
  <c r="N2431" i="55"/>
  <c r="B2432" i="55"/>
  <c r="C2432" i="55"/>
  <c r="P2432" i="55" s="1"/>
  <c r="D2432" i="55"/>
  <c r="E2432" i="55"/>
  <c r="F2432" i="55"/>
  <c r="G2432" i="55"/>
  <c r="H2432" i="55"/>
  <c r="I2432" i="55"/>
  <c r="J2432" i="55"/>
  <c r="K2432" i="55"/>
  <c r="L2432" i="55"/>
  <c r="M2432" i="55"/>
  <c r="N2432" i="55"/>
  <c r="B2433" i="55"/>
  <c r="C2433" i="55"/>
  <c r="P2433" i="55" s="1"/>
  <c r="D2433" i="55"/>
  <c r="E2433" i="55"/>
  <c r="F2433" i="55"/>
  <c r="G2433" i="55"/>
  <c r="H2433" i="55"/>
  <c r="I2433" i="55"/>
  <c r="J2433" i="55"/>
  <c r="K2433" i="55"/>
  <c r="L2433" i="55"/>
  <c r="M2433" i="55"/>
  <c r="N2433" i="55"/>
  <c r="B2434" i="55"/>
  <c r="C2434" i="55"/>
  <c r="P2434" i="55" s="1"/>
  <c r="D2434" i="55"/>
  <c r="E2434" i="55"/>
  <c r="F2434" i="55"/>
  <c r="G2434" i="55"/>
  <c r="H2434" i="55"/>
  <c r="I2434" i="55"/>
  <c r="J2434" i="55"/>
  <c r="K2434" i="55"/>
  <c r="L2434" i="55"/>
  <c r="M2434" i="55"/>
  <c r="N2434" i="55"/>
  <c r="B2435" i="55"/>
  <c r="C2435" i="55"/>
  <c r="P2435" i="55" s="1"/>
  <c r="D2435" i="55"/>
  <c r="E2435" i="55"/>
  <c r="F2435" i="55"/>
  <c r="G2435" i="55"/>
  <c r="H2435" i="55"/>
  <c r="I2435" i="55"/>
  <c r="J2435" i="55"/>
  <c r="K2435" i="55"/>
  <c r="L2435" i="55"/>
  <c r="M2435" i="55"/>
  <c r="N2435" i="55"/>
  <c r="B2436" i="55"/>
  <c r="C2436" i="55"/>
  <c r="P2436" i="55" s="1"/>
  <c r="D2436" i="55"/>
  <c r="E2436" i="55"/>
  <c r="F2436" i="55"/>
  <c r="G2436" i="55"/>
  <c r="H2436" i="55"/>
  <c r="I2436" i="55"/>
  <c r="J2436" i="55"/>
  <c r="K2436" i="55"/>
  <c r="L2436" i="55"/>
  <c r="M2436" i="55"/>
  <c r="N2436" i="55"/>
  <c r="B2437" i="55"/>
  <c r="C2437" i="55"/>
  <c r="P2437" i="55" s="1"/>
  <c r="D2437" i="55"/>
  <c r="E2437" i="55"/>
  <c r="F2437" i="55"/>
  <c r="G2437" i="55"/>
  <c r="H2437" i="55"/>
  <c r="I2437" i="55"/>
  <c r="J2437" i="55"/>
  <c r="K2437" i="55"/>
  <c r="L2437" i="55"/>
  <c r="M2437" i="55"/>
  <c r="N2437" i="55"/>
  <c r="B2438" i="55"/>
  <c r="C2438" i="55"/>
  <c r="P2438" i="55" s="1"/>
  <c r="D2438" i="55"/>
  <c r="E2438" i="55"/>
  <c r="F2438" i="55"/>
  <c r="G2438" i="55"/>
  <c r="H2438" i="55"/>
  <c r="I2438" i="55"/>
  <c r="J2438" i="55"/>
  <c r="K2438" i="55"/>
  <c r="L2438" i="55"/>
  <c r="M2438" i="55"/>
  <c r="N2438" i="55"/>
  <c r="B2439" i="55"/>
  <c r="C2439" i="55"/>
  <c r="P2439" i="55" s="1"/>
  <c r="D2439" i="55"/>
  <c r="E2439" i="55"/>
  <c r="F2439" i="55"/>
  <c r="G2439" i="55"/>
  <c r="H2439" i="55"/>
  <c r="I2439" i="55"/>
  <c r="J2439" i="55"/>
  <c r="K2439" i="55"/>
  <c r="L2439" i="55"/>
  <c r="M2439" i="55"/>
  <c r="N2439" i="55"/>
  <c r="B2440" i="55"/>
  <c r="C2440" i="55"/>
  <c r="P2440" i="55" s="1"/>
  <c r="D2440" i="55"/>
  <c r="E2440" i="55"/>
  <c r="F2440" i="55"/>
  <c r="G2440" i="55"/>
  <c r="H2440" i="55"/>
  <c r="I2440" i="55"/>
  <c r="J2440" i="55"/>
  <c r="K2440" i="55"/>
  <c r="L2440" i="55"/>
  <c r="M2440" i="55"/>
  <c r="N2440" i="55"/>
  <c r="B2441" i="55"/>
  <c r="C2441" i="55"/>
  <c r="P2441" i="55" s="1"/>
  <c r="D2441" i="55"/>
  <c r="E2441" i="55"/>
  <c r="F2441" i="55"/>
  <c r="G2441" i="55"/>
  <c r="H2441" i="55"/>
  <c r="I2441" i="55"/>
  <c r="J2441" i="55"/>
  <c r="K2441" i="55"/>
  <c r="L2441" i="55"/>
  <c r="M2441" i="55"/>
  <c r="N2441" i="55"/>
  <c r="B2442" i="55"/>
  <c r="C2442" i="55"/>
  <c r="P2442" i="55" s="1"/>
  <c r="D2442" i="55"/>
  <c r="E2442" i="55"/>
  <c r="F2442" i="55"/>
  <c r="G2442" i="55"/>
  <c r="H2442" i="55"/>
  <c r="I2442" i="55"/>
  <c r="J2442" i="55"/>
  <c r="K2442" i="55"/>
  <c r="L2442" i="55"/>
  <c r="M2442" i="55"/>
  <c r="N2442" i="55"/>
  <c r="B2443" i="55"/>
  <c r="C2443" i="55"/>
  <c r="P2443" i="55" s="1"/>
  <c r="D2443" i="55"/>
  <c r="E2443" i="55"/>
  <c r="F2443" i="55"/>
  <c r="G2443" i="55"/>
  <c r="H2443" i="55"/>
  <c r="I2443" i="55"/>
  <c r="J2443" i="55"/>
  <c r="K2443" i="55"/>
  <c r="L2443" i="55"/>
  <c r="M2443" i="55"/>
  <c r="N2443" i="55"/>
  <c r="B2444" i="55"/>
  <c r="C2444" i="55"/>
  <c r="P2444" i="55" s="1"/>
  <c r="D2444" i="55"/>
  <c r="E2444" i="55"/>
  <c r="F2444" i="55"/>
  <c r="G2444" i="55"/>
  <c r="H2444" i="55"/>
  <c r="I2444" i="55"/>
  <c r="J2444" i="55"/>
  <c r="K2444" i="55"/>
  <c r="L2444" i="55"/>
  <c r="M2444" i="55"/>
  <c r="N2444" i="55"/>
  <c r="B2445" i="55"/>
  <c r="C2445" i="55"/>
  <c r="P2445" i="55" s="1"/>
  <c r="D2445" i="55"/>
  <c r="E2445" i="55"/>
  <c r="F2445" i="55"/>
  <c r="G2445" i="55"/>
  <c r="H2445" i="55"/>
  <c r="I2445" i="55"/>
  <c r="J2445" i="55"/>
  <c r="K2445" i="55"/>
  <c r="L2445" i="55"/>
  <c r="M2445" i="55"/>
  <c r="N2445" i="55"/>
  <c r="B2446" i="55"/>
  <c r="C2446" i="55"/>
  <c r="P2446" i="55" s="1"/>
  <c r="D2446" i="55"/>
  <c r="E2446" i="55"/>
  <c r="F2446" i="55"/>
  <c r="G2446" i="55"/>
  <c r="H2446" i="55"/>
  <c r="I2446" i="55"/>
  <c r="J2446" i="55"/>
  <c r="K2446" i="55"/>
  <c r="L2446" i="55"/>
  <c r="M2446" i="55"/>
  <c r="N2446" i="55"/>
  <c r="B2447" i="55"/>
  <c r="C2447" i="55"/>
  <c r="P2447" i="55" s="1"/>
  <c r="D2447" i="55"/>
  <c r="E2447" i="55"/>
  <c r="F2447" i="55"/>
  <c r="G2447" i="55"/>
  <c r="H2447" i="55"/>
  <c r="I2447" i="55"/>
  <c r="J2447" i="55"/>
  <c r="K2447" i="55"/>
  <c r="L2447" i="55"/>
  <c r="M2447" i="55"/>
  <c r="N2447" i="55"/>
  <c r="B2448" i="55"/>
  <c r="C2448" i="55"/>
  <c r="P2448" i="55" s="1"/>
  <c r="D2448" i="55"/>
  <c r="E2448" i="55"/>
  <c r="F2448" i="55"/>
  <c r="G2448" i="55"/>
  <c r="H2448" i="55"/>
  <c r="I2448" i="55"/>
  <c r="J2448" i="55"/>
  <c r="K2448" i="55"/>
  <c r="L2448" i="55"/>
  <c r="M2448" i="55"/>
  <c r="N2448" i="55"/>
  <c r="B2449" i="55"/>
  <c r="C2449" i="55"/>
  <c r="P2449" i="55" s="1"/>
  <c r="D2449" i="55"/>
  <c r="E2449" i="55"/>
  <c r="F2449" i="55"/>
  <c r="G2449" i="55"/>
  <c r="H2449" i="55"/>
  <c r="I2449" i="55"/>
  <c r="J2449" i="55"/>
  <c r="K2449" i="55"/>
  <c r="L2449" i="55"/>
  <c r="M2449" i="55"/>
  <c r="N2449" i="55"/>
  <c r="B2450" i="55"/>
  <c r="C2450" i="55"/>
  <c r="P2450" i="55" s="1"/>
  <c r="D2450" i="55"/>
  <c r="E2450" i="55"/>
  <c r="F2450" i="55"/>
  <c r="G2450" i="55"/>
  <c r="H2450" i="55"/>
  <c r="I2450" i="55"/>
  <c r="J2450" i="55"/>
  <c r="K2450" i="55"/>
  <c r="L2450" i="55"/>
  <c r="M2450" i="55"/>
  <c r="N2450" i="55"/>
  <c r="B2451" i="55"/>
  <c r="C2451" i="55"/>
  <c r="P2451" i="55" s="1"/>
  <c r="D2451" i="55"/>
  <c r="E2451" i="55"/>
  <c r="F2451" i="55"/>
  <c r="G2451" i="55"/>
  <c r="H2451" i="55"/>
  <c r="I2451" i="55"/>
  <c r="J2451" i="55"/>
  <c r="K2451" i="55"/>
  <c r="L2451" i="55"/>
  <c r="M2451" i="55"/>
  <c r="N2451" i="55"/>
  <c r="B2452" i="55"/>
  <c r="C2452" i="55"/>
  <c r="P2452" i="55" s="1"/>
  <c r="D2452" i="55"/>
  <c r="E2452" i="55"/>
  <c r="F2452" i="55"/>
  <c r="G2452" i="55"/>
  <c r="H2452" i="55"/>
  <c r="I2452" i="55"/>
  <c r="J2452" i="55"/>
  <c r="K2452" i="55"/>
  <c r="L2452" i="55"/>
  <c r="M2452" i="55"/>
  <c r="N2452" i="55"/>
  <c r="B2453" i="55"/>
  <c r="C2453" i="55"/>
  <c r="P2453" i="55" s="1"/>
  <c r="D2453" i="55"/>
  <c r="E2453" i="55"/>
  <c r="F2453" i="55"/>
  <c r="G2453" i="55"/>
  <c r="H2453" i="55"/>
  <c r="I2453" i="55"/>
  <c r="J2453" i="55"/>
  <c r="K2453" i="55"/>
  <c r="L2453" i="55"/>
  <c r="M2453" i="55"/>
  <c r="N2453" i="55"/>
  <c r="B2454" i="55"/>
  <c r="C2454" i="55"/>
  <c r="P2454" i="55" s="1"/>
  <c r="D2454" i="55"/>
  <c r="E2454" i="55"/>
  <c r="F2454" i="55"/>
  <c r="G2454" i="55"/>
  <c r="H2454" i="55"/>
  <c r="I2454" i="55"/>
  <c r="J2454" i="55"/>
  <c r="K2454" i="55"/>
  <c r="L2454" i="55"/>
  <c r="M2454" i="55"/>
  <c r="N2454" i="55"/>
  <c r="B2455" i="55"/>
  <c r="C2455" i="55"/>
  <c r="P2455" i="55" s="1"/>
  <c r="D2455" i="55"/>
  <c r="E2455" i="55"/>
  <c r="F2455" i="55"/>
  <c r="G2455" i="55"/>
  <c r="H2455" i="55"/>
  <c r="I2455" i="55"/>
  <c r="J2455" i="55"/>
  <c r="K2455" i="55"/>
  <c r="L2455" i="55"/>
  <c r="M2455" i="55"/>
  <c r="N2455" i="55"/>
  <c r="B2456" i="55"/>
  <c r="C2456" i="55"/>
  <c r="P2456" i="55" s="1"/>
  <c r="D2456" i="55"/>
  <c r="E2456" i="55"/>
  <c r="F2456" i="55"/>
  <c r="G2456" i="55"/>
  <c r="H2456" i="55"/>
  <c r="I2456" i="55"/>
  <c r="J2456" i="55"/>
  <c r="K2456" i="55"/>
  <c r="L2456" i="55"/>
  <c r="M2456" i="55"/>
  <c r="N2456" i="55"/>
  <c r="B2457" i="55"/>
  <c r="C2457" i="55"/>
  <c r="P2457" i="55" s="1"/>
  <c r="D2457" i="55"/>
  <c r="E2457" i="55"/>
  <c r="F2457" i="55"/>
  <c r="G2457" i="55"/>
  <c r="H2457" i="55"/>
  <c r="I2457" i="55"/>
  <c r="J2457" i="55"/>
  <c r="K2457" i="55"/>
  <c r="L2457" i="55"/>
  <c r="M2457" i="55"/>
  <c r="N2457" i="55"/>
  <c r="B2458" i="55"/>
  <c r="C2458" i="55"/>
  <c r="P2458" i="55" s="1"/>
  <c r="D2458" i="55"/>
  <c r="E2458" i="55"/>
  <c r="F2458" i="55"/>
  <c r="G2458" i="55"/>
  <c r="H2458" i="55"/>
  <c r="I2458" i="55"/>
  <c r="J2458" i="55"/>
  <c r="K2458" i="55"/>
  <c r="L2458" i="55"/>
  <c r="M2458" i="55"/>
  <c r="N2458" i="55"/>
  <c r="B2459" i="55"/>
  <c r="C2459" i="55"/>
  <c r="P2459" i="55" s="1"/>
  <c r="D2459" i="55"/>
  <c r="E2459" i="55"/>
  <c r="F2459" i="55"/>
  <c r="G2459" i="55"/>
  <c r="H2459" i="55"/>
  <c r="I2459" i="55"/>
  <c r="J2459" i="55"/>
  <c r="K2459" i="55"/>
  <c r="L2459" i="55"/>
  <c r="M2459" i="55"/>
  <c r="N2459" i="55"/>
  <c r="B2460" i="55"/>
  <c r="C2460" i="55"/>
  <c r="P2460" i="55" s="1"/>
  <c r="D2460" i="55"/>
  <c r="E2460" i="55"/>
  <c r="F2460" i="55"/>
  <c r="G2460" i="55"/>
  <c r="H2460" i="55"/>
  <c r="I2460" i="55"/>
  <c r="J2460" i="55"/>
  <c r="K2460" i="55"/>
  <c r="L2460" i="55"/>
  <c r="M2460" i="55"/>
  <c r="N2460" i="55"/>
  <c r="B2461" i="55"/>
  <c r="C2461" i="55"/>
  <c r="P2461" i="55" s="1"/>
  <c r="D2461" i="55"/>
  <c r="E2461" i="55"/>
  <c r="F2461" i="55"/>
  <c r="G2461" i="55"/>
  <c r="H2461" i="55"/>
  <c r="I2461" i="55"/>
  <c r="J2461" i="55"/>
  <c r="K2461" i="55"/>
  <c r="L2461" i="55"/>
  <c r="M2461" i="55"/>
  <c r="N2461" i="55"/>
  <c r="B2462" i="55"/>
  <c r="C2462" i="55"/>
  <c r="P2462" i="55" s="1"/>
  <c r="D2462" i="55"/>
  <c r="E2462" i="55"/>
  <c r="F2462" i="55"/>
  <c r="G2462" i="55"/>
  <c r="H2462" i="55"/>
  <c r="I2462" i="55"/>
  <c r="J2462" i="55"/>
  <c r="K2462" i="55"/>
  <c r="L2462" i="55"/>
  <c r="M2462" i="55"/>
  <c r="N2462" i="55"/>
  <c r="B2463" i="55"/>
  <c r="C2463" i="55"/>
  <c r="P2463" i="55" s="1"/>
  <c r="D2463" i="55"/>
  <c r="E2463" i="55"/>
  <c r="F2463" i="55"/>
  <c r="G2463" i="55"/>
  <c r="H2463" i="55"/>
  <c r="I2463" i="55"/>
  <c r="J2463" i="55"/>
  <c r="K2463" i="55"/>
  <c r="L2463" i="55"/>
  <c r="M2463" i="55"/>
  <c r="N2463" i="55"/>
  <c r="B2464" i="55"/>
  <c r="C2464" i="55"/>
  <c r="P2464" i="55" s="1"/>
  <c r="D2464" i="55"/>
  <c r="E2464" i="55"/>
  <c r="F2464" i="55"/>
  <c r="G2464" i="55"/>
  <c r="H2464" i="55"/>
  <c r="I2464" i="55"/>
  <c r="J2464" i="55"/>
  <c r="K2464" i="55"/>
  <c r="L2464" i="55"/>
  <c r="M2464" i="55"/>
  <c r="N2464" i="55"/>
  <c r="B2465" i="55"/>
  <c r="C2465" i="55"/>
  <c r="P2465" i="55" s="1"/>
  <c r="D2465" i="55"/>
  <c r="E2465" i="55"/>
  <c r="F2465" i="55"/>
  <c r="G2465" i="55"/>
  <c r="H2465" i="55"/>
  <c r="I2465" i="55"/>
  <c r="J2465" i="55"/>
  <c r="K2465" i="55"/>
  <c r="L2465" i="55"/>
  <c r="M2465" i="55"/>
  <c r="N2465" i="55"/>
  <c r="B2466" i="55"/>
  <c r="C2466" i="55"/>
  <c r="P2466" i="55" s="1"/>
  <c r="D2466" i="55"/>
  <c r="E2466" i="55"/>
  <c r="F2466" i="55"/>
  <c r="G2466" i="55"/>
  <c r="H2466" i="55"/>
  <c r="I2466" i="55"/>
  <c r="J2466" i="55"/>
  <c r="K2466" i="55"/>
  <c r="L2466" i="55"/>
  <c r="M2466" i="55"/>
  <c r="N2466" i="55"/>
  <c r="B2467" i="55"/>
  <c r="C2467" i="55"/>
  <c r="P2467" i="55" s="1"/>
  <c r="D2467" i="55"/>
  <c r="E2467" i="55"/>
  <c r="F2467" i="55"/>
  <c r="G2467" i="55"/>
  <c r="H2467" i="55"/>
  <c r="I2467" i="55"/>
  <c r="J2467" i="55"/>
  <c r="K2467" i="55"/>
  <c r="L2467" i="55"/>
  <c r="M2467" i="55"/>
  <c r="N2467" i="55"/>
  <c r="B2468" i="55"/>
  <c r="C2468" i="55"/>
  <c r="P2468" i="55" s="1"/>
  <c r="D2468" i="55"/>
  <c r="E2468" i="55"/>
  <c r="F2468" i="55"/>
  <c r="G2468" i="55"/>
  <c r="H2468" i="55"/>
  <c r="I2468" i="55"/>
  <c r="J2468" i="55"/>
  <c r="K2468" i="55"/>
  <c r="L2468" i="55"/>
  <c r="M2468" i="55"/>
  <c r="N2468" i="55"/>
  <c r="B2469" i="55"/>
  <c r="C2469" i="55"/>
  <c r="P2469" i="55" s="1"/>
  <c r="D2469" i="55"/>
  <c r="E2469" i="55"/>
  <c r="F2469" i="55"/>
  <c r="G2469" i="55"/>
  <c r="H2469" i="55"/>
  <c r="I2469" i="55"/>
  <c r="J2469" i="55"/>
  <c r="K2469" i="55"/>
  <c r="L2469" i="55"/>
  <c r="M2469" i="55"/>
  <c r="N2469" i="55"/>
  <c r="B2470" i="55"/>
  <c r="C2470" i="55"/>
  <c r="P2470" i="55" s="1"/>
  <c r="D2470" i="55"/>
  <c r="E2470" i="55"/>
  <c r="F2470" i="55"/>
  <c r="G2470" i="55"/>
  <c r="H2470" i="55"/>
  <c r="I2470" i="55"/>
  <c r="J2470" i="55"/>
  <c r="K2470" i="55"/>
  <c r="L2470" i="55"/>
  <c r="M2470" i="55"/>
  <c r="N2470" i="55"/>
  <c r="B2471" i="55"/>
  <c r="C2471" i="55"/>
  <c r="P2471" i="55" s="1"/>
  <c r="D2471" i="55"/>
  <c r="E2471" i="55"/>
  <c r="F2471" i="55"/>
  <c r="G2471" i="55"/>
  <c r="H2471" i="55"/>
  <c r="I2471" i="55"/>
  <c r="J2471" i="55"/>
  <c r="K2471" i="55"/>
  <c r="L2471" i="55"/>
  <c r="M2471" i="55"/>
  <c r="N2471" i="55"/>
  <c r="B2472" i="55"/>
  <c r="C2472" i="55"/>
  <c r="P2472" i="55" s="1"/>
  <c r="D2472" i="55"/>
  <c r="E2472" i="55"/>
  <c r="F2472" i="55"/>
  <c r="G2472" i="55"/>
  <c r="H2472" i="55"/>
  <c r="I2472" i="55"/>
  <c r="J2472" i="55"/>
  <c r="K2472" i="55"/>
  <c r="L2472" i="55"/>
  <c r="M2472" i="55"/>
  <c r="N2472" i="55"/>
  <c r="B2473" i="55"/>
  <c r="C2473" i="55"/>
  <c r="P2473" i="55" s="1"/>
  <c r="D2473" i="55"/>
  <c r="E2473" i="55"/>
  <c r="F2473" i="55"/>
  <c r="G2473" i="55"/>
  <c r="H2473" i="55"/>
  <c r="I2473" i="55"/>
  <c r="J2473" i="55"/>
  <c r="K2473" i="55"/>
  <c r="L2473" i="55"/>
  <c r="M2473" i="55"/>
  <c r="N2473" i="55"/>
  <c r="B2474" i="55"/>
  <c r="C2474" i="55"/>
  <c r="P2474" i="55" s="1"/>
  <c r="D2474" i="55"/>
  <c r="E2474" i="55"/>
  <c r="F2474" i="55"/>
  <c r="G2474" i="55"/>
  <c r="H2474" i="55"/>
  <c r="I2474" i="55"/>
  <c r="J2474" i="55"/>
  <c r="K2474" i="55"/>
  <c r="L2474" i="55"/>
  <c r="M2474" i="55"/>
  <c r="N2474" i="55"/>
  <c r="B2475" i="55"/>
  <c r="C2475" i="55"/>
  <c r="P2475" i="55" s="1"/>
  <c r="D2475" i="55"/>
  <c r="E2475" i="55"/>
  <c r="F2475" i="55"/>
  <c r="G2475" i="55"/>
  <c r="H2475" i="55"/>
  <c r="I2475" i="55"/>
  <c r="J2475" i="55"/>
  <c r="K2475" i="55"/>
  <c r="L2475" i="55"/>
  <c r="M2475" i="55"/>
  <c r="N2475" i="55"/>
  <c r="B2476" i="55"/>
  <c r="C2476" i="55"/>
  <c r="P2476" i="55" s="1"/>
  <c r="D2476" i="55"/>
  <c r="E2476" i="55"/>
  <c r="F2476" i="55"/>
  <c r="G2476" i="55"/>
  <c r="H2476" i="55"/>
  <c r="I2476" i="55"/>
  <c r="J2476" i="55"/>
  <c r="K2476" i="55"/>
  <c r="L2476" i="55"/>
  <c r="M2476" i="55"/>
  <c r="N2476" i="55"/>
  <c r="B2477" i="55"/>
  <c r="C2477" i="55"/>
  <c r="P2477" i="55" s="1"/>
  <c r="D2477" i="55"/>
  <c r="E2477" i="55"/>
  <c r="F2477" i="55"/>
  <c r="G2477" i="55"/>
  <c r="H2477" i="55"/>
  <c r="I2477" i="55"/>
  <c r="J2477" i="55"/>
  <c r="K2477" i="55"/>
  <c r="L2477" i="55"/>
  <c r="M2477" i="55"/>
  <c r="N2477" i="55"/>
  <c r="B2478" i="55"/>
  <c r="C2478" i="55"/>
  <c r="P2478" i="55" s="1"/>
  <c r="D2478" i="55"/>
  <c r="E2478" i="55"/>
  <c r="F2478" i="55"/>
  <c r="G2478" i="55"/>
  <c r="H2478" i="55"/>
  <c r="I2478" i="55"/>
  <c r="J2478" i="55"/>
  <c r="K2478" i="55"/>
  <c r="L2478" i="55"/>
  <c r="M2478" i="55"/>
  <c r="N2478" i="55"/>
  <c r="B2479" i="55"/>
  <c r="C2479" i="55"/>
  <c r="P2479" i="55" s="1"/>
  <c r="D2479" i="55"/>
  <c r="E2479" i="55"/>
  <c r="F2479" i="55"/>
  <c r="G2479" i="55"/>
  <c r="H2479" i="55"/>
  <c r="I2479" i="55"/>
  <c r="J2479" i="55"/>
  <c r="K2479" i="55"/>
  <c r="L2479" i="55"/>
  <c r="M2479" i="55"/>
  <c r="N2479" i="55"/>
  <c r="B2480" i="55"/>
  <c r="C2480" i="55"/>
  <c r="P2480" i="55" s="1"/>
  <c r="D2480" i="55"/>
  <c r="E2480" i="55"/>
  <c r="F2480" i="55"/>
  <c r="G2480" i="55"/>
  <c r="H2480" i="55"/>
  <c r="I2480" i="55"/>
  <c r="J2480" i="55"/>
  <c r="K2480" i="55"/>
  <c r="L2480" i="55"/>
  <c r="M2480" i="55"/>
  <c r="N2480" i="55"/>
  <c r="B2481" i="55"/>
  <c r="C2481" i="55"/>
  <c r="P2481" i="55" s="1"/>
  <c r="D2481" i="55"/>
  <c r="E2481" i="55"/>
  <c r="F2481" i="55"/>
  <c r="G2481" i="55"/>
  <c r="H2481" i="55"/>
  <c r="I2481" i="55"/>
  <c r="J2481" i="55"/>
  <c r="K2481" i="55"/>
  <c r="L2481" i="55"/>
  <c r="M2481" i="55"/>
  <c r="N2481" i="55"/>
  <c r="B2482" i="55"/>
  <c r="C2482" i="55"/>
  <c r="P2482" i="55" s="1"/>
  <c r="D2482" i="55"/>
  <c r="E2482" i="55"/>
  <c r="F2482" i="55"/>
  <c r="G2482" i="55"/>
  <c r="H2482" i="55"/>
  <c r="I2482" i="55"/>
  <c r="J2482" i="55"/>
  <c r="K2482" i="55"/>
  <c r="L2482" i="55"/>
  <c r="M2482" i="55"/>
  <c r="N2482" i="55"/>
  <c r="B2483" i="55"/>
  <c r="C2483" i="55"/>
  <c r="P2483" i="55" s="1"/>
  <c r="D2483" i="55"/>
  <c r="E2483" i="55"/>
  <c r="F2483" i="55"/>
  <c r="G2483" i="55"/>
  <c r="H2483" i="55"/>
  <c r="I2483" i="55"/>
  <c r="J2483" i="55"/>
  <c r="K2483" i="55"/>
  <c r="L2483" i="55"/>
  <c r="M2483" i="55"/>
  <c r="N2483" i="55"/>
  <c r="B2484" i="55"/>
  <c r="C2484" i="55"/>
  <c r="P2484" i="55" s="1"/>
  <c r="D2484" i="55"/>
  <c r="E2484" i="55"/>
  <c r="F2484" i="55"/>
  <c r="G2484" i="55"/>
  <c r="H2484" i="55"/>
  <c r="I2484" i="55"/>
  <c r="J2484" i="55"/>
  <c r="K2484" i="55"/>
  <c r="L2484" i="55"/>
  <c r="M2484" i="55"/>
  <c r="N2484" i="55"/>
  <c r="B2485" i="55"/>
  <c r="C2485" i="55"/>
  <c r="P2485" i="55" s="1"/>
  <c r="D2485" i="55"/>
  <c r="E2485" i="55"/>
  <c r="F2485" i="55"/>
  <c r="G2485" i="55"/>
  <c r="H2485" i="55"/>
  <c r="I2485" i="55"/>
  <c r="J2485" i="55"/>
  <c r="K2485" i="55"/>
  <c r="L2485" i="55"/>
  <c r="M2485" i="55"/>
  <c r="N2485" i="55"/>
  <c r="B2486" i="55"/>
  <c r="C2486" i="55"/>
  <c r="P2486" i="55" s="1"/>
  <c r="D2486" i="55"/>
  <c r="E2486" i="55"/>
  <c r="F2486" i="55"/>
  <c r="G2486" i="55"/>
  <c r="H2486" i="55"/>
  <c r="I2486" i="55"/>
  <c r="J2486" i="55"/>
  <c r="K2486" i="55"/>
  <c r="L2486" i="55"/>
  <c r="M2486" i="55"/>
  <c r="N2486" i="55"/>
  <c r="B2487" i="55"/>
  <c r="C2487" i="55"/>
  <c r="P2487" i="55" s="1"/>
  <c r="D2487" i="55"/>
  <c r="E2487" i="55"/>
  <c r="F2487" i="55"/>
  <c r="G2487" i="55"/>
  <c r="H2487" i="55"/>
  <c r="I2487" i="55"/>
  <c r="J2487" i="55"/>
  <c r="K2487" i="55"/>
  <c r="L2487" i="55"/>
  <c r="M2487" i="55"/>
  <c r="N2487" i="55"/>
  <c r="B2488" i="55"/>
  <c r="C2488" i="55"/>
  <c r="P2488" i="55" s="1"/>
  <c r="D2488" i="55"/>
  <c r="E2488" i="55"/>
  <c r="F2488" i="55"/>
  <c r="G2488" i="55"/>
  <c r="H2488" i="55"/>
  <c r="I2488" i="55"/>
  <c r="J2488" i="55"/>
  <c r="K2488" i="55"/>
  <c r="L2488" i="55"/>
  <c r="M2488" i="55"/>
  <c r="N2488" i="55"/>
  <c r="B2489" i="55"/>
  <c r="C2489" i="55"/>
  <c r="P2489" i="55" s="1"/>
  <c r="D2489" i="55"/>
  <c r="E2489" i="55"/>
  <c r="F2489" i="55"/>
  <c r="G2489" i="55"/>
  <c r="H2489" i="55"/>
  <c r="I2489" i="55"/>
  <c r="J2489" i="55"/>
  <c r="K2489" i="55"/>
  <c r="L2489" i="55"/>
  <c r="M2489" i="55"/>
  <c r="N2489" i="55"/>
  <c r="B2490" i="55"/>
  <c r="C2490" i="55"/>
  <c r="P2490" i="55" s="1"/>
  <c r="D2490" i="55"/>
  <c r="E2490" i="55"/>
  <c r="F2490" i="55"/>
  <c r="G2490" i="55"/>
  <c r="H2490" i="55"/>
  <c r="I2490" i="55"/>
  <c r="J2490" i="55"/>
  <c r="K2490" i="55"/>
  <c r="L2490" i="55"/>
  <c r="M2490" i="55"/>
  <c r="N2490" i="55"/>
  <c r="B2491" i="55"/>
  <c r="C2491" i="55"/>
  <c r="P2491" i="55" s="1"/>
  <c r="D2491" i="55"/>
  <c r="E2491" i="55"/>
  <c r="F2491" i="55"/>
  <c r="G2491" i="55"/>
  <c r="H2491" i="55"/>
  <c r="I2491" i="55"/>
  <c r="J2491" i="55"/>
  <c r="K2491" i="55"/>
  <c r="L2491" i="55"/>
  <c r="M2491" i="55"/>
  <c r="N2491" i="55"/>
  <c r="B2492" i="55"/>
  <c r="C2492" i="55"/>
  <c r="P2492" i="55" s="1"/>
  <c r="D2492" i="55"/>
  <c r="E2492" i="55"/>
  <c r="F2492" i="55"/>
  <c r="G2492" i="55"/>
  <c r="H2492" i="55"/>
  <c r="I2492" i="55"/>
  <c r="J2492" i="55"/>
  <c r="K2492" i="55"/>
  <c r="L2492" i="55"/>
  <c r="M2492" i="55"/>
  <c r="N2492" i="55"/>
  <c r="B2493" i="55"/>
  <c r="C2493" i="55"/>
  <c r="P2493" i="55" s="1"/>
  <c r="D2493" i="55"/>
  <c r="E2493" i="55"/>
  <c r="F2493" i="55"/>
  <c r="G2493" i="55"/>
  <c r="H2493" i="55"/>
  <c r="I2493" i="55"/>
  <c r="J2493" i="55"/>
  <c r="K2493" i="55"/>
  <c r="L2493" i="55"/>
  <c r="M2493" i="55"/>
  <c r="N2493" i="55"/>
  <c r="B2494" i="55"/>
  <c r="C2494" i="55"/>
  <c r="P2494" i="55" s="1"/>
  <c r="D2494" i="55"/>
  <c r="E2494" i="55"/>
  <c r="F2494" i="55"/>
  <c r="G2494" i="55"/>
  <c r="H2494" i="55"/>
  <c r="I2494" i="55"/>
  <c r="J2494" i="55"/>
  <c r="K2494" i="55"/>
  <c r="L2494" i="55"/>
  <c r="M2494" i="55"/>
  <c r="N2494" i="55"/>
  <c r="B2495" i="55"/>
  <c r="C2495" i="55"/>
  <c r="P2495" i="55" s="1"/>
  <c r="D2495" i="55"/>
  <c r="E2495" i="55"/>
  <c r="F2495" i="55"/>
  <c r="G2495" i="55"/>
  <c r="H2495" i="55"/>
  <c r="I2495" i="55"/>
  <c r="J2495" i="55"/>
  <c r="K2495" i="55"/>
  <c r="L2495" i="55"/>
  <c r="M2495" i="55"/>
  <c r="N2495" i="55"/>
  <c r="B2496" i="55"/>
  <c r="C2496" i="55"/>
  <c r="P2496" i="55" s="1"/>
  <c r="D2496" i="55"/>
  <c r="E2496" i="55"/>
  <c r="F2496" i="55"/>
  <c r="G2496" i="55"/>
  <c r="H2496" i="55"/>
  <c r="I2496" i="55"/>
  <c r="J2496" i="55"/>
  <c r="K2496" i="55"/>
  <c r="L2496" i="55"/>
  <c r="M2496" i="55"/>
  <c r="N2496" i="55"/>
  <c r="B2497" i="55"/>
  <c r="C2497" i="55"/>
  <c r="P2497" i="55" s="1"/>
  <c r="D2497" i="55"/>
  <c r="E2497" i="55"/>
  <c r="F2497" i="55"/>
  <c r="G2497" i="55"/>
  <c r="H2497" i="55"/>
  <c r="I2497" i="55"/>
  <c r="J2497" i="55"/>
  <c r="K2497" i="55"/>
  <c r="L2497" i="55"/>
  <c r="M2497" i="55"/>
  <c r="N2497" i="55"/>
  <c r="B2498" i="55"/>
  <c r="C2498" i="55"/>
  <c r="P2498" i="55" s="1"/>
  <c r="D2498" i="55"/>
  <c r="E2498" i="55"/>
  <c r="F2498" i="55"/>
  <c r="G2498" i="55"/>
  <c r="H2498" i="55"/>
  <c r="I2498" i="55"/>
  <c r="J2498" i="55"/>
  <c r="K2498" i="55"/>
  <c r="L2498" i="55"/>
  <c r="M2498" i="55"/>
  <c r="N2498" i="55"/>
  <c r="B2499" i="55"/>
  <c r="C2499" i="55"/>
  <c r="P2499" i="55" s="1"/>
  <c r="D2499" i="55"/>
  <c r="E2499" i="55"/>
  <c r="F2499" i="55"/>
  <c r="G2499" i="55"/>
  <c r="H2499" i="55"/>
  <c r="I2499" i="55"/>
  <c r="J2499" i="55"/>
  <c r="K2499" i="55"/>
  <c r="L2499" i="55"/>
  <c r="M2499" i="55"/>
  <c r="N2499" i="55"/>
  <c r="B2500" i="55"/>
  <c r="C2500" i="55"/>
  <c r="P2500" i="55" s="1"/>
  <c r="D2500" i="55"/>
  <c r="E2500" i="55"/>
  <c r="F2500" i="55"/>
  <c r="G2500" i="55"/>
  <c r="H2500" i="55"/>
  <c r="I2500" i="55"/>
  <c r="J2500" i="55"/>
  <c r="K2500" i="55"/>
  <c r="L2500" i="55"/>
  <c r="M2500" i="55"/>
  <c r="N2500" i="55"/>
  <c r="B2501" i="55"/>
  <c r="C2501" i="55"/>
  <c r="P2501" i="55" s="1"/>
  <c r="D2501" i="55"/>
  <c r="E2501" i="55"/>
  <c r="F2501" i="55"/>
  <c r="G2501" i="55"/>
  <c r="H2501" i="55"/>
  <c r="I2501" i="55"/>
  <c r="J2501" i="55"/>
  <c r="K2501" i="55"/>
  <c r="L2501" i="55"/>
  <c r="M2501" i="55"/>
  <c r="N2501" i="55"/>
  <c r="B2502" i="55"/>
  <c r="C2502" i="55"/>
  <c r="P2502" i="55" s="1"/>
  <c r="D2502" i="55"/>
  <c r="E2502" i="55"/>
  <c r="F2502" i="55"/>
  <c r="G2502" i="55"/>
  <c r="H2502" i="55"/>
  <c r="I2502" i="55"/>
  <c r="J2502" i="55"/>
  <c r="K2502" i="55"/>
  <c r="L2502" i="55"/>
  <c r="M2502" i="55"/>
  <c r="N2502" i="55"/>
  <c r="B2503" i="55"/>
  <c r="C2503" i="55"/>
  <c r="P2503" i="55" s="1"/>
  <c r="D2503" i="55"/>
  <c r="E2503" i="55"/>
  <c r="F2503" i="55"/>
  <c r="G2503" i="55"/>
  <c r="H2503" i="55"/>
  <c r="I2503" i="55"/>
  <c r="J2503" i="55"/>
  <c r="K2503" i="55"/>
  <c r="L2503" i="55"/>
  <c r="M2503" i="55"/>
  <c r="N2503" i="55"/>
  <c r="B2504" i="55"/>
  <c r="C2504" i="55"/>
  <c r="P2504" i="55" s="1"/>
  <c r="D2504" i="55"/>
  <c r="E2504" i="55"/>
  <c r="F2504" i="55"/>
  <c r="G2504" i="55"/>
  <c r="H2504" i="55"/>
  <c r="I2504" i="55"/>
  <c r="J2504" i="55"/>
  <c r="K2504" i="55"/>
  <c r="L2504" i="55"/>
  <c r="M2504" i="55"/>
  <c r="N2504" i="55"/>
  <c r="B2505" i="55"/>
  <c r="C2505" i="55"/>
  <c r="P2505" i="55" s="1"/>
  <c r="D2505" i="55"/>
  <c r="E2505" i="55"/>
  <c r="F2505" i="55"/>
  <c r="G2505" i="55"/>
  <c r="H2505" i="55"/>
  <c r="I2505" i="55"/>
  <c r="J2505" i="55"/>
  <c r="K2505" i="55"/>
  <c r="L2505" i="55"/>
  <c r="M2505" i="55"/>
  <c r="N2505" i="55"/>
  <c r="B2506" i="55"/>
  <c r="C2506" i="55"/>
  <c r="P2506" i="55" s="1"/>
  <c r="D2506" i="55"/>
  <c r="E2506" i="55"/>
  <c r="F2506" i="55"/>
  <c r="G2506" i="55"/>
  <c r="H2506" i="55"/>
  <c r="I2506" i="55"/>
  <c r="J2506" i="55"/>
  <c r="K2506" i="55"/>
  <c r="L2506" i="55"/>
  <c r="M2506" i="55"/>
  <c r="N2506" i="55"/>
  <c r="B2507" i="55"/>
  <c r="C2507" i="55"/>
  <c r="P2507" i="55" s="1"/>
  <c r="D2507" i="55"/>
  <c r="E2507" i="55"/>
  <c r="F2507" i="55"/>
  <c r="G2507" i="55"/>
  <c r="H2507" i="55"/>
  <c r="I2507" i="55"/>
  <c r="J2507" i="55"/>
  <c r="K2507" i="55"/>
  <c r="L2507" i="55"/>
  <c r="M2507" i="55"/>
  <c r="N2507" i="55"/>
  <c r="B2508" i="55"/>
  <c r="C2508" i="55"/>
  <c r="P2508" i="55" s="1"/>
  <c r="D2508" i="55"/>
  <c r="E2508" i="55"/>
  <c r="F2508" i="55"/>
  <c r="G2508" i="55"/>
  <c r="H2508" i="55"/>
  <c r="I2508" i="55"/>
  <c r="J2508" i="55"/>
  <c r="K2508" i="55"/>
  <c r="L2508" i="55"/>
  <c r="M2508" i="55"/>
  <c r="N2508" i="55"/>
  <c r="B2509" i="55"/>
  <c r="C2509" i="55"/>
  <c r="P2509" i="55" s="1"/>
  <c r="D2509" i="55"/>
  <c r="E2509" i="55"/>
  <c r="F2509" i="55"/>
  <c r="G2509" i="55"/>
  <c r="H2509" i="55"/>
  <c r="I2509" i="55"/>
  <c r="J2509" i="55"/>
  <c r="K2509" i="55"/>
  <c r="L2509" i="55"/>
  <c r="M2509" i="55"/>
  <c r="N2509" i="55"/>
  <c r="B2510" i="55"/>
  <c r="C2510" i="55"/>
  <c r="P2510" i="55" s="1"/>
  <c r="D2510" i="55"/>
  <c r="E2510" i="55"/>
  <c r="F2510" i="55"/>
  <c r="G2510" i="55"/>
  <c r="H2510" i="55"/>
  <c r="I2510" i="55"/>
  <c r="J2510" i="55"/>
  <c r="K2510" i="55"/>
  <c r="L2510" i="55"/>
  <c r="M2510" i="55"/>
  <c r="N2510" i="55"/>
  <c r="B2511" i="55"/>
  <c r="C2511" i="55"/>
  <c r="P2511" i="55" s="1"/>
  <c r="D2511" i="55"/>
  <c r="E2511" i="55"/>
  <c r="F2511" i="55"/>
  <c r="G2511" i="55"/>
  <c r="H2511" i="55"/>
  <c r="I2511" i="55"/>
  <c r="J2511" i="55"/>
  <c r="K2511" i="55"/>
  <c r="L2511" i="55"/>
  <c r="M2511" i="55"/>
  <c r="N2511" i="55"/>
  <c r="B2512" i="55"/>
  <c r="C2512" i="55"/>
  <c r="P2512" i="55" s="1"/>
  <c r="D2512" i="55"/>
  <c r="E2512" i="55"/>
  <c r="F2512" i="55"/>
  <c r="G2512" i="55"/>
  <c r="H2512" i="55"/>
  <c r="I2512" i="55"/>
  <c r="J2512" i="55"/>
  <c r="K2512" i="55"/>
  <c r="L2512" i="55"/>
  <c r="M2512" i="55"/>
  <c r="N2512" i="55"/>
  <c r="B2513" i="55"/>
  <c r="C2513" i="55"/>
  <c r="P2513" i="55" s="1"/>
  <c r="D2513" i="55"/>
  <c r="E2513" i="55"/>
  <c r="F2513" i="55"/>
  <c r="G2513" i="55"/>
  <c r="H2513" i="55"/>
  <c r="I2513" i="55"/>
  <c r="J2513" i="55"/>
  <c r="K2513" i="55"/>
  <c r="L2513" i="55"/>
  <c r="M2513" i="55"/>
  <c r="N2513" i="55"/>
  <c r="B2514" i="55"/>
  <c r="C2514" i="55"/>
  <c r="P2514" i="55" s="1"/>
  <c r="D2514" i="55"/>
  <c r="E2514" i="55"/>
  <c r="F2514" i="55"/>
  <c r="G2514" i="55"/>
  <c r="H2514" i="55"/>
  <c r="I2514" i="55"/>
  <c r="J2514" i="55"/>
  <c r="K2514" i="55"/>
  <c r="L2514" i="55"/>
  <c r="M2514" i="55"/>
  <c r="N2514" i="55"/>
  <c r="B2515" i="55"/>
  <c r="C2515" i="55"/>
  <c r="P2515" i="55" s="1"/>
  <c r="D2515" i="55"/>
  <c r="E2515" i="55"/>
  <c r="F2515" i="55"/>
  <c r="G2515" i="55"/>
  <c r="H2515" i="55"/>
  <c r="I2515" i="55"/>
  <c r="J2515" i="55"/>
  <c r="K2515" i="55"/>
  <c r="L2515" i="55"/>
  <c r="M2515" i="55"/>
  <c r="N2515" i="55"/>
  <c r="B2516" i="55"/>
  <c r="C2516" i="55"/>
  <c r="P2516" i="55" s="1"/>
  <c r="D2516" i="55"/>
  <c r="E2516" i="55"/>
  <c r="F2516" i="55"/>
  <c r="G2516" i="55"/>
  <c r="H2516" i="55"/>
  <c r="I2516" i="55"/>
  <c r="J2516" i="55"/>
  <c r="K2516" i="55"/>
  <c r="L2516" i="55"/>
  <c r="M2516" i="55"/>
  <c r="N2516" i="55"/>
  <c r="B2517" i="55"/>
  <c r="C2517" i="55"/>
  <c r="P2517" i="55" s="1"/>
  <c r="D2517" i="55"/>
  <c r="E2517" i="55"/>
  <c r="F2517" i="55"/>
  <c r="G2517" i="55"/>
  <c r="H2517" i="55"/>
  <c r="I2517" i="55"/>
  <c r="J2517" i="55"/>
  <c r="K2517" i="55"/>
  <c r="L2517" i="55"/>
  <c r="M2517" i="55"/>
  <c r="N2517" i="55"/>
  <c r="B2518" i="55"/>
  <c r="C2518" i="55"/>
  <c r="P2518" i="55" s="1"/>
  <c r="D2518" i="55"/>
  <c r="E2518" i="55"/>
  <c r="F2518" i="55"/>
  <c r="G2518" i="55"/>
  <c r="H2518" i="55"/>
  <c r="I2518" i="55"/>
  <c r="J2518" i="55"/>
  <c r="K2518" i="55"/>
  <c r="L2518" i="55"/>
  <c r="M2518" i="55"/>
  <c r="N2518" i="55"/>
  <c r="B2519" i="55"/>
  <c r="C2519" i="55"/>
  <c r="P2519" i="55" s="1"/>
  <c r="D2519" i="55"/>
  <c r="E2519" i="55"/>
  <c r="F2519" i="55"/>
  <c r="G2519" i="55"/>
  <c r="H2519" i="55"/>
  <c r="I2519" i="55"/>
  <c r="J2519" i="55"/>
  <c r="K2519" i="55"/>
  <c r="L2519" i="55"/>
  <c r="M2519" i="55"/>
  <c r="N2519" i="55"/>
  <c r="B2520" i="55"/>
  <c r="C2520" i="55"/>
  <c r="P2520" i="55" s="1"/>
  <c r="D2520" i="55"/>
  <c r="E2520" i="55"/>
  <c r="F2520" i="55"/>
  <c r="G2520" i="55"/>
  <c r="H2520" i="55"/>
  <c r="I2520" i="55"/>
  <c r="J2520" i="55"/>
  <c r="K2520" i="55"/>
  <c r="L2520" i="55"/>
  <c r="M2520" i="55"/>
  <c r="N2520" i="55"/>
  <c r="B2521" i="55"/>
  <c r="C2521" i="55"/>
  <c r="P2521" i="55" s="1"/>
  <c r="D2521" i="55"/>
  <c r="E2521" i="55"/>
  <c r="F2521" i="55"/>
  <c r="G2521" i="55"/>
  <c r="H2521" i="55"/>
  <c r="I2521" i="55"/>
  <c r="J2521" i="55"/>
  <c r="K2521" i="55"/>
  <c r="L2521" i="55"/>
  <c r="M2521" i="55"/>
  <c r="N2521" i="55"/>
  <c r="B2522" i="55"/>
  <c r="C2522" i="55"/>
  <c r="P2522" i="55" s="1"/>
  <c r="D2522" i="55"/>
  <c r="E2522" i="55"/>
  <c r="F2522" i="55"/>
  <c r="G2522" i="55"/>
  <c r="H2522" i="55"/>
  <c r="I2522" i="55"/>
  <c r="J2522" i="55"/>
  <c r="K2522" i="55"/>
  <c r="L2522" i="55"/>
  <c r="M2522" i="55"/>
  <c r="N2522" i="55"/>
  <c r="B2523" i="55"/>
  <c r="C2523" i="55"/>
  <c r="P2523" i="55" s="1"/>
  <c r="D2523" i="55"/>
  <c r="E2523" i="55"/>
  <c r="F2523" i="55"/>
  <c r="G2523" i="55"/>
  <c r="H2523" i="55"/>
  <c r="I2523" i="55"/>
  <c r="J2523" i="55"/>
  <c r="K2523" i="55"/>
  <c r="L2523" i="55"/>
  <c r="M2523" i="55"/>
  <c r="N2523" i="55"/>
  <c r="B2524" i="55"/>
  <c r="C2524" i="55"/>
  <c r="P2524" i="55" s="1"/>
  <c r="D2524" i="55"/>
  <c r="E2524" i="55"/>
  <c r="F2524" i="55"/>
  <c r="G2524" i="55"/>
  <c r="H2524" i="55"/>
  <c r="I2524" i="55"/>
  <c r="J2524" i="55"/>
  <c r="K2524" i="55"/>
  <c r="L2524" i="55"/>
  <c r="M2524" i="55"/>
  <c r="N2524" i="55"/>
  <c r="B2525" i="55"/>
  <c r="C2525" i="55"/>
  <c r="P2525" i="55" s="1"/>
  <c r="D2525" i="55"/>
  <c r="E2525" i="55"/>
  <c r="F2525" i="55"/>
  <c r="G2525" i="55"/>
  <c r="H2525" i="55"/>
  <c r="I2525" i="55"/>
  <c r="J2525" i="55"/>
  <c r="K2525" i="55"/>
  <c r="L2525" i="55"/>
  <c r="M2525" i="55"/>
  <c r="N2525" i="55"/>
  <c r="B2526" i="55"/>
  <c r="C2526" i="55"/>
  <c r="P2526" i="55" s="1"/>
  <c r="D2526" i="55"/>
  <c r="E2526" i="55"/>
  <c r="F2526" i="55"/>
  <c r="G2526" i="55"/>
  <c r="H2526" i="55"/>
  <c r="I2526" i="55"/>
  <c r="J2526" i="55"/>
  <c r="K2526" i="55"/>
  <c r="L2526" i="55"/>
  <c r="M2526" i="55"/>
  <c r="N2526" i="55"/>
  <c r="B2527" i="55"/>
  <c r="C2527" i="55"/>
  <c r="P2527" i="55" s="1"/>
  <c r="D2527" i="55"/>
  <c r="E2527" i="55"/>
  <c r="F2527" i="55"/>
  <c r="G2527" i="55"/>
  <c r="H2527" i="55"/>
  <c r="I2527" i="55"/>
  <c r="J2527" i="55"/>
  <c r="K2527" i="55"/>
  <c r="L2527" i="55"/>
  <c r="M2527" i="55"/>
  <c r="N2527" i="55"/>
  <c r="B2528" i="55"/>
  <c r="C2528" i="55"/>
  <c r="P2528" i="55" s="1"/>
  <c r="D2528" i="55"/>
  <c r="E2528" i="55"/>
  <c r="F2528" i="55"/>
  <c r="G2528" i="55"/>
  <c r="H2528" i="55"/>
  <c r="I2528" i="55"/>
  <c r="J2528" i="55"/>
  <c r="K2528" i="55"/>
  <c r="L2528" i="55"/>
  <c r="M2528" i="55"/>
  <c r="N2528" i="55"/>
  <c r="B2529" i="55"/>
  <c r="C2529" i="55"/>
  <c r="P2529" i="55" s="1"/>
  <c r="D2529" i="55"/>
  <c r="E2529" i="55"/>
  <c r="F2529" i="55"/>
  <c r="G2529" i="55"/>
  <c r="H2529" i="55"/>
  <c r="I2529" i="55"/>
  <c r="J2529" i="55"/>
  <c r="K2529" i="55"/>
  <c r="L2529" i="55"/>
  <c r="M2529" i="55"/>
  <c r="N2529" i="55"/>
  <c r="B2530" i="55"/>
  <c r="C2530" i="55"/>
  <c r="P2530" i="55" s="1"/>
  <c r="D2530" i="55"/>
  <c r="E2530" i="55"/>
  <c r="F2530" i="55"/>
  <c r="G2530" i="55"/>
  <c r="H2530" i="55"/>
  <c r="I2530" i="55"/>
  <c r="J2530" i="55"/>
  <c r="K2530" i="55"/>
  <c r="L2530" i="55"/>
  <c r="M2530" i="55"/>
  <c r="N2530" i="55"/>
  <c r="B2531" i="55"/>
  <c r="C2531" i="55"/>
  <c r="P2531" i="55" s="1"/>
  <c r="D2531" i="55"/>
  <c r="E2531" i="55"/>
  <c r="F2531" i="55"/>
  <c r="G2531" i="55"/>
  <c r="H2531" i="55"/>
  <c r="I2531" i="55"/>
  <c r="J2531" i="55"/>
  <c r="K2531" i="55"/>
  <c r="L2531" i="55"/>
  <c r="M2531" i="55"/>
  <c r="N2531" i="55"/>
  <c r="B2532" i="55"/>
  <c r="C2532" i="55"/>
  <c r="P2532" i="55" s="1"/>
  <c r="D2532" i="55"/>
  <c r="E2532" i="55"/>
  <c r="F2532" i="55"/>
  <c r="G2532" i="55"/>
  <c r="H2532" i="55"/>
  <c r="I2532" i="55"/>
  <c r="J2532" i="55"/>
  <c r="K2532" i="55"/>
  <c r="L2532" i="55"/>
  <c r="M2532" i="55"/>
  <c r="N2532" i="55"/>
  <c r="B2533" i="55"/>
  <c r="C2533" i="55"/>
  <c r="P2533" i="55" s="1"/>
  <c r="D2533" i="55"/>
  <c r="E2533" i="55"/>
  <c r="F2533" i="55"/>
  <c r="G2533" i="55"/>
  <c r="H2533" i="55"/>
  <c r="I2533" i="55"/>
  <c r="J2533" i="55"/>
  <c r="K2533" i="55"/>
  <c r="L2533" i="55"/>
  <c r="M2533" i="55"/>
  <c r="N2533" i="55"/>
  <c r="B2534" i="55"/>
  <c r="C2534" i="55"/>
  <c r="P2534" i="55" s="1"/>
  <c r="D2534" i="55"/>
  <c r="E2534" i="55"/>
  <c r="F2534" i="55"/>
  <c r="G2534" i="55"/>
  <c r="H2534" i="55"/>
  <c r="I2534" i="55"/>
  <c r="J2534" i="55"/>
  <c r="K2534" i="55"/>
  <c r="L2534" i="55"/>
  <c r="M2534" i="55"/>
  <c r="N2534" i="55"/>
  <c r="B2535" i="55"/>
  <c r="C2535" i="55"/>
  <c r="P2535" i="55" s="1"/>
  <c r="D2535" i="55"/>
  <c r="E2535" i="55"/>
  <c r="F2535" i="55"/>
  <c r="G2535" i="55"/>
  <c r="H2535" i="55"/>
  <c r="I2535" i="55"/>
  <c r="J2535" i="55"/>
  <c r="K2535" i="55"/>
  <c r="L2535" i="55"/>
  <c r="M2535" i="55"/>
  <c r="N2535" i="55"/>
  <c r="B2536" i="55"/>
  <c r="C2536" i="55"/>
  <c r="P2536" i="55" s="1"/>
  <c r="D2536" i="55"/>
  <c r="E2536" i="55"/>
  <c r="F2536" i="55"/>
  <c r="G2536" i="55"/>
  <c r="H2536" i="55"/>
  <c r="I2536" i="55"/>
  <c r="J2536" i="55"/>
  <c r="K2536" i="55"/>
  <c r="L2536" i="55"/>
  <c r="M2536" i="55"/>
  <c r="N2536" i="55"/>
  <c r="B2537" i="55"/>
  <c r="C2537" i="55"/>
  <c r="P2537" i="55" s="1"/>
  <c r="D2537" i="55"/>
  <c r="E2537" i="55"/>
  <c r="F2537" i="55"/>
  <c r="G2537" i="55"/>
  <c r="H2537" i="55"/>
  <c r="I2537" i="55"/>
  <c r="J2537" i="55"/>
  <c r="K2537" i="55"/>
  <c r="L2537" i="55"/>
  <c r="M2537" i="55"/>
  <c r="N2537" i="55"/>
  <c r="B2538" i="55"/>
  <c r="C2538" i="55"/>
  <c r="P2538" i="55" s="1"/>
  <c r="D2538" i="55"/>
  <c r="E2538" i="55"/>
  <c r="F2538" i="55"/>
  <c r="G2538" i="55"/>
  <c r="H2538" i="55"/>
  <c r="I2538" i="55"/>
  <c r="J2538" i="55"/>
  <c r="K2538" i="55"/>
  <c r="L2538" i="55"/>
  <c r="M2538" i="55"/>
  <c r="N2538" i="55"/>
  <c r="B2539" i="55"/>
  <c r="C2539" i="55"/>
  <c r="P2539" i="55" s="1"/>
  <c r="D2539" i="55"/>
  <c r="E2539" i="55"/>
  <c r="F2539" i="55"/>
  <c r="G2539" i="55"/>
  <c r="H2539" i="55"/>
  <c r="I2539" i="55"/>
  <c r="J2539" i="55"/>
  <c r="K2539" i="55"/>
  <c r="L2539" i="55"/>
  <c r="M2539" i="55"/>
  <c r="N2539" i="55"/>
  <c r="B2540" i="55"/>
  <c r="C2540" i="55"/>
  <c r="P2540" i="55" s="1"/>
  <c r="D2540" i="55"/>
  <c r="E2540" i="55"/>
  <c r="F2540" i="55"/>
  <c r="G2540" i="55"/>
  <c r="H2540" i="55"/>
  <c r="I2540" i="55"/>
  <c r="J2540" i="55"/>
  <c r="K2540" i="55"/>
  <c r="L2540" i="55"/>
  <c r="M2540" i="55"/>
  <c r="N2540" i="55"/>
  <c r="B2541" i="55"/>
  <c r="C2541" i="55"/>
  <c r="P2541" i="55" s="1"/>
  <c r="D2541" i="55"/>
  <c r="E2541" i="55"/>
  <c r="F2541" i="55"/>
  <c r="G2541" i="55"/>
  <c r="H2541" i="55"/>
  <c r="I2541" i="55"/>
  <c r="J2541" i="55"/>
  <c r="K2541" i="55"/>
  <c r="L2541" i="55"/>
  <c r="M2541" i="55"/>
  <c r="N2541" i="55"/>
  <c r="B2542" i="55"/>
  <c r="C2542" i="55"/>
  <c r="P2542" i="55" s="1"/>
  <c r="D2542" i="55"/>
  <c r="E2542" i="55"/>
  <c r="F2542" i="55"/>
  <c r="G2542" i="55"/>
  <c r="H2542" i="55"/>
  <c r="I2542" i="55"/>
  <c r="J2542" i="55"/>
  <c r="K2542" i="55"/>
  <c r="L2542" i="55"/>
  <c r="M2542" i="55"/>
  <c r="N2542" i="55"/>
  <c r="B2543" i="55"/>
  <c r="C2543" i="55"/>
  <c r="P2543" i="55" s="1"/>
  <c r="D2543" i="55"/>
  <c r="E2543" i="55"/>
  <c r="F2543" i="55"/>
  <c r="G2543" i="55"/>
  <c r="H2543" i="55"/>
  <c r="I2543" i="55"/>
  <c r="J2543" i="55"/>
  <c r="K2543" i="55"/>
  <c r="L2543" i="55"/>
  <c r="M2543" i="55"/>
  <c r="N2543" i="55"/>
  <c r="B2544" i="55"/>
  <c r="C2544" i="55"/>
  <c r="P2544" i="55" s="1"/>
  <c r="D2544" i="55"/>
  <c r="E2544" i="55"/>
  <c r="F2544" i="55"/>
  <c r="G2544" i="55"/>
  <c r="H2544" i="55"/>
  <c r="I2544" i="55"/>
  <c r="J2544" i="55"/>
  <c r="K2544" i="55"/>
  <c r="L2544" i="55"/>
  <c r="M2544" i="55"/>
  <c r="N2544" i="55"/>
  <c r="B2545" i="55"/>
  <c r="C2545" i="55"/>
  <c r="P2545" i="55" s="1"/>
  <c r="D2545" i="55"/>
  <c r="E2545" i="55"/>
  <c r="F2545" i="55"/>
  <c r="G2545" i="55"/>
  <c r="H2545" i="55"/>
  <c r="I2545" i="55"/>
  <c r="J2545" i="55"/>
  <c r="K2545" i="55"/>
  <c r="L2545" i="55"/>
  <c r="M2545" i="55"/>
  <c r="N2545" i="55"/>
  <c r="B2546" i="55"/>
  <c r="C2546" i="55"/>
  <c r="P2546" i="55" s="1"/>
  <c r="D2546" i="55"/>
  <c r="E2546" i="55"/>
  <c r="F2546" i="55"/>
  <c r="G2546" i="55"/>
  <c r="H2546" i="55"/>
  <c r="I2546" i="55"/>
  <c r="J2546" i="55"/>
  <c r="K2546" i="55"/>
  <c r="L2546" i="55"/>
  <c r="M2546" i="55"/>
  <c r="N2546" i="55"/>
  <c r="B2547" i="55"/>
  <c r="C2547" i="55"/>
  <c r="P2547" i="55" s="1"/>
  <c r="D2547" i="55"/>
  <c r="E2547" i="55"/>
  <c r="F2547" i="55"/>
  <c r="G2547" i="55"/>
  <c r="H2547" i="55"/>
  <c r="I2547" i="55"/>
  <c r="J2547" i="55"/>
  <c r="K2547" i="55"/>
  <c r="L2547" i="55"/>
  <c r="M2547" i="55"/>
  <c r="N2547" i="55"/>
  <c r="B2548" i="55"/>
  <c r="C2548" i="55"/>
  <c r="P2548" i="55" s="1"/>
  <c r="D2548" i="55"/>
  <c r="E2548" i="55"/>
  <c r="F2548" i="55"/>
  <c r="G2548" i="55"/>
  <c r="H2548" i="55"/>
  <c r="I2548" i="55"/>
  <c r="J2548" i="55"/>
  <c r="K2548" i="55"/>
  <c r="L2548" i="55"/>
  <c r="M2548" i="55"/>
  <c r="N2548" i="55"/>
  <c r="B2549" i="55"/>
  <c r="C2549" i="55"/>
  <c r="P2549" i="55" s="1"/>
  <c r="D2549" i="55"/>
  <c r="E2549" i="55"/>
  <c r="F2549" i="55"/>
  <c r="G2549" i="55"/>
  <c r="H2549" i="55"/>
  <c r="I2549" i="55"/>
  <c r="J2549" i="55"/>
  <c r="K2549" i="55"/>
  <c r="L2549" i="55"/>
  <c r="M2549" i="55"/>
  <c r="N2549" i="55"/>
  <c r="B2550" i="55"/>
  <c r="C2550" i="55"/>
  <c r="P2550" i="55" s="1"/>
  <c r="D2550" i="55"/>
  <c r="E2550" i="55"/>
  <c r="F2550" i="55"/>
  <c r="G2550" i="55"/>
  <c r="H2550" i="55"/>
  <c r="I2550" i="55"/>
  <c r="J2550" i="55"/>
  <c r="K2550" i="55"/>
  <c r="L2550" i="55"/>
  <c r="M2550" i="55"/>
  <c r="N2550" i="55"/>
  <c r="B2551" i="55"/>
  <c r="C2551" i="55"/>
  <c r="P2551" i="55" s="1"/>
  <c r="D2551" i="55"/>
  <c r="E2551" i="55"/>
  <c r="F2551" i="55"/>
  <c r="G2551" i="55"/>
  <c r="H2551" i="55"/>
  <c r="I2551" i="55"/>
  <c r="J2551" i="55"/>
  <c r="K2551" i="55"/>
  <c r="L2551" i="55"/>
  <c r="M2551" i="55"/>
  <c r="N2551" i="55"/>
  <c r="B2552" i="55"/>
  <c r="C2552" i="55"/>
  <c r="P2552" i="55" s="1"/>
  <c r="D2552" i="55"/>
  <c r="E2552" i="55"/>
  <c r="F2552" i="55"/>
  <c r="G2552" i="55"/>
  <c r="H2552" i="55"/>
  <c r="I2552" i="55"/>
  <c r="J2552" i="55"/>
  <c r="K2552" i="55"/>
  <c r="L2552" i="55"/>
  <c r="M2552" i="55"/>
  <c r="N2552" i="55"/>
  <c r="B2553" i="55"/>
  <c r="C2553" i="55"/>
  <c r="P2553" i="55" s="1"/>
  <c r="D2553" i="55"/>
  <c r="E2553" i="55"/>
  <c r="F2553" i="55"/>
  <c r="G2553" i="55"/>
  <c r="H2553" i="55"/>
  <c r="I2553" i="55"/>
  <c r="J2553" i="55"/>
  <c r="K2553" i="55"/>
  <c r="L2553" i="55"/>
  <c r="M2553" i="55"/>
  <c r="N2553" i="55"/>
  <c r="B2554" i="55"/>
  <c r="C2554" i="55"/>
  <c r="P2554" i="55" s="1"/>
  <c r="D2554" i="55"/>
  <c r="E2554" i="55"/>
  <c r="F2554" i="55"/>
  <c r="G2554" i="55"/>
  <c r="H2554" i="55"/>
  <c r="I2554" i="55"/>
  <c r="J2554" i="55"/>
  <c r="K2554" i="55"/>
  <c r="L2554" i="55"/>
  <c r="M2554" i="55"/>
  <c r="N2554" i="55"/>
  <c r="B2555" i="55"/>
  <c r="C2555" i="55"/>
  <c r="P2555" i="55" s="1"/>
  <c r="D2555" i="55"/>
  <c r="E2555" i="55"/>
  <c r="F2555" i="55"/>
  <c r="G2555" i="55"/>
  <c r="H2555" i="55"/>
  <c r="I2555" i="55"/>
  <c r="J2555" i="55"/>
  <c r="K2555" i="55"/>
  <c r="L2555" i="55"/>
  <c r="M2555" i="55"/>
  <c r="N2555" i="55"/>
  <c r="B2556" i="55"/>
  <c r="C2556" i="55"/>
  <c r="P2556" i="55" s="1"/>
  <c r="D2556" i="55"/>
  <c r="E2556" i="55"/>
  <c r="F2556" i="55"/>
  <c r="G2556" i="55"/>
  <c r="H2556" i="55"/>
  <c r="I2556" i="55"/>
  <c r="J2556" i="55"/>
  <c r="K2556" i="55"/>
  <c r="L2556" i="55"/>
  <c r="M2556" i="55"/>
  <c r="N2556" i="55"/>
  <c r="B2557" i="55"/>
  <c r="C2557" i="55"/>
  <c r="P2557" i="55" s="1"/>
  <c r="D2557" i="55"/>
  <c r="E2557" i="55"/>
  <c r="F2557" i="55"/>
  <c r="G2557" i="55"/>
  <c r="H2557" i="55"/>
  <c r="I2557" i="55"/>
  <c r="J2557" i="55"/>
  <c r="K2557" i="55"/>
  <c r="L2557" i="55"/>
  <c r="M2557" i="55"/>
  <c r="N2557" i="55"/>
  <c r="B2558" i="55"/>
  <c r="C2558" i="55"/>
  <c r="P2558" i="55" s="1"/>
  <c r="D2558" i="55"/>
  <c r="E2558" i="55"/>
  <c r="F2558" i="55"/>
  <c r="G2558" i="55"/>
  <c r="H2558" i="55"/>
  <c r="I2558" i="55"/>
  <c r="J2558" i="55"/>
  <c r="K2558" i="55"/>
  <c r="L2558" i="55"/>
  <c r="M2558" i="55"/>
  <c r="N2558" i="55"/>
  <c r="B2559" i="55"/>
  <c r="C2559" i="55"/>
  <c r="P2559" i="55" s="1"/>
  <c r="D2559" i="55"/>
  <c r="E2559" i="55"/>
  <c r="F2559" i="55"/>
  <c r="G2559" i="55"/>
  <c r="H2559" i="55"/>
  <c r="I2559" i="55"/>
  <c r="J2559" i="55"/>
  <c r="K2559" i="55"/>
  <c r="L2559" i="55"/>
  <c r="M2559" i="55"/>
  <c r="N2559" i="55"/>
  <c r="B2560" i="55"/>
  <c r="C2560" i="55"/>
  <c r="P2560" i="55" s="1"/>
  <c r="D2560" i="55"/>
  <c r="E2560" i="55"/>
  <c r="F2560" i="55"/>
  <c r="G2560" i="55"/>
  <c r="H2560" i="55"/>
  <c r="I2560" i="55"/>
  <c r="J2560" i="55"/>
  <c r="K2560" i="55"/>
  <c r="L2560" i="55"/>
  <c r="M2560" i="55"/>
  <c r="N2560" i="55"/>
  <c r="B2561" i="55"/>
  <c r="C2561" i="55"/>
  <c r="P2561" i="55" s="1"/>
  <c r="D2561" i="55"/>
  <c r="E2561" i="55"/>
  <c r="F2561" i="55"/>
  <c r="G2561" i="55"/>
  <c r="H2561" i="55"/>
  <c r="I2561" i="55"/>
  <c r="J2561" i="55"/>
  <c r="K2561" i="55"/>
  <c r="L2561" i="55"/>
  <c r="M2561" i="55"/>
  <c r="N2561" i="55"/>
  <c r="B2562" i="55"/>
  <c r="C2562" i="55"/>
  <c r="P2562" i="55" s="1"/>
  <c r="D2562" i="55"/>
  <c r="E2562" i="55"/>
  <c r="F2562" i="55"/>
  <c r="G2562" i="55"/>
  <c r="H2562" i="55"/>
  <c r="I2562" i="55"/>
  <c r="J2562" i="55"/>
  <c r="K2562" i="55"/>
  <c r="L2562" i="55"/>
  <c r="M2562" i="55"/>
  <c r="N2562" i="55"/>
  <c r="B2563" i="55"/>
  <c r="C2563" i="55"/>
  <c r="P2563" i="55" s="1"/>
  <c r="D2563" i="55"/>
  <c r="E2563" i="55"/>
  <c r="F2563" i="55"/>
  <c r="G2563" i="55"/>
  <c r="H2563" i="55"/>
  <c r="I2563" i="55"/>
  <c r="J2563" i="55"/>
  <c r="K2563" i="55"/>
  <c r="L2563" i="55"/>
  <c r="M2563" i="55"/>
  <c r="N2563" i="55"/>
  <c r="B2564" i="55"/>
  <c r="C2564" i="55"/>
  <c r="P2564" i="55" s="1"/>
  <c r="D2564" i="55"/>
  <c r="E2564" i="55"/>
  <c r="F2564" i="55"/>
  <c r="G2564" i="55"/>
  <c r="H2564" i="55"/>
  <c r="I2564" i="55"/>
  <c r="J2564" i="55"/>
  <c r="K2564" i="55"/>
  <c r="L2564" i="55"/>
  <c r="M2564" i="55"/>
  <c r="N2564" i="55"/>
  <c r="B2565" i="55"/>
  <c r="C2565" i="55"/>
  <c r="P2565" i="55" s="1"/>
  <c r="D2565" i="55"/>
  <c r="E2565" i="55"/>
  <c r="F2565" i="55"/>
  <c r="G2565" i="55"/>
  <c r="H2565" i="55"/>
  <c r="I2565" i="55"/>
  <c r="J2565" i="55"/>
  <c r="K2565" i="55"/>
  <c r="L2565" i="55"/>
  <c r="M2565" i="55"/>
  <c r="N2565" i="55"/>
  <c r="B2566" i="55"/>
  <c r="C2566" i="55"/>
  <c r="P2566" i="55" s="1"/>
  <c r="D2566" i="55"/>
  <c r="E2566" i="55"/>
  <c r="F2566" i="55"/>
  <c r="G2566" i="55"/>
  <c r="H2566" i="55"/>
  <c r="I2566" i="55"/>
  <c r="J2566" i="55"/>
  <c r="K2566" i="55"/>
  <c r="L2566" i="55"/>
  <c r="M2566" i="55"/>
  <c r="N2566" i="55"/>
  <c r="B2567" i="55"/>
  <c r="C2567" i="55"/>
  <c r="P2567" i="55" s="1"/>
  <c r="D2567" i="55"/>
  <c r="E2567" i="55"/>
  <c r="F2567" i="55"/>
  <c r="G2567" i="55"/>
  <c r="H2567" i="55"/>
  <c r="I2567" i="55"/>
  <c r="J2567" i="55"/>
  <c r="K2567" i="55"/>
  <c r="L2567" i="55"/>
  <c r="M2567" i="55"/>
  <c r="N2567" i="55"/>
  <c r="B2568" i="55"/>
  <c r="C2568" i="55"/>
  <c r="P2568" i="55" s="1"/>
  <c r="D2568" i="55"/>
  <c r="E2568" i="55"/>
  <c r="F2568" i="55"/>
  <c r="G2568" i="55"/>
  <c r="H2568" i="55"/>
  <c r="I2568" i="55"/>
  <c r="J2568" i="55"/>
  <c r="K2568" i="55"/>
  <c r="L2568" i="55"/>
  <c r="M2568" i="55"/>
  <c r="N2568" i="55"/>
  <c r="B2569" i="55"/>
  <c r="C2569" i="55"/>
  <c r="P2569" i="55" s="1"/>
  <c r="D2569" i="55"/>
  <c r="E2569" i="55"/>
  <c r="F2569" i="55"/>
  <c r="G2569" i="55"/>
  <c r="H2569" i="55"/>
  <c r="I2569" i="55"/>
  <c r="J2569" i="55"/>
  <c r="K2569" i="55"/>
  <c r="L2569" i="55"/>
  <c r="M2569" i="55"/>
  <c r="N2569" i="55"/>
  <c r="B2570" i="55"/>
  <c r="C2570" i="55"/>
  <c r="P2570" i="55" s="1"/>
  <c r="D2570" i="55"/>
  <c r="E2570" i="55"/>
  <c r="F2570" i="55"/>
  <c r="G2570" i="55"/>
  <c r="H2570" i="55"/>
  <c r="I2570" i="55"/>
  <c r="J2570" i="55"/>
  <c r="K2570" i="55"/>
  <c r="L2570" i="55"/>
  <c r="M2570" i="55"/>
  <c r="N2570" i="55"/>
  <c r="B2571" i="55"/>
  <c r="C2571" i="55"/>
  <c r="P2571" i="55" s="1"/>
  <c r="D2571" i="55"/>
  <c r="E2571" i="55"/>
  <c r="F2571" i="55"/>
  <c r="G2571" i="55"/>
  <c r="H2571" i="55"/>
  <c r="I2571" i="55"/>
  <c r="J2571" i="55"/>
  <c r="K2571" i="55"/>
  <c r="L2571" i="55"/>
  <c r="M2571" i="55"/>
  <c r="N2571" i="55"/>
  <c r="B2572" i="55"/>
  <c r="C2572" i="55"/>
  <c r="P2572" i="55" s="1"/>
  <c r="D2572" i="55"/>
  <c r="E2572" i="55"/>
  <c r="F2572" i="55"/>
  <c r="G2572" i="55"/>
  <c r="H2572" i="55"/>
  <c r="I2572" i="55"/>
  <c r="J2572" i="55"/>
  <c r="K2572" i="55"/>
  <c r="L2572" i="55"/>
  <c r="M2572" i="55"/>
  <c r="N2572" i="55"/>
  <c r="B2573" i="55"/>
  <c r="C2573" i="55"/>
  <c r="P2573" i="55" s="1"/>
  <c r="D2573" i="55"/>
  <c r="E2573" i="55"/>
  <c r="F2573" i="55"/>
  <c r="G2573" i="55"/>
  <c r="H2573" i="55"/>
  <c r="I2573" i="55"/>
  <c r="J2573" i="55"/>
  <c r="K2573" i="55"/>
  <c r="L2573" i="55"/>
  <c r="M2573" i="55"/>
  <c r="N2573" i="55"/>
  <c r="B2574" i="55"/>
  <c r="C2574" i="55"/>
  <c r="P2574" i="55" s="1"/>
  <c r="D2574" i="55"/>
  <c r="E2574" i="55"/>
  <c r="F2574" i="55"/>
  <c r="G2574" i="55"/>
  <c r="H2574" i="55"/>
  <c r="I2574" i="55"/>
  <c r="J2574" i="55"/>
  <c r="K2574" i="55"/>
  <c r="L2574" i="55"/>
  <c r="M2574" i="55"/>
  <c r="N2574" i="55"/>
  <c r="B2575" i="55"/>
  <c r="C2575" i="55"/>
  <c r="P2575" i="55" s="1"/>
  <c r="D2575" i="55"/>
  <c r="E2575" i="55"/>
  <c r="F2575" i="55"/>
  <c r="G2575" i="55"/>
  <c r="H2575" i="55"/>
  <c r="I2575" i="55"/>
  <c r="J2575" i="55"/>
  <c r="K2575" i="55"/>
  <c r="L2575" i="55"/>
  <c r="M2575" i="55"/>
  <c r="N2575" i="55"/>
  <c r="B2576" i="55"/>
  <c r="C2576" i="55"/>
  <c r="P2576" i="55" s="1"/>
  <c r="D2576" i="55"/>
  <c r="E2576" i="55"/>
  <c r="F2576" i="55"/>
  <c r="G2576" i="55"/>
  <c r="H2576" i="55"/>
  <c r="I2576" i="55"/>
  <c r="J2576" i="55"/>
  <c r="K2576" i="55"/>
  <c r="L2576" i="55"/>
  <c r="M2576" i="55"/>
  <c r="N2576" i="55"/>
  <c r="B2577" i="55"/>
  <c r="C2577" i="55"/>
  <c r="P2577" i="55" s="1"/>
  <c r="D2577" i="55"/>
  <c r="E2577" i="55"/>
  <c r="F2577" i="55"/>
  <c r="G2577" i="55"/>
  <c r="H2577" i="55"/>
  <c r="I2577" i="55"/>
  <c r="J2577" i="55"/>
  <c r="K2577" i="55"/>
  <c r="L2577" i="55"/>
  <c r="M2577" i="55"/>
  <c r="N2577" i="55"/>
  <c r="B2578" i="55"/>
  <c r="C2578" i="55"/>
  <c r="P2578" i="55" s="1"/>
  <c r="D2578" i="55"/>
  <c r="E2578" i="55"/>
  <c r="F2578" i="55"/>
  <c r="G2578" i="55"/>
  <c r="H2578" i="55"/>
  <c r="I2578" i="55"/>
  <c r="J2578" i="55"/>
  <c r="K2578" i="55"/>
  <c r="L2578" i="55"/>
  <c r="M2578" i="55"/>
  <c r="N2578" i="55"/>
  <c r="B2579" i="55"/>
  <c r="C2579" i="55"/>
  <c r="P2579" i="55" s="1"/>
  <c r="D2579" i="55"/>
  <c r="E2579" i="55"/>
  <c r="F2579" i="55"/>
  <c r="G2579" i="55"/>
  <c r="H2579" i="55"/>
  <c r="I2579" i="55"/>
  <c r="J2579" i="55"/>
  <c r="K2579" i="55"/>
  <c r="L2579" i="55"/>
  <c r="M2579" i="55"/>
  <c r="N2579" i="55"/>
  <c r="B2580" i="55"/>
  <c r="C2580" i="55"/>
  <c r="P2580" i="55" s="1"/>
  <c r="D2580" i="55"/>
  <c r="E2580" i="55"/>
  <c r="F2580" i="55"/>
  <c r="G2580" i="55"/>
  <c r="H2580" i="55"/>
  <c r="I2580" i="55"/>
  <c r="J2580" i="55"/>
  <c r="K2580" i="55"/>
  <c r="L2580" i="55"/>
  <c r="M2580" i="55"/>
  <c r="N2580" i="55"/>
  <c r="B2581" i="55"/>
  <c r="C2581" i="55"/>
  <c r="P2581" i="55" s="1"/>
  <c r="D2581" i="55"/>
  <c r="E2581" i="55"/>
  <c r="F2581" i="55"/>
  <c r="G2581" i="55"/>
  <c r="H2581" i="55"/>
  <c r="I2581" i="55"/>
  <c r="J2581" i="55"/>
  <c r="K2581" i="55"/>
  <c r="L2581" i="55"/>
  <c r="M2581" i="55"/>
  <c r="N2581" i="55"/>
  <c r="B2582" i="55"/>
  <c r="C2582" i="55"/>
  <c r="P2582" i="55" s="1"/>
  <c r="D2582" i="55"/>
  <c r="E2582" i="55"/>
  <c r="F2582" i="55"/>
  <c r="G2582" i="55"/>
  <c r="H2582" i="55"/>
  <c r="I2582" i="55"/>
  <c r="J2582" i="55"/>
  <c r="K2582" i="55"/>
  <c r="L2582" i="55"/>
  <c r="M2582" i="55"/>
  <c r="N2582" i="55"/>
  <c r="B2583" i="55"/>
  <c r="C2583" i="55"/>
  <c r="P2583" i="55" s="1"/>
  <c r="D2583" i="55"/>
  <c r="E2583" i="55"/>
  <c r="F2583" i="55"/>
  <c r="G2583" i="55"/>
  <c r="H2583" i="55"/>
  <c r="I2583" i="55"/>
  <c r="J2583" i="55"/>
  <c r="K2583" i="55"/>
  <c r="L2583" i="55"/>
  <c r="M2583" i="55"/>
  <c r="N2583" i="55"/>
  <c r="B2584" i="55"/>
  <c r="C2584" i="55"/>
  <c r="P2584" i="55" s="1"/>
  <c r="D2584" i="55"/>
  <c r="E2584" i="55"/>
  <c r="F2584" i="55"/>
  <c r="G2584" i="55"/>
  <c r="H2584" i="55"/>
  <c r="I2584" i="55"/>
  <c r="J2584" i="55"/>
  <c r="K2584" i="55"/>
  <c r="L2584" i="55"/>
  <c r="M2584" i="55"/>
  <c r="N2584" i="55"/>
  <c r="B2585" i="55"/>
  <c r="C2585" i="55"/>
  <c r="P2585" i="55" s="1"/>
  <c r="D2585" i="55"/>
  <c r="E2585" i="55"/>
  <c r="F2585" i="55"/>
  <c r="G2585" i="55"/>
  <c r="H2585" i="55"/>
  <c r="I2585" i="55"/>
  <c r="J2585" i="55"/>
  <c r="K2585" i="55"/>
  <c r="L2585" i="55"/>
  <c r="M2585" i="55"/>
  <c r="N2585" i="55"/>
  <c r="B2586" i="55"/>
  <c r="C2586" i="55"/>
  <c r="P2586" i="55" s="1"/>
  <c r="D2586" i="55"/>
  <c r="E2586" i="55"/>
  <c r="F2586" i="55"/>
  <c r="G2586" i="55"/>
  <c r="H2586" i="55"/>
  <c r="I2586" i="55"/>
  <c r="J2586" i="55"/>
  <c r="K2586" i="55"/>
  <c r="L2586" i="55"/>
  <c r="M2586" i="55"/>
  <c r="N2586" i="55"/>
  <c r="B2587" i="55"/>
  <c r="C2587" i="55"/>
  <c r="P2587" i="55" s="1"/>
  <c r="D2587" i="55"/>
  <c r="E2587" i="55"/>
  <c r="F2587" i="55"/>
  <c r="G2587" i="55"/>
  <c r="H2587" i="55"/>
  <c r="I2587" i="55"/>
  <c r="J2587" i="55"/>
  <c r="K2587" i="55"/>
  <c r="L2587" i="55"/>
  <c r="M2587" i="55"/>
  <c r="N2587" i="55"/>
  <c r="B2588" i="55"/>
  <c r="C2588" i="55"/>
  <c r="P2588" i="55" s="1"/>
  <c r="D2588" i="55"/>
  <c r="E2588" i="55"/>
  <c r="F2588" i="55"/>
  <c r="G2588" i="55"/>
  <c r="H2588" i="55"/>
  <c r="I2588" i="55"/>
  <c r="J2588" i="55"/>
  <c r="K2588" i="55"/>
  <c r="L2588" i="55"/>
  <c r="M2588" i="55"/>
  <c r="N2588" i="55"/>
  <c r="B2589" i="55"/>
  <c r="C2589" i="55"/>
  <c r="P2589" i="55" s="1"/>
  <c r="D2589" i="55"/>
  <c r="E2589" i="55"/>
  <c r="F2589" i="55"/>
  <c r="G2589" i="55"/>
  <c r="H2589" i="55"/>
  <c r="I2589" i="55"/>
  <c r="J2589" i="55"/>
  <c r="K2589" i="55"/>
  <c r="L2589" i="55"/>
  <c r="M2589" i="55"/>
  <c r="N2589" i="55"/>
  <c r="B2590" i="55"/>
  <c r="C2590" i="55"/>
  <c r="P2590" i="55" s="1"/>
  <c r="D2590" i="55"/>
  <c r="E2590" i="55"/>
  <c r="F2590" i="55"/>
  <c r="G2590" i="55"/>
  <c r="H2590" i="55"/>
  <c r="I2590" i="55"/>
  <c r="J2590" i="55"/>
  <c r="K2590" i="55"/>
  <c r="L2590" i="55"/>
  <c r="M2590" i="55"/>
  <c r="N2590" i="55"/>
  <c r="B2591" i="55"/>
  <c r="C2591" i="55"/>
  <c r="P2591" i="55" s="1"/>
  <c r="D2591" i="55"/>
  <c r="E2591" i="55"/>
  <c r="F2591" i="55"/>
  <c r="G2591" i="55"/>
  <c r="H2591" i="55"/>
  <c r="I2591" i="55"/>
  <c r="J2591" i="55"/>
  <c r="K2591" i="55"/>
  <c r="L2591" i="55"/>
  <c r="M2591" i="55"/>
  <c r="N2591" i="55"/>
  <c r="B2592" i="55"/>
  <c r="C2592" i="55"/>
  <c r="P2592" i="55" s="1"/>
  <c r="D2592" i="55"/>
  <c r="E2592" i="55"/>
  <c r="F2592" i="55"/>
  <c r="G2592" i="55"/>
  <c r="H2592" i="55"/>
  <c r="I2592" i="55"/>
  <c r="J2592" i="55"/>
  <c r="K2592" i="55"/>
  <c r="L2592" i="55"/>
  <c r="M2592" i="55"/>
  <c r="N2592" i="55"/>
  <c r="B2593" i="55"/>
  <c r="C2593" i="55"/>
  <c r="P2593" i="55" s="1"/>
  <c r="D2593" i="55"/>
  <c r="E2593" i="55"/>
  <c r="F2593" i="55"/>
  <c r="G2593" i="55"/>
  <c r="H2593" i="55"/>
  <c r="I2593" i="55"/>
  <c r="J2593" i="55"/>
  <c r="K2593" i="55"/>
  <c r="L2593" i="55"/>
  <c r="M2593" i="55"/>
  <c r="N2593" i="55"/>
  <c r="B2594" i="55"/>
  <c r="C2594" i="55"/>
  <c r="P2594" i="55" s="1"/>
  <c r="D2594" i="55"/>
  <c r="E2594" i="55"/>
  <c r="F2594" i="55"/>
  <c r="G2594" i="55"/>
  <c r="H2594" i="55"/>
  <c r="I2594" i="55"/>
  <c r="J2594" i="55"/>
  <c r="K2594" i="55"/>
  <c r="L2594" i="55"/>
  <c r="M2594" i="55"/>
  <c r="N2594" i="55"/>
  <c r="B2595" i="55"/>
  <c r="C2595" i="55"/>
  <c r="P2595" i="55" s="1"/>
  <c r="D2595" i="55"/>
  <c r="E2595" i="55"/>
  <c r="F2595" i="55"/>
  <c r="G2595" i="55"/>
  <c r="H2595" i="55"/>
  <c r="I2595" i="55"/>
  <c r="J2595" i="55"/>
  <c r="K2595" i="55"/>
  <c r="L2595" i="55"/>
  <c r="M2595" i="55"/>
  <c r="N2595" i="55"/>
  <c r="B2596" i="55"/>
  <c r="C2596" i="55"/>
  <c r="P2596" i="55" s="1"/>
  <c r="D2596" i="55"/>
  <c r="E2596" i="55"/>
  <c r="F2596" i="55"/>
  <c r="G2596" i="55"/>
  <c r="H2596" i="55"/>
  <c r="I2596" i="55"/>
  <c r="J2596" i="55"/>
  <c r="K2596" i="55"/>
  <c r="L2596" i="55"/>
  <c r="M2596" i="55"/>
  <c r="N2596" i="55"/>
  <c r="B2597" i="55"/>
  <c r="C2597" i="55"/>
  <c r="P2597" i="55" s="1"/>
  <c r="D2597" i="55"/>
  <c r="E2597" i="55"/>
  <c r="F2597" i="55"/>
  <c r="G2597" i="55"/>
  <c r="H2597" i="55"/>
  <c r="I2597" i="55"/>
  <c r="J2597" i="55"/>
  <c r="K2597" i="55"/>
  <c r="L2597" i="55"/>
  <c r="M2597" i="55"/>
  <c r="N2597" i="55"/>
  <c r="B2598" i="55"/>
  <c r="C2598" i="55"/>
  <c r="P2598" i="55" s="1"/>
  <c r="D2598" i="55"/>
  <c r="E2598" i="55"/>
  <c r="F2598" i="55"/>
  <c r="G2598" i="55"/>
  <c r="H2598" i="55"/>
  <c r="I2598" i="55"/>
  <c r="J2598" i="55"/>
  <c r="K2598" i="55"/>
  <c r="L2598" i="55"/>
  <c r="M2598" i="55"/>
  <c r="N2598" i="55"/>
  <c r="B2599" i="55"/>
  <c r="C2599" i="55"/>
  <c r="P2599" i="55" s="1"/>
  <c r="D2599" i="55"/>
  <c r="E2599" i="55"/>
  <c r="F2599" i="55"/>
  <c r="G2599" i="55"/>
  <c r="H2599" i="55"/>
  <c r="I2599" i="55"/>
  <c r="J2599" i="55"/>
  <c r="K2599" i="55"/>
  <c r="L2599" i="55"/>
  <c r="M2599" i="55"/>
  <c r="N2599" i="55"/>
  <c r="B2600" i="55"/>
  <c r="C2600" i="55"/>
  <c r="P2600" i="55" s="1"/>
  <c r="D2600" i="55"/>
  <c r="E2600" i="55"/>
  <c r="F2600" i="55"/>
  <c r="G2600" i="55"/>
  <c r="H2600" i="55"/>
  <c r="I2600" i="55"/>
  <c r="J2600" i="55"/>
  <c r="K2600" i="55"/>
  <c r="L2600" i="55"/>
  <c r="M2600" i="55"/>
  <c r="N2600" i="55"/>
  <c r="B2601" i="55"/>
  <c r="C2601" i="55"/>
  <c r="P2601" i="55" s="1"/>
  <c r="D2601" i="55"/>
  <c r="E2601" i="55"/>
  <c r="F2601" i="55"/>
  <c r="G2601" i="55"/>
  <c r="H2601" i="55"/>
  <c r="I2601" i="55"/>
  <c r="J2601" i="55"/>
  <c r="K2601" i="55"/>
  <c r="L2601" i="55"/>
  <c r="M2601" i="55"/>
  <c r="N2601" i="55"/>
  <c r="B2602" i="55"/>
  <c r="C2602" i="55"/>
  <c r="P2602" i="55" s="1"/>
  <c r="D2602" i="55"/>
  <c r="E2602" i="55"/>
  <c r="F2602" i="55"/>
  <c r="G2602" i="55"/>
  <c r="H2602" i="55"/>
  <c r="I2602" i="55"/>
  <c r="J2602" i="55"/>
  <c r="K2602" i="55"/>
  <c r="L2602" i="55"/>
  <c r="M2602" i="55"/>
  <c r="N2602" i="55"/>
  <c r="B2603" i="55"/>
  <c r="C2603" i="55"/>
  <c r="P2603" i="55" s="1"/>
  <c r="D2603" i="55"/>
  <c r="E2603" i="55"/>
  <c r="F2603" i="55"/>
  <c r="G2603" i="55"/>
  <c r="H2603" i="55"/>
  <c r="I2603" i="55"/>
  <c r="J2603" i="55"/>
  <c r="K2603" i="55"/>
  <c r="L2603" i="55"/>
  <c r="M2603" i="55"/>
  <c r="N2603" i="55"/>
  <c r="B2604" i="55"/>
  <c r="C2604" i="55"/>
  <c r="P2604" i="55" s="1"/>
  <c r="D2604" i="55"/>
  <c r="E2604" i="55"/>
  <c r="F2604" i="55"/>
  <c r="G2604" i="55"/>
  <c r="H2604" i="55"/>
  <c r="I2604" i="55"/>
  <c r="J2604" i="55"/>
  <c r="K2604" i="55"/>
  <c r="L2604" i="55"/>
  <c r="M2604" i="55"/>
  <c r="N2604" i="55"/>
  <c r="B2605" i="55"/>
  <c r="C2605" i="55"/>
  <c r="P2605" i="55" s="1"/>
  <c r="D2605" i="55"/>
  <c r="E2605" i="55"/>
  <c r="F2605" i="55"/>
  <c r="G2605" i="55"/>
  <c r="H2605" i="55"/>
  <c r="I2605" i="55"/>
  <c r="J2605" i="55"/>
  <c r="K2605" i="55"/>
  <c r="L2605" i="55"/>
  <c r="M2605" i="55"/>
  <c r="N2605" i="55"/>
  <c r="B2606" i="55"/>
  <c r="C2606" i="55"/>
  <c r="P2606" i="55" s="1"/>
  <c r="D2606" i="55"/>
  <c r="E2606" i="55"/>
  <c r="F2606" i="55"/>
  <c r="G2606" i="55"/>
  <c r="H2606" i="55"/>
  <c r="I2606" i="55"/>
  <c r="J2606" i="55"/>
  <c r="K2606" i="55"/>
  <c r="L2606" i="55"/>
  <c r="M2606" i="55"/>
  <c r="N2606" i="55"/>
  <c r="B2607" i="55"/>
  <c r="C2607" i="55"/>
  <c r="P2607" i="55" s="1"/>
  <c r="D2607" i="55"/>
  <c r="E2607" i="55"/>
  <c r="F2607" i="55"/>
  <c r="G2607" i="55"/>
  <c r="H2607" i="55"/>
  <c r="I2607" i="55"/>
  <c r="J2607" i="55"/>
  <c r="K2607" i="55"/>
  <c r="L2607" i="55"/>
  <c r="M2607" i="55"/>
  <c r="N2607" i="55"/>
  <c r="B2608" i="55"/>
  <c r="C2608" i="55"/>
  <c r="P2608" i="55" s="1"/>
  <c r="D2608" i="55"/>
  <c r="E2608" i="55"/>
  <c r="F2608" i="55"/>
  <c r="G2608" i="55"/>
  <c r="H2608" i="55"/>
  <c r="I2608" i="55"/>
  <c r="J2608" i="55"/>
  <c r="K2608" i="55"/>
  <c r="L2608" i="55"/>
  <c r="M2608" i="55"/>
  <c r="N2608" i="55"/>
  <c r="B2609" i="55"/>
  <c r="C2609" i="55"/>
  <c r="P2609" i="55" s="1"/>
  <c r="D2609" i="55"/>
  <c r="E2609" i="55"/>
  <c r="F2609" i="55"/>
  <c r="G2609" i="55"/>
  <c r="H2609" i="55"/>
  <c r="I2609" i="55"/>
  <c r="J2609" i="55"/>
  <c r="K2609" i="55"/>
  <c r="L2609" i="55"/>
  <c r="M2609" i="55"/>
  <c r="N2609" i="55"/>
  <c r="B2610" i="55"/>
  <c r="C2610" i="55"/>
  <c r="P2610" i="55" s="1"/>
  <c r="D2610" i="55"/>
  <c r="E2610" i="55"/>
  <c r="F2610" i="55"/>
  <c r="G2610" i="55"/>
  <c r="H2610" i="55"/>
  <c r="I2610" i="55"/>
  <c r="J2610" i="55"/>
  <c r="K2610" i="55"/>
  <c r="L2610" i="55"/>
  <c r="M2610" i="55"/>
  <c r="N2610" i="55"/>
  <c r="B2611" i="55"/>
  <c r="C2611" i="55"/>
  <c r="P2611" i="55" s="1"/>
  <c r="D2611" i="55"/>
  <c r="E2611" i="55"/>
  <c r="F2611" i="55"/>
  <c r="G2611" i="55"/>
  <c r="H2611" i="55"/>
  <c r="I2611" i="55"/>
  <c r="J2611" i="55"/>
  <c r="K2611" i="55"/>
  <c r="L2611" i="55"/>
  <c r="M2611" i="55"/>
  <c r="N2611" i="55"/>
  <c r="B2612" i="55"/>
  <c r="C2612" i="55"/>
  <c r="P2612" i="55" s="1"/>
  <c r="D2612" i="55"/>
  <c r="E2612" i="55"/>
  <c r="F2612" i="55"/>
  <c r="G2612" i="55"/>
  <c r="H2612" i="55"/>
  <c r="I2612" i="55"/>
  <c r="J2612" i="55"/>
  <c r="K2612" i="55"/>
  <c r="L2612" i="55"/>
  <c r="M2612" i="55"/>
  <c r="N2612" i="55"/>
  <c r="B2613" i="55"/>
  <c r="C2613" i="55"/>
  <c r="P2613" i="55" s="1"/>
  <c r="D2613" i="55"/>
  <c r="E2613" i="55"/>
  <c r="F2613" i="55"/>
  <c r="G2613" i="55"/>
  <c r="H2613" i="55"/>
  <c r="I2613" i="55"/>
  <c r="J2613" i="55"/>
  <c r="K2613" i="55"/>
  <c r="L2613" i="55"/>
  <c r="M2613" i="55"/>
  <c r="N2613" i="55"/>
  <c r="B2614" i="55"/>
  <c r="C2614" i="55"/>
  <c r="P2614" i="55" s="1"/>
  <c r="D2614" i="55"/>
  <c r="E2614" i="55"/>
  <c r="F2614" i="55"/>
  <c r="G2614" i="55"/>
  <c r="H2614" i="55"/>
  <c r="I2614" i="55"/>
  <c r="J2614" i="55"/>
  <c r="K2614" i="55"/>
  <c r="L2614" i="55"/>
  <c r="M2614" i="55"/>
  <c r="N2614" i="55"/>
  <c r="B2615" i="55"/>
  <c r="C2615" i="55"/>
  <c r="P2615" i="55" s="1"/>
  <c r="D2615" i="55"/>
  <c r="E2615" i="55"/>
  <c r="F2615" i="55"/>
  <c r="G2615" i="55"/>
  <c r="H2615" i="55"/>
  <c r="I2615" i="55"/>
  <c r="J2615" i="55"/>
  <c r="K2615" i="55"/>
  <c r="L2615" i="55"/>
  <c r="M2615" i="55"/>
  <c r="N2615" i="55"/>
  <c r="B2616" i="55"/>
  <c r="C2616" i="55"/>
  <c r="P2616" i="55" s="1"/>
  <c r="D2616" i="55"/>
  <c r="E2616" i="55"/>
  <c r="F2616" i="55"/>
  <c r="G2616" i="55"/>
  <c r="H2616" i="55"/>
  <c r="I2616" i="55"/>
  <c r="J2616" i="55"/>
  <c r="K2616" i="55"/>
  <c r="L2616" i="55"/>
  <c r="M2616" i="55"/>
  <c r="N2616" i="55"/>
  <c r="B2617" i="55"/>
  <c r="C2617" i="55"/>
  <c r="P2617" i="55" s="1"/>
  <c r="D2617" i="55"/>
  <c r="E2617" i="55"/>
  <c r="F2617" i="55"/>
  <c r="G2617" i="55"/>
  <c r="H2617" i="55"/>
  <c r="I2617" i="55"/>
  <c r="J2617" i="55"/>
  <c r="K2617" i="55"/>
  <c r="L2617" i="55"/>
  <c r="M2617" i="55"/>
  <c r="N2617" i="55"/>
  <c r="B2618" i="55"/>
  <c r="C2618" i="55"/>
  <c r="P2618" i="55" s="1"/>
  <c r="D2618" i="55"/>
  <c r="E2618" i="55"/>
  <c r="F2618" i="55"/>
  <c r="G2618" i="55"/>
  <c r="H2618" i="55"/>
  <c r="I2618" i="55"/>
  <c r="J2618" i="55"/>
  <c r="K2618" i="55"/>
  <c r="L2618" i="55"/>
  <c r="M2618" i="55"/>
  <c r="N2618" i="55"/>
  <c r="B2619" i="55"/>
  <c r="C2619" i="55"/>
  <c r="P2619" i="55" s="1"/>
  <c r="D2619" i="55"/>
  <c r="E2619" i="55"/>
  <c r="F2619" i="55"/>
  <c r="G2619" i="55"/>
  <c r="H2619" i="55"/>
  <c r="I2619" i="55"/>
  <c r="J2619" i="55"/>
  <c r="K2619" i="55"/>
  <c r="L2619" i="55"/>
  <c r="M2619" i="55"/>
  <c r="N2619" i="55"/>
  <c r="B2620" i="55"/>
  <c r="C2620" i="55"/>
  <c r="P2620" i="55" s="1"/>
  <c r="D2620" i="55"/>
  <c r="E2620" i="55"/>
  <c r="F2620" i="55"/>
  <c r="G2620" i="55"/>
  <c r="H2620" i="55"/>
  <c r="I2620" i="55"/>
  <c r="J2620" i="55"/>
  <c r="K2620" i="55"/>
  <c r="L2620" i="55"/>
  <c r="M2620" i="55"/>
  <c r="N2620" i="55"/>
  <c r="B2621" i="55"/>
  <c r="C2621" i="55"/>
  <c r="P2621" i="55" s="1"/>
  <c r="D2621" i="55"/>
  <c r="E2621" i="55"/>
  <c r="F2621" i="55"/>
  <c r="G2621" i="55"/>
  <c r="H2621" i="55"/>
  <c r="I2621" i="55"/>
  <c r="J2621" i="55"/>
  <c r="K2621" i="55"/>
  <c r="L2621" i="55"/>
  <c r="M2621" i="55"/>
  <c r="N2621" i="55"/>
  <c r="B2622" i="55"/>
  <c r="C2622" i="55"/>
  <c r="P2622" i="55" s="1"/>
  <c r="D2622" i="55"/>
  <c r="E2622" i="55"/>
  <c r="F2622" i="55"/>
  <c r="G2622" i="55"/>
  <c r="H2622" i="55"/>
  <c r="I2622" i="55"/>
  <c r="J2622" i="55"/>
  <c r="K2622" i="55"/>
  <c r="L2622" i="55"/>
  <c r="M2622" i="55"/>
  <c r="N2622" i="55"/>
  <c r="B2623" i="55"/>
  <c r="C2623" i="55"/>
  <c r="P2623" i="55" s="1"/>
  <c r="D2623" i="55"/>
  <c r="E2623" i="55"/>
  <c r="F2623" i="55"/>
  <c r="G2623" i="55"/>
  <c r="H2623" i="55"/>
  <c r="I2623" i="55"/>
  <c r="J2623" i="55"/>
  <c r="K2623" i="55"/>
  <c r="L2623" i="55"/>
  <c r="M2623" i="55"/>
  <c r="N2623" i="55"/>
  <c r="B2624" i="55"/>
  <c r="C2624" i="55"/>
  <c r="P2624" i="55" s="1"/>
  <c r="D2624" i="55"/>
  <c r="E2624" i="55"/>
  <c r="F2624" i="55"/>
  <c r="G2624" i="55"/>
  <c r="H2624" i="55"/>
  <c r="I2624" i="55"/>
  <c r="J2624" i="55"/>
  <c r="K2624" i="55"/>
  <c r="L2624" i="55"/>
  <c r="M2624" i="55"/>
  <c r="N2624" i="55"/>
  <c r="B2625" i="55"/>
  <c r="C2625" i="55"/>
  <c r="P2625" i="55" s="1"/>
  <c r="D2625" i="55"/>
  <c r="E2625" i="55"/>
  <c r="F2625" i="55"/>
  <c r="G2625" i="55"/>
  <c r="H2625" i="55"/>
  <c r="I2625" i="55"/>
  <c r="J2625" i="55"/>
  <c r="K2625" i="55"/>
  <c r="L2625" i="55"/>
  <c r="M2625" i="55"/>
  <c r="N2625" i="55"/>
  <c r="B2626" i="55"/>
  <c r="C2626" i="55"/>
  <c r="P2626" i="55" s="1"/>
  <c r="D2626" i="55"/>
  <c r="E2626" i="55"/>
  <c r="F2626" i="55"/>
  <c r="G2626" i="55"/>
  <c r="H2626" i="55"/>
  <c r="I2626" i="55"/>
  <c r="J2626" i="55"/>
  <c r="K2626" i="55"/>
  <c r="L2626" i="55"/>
  <c r="M2626" i="55"/>
  <c r="N2626" i="55"/>
  <c r="B2627" i="55"/>
  <c r="C2627" i="55"/>
  <c r="P2627" i="55" s="1"/>
  <c r="D2627" i="55"/>
  <c r="E2627" i="55"/>
  <c r="F2627" i="55"/>
  <c r="G2627" i="55"/>
  <c r="H2627" i="55"/>
  <c r="I2627" i="55"/>
  <c r="J2627" i="55"/>
  <c r="K2627" i="55"/>
  <c r="L2627" i="55"/>
  <c r="M2627" i="55"/>
  <c r="N2627" i="55"/>
  <c r="B2628" i="55"/>
  <c r="C2628" i="55"/>
  <c r="P2628" i="55" s="1"/>
  <c r="D2628" i="55"/>
  <c r="E2628" i="55"/>
  <c r="F2628" i="55"/>
  <c r="G2628" i="55"/>
  <c r="H2628" i="55"/>
  <c r="I2628" i="55"/>
  <c r="J2628" i="55"/>
  <c r="K2628" i="55"/>
  <c r="L2628" i="55"/>
  <c r="M2628" i="55"/>
  <c r="N2628" i="55"/>
  <c r="B2629" i="55"/>
  <c r="C2629" i="55"/>
  <c r="P2629" i="55" s="1"/>
  <c r="D2629" i="55"/>
  <c r="E2629" i="55"/>
  <c r="F2629" i="55"/>
  <c r="G2629" i="55"/>
  <c r="H2629" i="55"/>
  <c r="I2629" i="55"/>
  <c r="J2629" i="55"/>
  <c r="K2629" i="55"/>
  <c r="L2629" i="55"/>
  <c r="M2629" i="55"/>
  <c r="N2629" i="55"/>
  <c r="B2630" i="55"/>
  <c r="C2630" i="55"/>
  <c r="P2630" i="55" s="1"/>
  <c r="D2630" i="55"/>
  <c r="E2630" i="55"/>
  <c r="F2630" i="55"/>
  <c r="G2630" i="55"/>
  <c r="H2630" i="55"/>
  <c r="I2630" i="55"/>
  <c r="J2630" i="55"/>
  <c r="K2630" i="55"/>
  <c r="L2630" i="55"/>
  <c r="M2630" i="55"/>
  <c r="N2630" i="55"/>
  <c r="B2631" i="55"/>
  <c r="C2631" i="55"/>
  <c r="P2631" i="55" s="1"/>
  <c r="D2631" i="55"/>
  <c r="E2631" i="55"/>
  <c r="F2631" i="55"/>
  <c r="G2631" i="55"/>
  <c r="H2631" i="55"/>
  <c r="I2631" i="55"/>
  <c r="J2631" i="55"/>
  <c r="K2631" i="55"/>
  <c r="L2631" i="55"/>
  <c r="M2631" i="55"/>
  <c r="N2631" i="55"/>
  <c r="B2632" i="55"/>
  <c r="C2632" i="55"/>
  <c r="P2632" i="55" s="1"/>
  <c r="D2632" i="55"/>
  <c r="E2632" i="55"/>
  <c r="F2632" i="55"/>
  <c r="G2632" i="55"/>
  <c r="H2632" i="55"/>
  <c r="I2632" i="55"/>
  <c r="J2632" i="55"/>
  <c r="K2632" i="55"/>
  <c r="L2632" i="55"/>
  <c r="M2632" i="55"/>
  <c r="N2632" i="55"/>
  <c r="B2633" i="55"/>
  <c r="C2633" i="55"/>
  <c r="P2633" i="55" s="1"/>
  <c r="D2633" i="55"/>
  <c r="E2633" i="55"/>
  <c r="F2633" i="55"/>
  <c r="G2633" i="55"/>
  <c r="H2633" i="55"/>
  <c r="I2633" i="55"/>
  <c r="J2633" i="55"/>
  <c r="K2633" i="55"/>
  <c r="L2633" i="55"/>
  <c r="M2633" i="55"/>
  <c r="N2633" i="55"/>
  <c r="B2634" i="55"/>
  <c r="C2634" i="55"/>
  <c r="P2634" i="55" s="1"/>
  <c r="D2634" i="55"/>
  <c r="E2634" i="55"/>
  <c r="F2634" i="55"/>
  <c r="G2634" i="55"/>
  <c r="H2634" i="55"/>
  <c r="I2634" i="55"/>
  <c r="J2634" i="55"/>
  <c r="K2634" i="55"/>
  <c r="L2634" i="55"/>
  <c r="M2634" i="55"/>
  <c r="N2634" i="55"/>
  <c r="B2635" i="55"/>
  <c r="C2635" i="55"/>
  <c r="P2635" i="55" s="1"/>
  <c r="D2635" i="55"/>
  <c r="E2635" i="55"/>
  <c r="F2635" i="55"/>
  <c r="G2635" i="55"/>
  <c r="H2635" i="55"/>
  <c r="I2635" i="55"/>
  <c r="J2635" i="55"/>
  <c r="K2635" i="55"/>
  <c r="L2635" i="55"/>
  <c r="M2635" i="55"/>
  <c r="N2635" i="55"/>
  <c r="B2636" i="55"/>
  <c r="C2636" i="55"/>
  <c r="P2636" i="55" s="1"/>
  <c r="D2636" i="55"/>
  <c r="E2636" i="55"/>
  <c r="F2636" i="55"/>
  <c r="G2636" i="55"/>
  <c r="H2636" i="55"/>
  <c r="I2636" i="55"/>
  <c r="J2636" i="55"/>
  <c r="K2636" i="55"/>
  <c r="L2636" i="55"/>
  <c r="M2636" i="55"/>
  <c r="N2636" i="55"/>
  <c r="B2637" i="55"/>
  <c r="C2637" i="55"/>
  <c r="P2637" i="55" s="1"/>
  <c r="D2637" i="55"/>
  <c r="E2637" i="55"/>
  <c r="F2637" i="55"/>
  <c r="G2637" i="55"/>
  <c r="H2637" i="55"/>
  <c r="I2637" i="55"/>
  <c r="J2637" i="55"/>
  <c r="K2637" i="55"/>
  <c r="L2637" i="55"/>
  <c r="M2637" i="55"/>
  <c r="N2637" i="55"/>
  <c r="B2638" i="55"/>
  <c r="C2638" i="55"/>
  <c r="P2638" i="55" s="1"/>
  <c r="D2638" i="55"/>
  <c r="E2638" i="55"/>
  <c r="F2638" i="55"/>
  <c r="G2638" i="55"/>
  <c r="H2638" i="55"/>
  <c r="I2638" i="55"/>
  <c r="J2638" i="55"/>
  <c r="K2638" i="55"/>
  <c r="L2638" i="55"/>
  <c r="M2638" i="55"/>
  <c r="N2638" i="55"/>
  <c r="B2639" i="55"/>
  <c r="C2639" i="55"/>
  <c r="P2639" i="55" s="1"/>
  <c r="D2639" i="55"/>
  <c r="E2639" i="55"/>
  <c r="F2639" i="55"/>
  <c r="G2639" i="55"/>
  <c r="H2639" i="55"/>
  <c r="I2639" i="55"/>
  <c r="J2639" i="55"/>
  <c r="K2639" i="55"/>
  <c r="L2639" i="55"/>
  <c r="M2639" i="55"/>
  <c r="N2639" i="55"/>
  <c r="B2640" i="55"/>
  <c r="C2640" i="55"/>
  <c r="P2640" i="55" s="1"/>
  <c r="D2640" i="55"/>
  <c r="E2640" i="55"/>
  <c r="F2640" i="55"/>
  <c r="G2640" i="55"/>
  <c r="H2640" i="55"/>
  <c r="I2640" i="55"/>
  <c r="J2640" i="55"/>
  <c r="K2640" i="55"/>
  <c r="L2640" i="55"/>
  <c r="M2640" i="55"/>
  <c r="N2640" i="55"/>
  <c r="B2641" i="55"/>
  <c r="C2641" i="55"/>
  <c r="P2641" i="55" s="1"/>
  <c r="D2641" i="55"/>
  <c r="E2641" i="55"/>
  <c r="F2641" i="55"/>
  <c r="G2641" i="55"/>
  <c r="H2641" i="55"/>
  <c r="I2641" i="55"/>
  <c r="J2641" i="55"/>
  <c r="K2641" i="55"/>
  <c r="L2641" i="55"/>
  <c r="M2641" i="55"/>
  <c r="N2641" i="55"/>
  <c r="B2642" i="55"/>
  <c r="C2642" i="55"/>
  <c r="P2642" i="55" s="1"/>
  <c r="D2642" i="55"/>
  <c r="E2642" i="55"/>
  <c r="F2642" i="55"/>
  <c r="G2642" i="55"/>
  <c r="H2642" i="55"/>
  <c r="I2642" i="55"/>
  <c r="J2642" i="55"/>
  <c r="K2642" i="55"/>
  <c r="L2642" i="55"/>
  <c r="M2642" i="55"/>
  <c r="N2642" i="55"/>
  <c r="B2643" i="55"/>
  <c r="C2643" i="55"/>
  <c r="P2643" i="55" s="1"/>
  <c r="D2643" i="55"/>
  <c r="E2643" i="55"/>
  <c r="F2643" i="55"/>
  <c r="G2643" i="55"/>
  <c r="H2643" i="55"/>
  <c r="I2643" i="55"/>
  <c r="J2643" i="55"/>
  <c r="K2643" i="55"/>
  <c r="L2643" i="55"/>
  <c r="M2643" i="55"/>
  <c r="N2643" i="55"/>
  <c r="B2644" i="55"/>
  <c r="C2644" i="55"/>
  <c r="P2644" i="55" s="1"/>
  <c r="D2644" i="55"/>
  <c r="E2644" i="55"/>
  <c r="F2644" i="55"/>
  <c r="G2644" i="55"/>
  <c r="H2644" i="55"/>
  <c r="I2644" i="55"/>
  <c r="J2644" i="55"/>
  <c r="K2644" i="55"/>
  <c r="L2644" i="55"/>
  <c r="M2644" i="55"/>
  <c r="N2644" i="55"/>
  <c r="B2645" i="55"/>
  <c r="C2645" i="55"/>
  <c r="P2645" i="55" s="1"/>
  <c r="D2645" i="55"/>
  <c r="E2645" i="55"/>
  <c r="F2645" i="55"/>
  <c r="G2645" i="55"/>
  <c r="H2645" i="55"/>
  <c r="I2645" i="55"/>
  <c r="J2645" i="55"/>
  <c r="K2645" i="55"/>
  <c r="L2645" i="55"/>
  <c r="M2645" i="55"/>
  <c r="N2645" i="55"/>
  <c r="B2646" i="55"/>
  <c r="C2646" i="55"/>
  <c r="P2646" i="55" s="1"/>
  <c r="D2646" i="55"/>
  <c r="E2646" i="55"/>
  <c r="F2646" i="55"/>
  <c r="G2646" i="55"/>
  <c r="H2646" i="55"/>
  <c r="I2646" i="55"/>
  <c r="J2646" i="55"/>
  <c r="K2646" i="55"/>
  <c r="L2646" i="55"/>
  <c r="M2646" i="55"/>
  <c r="N2646" i="55"/>
  <c r="B2647" i="55"/>
  <c r="C2647" i="55"/>
  <c r="P2647" i="55" s="1"/>
  <c r="D2647" i="55"/>
  <c r="E2647" i="55"/>
  <c r="F2647" i="55"/>
  <c r="G2647" i="55"/>
  <c r="H2647" i="55"/>
  <c r="I2647" i="55"/>
  <c r="J2647" i="55"/>
  <c r="K2647" i="55"/>
  <c r="L2647" i="55"/>
  <c r="M2647" i="55"/>
  <c r="N2647" i="55"/>
  <c r="B2648" i="55"/>
  <c r="C2648" i="55"/>
  <c r="P2648" i="55" s="1"/>
  <c r="D2648" i="55"/>
  <c r="E2648" i="55"/>
  <c r="F2648" i="55"/>
  <c r="G2648" i="55"/>
  <c r="H2648" i="55"/>
  <c r="I2648" i="55"/>
  <c r="J2648" i="55"/>
  <c r="K2648" i="55"/>
  <c r="L2648" i="55"/>
  <c r="M2648" i="55"/>
  <c r="N2648" i="55"/>
  <c r="B2649" i="55"/>
  <c r="C2649" i="55"/>
  <c r="P2649" i="55" s="1"/>
  <c r="D2649" i="55"/>
  <c r="E2649" i="55"/>
  <c r="F2649" i="55"/>
  <c r="G2649" i="55"/>
  <c r="H2649" i="55"/>
  <c r="I2649" i="55"/>
  <c r="J2649" i="55"/>
  <c r="K2649" i="55"/>
  <c r="L2649" i="55"/>
  <c r="M2649" i="55"/>
  <c r="N2649" i="55"/>
  <c r="B2650" i="55"/>
  <c r="C2650" i="55"/>
  <c r="P2650" i="55" s="1"/>
  <c r="D2650" i="55"/>
  <c r="E2650" i="55"/>
  <c r="F2650" i="55"/>
  <c r="G2650" i="55"/>
  <c r="H2650" i="55"/>
  <c r="I2650" i="55"/>
  <c r="J2650" i="55"/>
  <c r="K2650" i="55"/>
  <c r="L2650" i="55"/>
  <c r="M2650" i="55"/>
  <c r="N2650" i="55"/>
  <c r="B2651" i="55"/>
  <c r="C2651" i="55"/>
  <c r="P2651" i="55" s="1"/>
  <c r="D2651" i="55"/>
  <c r="E2651" i="55"/>
  <c r="F2651" i="55"/>
  <c r="G2651" i="55"/>
  <c r="H2651" i="55"/>
  <c r="I2651" i="55"/>
  <c r="J2651" i="55"/>
  <c r="K2651" i="55"/>
  <c r="L2651" i="55"/>
  <c r="M2651" i="55"/>
  <c r="N2651" i="55"/>
  <c r="B2652" i="55"/>
  <c r="C2652" i="55"/>
  <c r="P2652" i="55" s="1"/>
  <c r="D2652" i="55"/>
  <c r="E2652" i="55"/>
  <c r="F2652" i="55"/>
  <c r="G2652" i="55"/>
  <c r="H2652" i="55"/>
  <c r="I2652" i="55"/>
  <c r="J2652" i="55"/>
  <c r="K2652" i="55"/>
  <c r="L2652" i="55"/>
  <c r="M2652" i="55"/>
  <c r="N2652" i="55"/>
  <c r="B2653" i="55"/>
  <c r="C2653" i="55"/>
  <c r="P2653" i="55" s="1"/>
  <c r="D2653" i="55"/>
  <c r="E2653" i="55"/>
  <c r="F2653" i="55"/>
  <c r="G2653" i="55"/>
  <c r="H2653" i="55"/>
  <c r="I2653" i="55"/>
  <c r="J2653" i="55"/>
  <c r="K2653" i="55"/>
  <c r="L2653" i="55"/>
  <c r="M2653" i="55"/>
  <c r="N2653" i="55"/>
  <c r="B2654" i="55"/>
  <c r="C2654" i="55"/>
  <c r="P2654" i="55" s="1"/>
  <c r="D2654" i="55"/>
  <c r="E2654" i="55"/>
  <c r="F2654" i="55"/>
  <c r="G2654" i="55"/>
  <c r="H2654" i="55"/>
  <c r="I2654" i="55"/>
  <c r="J2654" i="55"/>
  <c r="K2654" i="55"/>
  <c r="L2654" i="55"/>
  <c r="M2654" i="55"/>
  <c r="N2654" i="55"/>
  <c r="B2655" i="55"/>
  <c r="C2655" i="55"/>
  <c r="P2655" i="55" s="1"/>
  <c r="D2655" i="55"/>
  <c r="E2655" i="55"/>
  <c r="F2655" i="55"/>
  <c r="G2655" i="55"/>
  <c r="H2655" i="55"/>
  <c r="I2655" i="55"/>
  <c r="J2655" i="55"/>
  <c r="K2655" i="55"/>
  <c r="L2655" i="55"/>
  <c r="M2655" i="55"/>
  <c r="N2655" i="55"/>
  <c r="B2656" i="55"/>
  <c r="C2656" i="55"/>
  <c r="P2656" i="55" s="1"/>
  <c r="D2656" i="55"/>
  <c r="E2656" i="55"/>
  <c r="F2656" i="55"/>
  <c r="G2656" i="55"/>
  <c r="H2656" i="55"/>
  <c r="I2656" i="55"/>
  <c r="J2656" i="55"/>
  <c r="K2656" i="55"/>
  <c r="L2656" i="55"/>
  <c r="M2656" i="55"/>
  <c r="N2656" i="55"/>
  <c r="B2657" i="55"/>
  <c r="C2657" i="55"/>
  <c r="P2657" i="55" s="1"/>
  <c r="D2657" i="55"/>
  <c r="E2657" i="55"/>
  <c r="F2657" i="55"/>
  <c r="G2657" i="55"/>
  <c r="H2657" i="55"/>
  <c r="I2657" i="55"/>
  <c r="J2657" i="55"/>
  <c r="K2657" i="55"/>
  <c r="L2657" i="55"/>
  <c r="M2657" i="55"/>
  <c r="N2657" i="55"/>
  <c r="B2658" i="55"/>
  <c r="C2658" i="55"/>
  <c r="P2658" i="55" s="1"/>
  <c r="D2658" i="55"/>
  <c r="E2658" i="55"/>
  <c r="F2658" i="55"/>
  <c r="G2658" i="55"/>
  <c r="H2658" i="55"/>
  <c r="I2658" i="55"/>
  <c r="J2658" i="55"/>
  <c r="K2658" i="55"/>
  <c r="L2658" i="55"/>
  <c r="M2658" i="55"/>
  <c r="N2658" i="55"/>
  <c r="B2659" i="55"/>
  <c r="C2659" i="55"/>
  <c r="P2659" i="55" s="1"/>
  <c r="D2659" i="55"/>
  <c r="E2659" i="55"/>
  <c r="F2659" i="55"/>
  <c r="G2659" i="55"/>
  <c r="H2659" i="55"/>
  <c r="I2659" i="55"/>
  <c r="J2659" i="55"/>
  <c r="K2659" i="55"/>
  <c r="L2659" i="55"/>
  <c r="M2659" i="55"/>
  <c r="N2659" i="55"/>
  <c r="B2660" i="55"/>
  <c r="C2660" i="55"/>
  <c r="P2660" i="55" s="1"/>
  <c r="D2660" i="55"/>
  <c r="E2660" i="55"/>
  <c r="F2660" i="55"/>
  <c r="G2660" i="55"/>
  <c r="H2660" i="55"/>
  <c r="I2660" i="55"/>
  <c r="J2660" i="55"/>
  <c r="K2660" i="55"/>
  <c r="L2660" i="55"/>
  <c r="M2660" i="55"/>
  <c r="N2660" i="55"/>
  <c r="B2661" i="55"/>
  <c r="C2661" i="55"/>
  <c r="P2661" i="55" s="1"/>
  <c r="D2661" i="55"/>
  <c r="E2661" i="55"/>
  <c r="F2661" i="55"/>
  <c r="G2661" i="55"/>
  <c r="H2661" i="55"/>
  <c r="I2661" i="55"/>
  <c r="J2661" i="55"/>
  <c r="K2661" i="55"/>
  <c r="L2661" i="55"/>
  <c r="M2661" i="55"/>
  <c r="N2661" i="55"/>
  <c r="B2662" i="55"/>
  <c r="C2662" i="55"/>
  <c r="P2662" i="55" s="1"/>
  <c r="D2662" i="55"/>
  <c r="E2662" i="55"/>
  <c r="F2662" i="55"/>
  <c r="G2662" i="55"/>
  <c r="H2662" i="55"/>
  <c r="I2662" i="55"/>
  <c r="J2662" i="55"/>
  <c r="K2662" i="55"/>
  <c r="L2662" i="55"/>
  <c r="M2662" i="55"/>
  <c r="N2662" i="55"/>
  <c r="B2663" i="55"/>
  <c r="C2663" i="55"/>
  <c r="P2663" i="55" s="1"/>
  <c r="D2663" i="55"/>
  <c r="E2663" i="55"/>
  <c r="F2663" i="55"/>
  <c r="G2663" i="55"/>
  <c r="H2663" i="55"/>
  <c r="I2663" i="55"/>
  <c r="J2663" i="55"/>
  <c r="K2663" i="55"/>
  <c r="L2663" i="55"/>
  <c r="M2663" i="55"/>
  <c r="N2663" i="55"/>
  <c r="B2664" i="55"/>
  <c r="C2664" i="55"/>
  <c r="P2664" i="55" s="1"/>
  <c r="D2664" i="55"/>
  <c r="E2664" i="55"/>
  <c r="F2664" i="55"/>
  <c r="G2664" i="55"/>
  <c r="H2664" i="55"/>
  <c r="I2664" i="55"/>
  <c r="J2664" i="55"/>
  <c r="K2664" i="55"/>
  <c r="L2664" i="55"/>
  <c r="M2664" i="55"/>
  <c r="N2664" i="55"/>
  <c r="B2665" i="55"/>
  <c r="C2665" i="55"/>
  <c r="P2665" i="55" s="1"/>
  <c r="D2665" i="55"/>
  <c r="E2665" i="55"/>
  <c r="F2665" i="55"/>
  <c r="G2665" i="55"/>
  <c r="H2665" i="55"/>
  <c r="I2665" i="55"/>
  <c r="J2665" i="55"/>
  <c r="K2665" i="55"/>
  <c r="L2665" i="55"/>
  <c r="M2665" i="55"/>
  <c r="N2665" i="55"/>
  <c r="B2666" i="55"/>
  <c r="C2666" i="55"/>
  <c r="P2666" i="55" s="1"/>
  <c r="D2666" i="55"/>
  <c r="E2666" i="55"/>
  <c r="F2666" i="55"/>
  <c r="G2666" i="55"/>
  <c r="H2666" i="55"/>
  <c r="I2666" i="55"/>
  <c r="J2666" i="55"/>
  <c r="K2666" i="55"/>
  <c r="L2666" i="55"/>
  <c r="M2666" i="55"/>
  <c r="N2666" i="55"/>
  <c r="B2667" i="55"/>
  <c r="C2667" i="55"/>
  <c r="P2667" i="55" s="1"/>
  <c r="D2667" i="55"/>
  <c r="E2667" i="55"/>
  <c r="F2667" i="55"/>
  <c r="G2667" i="55"/>
  <c r="H2667" i="55"/>
  <c r="I2667" i="55"/>
  <c r="J2667" i="55"/>
  <c r="K2667" i="55"/>
  <c r="L2667" i="55"/>
  <c r="M2667" i="55"/>
  <c r="N2667" i="55"/>
  <c r="B2668" i="55"/>
  <c r="C2668" i="55"/>
  <c r="P2668" i="55" s="1"/>
  <c r="D2668" i="55"/>
  <c r="E2668" i="55"/>
  <c r="F2668" i="55"/>
  <c r="G2668" i="55"/>
  <c r="H2668" i="55"/>
  <c r="I2668" i="55"/>
  <c r="J2668" i="55"/>
  <c r="K2668" i="55"/>
  <c r="L2668" i="55"/>
  <c r="M2668" i="55"/>
  <c r="N2668" i="55"/>
  <c r="B2669" i="55"/>
  <c r="C2669" i="55"/>
  <c r="P2669" i="55" s="1"/>
  <c r="D2669" i="55"/>
  <c r="E2669" i="55"/>
  <c r="F2669" i="55"/>
  <c r="G2669" i="55"/>
  <c r="H2669" i="55"/>
  <c r="I2669" i="55"/>
  <c r="J2669" i="55"/>
  <c r="K2669" i="55"/>
  <c r="L2669" i="55"/>
  <c r="M2669" i="55"/>
  <c r="N2669" i="55"/>
  <c r="B2670" i="55"/>
  <c r="C2670" i="55"/>
  <c r="P2670" i="55" s="1"/>
  <c r="D2670" i="55"/>
  <c r="E2670" i="55"/>
  <c r="F2670" i="55"/>
  <c r="G2670" i="55"/>
  <c r="H2670" i="55"/>
  <c r="I2670" i="55"/>
  <c r="J2670" i="55"/>
  <c r="K2670" i="55"/>
  <c r="L2670" i="55"/>
  <c r="M2670" i="55"/>
  <c r="N2670" i="55"/>
  <c r="B2671" i="55"/>
  <c r="C2671" i="55"/>
  <c r="P2671" i="55" s="1"/>
  <c r="D2671" i="55"/>
  <c r="E2671" i="55"/>
  <c r="F2671" i="55"/>
  <c r="G2671" i="55"/>
  <c r="H2671" i="55"/>
  <c r="I2671" i="55"/>
  <c r="J2671" i="55"/>
  <c r="K2671" i="55"/>
  <c r="L2671" i="55"/>
  <c r="M2671" i="55"/>
  <c r="N2671" i="55"/>
  <c r="B2672" i="55"/>
  <c r="C2672" i="55"/>
  <c r="P2672" i="55" s="1"/>
  <c r="D2672" i="55"/>
  <c r="E2672" i="55"/>
  <c r="F2672" i="55"/>
  <c r="G2672" i="55"/>
  <c r="H2672" i="55"/>
  <c r="I2672" i="55"/>
  <c r="J2672" i="55"/>
  <c r="K2672" i="55"/>
  <c r="L2672" i="55"/>
  <c r="M2672" i="55"/>
  <c r="N2672" i="55"/>
  <c r="B2673" i="55"/>
  <c r="C2673" i="55"/>
  <c r="P2673" i="55" s="1"/>
  <c r="D2673" i="55"/>
  <c r="E2673" i="55"/>
  <c r="F2673" i="55"/>
  <c r="G2673" i="55"/>
  <c r="H2673" i="55"/>
  <c r="I2673" i="55"/>
  <c r="J2673" i="55"/>
  <c r="K2673" i="55"/>
  <c r="L2673" i="55"/>
  <c r="M2673" i="55"/>
  <c r="N2673" i="55"/>
  <c r="B2674" i="55"/>
  <c r="C2674" i="55"/>
  <c r="P2674" i="55" s="1"/>
  <c r="D2674" i="55"/>
  <c r="E2674" i="55"/>
  <c r="F2674" i="55"/>
  <c r="G2674" i="55"/>
  <c r="H2674" i="55"/>
  <c r="I2674" i="55"/>
  <c r="J2674" i="55"/>
  <c r="K2674" i="55"/>
  <c r="L2674" i="55"/>
  <c r="M2674" i="55"/>
  <c r="N2674" i="55"/>
  <c r="B2675" i="55"/>
  <c r="C2675" i="55"/>
  <c r="P2675" i="55" s="1"/>
  <c r="D2675" i="55"/>
  <c r="E2675" i="55"/>
  <c r="F2675" i="55"/>
  <c r="G2675" i="55"/>
  <c r="H2675" i="55"/>
  <c r="I2675" i="55"/>
  <c r="J2675" i="55"/>
  <c r="K2675" i="55"/>
  <c r="L2675" i="55"/>
  <c r="M2675" i="55"/>
  <c r="N2675" i="55"/>
  <c r="B2676" i="55"/>
  <c r="C2676" i="55"/>
  <c r="P2676" i="55" s="1"/>
  <c r="D2676" i="55"/>
  <c r="E2676" i="55"/>
  <c r="F2676" i="55"/>
  <c r="G2676" i="55"/>
  <c r="H2676" i="55"/>
  <c r="I2676" i="55"/>
  <c r="J2676" i="55"/>
  <c r="K2676" i="55"/>
  <c r="L2676" i="55"/>
  <c r="M2676" i="55"/>
  <c r="N2676" i="55"/>
  <c r="B2677" i="55"/>
  <c r="C2677" i="55"/>
  <c r="P2677" i="55" s="1"/>
  <c r="D2677" i="55"/>
  <c r="E2677" i="55"/>
  <c r="F2677" i="55"/>
  <c r="G2677" i="55"/>
  <c r="H2677" i="55"/>
  <c r="I2677" i="55"/>
  <c r="J2677" i="55"/>
  <c r="K2677" i="55"/>
  <c r="L2677" i="55"/>
  <c r="M2677" i="55"/>
  <c r="N2677" i="55"/>
  <c r="B2678" i="55"/>
  <c r="C2678" i="55"/>
  <c r="P2678" i="55" s="1"/>
  <c r="D2678" i="55"/>
  <c r="E2678" i="55"/>
  <c r="F2678" i="55"/>
  <c r="G2678" i="55"/>
  <c r="H2678" i="55"/>
  <c r="I2678" i="55"/>
  <c r="J2678" i="55"/>
  <c r="K2678" i="55"/>
  <c r="L2678" i="55"/>
  <c r="M2678" i="55"/>
  <c r="N2678" i="55"/>
  <c r="B2679" i="55"/>
  <c r="C2679" i="55"/>
  <c r="P2679" i="55" s="1"/>
  <c r="D2679" i="55"/>
  <c r="E2679" i="55"/>
  <c r="F2679" i="55"/>
  <c r="G2679" i="55"/>
  <c r="H2679" i="55"/>
  <c r="I2679" i="55"/>
  <c r="J2679" i="55"/>
  <c r="K2679" i="55"/>
  <c r="L2679" i="55"/>
  <c r="M2679" i="55"/>
  <c r="N2679" i="55"/>
  <c r="B2680" i="55"/>
  <c r="C2680" i="55"/>
  <c r="P2680" i="55" s="1"/>
  <c r="D2680" i="55"/>
  <c r="E2680" i="55"/>
  <c r="F2680" i="55"/>
  <c r="G2680" i="55"/>
  <c r="H2680" i="55"/>
  <c r="I2680" i="55"/>
  <c r="J2680" i="55"/>
  <c r="K2680" i="55"/>
  <c r="L2680" i="55"/>
  <c r="M2680" i="55"/>
  <c r="N2680" i="55"/>
  <c r="B2681" i="55"/>
  <c r="C2681" i="55"/>
  <c r="P2681" i="55" s="1"/>
  <c r="D2681" i="55"/>
  <c r="E2681" i="55"/>
  <c r="F2681" i="55"/>
  <c r="G2681" i="55"/>
  <c r="H2681" i="55"/>
  <c r="I2681" i="55"/>
  <c r="J2681" i="55"/>
  <c r="K2681" i="55"/>
  <c r="L2681" i="55"/>
  <c r="M2681" i="55"/>
  <c r="N2681" i="55"/>
  <c r="B2682" i="55"/>
  <c r="C2682" i="55"/>
  <c r="P2682" i="55" s="1"/>
  <c r="D2682" i="55"/>
  <c r="E2682" i="55"/>
  <c r="F2682" i="55"/>
  <c r="G2682" i="55"/>
  <c r="H2682" i="55"/>
  <c r="I2682" i="55"/>
  <c r="J2682" i="55"/>
  <c r="K2682" i="55"/>
  <c r="L2682" i="55"/>
  <c r="M2682" i="55"/>
  <c r="N2682" i="55"/>
  <c r="B2683" i="55"/>
  <c r="C2683" i="55"/>
  <c r="P2683" i="55" s="1"/>
  <c r="D2683" i="55"/>
  <c r="E2683" i="55"/>
  <c r="F2683" i="55"/>
  <c r="G2683" i="55"/>
  <c r="H2683" i="55"/>
  <c r="I2683" i="55"/>
  <c r="J2683" i="55"/>
  <c r="K2683" i="55"/>
  <c r="L2683" i="55"/>
  <c r="M2683" i="55"/>
  <c r="N2683" i="55"/>
  <c r="B2684" i="55"/>
  <c r="C2684" i="55"/>
  <c r="P2684" i="55" s="1"/>
  <c r="D2684" i="55"/>
  <c r="E2684" i="55"/>
  <c r="F2684" i="55"/>
  <c r="G2684" i="55"/>
  <c r="H2684" i="55"/>
  <c r="I2684" i="55"/>
  <c r="J2684" i="55"/>
  <c r="K2684" i="55"/>
  <c r="L2684" i="55"/>
  <c r="M2684" i="55"/>
  <c r="N2684" i="55"/>
  <c r="B2685" i="55"/>
  <c r="C2685" i="55"/>
  <c r="P2685" i="55" s="1"/>
  <c r="D2685" i="55"/>
  <c r="E2685" i="55"/>
  <c r="F2685" i="55"/>
  <c r="G2685" i="55"/>
  <c r="H2685" i="55"/>
  <c r="I2685" i="55"/>
  <c r="J2685" i="55"/>
  <c r="K2685" i="55"/>
  <c r="L2685" i="55"/>
  <c r="M2685" i="55"/>
  <c r="N2685" i="55"/>
  <c r="B2686" i="55"/>
  <c r="C2686" i="55"/>
  <c r="P2686" i="55" s="1"/>
  <c r="D2686" i="55"/>
  <c r="E2686" i="55"/>
  <c r="F2686" i="55"/>
  <c r="G2686" i="55"/>
  <c r="H2686" i="55"/>
  <c r="I2686" i="55"/>
  <c r="J2686" i="55"/>
  <c r="K2686" i="55"/>
  <c r="L2686" i="55"/>
  <c r="M2686" i="55"/>
  <c r="N2686" i="55"/>
  <c r="B2687" i="55"/>
  <c r="C2687" i="55"/>
  <c r="P2687" i="55" s="1"/>
  <c r="D2687" i="55"/>
  <c r="E2687" i="55"/>
  <c r="F2687" i="55"/>
  <c r="G2687" i="55"/>
  <c r="H2687" i="55"/>
  <c r="I2687" i="55"/>
  <c r="J2687" i="55"/>
  <c r="K2687" i="55"/>
  <c r="L2687" i="55"/>
  <c r="M2687" i="55"/>
  <c r="N2687" i="55"/>
  <c r="B2688" i="55"/>
  <c r="C2688" i="55"/>
  <c r="P2688" i="55" s="1"/>
  <c r="D2688" i="55"/>
  <c r="E2688" i="55"/>
  <c r="F2688" i="55"/>
  <c r="G2688" i="55"/>
  <c r="H2688" i="55"/>
  <c r="I2688" i="55"/>
  <c r="J2688" i="55"/>
  <c r="K2688" i="55"/>
  <c r="L2688" i="55"/>
  <c r="M2688" i="55"/>
  <c r="N2688" i="55"/>
  <c r="B2689" i="55"/>
  <c r="C2689" i="55"/>
  <c r="P2689" i="55" s="1"/>
  <c r="D2689" i="55"/>
  <c r="E2689" i="55"/>
  <c r="F2689" i="55"/>
  <c r="G2689" i="55"/>
  <c r="H2689" i="55"/>
  <c r="I2689" i="55"/>
  <c r="J2689" i="55"/>
  <c r="K2689" i="55"/>
  <c r="L2689" i="55"/>
  <c r="M2689" i="55"/>
  <c r="N2689" i="55"/>
  <c r="B2690" i="55"/>
  <c r="C2690" i="55"/>
  <c r="P2690" i="55" s="1"/>
  <c r="D2690" i="55"/>
  <c r="E2690" i="55"/>
  <c r="F2690" i="55"/>
  <c r="G2690" i="55"/>
  <c r="H2690" i="55"/>
  <c r="I2690" i="55"/>
  <c r="J2690" i="55"/>
  <c r="K2690" i="55"/>
  <c r="L2690" i="55"/>
  <c r="M2690" i="55"/>
  <c r="N2690" i="55"/>
  <c r="B2691" i="55"/>
  <c r="C2691" i="55"/>
  <c r="P2691" i="55" s="1"/>
  <c r="D2691" i="55"/>
  <c r="E2691" i="55"/>
  <c r="F2691" i="55"/>
  <c r="G2691" i="55"/>
  <c r="H2691" i="55"/>
  <c r="I2691" i="55"/>
  <c r="J2691" i="55"/>
  <c r="K2691" i="55"/>
  <c r="L2691" i="55"/>
  <c r="M2691" i="55"/>
  <c r="N2691" i="55"/>
  <c r="B2692" i="55"/>
  <c r="C2692" i="55"/>
  <c r="P2692" i="55" s="1"/>
  <c r="D2692" i="55"/>
  <c r="E2692" i="55"/>
  <c r="F2692" i="55"/>
  <c r="G2692" i="55"/>
  <c r="H2692" i="55"/>
  <c r="I2692" i="55"/>
  <c r="J2692" i="55"/>
  <c r="K2692" i="55"/>
  <c r="L2692" i="55"/>
  <c r="M2692" i="55"/>
  <c r="N2692" i="55"/>
  <c r="B2693" i="55"/>
  <c r="C2693" i="55"/>
  <c r="P2693" i="55" s="1"/>
  <c r="D2693" i="55"/>
  <c r="E2693" i="55"/>
  <c r="F2693" i="55"/>
  <c r="G2693" i="55"/>
  <c r="H2693" i="55"/>
  <c r="I2693" i="55"/>
  <c r="J2693" i="55"/>
  <c r="K2693" i="55"/>
  <c r="L2693" i="55"/>
  <c r="M2693" i="55"/>
  <c r="N2693" i="55"/>
  <c r="B2694" i="55"/>
  <c r="C2694" i="55"/>
  <c r="P2694" i="55" s="1"/>
  <c r="D2694" i="55"/>
  <c r="E2694" i="55"/>
  <c r="F2694" i="55"/>
  <c r="G2694" i="55"/>
  <c r="H2694" i="55"/>
  <c r="I2694" i="55"/>
  <c r="J2694" i="55"/>
  <c r="K2694" i="55"/>
  <c r="L2694" i="55"/>
  <c r="M2694" i="55"/>
  <c r="N2694" i="55"/>
  <c r="B2695" i="55"/>
  <c r="C2695" i="55"/>
  <c r="P2695" i="55" s="1"/>
  <c r="D2695" i="55"/>
  <c r="E2695" i="55"/>
  <c r="F2695" i="55"/>
  <c r="G2695" i="55"/>
  <c r="H2695" i="55"/>
  <c r="I2695" i="55"/>
  <c r="J2695" i="55"/>
  <c r="K2695" i="55"/>
  <c r="L2695" i="55"/>
  <c r="M2695" i="55"/>
  <c r="N2695" i="55"/>
  <c r="B2696" i="55"/>
  <c r="C2696" i="55"/>
  <c r="P2696" i="55" s="1"/>
  <c r="D2696" i="55"/>
  <c r="E2696" i="55"/>
  <c r="F2696" i="55"/>
  <c r="G2696" i="55"/>
  <c r="H2696" i="55"/>
  <c r="I2696" i="55"/>
  <c r="J2696" i="55"/>
  <c r="K2696" i="55"/>
  <c r="L2696" i="55"/>
  <c r="M2696" i="55"/>
  <c r="N2696" i="55"/>
  <c r="B2697" i="55"/>
  <c r="C2697" i="55"/>
  <c r="P2697" i="55" s="1"/>
  <c r="D2697" i="55"/>
  <c r="E2697" i="55"/>
  <c r="F2697" i="55"/>
  <c r="G2697" i="55"/>
  <c r="H2697" i="55"/>
  <c r="I2697" i="55"/>
  <c r="J2697" i="55"/>
  <c r="K2697" i="55"/>
  <c r="L2697" i="55"/>
  <c r="M2697" i="55"/>
  <c r="N2697" i="55"/>
  <c r="B2698" i="55"/>
  <c r="C2698" i="55"/>
  <c r="P2698" i="55" s="1"/>
  <c r="D2698" i="55"/>
  <c r="E2698" i="55"/>
  <c r="F2698" i="55"/>
  <c r="G2698" i="55"/>
  <c r="H2698" i="55"/>
  <c r="I2698" i="55"/>
  <c r="J2698" i="55"/>
  <c r="K2698" i="55"/>
  <c r="L2698" i="55"/>
  <c r="M2698" i="55"/>
  <c r="N2698" i="55"/>
  <c r="B2699" i="55"/>
  <c r="C2699" i="55"/>
  <c r="P2699" i="55" s="1"/>
  <c r="D2699" i="55"/>
  <c r="E2699" i="55"/>
  <c r="F2699" i="55"/>
  <c r="G2699" i="55"/>
  <c r="H2699" i="55"/>
  <c r="I2699" i="55"/>
  <c r="J2699" i="55"/>
  <c r="K2699" i="55"/>
  <c r="L2699" i="55"/>
  <c r="M2699" i="55"/>
  <c r="N2699" i="55"/>
  <c r="B2700" i="55"/>
  <c r="C2700" i="55"/>
  <c r="P2700" i="55" s="1"/>
  <c r="D2700" i="55"/>
  <c r="E2700" i="55"/>
  <c r="F2700" i="55"/>
  <c r="G2700" i="55"/>
  <c r="H2700" i="55"/>
  <c r="I2700" i="55"/>
  <c r="J2700" i="55"/>
  <c r="K2700" i="55"/>
  <c r="L2700" i="55"/>
  <c r="M2700" i="55"/>
  <c r="N2700" i="55"/>
  <c r="B2701" i="55"/>
  <c r="C2701" i="55"/>
  <c r="P2701" i="55" s="1"/>
  <c r="D2701" i="55"/>
  <c r="E2701" i="55"/>
  <c r="F2701" i="55"/>
  <c r="G2701" i="55"/>
  <c r="H2701" i="55"/>
  <c r="I2701" i="55"/>
  <c r="J2701" i="55"/>
  <c r="K2701" i="55"/>
  <c r="L2701" i="55"/>
  <c r="M2701" i="55"/>
  <c r="N2701" i="55"/>
  <c r="B2702" i="55"/>
  <c r="C2702" i="55"/>
  <c r="P2702" i="55" s="1"/>
  <c r="D2702" i="55"/>
  <c r="E2702" i="55"/>
  <c r="F2702" i="55"/>
  <c r="G2702" i="55"/>
  <c r="H2702" i="55"/>
  <c r="I2702" i="55"/>
  <c r="J2702" i="55"/>
  <c r="K2702" i="55"/>
  <c r="L2702" i="55"/>
  <c r="M2702" i="55"/>
  <c r="N2702" i="55"/>
  <c r="B2703" i="55"/>
  <c r="C2703" i="55"/>
  <c r="P2703" i="55" s="1"/>
  <c r="D2703" i="55"/>
  <c r="E2703" i="55"/>
  <c r="F2703" i="55"/>
  <c r="G2703" i="55"/>
  <c r="H2703" i="55"/>
  <c r="I2703" i="55"/>
  <c r="J2703" i="55"/>
  <c r="K2703" i="55"/>
  <c r="L2703" i="55"/>
  <c r="M2703" i="55"/>
  <c r="N2703" i="55"/>
  <c r="B2704" i="55"/>
  <c r="C2704" i="55"/>
  <c r="P2704" i="55" s="1"/>
  <c r="D2704" i="55"/>
  <c r="E2704" i="55"/>
  <c r="F2704" i="55"/>
  <c r="G2704" i="55"/>
  <c r="H2704" i="55"/>
  <c r="I2704" i="55"/>
  <c r="J2704" i="55"/>
  <c r="K2704" i="55"/>
  <c r="L2704" i="55"/>
  <c r="M2704" i="55"/>
  <c r="N2704" i="55"/>
  <c r="B2705" i="55"/>
  <c r="C2705" i="55"/>
  <c r="P2705" i="55" s="1"/>
  <c r="D2705" i="55"/>
  <c r="E2705" i="55"/>
  <c r="F2705" i="55"/>
  <c r="G2705" i="55"/>
  <c r="H2705" i="55"/>
  <c r="I2705" i="55"/>
  <c r="J2705" i="55"/>
  <c r="K2705" i="55"/>
  <c r="L2705" i="55"/>
  <c r="M2705" i="55"/>
  <c r="N2705" i="55"/>
  <c r="B2706" i="55"/>
  <c r="C2706" i="55"/>
  <c r="P2706" i="55" s="1"/>
  <c r="D2706" i="55"/>
  <c r="E2706" i="55"/>
  <c r="F2706" i="55"/>
  <c r="G2706" i="55"/>
  <c r="H2706" i="55"/>
  <c r="I2706" i="55"/>
  <c r="J2706" i="55"/>
  <c r="K2706" i="55"/>
  <c r="L2706" i="55"/>
  <c r="M2706" i="55"/>
  <c r="N2706" i="55"/>
  <c r="B2707" i="55"/>
  <c r="C2707" i="55"/>
  <c r="P2707" i="55" s="1"/>
  <c r="D2707" i="55"/>
  <c r="E2707" i="55"/>
  <c r="F2707" i="55"/>
  <c r="G2707" i="55"/>
  <c r="H2707" i="55"/>
  <c r="I2707" i="55"/>
  <c r="J2707" i="55"/>
  <c r="K2707" i="55"/>
  <c r="L2707" i="55"/>
  <c r="M2707" i="55"/>
  <c r="N2707" i="55"/>
  <c r="B2708" i="55"/>
  <c r="C2708" i="55"/>
  <c r="P2708" i="55" s="1"/>
  <c r="D2708" i="55"/>
  <c r="E2708" i="55"/>
  <c r="F2708" i="55"/>
  <c r="G2708" i="55"/>
  <c r="H2708" i="55"/>
  <c r="I2708" i="55"/>
  <c r="J2708" i="55"/>
  <c r="K2708" i="55"/>
  <c r="L2708" i="55"/>
  <c r="M2708" i="55"/>
  <c r="N2708" i="55"/>
  <c r="B2709" i="55"/>
  <c r="C2709" i="55"/>
  <c r="P2709" i="55" s="1"/>
  <c r="D2709" i="55"/>
  <c r="E2709" i="55"/>
  <c r="F2709" i="55"/>
  <c r="G2709" i="55"/>
  <c r="H2709" i="55"/>
  <c r="I2709" i="55"/>
  <c r="J2709" i="55"/>
  <c r="K2709" i="55"/>
  <c r="L2709" i="55"/>
  <c r="M2709" i="55"/>
  <c r="N2709" i="55"/>
  <c r="B2710" i="55"/>
  <c r="C2710" i="55"/>
  <c r="P2710" i="55" s="1"/>
  <c r="D2710" i="55"/>
  <c r="E2710" i="55"/>
  <c r="F2710" i="55"/>
  <c r="G2710" i="55"/>
  <c r="H2710" i="55"/>
  <c r="I2710" i="55"/>
  <c r="J2710" i="55"/>
  <c r="K2710" i="55"/>
  <c r="L2710" i="55"/>
  <c r="M2710" i="55"/>
  <c r="N2710" i="55"/>
  <c r="B2711" i="55"/>
  <c r="C2711" i="55"/>
  <c r="P2711" i="55" s="1"/>
  <c r="D2711" i="55"/>
  <c r="E2711" i="55"/>
  <c r="F2711" i="55"/>
  <c r="G2711" i="55"/>
  <c r="H2711" i="55"/>
  <c r="I2711" i="55"/>
  <c r="J2711" i="55"/>
  <c r="K2711" i="55"/>
  <c r="L2711" i="55"/>
  <c r="M2711" i="55"/>
  <c r="N2711" i="55"/>
  <c r="B2712" i="55"/>
  <c r="C2712" i="55"/>
  <c r="P2712" i="55" s="1"/>
  <c r="D2712" i="55"/>
  <c r="E2712" i="55"/>
  <c r="F2712" i="55"/>
  <c r="G2712" i="55"/>
  <c r="H2712" i="55"/>
  <c r="I2712" i="55"/>
  <c r="J2712" i="55"/>
  <c r="K2712" i="55"/>
  <c r="L2712" i="55"/>
  <c r="M2712" i="55"/>
  <c r="N2712" i="55"/>
  <c r="B2713" i="55"/>
  <c r="C2713" i="55"/>
  <c r="P2713" i="55" s="1"/>
  <c r="D2713" i="55"/>
  <c r="E2713" i="55"/>
  <c r="F2713" i="55"/>
  <c r="G2713" i="55"/>
  <c r="H2713" i="55"/>
  <c r="I2713" i="55"/>
  <c r="J2713" i="55"/>
  <c r="K2713" i="55"/>
  <c r="L2713" i="55"/>
  <c r="M2713" i="55"/>
  <c r="N2713" i="55"/>
  <c r="B2714" i="55"/>
  <c r="C2714" i="55"/>
  <c r="P2714" i="55" s="1"/>
  <c r="D2714" i="55"/>
  <c r="E2714" i="55"/>
  <c r="F2714" i="55"/>
  <c r="G2714" i="55"/>
  <c r="H2714" i="55"/>
  <c r="I2714" i="55"/>
  <c r="J2714" i="55"/>
  <c r="K2714" i="55"/>
  <c r="L2714" i="55"/>
  <c r="M2714" i="55"/>
  <c r="N2714" i="55"/>
  <c r="B2715" i="55"/>
  <c r="C2715" i="55"/>
  <c r="P2715" i="55" s="1"/>
  <c r="D2715" i="55"/>
  <c r="E2715" i="55"/>
  <c r="F2715" i="55"/>
  <c r="G2715" i="55"/>
  <c r="H2715" i="55"/>
  <c r="I2715" i="55"/>
  <c r="J2715" i="55"/>
  <c r="K2715" i="55"/>
  <c r="L2715" i="55"/>
  <c r="M2715" i="55"/>
  <c r="N2715" i="55"/>
  <c r="B2716" i="55"/>
  <c r="C2716" i="55"/>
  <c r="P2716" i="55" s="1"/>
  <c r="D2716" i="55"/>
  <c r="E2716" i="55"/>
  <c r="F2716" i="55"/>
  <c r="G2716" i="55"/>
  <c r="H2716" i="55"/>
  <c r="I2716" i="55"/>
  <c r="J2716" i="55"/>
  <c r="K2716" i="55"/>
  <c r="L2716" i="55"/>
  <c r="M2716" i="55"/>
  <c r="N2716" i="55"/>
  <c r="B2717" i="55"/>
  <c r="C2717" i="55"/>
  <c r="P2717" i="55" s="1"/>
  <c r="D2717" i="55"/>
  <c r="E2717" i="55"/>
  <c r="F2717" i="55"/>
  <c r="G2717" i="55"/>
  <c r="H2717" i="55"/>
  <c r="I2717" i="55"/>
  <c r="J2717" i="55"/>
  <c r="K2717" i="55"/>
  <c r="L2717" i="55"/>
  <c r="M2717" i="55"/>
  <c r="N2717" i="55"/>
  <c r="B2718" i="55"/>
  <c r="C2718" i="55"/>
  <c r="P2718" i="55" s="1"/>
  <c r="D2718" i="55"/>
  <c r="E2718" i="55"/>
  <c r="F2718" i="55"/>
  <c r="G2718" i="55"/>
  <c r="H2718" i="55"/>
  <c r="I2718" i="55"/>
  <c r="J2718" i="55"/>
  <c r="K2718" i="55"/>
  <c r="L2718" i="55"/>
  <c r="M2718" i="55"/>
  <c r="N2718" i="55"/>
  <c r="B2719" i="55"/>
  <c r="C2719" i="55"/>
  <c r="P2719" i="55" s="1"/>
  <c r="D2719" i="55"/>
  <c r="E2719" i="55"/>
  <c r="F2719" i="55"/>
  <c r="G2719" i="55"/>
  <c r="H2719" i="55"/>
  <c r="I2719" i="55"/>
  <c r="J2719" i="55"/>
  <c r="K2719" i="55"/>
  <c r="L2719" i="55"/>
  <c r="M2719" i="55"/>
  <c r="N2719" i="55"/>
  <c r="B2720" i="55"/>
  <c r="C2720" i="55"/>
  <c r="P2720" i="55" s="1"/>
  <c r="D2720" i="55"/>
  <c r="E2720" i="55"/>
  <c r="F2720" i="55"/>
  <c r="G2720" i="55"/>
  <c r="H2720" i="55"/>
  <c r="I2720" i="55"/>
  <c r="J2720" i="55"/>
  <c r="K2720" i="55"/>
  <c r="L2720" i="55"/>
  <c r="M2720" i="55"/>
  <c r="N2720" i="55"/>
  <c r="B2721" i="55"/>
  <c r="C2721" i="55"/>
  <c r="P2721" i="55" s="1"/>
  <c r="D2721" i="55"/>
  <c r="E2721" i="55"/>
  <c r="F2721" i="55"/>
  <c r="G2721" i="55"/>
  <c r="H2721" i="55"/>
  <c r="I2721" i="55"/>
  <c r="J2721" i="55"/>
  <c r="K2721" i="55"/>
  <c r="L2721" i="55"/>
  <c r="M2721" i="55"/>
  <c r="N2721" i="55"/>
  <c r="B2722" i="55"/>
  <c r="C2722" i="55"/>
  <c r="P2722" i="55" s="1"/>
  <c r="D2722" i="55"/>
  <c r="E2722" i="55"/>
  <c r="F2722" i="55"/>
  <c r="G2722" i="55"/>
  <c r="H2722" i="55"/>
  <c r="I2722" i="55"/>
  <c r="J2722" i="55"/>
  <c r="K2722" i="55"/>
  <c r="L2722" i="55"/>
  <c r="M2722" i="55"/>
  <c r="N2722" i="55"/>
  <c r="B2723" i="55"/>
  <c r="C2723" i="55"/>
  <c r="P2723" i="55" s="1"/>
  <c r="D2723" i="55"/>
  <c r="E2723" i="55"/>
  <c r="F2723" i="55"/>
  <c r="G2723" i="55"/>
  <c r="H2723" i="55"/>
  <c r="I2723" i="55"/>
  <c r="J2723" i="55"/>
  <c r="K2723" i="55"/>
  <c r="L2723" i="55"/>
  <c r="M2723" i="55"/>
  <c r="N2723" i="55"/>
  <c r="B2724" i="55"/>
  <c r="C2724" i="55"/>
  <c r="P2724" i="55" s="1"/>
  <c r="D2724" i="55"/>
  <c r="E2724" i="55"/>
  <c r="F2724" i="55"/>
  <c r="G2724" i="55"/>
  <c r="H2724" i="55"/>
  <c r="I2724" i="55"/>
  <c r="J2724" i="55"/>
  <c r="K2724" i="55"/>
  <c r="L2724" i="55"/>
  <c r="M2724" i="55"/>
  <c r="N2724" i="55"/>
  <c r="B2725" i="55"/>
  <c r="C2725" i="55"/>
  <c r="P2725" i="55" s="1"/>
  <c r="D2725" i="55"/>
  <c r="E2725" i="55"/>
  <c r="F2725" i="55"/>
  <c r="G2725" i="55"/>
  <c r="H2725" i="55"/>
  <c r="I2725" i="55"/>
  <c r="J2725" i="55"/>
  <c r="K2725" i="55"/>
  <c r="L2725" i="55"/>
  <c r="M2725" i="55"/>
  <c r="N2725" i="55"/>
  <c r="B2726" i="55"/>
  <c r="C2726" i="55"/>
  <c r="P2726" i="55" s="1"/>
  <c r="D2726" i="55"/>
  <c r="E2726" i="55"/>
  <c r="F2726" i="55"/>
  <c r="G2726" i="55"/>
  <c r="H2726" i="55"/>
  <c r="I2726" i="55"/>
  <c r="J2726" i="55"/>
  <c r="K2726" i="55"/>
  <c r="L2726" i="55"/>
  <c r="M2726" i="55"/>
  <c r="N2726" i="55"/>
  <c r="B2727" i="55"/>
  <c r="C2727" i="55"/>
  <c r="P2727" i="55" s="1"/>
  <c r="D2727" i="55"/>
  <c r="E2727" i="55"/>
  <c r="F2727" i="55"/>
  <c r="G2727" i="55"/>
  <c r="H2727" i="55"/>
  <c r="I2727" i="55"/>
  <c r="J2727" i="55"/>
  <c r="K2727" i="55"/>
  <c r="L2727" i="55"/>
  <c r="M2727" i="55"/>
  <c r="N2727" i="55"/>
  <c r="B2728" i="55"/>
  <c r="C2728" i="55"/>
  <c r="P2728" i="55" s="1"/>
  <c r="D2728" i="55"/>
  <c r="E2728" i="55"/>
  <c r="F2728" i="55"/>
  <c r="G2728" i="55"/>
  <c r="H2728" i="55"/>
  <c r="I2728" i="55"/>
  <c r="J2728" i="55"/>
  <c r="K2728" i="55"/>
  <c r="L2728" i="55"/>
  <c r="M2728" i="55"/>
  <c r="N2728" i="55"/>
  <c r="B2729" i="55"/>
  <c r="C2729" i="55"/>
  <c r="P2729" i="55" s="1"/>
  <c r="D2729" i="55"/>
  <c r="E2729" i="55"/>
  <c r="F2729" i="55"/>
  <c r="G2729" i="55"/>
  <c r="H2729" i="55"/>
  <c r="I2729" i="55"/>
  <c r="J2729" i="55"/>
  <c r="K2729" i="55"/>
  <c r="L2729" i="55"/>
  <c r="M2729" i="55"/>
  <c r="N2729" i="55"/>
  <c r="B2730" i="55"/>
  <c r="C2730" i="55"/>
  <c r="P2730" i="55" s="1"/>
  <c r="D2730" i="55"/>
  <c r="E2730" i="55"/>
  <c r="F2730" i="55"/>
  <c r="G2730" i="55"/>
  <c r="H2730" i="55"/>
  <c r="I2730" i="55"/>
  <c r="J2730" i="55"/>
  <c r="K2730" i="55"/>
  <c r="L2730" i="55"/>
  <c r="M2730" i="55"/>
  <c r="N2730" i="55"/>
  <c r="B2731" i="55"/>
  <c r="C2731" i="55"/>
  <c r="P2731" i="55" s="1"/>
  <c r="D2731" i="55"/>
  <c r="E2731" i="55"/>
  <c r="F2731" i="55"/>
  <c r="G2731" i="55"/>
  <c r="H2731" i="55"/>
  <c r="I2731" i="55"/>
  <c r="J2731" i="55"/>
  <c r="K2731" i="55"/>
  <c r="L2731" i="55"/>
  <c r="M2731" i="55"/>
  <c r="N2731" i="55"/>
  <c r="B2732" i="55"/>
  <c r="C2732" i="55"/>
  <c r="P2732" i="55" s="1"/>
  <c r="D2732" i="55"/>
  <c r="E2732" i="55"/>
  <c r="F2732" i="55"/>
  <c r="G2732" i="55"/>
  <c r="H2732" i="55"/>
  <c r="I2732" i="55"/>
  <c r="J2732" i="55"/>
  <c r="K2732" i="55"/>
  <c r="L2732" i="55"/>
  <c r="M2732" i="55"/>
  <c r="N2732" i="55"/>
  <c r="B2733" i="55"/>
  <c r="C2733" i="55"/>
  <c r="P2733" i="55" s="1"/>
  <c r="D2733" i="55"/>
  <c r="E2733" i="55"/>
  <c r="F2733" i="55"/>
  <c r="G2733" i="55"/>
  <c r="H2733" i="55"/>
  <c r="I2733" i="55"/>
  <c r="J2733" i="55"/>
  <c r="K2733" i="55"/>
  <c r="L2733" i="55"/>
  <c r="M2733" i="55"/>
  <c r="N2733" i="55"/>
  <c r="B2734" i="55"/>
  <c r="C2734" i="55"/>
  <c r="P2734" i="55" s="1"/>
  <c r="D2734" i="55"/>
  <c r="E2734" i="55"/>
  <c r="F2734" i="55"/>
  <c r="G2734" i="55"/>
  <c r="H2734" i="55"/>
  <c r="I2734" i="55"/>
  <c r="J2734" i="55"/>
  <c r="K2734" i="55"/>
  <c r="L2734" i="55"/>
  <c r="M2734" i="55"/>
  <c r="N2734" i="55"/>
  <c r="B2735" i="55"/>
  <c r="C2735" i="55"/>
  <c r="P2735" i="55" s="1"/>
  <c r="D2735" i="55"/>
  <c r="E2735" i="55"/>
  <c r="F2735" i="55"/>
  <c r="G2735" i="55"/>
  <c r="H2735" i="55"/>
  <c r="I2735" i="55"/>
  <c r="J2735" i="55"/>
  <c r="K2735" i="55"/>
  <c r="L2735" i="55"/>
  <c r="M2735" i="55"/>
  <c r="N2735" i="55"/>
  <c r="B2736" i="55"/>
  <c r="C2736" i="55"/>
  <c r="P2736" i="55" s="1"/>
  <c r="D2736" i="55"/>
  <c r="E2736" i="55"/>
  <c r="F2736" i="55"/>
  <c r="G2736" i="55"/>
  <c r="H2736" i="55"/>
  <c r="I2736" i="55"/>
  <c r="J2736" i="55"/>
  <c r="K2736" i="55"/>
  <c r="L2736" i="55"/>
  <c r="M2736" i="55"/>
  <c r="N2736" i="55"/>
  <c r="B2737" i="55"/>
  <c r="C2737" i="55"/>
  <c r="P2737" i="55" s="1"/>
  <c r="D2737" i="55"/>
  <c r="E2737" i="55"/>
  <c r="F2737" i="55"/>
  <c r="G2737" i="55"/>
  <c r="H2737" i="55"/>
  <c r="I2737" i="55"/>
  <c r="J2737" i="55"/>
  <c r="K2737" i="55"/>
  <c r="L2737" i="55"/>
  <c r="M2737" i="55"/>
  <c r="N2737" i="55"/>
  <c r="B2738" i="55"/>
  <c r="C2738" i="55"/>
  <c r="P2738" i="55" s="1"/>
  <c r="D2738" i="55"/>
  <c r="E2738" i="55"/>
  <c r="F2738" i="55"/>
  <c r="G2738" i="55"/>
  <c r="H2738" i="55"/>
  <c r="I2738" i="55"/>
  <c r="J2738" i="55"/>
  <c r="K2738" i="55"/>
  <c r="L2738" i="55"/>
  <c r="M2738" i="55"/>
  <c r="N2738" i="55"/>
  <c r="B2739" i="55"/>
  <c r="C2739" i="55"/>
  <c r="P2739" i="55" s="1"/>
  <c r="D2739" i="55"/>
  <c r="E2739" i="55"/>
  <c r="F2739" i="55"/>
  <c r="G2739" i="55"/>
  <c r="H2739" i="55"/>
  <c r="I2739" i="55"/>
  <c r="J2739" i="55"/>
  <c r="K2739" i="55"/>
  <c r="L2739" i="55"/>
  <c r="M2739" i="55"/>
  <c r="N2739" i="55"/>
  <c r="B2740" i="55"/>
  <c r="C2740" i="55"/>
  <c r="P2740" i="55" s="1"/>
  <c r="D2740" i="55"/>
  <c r="E2740" i="55"/>
  <c r="F2740" i="55"/>
  <c r="G2740" i="55"/>
  <c r="H2740" i="55"/>
  <c r="I2740" i="55"/>
  <c r="J2740" i="55"/>
  <c r="K2740" i="55"/>
  <c r="L2740" i="55"/>
  <c r="M2740" i="55"/>
  <c r="N2740" i="55"/>
  <c r="B2741" i="55"/>
  <c r="C2741" i="55"/>
  <c r="P2741" i="55" s="1"/>
  <c r="D2741" i="55"/>
  <c r="E2741" i="55"/>
  <c r="F2741" i="55"/>
  <c r="G2741" i="55"/>
  <c r="H2741" i="55"/>
  <c r="I2741" i="55"/>
  <c r="J2741" i="55"/>
  <c r="K2741" i="55"/>
  <c r="L2741" i="55"/>
  <c r="M2741" i="55"/>
  <c r="N2741" i="55"/>
  <c r="B2742" i="55"/>
  <c r="C2742" i="55"/>
  <c r="P2742" i="55" s="1"/>
  <c r="D2742" i="55"/>
  <c r="E2742" i="55"/>
  <c r="F2742" i="55"/>
  <c r="G2742" i="55"/>
  <c r="H2742" i="55"/>
  <c r="I2742" i="55"/>
  <c r="J2742" i="55"/>
  <c r="K2742" i="55"/>
  <c r="L2742" i="55"/>
  <c r="M2742" i="55"/>
  <c r="N2742" i="55"/>
  <c r="B2743" i="55"/>
  <c r="C2743" i="55"/>
  <c r="P2743" i="55" s="1"/>
  <c r="D2743" i="55"/>
  <c r="E2743" i="55"/>
  <c r="F2743" i="55"/>
  <c r="G2743" i="55"/>
  <c r="H2743" i="55"/>
  <c r="I2743" i="55"/>
  <c r="J2743" i="55"/>
  <c r="K2743" i="55"/>
  <c r="L2743" i="55"/>
  <c r="M2743" i="55"/>
  <c r="N2743" i="55"/>
  <c r="B2744" i="55"/>
  <c r="C2744" i="55"/>
  <c r="P2744" i="55" s="1"/>
  <c r="D2744" i="55"/>
  <c r="E2744" i="55"/>
  <c r="F2744" i="55"/>
  <c r="G2744" i="55"/>
  <c r="H2744" i="55"/>
  <c r="I2744" i="55"/>
  <c r="J2744" i="55"/>
  <c r="K2744" i="55"/>
  <c r="L2744" i="55"/>
  <c r="M2744" i="55"/>
  <c r="N2744" i="55"/>
  <c r="B2745" i="55"/>
  <c r="C2745" i="55"/>
  <c r="P2745" i="55" s="1"/>
  <c r="D2745" i="55"/>
  <c r="E2745" i="55"/>
  <c r="F2745" i="55"/>
  <c r="G2745" i="55"/>
  <c r="H2745" i="55"/>
  <c r="I2745" i="55"/>
  <c r="J2745" i="55"/>
  <c r="K2745" i="55"/>
  <c r="L2745" i="55"/>
  <c r="M2745" i="55"/>
  <c r="N2745" i="55"/>
  <c r="B2746" i="55"/>
  <c r="C2746" i="55"/>
  <c r="P2746" i="55" s="1"/>
  <c r="D2746" i="55"/>
  <c r="E2746" i="55"/>
  <c r="F2746" i="55"/>
  <c r="G2746" i="55"/>
  <c r="H2746" i="55"/>
  <c r="I2746" i="55"/>
  <c r="J2746" i="55"/>
  <c r="K2746" i="55"/>
  <c r="L2746" i="55"/>
  <c r="M2746" i="55"/>
  <c r="N2746" i="55"/>
  <c r="B2747" i="55"/>
  <c r="C2747" i="55"/>
  <c r="P2747" i="55" s="1"/>
  <c r="D2747" i="55"/>
  <c r="E2747" i="55"/>
  <c r="F2747" i="55"/>
  <c r="G2747" i="55"/>
  <c r="H2747" i="55"/>
  <c r="I2747" i="55"/>
  <c r="J2747" i="55"/>
  <c r="K2747" i="55"/>
  <c r="L2747" i="55"/>
  <c r="M2747" i="55"/>
  <c r="N2747" i="55"/>
  <c r="B2748" i="55"/>
  <c r="C2748" i="55"/>
  <c r="P2748" i="55" s="1"/>
  <c r="D2748" i="55"/>
  <c r="E2748" i="55"/>
  <c r="F2748" i="55"/>
  <c r="G2748" i="55"/>
  <c r="H2748" i="55"/>
  <c r="I2748" i="55"/>
  <c r="J2748" i="55"/>
  <c r="K2748" i="55"/>
  <c r="L2748" i="55"/>
  <c r="M2748" i="55"/>
  <c r="N2748" i="55"/>
  <c r="B2749" i="55"/>
  <c r="C2749" i="55"/>
  <c r="P2749" i="55" s="1"/>
  <c r="D2749" i="55"/>
  <c r="E2749" i="55"/>
  <c r="F2749" i="55"/>
  <c r="G2749" i="55"/>
  <c r="H2749" i="55"/>
  <c r="I2749" i="55"/>
  <c r="J2749" i="55"/>
  <c r="K2749" i="55"/>
  <c r="L2749" i="55"/>
  <c r="M2749" i="55"/>
  <c r="N2749" i="55"/>
  <c r="B2750" i="55"/>
  <c r="C2750" i="55"/>
  <c r="P2750" i="55" s="1"/>
  <c r="D2750" i="55"/>
  <c r="E2750" i="55"/>
  <c r="F2750" i="55"/>
  <c r="G2750" i="55"/>
  <c r="H2750" i="55"/>
  <c r="I2750" i="55"/>
  <c r="J2750" i="55"/>
  <c r="K2750" i="55"/>
  <c r="L2750" i="55"/>
  <c r="M2750" i="55"/>
  <c r="N2750" i="55"/>
  <c r="B2751" i="55"/>
  <c r="C2751" i="55"/>
  <c r="P2751" i="55" s="1"/>
  <c r="D2751" i="55"/>
  <c r="E2751" i="55"/>
  <c r="F2751" i="55"/>
  <c r="G2751" i="55"/>
  <c r="H2751" i="55"/>
  <c r="I2751" i="55"/>
  <c r="J2751" i="55"/>
  <c r="K2751" i="55"/>
  <c r="L2751" i="55"/>
  <c r="M2751" i="55"/>
  <c r="N2751" i="55"/>
  <c r="B2752" i="55"/>
  <c r="C2752" i="55"/>
  <c r="P2752" i="55" s="1"/>
  <c r="D2752" i="55"/>
  <c r="E2752" i="55"/>
  <c r="F2752" i="55"/>
  <c r="G2752" i="55"/>
  <c r="H2752" i="55"/>
  <c r="I2752" i="55"/>
  <c r="J2752" i="55"/>
  <c r="K2752" i="55"/>
  <c r="L2752" i="55"/>
  <c r="M2752" i="55"/>
  <c r="N2752" i="55"/>
  <c r="B2753" i="55"/>
  <c r="C2753" i="55"/>
  <c r="P2753" i="55" s="1"/>
  <c r="D2753" i="55"/>
  <c r="E2753" i="55"/>
  <c r="F2753" i="55"/>
  <c r="G2753" i="55"/>
  <c r="H2753" i="55"/>
  <c r="I2753" i="55"/>
  <c r="J2753" i="55"/>
  <c r="K2753" i="55"/>
  <c r="L2753" i="55"/>
  <c r="M2753" i="55"/>
  <c r="N2753" i="55"/>
  <c r="B2754" i="55"/>
  <c r="C2754" i="55"/>
  <c r="P2754" i="55" s="1"/>
  <c r="D2754" i="55"/>
  <c r="E2754" i="55"/>
  <c r="F2754" i="55"/>
  <c r="G2754" i="55"/>
  <c r="H2754" i="55"/>
  <c r="I2754" i="55"/>
  <c r="J2754" i="55"/>
  <c r="K2754" i="55"/>
  <c r="L2754" i="55"/>
  <c r="M2754" i="55"/>
  <c r="N2754" i="55"/>
  <c r="B2755" i="55"/>
  <c r="C2755" i="55"/>
  <c r="P2755" i="55" s="1"/>
  <c r="D2755" i="55"/>
  <c r="E2755" i="55"/>
  <c r="F2755" i="55"/>
  <c r="G2755" i="55"/>
  <c r="H2755" i="55"/>
  <c r="I2755" i="55"/>
  <c r="J2755" i="55"/>
  <c r="K2755" i="55"/>
  <c r="L2755" i="55"/>
  <c r="M2755" i="55"/>
  <c r="N2755" i="55"/>
  <c r="B2756" i="55"/>
  <c r="C2756" i="55"/>
  <c r="P2756" i="55" s="1"/>
  <c r="D2756" i="55"/>
  <c r="E2756" i="55"/>
  <c r="F2756" i="55"/>
  <c r="G2756" i="55"/>
  <c r="H2756" i="55"/>
  <c r="I2756" i="55"/>
  <c r="J2756" i="55"/>
  <c r="K2756" i="55"/>
  <c r="L2756" i="55"/>
  <c r="M2756" i="55"/>
  <c r="N2756" i="55"/>
  <c r="B2757" i="55"/>
  <c r="C2757" i="55"/>
  <c r="P2757" i="55" s="1"/>
  <c r="D2757" i="55"/>
  <c r="E2757" i="55"/>
  <c r="F2757" i="55"/>
  <c r="G2757" i="55"/>
  <c r="H2757" i="55"/>
  <c r="I2757" i="55"/>
  <c r="J2757" i="55"/>
  <c r="K2757" i="55"/>
  <c r="L2757" i="55"/>
  <c r="M2757" i="55"/>
  <c r="N2757" i="55"/>
  <c r="B2758" i="55"/>
  <c r="C2758" i="55"/>
  <c r="P2758" i="55" s="1"/>
  <c r="D2758" i="55"/>
  <c r="E2758" i="55"/>
  <c r="F2758" i="55"/>
  <c r="G2758" i="55"/>
  <c r="H2758" i="55"/>
  <c r="I2758" i="55"/>
  <c r="J2758" i="55"/>
  <c r="K2758" i="55"/>
  <c r="L2758" i="55"/>
  <c r="M2758" i="55"/>
  <c r="N2758" i="55"/>
  <c r="B2759" i="55"/>
  <c r="C2759" i="55"/>
  <c r="P2759" i="55" s="1"/>
  <c r="D2759" i="55"/>
  <c r="E2759" i="55"/>
  <c r="F2759" i="55"/>
  <c r="G2759" i="55"/>
  <c r="H2759" i="55"/>
  <c r="I2759" i="55"/>
  <c r="J2759" i="55"/>
  <c r="K2759" i="55"/>
  <c r="L2759" i="55"/>
  <c r="M2759" i="55"/>
  <c r="N2759" i="55"/>
  <c r="B2760" i="55"/>
  <c r="C2760" i="55"/>
  <c r="P2760" i="55" s="1"/>
  <c r="D2760" i="55"/>
  <c r="E2760" i="55"/>
  <c r="F2760" i="55"/>
  <c r="G2760" i="55"/>
  <c r="H2760" i="55"/>
  <c r="I2760" i="55"/>
  <c r="J2760" i="55"/>
  <c r="K2760" i="55"/>
  <c r="L2760" i="55"/>
  <c r="M2760" i="55"/>
  <c r="N2760" i="55"/>
  <c r="B2761" i="55"/>
  <c r="C2761" i="55"/>
  <c r="P2761" i="55" s="1"/>
  <c r="D2761" i="55"/>
  <c r="E2761" i="55"/>
  <c r="F2761" i="55"/>
  <c r="G2761" i="55"/>
  <c r="H2761" i="55"/>
  <c r="I2761" i="55"/>
  <c r="J2761" i="55"/>
  <c r="K2761" i="55"/>
  <c r="L2761" i="55"/>
  <c r="M2761" i="55"/>
  <c r="N2761" i="55"/>
  <c r="B2762" i="55"/>
  <c r="C2762" i="55"/>
  <c r="P2762" i="55" s="1"/>
  <c r="D2762" i="55"/>
  <c r="E2762" i="55"/>
  <c r="F2762" i="55"/>
  <c r="G2762" i="55"/>
  <c r="H2762" i="55"/>
  <c r="I2762" i="55"/>
  <c r="J2762" i="55"/>
  <c r="K2762" i="55"/>
  <c r="L2762" i="55"/>
  <c r="M2762" i="55"/>
  <c r="N2762" i="55"/>
  <c r="B2763" i="55"/>
  <c r="C2763" i="55"/>
  <c r="P2763" i="55" s="1"/>
  <c r="D2763" i="55"/>
  <c r="E2763" i="55"/>
  <c r="F2763" i="55"/>
  <c r="G2763" i="55"/>
  <c r="H2763" i="55"/>
  <c r="I2763" i="55"/>
  <c r="J2763" i="55"/>
  <c r="K2763" i="55"/>
  <c r="L2763" i="55"/>
  <c r="M2763" i="55"/>
  <c r="N2763" i="55"/>
  <c r="B2764" i="55"/>
  <c r="C2764" i="55"/>
  <c r="P2764" i="55" s="1"/>
  <c r="D2764" i="55"/>
  <c r="E2764" i="55"/>
  <c r="F2764" i="55"/>
  <c r="G2764" i="55"/>
  <c r="H2764" i="55"/>
  <c r="I2764" i="55"/>
  <c r="J2764" i="55"/>
  <c r="K2764" i="55"/>
  <c r="L2764" i="55"/>
  <c r="M2764" i="55"/>
  <c r="N2764" i="55"/>
  <c r="B2765" i="55"/>
  <c r="C2765" i="55"/>
  <c r="P2765" i="55" s="1"/>
  <c r="D2765" i="55"/>
  <c r="E2765" i="55"/>
  <c r="F2765" i="55"/>
  <c r="G2765" i="55"/>
  <c r="H2765" i="55"/>
  <c r="I2765" i="55"/>
  <c r="J2765" i="55"/>
  <c r="K2765" i="55"/>
  <c r="L2765" i="55"/>
  <c r="M2765" i="55"/>
  <c r="N2765" i="55"/>
  <c r="B2766" i="55"/>
  <c r="C2766" i="55"/>
  <c r="P2766" i="55" s="1"/>
  <c r="D2766" i="55"/>
  <c r="E2766" i="55"/>
  <c r="F2766" i="55"/>
  <c r="G2766" i="55"/>
  <c r="H2766" i="55"/>
  <c r="I2766" i="55"/>
  <c r="J2766" i="55"/>
  <c r="K2766" i="55"/>
  <c r="L2766" i="55"/>
  <c r="M2766" i="55"/>
  <c r="N2766" i="55"/>
  <c r="B2767" i="55"/>
  <c r="C2767" i="55"/>
  <c r="P2767" i="55" s="1"/>
  <c r="D2767" i="55"/>
  <c r="E2767" i="55"/>
  <c r="F2767" i="55"/>
  <c r="G2767" i="55"/>
  <c r="H2767" i="55"/>
  <c r="I2767" i="55"/>
  <c r="J2767" i="55"/>
  <c r="K2767" i="55"/>
  <c r="L2767" i="55"/>
  <c r="M2767" i="55"/>
  <c r="N2767" i="55"/>
  <c r="B2768" i="55"/>
  <c r="C2768" i="55"/>
  <c r="P2768" i="55" s="1"/>
  <c r="D2768" i="55"/>
  <c r="E2768" i="55"/>
  <c r="F2768" i="55"/>
  <c r="G2768" i="55"/>
  <c r="H2768" i="55"/>
  <c r="I2768" i="55"/>
  <c r="J2768" i="55"/>
  <c r="K2768" i="55"/>
  <c r="L2768" i="55"/>
  <c r="M2768" i="55"/>
  <c r="N2768" i="55"/>
  <c r="B2769" i="55"/>
  <c r="C2769" i="55"/>
  <c r="P2769" i="55" s="1"/>
  <c r="D2769" i="55"/>
  <c r="E2769" i="55"/>
  <c r="F2769" i="55"/>
  <c r="G2769" i="55"/>
  <c r="H2769" i="55"/>
  <c r="I2769" i="55"/>
  <c r="J2769" i="55"/>
  <c r="K2769" i="55"/>
  <c r="L2769" i="55"/>
  <c r="M2769" i="55"/>
  <c r="N2769" i="55"/>
  <c r="B2770" i="55"/>
  <c r="C2770" i="55"/>
  <c r="P2770" i="55" s="1"/>
  <c r="D2770" i="55"/>
  <c r="E2770" i="55"/>
  <c r="F2770" i="55"/>
  <c r="G2770" i="55"/>
  <c r="H2770" i="55"/>
  <c r="I2770" i="55"/>
  <c r="J2770" i="55"/>
  <c r="K2770" i="55"/>
  <c r="L2770" i="55"/>
  <c r="M2770" i="55"/>
  <c r="N2770" i="55"/>
  <c r="B2771" i="55"/>
  <c r="C2771" i="55"/>
  <c r="P2771" i="55" s="1"/>
  <c r="D2771" i="55"/>
  <c r="E2771" i="55"/>
  <c r="F2771" i="55"/>
  <c r="G2771" i="55"/>
  <c r="H2771" i="55"/>
  <c r="I2771" i="55"/>
  <c r="J2771" i="55"/>
  <c r="K2771" i="55"/>
  <c r="L2771" i="55"/>
  <c r="M2771" i="55"/>
  <c r="N2771" i="55"/>
  <c r="B2772" i="55"/>
  <c r="C2772" i="55"/>
  <c r="P2772" i="55" s="1"/>
  <c r="D2772" i="55"/>
  <c r="E2772" i="55"/>
  <c r="F2772" i="55"/>
  <c r="G2772" i="55"/>
  <c r="H2772" i="55"/>
  <c r="I2772" i="55"/>
  <c r="J2772" i="55"/>
  <c r="K2772" i="55"/>
  <c r="L2772" i="55"/>
  <c r="M2772" i="55"/>
  <c r="N2772" i="55"/>
  <c r="B2773" i="55"/>
  <c r="C2773" i="55"/>
  <c r="P2773" i="55" s="1"/>
  <c r="D2773" i="55"/>
  <c r="E2773" i="55"/>
  <c r="F2773" i="55"/>
  <c r="G2773" i="55"/>
  <c r="H2773" i="55"/>
  <c r="I2773" i="55"/>
  <c r="J2773" i="55"/>
  <c r="K2773" i="55"/>
  <c r="L2773" i="55"/>
  <c r="M2773" i="55"/>
  <c r="N2773" i="55"/>
  <c r="B2774" i="55"/>
  <c r="C2774" i="55"/>
  <c r="P2774" i="55" s="1"/>
  <c r="D2774" i="55"/>
  <c r="E2774" i="55"/>
  <c r="F2774" i="55"/>
  <c r="G2774" i="55"/>
  <c r="H2774" i="55"/>
  <c r="I2774" i="55"/>
  <c r="J2774" i="55"/>
  <c r="K2774" i="55"/>
  <c r="L2774" i="55"/>
  <c r="M2774" i="55"/>
  <c r="N2774" i="55"/>
  <c r="B2775" i="55"/>
  <c r="C2775" i="55"/>
  <c r="P2775" i="55" s="1"/>
  <c r="D2775" i="55"/>
  <c r="E2775" i="55"/>
  <c r="F2775" i="55"/>
  <c r="G2775" i="55"/>
  <c r="H2775" i="55"/>
  <c r="I2775" i="55"/>
  <c r="J2775" i="55"/>
  <c r="K2775" i="55"/>
  <c r="L2775" i="55"/>
  <c r="M2775" i="55"/>
  <c r="N2775" i="55"/>
  <c r="B2776" i="55"/>
  <c r="C2776" i="55"/>
  <c r="P2776" i="55" s="1"/>
  <c r="D2776" i="55"/>
  <c r="E2776" i="55"/>
  <c r="F2776" i="55"/>
  <c r="G2776" i="55"/>
  <c r="H2776" i="55"/>
  <c r="I2776" i="55"/>
  <c r="J2776" i="55"/>
  <c r="K2776" i="55"/>
  <c r="L2776" i="55"/>
  <c r="M2776" i="55"/>
  <c r="N2776" i="55"/>
  <c r="B2777" i="55"/>
  <c r="C2777" i="55"/>
  <c r="P2777" i="55" s="1"/>
  <c r="D2777" i="55"/>
  <c r="E2777" i="55"/>
  <c r="F2777" i="55"/>
  <c r="G2777" i="55"/>
  <c r="H2777" i="55"/>
  <c r="I2777" i="55"/>
  <c r="J2777" i="55"/>
  <c r="K2777" i="55"/>
  <c r="L2777" i="55"/>
  <c r="M2777" i="55"/>
  <c r="N2777" i="55"/>
  <c r="B2778" i="55"/>
  <c r="C2778" i="55"/>
  <c r="P2778" i="55" s="1"/>
  <c r="D2778" i="55"/>
  <c r="E2778" i="55"/>
  <c r="F2778" i="55"/>
  <c r="G2778" i="55"/>
  <c r="H2778" i="55"/>
  <c r="I2778" i="55"/>
  <c r="J2778" i="55"/>
  <c r="K2778" i="55"/>
  <c r="L2778" i="55"/>
  <c r="M2778" i="55"/>
  <c r="N2778" i="55"/>
  <c r="B2779" i="55"/>
  <c r="C2779" i="55"/>
  <c r="P2779" i="55" s="1"/>
  <c r="D2779" i="55"/>
  <c r="E2779" i="55"/>
  <c r="F2779" i="55"/>
  <c r="G2779" i="55"/>
  <c r="H2779" i="55"/>
  <c r="I2779" i="55"/>
  <c r="J2779" i="55"/>
  <c r="K2779" i="55"/>
  <c r="L2779" i="55"/>
  <c r="M2779" i="55"/>
  <c r="N2779" i="55"/>
  <c r="B2780" i="55"/>
  <c r="C2780" i="55"/>
  <c r="P2780" i="55" s="1"/>
  <c r="D2780" i="55"/>
  <c r="E2780" i="55"/>
  <c r="F2780" i="55"/>
  <c r="G2780" i="55"/>
  <c r="H2780" i="55"/>
  <c r="I2780" i="55"/>
  <c r="J2780" i="55"/>
  <c r="K2780" i="55"/>
  <c r="L2780" i="55"/>
  <c r="M2780" i="55"/>
  <c r="N2780" i="55"/>
  <c r="B2781" i="55"/>
  <c r="C2781" i="55"/>
  <c r="P2781" i="55" s="1"/>
  <c r="D2781" i="55"/>
  <c r="E2781" i="55"/>
  <c r="F2781" i="55"/>
  <c r="G2781" i="55"/>
  <c r="H2781" i="55"/>
  <c r="I2781" i="55"/>
  <c r="J2781" i="55"/>
  <c r="K2781" i="55"/>
  <c r="L2781" i="55"/>
  <c r="M2781" i="55"/>
  <c r="N2781" i="55"/>
  <c r="B2782" i="55"/>
  <c r="C2782" i="55"/>
  <c r="P2782" i="55" s="1"/>
  <c r="D2782" i="55"/>
  <c r="E2782" i="55"/>
  <c r="F2782" i="55"/>
  <c r="G2782" i="55"/>
  <c r="H2782" i="55"/>
  <c r="I2782" i="55"/>
  <c r="J2782" i="55"/>
  <c r="K2782" i="55"/>
  <c r="L2782" i="55"/>
  <c r="M2782" i="55"/>
  <c r="N2782" i="55"/>
  <c r="B2783" i="55"/>
  <c r="C2783" i="55"/>
  <c r="P2783" i="55" s="1"/>
  <c r="D2783" i="55"/>
  <c r="E2783" i="55"/>
  <c r="F2783" i="55"/>
  <c r="G2783" i="55"/>
  <c r="H2783" i="55"/>
  <c r="I2783" i="55"/>
  <c r="J2783" i="55"/>
  <c r="K2783" i="55"/>
  <c r="L2783" i="55"/>
  <c r="M2783" i="55"/>
  <c r="N2783" i="55"/>
  <c r="B2784" i="55"/>
  <c r="C2784" i="55"/>
  <c r="P2784" i="55" s="1"/>
  <c r="D2784" i="55"/>
  <c r="E2784" i="55"/>
  <c r="F2784" i="55"/>
  <c r="G2784" i="55"/>
  <c r="H2784" i="55"/>
  <c r="I2784" i="55"/>
  <c r="J2784" i="55"/>
  <c r="K2784" i="55"/>
  <c r="L2784" i="55"/>
  <c r="M2784" i="55"/>
  <c r="N2784" i="55"/>
  <c r="B2785" i="55"/>
  <c r="C2785" i="55"/>
  <c r="P2785" i="55" s="1"/>
  <c r="D2785" i="55"/>
  <c r="E2785" i="55"/>
  <c r="F2785" i="55"/>
  <c r="G2785" i="55"/>
  <c r="H2785" i="55"/>
  <c r="I2785" i="55"/>
  <c r="J2785" i="55"/>
  <c r="K2785" i="55"/>
  <c r="L2785" i="55"/>
  <c r="M2785" i="55"/>
  <c r="N2785" i="55"/>
  <c r="B2786" i="55"/>
  <c r="C2786" i="55"/>
  <c r="P2786" i="55" s="1"/>
  <c r="D2786" i="55"/>
  <c r="E2786" i="55"/>
  <c r="F2786" i="55"/>
  <c r="G2786" i="55"/>
  <c r="H2786" i="55"/>
  <c r="I2786" i="55"/>
  <c r="J2786" i="55"/>
  <c r="K2786" i="55"/>
  <c r="L2786" i="55"/>
  <c r="M2786" i="55"/>
  <c r="N2786" i="55"/>
  <c r="B2787" i="55"/>
  <c r="C2787" i="55"/>
  <c r="P2787" i="55" s="1"/>
  <c r="D2787" i="55"/>
  <c r="E2787" i="55"/>
  <c r="F2787" i="55"/>
  <c r="G2787" i="55"/>
  <c r="H2787" i="55"/>
  <c r="I2787" i="55"/>
  <c r="J2787" i="55"/>
  <c r="K2787" i="55"/>
  <c r="L2787" i="55"/>
  <c r="M2787" i="55"/>
  <c r="N2787" i="55"/>
  <c r="B2788" i="55"/>
  <c r="C2788" i="55"/>
  <c r="P2788" i="55" s="1"/>
  <c r="D2788" i="55"/>
  <c r="E2788" i="55"/>
  <c r="F2788" i="55"/>
  <c r="G2788" i="55"/>
  <c r="H2788" i="55"/>
  <c r="I2788" i="55"/>
  <c r="J2788" i="55"/>
  <c r="K2788" i="55"/>
  <c r="L2788" i="55"/>
  <c r="M2788" i="55"/>
  <c r="N2788" i="55"/>
  <c r="B2789" i="55"/>
  <c r="C2789" i="55"/>
  <c r="P2789" i="55" s="1"/>
  <c r="D2789" i="55"/>
  <c r="E2789" i="55"/>
  <c r="F2789" i="55"/>
  <c r="G2789" i="55"/>
  <c r="H2789" i="55"/>
  <c r="I2789" i="55"/>
  <c r="J2789" i="55"/>
  <c r="K2789" i="55"/>
  <c r="L2789" i="55"/>
  <c r="M2789" i="55"/>
  <c r="N2789" i="55"/>
  <c r="B2790" i="55"/>
  <c r="C2790" i="55"/>
  <c r="P2790" i="55" s="1"/>
  <c r="D2790" i="55"/>
  <c r="E2790" i="55"/>
  <c r="F2790" i="55"/>
  <c r="G2790" i="55"/>
  <c r="H2790" i="55"/>
  <c r="I2790" i="55"/>
  <c r="J2790" i="55"/>
  <c r="K2790" i="55"/>
  <c r="L2790" i="55"/>
  <c r="M2790" i="55"/>
  <c r="N2790" i="55"/>
  <c r="B2791" i="55"/>
  <c r="C2791" i="55"/>
  <c r="P2791" i="55" s="1"/>
  <c r="D2791" i="55"/>
  <c r="E2791" i="55"/>
  <c r="F2791" i="55"/>
  <c r="G2791" i="55"/>
  <c r="H2791" i="55"/>
  <c r="I2791" i="55"/>
  <c r="J2791" i="55"/>
  <c r="K2791" i="55"/>
  <c r="L2791" i="55"/>
  <c r="M2791" i="55"/>
  <c r="N2791" i="55"/>
  <c r="B2792" i="55"/>
  <c r="C2792" i="55"/>
  <c r="P2792" i="55" s="1"/>
  <c r="D2792" i="55"/>
  <c r="E2792" i="55"/>
  <c r="F2792" i="55"/>
  <c r="G2792" i="55"/>
  <c r="H2792" i="55"/>
  <c r="I2792" i="55"/>
  <c r="J2792" i="55"/>
  <c r="K2792" i="55"/>
  <c r="L2792" i="55"/>
  <c r="M2792" i="55"/>
  <c r="N2792" i="55"/>
  <c r="B2793" i="55"/>
  <c r="C2793" i="55"/>
  <c r="P2793" i="55" s="1"/>
  <c r="D2793" i="55"/>
  <c r="E2793" i="55"/>
  <c r="F2793" i="55"/>
  <c r="G2793" i="55"/>
  <c r="H2793" i="55"/>
  <c r="I2793" i="55"/>
  <c r="J2793" i="55"/>
  <c r="K2793" i="55"/>
  <c r="L2793" i="55"/>
  <c r="M2793" i="55"/>
  <c r="N2793" i="55"/>
  <c r="B2794" i="55"/>
  <c r="C2794" i="55"/>
  <c r="P2794" i="55" s="1"/>
  <c r="D2794" i="55"/>
  <c r="E2794" i="55"/>
  <c r="F2794" i="55"/>
  <c r="G2794" i="55"/>
  <c r="H2794" i="55"/>
  <c r="I2794" i="55"/>
  <c r="J2794" i="55"/>
  <c r="K2794" i="55"/>
  <c r="L2794" i="55"/>
  <c r="M2794" i="55"/>
  <c r="N2794" i="55"/>
  <c r="B2795" i="55"/>
  <c r="C2795" i="55"/>
  <c r="P2795" i="55" s="1"/>
  <c r="D2795" i="55"/>
  <c r="E2795" i="55"/>
  <c r="F2795" i="55"/>
  <c r="G2795" i="55"/>
  <c r="H2795" i="55"/>
  <c r="I2795" i="55"/>
  <c r="J2795" i="55"/>
  <c r="K2795" i="55"/>
  <c r="L2795" i="55"/>
  <c r="M2795" i="55"/>
  <c r="N2795" i="55"/>
  <c r="B2796" i="55"/>
  <c r="C2796" i="55"/>
  <c r="P2796" i="55" s="1"/>
  <c r="D2796" i="55"/>
  <c r="E2796" i="55"/>
  <c r="F2796" i="55"/>
  <c r="G2796" i="55"/>
  <c r="H2796" i="55"/>
  <c r="I2796" i="55"/>
  <c r="J2796" i="55"/>
  <c r="K2796" i="55"/>
  <c r="L2796" i="55"/>
  <c r="M2796" i="55"/>
  <c r="N2796" i="55"/>
  <c r="B2797" i="55"/>
  <c r="C2797" i="55"/>
  <c r="P2797" i="55" s="1"/>
  <c r="D2797" i="55"/>
  <c r="E2797" i="55"/>
  <c r="F2797" i="55"/>
  <c r="G2797" i="55"/>
  <c r="H2797" i="55"/>
  <c r="I2797" i="55"/>
  <c r="J2797" i="55"/>
  <c r="K2797" i="55"/>
  <c r="L2797" i="55"/>
  <c r="M2797" i="55"/>
  <c r="N2797" i="55"/>
  <c r="B2798" i="55"/>
  <c r="C2798" i="55"/>
  <c r="P2798" i="55" s="1"/>
  <c r="D2798" i="55"/>
  <c r="E2798" i="55"/>
  <c r="F2798" i="55"/>
  <c r="G2798" i="55"/>
  <c r="H2798" i="55"/>
  <c r="I2798" i="55"/>
  <c r="J2798" i="55"/>
  <c r="K2798" i="55"/>
  <c r="L2798" i="55"/>
  <c r="M2798" i="55"/>
  <c r="N2798" i="55"/>
  <c r="B2799" i="55"/>
  <c r="C2799" i="55"/>
  <c r="P2799" i="55" s="1"/>
  <c r="D2799" i="55"/>
  <c r="E2799" i="55"/>
  <c r="F2799" i="55"/>
  <c r="G2799" i="55"/>
  <c r="H2799" i="55"/>
  <c r="I2799" i="55"/>
  <c r="J2799" i="55"/>
  <c r="K2799" i="55"/>
  <c r="L2799" i="55"/>
  <c r="M2799" i="55"/>
  <c r="N2799" i="55"/>
  <c r="B2800" i="55"/>
  <c r="C2800" i="55"/>
  <c r="P2800" i="55" s="1"/>
  <c r="D2800" i="55"/>
  <c r="E2800" i="55"/>
  <c r="F2800" i="55"/>
  <c r="G2800" i="55"/>
  <c r="H2800" i="55"/>
  <c r="I2800" i="55"/>
  <c r="J2800" i="55"/>
  <c r="K2800" i="55"/>
  <c r="L2800" i="55"/>
  <c r="M2800" i="55"/>
  <c r="N2800" i="55"/>
  <c r="B2801" i="55"/>
  <c r="C2801" i="55"/>
  <c r="P2801" i="55" s="1"/>
  <c r="D2801" i="55"/>
  <c r="E2801" i="55"/>
  <c r="F2801" i="55"/>
  <c r="G2801" i="55"/>
  <c r="H2801" i="55"/>
  <c r="I2801" i="55"/>
  <c r="J2801" i="55"/>
  <c r="K2801" i="55"/>
  <c r="L2801" i="55"/>
  <c r="M2801" i="55"/>
  <c r="N2801" i="55"/>
  <c r="B2802" i="55"/>
  <c r="C2802" i="55"/>
  <c r="P2802" i="55" s="1"/>
  <c r="D2802" i="55"/>
  <c r="E2802" i="55"/>
  <c r="F2802" i="55"/>
  <c r="G2802" i="55"/>
  <c r="H2802" i="55"/>
  <c r="I2802" i="55"/>
  <c r="J2802" i="55"/>
  <c r="K2802" i="55"/>
  <c r="L2802" i="55"/>
  <c r="M2802" i="55"/>
  <c r="N2802" i="55"/>
  <c r="B2803" i="55"/>
  <c r="C2803" i="55"/>
  <c r="P2803" i="55" s="1"/>
  <c r="D2803" i="55"/>
  <c r="E2803" i="55"/>
  <c r="F2803" i="55"/>
  <c r="G2803" i="55"/>
  <c r="H2803" i="55"/>
  <c r="I2803" i="55"/>
  <c r="J2803" i="55"/>
  <c r="K2803" i="55"/>
  <c r="L2803" i="55"/>
  <c r="M2803" i="55"/>
  <c r="N2803" i="55"/>
  <c r="B2804" i="55"/>
  <c r="C2804" i="55"/>
  <c r="P2804" i="55" s="1"/>
  <c r="D2804" i="55"/>
  <c r="E2804" i="55"/>
  <c r="F2804" i="55"/>
  <c r="G2804" i="55"/>
  <c r="H2804" i="55"/>
  <c r="I2804" i="55"/>
  <c r="J2804" i="55"/>
  <c r="K2804" i="55"/>
  <c r="L2804" i="55"/>
  <c r="M2804" i="55"/>
  <c r="N2804" i="55"/>
  <c r="B2805" i="55"/>
  <c r="C2805" i="55"/>
  <c r="P2805" i="55" s="1"/>
  <c r="D2805" i="55"/>
  <c r="E2805" i="55"/>
  <c r="F2805" i="55"/>
  <c r="G2805" i="55"/>
  <c r="H2805" i="55"/>
  <c r="I2805" i="55"/>
  <c r="J2805" i="55"/>
  <c r="K2805" i="55"/>
  <c r="L2805" i="55"/>
  <c r="M2805" i="55"/>
  <c r="N2805" i="55"/>
  <c r="B2806" i="55"/>
  <c r="C2806" i="55"/>
  <c r="P2806" i="55" s="1"/>
  <c r="D2806" i="55"/>
  <c r="E2806" i="55"/>
  <c r="F2806" i="55"/>
  <c r="G2806" i="55"/>
  <c r="H2806" i="55"/>
  <c r="I2806" i="55"/>
  <c r="J2806" i="55"/>
  <c r="K2806" i="55"/>
  <c r="L2806" i="55"/>
  <c r="M2806" i="55"/>
  <c r="N2806" i="55"/>
  <c r="B2807" i="55"/>
  <c r="C2807" i="55"/>
  <c r="P2807" i="55" s="1"/>
  <c r="D2807" i="55"/>
  <c r="E2807" i="55"/>
  <c r="F2807" i="55"/>
  <c r="G2807" i="55"/>
  <c r="H2807" i="55"/>
  <c r="I2807" i="55"/>
  <c r="J2807" i="55"/>
  <c r="K2807" i="55"/>
  <c r="L2807" i="55"/>
  <c r="M2807" i="55"/>
  <c r="N2807" i="55"/>
  <c r="B2808" i="55"/>
  <c r="C2808" i="55"/>
  <c r="P2808" i="55" s="1"/>
  <c r="D2808" i="55"/>
  <c r="E2808" i="55"/>
  <c r="F2808" i="55"/>
  <c r="G2808" i="55"/>
  <c r="H2808" i="55"/>
  <c r="I2808" i="55"/>
  <c r="J2808" i="55"/>
  <c r="K2808" i="55"/>
  <c r="L2808" i="55"/>
  <c r="M2808" i="55"/>
  <c r="N2808" i="55"/>
  <c r="B2809" i="55"/>
  <c r="C2809" i="55"/>
  <c r="P2809" i="55" s="1"/>
  <c r="D2809" i="55"/>
  <c r="E2809" i="55"/>
  <c r="F2809" i="55"/>
  <c r="G2809" i="55"/>
  <c r="H2809" i="55"/>
  <c r="I2809" i="55"/>
  <c r="J2809" i="55"/>
  <c r="K2809" i="55"/>
  <c r="L2809" i="55"/>
  <c r="M2809" i="55"/>
  <c r="N2809" i="55"/>
  <c r="B2810" i="55"/>
  <c r="C2810" i="55"/>
  <c r="P2810" i="55" s="1"/>
  <c r="D2810" i="55"/>
  <c r="E2810" i="55"/>
  <c r="F2810" i="55"/>
  <c r="G2810" i="55"/>
  <c r="H2810" i="55"/>
  <c r="I2810" i="55"/>
  <c r="J2810" i="55"/>
  <c r="K2810" i="55"/>
  <c r="L2810" i="55"/>
  <c r="M2810" i="55"/>
  <c r="N2810" i="55"/>
  <c r="B2811" i="55"/>
  <c r="C2811" i="55"/>
  <c r="P2811" i="55" s="1"/>
  <c r="D2811" i="55"/>
  <c r="E2811" i="55"/>
  <c r="F2811" i="55"/>
  <c r="G2811" i="55"/>
  <c r="H2811" i="55"/>
  <c r="I2811" i="55"/>
  <c r="J2811" i="55"/>
  <c r="K2811" i="55"/>
  <c r="L2811" i="55"/>
  <c r="M2811" i="55"/>
  <c r="N2811" i="55"/>
  <c r="B2812" i="55"/>
  <c r="C2812" i="55"/>
  <c r="P2812" i="55" s="1"/>
  <c r="D2812" i="55"/>
  <c r="E2812" i="55"/>
  <c r="F2812" i="55"/>
  <c r="G2812" i="55"/>
  <c r="H2812" i="55"/>
  <c r="I2812" i="55"/>
  <c r="J2812" i="55"/>
  <c r="K2812" i="55"/>
  <c r="L2812" i="55"/>
  <c r="M2812" i="55"/>
  <c r="N2812" i="55"/>
  <c r="B2813" i="55"/>
  <c r="C2813" i="55"/>
  <c r="P2813" i="55" s="1"/>
  <c r="D2813" i="55"/>
  <c r="E2813" i="55"/>
  <c r="F2813" i="55"/>
  <c r="G2813" i="55"/>
  <c r="H2813" i="55"/>
  <c r="I2813" i="55"/>
  <c r="J2813" i="55"/>
  <c r="K2813" i="55"/>
  <c r="L2813" i="55"/>
  <c r="M2813" i="55"/>
  <c r="N2813" i="55"/>
  <c r="B2814" i="55"/>
  <c r="C2814" i="55"/>
  <c r="P2814" i="55" s="1"/>
  <c r="D2814" i="55"/>
  <c r="E2814" i="55"/>
  <c r="F2814" i="55"/>
  <c r="G2814" i="55"/>
  <c r="H2814" i="55"/>
  <c r="I2814" i="55"/>
  <c r="J2814" i="55"/>
  <c r="K2814" i="55"/>
  <c r="L2814" i="55"/>
  <c r="M2814" i="55"/>
  <c r="N2814" i="55"/>
  <c r="B2815" i="55"/>
  <c r="C2815" i="55"/>
  <c r="P2815" i="55" s="1"/>
  <c r="D2815" i="55"/>
  <c r="E2815" i="55"/>
  <c r="F2815" i="55"/>
  <c r="G2815" i="55"/>
  <c r="H2815" i="55"/>
  <c r="I2815" i="55"/>
  <c r="J2815" i="55"/>
  <c r="K2815" i="55"/>
  <c r="L2815" i="55"/>
  <c r="M2815" i="55"/>
  <c r="N2815" i="55"/>
  <c r="B2816" i="55"/>
  <c r="C2816" i="55"/>
  <c r="P2816" i="55" s="1"/>
  <c r="D2816" i="55"/>
  <c r="E2816" i="55"/>
  <c r="F2816" i="55"/>
  <c r="G2816" i="55"/>
  <c r="H2816" i="55"/>
  <c r="I2816" i="55"/>
  <c r="J2816" i="55"/>
  <c r="K2816" i="55"/>
  <c r="L2816" i="55"/>
  <c r="M2816" i="55"/>
  <c r="N2816" i="55"/>
  <c r="B2817" i="55"/>
  <c r="C2817" i="55"/>
  <c r="P2817" i="55" s="1"/>
  <c r="D2817" i="55"/>
  <c r="E2817" i="55"/>
  <c r="F2817" i="55"/>
  <c r="G2817" i="55"/>
  <c r="H2817" i="55"/>
  <c r="I2817" i="55"/>
  <c r="J2817" i="55"/>
  <c r="K2817" i="55"/>
  <c r="L2817" i="55"/>
  <c r="M2817" i="55"/>
  <c r="N2817" i="55"/>
  <c r="B2818" i="55"/>
  <c r="C2818" i="55"/>
  <c r="P2818" i="55" s="1"/>
  <c r="D2818" i="55"/>
  <c r="E2818" i="55"/>
  <c r="F2818" i="55"/>
  <c r="G2818" i="55"/>
  <c r="H2818" i="55"/>
  <c r="I2818" i="55"/>
  <c r="J2818" i="55"/>
  <c r="K2818" i="55"/>
  <c r="L2818" i="55"/>
  <c r="M2818" i="55"/>
  <c r="N2818" i="55"/>
  <c r="B2819" i="55"/>
  <c r="C2819" i="55"/>
  <c r="P2819" i="55" s="1"/>
  <c r="D2819" i="55"/>
  <c r="E2819" i="55"/>
  <c r="F2819" i="55"/>
  <c r="G2819" i="55"/>
  <c r="H2819" i="55"/>
  <c r="I2819" i="55"/>
  <c r="J2819" i="55"/>
  <c r="K2819" i="55"/>
  <c r="L2819" i="55"/>
  <c r="M2819" i="55"/>
  <c r="N2819" i="55"/>
  <c r="B2820" i="55"/>
  <c r="C2820" i="55"/>
  <c r="P2820" i="55" s="1"/>
  <c r="D2820" i="55"/>
  <c r="E2820" i="55"/>
  <c r="F2820" i="55"/>
  <c r="G2820" i="55"/>
  <c r="H2820" i="55"/>
  <c r="I2820" i="55"/>
  <c r="J2820" i="55"/>
  <c r="K2820" i="55"/>
  <c r="L2820" i="55"/>
  <c r="M2820" i="55"/>
  <c r="N2820" i="55"/>
  <c r="B2821" i="55"/>
  <c r="C2821" i="55"/>
  <c r="P2821" i="55" s="1"/>
  <c r="D2821" i="55"/>
  <c r="E2821" i="55"/>
  <c r="F2821" i="55"/>
  <c r="G2821" i="55"/>
  <c r="H2821" i="55"/>
  <c r="I2821" i="55"/>
  <c r="J2821" i="55"/>
  <c r="K2821" i="55"/>
  <c r="L2821" i="55"/>
  <c r="M2821" i="55"/>
  <c r="N2821" i="55"/>
  <c r="B2822" i="55"/>
  <c r="C2822" i="55"/>
  <c r="P2822" i="55" s="1"/>
  <c r="D2822" i="55"/>
  <c r="E2822" i="55"/>
  <c r="F2822" i="55"/>
  <c r="G2822" i="55"/>
  <c r="H2822" i="55"/>
  <c r="I2822" i="55"/>
  <c r="J2822" i="55"/>
  <c r="K2822" i="55"/>
  <c r="L2822" i="55"/>
  <c r="M2822" i="55"/>
  <c r="N2822" i="55"/>
  <c r="B2823" i="55"/>
  <c r="C2823" i="55"/>
  <c r="P2823" i="55" s="1"/>
  <c r="D2823" i="55"/>
  <c r="E2823" i="55"/>
  <c r="F2823" i="55"/>
  <c r="G2823" i="55"/>
  <c r="H2823" i="55"/>
  <c r="I2823" i="55"/>
  <c r="J2823" i="55"/>
  <c r="K2823" i="55"/>
  <c r="L2823" i="55"/>
  <c r="M2823" i="55"/>
  <c r="N2823" i="55"/>
  <c r="B2824" i="55"/>
  <c r="C2824" i="55"/>
  <c r="P2824" i="55" s="1"/>
  <c r="D2824" i="55"/>
  <c r="E2824" i="55"/>
  <c r="F2824" i="55"/>
  <c r="G2824" i="55"/>
  <c r="H2824" i="55"/>
  <c r="I2824" i="55"/>
  <c r="J2824" i="55"/>
  <c r="K2824" i="55"/>
  <c r="L2824" i="55"/>
  <c r="M2824" i="55"/>
  <c r="N2824" i="55"/>
  <c r="B2825" i="55"/>
  <c r="C2825" i="55"/>
  <c r="P2825" i="55" s="1"/>
  <c r="D2825" i="55"/>
  <c r="E2825" i="55"/>
  <c r="F2825" i="55"/>
  <c r="G2825" i="55"/>
  <c r="H2825" i="55"/>
  <c r="I2825" i="55"/>
  <c r="J2825" i="55"/>
  <c r="K2825" i="55"/>
  <c r="L2825" i="55"/>
  <c r="M2825" i="55"/>
  <c r="N2825" i="55"/>
  <c r="B2826" i="55"/>
  <c r="C2826" i="55"/>
  <c r="P2826" i="55" s="1"/>
  <c r="D2826" i="55"/>
  <c r="E2826" i="55"/>
  <c r="F2826" i="55"/>
  <c r="G2826" i="55"/>
  <c r="H2826" i="55"/>
  <c r="I2826" i="55"/>
  <c r="J2826" i="55"/>
  <c r="K2826" i="55"/>
  <c r="L2826" i="55"/>
  <c r="M2826" i="55"/>
  <c r="N2826" i="55"/>
  <c r="B2827" i="55"/>
  <c r="C2827" i="55"/>
  <c r="P2827" i="55" s="1"/>
  <c r="D2827" i="55"/>
  <c r="E2827" i="55"/>
  <c r="F2827" i="55"/>
  <c r="G2827" i="55"/>
  <c r="H2827" i="55"/>
  <c r="I2827" i="55"/>
  <c r="J2827" i="55"/>
  <c r="K2827" i="55"/>
  <c r="L2827" i="55"/>
  <c r="M2827" i="55"/>
  <c r="N2827" i="55"/>
  <c r="B2828" i="55"/>
  <c r="C2828" i="55"/>
  <c r="P2828" i="55" s="1"/>
  <c r="D2828" i="55"/>
  <c r="E2828" i="55"/>
  <c r="F2828" i="55"/>
  <c r="G2828" i="55"/>
  <c r="H2828" i="55"/>
  <c r="I2828" i="55"/>
  <c r="J2828" i="55"/>
  <c r="K2828" i="55"/>
  <c r="L2828" i="55"/>
  <c r="M2828" i="55"/>
  <c r="N2828" i="55"/>
  <c r="B2829" i="55"/>
  <c r="C2829" i="55"/>
  <c r="P2829" i="55" s="1"/>
  <c r="D2829" i="55"/>
  <c r="E2829" i="55"/>
  <c r="F2829" i="55"/>
  <c r="G2829" i="55"/>
  <c r="H2829" i="55"/>
  <c r="I2829" i="55"/>
  <c r="J2829" i="55"/>
  <c r="K2829" i="55"/>
  <c r="L2829" i="55"/>
  <c r="M2829" i="55"/>
  <c r="N2829" i="55"/>
  <c r="B2830" i="55"/>
  <c r="C2830" i="55"/>
  <c r="P2830" i="55" s="1"/>
  <c r="D2830" i="55"/>
  <c r="E2830" i="55"/>
  <c r="F2830" i="55"/>
  <c r="G2830" i="55"/>
  <c r="H2830" i="55"/>
  <c r="I2830" i="55"/>
  <c r="J2830" i="55"/>
  <c r="K2830" i="55"/>
  <c r="L2830" i="55"/>
  <c r="M2830" i="55"/>
  <c r="N2830" i="55"/>
  <c r="B2831" i="55"/>
  <c r="C2831" i="55"/>
  <c r="P2831" i="55" s="1"/>
  <c r="D2831" i="55"/>
  <c r="E2831" i="55"/>
  <c r="F2831" i="55"/>
  <c r="G2831" i="55"/>
  <c r="H2831" i="55"/>
  <c r="I2831" i="55"/>
  <c r="J2831" i="55"/>
  <c r="K2831" i="55"/>
  <c r="L2831" i="55"/>
  <c r="M2831" i="55"/>
  <c r="N2831" i="55"/>
  <c r="B2832" i="55"/>
  <c r="C2832" i="55"/>
  <c r="P2832" i="55" s="1"/>
  <c r="D2832" i="55"/>
  <c r="E2832" i="55"/>
  <c r="F2832" i="55"/>
  <c r="G2832" i="55"/>
  <c r="H2832" i="55"/>
  <c r="I2832" i="55"/>
  <c r="J2832" i="55"/>
  <c r="K2832" i="55"/>
  <c r="L2832" i="55"/>
  <c r="M2832" i="55"/>
  <c r="N2832" i="55"/>
  <c r="B2833" i="55"/>
  <c r="C2833" i="55"/>
  <c r="P2833" i="55" s="1"/>
  <c r="D2833" i="55"/>
  <c r="E2833" i="55"/>
  <c r="F2833" i="55"/>
  <c r="G2833" i="55"/>
  <c r="H2833" i="55"/>
  <c r="I2833" i="55"/>
  <c r="J2833" i="55"/>
  <c r="K2833" i="55"/>
  <c r="L2833" i="55"/>
  <c r="M2833" i="55"/>
  <c r="N2833" i="55"/>
  <c r="B2834" i="55"/>
  <c r="C2834" i="55"/>
  <c r="P2834" i="55" s="1"/>
  <c r="D2834" i="55"/>
  <c r="E2834" i="55"/>
  <c r="F2834" i="55"/>
  <c r="G2834" i="55"/>
  <c r="H2834" i="55"/>
  <c r="I2834" i="55"/>
  <c r="J2834" i="55"/>
  <c r="K2834" i="55"/>
  <c r="L2834" i="55"/>
  <c r="M2834" i="55"/>
  <c r="N2834" i="55"/>
  <c r="B2835" i="55"/>
  <c r="C2835" i="55"/>
  <c r="P2835" i="55" s="1"/>
  <c r="D2835" i="55"/>
  <c r="E2835" i="55"/>
  <c r="F2835" i="55"/>
  <c r="G2835" i="55"/>
  <c r="H2835" i="55"/>
  <c r="I2835" i="55"/>
  <c r="J2835" i="55"/>
  <c r="K2835" i="55"/>
  <c r="L2835" i="55"/>
  <c r="M2835" i="55"/>
  <c r="N2835" i="55"/>
  <c r="B2836" i="55"/>
  <c r="C2836" i="55"/>
  <c r="P2836" i="55" s="1"/>
  <c r="D2836" i="55"/>
  <c r="E2836" i="55"/>
  <c r="F2836" i="55"/>
  <c r="G2836" i="55"/>
  <c r="H2836" i="55"/>
  <c r="I2836" i="55"/>
  <c r="J2836" i="55"/>
  <c r="K2836" i="55"/>
  <c r="L2836" i="55"/>
  <c r="M2836" i="55"/>
  <c r="N2836" i="55"/>
  <c r="B2837" i="55"/>
  <c r="C2837" i="55"/>
  <c r="P2837" i="55" s="1"/>
  <c r="D2837" i="55"/>
  <c r="E2837" i="55"/>
  <c r="F2837" i="55"/>
  <c r="G2837" i="55"/>
  <c r="H2837" i="55"/>
  <c r="I2837" i="55"/>
  <c r="J2837" i="55"/>
  <c r="K2837" i="55"/>
  <c r="L2837" i="55"/>
  <c r="M2837" i="55"/>
  <c r="N2837" i="55"/>
  <c r="B2838" i="55"/>
  <c r="C2838" i="55"/>
  <c r="P2838" i="55" s="1"/>
  <c r="D2838" i="55"/>
  <c r="E2838" i="55"/>
  <c r="F2838" i="55"/>
  <c r="G2838" i="55"/>
  <c r="H2838" i="55"/>
  <c r="I2838" i="55"/>
  <c r="J2838" i="55"/>
  <c r="K2838" i="55"/>
  <c r="L2838" i="55"/>
  <c r="M2838" i="55"/>
  <c r="N2838" i="55"/>
  <c r="B2839" i="55"/>
  <c r="C2839" i="55"/>
  <c r="P2839" i="55" s="1"/>
  <c r="D2839" i="55"/>
  <c r="E2839" i="55"/>
  <c r="F2839" i="55"/>
  <c r="G2839" i="55"/>
  <c r="H2839" i="55"/>
  <c r="I2839" i="55"/>
  <c r="J2839" i="55"/>
  <c r="K2839" i="55"/>
  <c r="L2839" i="55"/>
  <c r="M2839" i="55"/>
  <c r="N2839" i="55"/>
  <c r="B2840" i="55"/>
  <c r="C2840" i="55"/>
  <c r="P2840" i="55" s="1"/>
  <c r="D2840" i="55"/>
  <c r="E2840" i="55"/>
  <c r="F2840" i="55"/>
  <c r="G2840" i="55"/>
  <c r="H2840" i="55"/>
  <c r="I2840" i="55"/>
  <c r="J2840" i="55"/>
  <c r="K2840" i="55"/>
  <c r="L2840" i="55"/>
  <c r="M2840" i="55"/>
  <c r="N2840" i="55"/>
  <c r="B2841" i="55"/>
  <c r="C2841" i="55"/>
  <c r="P2841" i="55" s="1"/>
  <c r="D2841" i="55"/>
  <c r="E2841" i="55"/>
  <c r="F2841" i="55"/>
  <c r="G2841" i="55"/>
  <c r="H2841" i="55"/>
  <c r="I2841" i="55"/>
  <c r="J2841" i="55"/>
  <c r="K2841" i="55"/>
  <c r="L2841" i="55"/>
  <c r="M2841" i="55"/>
  <c r="N2841" i="55"/>
  <c r="B2842" i="55"/>
  <c r="C2842" i="55"/>
  <c r="P2842" i="55" s="1"/>
  <c r="D2842" i="55"/>
  <c r="E2842" i="55"/>
  <c r="F2842" i="55"/>
  <c r="G2842" i="55"/>
  <c r="H2842" i="55"/>
  <c r="I2842" i="55"/>
  <c r="J2842" i="55"/>
  <c r="K2842" i="55"/>
  <c r="L2842" i="55"/>
  <c r="M2842" i="55"/>
  <c r="N2842" i="55"/>
  <c r="B2843" i="55"/>
  <c r="C2843" i="55"/>
  <c r="P2843" i="55" s="1"/>
  <c r="D2843" i="55"/>
  <c r="E2843" i="55"/>
  <c r="F2843" i="55"/>
  <c r="G2843" i="55"/>
  <c r="H2843" i="55"/>
  <c r="I2843" i="55"/>
  <c r="J2843" i="55"/>
  <c r="K2843" i="55"/>
  <c r="L2843" i="55"/>
  <c r="M2843" i="55"/>
  <c r="N2843" i="55"/>
  <c r="B2844" i="55"/>
  <c r="C2844" i="55"/>
  <c r="P2844" i="55" s="1"/>
  <c r="D2844" i="55"/>
  <c r="E2844" i="55"/>
  <c r="F2844" i="55"/>
  <c r="G2844" i="55"/>
  <c r="H2844" i="55"/>
  <c r="I2844" i="55"/>
  <c r="J2844" i="55"/>
  <c r="K2844" i="55"/>
  <c r="L2844" i="55"/>
  <c r="M2844" i="55"/>
  <c r="N2844" i="55"/>
  <c r="B2845" i="55"/>
  <c r="C2845" i="55"/>
  <c r="P2845" i="55" s="1"/>
  <c r="D2845" i="55"/>
  <c r="E2845" i="55"/>
  <c r="F2845" i="55"/>
  <c r="G2845" i="55"/>
  <c r="H2845" i="55"/>
  <c r="I2845" i="55"/>
  <c r="J2845" i="55"/>
  <c r="K2845" i="55"/>
  <c r="L2845" i="55"/>
  <c r="M2845" i="55"/>
  <c r="N2845" i="55"/>
  <c r="B2846" i="55"/>
  <c r="C2846" i="55"/>
  <c r="P2846" i="55" s="1"/>
  <c r="D2846" i="55"/>
  <c r="E2846" i="55"/>
  <c r="F2846" i="55"/>
  <c r="G2846" i="55"/>
  <c r="H2846" i="55"/>
  <c r="I2846" i="55"/>
  <c r="J2846" i="55"/>
  <c r="K2846" i="55"/>
  <c r="L2846" i="55"/>
  <c r="M2846" i="55"/>
  <c r="N2846" i="55"/>
  <c r="B2847" i="55"/>
  <c r="C2847" i="55"/>
  <c r="P2847" i="55" s="1"/>
  <c r="D2847" i="55"/>
  <c r="E2847" i="55"/>
  <c r="F2847" i="55"/>
  <c r="G2847" i="55"/>
  <c r="H2847" i="55"/>
  <c r="I2847" i="55"/>
  <c r="J2847" i="55"/>
  <c r="K2847" i="55"/>
  <c r="L2847" i="55"/>
  <c r="M2847" i="55"/>
  <c r="N2847" i="55"/>
  <c r="B2848" i="55"/>
  <c r="C2848" i="55"/>
  <c r="P2848" i="55" s="1"/>
  <c r="D2848" i="55"/>
  <c r="E2848" i="55"/>
  <c r="F2848" i="55"/>
  <c r="G2848" i="55"/>
  <c r="H2848" i="55"/>
  <c r="I2848" i="55"/>
  <c r="J2848" i="55"/>
  <c r="K2848" i="55"/>
  <c r="L2848" i="55"/>
  <c r="M2848" i="55"/>
  <c r="N2848" i="55"/>
  <c r="B2849" i="55"/>
  <c r="C2849" i="55"/>
  <c r="P2849" i="55" s="1"/>
  <c r="D2849" i="55"/>
  <c r="E2849" i="55"/>
  <c r="F2849" i="55"/>
  <c r="G2849" i="55"/>
  <c r="H2849" i="55"/>
  <c r="I2849" i="55"/>
  <c r="J2849" i="55"/>
  <c r="K2849" i="55"/>
  <c r="L2849" i="55"/>
  <c r="M2849" i="55"/>
  <c r="N2849" i="55"/>
  <c r="B2850" i="55"/>
  <c r="C2850" i="55"/>
  <c r="P2850" i="55" s="1"/>
  <c r="D2850" i="55"/>
  <c r="E2850" i="55"/>
  <c r="F2850" i="55"/>
  <c r="G2850" i="55"/>
  <c r="H2850" i="55"/>
  <c r="I2850" i="55"/>
  <c r="J2850" i="55"/>
  <c r="K2850" i="55"/>
  <c r="L2850" i="55"/>
  <c r="M2850" i="55"/>
  <c r="N2850" i="55"/>
  <c r="B2851" i="55"/>
  <c r="C2851" i="55"/>
  <c r="P2851" i="55" s="1"/>
  <c r="D2851" i="55"/>
  <c r="E2851" i="55"/>
  <c r="F2851" i="55"/>
  <c r="G2851" i="55"/>
  <c r="H2851" i="55"/>
  <c r="I2851" i="55"/>
  <c r="J2851" i="55"/>
  <c r="K2851" i="55"/>
  <c r="L2851" i="55"/>
  <c r="M2851" i="55"/>
  <c r="N2851" i="55"/>
  <c r="B2852" i="55"/>
  <c r="C2852" i="55"/>
  <c r="P2852" i="55" s="1"/>
  <c r="D2852" i="55"/>
  <c r="E2852" i="55"/>
  <c r="F2852" i="55"/>
  <c r="G2852" i="55"/>
  <c r="H2852" i="55"/>
  <c r="I2852" i="55"/>
  <c r="J2852" i="55"/>
  <c r="K2852" i="55"/>
  <c r="L2852" i="55"/>
  <c r="M2852" i="55"/>
  <c r="N2852" i="55"/>
  <c r="B2853" i="55"/>
  <c r="C2853" i="55"/>
  <c r="P2853" i="55" s="1"/>
  <c r="D2853" i="55"/>
  <c r="E2853" i="55"/>
  <c r="F2853" i="55"/>
  <c r="G2853" i="55"/>
  <c r="H2853" i="55"/>
  <c r="I2853" i="55"/>
  <c r="J2853" i="55"/>
  <c r="K2853" i="55"/>
  <c r="L2853" i="55"/>
  <c r="M2853" i="55"/>
  <c r="N2853" i="55"/>
  <c r="B2854" i="55"/>
  <c r="C2854" i="55"/>
  <c r="P2854" i="55" s="1"/>
  <c r="D2854" i="55"/>
  <c r="E2854" i="55"/>
  <c r="F2854" i="55"/>
  <c r="G2854" i="55"/>
  <c r="H2854" i="55"/>
  <c r="I2854" i="55"/>
  <c r="J2854" i="55"/>
  <c r="K2854" i="55"/>
  <c r="L2854" i="55"/>
  <c r="M2854" i="55"/>
  <c r="N2854" i="55"/>
  <c r="B2855" i="55"/>
  <c r="C2855" i="55"/>
  <c r="P2855" i="55" s="1"/>
  <c r="D2855" i="55"/>
  <c r="E2855" i="55"/>
  <c r="F2855" i="55"/>
  <c r="G2855" i="55"/>
  <c r="H2855" i="55"/>
  <c r="I2855" i="55"/>
  <c r="J2855" i="55"/>
  <c r="K2855" i="55"/>
  <c r="L2855" i="55"/>
  <c r="M2855" i="55"/>
  <c r="N2855" i="55"/>
  <c r="B2856" i="55"/>
  <c r="C2856" i="55"/>
  <c r="P2856" i="55" s="1"/>
  <c r="D2856" i="55"/>
  <c r="E2856" i="55"/>
  <c r="F2856" i="55"/>
  <c r="G2856" i="55"/>
  <c r="H2856" i="55"/>
  <c r="I2856" i="55"/>
  <c r="J2856" i="55"/>
  <c r="K2856" i="55"/>
  <c r="L2856" i="55"/>
  <c r="M2856" i="55"/>
  <c r="N2856" i="55"/>
  <c r="B2857" i="55"/>
  <c r="C2857" i="55"/>
  <c r="P2857" i="55" s="1"/>
  <c r="D2857" i="55"/>
  <c r="E2857" i="55"/>
  <c r="F2857" i="55"/>
  <c r="G2857" i="55"/>
  <c r="H2857" i="55"/>
  <c r="I2857" i="55"/>
  <c r="J2857" i="55"/>
  <c r="K2857" i="55"/>
  <c r="L2857" i="55"/>
  <c r="M2857" i="55"/>
  <c r="N2857" i="55"/>
  <c r="B2858" i="55"/>
  <c r="C2858" i="55"/>
  <c r="P2858" i="55" s="1"/>
  <c r="D2858" i="55"/>
  <c r="E2858" i="55"/>
  <c r="F2858" i="55"/>
  <c r="G2858" i="55"/>
  <c r="H2858" i="55"/>
  <c r="I2858" i="55"/>
  <c r="J2858" i="55"/>
  <c r="K2858" i="55"/>
  <c r="L2858" i="55"/>
  <c r="M2858" i="55"/>
  <c r="N2858" i="55"/>
  <c r="B2859" i="55"/>
  <c r="C2859" i="55"/>
  <c r="P2859" i="55" s="1"/>
  <c r="D2859" i="55"/>
  <c r="E2859" i="55"/>
  <c r="F2859" i="55"/>
  <c r="G2859" i="55"/>
  <c r="H2859" i="55"/>
  <c r="I2859" i="55"/>
  <c r="J2859" i="55"/>
  <c r="K2859" i="55"/>
  <c r="L2859" i="55"/>
  <c r="M2859" i="55"/>
  <c r="N2859" i="55"/>
  <c r="B2860" i="55"/>
  <c r="C2860" i="55"/>
  <c r="P2860" i="55" s="1"/>
  <c r="D2860" i="55"/>
  <c r="E2860" i="55"/>
  <c r="F2860" i="55"/>
  <c r="G2860" i="55"/>
  <c r="H2860" i="55"/>
  <c r="I2860" i="55"/>
  <c r="J2860" i="55"/>
  <c r="K2860" i="55"/>
  <c r="L2860" i="55"/>
  <c r="M2860" i="55"/>
  <c r="N2860" i="55"/>
  <c r="B2861" i="55"/>
  <c r="C2861" i="55"/>
  <c r="P2861" i="55" s="1"/>
  <c r="D2861" i="55"/>
  <c r="E2861" i="55"/>
  <c r="F2861" i="55"/>
  <c r="G2861" i="55"/>
  <c r="H2861" i="55"/>
  <c r="I2861" i="55"/>
  <c r="J2861" i="55"/>
  <c r="K2861" i="55"/>
  <c r="L2861" i="55"/>
  <c r="M2861" i="55"/>
  <c r="N2861" i="55"/>
  <c r="B2862" i="55"/>
  <c r="C2862" i="55"/>
  <c r="P2862" i="55" s="1"/>
  <c r="D2862" i="55"/>
  <c r="E2862" i="55"/>
  <c r="F2862" i="55"/>
  <c r="G2862" i="55"/>
  <c r="H2862" i="55"/>
  <c r="I2862" i="55"/>
  <c r="J2862" i="55"/>
  <c r="K2862" i="55"/>
  <c r="L2862" i="55"/>
  <c r="M2862" i="55"/>
  <c r="N2862" i="55"/>
  <c r="B2863" i="55"/>
  <c r="C2863" i="55"/>
  <c r="P2863" i="55" s="1"/>
  <c r="D2863" i="55"/>
  <c r="E2863" i="55"/>
  <c r="F2863" i="55"/>
  <c r="G2863" i="55"/>
  <c r="H2863" i="55"/>
  <c r="I2863" i="55"/>
  <c r="J2863" i="55"/>
  <c r="K2863" i="55"/>
  <c r="L2863" i="55"/>
  <c r="M2863" i="55"/>
  <c r="N2863" i="55"/>
  <c r="B2864" i="55"/>
  <c r="C2864" i="55"/>
  <c r="P2864" i="55" s="1"/>
  <c r="D2864" i="55"/>
  <c r="E2864" i="55"/>
  <c r="F2864" i="55"/>
  <c r="G2864" i="55"/>
  <c r="H2864" i="55"/>
  <c r="I2864" i="55"/>
  <c r="J2864" i="55"/>
  <c r="K2864" i="55"/>
  <c r="L2864" i="55"/>
  <c r="M2864" i="55"/>
  <c r="N2864" i="55"/>
  <c r="B2865" i="55"/>
  <c r="C2865" i="55"/>
  <c r="P2865" i="55" s="1"/>
  <c r="D2865" i="55"/>
  <c r="E2865" i="55"/>
  <c r="F2865" i="55"/>
  <c r="G2865" i="55"/>
  <c r="H2865" i="55"/>
  <c r="I2865" i="55"/>
  <c r="J2865" i="55"/>
  <c r="K2865" i="55"/>
  <c r="L2865" i="55"/>
  <c r="M2865" i="55"/>
  <c r="N2865" i="55"/>
  <c r="B2866" i="55"/>
  <c r="C2866" i="55"/>
  <c r="P2866" i="55" s="1"/>
  <c r="D2866" i="55"/>
  <c r="E2866" i="55"/>
  <c r="F2866" i="55"/>
  <c r="G2866" i="55"/>
  <c r="H2866" i="55"/>
  <c r="I2866" i="55"/>
  <c r="J2866" i="55"/>
  <c r="K2866" i="55"/>
  <c r="L2866" i="55"/>
  <c r="M2866" i="55"/>
  <c r="N2866" i="55"/>
  <c r="B2867" i="55"/>
  <c r="C2867" i="55"/>
  <c r="P2867" i="55" s="1"/>
  <c r="D2867" i="55"/>
  <c r="E2867" i="55"/>
  <c r="F2867" i="55"/>
  <c r="G2867" i="55"/>
  <c r="H2867" i="55"/>
  <c r="I2867" i="55"/>
  <c r="J2867" i="55"/>
  <c r="K2867" i="55"/>
  <c r="L2867" i="55"/>
  <c r="M2867" i="55"/>
  <c r="N2867" i="55"/>
  <c r="B2868" i="55"/>
  <c r="C2868" i="55"/>
  <c r="P2868" i="55" s="1"/>
  <c r="D2868" i="55"/>
  <c r="E2868" i="55"/>
  <c r="F2868" i="55"/>
  <c r="G2868" i="55"/>
  <c r="H2868" i="55"/>
  <c r="I2868" i="55"/>
  <c r="J2868" i="55"/>
  <c r="K2868" i="55"/>
  <c r="L2868" i="55"/>
  <c r="M2868" i="55"/>
  <c r="N2868" i="55"/>
  <c r="B2869" i="55"/>
  <c r="C2869" i="55"/>
  <c r="P2869" i="55" s="1"/>
  <c r="D2869" i="55"/>
  <c r="E2869" i="55"/>
  <c r="F2869" i="55"/>
  <c r="G2869" i="55"/>
  <c r="H2869" i="55"/>
  <c r="I2869" i="55"/>
  <c r="J2869" i="55"/>
  <c r="K2869" i="55"/>
  <c r="L2869" i="55"/>
  <c r="M2869" i="55"/>
  <c r="N2869" i="55"/>
  <c r="B2870" i="55"/>
  <c r="C2870" i="55"/>
  <c r="P2870" i="55" s="1"/>
  <c r="D2870" i="55"/>
  <c r="E2870" i="55"/>
  <c r="F2870" i="55"/>
  <c r="G2870" i="55"/>
  <c r="H2870" i="55"/>
  <c r="I2870" i="55"/>
  <c r="J2870" i="55"/>
  <c r="K2870" i="55"/>
  <c r="L2870" i="55"/>
  <c r="M2870" i="55"/>
  <c r="N2870" i="55"/>
  <c r="B2871" i="55"/>
  <c r="C2871" i="55"/>
  <c r="P2871" i="55" s="1"/>
  <c r="D2871" i="55"/>
  <c r="E2871" i="55"/>
  <c r="F2871" i="55"/>
  <c r="G2871" i="55"/>
  <c r="H2871" i="55"/>
  <c r="I2871" i="55"/>
  <c r="J2871" i="55"/>
  <c r="K2871" i="55"/>
  <c r="L2871" i="55"/>
  <c r="M2871" i="55"/>
  <c r="N2871" i="55"/>
  <c r="B2872" i="55"/>
  <c r="C2872" i="55"/>
  <c r="P2872" i="55" s="1"/>
  <c r="D2872" i="55"/>
  <c r="E2872" i="55"/>
  <c r="F2872" i="55"/>
  <c r="G2872" i="55"/>
  <c r="H2872" i="55"/>
  <c r="I2872" i="55"/>
  <c r="J2872" i="55"/>
  <c r="K2872" i="55"/>
  <c r="L2872" i="55"/>
  <c r="M2872" i="55"/>
  <c r="N2872" i="55"/>
  <c r="B2873" i="55"/>
  <c r="C2873" i="55"/>
  <c r="P2873" i="55" s="1"/>
  <c r="D2873" i="55"/>
  <c r="E2873" i="55"/>
  <c r="F2873" i="55"/>
  <c r="G2873" i="55"/>
  <c r="H2873" i="55"/>
  <c r="I2873" i="55"/>
  <c r="J2873" i="55"/>
  <c r="K2873" i="55"/>
  <c r="L2873" i="55"/>
  <c r="M2873" i="55"/>
  <c r="N2873" i="55"/>
  <c r="B2874" i="55"/>
  <c r="C2874" i="55"/>
  <c r="P2874" i="55" s="1"/>
  <c r="D2874" i="55"/>
  <c r="E2874" i="55"/>
  <c r="F2874" i="55"/>
  <c r="G2874" i="55"/>
  <c r="H2874" i="55"/>
  <c r="I2874" i="55"/>
  <c r="J2874" i="55"/>
  <c r="K2874" i="55"/>
  <c r="L2874" i="55"/>
  <c r="M2874" i="55"/>
  <c r="N2874" i="55"/>
  <c r="B2875" i="55"/>
  <c r="C2875" i="55"/>
  <c r="P2875" i="55" s="1"/>
  <c r="D2875" i="55"/>
  <c r="E2875" i="55"/>
  <c r="F2875" i="55"/>
  <c r="G2875" i="55"/>
  <c r="H2875" i="55"/>
  <c r="I2875" i="55"/>
  <c r="J2875" i="55"/>
  <c r="K2875" i="55"/>
  <c r="L2875" i="55"/>
  <c r="M2875" i="55"/>
  <c r="N2875" i="55"/>
  <c r="B2876" i="55"/>
  <c r="C2876" i="55"/>
  <c r="P2876" i="55" s="1"/>
  <c r="D2876" i="55"/>
  <c r="E2876" i="55"/>
  <c r="F2876" i="55"/>
  <c r="G2876" i="55"/>
  <c r="H2876" i="55"/>
  <c r="I2876" i="55"/>
  <c r="J2876" i="55"/>
  <c r="K2876" i="55"/>
  <c r="L2876" i="55"/>
  <c r="M2876" i="55"/>
  <c r="N2876" i="55"/>
  <c r="B2877" i="55"/>
  <c r="C2877" i="55"/>
  <c r="P2877" i="55" s="1"/>
  <c r="D2877" i="55"/>
  <c r="E2877" i="55"/>
  <c r="F2877" i="55"/>
  <c r="G2877" i="55"/>
  <c r="H2877" i="55"/>
  <c r="I2877" i="55"/>
  <c r="J2877" i="55"/>
  <c r="K2877" i="55"/>
  <c r="L2877" i="55"/>
  <c r="M2877" i="55"/>
  <c r="N2877" i="55"/>
  <c r="B2878" i="55"/>
  <c r="C2878" i="55"/>
  <c r="P2878" i="55" s="1"/>
  <c r="D2878" i="55"/>
  <c r="E2878" i="55"/>
  <c r="F2878" i="55"/>
  <c r="G2878" i="55"/>
  <c r="H2878" i="55"/>
  <c r="I2878" i="55"/>
  <c r="J2878" i="55"/>
  <c r="K2878" i="55"/>
  <c r="L2878" i="55"/>
  <c r="M2878" i="55"/>
  <c r="N2878" i="55"/>
  <c r="B2879" i="55"/>
  <c r="C2879" i="55"/>
  <c r="P2879" i="55" s="1"/>
  <c r="D2879" i="55"/>
  <c r="E2879" i="55"/>
  <c r="F2879" i="55"/>
  <c r="G2879" i="55"/>
  <c r="H2879" i="55"/>
  <c r="I2879" i="55"/>
  <c r="J2879" i="55"/>
  <c r="K2879" i="55"/>
  <c r="L2879" i="55"/>
  <c r="M2879" i="55"/>
  <c r="N2879" i="55"/>
  <c r="B2880" i="55"/>
  <c r="C2880" i="55"/>
  <c r="P2880" i="55" s="1"/>
  <c r="D2880" i="55"/>
  <c r="E2880" i="55"/>
  <c r="F2880" i="55"/>
  <c r="G2880" i="55"/>
  <c r="H2880" i="55"/>
  <c r="I2880" i="55"/>
  <c r="J2880" i="55"/>
  <c r="K2880" i="55"/>
  <c r="L2880" i="55"/>
  <c r="M2880" i="55"/>
  <c r="N2880" i="55"/>
  <c r="B2881" i="55"/>
  <c r="C2881" i="55"/>
  <c r="P2881" i="55" s="1"/>
  <c r="D2881" i="55"/>
  <c r="E2881" i="55"/>
  <c r="F2881" i="55"/>
  <c r="G2881" i="55"/>
  <c r="H2881" i="55"/>
  <c r="I2881" i="55"/>
  <c r="J2881" i="55"/>
  <c r="K2881" i="55"/>
  <c r="L2881" i="55"/>
  <c r="M2881" i="55"/>
  <c r="N2881" i="55"/>
  <c r="B2882" i="55"/>
  <c r="C2882" i="55"/>
  <c r="P2882" i="55" s="1"/>
  <c r="D2882" i="55"/>
  <c r="E2882" i="55"/>
  <c r="F2882" i="55"/>
  <c r="G2882" i="55"/>
  <c r="H2882" i="55"/>
  <c r="I2882" i="55"/>
  <c r="J2882" i="55"/>
  <c r="K2882" i="55"/>
  <c r="L2882" i="55"/>
  <c r="M2882" i="55"/>
  <c r="N2882" i="55"/>
  <c r="B2883" i="55"/>
  <c r="C2883" i="55"/>
  <c r="P2883" i="55" s="1"/>
  <c r="D2883" i="55"/>
  <c r="E2883" i="55"/>
  <c r="F2883" i="55"/>
  <c r="G2883" i="55"/>
  <c r="H2883" i="55"/>
  <c r="I2883" i="55"/>
  <c r="J2883" i="55"/>
  <c r="K2883" i="55"/>
  <c r="L2883" i="55"/>
  <c r="M2883" i="55"/>
  <c r="N2883" i="55"/>
  <c r="B2884" i="55"/>
  <c r="C2884" i="55"/>
  <c r="P2884" i="55" s="1"/>
  <c r="D2884" i="55"/>
  <c r="E2884" i="55"/>
  <c r="F2884" i="55"/>
  <c r="G2884" i="55"/>
  <c r="H2884" i="55"/>
  <c r="I2884" i="55"/>
  <c r="J2884" i="55"/>
  <c r="K2884" i="55"/>
  <c r="L2884" i="55"/>
  <c r="M2884" i="55"/>
  <c r="N2884" i="55"/>
  <c r="B2885" i="55"/>
  <c r="C2885" i="55"/>
  <c r="P2885" i="55" s="1"/>
  <c r="D2885" i="55"/>
  <c r="E2885" i="55"/>
  <c r="F2885" i="55"/>
  <c r="G2885" i="55"/>
  <c r="H2885" i="55"/>
  <c r="I2885" i="55"/>
  <c r="J2885" i="55"/>
  <c r="K2885" i="55"/>
  <c r="L2885" i="55"/>
  <c r="M2885" i="55"/>
  <c r="N2885" i="55"/>
  <c r="B2886" i="55"/>
  <c r="C2886" i="55"/>
  <c r="P2886" i="55" s="1"/>
  <c r="D2886" i="55"/>
  <c r="E2886" i="55"/>
  <c r="F2886" i="55"/>
  <c r="G2886" i="55"/>
  <c r="H2886" i="55"/>
  <c r="I2886" i="55"/>
  <c r="J2886" i="55"/>
  <c r="K2886" i="55"/>
  <c r="L2886" i="55"/>
  <c r="M2886" i="55"/>
  <c r="N2886" i="55"/>
  <c r="B2887" i="55"/>
  <c r="C2887" i="55"/>
  <c r="P2887" i="55" s="1"/>
  <c r="D2887" i="55"/>
  <c r="E2887" i="55"/>
  <c r="F2887" i="55"/>
  <c r="G2887" i="55"/>
  <c r="H2887" i="55"/>
  <c r="I2887" i="55"/>
  <c r="J2887" i="55"/>
  <c r="K2887" i="55"/>
  <c r="L2887" i="55"/>
  <c r="M2887" i="55"/>
  <c r="N2887" i="55"/>
  <c r="B2888" i="55"/>
  <c r="C2888" i="55"/>
  <c r="P2888" i="55" s="1"/>
  <c r="D2888" i="55"/>
  <c r="E2888" i="55"/>
  <c r="F2888" i="55"/>
  <c r="G2888" i="55"/>
  <c r="H2888" i="55"/>
  <c r="I2888" i="55"/>
  <c r="J2888" i="55"/>
  <c r="K2888" i="55"/>
  <c r="L2888" i="55"/>
  <c r="M2888" i="55"/>
  <c r="N2888" i="55"/>
  <c r="B2889" i="55"/>
  <c r="C2889" i="55"/>
  <c r="P2889" i="55" s="1"/>
  <c r="D2889" i="55"/>
  <c r="E2889" i="55"/>
  <c r="F2889" i="55"/>
  <c r="G2889" i="55"/>
  <c r="H2889" i="55"/>
  <c r="I2889" i="55"/>
  <c r="J2889" i="55"/>
  <c r="K2889" i="55"/>
  <c r="L2889" i="55"/>
  <c r="M2889" i="55"/>
  <c r="N2889" i="55"/>
  <c r="B2890" i="55"/>
  <c r="C2890" i="55"/>
  <c r="P2890" i="55" s="1"/>
  <c r="D2890" i="55"/>
  <c r="E2890" i="55"/>
  <c r="F2890" i="55"/>
  <c r="G2890" i="55"/>
  <c r="H2890" i="55"/>
  <c r="I2890" i="55"/>
  <c r="J2890" i="55"/>
  <c r="K2890" i="55"/>
  <c r="L2890" i="55"/>
  <c r="M2890" i="55"/>
  <c r="N2890" i="55"/>
  <c r="B2891" i="55"/>
  <c r="C2891" i="55"/>
  <c r="P2891" i="55" s="1"/>
  <c r="D2891" i="55"/>
  <c r="E2891" i="55"/>
  <c r="F2891" i="55"/>
  <c r="G2891" i="55"/>
  <c r="H2891" i="55"/>
  <c r="I2891" i="55"/>
  <c r="J2891" i="55"/>
  <c r="K2891" i="55"/>
  <c r="L2891" i="55"/>
  <c r="M2891" i="55"/>
  <c r="N2891" i="55"/>
  <c r="B2892" i="55"/>
  <c r="C2892" i="55"/>
  <c r="P2892" i="55" s="1"/>
  <c r="D2892" i="55"/>
  <c r="E2892" i="55"/>
  <c r="F2892" i="55"/>
  <c r="G2892" i="55"/>
  <c r="H2892" i="55"/>
  <c r="I2892" i="55"/>
  <c r="J2892" i="55"/>
  <c r="K2892" i="55"/>
  <c r="L2892" i="55"/>
  <c r="M2892" i="55"/>
  <c r="N2892" i="55"/>
  <c r="B2893" i="55"/>
  <c r="C2893" i="55"/>
  <c r="P2893" i="55" s="1"/>
  <c r="D2893" i="55"/>
  <c r="E2893" i="55"/>
  <c r="F2893" i="55"/>
  <c r="G2893" i="55"/>
  <c r="H2893" i="55"/>
  <c r="I2893" i="55"/>
  <c r="J2893" i="55"/>
  <c r="K2893" i="55"/>
  <c r="L2893" i="55"/>
  <c r="M2893" i="55"/>
  <c r="N2893" i="55"/>
  <c r="B2894" i="55"/>
  <c r="C2894" i="55"/>
  <c r="P2894" i="55" s="1"/>
  <c r="D2894" i="55"/>
  <c r="E2894" i="55"/>
  <c r="F2894" i="55"/>
  <c r="G2894" i="55"/>
  <c r="H2894" i="55"/>
  <c r="I2894" i="55"/>
  <c r="J2894" i="55"/>
  <c r="K2894" i="55"/>
  <c r="L2894" i="55"/>
  <c r="M2894" i="55"/>
  <c r="N2894" i="55"/>
  <c r="B2895" i="55"/>
  <c r="C2895" i="55"/>
  <c r="P2895" i="55" s="1"/>
  <c r="D2895" i="55"/>
  <c r="E2895" i="55"/>
  <c r="F2895" i="55"/>
  <c r="G2895" i="55"/>
  <c r="H2895" i="55"/>
  <c r="I2895" i="55"/>
  <c r="J2895" i="55"/>
  <c r="K2895" i="55"/>
  <c r="L2895" i="55"/>
  <c r="M2895" i="55"/>
  <c r="N2895" i="55"/>
  <c r="B2896" i="55"/>
  <c r="C2896" i="55"/>
  <c r="P2896" i="55" s="1"/>
  <c r="D2896" i="55"/>
  <c r="E2896" i="55"/>
  <c r="F2896" i="55"/>
  <c r="G2896" i="55"/>
  <c r="H2896" i="55"/>
  <c r="I2896" i="55"/>
  <c r="J2896" i="55"/>
  <c r="K2896" i="55"/>
  <c r="L2896" i="55"/>
  <c r="M2896" i="55"/>
  <c r="N2896" i="55"/>
  <c r="B2897" i="55"/>
  <c r="C2897" i="55"/>
  <c r="P2897" i="55" s="1"/>
  <c r="D2897" i="55"/>
  <c r="E2897" i="55"/>
  <c r="F2897" i="55"/>
  <c r="G2897" i="55"/>
  <c r="H2897" i="55"/>
  <c r="I2897" i="55"/>
  <c r="J2897" i="55"/>
  <c r="K2897" i="55"/>
  <c r="L2897" i="55"/>
  <c r="M2897" i="55"/>
  <c r="N2897" i="55"/>
  <c r="B2898" i="55"/>
  <c r="C2898" i="55"/>
  <c r="P2898" i="55" s="1"/>
  <c r="D2898" i="55"/>
  <c r="E2898" i="55"/>
  <c r="F2898" i="55"/>
  <c r="G2898" i="55"/>
  <c r="H2898" i="55"/>
  <c r="I2898" i="55"/>
  <c r="J2898" i="55"/>
  <c r="K2898" i="55"/>
  <c r="L2898" i="55"/>
  <c r="M2898" i="55"/>
  <c r="N2898" i="55"/>
  <c r="B2899" i="55"/>
  <c r="C2899" i="55"/>
  <c r="P2899" i="55" s="1"/>
  <c r="D2899" i="55"/>
  <c r="E2899" i="55"/>
  <c r="F2899" i="55"/>
  <c r="G2899" i="55"/>
  <c r="H2899" i="55"/>
  <c r="I2899" i="55"/>
  <c r="J2899" i="55"/>
  <c r="K2899" i="55"/>
  <c r="L2899" i="55"/>
  <c r="M2899" i="55"/>
  <c r="N2899" i="55"/>
  <c r="B2900" i="55"/>
  <c r="C2900" i="55"/>
  <c r="P2900" i="55" s="1"/>
  <c r="D2900" i="55"/>
  <c r="E2900" i="55"/>
  <c r="F2900" i="55"/>
  <c r="G2900" i="55"/>
  <c r="H2900" i="55"/>
  <c r="I2900" i="55"/>
  <c r="J2900" i="55"/>
  <c r="K2900" i="55"/>
  <c r="L2900" i="55"/>
  <c r="M2900" i="55"/>
  <c r="N2900" i="55"/>
  <c r="B2901" i="55"/>
  <c r="C2901" i="55"/>
  <c r="P2901" i="55" s="1"/>
  <c r="D2901" i="55"/>
  <c r="E2901" i="55"/>
  <c r="F2901" i="55"/>
  <c r="G2901" i="55"/>
  <c r="H2901" i="55"/>
  <c r="I2901" i="55"/>
  <c r="J2901" i="55"/>
  <c r="K2901" i="55"/>
  <c r="L2901" i="55"/>
  <c r="M2901" i="55"/>
  <c r="N2901" i="55"/>
  <c r="B2902" i="55"/>
  <c r="C2902" i="55"/>
  <c r="P2902" i="55" s="1"/>
  <c r="D2902" i="55"/>
  <c r="E2902" i="55"/>
  <c r="F2902" i="55"/>
  <c r="G2902" i="55"/>
  <c r="H2902" i="55"/>
  <c r="I2902" i="55"/>
  <c r="J2902" i="55"/>
  <c r="K2902" i="55"/>
  <c r="L2902" i="55"/>
  <c r="M2902" i="55"/>
  <c r="N2902" i="55"/>
  <c r="B2903" i="55"/>
  <c r="C2903" i="55"/>
  <c r="P2903" i="55" s="1"/>
  <c r="D2903" i="55"/>
  <c r="E2903" i="55"/>
  <c r="F2903" i="55"/>
  <c r="G2903" i="55"/>
  <c r="H2903" i="55"/>
  <c r="I2903" i="55"/>
  <c r="J2903" i="55"/>
  <c r="K2903" i="55"/>
  <c r="L2903" i="55"/>
  <c r="M2903" i="55"/>
  <c r="N2903" i="55"/>
  <c r="B2904" i="55"/>
  <c r="C2904" i="55"/>
  <c r="P2904" i="55" s="1"/>
  <c r="D2904" i="55"/>
  <c r="E2904" i="55"/>
  <c r="F2904" i="55"/>
  <c r="G2904" i="55"/>
  <c r="H2904" i="55"/>
  <c r="I2904" i="55"/>
  <c r="J2904" i="55"/>
  <c r="K2904" i="55"/>
  <c r="L2904" i="55"/>
  <c r="M2904" i="55"/>
  <c r="N2904" i="55"/>
  <c r="B2905" i="55"/>
  <c r="C2905" i="55"/>
  <c r="P2905" i="55" s="1"/>
  <c r="D2905" i="55"/>
  <c r="E2905" i="55"/>
  <c r="F2905" i="55"/>
  <c r="G2905" i="55"/>
  <c r="H2905" i="55"/>
  <c r="I2905" i="55"/>
  <c r="J2905" i="55"/>
  <c r="K2905" i="55"/>
  <c r="L2905" i="55"/>
  <c r="M2905" i="55"/>
  <c r="N2905" i="55"/>
  <c r="B2906" i="55"/>
  <c r="C2906" i="55"/>
  <c r="P2906" i="55" s="1"/>
  <c r="D2906" i="55"/>
  <c r="E2906" i="55"/>
  <c r="F2906" i="55"/>
  <c r="G2906" i="55"/>
  <c r="H2906" i="55"/>
  <c r="I2906" i="55"/>
  <c r="J2906" i="55"/>
  <c r="K2906" i="55"/>
  <c r="L2906" i="55"/>
  <c r="M2906" i="55"/>
  <c r="N2906" i="55"/>
  <c r="B2907" i="55"/>
  <c r="C2907" i="55"/>
  <c r="P2907" i="55" s="1"/>
  <c r="D2907" i="55"/>
  <c r="E2907" i="55"/>
  <c r="F2907" i="55"/>
  <c r="G2907" i="55"/>
  <c r="H2907" i="55"/>
  <c r="I2907" i="55"/>
  <c r="J2907" i="55"/>
  <c r="K2907" i="55"/>
  <c r="L2907" i="55"/>
  <c r="M2907" i="55"/>
  <c r="N2907" i="55"/>
  <c r="B2908" i="55"/>
  <c r="C2908" i="55"/>
  <c r="P2908" i="55" s="1"/>
  <c r="D2908" i="55"/>
  <c r="E2908" i="55"/>
  <c r="F2908" i="55"/>
  <c r="G2908" i="55"/>
  <c r="H2908" i="55"/>
  <c r="I2908" i="55"/>
  <c r="J2908" i="55"/>
  <c r="K2908" i="55"/>
  <c r="L2908" i="55"/>
  <c r="M2908" i="55"/>
  <c r="N2908" i="55"/>
  <c r="B2909" i="55"/>
  <c r="C2909" i="55"/>
  <c r="P2909" i="55" s="1"/>
  <c r="D2909" i="55"/>
  <c r="E2909" i="55"/>
  <c r="F2909" i="55"/>
  <c r="G2909" i="55"/>
  <c r="H2909" i="55"/>
  <c r="I2909" i="55"/>
  <c r="J2909" i="55"/>
  <c r="K2909" i="55"/>
  <c r="L2909" i="55"/>
  <c r="M2909" i="55"/>
  <c r="N2909" i="55"/>
  <c r="B2910" i="55"/>
  <c r="C2910" i="55"/>
  <c r="P2910" i="55" s="1"/>
  <c r="D2910" i="55"/>
  <c r="E2910" i="55"/>
  <c r="F2910" i="55"/>
  <c r="G2910" i="55"/>
  <c r="H2910" i="55"/>
  <c r="I2910" i="55"/>
  <c r="J2910" i="55"/>
  <c r="K2910" i="55"/>
  <c r="L2910" i="55"/>
  <c r="M2910" i="55"/>
  <c r="N2910" i="55"/>
  <c r="B2911" i="55"/>
  <c r="C2911" i="55"/>
  <c r="P2911" i="55" s="1"/>
  <c r="D2911" i="55"/>
  <c r="E2911" i="55"/>
  <c r="F2911" i="55"/>
  <c r="G2911" i="55"/>
  <c r="H2911" i="55"/>
  <c r="I2911" i="55"/>
  <c r="J2911" i="55"/>
  <c r="K2911" i="55"/>
  <c r="L2911" i="55"/>
  <c r="M2911" i="55"/>
  <c r="N2911" i="55"/>
  <c r="B2912" i="55"/>
  <c r="C2912" i="55"/>
  <c r="P2912" i="55" s="1"/>
  <c r="D2912" i="55"/>
  <c r="E2912" i="55"/>
  <c r="F2912" i="55"/>
  <c r="G2912" i="55"/>
  <c r="H2912" i="55"/>
  <c r="I2912" i="55"/>
  <c r="J2912" i="55"/>
  <c r="K2912" i="55"/>
  <c r="L2912" i="55"/>
  <c r="M2912" i="55"/>
  <c r="N2912" i="55"/>
  <c r="B2913" i="55"/>
  <c r="C2913" i="55"/>
  <c r="P2913" i="55" s="1"/>
  <c r="D2913" i="55"/>
  <c r="E2913" i="55"/>
  <c r="F2913" i="55"/>
  <c r="G2913" i="55"/>
  <c r="H2913" i="55"/>
  <c r="I2913" i="55"/>
  <c r="J2913" i="55"/>
  <c r="K2913" i="55"/>
  <c r="L2913" i="55"/>
  <c r="M2913" i="55"/>
  <c r="N2913" i="55"/>
  <c r="B2914" i="55"/>
  <c r="C2914" i="55"/>
  <c r="P2914" i="55" s="1"/>
  <c r="D2914" i="55"/>
  <c r="E2914" i="55"/>
  <c r="F2914" i="55"/>
  <c r="G2914" i="55"/>
  <c r="H2914" i="55"/>
  <c r="I2914" i="55"/>
  <c r="J2914" i="55"/>
  <c r="K2914" i="55"/>
  <c r="L2914" i="55"/>
  <c r="M2914" i="55"/>
  <c r="N2914" i="55"/>
  <c r="B2915" i="55"/>
  <c r="C2915" i="55"/>
  <c r="P2915" i="55" s="1"/>
  <c r="D2915" i="55"/>
  <c r="E2915" i="55"/>
  <c r="F2915" i="55"/>
  <c r="G2915" i="55"/>
  <c r="H2915" i="55"/>
  <c r="I2915" i="55"/>
  <c r="J2915" i="55"/>
  <c r="K2915" i="55"/>
  <c r="L2915" i="55"/>
  <c r="M2915" i="55"/>
  <c r="N2915" i="55"/>
  <c r="B2916" i="55"/>
  <c r="C2916" i="55"/>
  <c r="P2916" i="55" s="1"/>
  <c r="D2916" i="55"/>
  <c r="E2916" i="55"/>
  <c r="F2916" i="55"/>
  <c r="G2916" i="55"/>
  <c r="H2916" i="55"/>
  <c r="I2916" i="55"/>
  <c r="J2916" i="55"/>
  <c r="K2916" i="55"/>
  <c r="L2916" i="55"/>
  <c r="M2916" i="55"/>
  <c r="N2916" i="55"/>
  <c r="B2917" i="55"/>
  <c r="C2917" i="55"/>
  <c r="P2917" i="55" s="1"/>
  <c r="D2917" i="55"/>
  <c r="E2917" i="55"/>
  <c r="F2917" i="55"/>
  <c r="G2917" i="55"/>
  <c r="H2917" i="55"/>
  <c r="I2917" i="55"/>
  <c r="J2917" i="55"/>
  <c r="K2917" i="55"/>
  <c r="L2917" i="55"/>
  <c r="M2917" i="55"/>
  <c r="N2917" i="55"/>
  <c r="B2918" i="55"/>
  <c r="C2918" i="55"/>
  <c r="P2918" i="55" s="1"/>
  <c r="D2918" i="55"/>
  <c r="E2918" i="55"/>
  <c r="F2918" i="55"/>
  <c r="G2918" i="55"/>
  <c r="H2918" i="55"/>
  <c r="I2918" i="55"/>
  <c r="J2918" i="55"/>
  <c r="K2918" i="55"/>
  <c r="L2918" i="55"/>
  <c r="M2918" i="55"/>
  <c r="N2918" i="55"/>
  <c r="B2919" i="55"/>
  <c r="C2919" i="55"/>
  <c r="P2919" i="55" s="1"/>
  <c r="D2919" i="55"/>
  <c r="E2919" i="55"/>
  <c r="F2919" i="55"/>
  <c r="G2919" i="55"/>
  <c r="H2919" i="55"/>
  <c r="I2919" i="55"/>
  <c r="J2919" i="55"/>
  <c r="K2919" i="55"/>
  <c r="L2919" i="55"/>
  <c r="M2919" i="55"/>
  <c r="N2919" i="55"/>
  <c r="B2920" i="55"/>
  <c r="C2920" i="55"/>
  <c r="P2920" i="55" s="1"/>
  <c r="D2920" i="55"/>
  <c r="E2920" i="55"/>
  <c r="F2920" i="55"/>
  <c r="G2920" i="55"/>
  <c r="H2920" i="55"/>
  <c r="I2920" i="55"/>
  <c r="J2920" i="55"/>
  <c r="K2920" i="55"/>
  <c r="L2920" i="55"/>
  <c r="M2920" i="55"/>
  <c r="N2920" i="55"/>
  <c r="B2921" i="55"/>
  <c r="C2921" i="55"/>
  <c r="P2921" i="55" s="1"/>
  <c r="D2921" i="55"/>
  <c r="E2921" i="55"/>
  <c r="F2921" i="55"/>
  <c r="G2921" i="55"/>
  <c r="H2921" i="55"/>
  <c r="I2921" i="55"/>
  <c r="J2921" i="55"/>
  <c r="K2921" i="55"/>
  <c r="L2921" i="55"/>
  <c r="M2921" i="55"/>
  <c r="N2921" i="55"/>
  <c r="B2922" i="55"/>
  <c r="C2922" i="55"/>
  <c r="P2922" i="55" s="1"/>
  <c r="D2922" i="55"/>
  <c r="E2922" i="55"/>
  <c r="F2922" i="55"/>
  <c r="G2922" i="55"/>
  <c r="H2922" i="55"/>
  <c r="I2922" i="55"/>
  <c r="J2922" i="55"/>
  <c r="K2922" i="55"/>
  <c r="L2922" i="55"/>
  <c r="M2922" i="55"/>
  <c r="N2922" i="55"/>
  <c r="B2923" i="55"/>
  <c r="C2923" i="55"/>
  <c r="P2923" i="55" s="1"/>
  <c r="D2923" i="55"/>
  <c r="E2923" i="55"/>
  <c r="F2923" i="55"/>
  <c r="G2923" i="55"/>
  <c r="H2923" i="55"/>
  <c r="I2923" i="55"/>
  <c r="J2923" i="55"/>
  <c r="K2923" i="55"/>
  <c r="L2923" i="55"/>
  <c r="M2923" i="55"/>
  <c r="N2923" i="55"/>
  <c r="B2924" i="55"/>
  <c r="C2924" i="55"/>
  <c r="P2924" i="55" s="1"/>
  <c r="D2924" i="55"/>
  <c r="E2924" i="55"/>
  <c r="F2924" i="55"/>
  <c r="G2924" i="55"/>
  <c r="H2924" i="55"/>
  <c r="I2924" i="55"/>
  <c r="J2924" i="55"/>
  <c r="K2924" i="55"/>
  <c r="L2924" i="55"/>
  <c r="M2924" i="55"/>
  <c r="N2924" i="55"/>
  <c r="B2925" i="55"/>
  <c r="C2925" i="55"/>
  <c r="P2925" i="55" s="1"/>
  <c r="D2925" i="55"/>
  <c r="E2925" i="55"/>
  <c r="F2925" i="55"/>
  <c r="G2925" i="55"/>
  <c r="H2925" i="55"/>
  <c r="I2925" i="55"/>
  <c r="J2925" i="55"/>
  <c r="K2925" i="55"/>
  <c r="L2925" i="55"/>
  <c r="M2925" i="55"/>
  <c r="N2925" i="55"/>
  <c r="B2926" i="55"/>
  <c r="C2926" i="55"/>
  <c r="P2926" i="55" s="1"/>
  <c r="D2926" i="55"/>
  <c r="E2926" i="55"/>
  <c r="F2926" i="55"/>
  <c r="G2926" i="55"/>
  <c r="H2926" i="55"/>
  <c r="I2926" i="55"/>
  <c r="J2926" i="55"/>
  <c r="K2926" i="55"/>
  <c r="L2926" i="55"/>
  <c r="M2926" i="55"/>
  <c r="N2926" i="55"/>
  <c r="B2927" i="55"/>
  <c r="C2927" i="55"/>
  <c r="P2927" i="55" s="1"/>
  <c r="D2927" i="55"/>
  <c r="E2927" i="55"/>
  <c r="F2927" i="55"/>
  <c r="G2927" i="55"/>
  <c r="H2927" i="55"/>
  <c r="I2927" i="55"/>
  <c r="J2927" i="55"/>
  <c r="K2927" i="55"/>
  <c r="L2927" i="55"/>
  <c r="M2927" i="55"/>
  <c r="N2927" i="55"/>
  <c r="B2928" i="55"/>
  <c r="C2928" i="55"/>
  <c r="P2928" i="55" s="1"/>
  <c r="D2928" i="55"/>
  <c r="E2928" i="55"/>
  <c r="F2928" i="55"/>
  <c r="G2928" i="55"/>
  <c r="H2928" i="55"/>
  <c r="I2928" i="55"/>
  <c r="J2928" i="55"/>
  <c r="K2928" i="55"/>
  <c r="L2928" i="55"/>
  <c r="M2928" i="55"/>
  <c r="N2928" i="55"/>
  <c r="B2929" i="55"/>
  <c r="C2929" i="55"/>
  <c r="P2929" i="55" s="1"/>
  <c r="D2929" i="55"/>
  <c r="E2929" i="55"/>
  <c r="F2929" i="55"/>
  <c r="G2929" i="55"/>
  <c r="H2929" i="55"/>
  <c r="I2929" i="55"/>
  <c r="J2929" i="55"/>
  <c r="K2929" i="55"/>
  <c r="L2929" i="55"/>
  <c r="M2929" i="55"/>
  <c r="N2929" i="55"/>
  <c r="B2930" i="55"/>
  <c r="C2930" i="55"/>
  <c r="P2930" i="55" s="1"/>
  <c r="D2930" i="55"/>
  <c r="E2930" i="55"/>
  <c r="F2930" i="55"/>
  <c r="G2930" i="55"/>
  <c r="H2930" i="55"/>
  <c r="I2930" i="55"/>
  <c r="J2930" i="55"/>
  <c r="K2930" i="55"/>
  <c r="L2930" i="55"/>
  <c r="M2930" i="55"/>
  <c r="N2930" i="55"/>
  <c r="B2931" i="55"/>
  <c r="C2931" i="55"/>
  <c r="P2931" i="55" s="1"/>
  <c r="D2931" i="55"/>
  <c r="E2931" i="55"/>
  <c r="F2931" i="55"/>
  <c r="G2931" i="55"/>
  <c r="H2931" i="55"/>
  <c r="I2931" i="55"/>
  <c r="J2931" i="55"/>
  <c r="K2931" i="55"/>
  <c r="L2931" i="55"/>
  <c r="M2931" i="55"/>
  <c r="N2931" i="55"/>
  <c r="B2932" i="55"/>
  <c r="C2932" i="55"/>
  <c r="P2932" i="55" s="1"/>
  <c r="D2932" i="55"/>
  <c r="E2932" i="55"/>
  <c r="F2932" i="55"/>
  <c r="G2932" i="55"/>
  <c r="H2932" i="55"/>
  <c r="I2932" i="55"/>
  <c r="J2932" i="55"/>
  <c r="K2932" i="55"/>
  <c r="L2932" i="55"/>
  <c r="M2932" i="55"/>
  <c r="N2932" i="55"/>
  <c r="B2933" i="55"/>
  <c r="C2933" i="55"/>
  <c r="P2933" i="55" s="1"/>
  <c r="D2933" i="55"/>
  <c r="E2933" i="55"/>
  <c r="F2933" i="55"/>
  <c r="G2933" i="55"/>
  <c r="H2933" i="55"/>
  <c r="I2933" i="55"/>
  <c r="J2933" i="55"/>
  <c r="K2933" i="55"/>
  <c r="L2933" i="55"/>
  <c r="M2933" i="55"/>
  <c r="N2933" i="55"/>
  <c r="B2934" i="55"/>
  <c r="C2934" i="55"/>
  <c r="P2934" i="55" s="1"/>
  <c r="D2934" i="55"/>
  <c r="E2934" i="55"/>
  <c r="F2934" i="55"/>
  <c r="G2934" i="55"/>
  <c r="H2934" i="55"/>
  <c r="I2934" i="55"/>
  <c r="J2934" i="55"/>
  <c r="K2934" i="55"/>
  <c r="L2934" i="55"/>
  <c r="M2934" i="55"/>
  <c r="N2934" i="55"/>
  <c r="B2935" i="55"/>
  <c r="C2935" i="55"/>
  <c r="P2935" i="55" s="1"/>
  <c r="D2935" i="55"/>
  <c r="E2935" i="55"/>
  <c r="F2935" i="55"/>
  <c r="G2935" i="55"/>
  <c r="H2935" i="55"/>
  <c r="I2935" i="55"/>
  <c r="J2935" i="55"/>
  <c r="K2935" i="55"/>
  <c r="L2935" i="55"/>
  <c r="M2935" i="55"/>
  <c r="N2935" i="55"/>
  <c r="B2936" i="55"/>
  <c r="C2936" i="55"/>
  <c r="P2936" i="55" s="1"/>
  <c r="D2936" i="55"/>
  <c r="E2936" i="55"/>
  <c r="F2936" i="55"/>
  <c r="G2936" i="55"/>
  <c r="H2936" i="55"/>
  <c r="I2936" i="55"/>
  <c r="J2936" i="55"/>
  <c r="K2936" i="55"/>
  <c r="L2936" i="55"/>
  <c r="M2936" i="55"/>
  <c r="N2936" i="55"/>
  <c r="B2937" i="55"/>
  <c r="C2937" i="55"/>
  <c r="P2937" i="55" s="1"/>
  <c r="D2937" i="55"/>
  <c r="E2937" i="55"/>
  <c r="F2937" i="55"/>
  <c r="G2937" i="55"/>
  <c r="H2937" i="55"/>
  <c r="I2937" i="55"/>
  <c r="J2937" i="55"/>
  <c r="K2937" i="55"/>
  <c r="L2937" i="55"/>
  <c r="M2937" i="55"/>
  <c r="N2937" i="55"/>
  <c r="B2938" i="55"/>
  <c r="C2938" i="55"/>
  <c r="P2938" i="55" s="1"/>
  <c r="D2938" i="55"/>
  <c r="E2938" i="55"/>
  <c r="F2938" i="55"/>
  <c r="G2938" i="55"/>
  <c r="H2938" i="55"/>
  <c r="I2938" i="55"/>
  <c r="J2938" i="55"/>
  <c r="K2938" i="55"/>
  <c r="L2938" i="55"/>
  <c r="M2938" i="55"/>
  <c r="N2938" i="55"/>
  <c r="B2939" i="55"/>
  <c r="C2939" i="55"/>
  <c r="P2939" i="55" s="1"/>
  <c r="D2939" i="55"/>
  <c r="E2939" i="55"/>
  <c r="F2939" i="55"/>
  <c r="G2939" i="55"/>
  <c r="H2939" i="55"/>
  <c r="I2939" i="55"/>
  <c r="J2939" i="55"/>
  <c r="K2939" i="55"/>
  <c r="L2939" i="55"/>
  <c r="M2939" i="55"/>
  <c r="N2939" i="55"/>
  <c r="B2940" i="55"/>
  <c r="C2940" i="55"/>
  <c r="P2940" i="55" s="1"/>
  <c r="D2940" i="55"/>
  <c r="E2940" i="55"/>
  <c r="F2940" i="55"/>
  <c r="G2940" i="55"/>
  <c r="H2940" i="55"/>
  <c r="I2940" i="55"/>
  <c r="J2940" i="55"/>
  <c r="K2940" i="55"/>
  <c r="L2940" i="55"/>
  <c r="M2940" i="55"/>
  <c r="N2940" i="55"/>
  <c r="B2941" i="55"/>
  <c r="C2941" i="55"/>
  <c r="P2941" i="55" s="1"/>
  <c r="D2941" i="55"/>
  <c r="E2941" i="55"/>
  <c r="F2941" i="55"/>
  <c r="G2941" i="55"/>
  <c r="H2941" i="55"/>
  <c r="I2941" i="55"/>
  <c r="J2941" i="55"/>
  <c r="K2941" i="55"/>
  <c r="L2941" i="55"/>
  <c r="M2941" i="55"/>
  <c r="N2941" i="55"/>
  <c r="B2942" i="55"/>
  <c r="C2942" i="55"/>
  <c r="P2942" i="55" s="1"/>
  <c r="D2942" i="55"/>
  <c r="E2942" i="55"/>
  <c r="F2942" i="55"/>
  <c r="G2942" i="55"/>
  <c r="H2942" i="55"/>
  <c r="I2942" i="55"/>
  <c r="J2942" i="55"/>
  <c r="K2942" i="55"/>
  <c r="L2942" i="55"/>
  <c r="M2942" i="55"/>
  <c r="N2942" i="55"/>
  <c r="B2943" i="55"/>
  <c r="C2943" i="55"/>
  <c r="P2943" i="55" s="1"/>
  <c r="D2943" i="55"/>
  <c r="E2943" i="55"/>
  <c r="F2943" i="55"/>
  <c r="G2943" i="55"/>
  <c r="H2943" i="55"/>
  <c r="I2943" i="55"/>
  <c r="J2943" i="55"/>
  <c r="K2943" i="55"/>
  <c r="L2943" i="55"/>
  <c r="M2943" i="55"/>
  <c r="N2943" i="55"/>
  <c r="B2944" i="55"/>
  <c r="C2944" i="55"/>
  <c r="P2944" i="55" s="1"/>
  <c r="D2944" i="55"/>
  <c r="E2944" i="55"/>
  <c r="F2944" i="55"/>
  <c r="G2944" i="55"/>
  <c r="H2944" i="55"/>
  <c r="I2944" i="55"/>
  <c r="J2944" i="55"/>
  <c r="K2944" i="55"/>
  <c r="L2944" i="55"/>
  <c r="M2944" i="55"/>
  <c r="N2944" i="55"/>
  <c r="B2945" i="55"/>
  <c r="C2945" i="55"/>
  <c r="P2945" i="55" s="1"/>
  <c r="D2945" i="55"/>
  <c r="E2945" i="55"/>
  <c r="F2945" i="55"/>
  <c r="G2945" i="55"/>
  <c r="H2945" i="55"/>
  <c r="I2945" i="55"/>
  <c r="J2945" i="55"/>
  <c r="K2945" i="55"/>
  <c r="L2945" i="55"/>
  <c r="M2945" i="55"/>
  <c r="N2945" i="55"/>
  <c r="B2946" i="55"/>
  <c r="C2946" i="55"/>
  <c r="P2946" i="55" s="1"/>
  <c r="D2946" i="55"/>
  <c r="E2946" i="55"/>
  <c r="F2946" i="55"/>
  <c r="G2946" i="55"/>
  <c r="H2946" i="55"/>
  <c r="I2946" i="55"/>
  <c r="J2946" i="55"/>
  <c r="K2946" i="55"/>
  <c r="L2946" i="55"/>
  <c r="M2946" i="55"/>
  <c r="N2946" i="55"/>
  <c r="B2947" i="55"/>
  <c r="C2947" i="55"/>
  <c r="P2947" i="55" s="1"/>
  <c r="D2947" i="55"/>
  <c r="E2947" i="55"/>
  <c r="F2947" i="55"/>
  <c r="G2947" i="55"/>
  <c r="H2947" i="55"/>
  <c r="I2947" i="55"/>
  <c r="J2947" i="55"/>
  <c r="K2947" i="55"/>
  <c r="L2947" i="55"/>
  <c r="M2947" i="55"/>
  <c r="N2947" i="55"/>
  <c r="B2948" i="55"/>
  <c r="C2948" i="55"/>
  <c r="P2948" i="55" s="1"/>
  <c r="D2948" i="55"/>
  <c r="E2948" i="55"/>
  <c r="F2948" i="55"/>
  <c r="G2948" i="55"/>
  <c r="H2948" i="55"/>
  <c r="I2948" i="55"/>
  <c r="J2948" i="55"/>
  <c r="K2948" i="55"/>
  <c r="L2948" i="55"/>
  <c r="M2948" i="55"/>
  <c r="N2948" i="55"/>
  <c r="B2949" i="55"/>
  <c r="C2949" i="55"/>
  <c r="P2949" i="55" s="1"/>
  <c r="D2949" i="55"/>
  <c r="E2949" i="55"/>
  <c r="F2949" i="55"/>
  <c r="G2949" i="55"/>
  <c r="H2949" i="55"/>
  <c r="I2949" i="55"/>
  <c r="J2949" i="55"/>
  <c r="K2949" i="55"/>
  <c r="L2949" i="55"/>
  <c r="M2949" i="55"/>
  <c r="N2949" i="55"/>
  <c r="B2950" i="55"/>
  <c r="C2950" i="55"/>
  <c r="P2950" i="55" s="1"/>
  <c r="D2950" i="55"/>
  <c r="E2950" i="55"/>
  <c r="F2950" i="55"/>
  <c r="G2950" i="55"/>
  <c r="H2950" i="55"/>
  <c r="I2950" i="55"/>
  <c r="J2950" i="55"/>
  <c r="K2950" i="55"/>
  <c r="L2950" i="55"/>
  <c r="M2950" i="55"/>
  <c r="N2950" i="55"/>
  <c r="B2951" i="55"/>
  <c r="C2951" i="55"/>
  <c r="P2951" i="55" s="1"/>
  <c r="D2951" i="55"/>
  <c r="E2951" i="55"/>
  <c r="F2951" i="55"/>
  <c r="G2951" i="55"/>
  <c r="H2951" i="55"/>
  <c r="I2951" i="55"/>
  <c r="J2951" i="55"/>
  <c r="K2951" i="55"/>
  <c r="L2951" i="55"/>
  <c r="M2951" i="55"/>
  <c r="N2951" i="55"/>
  <c r="B2952" i="55"/>
  <c r="C2952" i="55"/>
  <c r="P2952" i="55" s="1"/>
  <c r="D2952" i="55"/>
  <c r="E2952" i="55"/>
  <c r="F2952" i="55"/>
  <c r="G2952" i="55"/>
  <c r="H2952" i="55"/>
  <c r="I2952" i="55"/>
  <c r="J2952" i="55"/>
  <c r="K2952" i="55"/>
  <c r="L2952" i="55"/>
  <c r="M2952" i="55"/>
  <c r="N2952" i="55"/>
  <c r="B2953" i="55"/>
  <c r="C2953" i="55"/>
  <c r="P2953" i="55" s="1"/>
  <c r="D2953" i="55"/>
  <c r="E2953" i="55"/>
  <c r="F2953" i="55"/>
  <c r="G2953" i="55"/>
  <c r="H2953" i="55"/>
  <c r="I2953" i="55"/>
  <c r="J2953" i="55"/>
  <c r="K2953" i="55"/>
  <c r="L2953" i="55"/>
  <c r="M2953" i="55"/>
  <c r="N2953" i="55"/>
  <c r="B2954" i="55"/>
  <c r="C2954" i="55"/>
  <c r="P2954" i="55" s="1"/>
  <c r="D2954" i="55"/>
  <c r="E2954" i="55"/>
  <c r="F2954" i="55"/>
  <c r="G2954" i="55"/>
  <c r="H2954" i="55"/>
  <c r="I2954" i="55"/>
  <c r="J2954" i="55"/>
  <c r="K2954" i="55"/>
  <c r="L2954" i="55"/>
  <c r="M2954" i="55"/>
  <c r="N2954" i="55"/>
  <c r="B2955" i="55"/>
  <c r="C2955" i="55"/>
  <c r="P2955" i="55" s="1"/>
  <c r="D2955" i="55"/>
  <c r="E2955" i="55"/>
  <c r="F2955" i="55"/>
  <c r="G2955" i="55"/>
  <c r="H2955" i="55"/>
  <c r="I2955" i="55"/>
  <c r="J2955" i="55"/>
  <c r="K2955" i="55"/>
  <c r="L2955" i="55"/>
  <c r="M2955" i="55"/>
  <c r="N2955" i="55"/>
  <c r="B2956" i="55"/>
  <c r="C2956" i="55"/>
  <c r="P2956" i="55" s="1"/>
  <c r="D2956" i="55"/>
  <c r="E2956" i="55"/>
  <c r="F2956" i="55"/>
  <c r="G2956" i="55"/>
  <c r="H2956" i="55"/>
  <c r="I2956" i="55"/>
  <c r="J2956" i="55"/>
  <c r="K2956" i="55"/>
  <c r="L2956" i="55"/>
  <c r="M2956" i="55"/>
  <c r="N2956" i="55"/>
  <c r="B2957" i="55"/>
  <c r="C2957" i="55"/>
  <c r="P2957" i="55" s="1"/>
  <c r="D2957" i="55"/>
  <c r="E2957" i="55"/>
  <c r="F2957" i="55"/>
  <c r="G2957" i="55"/>
  <c r="H2957" i="55"/>
  <c r="I2957" i="55"/>
  <c r="J2957" i="55"/>
  <c r="K2957" i="55"/>
  <c r="L2957" i="55"/>
  <c r="M2957" i="55"/>
  <c r="N2957" i="55"/>
  <c r="B2958" i="55"/>
  <c r="C2958" i="55"/>
  <c r="P2958" i="55" s="1"/>
  <c r="D2958" i="55"/>
  <c r="E2958" i="55"/>
  <c r="F2958" i="55"/>
  <c r="G2958" i="55"/>
  <c r="H2958" i="55"/>
  <c r="I2958" i="55"/>
  <c r="J2958" i="55"/>
  <c r="K2958" i="55"/>
  <c r="L2958" i="55"/>
  <c r="M2958" i="55"/>
  <c r="N2958" i="55"/>
  <c r="B2959" i="55"/>
  <c r="C2959" i="55"/>
  <c r="P2959" i="55" s="1"/>
  <c r="D2959" i="55"/>
  <c r="E2959" i="55"/>
  <c r="F2959" i="55"/>
  <c r="G2959" i="55"/>
  <c r="H2959" i="55"/>
  <c r="I2959" i="55"/>
  <c r="J2959" i="55"/>
  <c r="K2959" i="55"/>
  <c r="L2959" i="55"/>
  <c r="M2959" i="55"/>
  <c r="N2959" i="55"/>
  <c r="B2960" i="55"/>
  <c r="C2960" i="55"/>
  <c r="P2960" i="55" s="1"/>
  <c r="D2960" i="55"/>
  <c r="E2960" i="55"/>
  <c r="F2960" i="55"/>
  <c r="G2960" i="55"/>
  <c r="H2960" i="55"/>
  <c r="I2960" i="55"/>
  <c r="J2960" i="55"/>
  <c r="K2960" i="55"/>
  <c r="L2960" i="55"/>
  <c r="M2960" i="55"/>
  <c r="N2960" i="55"/>
  <c r="B2961" i="55"/>
  <c r="C2961" i="55"/>
  <c r="P2961" i="55" s="1"/>
  <c r="D2961" i="55"/>
  <c r="E2961" i="55"/>
  <c r="F2961" i="55"/>
  <c r="G2961" i="55"/>
  <c r="H2961" i="55"/>
  <c r="I2961" i="55"/>
  <c r="J2961" i="55"/>
  <c r="K2961" i="55"/>
  <c r="L2961" i="55"/>
  <c r="M2961" i="55"/>
  <c r="N2961" i="55"/>
  <c r="B2962" i="55"/>
  <c r="C2962" i="55"/>
  <c r="P2962" i="55" s="1"/>
  <c r="D2962" i="55"/>
  <c r="E2962" i="55"/>
  <c r="F2962" i="55"/>
  <c r="G2962" i="55"/>
  <c r="H2962" i="55"/>
  <c r="I2962" i="55"/>
  <c r="J2962" i="55"/>
  <c r="K2962" i="55"/>
  <c r="L2962" i="55"/>
  <c r="M2962" i="55"/>
  <c r="N2962" i="55"/>
  <c r="B2963" i="55"/>
  <c r="C2963" i="55"/>
  <c r="P2963" i="55" s="1"/>
  <c r="D2963" i="55"/>
  <c r="E2963" i="55"/>
  <c r="F2963" i="55"/>
  <c r="G2963" i="55"/>
  <c r="H2963" i="55"/>
  <c r="I2963" i="55"/>
  <c r="J2963" i="55"/>
  <c r="K2963" i="55"/>
  <c r="L2963" i="55"/>
  <c r="M2963" i="55"/>
  <c r="N2963" i="55"/>
  <c r="B2964" i="55"/>
  <c r="C2964" i="55"/>
  <c r="P2964" i="55" s="1"/>
  <c r="D2964" i="55"/>
  <c r="E2964" i="55"/>
  <c r="F2964" i="55"/>
  <c r="G2964" i="55"/>
  <c r="H2964" i="55"/>
  <c r="I2964" i="55"/>
  <c r="J2964" i="55"/>
  <c r="K2964" i="55"/>
  <c r="L2964" i="55"/>
  <c r="M2964" i="55"/>
  <c r="N2964" i="55"/>
  <c r="B2965" i="55"/>
  <c r="C2965" i="55"/>
  <c r="P2965" i="55" s="1"/>
  <c r="D2965" i="55"/>
  <c r="E2965" i="55"/>
  <c r="F2965" i="55"/>
  <c r="G2965" i="55"/>
  <c r="H2965" i="55"/>
  <c r="I2965" i="55"/>
  <c r="J2965" i="55"/>
  <c r="K2965" i="55"/>
  <c r="L2965" i="55"/>
  <c r="M2965" i="55"/>
  <c r="N2965" i="55"/>
  <c r="B2966" i="55"/>
  <c r="C2966" i="55"/>
  <c r="P2966" i="55" s="1"/>
  <c r="D2966" i="55"/>
  <c r="E2966" i="55"/>
  <c r="F2966" i="55"/>
  <c r="G2966" i="55"/>
  <c r="H2966" i="55"/>
  <c r="I2966" i="55"/>
  <c r="J2966" i="55"/>
  <c r="K2966" i="55"/>
  <c r="L2966" i="55"/>
  <c r="M2966" i="55"/>
  <c r="N2966" i="55"/>
  <c r="B2967" i="55"/>
  <c r="C2967" i="55"/>
  <c r="P2967" i="55" s="1"/>
  <c r="D2967" i="55"/>
  <c r="E2967" i="55"/>
  <c r="F2967" i="55"/>
  <c r="G2967" i="55"/>
  <c r="H2967" i="55"/>
  <c r="I2967" i="55"/>
  <c r="J2967" i="55"/>
  <c r="K2967" i="55"/>
  <c r="L2967" i="55"/>
  <c r="M2967" i="55"/>
  <c r="N2967" i="55"/>
  <c r="B2968" i="55"/>
  <c r="C2968" i="55"/>
  <c r="P2968" i="55" s="1"/>
  <c r="D2968" i="55"/>
  <c r="E2968" i="55"/>
  <c r="F2968" i="55"/>
  <c r="G2968" i="55"/>
  <c r="H2968" i="55"/>
  <c r="I2968" i="55"/>
  <c r="J2968" i="55"/>
  <c r="K2968" i="55"/>
  <c r="L2968" i="55"/>
  <c r="M2968" i="55"/>
  <c r="N2968" i="55"/>
  <c r="B2969" i="55"/>
  <c r="C2969" i="55"/>
  <c r="P2969" i="55" s="1"/>
  <c r="D2969" i="55"/>
  <c r="E2969" i="55"/>
  <c r="F2969" i="55"/>
  <c r="G2969" i="55"/>
  <c r="H2969" i="55"/>
  <c r="I2969" i="55"/>
  <c r="J2969" i="55"/>
  <c r="K2969" i="55"/>
  <c r="L2969" i="55"/>
  <c r="M2969" i="55"/>
  <c r="N2969" i="55"/>
  <c r="B2970" i="55"/>
  <c r="C2970" i="55"/>
  <c r="P2970" i="55" s="1"/>
  <c r="D2970" i="55"/>
  <c r="E2970" i="55"/>
  <c r="F2970" i="55"/>
  <c r="G2970" i="55"/>
  <c r="H2970" i="55"/>
  <c r="I2970" i="55"/>
  <c r="J2970" i="55"/>
  <c r="K2970" i="55"/>
  <c r="L2970" i="55"/>
  <c r="M2970" i="55"/>
  <c r="N2970" i="55"/>
  <c r="B2971" i="55"/>
  <c r="C2971" i="55"/>
  <c r="P2971" i="55" s="1"/>
  <c r="D2971" i="55"/>
  <c r="E2971" i="55"/>
  <c r="F2971" i="55"/>
  <c r="G2971" i="55"/>
  <c r="H2971" i="55"/>
  <c r="I2971" i="55"/>
  <c r="J2971" i="55"/>
  <c r="K2971" i="55"/>
  <c r="L2971" i="55"/>
  <c r="M2971" i="55"/>
  <c r="N2971" i="55"/>
  <c r="B2972" i="55"/>
  <c r="C2972" i="55"/>
  <c r="P2972" i="55" s="1"/>
  <c r="D2972" i="55"/>
  <c r="E2972" i="55"/>
  <c r="F2972" i="55"/>
  <c r="G2972" i="55"/>
  <c r="H2972" i="55"/>
  <c r="I2972" i="55"/>
  <c r="J2972" i="55"/>
  <c r="K2972" i="55"/>
  <c r="L2972" i="55"/>
  <c r="M2972" i="55"/>
  <c r="N2972" i="55"/>
  <c r="B2973" i="55"/>
  <c r="C2973" i="55"/>
  <c r="P2973" i="55" s="1"/>
  <c r="D2973" i="55"/>
  <c r="E2973" i="55"/>
  <c r="F2973" i="55"/>
  <c r="G2973" i="55"/>
  <c r="H2973" i="55"/>
  <c r="I2973" i="55"/>
  <c r="J2973" i="55"/>
  <c r="K2973" i="55"/>
  <c r="L2973" i="55"/>
  <c r="M2973" i="55"/>
  <c r="N2973" i="55"/>
  <c r="B2974" i="55"/>
  <c r="C2974" i="55"/>
  <c r="P2974" i="55" s="1"/>
  <c r="D2974" i="55"/>
  <c r="E2974" i="55"/>
  <c r="F2974" i="55"/>
  <c r="G2974" i="55"/>
  <c r="H2974" i="55"/>
  <c r="I2974" i="55"/>
  <c r="J2974" i="55"/>
  <c r="K2974" i="55"/>
  <c r="L2974" i="55"/>
  <c r="M2974" i="55"/>
  <c r="N2974" i="55"/>
  <c r="B2975" i="55"/>
  <c r="C2975" i="55"/>
  <c r="P2975" i="55" s="1"/>
  <c r="D2975" i="55"/>
  <c r="E2975" i="55"/>
  <c r="F2975" i="55"/>
  <c r="G2975" i="55"/>
  <c r="H2975" i="55"/>
  <c r="I2975" i="55"/>
  <c r="J2975" i="55"/>
  <c r="K2975" i="55"/>
  <c r="L2975" i="55"/>
  <c r="M2975" i="55"/>
  <c r="N2975" i="55"/>
  <c r="B2976" i="55"/>
  <c r="C2976" i="55"/>
  <c r="P2976" i="55" s="1"/>
  <c r="D2976" i="55"/>
  <c r="E2976" i="55"/>
  <c r="F2976" i="55"/>
  <c r="G2976" i="55"/>
  <c r="H2976" i="55"/>
  <c r="I2976" i="55"/>
  <c r="J2976" i="55"/>
  <c r="K2976" i="55"/>
  <c r="L2976" i="55"/>
  <c r="M2976" i="55"/>
  <c r="N2976" i="55"/>
  <c r="B2977" i="55"/>
  <c r="C2977" i="55"/>
  <c r="P2977" i="55" s="1"/>
  <c r="D2977" i="55"/>
  <c r="E2977" i="55"/>
  <c r="F2977" i="55"/>
  <c r="G2977" i="55"/>
  <c r="H2977" i="55"/>
  <c r="I2977" i="55"/>
  <c r="J2977" i="55"/>
  <c r="K2977" i="55"/>
  <c r="L2977" i="55"/>
  <c r="M2977" i="55"/>
  <c r="N2977" i="55"/>
  <c r="B2978" i="55"/>
  <c r="C2978" i="55"/>
  <c r="P2978" i="55" s="1"/>
  <c r="D2978" i="55"/>
  <c r="E2978" i="55"/>
  <c r="F2978" i="55"/>
  <c r="G2978" i="55"/>
  <c r="H2978" i="55"/>
  <c r="I2978" i="55"/>
  <c r="J2978" i="55"/>
  <c r="K2978" i="55"/>
  <c r="L2978" i="55"/>
  <c r="M2978" i="55"/>
  <c r="N2978" i="55"/>
  <c r="B2979" i="55"/>
  <c r="C2979" i="55"/>
  <c r="P2979" i="55" s="1"/>
  <c r="D2979" i="55"/>
  <c r="E2979" i="55"/>
  <c r="F2979" i="55"/>
  <c r="G2979" i="55"/>
  <c r="H2979" i="55"/>
  <c r="I2979" i="55"/>
  <c r="J2979" i="55"/>
  <c r="K2979" i="55"/>
  <c r="L2979" i="55"/>
  <c r="M2979" i="55"/>
  <c r="N2979" i="55"/>
  <c r="B2980" i="55"/>
  <c r="C2980" i="55"/>
  <c r="P2980" i="55" s="1"/>
  <c r="D2980" i="55"/>
  <c r="E2980" i="55"/>
  <c r="F2980" i="55"/>
  <c r="G2980" i="55"/>
  <c r="H2980" i="55"/>
  <c r="I2980" i="55"/>
  <c r="J2980" i="55"/>
  <c r="K2980" i="55"/>
  <c r="L2980" i="55"/>
  <c r="M2980" i="55"/>
  <c r="N2980" i="55"/>
  <c r="B2981" i="55"/>
  <c r="C2981" i="55"/>
  <c r="P2981" i="55" s="1"/>
  <c r="D2981" i="55"/>
  <c r="E2981" i="55"/>
  <c r="F2981" i="55"/>
  <c r="G2981" i="55"/>
  <c r="H2981" i="55"/>
  <c r="I2981" i="55"/>
  <c r="J2981" i="55"/>
  <c r="K2981" i="55"/>
  <c r="L2981" i="55"/>
  <c r="M2981" i="55"/>
  <c r="N2981" i="55"/>
  <c r="B2982" i="55"/>
  <c r="C2982" i="55"/>
  <c r="P2982" i="55" s="1"/>
  <c r="D2982" i="55"/>
  <c r="E2982" i="55"/>
  <c r="F2982" i="55"/>
  <c r="G2982" i="55"/>
  <c r="H2982" i="55"/>
  <c r="I2982" i="55"/>
  <c r="J2982" i="55"/>
  <c r="K2982" i="55"/>
  <c r="L2982" i="55"/>
  <c r="M2982" i="55"/>
  <c r="N2982" i="55"/>
  <c r="B2983" i="55"/>
  <c r="C2983" i="55"/>
  <c r="P2983" i="55" s="1"/>
  <c r="D2983" i="55"/>
  <c r="E2983" i="55"/>
  <c r="F2983" i="55"/>
  <c r="G2983" i="55"/>
  <c r="H2983" i="55"/>
  <c r="I2983" i="55"/>
  <c r="J2983" i="55"/>
  <c r="K2983" i="55"/>
  <c r="L2983" i="55"/>
  <c r="M2983" i="55"/>
  <c r="N2983" i="55"/>
  <c r="B2984" i="55"/>
  <c r="C2984" i="55"/>
  <c r="P2984" i="55" s="1"/>
  <c r="D2984" i="55"/>
  <c r="E2984" i="55"/>
  <c r="F2984" i="55"/>
  <c r="G2984" i="55"/>
  <c r="H2984" i="55"/>
  <c r="I2984" i="55"/>
  <c r="J2984" i="55"/>
  <c r="K2984" i="55"/>
  <c r="L2984" i="55"/>
  <c r="M2984" i="55"/>
  <c r="N2984" i="55"/>
  <c r="B2985" i="55"/>
  <c r="C2985" i="55"/>
  <c r="P2985" i="55" s="1"/>
  <c r="D2985" i="55"/>
  <c r="E2985" i="55"/>
  <c r="F2985" i="55"/>
  <c r="G2985" i="55"/>
  <c r="H2985" i="55"/>
  <c r="I2985" i="55"/>
  <c r="J2985" i="55"/>
  <c r="K2985" i="55"/>
  <c r="L2985" i="55"/>
  <c r="M2985" i="55"/>
  <c r="N2985" i="55"/>
  <c r="B2986" i="55"/>
  <c r="C2986" i="55"/>
  <c r="P2986" i="55" s="1"/>
  <c r="D2986" i="55"/>
  <c r="E2986" i="55"/>
  <c r="F2986" i="55"/>
  <c r="G2986" i="55"/>
  <c r="H2986" i="55"/>
  <c r="I2986" i="55"/>
  <c r="J2986" i="55"/>
  <c r="K2986" i="55"/>
  <c r="L2986" i="55"/>
  <c r="M2986" i="55"/>
  <c r="N2986" i="55"/>
  <c r="B2987" i="55"/>
  <c r="C2987" i="55"/>
  <c r="P2987" i="55" s="1"/>
  <c r="D2987" i="55"/>
  <c r="E2987" i="55"/>
  <c r="F2987" i="55"/>
  <c r="G2987" i="55"/>
  <c r="H2987" i="55"/>
  <c r="I2987" i="55"/>
  <c r="J2987" i="55"/>
  <c r="K2987" i="55"/>
  <c r="L2987" i="55"/>
  <c r="M2987" i="55"/>
  <c r="N2987" i="55"/>
  <c r="B2988" i="55"/>
  <c r="C2988" i="55"/>
  <c r="P2988" i="55" s="1"/>
  <c r="D2988" i="55"/>
  <c r="E2988" i="55"/>
  <c r="F2988" i="55"/>
  <c r="G2988" i="55"/>
  <c r="H2988" i="55"/>
  <c r="I2988" i="55"/>
  <c r="J2988" i="55"/>
  <c r="K2988" i="55"/>
  <c r="L2988" i="55"/>
  <c r="M2988" i="55"/>
  <c r="N2988" i="55"/>
  <c r="B2989" i="55"/>
  <c r="C2989" i="55"/>
  <c r="P2989" i="55" s="1"/>
  <c r="D2989" i="55"/>
  <c r="E2989" i="55"/>
  <c r="F2989" i="55"/>
  <c r="G2989" i="55"/>
  <c r="H2989" i="55"/>
  <c r="I2989" i="55"/>
  <c r="J2989" i="55"/>
  <c r="K2989" i="55"/>
  <c r="L2989" i="55"/>
  <c r="M2989" i="55"/>
  <c r="N2989" i="55"/>
  <c r="B2990" i="55"/>
  <c r="C2990" i="55"/>
  <c r="P2990" i="55" s="1"/>
  <c r="D2990" i="55"/>
  <c r="E2990" i="55"/>
  <c r="F2990" i="55"/>
  <c r="G2990" i="55"/>
  <c r="H2990" i="55"/>
  <c r="I2990" i="55"/>
  <c r="J2990" i="55"/>
  <c r="K2990" i="55"/>
  <c r="L2990" i="55"/>
  <c r="M2990" i="55"/>
  <c r="N2990" i="55"/>
  <c r="B2991" i="55"/>
  <c r="C2991" i="55"/>
  <c r="P2991" i="55" s="1"/>
  <c r="D2991" i="55"/>
  <c r="E2991" i="55"/>
  <c r="F2991" i="55"/>
  <c r="G2991" i="55"/>
  <c r="H2991" i="55"/>
  <c r="I2991" i="55"/>
  <c r="J2991" i="55"/>
  <c r="K2991" i="55"/>
  <c r="L2991" i="55"/>
  <c r="M2991" i="55"/>
  <c r="N2991" i="55"/>
  <c r="B2992" i="55"/>
  <c r="C2992" i="55"/>
  <c r="P2992" i="55" s="1"/>
  <c r="D2992" i="55"/>
  <c r="E2992" i="55"/>
  <c r="F2992" i="55"/>
  <c r="G2992" i="55"/>
  <c r="H2992" i="55"/>
  <c r="I2992" i="55"/>
  <c r="J2992" i="55"/>
  <c r="K2992" i="55"/>
  <c r="L2992" i="55"/>
  <c r="M2992" i="55"/>
  <c r="N2992" i="55"/>
  <c r="B2993" i="55"/>
  <c r="C2993" i="55"/>
  <c r="P2993" i="55" s="1"/>
  <c r="D2993" i="55"/>
  <c r="E2993" i="55"/>
  <c r="F2993" i="55"/>
  <c r="G2993" i="55"/>
  <c r="H2993" i="55"/>
  <c r="I2993" i="55"/>
  <c r="J2993" i="55"/>
  <c r="K2993" i="55"/>
  <c r="L2993" i="55"/>
  <c r="M2993" i="55"/>
  <c r="N2993" i="55"/>
  <c r="B2994" i="55"/>
  <c r="C2994" i="55"/>
  <c r="P2994" i="55" s="1"/>
  <c r="D2994" i="55"/>
  <c r="E2994" i="55"/>
  <c r="F2994" i="55"/>
  <c r="G2994" i="55"/>
  <c r="H2994" i="55"/>
  <c r="I2994" i="55"/>
  <c r="J2994" i="55"/>
  <c r="K2994" i="55"/>
  <c r="L2994" i="55"/>
  <c r="M2994" i="55"/>
  <c r="N2994" i="55"/>
  <c r="B2995" i="55"/>
  <c r="C2995" i="55"/>
  <c r="P2995" i="55" s="1"/>
  <c r="D2995" i="55"/>
  <c r="E2995" i="55"/>
  <c r="F2995" i="55"/>
  <c r="G2995" i="55"/>
  <c r="H2995" i="55"/>
  <c r="I2995" i="55"/>
  <c r="J2995" i="55"/>
  <c r="K2995" i="55"/>
  <c r="L2995" i="55"/>
  <c r="M2995" i="55"/>
  <c r="N2995" i="55"/>
  <c r="B2996" i="55"/>
  <c r="C2996" i="55"/>
  <c r="P2996" i="55" s="1"/>
  <c r="D2996" i="55"/>
  <c r="E2996" i="55"/>
  <c r="F2996" i="55"/>
  <c r="G2996" i="55"/>
  <c r="H2996" i="55"/>
  <c r="I2996" i="55"/>
  <c r="J2996" i="55"/>
  <c r="K2996" i="55"/>
  <c r="L2996" i="55"/>
  <c r="M2996" i="55"/>
  <c r="N2996" i="55"/>
  <c r="B2997" i="55"/>
  <c r="C2997" i="55"/>
  <c r="P2997" i="55" s="1"/>
  <c r="D2997" i="55"/>
  <c r="E2997" i="55"/>
  <c r="F2997" i="55"/>
  <c r="G2997" i="55"/>
  <c r="H2997" i="55"/>
  <c r="I2997" i="55"/>
  <c r="J2997" i="55"/>
  <c r="K2997" i="55"/>
  <c r="L2997" i="55"/>
  <c r="M2997" i="55"/>
  <c r="N2997" i="55"/>
  <c r="B2998" i="55"/>
  <c r="C2998" i="55"/>
  <c r="P2998" i="55" s="1"/>
  <c r="D2998" i="55"/>
  <c r="E2998" i="55"/>
  <c r="F2998" i="55"/>
  <c r="G2998" i="55"/>
  <c r="H2998" i="55"/>
  <c r="I2998" i="55"/>
  <c r="J2998" i="55"/>
  <c r="K2998" i="55"/>
  <c r="L2998" i="55"/>
  <c r="M2998" i="55"/>
  <c r="N2998" i="55"/>
  <c r="B2999" i="55"/>
  <c r="C2999" i="55"/>
  <c r="P2999" i="55" s="1"/>
  <c r="D2999" i="55"/>
  <c r="E2999" i="55"/>
  <c r="F2999" i="55"/>
  <c r="G2999" i="55"/>
  <c r="H2999" i="55"/>
  <c r="I2999" i="55"/>
  <c r="J2999" i="55"/>
  <c r="K2999" i="55"/>
  <c r="L2999" i="55"/>
  <c r="M2999" i="55"/>
  <c r="N2999" i="55"/>
  <c r="B3000" i="55"/>
  <c r="C3000" i="55"/>
  <c r="P3000" i="55" s="1"/>
  <c r="D3000" i="55"/>
  <c r="E3000" i="55"/>
  <c r="F3000" i="55"/>
  <c r="G3000" i="55"/>
  <c r="H3000" i="55"/>
  <c r="I3000" i="55"/>
  <c r="J3000" i="55"/>
  <c r="K3000" i="55"/>
  <c r="L3000" i="55"/>
  <c r="M3000" i="55"/>
  <c r="N3000" i="55"/>
  <c r="B3001" i="55"/>
  <c r="C3001" i="55"/>
  <c r="P3001" i="55" s="1"/>
  <c r="D3001" i="55"/>
  <c r="E3001" i="55"/>
  <c r="F3001" i="55"/>
  <c r="G3001" i="55"/>
  <c r="H3001" i="55"/>
  <c r="I3001" i="55"/>
  <c r="J3001" i="55"/>
  <c r="K3001" i="55"/>
  <c r="L3001" i="55"/>
  <c r="M3001" i="55"/>
  <c r="N3001" i="55"/>
  <c r="B3002" i="55"/>
  <c r="C3002" i="55"/>
  <c r="P3002" i="55" s="1"/>
  <c r="D3002" i="55"/>
  <c r="E3002" i="55"/>
  <c r="F3002" i="55"/>
  <c r="G3002" i="55"/>
  <c r="H3002" i="55"/>
  <c r="I3002" i="55"/>
  <c r="J3002" i="55"/>
  <c r="K3002" i="55"/>
  <c r="L3002" i="55"/>
  <c r="M3002" i="55"/>
  <c r="N3002" i="55"/>
  <c r="B3003" i="55"/>
  <c r="C3003" i="55"/>
  <c r="P3003" i="55" s="1"/>
  <c r="D3003" i="55"/>
  <c r="E3003" i="55"/>
  <c r="F3003" i="55"/>
  <c r="G3003" i="55"/>
  <c r="H3003" i="55"/>
  <c r="I3003" i="55"/>
  <c r="J3003" i="55"/>
  <c r="K3003" i="55"/>
  <c r="L3003" i="55"/>
  <c r="M3003" i="55"/>
  <c r="N3003" i="55"/>
  <c r="B3004" i="55"/>
  <c r="C3004" i="55"/>
  <c r="P3004" i="55" s="1"/>
  <c r="D3004" i="55"/>
  <c r="E3004" i="55"/>
  <c r="F3004" i="55"/>
  <c r="G3004" i="55"/>
  <c r="H3004" i="55"/>
  <c r="I3004" i="55"/>
  <c r="J3004" i="55"/>
  <c r="K3004" i="55"/>
  <c r="L3004" i="55"/>
  <c r="M3004" i="55"/>
  <c r="N3004" i="55"/>
  <c r="B3005" i="55"/>
  <c r="C3005" i="55"/>
  <c r="P3005" i="55" s="1"/>
  <c r="D3005" i="55"/>
  <c r="E3005" i="55"/>
  <c r="F3005" i="55"/>
  <c r="G3005" i="55"/>
  <c r="H3005" i="55"/>
  <c r="I3005" i="55"/>
  <c r="J3005" i="55"/>
  <c r="K3005" i="55"/>
  <c r="L3005" i="55"/>
  <c r="M3005" i="55"/>
  <c r="N3005" i="55"/>
  <c r="B3006" i="55"/>
  <c r="C3006" i="55"/>
  <c r="P3006" i="55" s="1"/>
  <c r="D3006" i="55"/>
  <c r="E3006" i="55"/>
  <c r="F3006" i="55"/>
  <c r="G3006" i="55"/>
  <c r="H3006" i="55"/>
  <c r="I3006" i="55"/>
  <c r="J3006" i="55"/>
  <c r="K3006" i="55"/>
  <c r="L3006" i="55"/>
  <c r="M3006" i="55"/>
  <c r="N3006" i="55"/>
  <c r="B3007" i="55"/>
  <c r="C3007" i="55"/>
  <c r="P3007" i="55" s="1"/>
  <c r="D3007" i="55"/>
  <c r="E3007" i="55"/>
  <c r="F3007" i="55"/>
  <c r="G3007" i="55"/>
  <c r="H3007" i="55"/>
  <c r="I3007" i="55"/>
  <c r="J3007" i="55"/>
  <c r="K3007" i="55"/>
  <c r="L3007" i="55"/>
  <c r="M3007" i="55"/>
  <c r="N3007" i="55"/>
  <c r="B3008" i="55"/>
  <c r="C3008" i="55"/>
  <c r="P3008" i="55" s="1"/>
  <c r="D3008" i="55"/>
  <c r="E3008" i="55"/>
  <c r="F3008" i="55"/>
  <c r="G3008" i="55"/>
  <c r="H3008" i="55"/>
  <c r="I3008" i="55"/>
  <c r="J3008" i="55"/>
  <c r="K3008" i="55"/>
  <c r="L3008" i="55"/>
  <c r="M3008" i="55"/>
  <c r="N3008" i="55"/>
  <c r="B3009" i="55"/>
  <c r="C3009" i="55"/>
  <c r="P3009" i="55" s="1"/>
  <c r="D3009" i="55"/>
  <c r="E3009" i="55"/>
  <c r="F3009" i="55"/>
  <c r="G3009" i="55"/>
  <c r="H3009" i="55"/>
  <c r="I3009" i="55"/>
  <c r="J3009" i="55"/>
  <c r="K3009" i="55"/>
  <c r="L3009" i="55"/>
  <c r="M3009" i="55"/>
  <c r="N3009" i="55"/>
  <c r="B3010" i="55"/>
  <c r="C3010" i="55"/>
  <c r="P3010" i="55" s="1"/>
  <c r="D3010" i="55"/>
  <c r="E3010" i="55"/>
  <c r="F3010" i="55"/>
  <c r="G3010" i="55"/>
  <c r="H3010" i="55"/>
  <c r="I3010" i="55"/>
  <c r="J3010" i="55"/>
  <c r="K3010" i="55"/>
  <c r="L3010" i="55"/>
  <c r="M3010" i="55"/>
  <c r="N3010" i="55"/>
  <c r="B3011" i="55"/>
  <c r="C3011" i="55"/>
  <c r="P3011" i="55" s="1"/>
  <c r="D3011" i="55"/>
  <c r="E3011" i="55"/>
  <c r="F3011" i="55"/>
  <c r="G3011" i="55"/>
  <c r="H3011" i="55"/>
  <c r="I3011" i="55"/>
  <c r="J3011" i="55"/>
  <c r="K3011" i="55"/>
  <c r="L3011" i="55"/>
  <c r="M3011" i="55"/>
  <c r="N3011" i="55"/>
  <c r="B3012" i="55"/>
  <c r="C3012" i="55"/>
  <c r="P3012" i="55" s="1"/>
  <c r="D3012" i="55"/>
  <c r="E3012" i="55"/>
  <c r="F3012" i="55"/>
  <c r="G3012" i="55"/>
  <c r="H3012" i="55"/>
  <c r="I3012" i="55"/>
  <c r="J3012" i="55"/>
  <c r="K3012" i="55"/>
  <c r="L3012" i="55"/>
  <c r="M3012" i="55"/>
  <c r="N3012" i="55"/>
  <c r="B3013" i="55"/>
  <c r="C3013" i="55"/>
  <c r="P3013" i="55" s="1"/>
  <c r="D3013" i="55"/>
  <c r="E3013" i="55"/>
  <c r="F3013" i="55"/>
  <c r="G3013" i="55"/>
  <c r="H3013" i="55"/>
  <c r="I3013" i="55"/>
  <c r="J3013" i="55"/>
  <c r="K3013" i="55"/>
  <c r="L3013" i="55"/>
  <c r="M3013" i="55"/>
  <c r="N3013" i="55"/>
  <c r="B3014" i="55"/>
  <c r="C3014" i="55"/>
  <c r="P3014" i="55" s="1"/>
  <c r="D3014" i="55"/>
  <c r="E3014" i="55"/>
  <c r="F3014" i="55"/>
  <c r="G3014" i="55"/>
  <c r="H3014" i="55"/>
  <c r="I3014" i="55"/>
  <c r="J3014" i="55"/>
  <c r="K3014" i="55"/>
  <c r="L3014" i="55"/>
  <c r="M3014" i="55"/>
  <c r="N3014" i="55"/>
  <c r="B3015" i="55"/>
  <c r="C3015" i="55"/>
  <c r="P3015" i="55" s="1"/>
  <c r="D3015" i="55"/>
  <c r="E3015" i="55"/>
  <c r="F3015" i="55"/>
  <c r="G3015" i="55"/>
  <c r="H3015" i="55"/>
  <c r="I3015" i="55"/>
  <c r="J3015" i="55"/>
  <c r="K3015" i="55"/>
  <c r="L3015" i="55"/>
  <c r="M3015" i="55"/>
  <c r="N3015" i="55"/>
  <c r="B3016" i="55"/>
  <c r="C3016" i="55"/>
  <c r="P3016" i="55" s="1"/>
  <c r="D3016" i="55"/>
  <c r="E3016" i="55"/>
  <c r="F3016" i="55"/>
  <c r="G3016" i="55"/>
  <c r="H3016" i="55"/>
  <c r="I3016" i="55"/>
  <c r="J3016" i="55"/>
  <c r="K3016" i="55"/>
  <c r="L3016" i="55"/>
  <c r="M3016" i="55"/>
  <c r="N3016" i="55"/>
  <c r="B3017" i="55"/>
  <c r="C3017" i="55"/>
  <c r="P3017" i="55" s="1"/>
  <c r="D3017" i="55"/>
  <c r="E3017" i="55"/>
  <c r="F3017" i="55"/>
  <c r="G3017" i="55"/>
  <c r="H3017" i="55"/>
  <c r="I3017" i="55"/>
  <c r="J3017" i="55"/>
  <c r="K3017" i="55"/>
  <c r="L3017" i="55"/>
  <c r="M3017" i="55"/>
  <c r="N3017" i="55"/>
  <c r="B3018" i="55"/>
  <c r="C3018" i="55"/>
  <c r="P3018" i="55" s="1"/>
  <c r="D3018" i="55"/>
  <c r="E3018" i="55"/>
  <c r="F3018" i="55"/>
  <c r="G3018" i="55"/>
  <c r="H3018" i="55"/>
  <c r="I3018" i="55"/>
  <c r="J3018" i="55"/>
  <c r="K3018" i="55"/>
  <c r="L3018" i="55"/>
  <c r="M3018" i="55"/>
  <c r="N3018" i="55"/>
  <c r="B3019" i="55"/>
  <c r="C3019" i="55"/>
  <c r="P3019" i="55" s="1"/>
  <c r="D3019" i="55"/>
  <c r="E3019" i="55"/>
  <c r="F3019" i="55"/>
  <c r="G3019" i="55"/>
  <c r="H3019" i="55"/>
  <c r="I3019" i="55"/>
  <c r="J3019" i="55"/>
  <c r="K3019" i="55"/>
  <c r="L3019" i="55"/>
  <c r="M3019" i="55"/>
  <c r="N3019" i="55"/>
  <c r="B3020" i="55"/>
  <c r="C3020" i="55"/>
  <c r="P3020" i="55" s="1"/>
  <c r="D3020" i="55"/>
  <c r="E3020" i="55"/>
  <c r="F3020" i="55"/>
  <c r="G3020" i="55"/>
  <c r="H3020" i="55"/>
  <c r="I3020" i="55"/>
  <c r="J3020" i="55"/>
  <c r="K3020" i="55"/>
  <c r="L3020" i="55"/>
  <c r="M3020" i="55"/>
  <c r="N3020" i="55"/>
  <c r="B3021" i="55"/>
  <c r="C3021" i="55"/>
  <c r="P3021" i="55" s="1"/>
  <c r="D3021" i="55"/>
  <c r="E3021" i="55"/>
  <c r="F3021" i="55"/>
  <c r="G3021" i="55"/>
  <c r="H3021" i="55"/>
  <c r="I3021" i="55"/>
  <c r="J3021" i="55"/>
  <c r="K3021" i="55"/>
  <c r="L3021" i="55"/>
  <c r="M3021" i="55"/>
  <c r="N3021" i="55"/>
  <c r="B3022" i="55"/>
  <c r="C3022" i="55"/>
  <c r="P3022" i="55" s="1"/>
  <c r="D3022" i="55"/>
  <c r="E3022" i="55"/>
  <c r="F3022" i="55"/>
  <c r="G3022" i="55"/>
  <c r="H3022" i="55"/>
  <c r="I3022" i="55"/>
  <c r="J3022" i="55"/>
  <c r="K3022" i="55"/>
  <c r="L3022" i="55"/>
  <c r="M3022" i="55"/>
  <c r="N3022" i="55"/>
  <c r="B3023" i="55"/>
  <c r="C3023" i="55"/>
  <c r="P3023" i="55" s="1"/>
  <c r="D3023" i="55"/>
  <c r="E3023" i="55"/>
  <c r="F3023" i="55"/>
  <c r="G3023" i="55"/>
  <c r="H3023" i="55"/>
  <c r="I3023" i="55"/>
  <c r="J3023" i="55"/>
  <c r="K3023" i="55"/>
  <c r="L3023" i="55"/>
  <c r="M3023" i="55"/>
  <c r="N3023" i="55"/>
  <c r="B3024" i="55"/>
  <c r="C3024" i="55"/>
  <c r="P3024" i="55" s="1"/>
  <c r="D3024" i="55"/>
  <c r="E3024" i="55"/>
  <c r="F3024" i="55"/>
  <c r="G3024" i="55"/>
  <c r="H3024" i="55"/>
  <c r="I3024" i="55"/>
  <c r="J3024" i="55"/>
  <c r="K3024" i="55"/>
  <c r="L3024" i="55"/>
  <c r="M3024" i="55"/>
  <c r="N3024" i="55"/>
  <c r="B3025" i="55"/>
  <c r="C3025" i="55"/>
  <c r="P3025" i="55" s="1"/>
  <c r="D3025" i="55"/>
  <c r="E3025" i="55"/>
  <c r="F3025" i="55"/>
  <c r="G3025" i="55"/>
  <c r="H3025" i="55"/>
  <c r="I3025" i="55"/>
  <c r="J3025" i="55"/>
  <c r="K3025" i="55"/>
  <c r="L3025" i="55"/>
  <c r="M3025" i="55"/>
  <c r="N3025" i="55"/>
  <c r="B3026" i="55"/>
  <c r="C3026" i="55"/>
  <c r="P3026" i="55" s="1"/>
  <c r="D3026" i="55"/>
  <c r="E3026" i="55"/>
  <c r="F3026" i="55"/>
  <c r="G3026" i="55"/>
  <c r="H3026" i="55"/>
  <c r="I3026" i="55"/>
  <c r="J3026" i="55"/>
  <c r="K3026" i="55"/>
  <c r="L3026" i="55"/>
  <c r="M3026" i="55"/>
  <c r="N3026" i="55"/>
  <c r="B3027" i="55"/>
  <c r="C3027" i="55"/>
  <c r="P3027" i="55" s="1"/>
  <c r="D3027" i="55"/>
  <c r="E3027" i="55"/>
  <c r="F3027" i="55"/>
  <c r="G3027" i="55"/>
  <c r="H3027" i="55"/>
  <c r="I3027" i="55"/>
  <c r="J3027" i="55"/>
  <c r="K3027" i="55"/>
  <c r="L3027" i="55"/>
  <c r="M3027" i="55"/>
  <c r="N3027" i="55"/>
  <c r="B3028" i="55"/>
  <c r="C3028" i="55"/>
  <c r="P3028" i="55" s="1"/>
  <c r="D3028" i="55"/>
  <c r="E3028" i="55"/>
  <c r="F3028" i="55"/>
  <c r="G3028" i="55"/>
  <c r="H3028" i="55"/>
  <c r="I3028" i="55"/>
  <c r="J3028" i="55"/>
  <c r="K3028" i="55"/>
  <c r="L3028" i="55"/>
  <c r="M3028" i="55"/>
  <c r="N3028" i="55"/>
  <c r="B3029" i="55"/>
  <c r="C3029" i="55"/>
  <c r="P3029" i="55" s="1"/>
  <c r="D3029" i="55"/>
  <c r="E3029" i="55"/>
  <c r="F3029" i="55"/>
  <c r="G3029" i="55"/>
  <c r="H3029" i="55"/>
  <c r="I3029" i="55"/>
  <c r="J3029" i="55"/>
  <c r="K3029" i="55"/>
  <c r="L3029" i="55"/>
  <c r="M3029" i="55"/>
  <c r="N3029" i="55"/>
  <c r="B3030" i="55"/>
  <c r="C3030" i="55"/>
  <c r="P3030" i="55" s="1"/>
  <c r="D3030" i="55"/>
  <c r="E3030" i="55"/>
  <c r="F3030" i="55"/>
  <c r="G3030" i="55"/>
  <c r="H3030" i="55"/>
  <c r="I3030" i="55"/>
  <c r="J3030" i="55"/>
  <c r="K3030" i="55"/>
  <c r="L3030" i="55"/>
  <c r="M3030" i="55"/>
  <c r="N3030" i="55"/>
  <c r="B3031" i="55"/>
  <c r="C3031" i="55"/>
  <c r="P3031" i="55" s="1"/>
  <c r="D3031" i="55"/>
  <c r="E3031" i="55"/>
  <c r="F3031" i="55"/>
  <c r="G3031" i="55"/>
  <c r="H3031" i="55"/>
  <c r="I3031" i="55"/>
  <c r="J3031" i="55"/>
  <c r="K3031" i="55"/>
  <c r="L3031" i="55"/>
  <c r="M3031" i="55"/>
  <c r="N3031" i="55"/>
  <c r="B3032" i="55"/>
  <c r="C3032" i="55"/>
  <c r="P3032" i="55" s="1"/>
  <c r="D3032" i="55"/>
  <c r="E3032" i="55"/>
  <c r="F3032" i="55"/>
  <c r="G3032" i="55"/>
  <c r="H3032" i="55"/>
  <c r="I3032" i="55"/>
  <c r="J3032" i="55"/>
  <c r="K3032" i="55"/>
  <c r="L3032" i="55"/>
  <c r="M3032" i="55"/>
  <c r="N3032" i="55"/>
  <c r="B3033" i="55"/>
  <c r="C3033" i="55"/>
  <c r="P3033" i="55" s="1"/>
  <c r="D3033" i="55"/>
  <c r="E3033" i="55"/>
  <c r="F3033" i="55"/>
  <c r="G3033" i="55"/>
  <c r="H3033" i="55"/>
  <c r="I3033" i="55"/>
  <c r="J3033" i="55"/>
  <c r="K3033" i="55"/>
  <c r="L3033" i="55"/>
  <c r="M3033" i="55"/>
  <c r="N3033" i="55"/>
  <c r="B3034" i="55"/>
  <c r="C3034" i="55"/>
  <c r="P3034" i="55" s="1"/>
  <c r="D3034" i="55"/>
  <c r="E3034" i="55"/>
  <c r="F3034" i="55"/>
  <c r="G3034" i="55"/>
  <c r="H3034" i="55"/>
  <c r="I3034" i="55"/>
  <c r="J3034" i="55"/>
  <c r="K3034" i="55"/>
  <c r="L3034" i="55"/>
  <c r="M3034" i="55"/>
  <c r="N3034" i="55"/>
  <c r="B3035" i="55"/>
  <c r="C3035" i="55"/>
  <c r="P3035" i="55" s="1"/>
  <c r="D3035" i="55"/>
  <c r="E3035" i="55"/>
  <c r="F3035" i="55"/>
  <c r="G3035" i="55"/>
  <c r="H3035" i="55"/>
  <c r="I3035" i="55"/>
  <c r="J3035" i="55"/>
  <c r="K3035" i="55"/>
  <c r="L3035" i="55"/>
  <c r="M3035" i="55"/>
  <c r="N3035" i="55"/>
  <c r="B3036" i="55"/>
  <c r="C3036" i="55"/>
  <c r="P3036" i="55" s="1"/>
  <c r="D3036" i="55"/>
  <c r="E3036" i="55"/>
  <c r="F3036" i="55"/>
  <c r="G3036" i="55"/>
  <c r="H3036" i="55"/>
  <c r="I3036" i="55"/>
  <c r="J3036" i="55"/>
  <c r="K3036" i="55"/>
  <c r="L3036" i="55"/>
  <c r="M3036" i="55"/>
  <c r="N3036" i="55"/>
  <c r="B3037" i="55"/>
  <c r="C3037" i="55"/>
  <c r="P3037" i="55" s="1"/>
  <c r="D3037" i="55"/>
  <c r="E3037" i="55"/>
  <c r="F3037" i="55"/>
  <c r="G3037" i="55"/>
  <c r="H3037" i="55"/>
  <c r="I3037" i="55"/>
  <c r="J3037" i="55"/>
  <c r="K3037" i="55"/>
  <c r="L3037" i="55"/>
  <c r="M3037" i="55"/>
  <c r="N3037" i="55"/>
  <c r="B3038" i="55"/>
  <c r="C3038" i="55"/>
  <c r="P3038" i="55" s="1"/>
  <c r="D3038" i="55"/>
  <c r="E3038" i="55"/>
  <c r="F3038" i="55"/>
  <c r="G3038" i="55"/>
  <c r="H3038" i="55"/>
  <c r="I3038" i="55"/>
  <c r="J3038" i="55"/>
  <c r="K3038" i="55"/>
  <c r="L3038" i="55"/>
  <c r="M3038" i="55"/>
  <c r="N3038" i="55"/>
  <c r="B3039" i="55"/>
  <c r="C3039" i="55"/>
  <c r="P3039" i="55" s="1"/>
  <c r="D3039" i="55"/>
  <c r="E3039" i="55"/>
  <c r="F3039" i="55"/>
  <c r="G3039" i="55"/>
  <c r="H3039" i="55"/>
  <c r="I3039" i="55"/>
  <c r="J3039" i="55"/>
  <c r="K3039" i="55"/>
  <c r="L3039" i="55"/>
  <c r="M3039" i="55"/>
  <c r="N3039" i="55"/>
  <c r="B3040" i="55"/>
  <c r="C3040" i="55"/>
  <c r="P3040" i="55" s="1"/>
  <c r="D3040" i="55"/>
  <c r="E3040" i="55"/>
  <c r="F3040" i="55"/>
  <c r="G3040" i="55"/>
  <c r="H3040" i="55"/>
  <c r="I3040" i="55"/>
  <c r="J3040" i="55"/>
  <c r="K3040" i="55"/>
  <c r="L3040" i="55"/>
  <c r="M3040" i="55"/>
  <c r="N3040" i="55"/>
  <c r="B3041" i="55"/>
  <c r="C3041" i="55"/>
  <c r="P3041" i="55" s="1"/>
  <c r="D3041" i="55"/>
  <c r="E3041" i="55"/>
  <c r="F3041" i="55"/>
  <c r="G3041" i="55"/>
  <c r="H3041" i="55"/>
  <c r="I3041" i="55"/>
  <c r="J3041" i="55"/>
  <c r="K3041" i="55"/>
  <c r="L3041" i="55"/>
  <c r="M3041" i="55"/>
  <c r="N3041" i="55"/>
  <c r="B3042" i="55"/>
  <c r="C3042" i="55"/>
  <c r="P3042" i="55" s="1"/>
  <c r="D3042" i="55"/>
  <c r="E3042" i="55"/>
  <c r="F3042" i="55"/>
  <c r="G3042" i="55"/>
  <c r="H3042" i="55"/>
  <c r="I3042" i="55"/>
  <c r="J3042" i="55"/>
  <c r="K3042" i="55"/>
  <c r="L3042" i="55"/>
  <c r="M3042" i="55"/>
  <c r="N3042" i="55"/>
  <c r="B3043" i="55"/>
  <c r="C3043" i="55"/>
  <c r="P3043" i="55" s="1"/>
  <c r="D3043" i="55"/>
  <c r="E3043" i="55"/>
  <c r="F3043" i="55"/>
  <c r="G3043" i="55"/>
  <c r="H3043" i="55"/>
  <c r="I3043" i="55"/>
  <c r="J3043" i="55"/>
  <c r="K3043" i="55"/>
  <c r="L3043" i="55"/>
  <c r="M3043" i="55"/>
  <c r="N3043" i="55"/>
  <c r="B3044" i="55"/>
  <c r="C3044" i="55"/>
  <c r="P3044" i="55" s="1"/>
  <c r="D3044" i="55"/>
  <c r="E3044" i="55"/>
  <c r="F3044" i="55"/>
  <c r="G3044" i="55"/>
  <c r="H3044" i="55"/>
  <c r="I3044" i="55"/>
  <c r="J3044" i="55"/>
  <c r="K3044" i="55"/>
  <c r="L3044" i="55"/>
  <c r="M3044" i="55"/>
  <c r="N3044" i="55"/>
  <c r="B3045" i="55"/>
  <c r="C3045" i="55"/>
  <c r="P3045" i="55" s="1"/>
  <c r="D3045" i="55"/>
  <c r="E3045" i="55"/>
  <c r="F3045" i="55"/>
  <c r="G3045" i="55"/>
  <c r="H3045" i="55"/>
  <c r="I3045" i="55"/>
  <c r="J3045" i="55"/>
  <c r="K3045" i="55"/>
  <c r="L3045" i="55"/>
  <c r="M3045" i="55"/>
  <c r="N3045" i="55"/>
  <c r="B3046" i="55"/>
  <c r="C3046" i="55"/>
  <c r="P3046" i="55" s="1"/>
  <c r="D3046" i="55"/>
  <c r="E3046" i="55"/>
  <c r="F3046" i="55"/>
  <c r="G3046" i="55"/>
  <c r="H3046" i="55"/>
  <c r="I3046" i="55"/>
  <c r="J3046" i="55"/>
  <c r="K3046" i="55"/>
  <c r="L3046" i="55"/>
  <c r="M3046" i="55"/>
  <c r="N3046" i="55"/>
  <c r="B3047" i="55"/>
  <c r="C3047" i="55"/>
  <c r="P3047" i="55" s="1"/>
  <c r="D3047" i="55"/>
  <c r="E3047" i="55"/>
  <c r="F3047" i="55"/>
  <c r="G3047" i="55"/>
  <c r="H3047" i="55"/>
  <c r="I3047" i="55"/>
  <c r="J3047" i="55"/>
  <c r="K3047" i="55"/>
  <c r="L3047" i="55"/>
  <c r="M3047" i="55"/>
  <c r="N3047" i="55"/>
  <c r="B3048" i="55"/>
  <c r="C3048" i="55"/>
  <c r="P3048" i="55" s="1"/>
  <c r="D3048" i="55"/>
  <c r="E3048" i="55"/>
  <c r="F3048" i="55"/>
  <c r="G3048" i="55"/>
  <c r="H3048" i="55"/>
  <c r="I3048" i="55"/>
  <c r="J3048" i="55"/>
  <c r="K3048" i="55"/>
  <c r="L3048" i="55"/>
  <c r="M3048" i="55"/>
  <c r="N3048" i="55"/>
  <c r="B3049" i="55"/>
  <c r="C3049" i="55"/>
  <c r="P3049" i="55" s="1"/>
  <c r="D3049" i="55"/>
  <c r="E3049" i="55"/>
  <c r="F3049" i="55"/>
  <c r="G3049" i="55"/>
  <c r="H3049" i="55"/>
  <c r="I3049" i="55"/>
  <c r="J3049" i="55"/>
  <c r="K3049" i="55"/>
  <c r="L3049" i="55"/>
  <c r="M3049" i="55"/>
  <c r="N3049" i="55"/>
  <c r="B3050" i="55"/>
  <c r="C3050" i="55"/>
  <c r="P3050" i="55" s="1"/>
  <c r="D3050" i="55"/>
  <c r="E3050" i="55"/>
  <c r="F3050" i="55"/>
  <c r="G3050" i="55"/>
  <c r="H3050" i="55"/>
  <c r="I3050" i="55"/>
  <c r="J3050" i="55"/>
  <c r="K3050" i="55"/>
  <c r="L3050" i="55"/>
  <c r="M3050" i="55"/>
  <c r="N3050" i="55"/>
  <c r="B3051" i="55"/>
  <c r="C3051" i="55"/>
  <c r="P3051" i="55" s="1"/>
  <c r="D3051" i="55"/>
  <c r="E3051" i="55"/>
  <c r="F3051" i="55"/>
  <c r="G3051" i="55"/>
  <c r="H3051" i="55"/>
  <c r="I3051" i="55"/>
  <c r="J3051" i="55"/>
  <c r="K3051" i="55"/>
  <c r="L3051" i="55"/>
  <c r="M3051" i="55"/>
  <c r="N3051" i="55"/>
  <c r="B3052" i="55"/>
  <c r="C3052" i="55"/>
  <c r="P3052" i="55" s="1"/>
  <c r="D3052" i="55"/>
  <c r="E3052" i="55"/>
  <c r="F3052" i="55"/>
  <c r="G3052" i="55"/>
  <c r="H3052" i="55"/>
  <c r="I3052" i="55"/>
  <c r="J3052" i="55"/>
  <c r="K3052" i="55"/>
  <c r="L3052" i="55"/>
  <c r="M3052" i="55"/>
  <c r="N3052" i="55"/>
  <c r="B3053" i="55"/>
  <c r="C3053" i="55"/>
  <c r="P3053" i="55" s="1"/>
  <c r="D3053" i="55"/>
  <c r="E3053" i="55"/>
  <c r="F3053" i="55"/>
  <c r="G3053" i="55"/>
  <c r="H3053" i="55"/>
  <c r="I3053" i="55"/>
  <c r="J3053" i="55"/>
  <c r="K3053" i="55"/>
  <c r="L3053" i="55"/>
  <c r="M3053" i="55"/>
  <c r="N3053" i="55"/>
  <c r="B3054" i="55"/>
  <c r="C3054" i="55"/>
  <c r="P3054" i="55" s="1"/>
  <c r="D3054" i="55"/>
  <c r="E3054" i="55"/>
  <c r="F3054" i="55"/>
  <c r="G3054" i="55"/>
  <c r="H3054" i="55"/>
  <c r="I3054" i="55"/>
  <c r="J3054" i="55"/>
  <c r="K3054" i="55"/>
  <c r="L3054" i="55"/>
  <c r="M3054" i="55"/>
  <c r="N3054" i="55"/>
  <c r="B3055" i="55"/>
  <c r="C3055" i="55"/>
  <c r="P3055" i="55" s="1"/>
  <c r="D3055" i="55"/>
  <c r="E3055" i="55"/>
  <c r="F3055" i="55"/>
  <c r="G3055" i="55"/>
  <c r="H3055" i="55"/>
  <c r="I3055" i="55"/>
  <c r="J3055" i="55"/>
  <c r="K3055" i="55"/>
  <c r="L3055" i="55"/>
  <c r="M3055" i="55"/>
  <c r="N3055" i="55"/>
  <c r="B3056" i="55"/>
  <c r="C3056" i="55"/>
  <c r="P3056" i="55" s="1"/>
  <c r="D3056" i="55"/>
  <c r="E3056" i="55"/>
  <c r="F3056" i="55"/>
  <c r="G3056" i="55"/>
  <c r="H3056" i="55"/>
  <c r="I3056" i="55"/>
  <c r="J3056" i="55"/>
  <c r="K3056" i="55"/>
  <c r="L3056" i="55"/>
  <c r="M3056" i="55"/>
  <c r="N3056" i="55"/>
  <c r="B3057" i="55"/>
  <c r="C3057" i="55"/>
  <c r="P3057" i="55" s="1"/>
  <c r="D3057" i="55"/>
  <c r="E3057" i="55"/>
  <c r="F3057" i="55"/>
  <c r="G3057" i="55"/>
  <c r="H3057" i="55"/>
  <c r="I3057" i="55"/>
  <c r="J3057" i="55"/>
  <c r="K3057" i="55"/>
  <c r="L3057" i="55"/>
  <c r="M3057" i="55"/>
  <c r="N3057" i="55"/>
  <c r="B3058" i="55"/>
  <c r="C3058" i="55"/>
  <c r="P3058" i="55" s="1"/>
  <c r="D3058" i="55"/>
  <c r="E3058" i="55"/>
  <c r="F3058" i="55"/>
  <c r="G3058" i="55"/>
  <c r="H3058" i="55"/>
  <c r="I3058" i="55"/>
  <c r="J3058" i="55"/>
  <c r="K3058" i="55"/>
  <c r="L3058" i="55"/>
  <c r="M3058" i="55"/>
  <c r="N3058" i="55"/>
  <c r="B3059" i="55"/>
  <c r="C3059" i="55"/>
  <c r="P3059" i="55" s="1"/>
  <c r="D3059" i="55"/>
  <c r="E3059" i="55"/>
  <c r="F3059" i="55"/>
  <c r="G3059" i="55"/>
  <c r="H3059" i="55"/>
  <c r="I3059" i="55"/>
  <c r="J3059" i="55"/>
  <c r="K3059" i="55"/>
  <c r="L3059" i="55"/>
  <c r="M3059" i="55"/>
  <c r="N3059" i="55"/>
  <c r="B3060" i="55"/>
  <c r="C3060" i="55"/>
  <c r="P3060" i="55" s="1"/>
  <c r="D3060" i="55"/>
  <c r="E3060" i="55"/>
  <c r="F3060" i="55"/>
  <c r="G3060" i="55"/>
  <c r="H3060" i="55"/>
  <c r="I3060" i="55"/>
  <c r="J3060" i="55"/>
  <c r="K3060" i="55"/>
  <c r="L3060" i="55"/>
  <c r="M3060" i="55"/>
  <c r="N3060" i="55"/>
  <c r="B3061" i="55"/>
  <c r="C3061" i="55"/>
  <c r="P3061" i="55" s="1"/>
  <c r="D3061" i="55"/>
  <c r="E3061" i="55"/>
  <c r="F3061" i="55"/>
  <c r="G3061" i="55"/>
  <c r="H3061" i="55"/>
  <c r="I3061" i="55"/>
  <c r="J3061" i="55"/>
  <c r="K3061" i="55"/>
  <c r="L3061" i="55"/>
  <c r="M3061" i="55"/>
  <c r="N3061" i="55"/>
  <c r="B3062" i="55"/>
  <c r="C3062" i="55"/>
  <c r="P3062" i="55" s="1"/>
  <c r="D3062" i="55"/>
  <c r="E3062" i="55"/>
  <c r="F3062" i="55"/>
  <c r="G3062" i="55"/>
  <c r="H3062" i="55"/>
  <c r="I3062" i="55"/>
  <c r="J3062" i="55"/>
  <c r="K3062" i="55"/>
  <c r="L3062" i="55"/>
  <c r="M3062" i="55"/>
  <c r="N3062" i="55"/>
  <c r="B3063" i="55"/>
  <c r="C3063" i="55"/>
  <c r="P3063" i="55" s="1"/>
  <c r="D3063" i="55"/>
  <c r="E3063" i="55"/>
  <c r="F3063" i="55"/>
  <c r="G3063" i="55"/>
  <c r="H3063" i="55"/>
  <c r="I3063" i="55"/>
  <c r="J3063" i="55"/>
  <c r="K3063" i="55"/>
  <c r="L3063" i="55"/>
  <c r="M3063" i="55"/>
  <c r="N3063" i="55"/>
  <c r="B3064" i="55"/>
  <c r="C3064" i="55"/>
  <c r="P3064" i="55" s="1"/>
  <c r="D3064" i="55"/>
  <c r="E3064" i="55"/>
  <c r="F3064" i="55"/>
  <c r="G3064" i="55"/>
  <c r="H3064" i="55"/>
  <c r="I3064" i="55"/>
  <c r="J3064" i="55"/>
  <c r="K3064" i="55"/>
  <c r="L3064" i="55"/>
  <c r="M3064" i="55"/>
  <c r="N3064" i="55"/>
  <c r="B3065" i="55"/>
  <c r="C3065" i="55"/>
  <c r="P3065" i="55" s="1"/>
  <c r="D3065" i="55"/>
  <c r="E3065" i="55"/>
  <c r="F3065" i="55"/>
  <c r="G3065" i="55"/>
  <c r="H3065" i="55"/>
  <c r="I3065" i="55"/>
  <c r="J3065" i="55"/>
  <c r="K3065" i="55"/>
  <c r="L3065" i="55"/>
  <c r="M3065" i="55"/>
  <c r="N3065" i="55"/>
  <c r="B3066" i="55"/>
  <c r="C3066" i="55"/>
  <c r="P3066" i="55" s="1"/>
  <c r="D3066" i="55"/>
  <c r="E3066" i="55"/>
  <c r="F3066" i="55"/>
  <c r="G3066" i="55"/>
  <c r="H3066" i="55"/>
  <c r="I3066" i="55"/>
  <c r="J3066" i="55"/>
  <c r="K3066" i="55"/>
  <c r="L3066" i="55"/>
  <c r="M3066" i="55"/>
  <c r="N3066" i="55"/>
  <c r="B3067" i="55"/>
  <c r="C3067" i="55"/>
  <c r="P3067" i="55" s="1"/>
  <c r="D3067" i="55"/>
  <c r="E3067" i="55"/>
  <c r="F3067" i="55"/>
  <c r="G3067" i="55"/>
  <c r="H3067" i="55"/>
  <c r="I3067" i="55"/>
  <c r="J3067" i="55"/>
  <c r="K3067" i="55"/>
  <c r="L3067" i="55"/>
  <c r="M3067" i="55"/>
  <c r="N3067" i="55"/>
  <c r="B3068" i="55"/>
  <c r="C3068" i="55"/>
  <c r="P3068" i="55" s="1"/>
  <c r="D3068" i="55"/>
  <c r="E3068" i="55"/>
  <c r="F3068" i="55"/>
  <c r="G3068" i="55"/>
  <c r="H3068" i="55"/>
  <c r="I3068" i="55"/>
  <c r="J3068" i="55"/>
  <c r="K3068" i="55"/>
  <c r="L3068" i="55"/>
  <c r="M3068" i="55"/>
  <c r="N3068" i="55"/>
  <c r="B3069" i="55"/>
  <c r="C3069" i="55"/>
  <c r="P3069" i="55" s="1"/>
  <c r="D3069" i="55"/>
  <c r="E3069" i="55"/>
  <c r="F3069" i="55"/>
  <c r="G3069" i="55"/>
  <c r="H3069" i="55"/>
  <c r="I3069" i="55"/>
  <c r="J3069" i="55"/>
  <c r="K3069" i="55"/>
  <c r="L3069" i="55"/>
  <c r="M3069" i="55"/>
  <c r="N3069" i="55"/>
  <c r="B3070" i="55"/>
  <c r="C3070" i="55"/>
  <c r="P3070" i="55" s="1"/>
  <c r="D3070" i="55"/>
  <c r="E3070" i="55"/>
  <c r="F3070" i="55"/>
  <c r="G3070" i="55"/>
  <c r="H3070" i="55"/>
  <c r="I3070" i="55"/>
  <c r="J3070" i="55"/>
  <c r="K3070" i="55"/>
  <c r="L3070" i="55"/>
  <c r="M3070" i="55"/>
  <c r="N3070" i="55"/>
  <c r="B3071" i="55"/>
  <c r="C3071" i="55"/>
  <c r="P3071" i="55" s="1"/>
  <c r="D3071" i="55"/>
  <c r="E3071" i="55"/>
  <c r="F3071" i="55"/>
  <c r="G3071" i="55"/>
  <c r="H3071" i="55"/>
  <c r="I3071" i="55"/>
  <c r="J3071" i="55"/>
  <c r="K3071" i="55"/>
  <c r="L3071" i="55"/>
  <c r="M3071" i="55"/>
  <c r="N3071" i="55"/>
  <c r="B3072" i="55"/>
  <c r="C3072" i="55"/>
  <c r="P3072" i="55" s="1"/>
  <c r="D3072" i="55"/>
  <c r="E3072" i="55"/>
  <c r="F3072" i="55"/>
  <c r="G3072" i="55"/>
  <c r="H3072" i="55"/>
  <c r="I3072" i="55"/>
  <c r="J3072" i="55"/>
  <c r="K3072" i="55"/>
  <c r="L3072" i="55"/>
  <c r="M3072" i="55"/>
  <c r="N3072" i="55"/>
  <c r="B3073" i="55"/>
  <c r="C3073" i="55"/>
  <c r="P3073" i="55" s="1"/>
  <c r="D3073" i="55"/>
  <c r="E3073" i="55"/>
  <c r="F3073" i="55"/>
  <c r="G3073" i="55"/>
  <c r="H3073" i="55"/>
  <c r="I3073" i="55"/>
  <c r="J3073" i="55"/>
  <c r="K3073" i="55"/>
  <c r="L3073" i="55"/>
  <c r="M3073" i="55"/>
  <c r="N3073" i="55"/>
  <c r="B3074" i="55"/>
  <c r="C3074" i="55"/>
  <c r="P3074" i="55" s="1"/>
  <c r="D3074" i="55"/>
  <c r="E3074" i="55"/>
  <c r="F3074" i="55"/>
  <c r="G3074" i="55"/>
  <c r="H3074" i="55"/>
  <c r="I3074" i="55"/>
  <c r="J3074" i="55"/>
  <c r="K3074" i="55"/>
  <c r="L3074" i="55"/>
  <c r="M3074" i="55"/>
  <c r="N3074" i="55"/>
  <c r="B3075" i="55"/>
  <c r="C3075" i="55"/>
  <c r="P3075" i="55" s="1"/>
  <c r="D3075" i="55"/>
  <c r="E3075" i="55"/>
  <c r="F3075" i="55"/>
  <c r="G3075" i="55"/>
  <c r="H3075" i="55"/>
  <c r="I3075" i="55"/>
  <c r="J3075" i="55"/>
  <c r="K3075" i="55"/>
  <c r="L3075" i="55"/>
  <c r="M3075" i="55"/>
  <c r="N3075" i="55"/>
  <c r="B3076" i="55"/>
  <c r="C3076" i="55"/>
  <c r="P3076" i="55" s="1"/>
  <c r="D3076" i="55"/>
  <c r="E3076" i="55"/>
  <c r="F3076" i="55"/>
  <c r="G3076" i="55"/>
  <c r="H3076" i="55"/>
  <c r="I3076" i="55"/>
  <c r="J3076" i="55"/>
  <c r="K3076" i="55"/>
  <c r="L3076" i="55"/>
  <c r="M3076" i="55"/>
  <c r="N3076" i="55"/>
  <c r="B3077" i="55"/>
  <c r="C3077" i="55"/>
  <c r="P3077" i="55" s="1"/>
  <c r="D3077" i="55"/>
  <c r="E3077" i="55"/>
  <c r="F3077" i="55"/>
  <c r="G3077" i="55"/>
  <c r="H3077" i="55"/>
  <c r="I3077" i="55"/>
  <c r="J3077" i="55"/>
  <c r="K3077" i="55"/>
  <c r="L3077" i="55"/>
  <c r="M3077" i="55"/>
  <c r="N3077" i="55"/>
  <c r="B3078" i="55"/>
  <c r="C3078" i="55"/>
  <c r="P3078" i="55" s="1"/>
  <c r="D3078" i="55"/>
  <c r="E3078" i="55"/>
  <c r="F3078" i="55"/>
  <c r="G3078" i="55"/>
  <c r="H3078" i="55"/>
  <c r="I3078" i="55"/>
  <c r="J3078" i="55"/>
  <c r="K3078" i="55"/>
  <c r="L3078" i="55"/>
  <c r="M3078" i="55"/>
  <c r="N3078" i="55"/>
  <c r="B3079" i="55"/>
  <c r="C3079" i="55"/>
  <c r="P3079" i="55" s="1"/>
  <c r="D3079" i="55"/>
  <c r="E3079" i="55"/>
  <c r="F3079" i="55"/>
  <c r="G3079" i="55"/>
  <c r="H3079" i="55"/>
  <c r="I3079" i="55"/>
  <c r="J3079" i="55"/>
  <c r="K3079" i="55"/>
  <c r="L3079" i="55"/>
  <c r="M3079" i="55"/>
  <c r="N3079" i="55"/>
  <c r="B3080" i="55"/>
  <c r="C3080" i="55"/>
  <c r="P3080" i="55" s="1"/>
  <c r="D3080" i="55"/>
  <c r="E3080" i="55"/>
  <c r="F3080" i="55"/>
  <c r="G3080" i="55"/>
  <c r="H3080" i="55"/>
  <c r="I3080" i="55"/>
  <c r="J3080" i="55"/>
  <c r="K3080" i="55"/>
  <c r="L3080" i="55"/>
  <c r="M3080" i="55"/>
  <c r="N3080" i="55"/>
  <c r="B3081" i="55"/>
  <c r="C3081" i="55"/>
  <c r="P3081" i="55" s="1"/>
  <c r="D3081" i="55"/>
  <c r="E3081" i="55"/>
  <c r="F3081" i="55"/>
  <c r="G3081" i="55"/>
  <c r="H3081" i="55"/>
  <c r="I3081" i="55"/>
  <c r="J3081" i="55"/>
  <c r="K3081" i="55"/>
  <c r="L3081" i="55"/>
  <c r="M3081" i="55"/>
  <c r="N3081" i="55"/>
  <c r="B3082" i="55"/>
  <c r="C3082" i="55"/>
  <c r="P3082" i="55" s="1"/>
  <c r="D3082" i="55"/>
  <c r="E3082" i="55"/>
  <c r="F3082" i="55"/>
  <c r="G3082" i="55"/>
  <c r="H3082" i="55"/>
  <c r="I3082" i="55"/>
  <c r="J3082" i="55"/>
  <c r="K3082" i="55"/>
  <c r="L3082" i="55"/>
  <c r="M3082" i="55"/>
  <c r="N3082" i="55"/>
  <c r="B3083" i="55"/>
  <c r="C3083" i="55"/>
  <c r="P3083" i="55" s="1"/>
  <c r="D3083" i="55"/>
  <c r="E3083" i="55"/>
  <c r="F3083" i="55"/>
  <c r="G3083" i="55"/>
  <c r="H3083" i="55"/>
  <c r="I3083" i="55"/>
  <c r="J3083" i="55"/>
  <c r="K3083" i="55"/>
  <c r="L3083" i="55"/>
  <c r="M3083" i="55"/>
  <c r="N3083" i="55"/>
  <c r="B3084" i="55"/>
  <c r="C3084" i="55"/>
  <c r="P3084" i="55" s="1"/>
  <c r="D3084" i="55"/>
  <c r="E3084" i="55"/>
  <c r="F3084" i="55"/>
  <c r="G3084" i="55"/>
  <c r="H3084" i="55"/>
  <c r="I3084" i="55"/>
  <c r="J3084" i="55"/>
  <c r="K3084" i="55"/>
  <c r="L3084" i="55"/>
  <c r="M3084" i="55"/>
  <c r="N3084" i="55"/>
  <c r="B3085" i="55"/>
  <c r="C3085" i="55"/>
  <c r="P3085" i="55" s="1"/>
  <c r="D3085" i="55"/>
  <c r="E3085" i="55"/>
  <c r="F3085" i="55"/>
  <c r="G3085" i="55"/>
  <c r="H3085" i="55"/>
  <c r="I3085" i="55"/>
  <c r="J3085" i="55"/>
  <c r="K3085" i="55"/>
  <c r="L3085" i="55"/>
  <c r="M3085" i="55"/>
  <c r="N3085" i="55"/>
  <c r="B3086" i="55"/>
  <c r="C3086" i="55"/>
  <c r="P3086" i="55" s="1"/>
  <c r="D3086" i="55"/>
  <c r="E3086" i="55"/>
  <c r="F3086" i="55"/>
  <c r="G3086" i="55"/>
  <c r="H3086" i="55"/>
  <c r="I3086" i="55"/>
  <c r="J3086" i="55"/>
  <c r="K3086" i="55"/>
  <c r="L3086" i="55"/>
  <c r="M3086" i="55"/>
  <c r="N3086" i="55"/>
  <c r="B3087" i="55"/>
  <c r="C3087" i="55"/>
  <c r="P3087" i="55" s="1"/>
  <c r="D3087" i="55"/>
  <c r="E3087" i="55"/>
  <c r="F3087" i="55"/>
  <c r="G3087" i="55"/>
  <c r="H3087" i="55"/>
  <c r="I3087" i="55"/>
  <c r="J3087" i="55"/>
  <c r="K3087" i="55"/>
  <c r="L3087" i="55"/>
  <c r="M3087" i="55"/>
  <c r="N3087" i="55"/>
  <c r="B3088" i="55"/>
  <c r="C3088" i="55"/>
  <c r="P3088" i="55" s="1"/>
  <c r="D3088" i="55"/>
  <c r="E3088" i="55"/>
  <c r="F3088" i="55"/>
  <c r="G3088" i="55"/>
  <c r="H3088" i="55"/>
  <c r="I3088" i="55"/>
  <c r="J3088" i="55"/>
  <c r="K3088" i="55"/>
  <c r="L3088" i="55"/>
  <c r="M3088" i="55"/>
  <c r="N3088" i="55"/>
  <c r="B3089" i="55"/>
  <c r="C3089" i="55"/>
  <c r="P3089" i="55" s="1"/>
  <c r="D3089" i="55"/>
  <c r="E3089" i="55"/>
  <c r="F3089" i="55"/>
  <c r="G3089" i="55"/>
  <c r="H3089" i="55"/>
  <c r="I3089" i="55"/>
  <c r="J3089" i="55"/>
  <c r="K3089" i="55"/>
  <c r="L3089" i="55"/>
  <c r="M3089" i="55"/>
  <c r="N3089" i="55"/>
  <c r="B3090" i="55"/>
  <c r="C3090" i="55"/>
  <c r="P3090" i="55" s="1"/>
  <c r="D3090" i="55"/>
  <c r="E3090" i="55"/>
  <c r="F3090" i="55"/>
  <c r="G3090" i="55"/>
  <c r="H3090" i="55"/>
  <c r="I3090" i="55"/>
  <c r="J3090" i="55"/>
  <c r="K3090" i="55"/>
  <c r="L3090" i="55"/>
  <c r="M3090" i="55"/>
  <c r="N3090" i="55"/>
  <c r="B3091" i="55"/>
  <c r="C3091" i="55"/>
  <c r="P3091" i="55" s="1"/>
  <c r="D3091" i="55"/>
  <c r="E3091" i="55"/>
  <c r="F3091" i="55"/>
  <c r="G3091" i="55"/>
  <c r="H3091" i="55"/>
  <c r="I3091" i="55"/>
  <c r="J3091" i="55"/>
  <c r="K3091" i="55"/>
  <c r="L3091" i="55"/>
  <c r="M3091" i="55"/>
  <c r="N3091" i="55"/>
  <c r="B3092" i="55"/>
  <c r="C3092" i="55"/>
  <c r="P3092" i="55" s="1"/>
  <c r="D3092" i="55"/>
  <c r="E3092" i="55"/>
  <c r="F3092" i="55"/>
  <c r="G3092" i="55"/>
  <c r="H3092" i="55"/>
  <c r="I3092" i="55"/>
  <c r="J3092" i="55"/>
  <c r="K3092" i="55"/>
  <c r="L3092" i="55"/>
  <c r="M3092" i="55"/>
  <c r="N3092" i="55"/>
  <c r="B3093" i="55"/>
  <c r="C3093" i="55"/>
  <c r="P3093" i="55" s="1"/>
  <c r="D3093" i="55"/>
  <c r="E3093" i="55"/>
  <c r="F3093" i="55"/>
  <c r="G3093" i="55"/>
  <c r="H3093" i="55"/>
  <c r="I3093" i="55"/>
  <c r="J3093" i="55"/>
  <c r="K3093" i="55"/>
  <c r="L3093" i="55"/>
  <c r="M3093" i="55"/>
  <c r="N3093" i="55"/>
  <c r="B3094" i="55"/>
  <c r="C3094" i="55"/>
  <c r="P3094" i="55" s="1"/>
  <c r="D3094" i="55"/>
  <c r="E3094" i="55"/>
  <c r="F3094" i="55"/>
  <c r="G3094" i="55"/>
  <c r="H3094" i="55"/>
  <c r="I3094" i="55"/>
  <c r="J3094" i="55"/>
  <c r="K3094" i="55"/>
  <c r="L3094" i="55"/>
  <c r="M3094" i="55"/>
  <c r="N3094" i="55"/>
  <c r="B3095" i="55"/>
  <c r="C3095" i="55"/>
  <c r="P3095" i="55" s="1"/>
  <c r="D3095" i="55"/>
  <c r="E3095" i="55"/>
  <c r="F3095" i="55"/>
  <c r="G3095" i="55"/>
  <c r="H3095" i="55"/>
  <c r="I3095" i="55"/>
  <c r="J3095" i="55"/>
  <c r="K3095" i="55"/>
  <c r="L3095" i="55"/>
  <c r="M3095" i="55"/>
  <c r="N3095" i="55"/>
  <c r="B3096" i="55"/>
  <c r="C3096" i="55"/>
  <c r="P3096" i="55" s="1"/>
  <c r="D3096" i="55"/>
  <c r="E3096" i="55"/>
  <c r="F3096" i="55"/>
  <c r="G3096" i="55"/>
  <c r="H3096" i="55"/>
  <c r="I3096" i="55"/>
  <c r="J3096" i="55"/>
  <c r="K3096" i="55"/>
  <c r="L3096" i="55"/>
  <c r="M3096" i="55"/>
  <c r="N3096" i="55"/>
  <c r="B3097" i="55"/>
  <c r="C3097" i="55"/>
  <c r="P3097" i="55" s="1"/>
  <c r="D3097" i="55"/>
  <c r="E3097" i="55"/>
  <c r="F3097" i="55"/>
  <c r="G3097" i="55"/>
  <c r="H3097" i="55"/>
  <c r="I3097" i="55"/>
  <c r="J3097" i="55"/>
  <c r="K3097" i="55"/>
  <c r="L3097" i="55"/>
  <c r="M3097" i="55"/>
  <c r="N3097" i="55"/>
  <c r="B3098" i="55"/>
  <c r="C3098" i="55"/>
  <c r="P3098" i="55" s="1"/>
  <c r="D3098" i="55"/>
  <c r="E3098" i="55"/>
  <c r="F3098" i="55"/>
  <c r="G3098" i="55"/>
  <c r="H3098" i="55"/>
  <c r="I3098" i="55"/>
  <c r="J3098" i="55"/>
  <c r="K3098" i="55"/>
  <c r="L3098" i="55"/>
  <c r="M3098" i="55"/>
  <c r="N3098" i="55"/>
  <c r="B3099" i="55"/>
  <c r="C3099" i="55"/>
  <c r="P3099" i="55" s="1"/>
  <c r="D3099" i="55"/>
  <c r="E3099" i="55"/>
  <c r="F3099" i="55"/>
  <c r="G3099" i="55"/>
  <c r="H3099" i="55"/>
  <c r="I3099" i="55"/>
  <c r="J3099" i="55"/>
  <c r="K3099" i="55"/>
  <c r="L3099" i="55"/>
  <c r="M3099" i="55"/>
  <c r="N3099" i="55"/>
  <c r="B3100" i="55"/>
  <c r="C3100" i="55"/>
  <c r="P3100" i="55" s="1"/>
  <c r="D3100" i="55"/>
  <c r="E3100" i="55"/>
  <c r="F3100" i="55"/>
  <c r="G3100" i="55"/>
  <c r="H3100" i="55"/>
  <c r="I3100" i="55"/>
  <c r="J3100" i="55"/>
  <c r="K3100" i="55"/>
  <c r="L3100" i="55"/>
  <c r="M3100" i="55"/>
  <c r="N3100" i="55"/>
  <c r="B3101" i="55"/>
  <c r="C3101" i="55"/>
  <c r="P3101" i="55" s="1"/>
  <c r="D3101" i="55"/>
  <c r="E3101" i="55"/>
  <c r="F3101" i="55"/>
  <c r="G3101" i="55"/>
  <c r="H3101" i="55"/>
  <c r="I3101" i="55"/>
  <c r="J3101" i="55"/>
  <c r="K3101" i="55"/>
  <c r="L3101" i="55"/>
  <c r="M3101" i="55"/>
  <c r="N3101" i="55"/>
  <c r="B3102" i="55"/>
  <c r="C3102" i="55"/>
  <c r="P3102" i="55" s="1"/>
  <c r="D3102" i="55"/>
  <c r="E3102" i="55"/>
  <c r="F3102" i="55"/>
  <c r="G3102" i="55"/>
  <c r="H3102" i="55"/>
  <c r="I3102" i="55"/>
  <c r="J3102" i="55"/>
  <c r="K3102" i="55"/>
  <c r="L3102" i="55"/>
  <c r="M3102" i="55"/>
  <c r="N3102" i="55"/>
  <c r="B3103" i="55"/>
  <c r="C3103" i="55"/>
  <c r="P3103" i="55" s="1"/>
  <c r="D3103" i="55"/>
  <c r="E3103" i="55"/>
  <c r="F3103" i="55"/>
  <c r="G3103" i="55"/>
  <c r="H3103" i="55"/>
  <c r="I3103" i="55"/>
  <c r="J3103" i="55"/>
  <c r="K3103" i="55"/>
  <c r="L3103" i="55"/>
  <c r="M3103" i="55"/>
  <c r="N3103" i="55"/>
  <c r="B3104" i="55"/>
  <c r="C3104" i="55"/>
  <c r="P3104" i="55" s="1"/>
  <c r="D3104" i="55"/>
  <c r="E3104" i="55"/>
  <c r="F3104" i="55"/>
  <c r="G3104" i="55"/>
  <c r="H3104" i="55"/>
  <c r="I3104" i="55"/>
  <c r="J3104" i="55"/>
  <c r="K3104" i="55"/>
  <c r="L3104" i="55"/>
  <c r="M3104" i="55"/>
  <c r="N3104" i="55"/>
  <c r="B3105" i="55"/>
  <c r="C3105" i="55"/>
  <c r="P3105" i="55" s="1"/>
  <c r="D3105" i="55"/>
  <c r="E3105" i="55"/>
  <c r="F3105" i="55"/>
  <c r="G3105" i="55"/>
  <c r="H3105" i="55"/>
  <c r="I3105" i="55"/>
  <c r="J3105" i="55"/>
  <c r="K3105" i="55"/>
  <c r="L3105" i="55"/>
  <c r="M3105" i="55"/>
  <c r="N3105" i="55"/>
  <c r="B3106" i="55"/>
  <c r="C3106" i="55"/>
  <c r="P3106" i="55" s="1"/>
  <c r="D3106" i="55"/>
  <c r="E3106" i="55"/>
  <c r="F3106" i="55"/>
  <c r="G3106" i="55"/>
  <c r="H3106" i="55"/>
  <c r="I3106" i="55"/>
  <c r="J3106" i="55"/>
  <c r="K3106" i="55"/>
  <c r="L3106" i="55"/>
  <c r="M3106" i="55"/>
  <c r="N3106" i="55"/>
  <c r="B3107" i="55"/>
  <c r="C3107" i="55"/>
  <c r="P3107" i="55" s="1"/>
  <c r="D3107" i="55"/>
  <c r="E3107" i="55"/>
  <c r="F3107" i="55"/>
  <c r="G3107" i="55"/>
  <c r="H3107" i="55"/>
  <c r="I3107" i="55"/>
  <c r="J3107" i="55"/>
  <c r="K3107" i="55"/>
  <c r="L3107" i="55"/>
  <c r="M3107" i="55"/>
  <c r="N3107" i="55"/>
  <c r="B3108" i="55"/>
  <c r="C3108" i="55"/>
  <c r="P3108" i="55" s="1"/>
  <c r="D3108" i="55"/>
  <c r="E3108" i="55"/>
  <c r="F3108" i="55"/>
  <c r="G3108" i="55"/>
  <c r="H3108" i="55"/>
  <c r="I3108" i="55"/>
  <c r="J3108" i="55"/>
  <c r="K3108" i="55"/>
  <c r="L3108" i="55"/>
  <c r="M3108" i="55"/>
  <c r="N3108" i="55"/>
  <c r="B3109" i="55"/>
  <c r="C3109" i="55"/>
  <c r="P3109" i="55" s="1"/>
  <c r="D3109" i="55"/>
  <c r="E3109" i="55"/>
  <c r="F3109" i="55"/>
  <c r="G3109" i="55"/>
  <c r="H3109" i="55"/>
  <c r="I3109" i="55"/>
  <c r="J3109" i="55"/>
  <c r="K3109" i="55"/>
  <c r="L3109" i="55"/>
  <c r="M3109" i="55"/>
  <c r="N3109" i="55"/>
  <c r="B3110" i="55"/>
  <c r="C3110" i="55"/>
  <c r="P3110" i="55" s="1"/>
  <c r="D3110" i="55"/>
  <c r="E3110" i="55"/>
  <c r="F3110" i="55"/>
  <c r="G3110" i="55"/>
  <c r="H3110" i="55"/>
  <c r="I3110" i="55"/>
  <c r="J3110" i="55"/>
  <c r="K3110" i="55"/>
  <c r="L3110" i="55"/>
  <c r="M3110" i="55"/>
  <c r="N3110" i="55"/>
  <c r="B3111" i="55"/>
  <c r="C3111" i="55"/>
  <c r="P3111" i="55" s="1"/>
  <c r="D3111" i="55"/>
  <c r="E3111" i="55"/>
  <c r="F3111" i="55"/>
  <c r="G3111" i="55"/>
  <c r="H3111" i="55"/>
  <c r="I3111" i="55"/>
  <c r="J3111" i="55"/>
  <c r="K3111" i="55"/>
  <c r="L3111" i="55"/>
  <c r="M3111" i="55"/>
  <c r="N3111" i="55"/>
  <c r="B3112" i="55"/>
  <c r="C3112" i="55"/>
  <c r="P3112" i="55" s="1"/>
  <c r="D3112" i="55"/>
  <c r="E3112" i="55"/>
  <c r="F3112" i="55"/>
  <c r="G3112" i="55"/>
  <c r="H3112" i="55"/>
  <c r="I3112" i="55"/>
  <c r="J3112" i="55"/>
  <c r="K3112" i="55"/>
  <c r="L3112" i="55"/>
  <c r="M3112" i="55"/>
  <c r="N3112" i="55"/>
  <c r="B3113" i="55"/>
  <c r="C3113" i="55"/>
  <c r="P3113" i="55" s="1"/>
  <c r="D3113" i="55"/>
  <c r="E3113" i="55"/>
  <c r="F3113" i="55"/>
  <c r="G3113" i="55"/>
  <c r="H3113" i="55"/>
  <c r="I3113" i="55"/>
  <c r="J3113" i="55"/>
  <c r="K3113" i="55"/>
  <c r="L3113" i="55"/>
  <c r="M3113" i="55"/>
  <c r="N3113" i="55"/>
  <c r="B3114" i="55"/>
  <c r="C3114" i="55"/>
  <c r="P3114" i="55" s="1"/>
  <c r="D3114" i="55"/>
  <c r="E3114" i="55"/>
  <c r="F3114" i="55"/>
  <c r="G3114" i="55"/>
  <c r="H3114" i="55"/>
  <c r="I3114" i="55"/>
  <c r="J3114" i="55"/>
  <c r="K3114" i="55"/>
  <c r="L3114" i="55"/>
  <c r="M3114" i="55"/>
  <c r="N3114" i="55"/>
  <c r="B3115" i="55"/>
  <c r="C3115" i="55"/>
  <c r="P3115" i="55" s="1"/>
  <c r="D3115" i="55"/>
  <c r="E3115" i="55"/>
  <c r="F3115" i="55"/>
  <c r="G3115" i="55"/>
  <c r="H3115" i="55"/>
  <c r="I3115" i="55"/>
  <c r="J3115" i="55"/>
  <c r="K3115" i="55"/>
  <c r="L3115" i="55"/>
  <c r="M3115" i="55"/>
  <c r="N3115" i="55"/>
  <c r="B3116" i="55"/>
  <c r="C3116" i="55"/>
  <c r="P3116" i="55" s="1"/>
  <c r="D3116" i="55"/>
  <c r="E3116" i="55"/>
  <c r="F3116" i="55"/>
  <c r="G3116" i="55"/>
  <c r="H3116" i="55"/>
  <c r="I3116" i="55"/>
  <c r="J3116" i="55"/>
  <c r="K3116" i="55"/>
  <c r="L3116" i="55"/>
  <c r="M3116" i="55"/>
  <c r="N3116" i="55"/>
  <c r="B3117" i="55"/>
  <c r="C3117" i="55"/>
  <c r="P3117" i="55" s="1"/>
  <c r="D3117" i="55"/>
  <c r="E3117" i="55"/>
  <c r="F3117" i="55"/>
  <c r="G3117" i="55"/>
  <c r="H3117" i="55"/>
  <c r="I3117" i="55"/>
  <c r="J3117" i="55"/>
  <c r="K3117" i="55"/>
  <c r="L3117" i="55"/>
  <c r="M3117" i="55"/>
  <c r="N3117" i="55"/>
  <c r="B3118" i="55"/>
  <c r="C3118" i="55"/>
  <c r="P3118" i="55" s="1"/>
  <c r="D3118" i="55"/>
  <c r="E3118" i="55"/>
  <c r="F3118" i="55"/>
  <c r="G3118" i="55"/>
  <c r="H3118" i="55"/>
  <c r="I3118" i="55"/>
  <c r="J3118" i="55"/>
  <c r="K3118" i="55"/>
  <c r="L3118" i="55"/>
  <c r="M3118" i="55"/>
  <c r="N3118" i="55"/>
  <c r="B3119" i="55"/>
  <c r="C3119" i="55"/>
  <c r="P3119" i="55" s="1"/>
  <c r="D3119" i="55"/>
  <c r="E3119" i="55"/>
  <c r="F3119" i="55"/>
  <c r="G3119" i="55"/>
  <c r="H3119" i="55"/>
  <c r="I3119" i="55"/>
  <c r="J3119" i="55"/>
  <c r="K3119" i="55"/>
  <c r="L3119" i="55"/>
  <c r="M3119" i="55"/>
  <c r="N3119" i="55"/>
  <c r="B3120" i="55"/>
  <c r="C3120" i="55"/>
  <c r="P3120" i="55" s="1"/>
  <c r="D3120" i="55"/>
  <c r="E3120" i="55"/>
  <c r="F3120" i="55"/>
  <c r="G3120" i="55"/>
  <c r="H3120" i="55"/>
  <c r="I3120" i="55"/>
  <c r="J3120" i="55"/>
  <c r="K3120" i="55"/>
  <c r="L3120" i="55"/>
  <c r="M3120" i="55"/>
  <c r="N3120" i="55"/>
  <c r="B3121" i="55"/>
  <c r="C3121" i="55"/>
  <c r="P3121" i="55" s="1"/>
  <c r="D3121" i="55"/>
  <c r="E3121" i="55"/>
  <c r="F3121" i="55"/>
  <c r="G3121" i="55"/>
  <c r="H3121" i="55"/>
  <c r="I3121" i="55"/>
  <c r="J3121" i="55"/>
  <c r="K3121" i="55"/>
  <c r="L3121" i="55"/>
  <c r="M3121" i="55"/>
  <c r="N3121" i="55"/>
  <c r="B3122" i="55"/>
  <c r="C3122" i="55"/>
  <c r="P3122" i="55" s="1"/>
  <c r="D3122" i="55"/>
  <c r="E3122" i="55"/>
  <c r="F3122" i="55"/>
  <c r="G3122" i="55"/>
  <c r="H3122" i="55"/>
  <c r="I3122" i="55"/>
  <c r="J3122" i="55"/>
  <c r="K3122" i="55"/>
  <c r="L3122" i="55"/>
  <c r="M3122" i="55"/>
  <c r="N3122" i="55"/>
  <c r="B3123" i="55"/>
  <c r="C3123" i="55"/>
  <c r="P3123" i="55" s="1"/>
  <c r="D3123" i="55"/>
  <c r="E3123" i="55"/>
  <c r="F3123" i="55"/>
  <c r="G3123" i="55"/>
  <c r="H3123" i="55"/>
  <c r="I3123" i="55"/>
  <c r="J3123" i="55"/>
  <c r="K3123" i="55"/>
  <c r="L3123" i="55"/>
  <c r="M3123" i="55"/>
  <c r="N3123" i="55"/>
  <c r="B3124" i="55"/>
  <c r="C3124" i="55"/>
  <c r="P3124" i="55" s="1"/>
  <c r="D3124" i="55"/>
  <c r="E3124" i="55"/>
  <c r="F3124" i="55"/>
  <c r="G3124" i="55"/>
  <c r="H3124" i="55"/>
  <c r="I3124" i="55"/>
  <c r="J3124" i="55"/>
  <c r="K3124" i="55"/>
  <c r="L3124" i="55"/>
  <c r="M3124" i="55"/>
  <c r="N3124" i="55"/>
  <c r="B3125" i="55"/>
  <c r="C3125" i="55"/>
  <c r="P3125" i="55" s="1"/>
  <c r="D3125" i="55"/>
  <c r="E3125" i="55"/>
  <c r="F3125" i="55"/>
  <c r="G3125" i="55"/>
  <c r="H3125" i="55"/>
  <c r="I3125" i="55"/>
  <c r="J3125" i="55"/>
  <c r="K3125" i="55"/>
  <c r="L3125" i="55"/>
  <c r="M3125" i="55"/>
  <c r="N3125" i="55"/>
  <c r="B3126" i="55"/>
  <c r="C3126" i="55"/>
  <c r="P3126" i="55" s="1"/>
  <c r="D3126" i="55"/>
  <c r="E3126" i="55"/>
  <c r="F3126" i="55"/>
  <c r="G3126" i="55"/>
  <c r="H3126" i="55"/>
  <c r="I3126" i="55"/>
  <c r="J3126" i="55"/>
  <c r="K3126" i="55"/>
  <c r="L3126" i="55"/>
  <c r="M3126" i="55"/>
  <c r="N3126" i="55"/>
  <c r="B3127" i="55"/>
  <c r="C3127" i="55"/>
  <c r="P3127" i="55" s="1"/>
  <c r="D3127" i="55"/>
  <c r="E3127" i="55"/>
  <c r="F3127" i="55"/>
  <c r="G3127" i="55"/>
  <c r="H3127" i="55"/>
  <c r="I3127" i="55"/>
  <c r="J3127" i="55"/>
  <c r="K3127" i="55"/>
  <c r="L3127" i="55"/>
  <c r="M3127" i="55"/>
  <c r="N3127" i="55"/>
  <c r="B3128" i="55"/>
  <c r="C3128" i="55"/>
  <c r="P3128" i="55" s="1"/>
  <c r="D3128" i="55"/>
  <c r="E3128" i="55"/>
  <c r="F3128" i="55"/>
  <c r="G3128" i="55"/>
  <c r="H3128" i="55"/>
  <c r="I3128" i="55"/>
  <c r="J3128" i="55"/>
  <c r="K3128" i="55"/>
  <c r="L3128" i="55"/>
  <c r="M3128" i="55"/>
  <c r="N3128" i="55"/>
  <c r="B3129" i="55"/>
  <c r="C3129" i="55"/>
  <c r="P3129" i="55" s="1"/>
  <c r="D3129" i="55"/>
  <c r="E3129" i="55"/>
  <c r="F3129" i="55"/>
  <c r="G3129" i="55"/>
  <c r="H3129" i="55"/>
  <c r="I3129" i="55"/>
  <c r="J3129" i="55"/>
  <c r="K3129" i="55"/>
  <c r="L3129" i="55"/>
  <c r="M3129" i="55"/>
  <c r="N3129" i="55"/>
  <c r="B3130" i="55"/>
  <c r="C3130" i="55"/>
  <c r="P3130" i="55" s="1"/>
  <c r="D3130" i="55"/>
  <c r="E3130" i="55"/>
  <c r="F3130" i="55"/>
  <c r="G3130" i="55"/>
  <c r="H3130" i="55"/>
  <c r="I3130" i="55"/>
  <c r="J3130" i="55"/>
  <c r="K3130" i="55"/>
  <c r="L3130" i="55"/>
  <c r="M3130" i="55"/>
  <c r="N3130" i="55"/>
  <c r="B3131" i="55"/>
  <c r="C3131" i="55"/>
  <c r="P3131" i="55" s="1"/>
  <c r="D3131" i="55"/>
  <c r="E3131" i="55"/>
  <c r="F3131" i="55"/>
  <c r="G3131" i="55"/>
  <c r="H3131" i="55"/>
  <c r="I3131" i="55"/>
  <c r="J3131" i="55"/>
  <c r="K3131" i="55"/>
  <c r="L3131" i="55"/>
  <c r="M3131" i="55"/>
  <c r="N3131" i="55"/>
  <c r="B3132" i="55"/>
  <c r="C3132" i="55"/>
  <c r="P3132" i="55" s="1"/>
  <c r="D3132" i="55"/>
  <c r="E3132" i="55"/>
  <c r="F3132" i="55"/>
  <c r="G3132" i="55"/>
  <c r="H3132" i="55"/>
  <c r="I3132" i="55"/>
  <c r="J3132" i="55"/>
  <c r="K3132" i="55"/>
  <c r="L3132" i="55"/>
  <c r="M3132" i="55"/>
  <c r="N3132" i="55"/>
  <c r="B3133" i="55"/>
  <c r="C3133" i="55"/>
  <c r="P3133" i="55" s="1"/>
  <c r="D3133" i="55"/>
  <c r="E3133" i="55"/>
  <c r="F3133" i="55"/>
  <c r="G3133" i="55"/>
  <c r="H3133" i="55"/>
  <c r="I3133" i="55"/>
  <c r="J3133" i="55"/>
  <c r="K3133" i="55"/>
  <c r="L3133" i="55"/>
  <c r="M3133" i="55"/>
  <c r="N3133" i="55"/>
  <c r="B3134" i="55"/>
  <c r="C3134" i="55"/>
  <c r="P3134" i="55" s="1"/>
  <c r="D3134" i="55"/>
  <c r="E3134" i="55"/>
  <c r="F3134" i="55"/>
  <c r="G3134" i="55"/>
  <c r="H3134" i="55"/>
  <c r="I3134" i="55"/>
  <c r="J3134" i="55"/>
  <c r="K3134" i="55"/>
  <c r="L3134" i="55"/>
  <c r="M3134" i="55"/>
  <c r="N3134" i="55"/>
  <c r="B3135" i="55"/>
  <c r="C3135" i="55"/>
  <c r="P3135" i="55" s="1"/>
  <c r="D3135" i="55"/>
  <c r="E3135" i="55"/>
  <c r="F3135" i="55"/>
  <c r="G3135" i="55"/>
  <c r="H3135" i="55"/>
  <c r="I3135" i="55"/>
  <c r="J3135" i="55"/>
  <c r="K3135" i="55"/>
  <c r="L3135" i="55"/>
  <c r="M3135" i="55"/>
  <c r="N3135" i="55"/>
  <c r="B3136" i="55"/>
  <c r="C3136" i="55"/>
  <c r="P3136" i="55" s="1"/>
  <c r="D3136" i="55"/>
  <c r="E3136" i="55"/>
  <c r="F3136" i="55"/>
  <c r="G3136" i="55"/>
  <c r="H3136" i="55"/>
  <c r="I3136" i="55"/>
  <c r="J3136" i="55"/>
  <c r="K3136" i="55"/>
  <c r="L3136" i="55"/>
  <c r="M3136" i="55"/>
  <c r="N3136" i="55"/>
  <c r="B3137" i="55"/>
  <c r="C3137" i="55"/>
  <c r="P3137" i="55" s="1"/>
  <c r="D3137" i="55"/>
  <c r="E3137" i="55"/>
  <c r="F3137" i="55"/>
  <c r="G3137" i="55"/>
  <c r="H3137" i="55"/>
  <c r="I3137" i="55"/>
  <c r="J3137" i="55"/>
  <c r="K3137" i="55"/>
  <c r="L3137" i="55"/>
  <c r="M3137" i="55"/>
  <c r="N3137" i="55"/>
  <c r="B3138" i="55"/>
  <c r="C3138" i="55"/>
  <c r="P3138" i="55" s="1"/>
  <c r="D3138" i="55"/>
  <c r="E3138" i="55"/>
  <c r="F3138" i="55"/>
  <c r="G3138" i="55"/>
  <c r="H3138" i="55"/>
  <c r="I3138" i="55"/>
  <c r="J3138" i="55"/>
  <c r="K3138" i="55"/>
  <c r="L3138" i="55"/>
  <c r="M3138" i="55"/>
  <c r="N3138" i="55"/>
  <c r="B3139" i="55"/>
  <c r="C3139" i="55"/>
  <c r="P3139" i="55" s="1"/>
  <c r="D3139" i="55"/>
  <c r="E3139" i="55"/>
  <c r="F3139" i="55"/>
  <c r="G3139" i="55"/>
  <c r="H3139" i="55"/>
  <c r="I3139" i="55"/>
  <c r="J3139" i="55"/>
  <c r="K3139" i="55"/>
  <c r="L3139" i="55"/>
  <c r="M3139" i="55"/>
  <c r="N3139" i="55"/>
  <c r="B3140" i="55"/>
  <c r="C3140" i="55"/>
  <c r="P3140" i="55" s="1"/>
  <c r="D3140" i="55"/>
  <c r="E3140" i="55"/>
  <c r="F3140" i="55"/>
  <c r="G3140" i="55"/>
  <c r="H3140" i="55"/>
  <c r="I3140" i="55"/>
  <c r="J3140" i="55"/>
  <c r="K3140" i="55"/>
  <c r="L3140" i="55"/>
  <c r="M3140" i="55"/>
  <c r="N3140" i="55"/>
  <c r="B3141" i="55"/>
  <c r="C3141" i="55"/>
  <c r="P3141" i="55" s="1"/>
  <c r="D3141" i="55"/>
  <c r="E3141" i="55"/>
  <c r="F3141" i="55"/>
  <c r="G3141" i="55"/>
  <c r="H3141" i="55"/>
  <c r="I3141" i="55"/>
  <c r="J3141" i="55"/>
  <c r="K3141" i="55"/>
  <c r="L3141" i="55"/>
  <c r="M3141" i="55"/>
  <c r="N3141" i="55"/>
  <c r="B3142" i="55"/>
  <c r="C3142" i="55"/>
  <c r="P3142" i="55" s="1"/>
  <c r="D3142" i="55"/>
  <c r="E3142" i="55"/>
  <c r="F3142" i="55"/>
  <c r="G3142" i="55"/>
  <c r="H3142" i="55"/>
  <c r="I3142" i="55"/>
  <c r="J3142" i="55"/>
  <c r="K3142" i="55"/>
  <c r="L3142" i="55"/>
  <c r="M3142" i="55"/>
  <c r="N3142" i="55"/>
  <c r="B3143" i="55"/>
  <c r="C3143" i="55"/>
  <c r="P3143" i="55" s="1"/>
  <c r="D3143" i="55"/>
  <c r="E3143" i="55"/>
  <c r="F3143" i="55"/>
  <c r="G3143" i="55"/>
  <c r="H3143" i="55"/>
  <c r="I3143" i="55"/>
  <c r="J3143" i="55"/>
  <c r="K3143" i="55"/>
  <c r="L3143" i="55"/>
  <c r="M3143" i="55"/>
  <c r="N3143" i="55"/>
  <c r="B3144" i="55"/>
  <c r="C3144" i="55"/>
  <c r="P3144" i="55" s="1"/>
  <c r="D3144" i="55"/>
  <c r="E3144" i="55"/>
  <c r="F3144" i="55"/>
  <c r="G3144" i="55"/>
  <c r="H3144" i="55"/>
  <c r="I3144" i="55"/>
  <c r="J3144" i="55"/>
  <c r="K3144" i="55"/>
  <c r="L3144" i="55"/>
  <c r="M3144" i="55"/>
  <c r="N3144" i="55"/>
  <c r="B3145" i="55"/>
  <c r="C3145" i="55"/>
  <c r="P3145" i="55" s="1"/>
  <c r="D3145" i="55"/>
  <c r="E3145" i="55"/>
  <c r="F3145" i="55"/>
  <c r="G3145" i="55"/>
  <c r="H3145" i="55"/>
  <c r="I3145" i="55"/>
  <c r="J3145" i="55"/>
  <c r="K3145" i="55"/>
  <c r="L3145" i="55"/>
  <c r="M3145" i="55"/>
  <c r="N3145" i="55"/>
  <c r="B3146" i="55"/>
  <c r="C3146" i="55"/>
  <c r="P3146" i="55" s="1"/>
  <c r="D3146" i="55"/>
  <c r="E3146" i="55"/>
  <c r="F3146" i="55"/>
  <c r="G3146" i="55"/>
  <c r="H3146" i="55"/>
  <c r="I3146" i="55"/>
  <c r="J3146" i="55"/>
  <c r="K3146" i="55"/>
  <c r="L3146" i="55"/>
  <c r="M3146" i="55"/>
  <c r="N3146" i="55"/>
  <c r="B3147" i="55"/>
  <c r="C3147" i="55"/>
  <c r="P3147" i="55" s="1"/>
  <c r="D3147" i="55"/>
  <c r="E3147" i="55"/>
  <c r="F3147" i="55"/>
  <c r="G3147" i="55"/>
  <c r="H3147" i="55"/>
  <c r="I3147" i="55"/>
  <c r="J3147" i="55"/>
  <c r="K3147" i="55"/>
  <c r="L3147" i="55"/>
  <c r="M3147" i="55"/>
  <c r="N3147" i="55"/>
  <c r="B3148" i="55"/>
  <c r="C3148" i="55"/>
  <c r="P3148" i="55" s="1"/>
  <c r="D3148" i="55"/>
  <c r="E3148" i="55"/>
  <c r="F3148" i="55"/>
  <c r="G3148" i="55"/>
  <c r="H3148" i="55"/>
  <c r="I3148" i="55"/>
  <c r="J3148" i="55"/>
  <c r="K3148" i="55"/>
  <c r="L3148" i="55"/>
  <c r="M3148" i="55"/>
  <c r="N3148" i="55"/>
  <c r="B3149" i="55"/>
  <c r="C3149" i="55"/>
  <c r="P3149" i="55" s="1"/>
  <c r="D3149" i="55"/>
  <c r="E3149" i="55"/>
  <c r="F3149" i="55"/>
  <c r="G3149" i="55"/>
  <c r="H3149" i="55"/>
  <c r="I3149" i="55"/>
  <c r="J3149" i="55"/>
  <c r="K3149" i="55"/>
  <c r="L3149" i="55"/>
  <c r="M3149" i="55"/>
  <c r="N3149" i="55"/>
  <c r="B3150" i="55"/>
  <c r="C3150" i="55"/>
  <c r="P3150" i="55" s="1"/>
  <c r="D3150" i="55"/>
  <c r="E3150" i="55"/>
  <c r="F3150" i="55"/>
  <c r="G3150" i="55"/>
  <c r="H3150" i="55"/>
  <c r="I3150" i="55"/>
  <c r="J3150" i="55"/>
  <c r="K3150" i="55"/>
  <c r="L3150" i="55"/>
  <c r="M3150" i="55"/>
  <c r="N3150" i="55"/>
  <c r="B3151" i="55"/>
  <c r="C3151" i="55"/>
  <c r="P3151" i="55" s="1"/>
  <c r="D3151" i="55"/>
  <c r="E3151" i="55"/>
  <c r="F3151" i="55"/>
  <c r="G3151" i="55"/>
  <c r="H3151" i="55"/>
  <c r="I3151" i="55"/>
  <c r="J3151" i="55"/>
  <c r="K3151" i="55"/>
  <c r="L3151" i="55"/>
  <c r="M3151" i="55"/>
  <c r="N3151" i="55"/>
  <c r="B3152" i="55"/>
  <c r="C3152" i="55"/>
  <c r="P3152" i="55" s="1"/>
  <c r="D3152" i="55"/>
  <c r="E3152" i="55"/>
  <c r="F3152" i="55"/>
  <c r="G3152" i="55"/>
  <c r="H3152" i="55"/>
  <c r="I3152" i="55"/>
  <c r="J3152" i="55"/>
  <c r="K3152" i="55"/>
  <c r="L3152" i="55"/>
  <c r="M3152" i="55"/>
  <c r="N3152" i="55"/>
  <c r="B3153" i="55"/>
  <c r="C3153" i="55"/>
  <c r="P3153" i="55" s="1"/>
  <c r="D3153" i="55"/>
  <c r="E3153" i="55"/>
  <c r="F3153" i="55"/>
  <c r="G3153" i="55"/>
  <c r="H3153" i="55"/>
  <c r="I3153" i="55"/>
  <c r="J3153" i="55"/>
  <c r="K3153" i="55"/>
  <c r="L3153" i="55"/>
  <c r="M3153" i="55"/>
  <c r="N3153" i="55"/>
  <c r="B3154" i="55"/>
  <c r="C3154" i="55"/>
  <c r="P3154" i="55" s="1"/>
  <c r="D3154" i="55"/>
  <c r="E3154" i="55"/>
  <c r="F3154" i="55"/>
  <c r="G3154" i="55"/>
  <c r="H3154" i="55"/>
  <c r="I3154" i="55"/>
  <c r="J3154" i="55"/>
  <c r="K3154" i="55"/>
  <c r="L3154" i="55"/>
  <c r="M3154" i="55"/>
  <c r="N3154" i="55"/>
  <c r="B3155" i="55"/>
  <c r="C3155" i="55"/>
  <c r="P3155" i="55" s="1"/>
  <c r="D3155" i="55"/>
  <c r="E3155" i="55"/>
  <c r="F3155" i="55"/>
  <c r="G3155" i="55"/>
  <c r="H3155" i="55"/>
  <c r="I3155" i="55"/>
  <c r="J3155" i="55"/>
  <c r="K3155" i="55"/>
  <c r="L3155" i="55"/>
  <c r="M3155" i="55"/>
  <c r="N3155" i="55"/>
  <c r="B3156" i="55"/>
  <c r="C3156" i="55"/>
  <c r="P3156" i="55" s="1"/>
  <c r="D3156" i="55"/>
  <c r="E3156" i="55"/>
  <c r="F3156" i="55"/>
  <c r="G3156" i="55"/>
  <c r="H3156" i="55"/>
  <c r="I3156" i="55"/>
  <c r="J3156" i="55"/>
  <c r="K3156" i="55"/>
  <c r="L3156" i="55"/>
  <c r="M3156" i="55"/>
  <c r="N3156" i="55"/>
  <c r="B3157" i="55"/>
  <c r="C3157" i="55"/>
  <c r="P3157" i="55" s="1"/>
  <c r="D3157" i="55"/>
  <c r="E3157" i="55"/>
  <c r="F3157" i="55"/>
  <c r="G3157" i="55"/>
  <c r="H3157" i="55"/>
  <c r="I3157" i="55"/>
  <c r="J3157" i="55"/>
  <c r="K3157" i="55"/>
  <c r="L3157" i="55"/>
  <c r="M3157" i="55"/>
  <c r="N3157" i="55"/>
  <c r="B3158" i="55"/>
  <c r="C3158" i="55"/>
  <c r="P3158" i="55" s="1"/>
  <c r="D3158" i="55"/>
  <c r="E3158" i="55"/>
  <c r="F3158" i="55"/>
  <c r="G3158" i="55"/>
  <c r="H3158" i="55"/>
  <c r="I3158" i="55"/>
  <c r="J3158" i="55"/>
  <c r="K3158" i="55"/>
  <c r="L3158" i="55"/>
  <c r="M3158" i="55"/>
  <c r="N3158" i="55"/>
  <c r="B3159" i="55"/>
  <c r="C3159" i="55"/>
  <c r="P3159" i="55" s="1"/>
  <c r="D3159" i="55"/>
  <c r="E3159" i="55"/>
  <c r="F3159" i="55"/>
  <c r="G3159" i="55"/>
  <c r="H3159" i="55"/>
  <c r="I3159" i="55"/>
  <c r="J3159" i="55"/>
  <c r="K3159" i="55"/>
  <c r="L3159" i="55"/>
  <c r="M3159" i="55"/>
  <c r="N3159" i="55"/>
  <c r="B3160" i="55"/>
  <c r="C3160" i="55"/>
  <c r="P3160" i="55" s="1"/>
  <c r="D3160" i="55"/>
  <c r="E3160" i="55"/>
  <c r="F3160" i="55"/>
  <c r="G3160" i="55"/>
  <c r="H3160" i="55"/>
  <c r="I3160" i="55"/>
  <c r="J3160" i="55"/>
  <c r="K3160" i="55"/>
  <c r="L3160" i="55"/>
  <c r="M3160" i="55"/>
  <c r="N3160" i="55"/>
  <c r="B3161" i="55"/>
  <c r="C3161" i="55"/>
  <c r="P3161" i="55" s="1"/>
  <c r="D3161" i="55"/>
  <c r="E3161" i="55"/>
  <c r="F3161" i="55"/>
  <c r="G3161" i="55"/>
  <c r="H3161" i="55"/>
  <c r="I3161" i="55"/>
  <c r="J3161" i="55"/>
  <c r="K3161" i="55"/>
  <c r="L3161" i="55"/>
  <c r="M3161" i="55"/>
  <c r="N3161" i="55"/>
  <c r="B3162" i="55"/>
  <c r="C3162" i="55"/>
  <c r="P3162" i="55" s="1"/>
  <c r="D3162" i="55"/>
  <c r="E3162" i="55"/>
  <c r="F3162" i="55"/>
  <c r="G3162" i="55"/>
  <c r="H3162" i="55"/>
  <c r="I3162" i="55"/>
  <c r="J3162" i="55"/>
  <c r="K3162" i="55"/>
  <c r="L3162" i="55"/>
  <c r="M3162" i="55"/>
  <c r="N3162" i="55"/>
  <c r="B3163" i="55"/>
  <c r="C3163" i="55"/>
  <c r="P3163" i="55" s="1"/>
  <c r="D3163" i="55"/>
  <c r="E3163" i="55"/>
  <c r="F3163" i="55"/>
  <c r="G3163" i="55"/>
  <c r="H3163" i="55"/>
  <c r="I3163" i="55"/>
  <c r="J3163" i="55"/>
  <c r="K3163" i="55"/>
  <c r="L3163" i="55"/>
  <c r="M3163" i="55"/>
  <c r="N3163" i="55"/>
  <c r="B3164" i="55"/>
  <c r="C3164" i="55"/>
  <c r="P3164" i="55" s="1"/>
  <c r="D3164" i="55"/>
  <c r="E3164" i="55"/>
  <c r="F3164" i="55"/>
  <c r="G3164" i="55"/>
  <c r="H3164" i="55"/>
  <c r="I3164" i="55"/>
  <c r="J3164" i="55"/>
  <c r="K3164" i="55"/>
  <c r="L3164" i="55"/>
  <c r="M3164" i="55"/>
  <c r="N3164" i="55"/>
  <c r="B3165" i="55"/>
  <c r="C3165" i="55"/>
  <c r="P3165" i="55" s="1"/>
  <c r="D3165" i="55"/>
  <c r="E3165" i="55"/>
  <c r="F3165" i="55"/>
  <c r="G3165" i="55"/>
  <c r="H3165" i="55"/>
  <c r="I3165" i="55"/>
  <c r="J3165" i="55"/>
  <c r="K3165" i="55"/>
  <c r="L3165" i="55"/>
  <c r="M3165" i="55"/>
  <c r="N3165" i="55"/>
  <c r="B3166" i="55"/>
  <c r="C3166" i="55"/>
  <c r="P3166" i="55" s="1"/>
  <c r="D3166" i="55"/>
  <c r="E3166" i="55"/>
  <c r="F3166" i="55"/>
  <c r="G3166" i="55"/>
  <c r="H3166" i="55"/>
  <c r="I3166" i="55"/>
  <c r="J3166" i="55"/>
  <c r="K3166" i="55"/>
  <c r="L3166" i="55"/>
  <c r="M3166" i="55"/>
  <c r="N3166" i="55"/>
  <c r="B3167" i="55"/>
  <c r="C3167" i="55"/>
  <c r="P3167" i="55" s="1"/>
  <c r="D3167" i="55"/>
  <c r="E3167" i="55"/>
  <c r="F3167" i="55"/>
  <c r="G3167" i="55"/>
  <c r="H3167" i="55"/>
  <c r="I3167" i="55"/>
  <c r="J3167" i="55"/>
  <c r="K3167" i="55"/>
  <c r="L3167" i="55"/>
  <c r="M3167" i="55"/>
  <c r="N3167" i="55"/>
  <c r="B3168" i="55"/>
  <c r="C3168" i="55"/>
  <c r="P3168" i="55" s="1"/>
  <c r="D3168" i="55"/>
  <c r="E3168" i="55"/>
  <c r="F3168" i="55"/>
  <c r="G3168" i="55"/>
  <c r="H3168" i="55"/>
  <c r="I3168" i="55"/>
  <c r="J3168" i="55"/>
  <c r="K3168" i="55"/>
  <c r="L3168" i="55"/>
  <c r="M3168" i="55"/>
  <c r="N3168" i="55"/>
  <c r="B3169" i="55"/>
  <c r="C3169" i="55"/>
  <c r="P3169" i="55" s="1"/>
  <c r="D3169" i="55"/>
  <c r="E3169" i="55"/>
  <c r="F3169" i="55"/>
  <c r="G3169" i="55"/>
  <c r="H3169" i="55"/>
  <c r="I3169" i="55"/>
  <c r="J3169" i="55"/>
  <c r="K3169" i="55"/>
  <c r="L3169" i="55"/>
  <c r="M3169" i="55"/>
  <c r="N3169" i="55"/>
  <c r="B3170" i="55"/>
  <c r="C3170" i="55"/>
  <c r="P3170" i="55" s="1"/>
  <c r="D3170" i="55"/>
  <c r="E3170" i="55"/>
  <c r="F3170" i="55"/>
  <c r="G3170" i="55"/>
  <c r="H3170" i="55"/>
  <c r="I3170" i="55"/>
  <c r="J3170" i="55"/>
  <c r="K3170" i="55"/>
  <c r="L3170" i="55"/>
  <c r="M3170" i="55"/>
  <c r="N3170" i="55"/>
  <c r="B3171" i="55"/>
  <c r="C3171" i="55"/>
  <c r="P3171" i="55" s="1"/>
  <c r="D3171" i="55"/>
  <c r="E3171" i="55"/>
  <c r="F3171" i="55"/>
  <c r="G3171" i="55"/>
  <c r="H3171" i="55"/>
  <c r="I3171" i="55"/>
  <c r="J3171" i="55"/>
  <c r="K3171" i="55"/>
  <c r="L3171" i="55"/>
  <c r="M3171" i="55"/>
  <c r="N3171" i="55"/>
  <c r="B3172" i="55"/>
  <c r="C3172" i="55"/>
  <c r="P3172" i="55" s="1"/>
  <c r="D3172" i="55"/>
  <c r="E3172" i="55"/>
  <c r="F3172" i="55"/>
  <c r="G3172" i="55"/>
  <c r="H3172" i="55"/>
  <c r="I3172" i="55"/>
  <c r="J3172" i="55"/>
  <c r="K3172" i="55"/>
  <c r="L3172" i="55"/>
  <c r="M3172" i="55"/>
  <c r="N3172" i="55"/>
  <c r="B3173" i="55"/>
  <c r="C3173" i="55"/>
  <c r="P3173" i="55" s="1"/>
  <c r="D3173" i="55"/>
  <c r="E3173" i="55"/>
  <c r="F3173" i="55"/>
  <c r="G3173" i="55"/>
  <c r="H3173" i="55"/>
  <c r="I3173" i="55"/>
  <c r="J3173" i="55"/>
  <c r="K3173" i="55"/>
  <c r="L3173" i="55"/>
  <c r="M3173" i="55"/>
  <c r="N3173" i="55"/>
  <c r="B3174" i="55"/>
  <c r="C3174" i="55"/>
  <c r="P3174" i="55" s="1"/>
  <c r="D3174" i="55"/>
  <c r="E3174" i="55"/>
  <c r="F3174" i="55"/>
  <c r="G3174" i="55"/>
  <c r="H3174" i="55"/>
  <c r="I3174" i="55"/>
  <c r="J3174" i="55"/>
  <c r="K3174" i="55"/>
  <c r="L3174" i="55"/>
  <c r="M3174" i="55"/>
  <c r="N3174" i="55"/>
  <c r="B3175" i="55"/>
  <c r="C3175" i="55"/>
  <c r="P3175" i="55" s="1"/>
  <c r="D3175" i="55"/>
  <c r="E3175" i="55"/>
  <c r="F3175" i="55"/>
  <c r="G3175" i="55"/>
  <c r="H3175" i="55"/>
  <c r="I3175" i="55"/>
  <c r="J3175" i="55"/>
  <c r="K3175" i="55"/>
  <c r="L3175" i="55"/>
  <c r="M3175" i="55"/>
  <c r="N3175" i="55"/>
  <c r="B3176" i="55"/>
  <c r="C3176" i="55"/>
  <c r="P3176" i="55" s="1"/>
  <c r="D3176" i="55"/>
  <c r="E3176" i="55"/>
  <c r="F3176" i="55"/>
  <c r="G3176" i="55"/>
  <c r="H3176" i="55"/>
  <c r="I3176" i="55"/>
  <c r="J3176" i="55"/>
  <c r="K3176" i="55"/>
  <c r="L3176" i="55"/>
  <c r="M3176" i="55"/>
  <c r="N3176" i="55"/>
  <c r="B3177" i="55"/>
  <c r="C3177" i="55"/>
  <c r="P3177" i="55" s="1"/>
  <c r="D3177" i="55"/>
  <c r="E3177" i="55"/>
  <c r="F3177" i="55"/>
  <c r="G3177" i="55"/>
  <c r="H3177" i="55"/>
  <c r="I3177" i="55"/>
  <c r="J3177" i="55"/>
  <c r="K3177" i="55"/>
  <c r="L3177" i="55"/>
  <c r="M3177" i="55"/>
  <c r="N3177" i="55"/>
  <c r="B3178" i="55"/>
  <c r="C3178" i="55"/>
  <c r="P3178" i="55" s="1"/>
  <c r="D3178" i="55"/>
  <c r="E3178" i="55"/>
  <c r="F3178" i="55"/>
  <c r="G3178" i="55"/>
  <c r="H3178" i="55"/>
  <c r="I3178" i="55"/>
  <c r="J3178" i="55"/>
  <c r="K3178" i="55"/>
  <c r="L3178" i="55"/>
  <c r="M3178" i="55"/>
  <c r="N3178" i="55"/>
  <c r="B3179" i="55"/>
  <c r="C3179" i="55"/>
  <c r="P3179" i="55" s="1"/>
  <c r="D3179" i="55"/>
  <c r="E3179" i="55"/>
  <c r="F3179" i="55"/>
  <c r="G3179" i="55"/>
  <c r="H3179" i="55"/>
  <c r="I3179" i="55"/>
  <c r="J3179" i="55"/>
  <c r="K3179" i="55"/>
  <c r="L3179" i="55"/>
  <c r="M3179" i="55"/>
  <c r="N3179" i="55"/>
  <c r="B3180" i="55"/>
  <c r="C3180" i="55"/>
  <c r="P3180" i="55" s="1"/>
  <c r="D3180" i="55"/>
  <c r="E3180" i="55"/>
  <c r="F3180" i="55"/>
  <c r="G3180" i="55"/>
  <c r="H3180" i="55"/>
  <c r="I3180" i="55"/>
  <c r="J3180" i="55"/>
  <c r="K3180" i="55"/>
  <c r="L3180" i="55"/>
  <c r="M3180" i="55"/>
  <c r="N3180" i="55"/>
  <c r="B3181" i="55"/>
  <c r="C3181" i="55"/>
  <c r="P3181" i="55" s="1"/>
  <c r="D3181" i="55"/>
  <c r="E3181" i="55"/>
  <c r="F3181" i="55"/>
  <c r="G3181" i="55"/>
  <c r="H3181" i="55"/>
  <c r="I3181" i="55"/>
  <c r="J3181" i="55"/>
  <c r="K3181" i="55"/>
  <c r="L3181" i="55"/>
  <c r="M3181" i="55"/>
  <c r="N3181" i="55"/>
  <c r="B3182" i="55"/>
  <c r="C3182" i="55"/>
  <c r="P3182" i="55" s="1"/>
  <c r="D3182" i="55"/>
  <c r="E3182" i="55"/>
  <c r="F3182" i="55"/>
  <c r="G3182" i="55"/>
  <c r="H3182" i="55"/>
  <c r="I3182" i="55"/>
  <c r="J3182" i="55"/>
  <c r="K3182" i="55"/>
  <c r="L3182" i="55"/>
  <c r="M3182" i="55"/>
  <c r="N3182" i="55"/>
  <c r="B3183" i="55"/>
  <c r="C3183" i="55"/>
  <c r="P3183" i="55" s="1"/>
  <c r="D3183" i="55"/>
  <c r="E3183" i="55"/>
  <c r="F3183" i="55"/>
  <c r="G3183" i="55"/>
  <c r="H3183" i="55"/>
  <c r="I3183" i="55"/>
  <c r="J3183" i="55"/>
  <c r="K3183" i="55"/>
  <c r="L3183" i="55"/>
  <c r="M3183" i="55"/>
  <c r="N3183" i="55"/>
  <c r="B3184" i="55"/>
  <c r="C3184" i="55"/>
  <c r="P3184" i="55" s="1"/>
  <c r="D3184" i="55"/>
  <c r="E3184" i="55"/>
  <c r="F3184" i="55"/>
  <c r="G3184" i="55"/>
  <c r="H3184" i="55"/>
  <c r="I3184" i="55"/>
  <c r="J3184" i="55"/>
  <c r="K3184" i="55"/>
  <c r="L3184" i="55"/>
  <c r="M3184" i="55"/>
  <c r="N3184" i="55"/>
  <c r="B3185" i="55"/>
  <c r="C3185" i="55"/>
  <c r="P3185" i="55" s="1"/>
  <c r="D3185" i="55"/>
  <c r="E3185" i="55"/>
  <c r="F3185" i="55"/>
  <c r="G3185" i="55"/>
  <c r="H3185" i="55"/>
  <c r="I3185" i="55"/>
  <c r="J3185" i="55"/>
  <c r="K3185" i="55"/>
  <c r="L3185" i="55"/>
  <c r="M3185" i="55"/>
  <c r="N3185" i="55"/>
  <c r="B3186" i="55"/>
  <c r="C3186" i="55"/>
  <c r="P3186" i="55" s="1"/>
  <c r="D3186" i="55"/>
  <c r="E3186" i="55"/>
  <c r="F3186" i="55"/>
  <c r="G3186" i="55"/>
  <c r="H3186" i="55"/>
  <c r="I3186" i="55"/>
  <c r="J3186" i="55"/>
  <c r="K3186" i="55"/>
  <c r="L3186" i="55"/>
  <c r="M3186" i="55"/>
  <c r="N3186" i="55"/>
  <c r="B3187" i="55"/>
  <c r="C3187" i="55"/>
  <c r="P3187" i="55" s="1"/>
  <c r="D3187" i="55"/>
  <c r="E3187" i="55"/>
  <c r="F3187" i="55"/>
  <c r="G3187" i="55"/>
  <c r="H3187" i="55"/>
  <c r="I3187" i="55"/>
  <c r="J3187" i="55"/>
  <c r="K3187" i="55"/>
  <c r="L3187" i="55"/>
  <c r="M3187" i="55"/>
  <c r="N3187" i="55"/>
  <c r="B3188" i="55"/>
  <c r="C3188" i="55"/>
  <c r="P3188" i="55" s="1"/>
  <c r="D3188" i="55"/>
  <c r="E3188" i="55"/>
  <c r="F3188" i="55"/>
  <c r="G3188" i="55"/>
  <c r="H3188" i="55"/>
  <c r="I3188" i="55"/>
  <c r="J3188" i="55"/>
  <c r="K3188" i="55"/>
  <c r="L3188" i="55"/>
  <c r="M3188" i="55"/>
  <c r="N3188" i="55"/>
  <c r="B3189" i="55"/>
  <c r="C3189" i="55"/>
  <c r="P3189" i="55" s="1"/>
  <c r="D3189" i="55"/>
  <c r="E3189" i="55"/>
  <c r="F3189" i="55"/>
  <c r="G3189" i="55"/>
  <c r="H3189" i="55"/>
  <c r="I3189" i="55"/>
  <c r="J3189" i="55"/>
  <c r="K3189" i="55"/>
  <c r="L3189" i="55"/>
  <c r="M3189" i="55"/>
  <c r="N3189" i="55"/>
  <c r="B3190" i="55"/>
  <c r="C3190" i="55"/>
  <c r="P3190" i="55" s="1"/>
  <c r="D3190" i="55"/>
  <c r="E3190" i="55"/>
  <c r="F3190" i="55"/>
  <c r="G3190" i="55"/>
  <c r="H3190" i="55"/>
  <c r="I3190" i="55"/>
  <c r="J3190" i="55"/>
  <c r="K3190" i="55"/>
  <c r="L3190" i="55"/>
  <c r="M3190" i="55"/>
  <c r="N3190" i="55"/>
  <c r="B3191" i="55"/>
  <c r="C3191" i="55"/>
  <c r="P3191" i="55" s="1"/>
  <c r="D3191" i="55"/>
  <c r="E3191" i="55"/>
  <c r="F3191" i="55"/>
  <c r="G3191" i="55"/>
  <c r="H3191" i="55"/>
  <c r="I3191" i="55"/>
  <c r="J3191" i="55"/>
  <c r="K3191" i="55"/>
  <c r="L3191" i="55"/>
  <c r="M3191" i="55"/>
  <c r="N3191" i="55"/>
  <c r="B3192" i="55"/>
  <c r="C3192" i="55"/>
  <c r="P3192" i="55" s="1"/>
  <c r="D3192" i="55"/>
  <c r="E3192" i="55"/>
  <c r="F3192" i="55"/>
  <c r="G3192" i="55"/>
  <c r="H3192" i="55"/>
  <c r="I3192" i="55"/>
  <c r="J3192" i="55"/>
  <c r="K3192" i="55"/>
  <c r="L3192" i="55"/>
  <c r="M3192" i="55"/>
  <c r="N3192" i="55"/>
  <c r="B3193" i="55"/>
  <c r="C3193" i="55"/>
  <c r="P3193" i="55" s="1"/>
  <c r="D3193" i="55"/>
  <c r="E3193" i="55"/>
  <c r="F3193" i="55"/>
  <c r="G3193" i="55"/>
  <c r="H3193" i="55"/>
  <c r="I3193" i="55"/>
  <c r="J3193" i="55"/>
  <c r="K3193" i="55"/>
  <c r="L3193" i="55"/>
  <c r="M3193" i="55"/>
  <c r="N3193" i="55"/>
  <c r="B3194" i="55"/>
  <c r="C3194" i="55"/>
  <c r="P3194" i="55" s="1"/>
  <c r="D3194" i="55"/>
  <c r="E3194" i="55"/>
  <c r="F3194" i="55"/>
  <c r="G3194" i="55"/>
  <c r="H3194" i="55"/>
  <c r="I3194" i="55"/>
  <c r="J3194" i="55"/>
  <c r="K3194" i="55"/>
  <c r="L3194" i="55"/>
  <c r="M3194" i="55"/>
  <c r="N3194" i="55"/>
  <c r="B3195" i="55"/>
  <c r="C3195" i="55"/>
  <c r="P3195" i="55" s="1"/>
  <c r="D3195" i="55"/>
  <c r="E3195" i="55"/>
  <c r="F3195" i="55"/>
  <c r="G3195" i="55"/>
  <c r="H3195" i="55"/>
  <c r="I3195" i="55"/>
  <c r="J3195" i="55"/>
  <c r="K3195" i="55"/>
  <c r="L3195" i="55"/>
  <c r="M3195" i="55"/>
  <c r="N3195" i="55"/>
  <c r="B3196" i="55"/>
  <c r="C3196" i="55"/>
  <c r="P3196" i="55" s="1"/>
  <c r="D3196" i="55"/>
  <c r="E3196" i="55"/>
  <c r="F3196" i="55"/>
  <c r="G3196" i="55"/>
  <c r="H3196" i="55"/>
  <c r="I3196" i="55"/>
  <c r="J3196" i="55"/>
  <c r="K3196" i="55"/>
  <c r="L3196" i="55"/>
  <c r="M3196" i="55"/>
  <c r="N3196" i="55"/>
  <c r="B3197" i="55"/>
  <c r="C3197" i="55"/>
  <c r="P3197" i="55" s="1"/>
  <c r="D3197" i="55"/>
  <c r="E3197" i="55"/>
  <c r="F3197" i="55"/>
  <c r="G3197" i="55"/>
  <c r="H3197" i="55"/>
  <c r="I3197" i="55"/>
  <c r="J3197" i="55"/>
  <c r="K3197" i="55"/>
  <c r="L3197" i="55"/>
  <c r="M3197" i="55"/>
  <c r="N3197" i="55"/>
  <c r="B3198" i="55"/>
  <c r="C3198" i="55"/>
  <c r="P3198" i="55" s="1"/>
  <c r="D3198" i="55"/>
  <c r="E3198" i="55"/>
  <c r="F3198" i="55"/>
  <c r="G3198" i="55"/>
  <c r="H3198" i="55"/>
  <c r="I3198" i="55"/>
  <c r="J3198" i="55"/>
  <c r="K3198" i="55"/>
  <c r="L3198" i="55"/>
  <c r="M3198" i="55"/>
  <c r="N3198" i="55"/>
  <c r="B3199" i="55"/>
  <c r="C3199" i="55"/>
  <c r="P3199" i="55" s="1"/>
  <c r="D3199" i="55"/>
  <c r="E3199" i="55"/>
  <c r="F3199" i="55"/>
  <c r="G3199" i="55"/>
  <c r="H3199" i="55"/>
  <c r="I3199" i="55"/>
  <c r="J3199" i="55"/>
  <c r="K3199" i="55"/>
  <c r="L3199" i="55"/>
  <c r="M3199" i="55"/>
  <c r="N3199" i="55"/>
  <c r="B3200" i="55"/>
  <c r="C3200" i="55"/>
  <c r="P3200" i="55" s="1"/>
  <c r="D3200" i="55"/>
  <c r="E3200" i="55"/>
  <c r="F3200" i="55"/>
  <c r="G3200" i="55"/>
  <c r="H3200" i="55"/>
  <c r="I3200" i="55"/>
  <c r="J3200" i="55"/>
  <c r="K3200" i="55"/>
  <c r="L3200" i="55"/>
  <c r="M3200" i="55"/>
  <c r="N3200" i="55"/>
  <c r="B3201" i="55"/>
  <c r="C3201" i="55"/>
  <c r="P3201" i="55" s="1"/>
  <c r="D3201" i="55"/>
  <c r="E3201" i="55"/>
  <c r="F3201" i="55"/>
  <c r="G3201" i="55"/>
  <c r="H3201" i="55"/>
  <c r="I3201" i="55"/>
  <c r="J3201" i="55"/>
  <c r="K3201" i="55"/>
  <c r="L3201" i="55"/>
  <c r="M3201" i="55"/>
  <c r="N3201" i="55"/>
  <c r="B3202" i="55"/>
  <c r="C3202" i="55"/>
  <c r="P3202" i="55" s="1"/>
  <c r="D3202" i="55"/>
  <c r="E3202" i="55"/>
  <c r="F3202" i="55"/>
  <c r="G3202" i="55"/>
  <c r="H3202" i="55"/>
  <c r="I3202" i="55"/>
  <c r="J3202" i="55"/>
  <c r="K3202" i="55"/>
  <c r="L3202" i="55"/>
  <c r="M3202" i="55"/>
  <c r="N3202" i="55"/>
  <c r="B3203" i="55"/>
  <c r="C3203" i="55"/>
  <c r="P3203" i="55" s="1"/>
  <c r="D3203" i="55"/>
  <c r="E3203" i="55"/>
  <c r="F3203" i="55"/>
  <c r="G3203" i="55"/>
  <c r="H3203" i="55"/>
  <c r="I3203" i="55"/>
  <c r="J3203" i="55"/>
  <c r="K3203" i="55"/>
  <c r="L3203" i="55"/>
  <c r="M3203" i="55"/>
  <c r="N3203" i="55"/>
  <c r="B3204" i="55"/>
  <c r="C3204" i="55"/>
  <c r="P3204" i="55" s="1"/>
  <c r="D3204" i="55"/>
  <c r="E3204" i="55"/>
  <c r="F3204" i="55"/>
  <c r="G3204" i="55"/>
  <c r="H3204" i="55"/>
  <c r="I3204" i="55"/>
  <c r="J3204" i="55"/>
  <c r="K3204" i="55"/>
  <c r="L3204" i="55"/>
  <c r="M3204" i="55"/>
  <c r="N3204" i="55"/>
  <c r="B3205" i="55"/>
  <c r="C3205" i="55"/>
  <c r="P3205" i="55" s="1"/>
  <c r="D3205" i="55"/>
  <c r="E3205" i="55"/>
  <c r="F3205" i="55"/>
  <c r="G3205" i="55"/>
  <c r="H3205" i="55"/>
  <c r="I3205" i="55"/>
  <c r="J3205" i="55"/>
  <c r="K3205" i="55"/>
  <c r="L3205" i="55"/>
  <c r="M3205" i="55"/>
  <c r="N3205" i="55"/>
  <c r="B3206" i="55"/>
  <c r="C3206" i="55"/>
  <c r="P3206" i="55" s="1"/>
  <c r="D3206" i="55"/>
  <c r="E3206" i="55"/>
  <c r="F3206" i="55"/>
  <c r="G3206" i="55"/>
  <c r="H3206" i="55"/>
  <c r="I3206" i="55"/>
  <c r="J3206" i="55"/>
  <c r="K3206" i="55"/>
  <c r="L3206" i="55"/>
  <c r="M3206" i="55"/>
  <c r="N3206" i="55"/>
  <c r="B3207" i="55"/>
  <c r="C3207" i="55"/>
  <c r="P3207" i="55" s="1"/>
  <c r="D3207" i="55"/>
  <c r="E3207" i="55"/>
  <c r="F3207" i="55"/>
  <c r="G3207" i="55"/>
  <c r="H3207" i="55"/>
  <c r="I3207" i="55"/>
  <c r="J3207" i="55"/>
  <c r="K3207" i="55"/>
  <c r="L3207" i="55"/>
  <c r="M3207" i="55"/>
  <c r="N3207" i="55"/>
  <c r="B3208" i="55"/>
  <c r="C3208" i="55"/>
  <c r="P3208" i="55" s="1"/>
  <c r="D3208" i="55"/>
  <c r="E3208" i="55"/>
  <c r="F3208" i="55"/>
  <c r="G3208" i="55"/>
  <c r="H3208" i="55"/>
  <c r="I3208" i="55"/>
  <c r="J3208" i="55"/>
  <c r="K3208" i="55"/>
  <c r="L3208" i="55"/>
  <c r="M3208" i="55"/>
  <c r="N3208" i="55"/>
  <c r="B3209" i="55"/>
  <c r="C3209" i="55"/>
  <c r="P3209" i="55" s="1"/>
  <c r="D3209" i="55"/>
  <c r="E3209" i="55"/>
  <c r="F3209" i="55"/>
  <c r="G3209" i="55"/>
  <c r="H3209" i="55"/>
  <c r="I3209" i="55"/>
  <c r="J3209" i="55"/>
  <c r="K3209" i="55"/>
  <c r="L3209" i="55"/>
  <c r="M3209" i="55"/>
  <c r="N3209" i="55"/>
  <c r="B3210" i="55"/>
  <c r="C3210" i="55"/>
  <c r="P3210" i="55" s="1"/>
  <c r="D3210" i="55"/>
  <c r="E3210" i="55"/>
  <c r="F3210" i="55"/>
  <c r="G3210" i="55"/>
  <c r="H3210" i="55"/>
  <c r="I3210" i="55"/>
  <c r="J3210" i="55"/>
  <c r="K3210" i="55"/>
  <c r="L3210" i="55"/>
  <c r="M3210" i="55"/>
  <c r="N3210" i="55"/>
  <c r="B3211" i="55"/>
  <c r="C3211" i="55"/>
  <c r="P3211" i="55" s="1"/>
  <c r="D3211" i="55"/>
  <c r="E3211" i="55"/>
  <c r="F3211" i="55"/>
  <c r="G3211" i="55"/>
  <c r="H3211" i="55"/>
  <c r="I3211" i="55"/>
  <c r="J3211" i="55"/>
  <c r="K3211" i="55"/>
  <c r="L3211" i="55"/>
  <c r="M3211" i="55"/>
  <c r="N3211" i="55"/>
  <c r="B3212" i="55"/>
  <c r="C3212" i="55"/>
  <c r="P3212" i="55" s="1"/>
  <c r="D3212" i="55"/>
  <c r="E3212" i="55"/>
  <c r="F3212" i="55"/>
  <c r="G3212" i="55"/>
  <c r="H3212" i="55"/>
  <c r="I3212" i="55"/>
  <c r="J3212" i="55"/>
  <c r="K3212" i="55"/>
  <c r="L3212" i="55"/>
  <c r="M3212" i="55"/>
  <c r="N3212" i="55"/>
  <c r="B3213" i="55"/>
  <c r="C3213" i="55"/>
  <c r="P3213" i="55" s="1"/>
  <c r="D3213" i="55"/>
  <c r="E3213" i="55"/>
  <c r="F3213" i="55"/>
  <c r="G3213" i="55"/>
  <c r="H3213" i="55"/>
  <c r="I3213" i="55"/>
  <c r="J3213" i="55"/>
  <c r="K3213" i="55"/>
  <c r="L3213" i="55"/>
  <c r="M3213" i="55"/>
  <c r="N3213" i="55"/>
  <c r="B3214" i="55"/>
  <c r="C3214" i="55"/>
  <c r="P3214" i="55" s="1"/>
  <c r="D3214" i="55"/>
  <c r="E3214" i="55"/>
  <c r="F3214" i="55"/>
  <c r="G3214" i="55"/>
  <c r="H3214" i="55"/>
  <c r="I3214" i="55"/>
  <c r="J3214" i="55"/>
  <c r="K3214" i="55"/>
  <c r="L3214" i="55"/>
  <c r="M3214" i="55"/>
  <c r="N3214" i="55"/>
  <c r="B3215" i="55"/>
  <c r="C3215" i="55"/>
  <c r="P3215" i="55" s="1"/>
  <c r="D3215" i="55"/>
  <c r="E3215" i="55"/>
  <c r="F3215" i="55"/>
  <c r="G3215" i="55"/>
  <c r="H3215" i="55"/>
  <c r="I3215" i="55"/>
  <c r="J3215" i="55"/>
  <c r="K3215" i="55"/>
  <c r="L3215" i="55"/>
  <c r="M3215" i="55"/>
  <c r="N3215" i="55"/>
  <c r="B3216" i="55"/>
  <c r="C3216" i="55"/>
  <c r="P3216" i="55" s="1"/>
  <c r="D3216" i="55"/>
  <c r="E3216" i="55"/>
  <c r="F3216" i="55"/>
  <c r="G3216" i="55"/>
  <c r="H3216" i="55"/>
  <c r="I3216" i="55"/>
  <c r="J3216" i="55"/>
  <c r="K3216" i="55"/>
  <c r="L3216" i="55"/>
  <c r="M3216" i="55"/>
  <c r="N3216" i="55"/>
  <c r="B3217" i="55"/>
  <c r="C3217" i="55"/>
  <c r="P3217" i="55" s="1"/>
  <c r="D3217" i="55"/>
  <c r="E3217" i="55"/>
  <c r="F3217" i="55"/>
  <c r="G3217" i="55"/>
  <c r="H3217" i="55"/>
  <c r="I3217" i="55"/>
  <c r="J3217" i="55"/>
  <c r="K3217" i="55"/>
  <c r="L3217" i="55"/>
  <c r="M3217" i="55"/>
  <c r="N3217" i="55"/>
  <c r="B3218" i="55"/>
  <c r="C3218" i="55"/>
  <c r="P3218" i="55" s="1"/>
  <c r="D3218" i="55"/>
  <c r="E3218" i="55"/>
  <c r="F3218" i="55"/>
  <c r="G3218" i="55"/>
  <c r="H3218" i="55"/>
  <c r="I3218" i="55"/>
  <c r="J3218" i="55"/>
  <c r="K3218" i="55"/>
  <c r="L3218" i="55"/>
  <c r="M3218" i="55"/>
  <c r="N3218" i="55"/>
  <c r="B3219" i="55"/>
  <c r="C3219" i="55"/>
  <c r="P3219" i="55" s="1"/>
  <c r="D3219" i="55"/>
  <c r="E3219" i="55"/>
  <c r="F3219" i="55"/>
  <c r="G3219" i="55"/>
  <c r="H3219" i="55"/>
  <c r="I3219" i="55"/>
  <c r="J3219" i="55"/>
  <c r="K3219" i="55"/>
  <c r="L3219" i="55"/>
  <c r="M3219" i="55"/>
  <c r="N3219" i="55"/>
  <c r="B3220" i="55"/>
  <c r="C3220" i="55"/>
  <c r="P3220" i="55" s="1"/>
  <c r="D3220" i="55"/>
  <c r="E3220" i="55"/>
  <c r="F3220" i="55"/>
  <c r="G3220" i="55"/>
  <c r="H3220" i="55"/>
  <c r="I3220" i="55"/>
  <c r="J3220" i="55"/>
  <c r="K3220" i="55"/>
  <c r="L3220" i="55"/>
  <c r="M3220" i="55"/>
  <c r="N3220" i="55"/>
  <c r="B3221" i="55"/>
  <c r="C3221" i="55"/>
  <c r="P3221" i="55" s="1"/>
  <c r="D3221" i="55"/>
  <c r="E3221" i="55"/>
  <c r="F3221" i="55"/>
  <c r="G3221" i="55"/>
  <c r="H3221" i="55"/>
  <c r="I3221" i="55"/>
  <c r="J3221" i="55"/>
  <c r="K3221" i="55"/>
  <c r="L3221" i="55"/>
  <c r="M3221" i="55"/>
  <c r="N3221" i="55"/>
  <c r="B3222" i="55"/>
  <c r="C3222" i="55"/>
  <c r="P3222" i="55" s="1"/>
  <c r="D3222" i="55"/>
  <c r="E3222" i="55"/>
  <c r="F3222" i="55"/>
  <c r="G3222" i="55"/>
  <c r="H3222" i="55"/>
  <c r="I3222" i="55"/>
  <c r="J3222" i="55"/>
  <c r="K3222" i="55"/>
  <c r="L3222" i="55"/>
  <c r="M3222" i="55"/>
  <c r="N3222" i="55"/>
  <c r="B3223" i="55"/>
  <c r="C3223" i="55"/>
  <c r="P3223" i="55" s="1"/>
  <c r="D3223" i="55"/>
  <c r="E3223" i="55"/>
  <c r="F3223" i="55"/>
  <c r="G3223" i="55"/>
  <c r="H3223" i="55"/>
  <c r="I3223" i="55"/>
  <c r="J3223" i="55"/>
  <c r="K3223" i="55"/>
  <c r="L3223" i="55"/>
  <c r="M3223" i="55"/>
  <c r="N3223" i="55"/>
  <c r="B3224" i="55"/>
  <c r="C3224" i="55"/>
  <c r="P3224" i="55" s="1"/>
  <c r="D3224" i="55"/>
  <c r="E3224" i="55"/>
  <c r="F3224" i="55"/>
  <c r="G3224" i="55"/>
  <c r="H3224" i="55"/>
  <c r="I3224" i="55"/>
  <c r="J3224" i="55"/>
  <c r="K3224" i="55"/>
  <c r="L3224" i="55"/>
  <c r="M3224" i="55"/>
  <c r="N3224" i="55"/>
  <c r="B3225" i="55"/>
  <c r="C3225" i="55"/>
  <c r="P3225" i="55" s="1"/>
  <c r="D3225" i="55"/>
  <c r="E3225" i="55"/>
  <c r="F3225" i="55"/>
  <c r="G3225" i="55"/>
  <c r="H3225" i="55"/>
  <c r="I3225" i="55"/>
  <c r="J3225" i="55"/>
  <c r="K3225" i="55"/>
  <c r="L3225" i="55"/>
  <c r="M3225" i="55"/>
  <c r="N3225" i="55"/>
  <c r="B3226" i="55"/>
  <c r="C3226" i="55"/>
  <c r="P3226" i="55" s="1"/>
  <c r="D3226" i="55"/>
  <c r="E3226" i="55"/>
  <c r="F3226" i="55"/>
  <c r="G3226" i="55"/>
  <c r="H3226" i="55"/>
  <c r="I3226" i="55"/>
  <c r="J3226" i="55"/>
  <c r="K3226" i="55"/>
  <c r="L3226" i="55"/>
  <c r="M3226" i="55"/>
  <c r="N3226" i="55"/>
  <c r="B3227" i="55"/>
  <c r="C3227" i="55"/>
  <c r="P3227" i="55" s="1"/>
  <c r="D3227" i="55"/>
  <c r="E3227" i="55"/>
  <c r="F3227" i="55"/>
  <c r="G3227" i="55"/>
  <c r="H3227" i="55"/>
  <c r="I3227" i="55"/>
  <c r="J3227" i="55"/>
  <c r="K3227" i="55"/>
  <c r="L3227" i="55"/>
  <c r="M3227" i="55"/>
  <c r="N3227" i="55"/>
  <c r="B3228" i="55"/>
  <c r="C3228" i="55"/>
  <c r="P3228" i="55" s="1"/>
  <c r="D3228" i="55"/>
  <c r="E3228" i="55"/>
  <c r="F3228" i="55"/>
  <c r="G3228" i="55"/>
  <c r="H3228" i="55"/>
  <c r="I3228" i="55"/>
  <c r="J3228" i="55"/>
  <c r="K3228" i="55"/>
  <c r="L3228" i="55"/>
  <c r="M3228" i="55"/>
  <c r="N3228" i="55"/>
  <c r="B3229" i="55"/>
  <c r="C3229" i="55"/>
  <c r="P3229" i="55" s="1"/>
  <c r="D3229" i="55"/>
  <c r="E3229" i="55"/>
  <c r="F3229" i="55"/>
  <c r="G3229" i="55"/>
  <c r="H3229" i="55"/>
  <c r="I3229" i="55"/>
  <c r="J3229" i="55"/>
  <c r="K3229" i="55"/>
  <c r="L3229" i="55"/>
  <c r="M3229" i="55"/>
  <c r="N3229" i="55"/>
  <c r="B3230" i="55"/>
  <c r="C3230" i="55"/>
  <c r="P3230" i="55" s="1"/>
  <c r="D3230" i="55"/>
  <c r="E3230" i="55"/>
  <c r="F3230" i="55"/>
  <c r="G3230" i="55"/>
  <c r="H3230" i="55"/>
  <c r="I3230" i="55"/>
  <c r="J3230" i="55"/>
  <c r="K3230" i="55"/>
  <c r="L3230" i="55"/>
  <c r="M3230" i="55"/>
  <c r="N3230" i="55"/>
  <c r="B3231" i="55"/>
  <c r="C3231" i="55"/>
  <c r="P3231" i="55" s="1"/>
  <c r="D3231" i="55"/>
  <c r="E3231" i="55"/>
  <c r="F3231" i="55"/>
  <c r="G3231" i="55"/>
  <c r="H3231" i="55"/>
  <c r="I3231" i="55"/>
  <c r="J3231" i="55"/>
  <c r="K3231" i="55"/>
  <c r="L3231" i="55"/>
  <c r="M3231" i="55"/>
  <c r="N3231" i="55"/>
  <c r="B3232" i="55"/>
  <c r="C3232" i="55"/>
  <c r="P3232" i="55" s="1"/>
  <c r="D3232" i="55"/>
  <c r="E3232" i="55"/>
  <c r="F3232" i="55"/>
  <c r="G3232" i="55"/>
  <c r="H3232" i="55"/>
  <c r="I3232" i="55"/>
  <c r="J3232" i="55"/>
  <c r="K3232" i="55"/>
  <c r="L3232" i="55"/>
  <c r="M3232" i="55"/>
  <c r="N3232" i="55"/>
  <c r="B3233" i="55"/>
  <c r="C3233" i="55"/>
  <c r="P3233" i="55" s="1"/>
  <c r="D3233" i="55"/>
  <c r="E3233" i="55"/>
  <c r="F3233" i="55"/>
  <c r="G3233" i="55"/>
  <c r="H3233" i="55"/>
  <c r="I3233" i="55"/>
  <c r="J3233" i="55"/>
  <c r="K3233" i="55"/>
  <c r="L3233" i="55"/>
  <c r="M3233" i="55"/>
  <c r="N3233" i="55"/>
  <c r="B3234" i="55"/>
  <c r="C3234" i="55"/>
  <c r="P3234" i="55" s="1"/>
  <c r="D3234" i="55"/>
  <c r="E3234" i="55"/>
  <c r="F3234" i="55"/>
  <c r="G3234" i="55"/>
  <c r="H3234" i="55"/>
  <c r="I3234" i="55"/>
  <c r="J3234" i="55"/>
  <c r="K3234" i="55"/>
  <c r="L3234" i="55"/>
  <c r="M3234" i="55"/>
  <c r="N3234" i="55"/>
  <c r="B3235" i="55"/>
  <c r="C3235" i="55"/>
  <c r="P3235" i="55" s="1"/>
  <c r="D3235" i="55"/>
  <c r="E3235" i="55"/>
  <c r="F3235" i="55"/>
  <c r="G3235" i="55"/>
  <c r="H3235" i="55"/>
  <c r="I3235" i="55"/>
  <c r="J3235" i="55"/>
  <c r="K3235" i="55"/>
  <c r="L3235" i="55"/>
  <c r="M3235" i="55"/>
  <c r="N3235" i="55"/>
  <c r="B3236" i="55"/>
  <c r="C3236" i="55"/>
  <c r="P3236" i="55" s="1"/>
  <c r="D3236" i="55"/>
  <c r="E3236" i="55"/>
  <c r="F3236" i="55"/>
  <c r="G3236" i="55"/>
  <c r="H3236" i="55"/>
  <c r="I3236" i="55"/>
  <c r="J3236" i="55"/>
  <c r="K3236" i="55"/>
  <c r="L3236" i="55"/>
  <c r="M3236" i="55"/>
  <c r="N3236" i="55"/>
  <c r="B3237" i="55"/>
  <c r="C3237" i="55"/>
  <c r="P3237" i="55" s="1"/>
  <c r="D3237" i="55"/>
  <c r="E3237" i="55"/>
  <c r="F3237" i="55"/>
  <c r="G3237" i="55"/>
  <c r="H3237" i="55"/>
  <c r="I3237" i="55"/>
  <c r="J3237" i="55"/>
  <c r="K3237" i="55"/>
  <c r="L3237" i="55"/>
  <c r="M3237" i="55"/>
  <c r="N3237" i="55"/>
  <c r="B3238" i="55"/>
  <c r="C3238" i="55"/>
  <c r="P3238" i="55" s="1"/>
  <c r="D3238" i="55"/>
  <c r="E3238" i="55"/>
  <c r="F3238" i="55"/>
  <c r="G3238" i="55"/>
  <c r="H3238" i="55"/>
  <c r="I3238" i="55"/>
  <c r="J3238" i="55"/>
  <c r="K3238" i="55"/>
  <c r="L3238" i="55"/>
  <c r="M3238" i="55"/>
  <c r="N3238" i="55"/>
  <c r="B3239" i="55"/>
  <c r="C3239" i="55"/>
  <c r="P3239" i="55" s="1"/>
  <c r="D3239" i="55"/>
  <c r="E3239" i="55"/>
  <c r="F3239" i="55"/>
  <c r="G3239" i="55"/>
  <c r="H3239" i="55"/>
  <c r="I3239" i="55"/>
  <c r="J3239" i="55"/>
  <c r="K3239" i="55"/>
  <c r="L3239" i="55"/>
  <c r="M3239" i="55"/>
  <c r="N3239" i="55"/>
  <c r="B3240" i="55"/>
  <c r="C3240" i="55"/>
  <c r="P3240" i="55" s="1"/>
  <c r="D3240" i="55"/>
  <c r="E3240" i="55"/>
  <c r="F3240" i="55"/>
  <c r="G3240" i="55"/>
  <c r="H3240" i="55"/>
  <c r="I3240" i="55"/>
  <c r="J3240" i="55"/>
  <c r="K3240" i="55"/>
  <c r="L3240" i="55"/>
  <c r="M3240" i="55"/>
  <c r="N3240" i="55"/>
  <c r="B3241" i="55"/>
  <c r="C3241" i="55"/>
  <c r="P3241" i="55" s="1"/>
  <c r="D3241" i="55"/>
  <c r="E3241" i="55"/>
  <c r="F3241" i="55"/>
  <c r="G3241" i="55"/>
  <c r="H3241" i="55"/>
  <c r="I3241" i="55"/>
  <c r="J3241" i="55"/>
  <c r="K3241" i="55"/>
  <c r="L3241" i="55"/>
  <c r="M3241" i="55"/>
  <c r="N3241" i="55"/>
  <c r="B3242" i="55"/>
  <c r="C3242" i="55"/>
  <c r="P3242" i="55" s="1"/>
  <c r="D3242" i="55"/>
  <c r="E3242" i="55"/>
  <c r="F3242" i="55"/>
  <c r="G3242" i="55"/>
  <c r="H3242" i="55"/>
  <c r="I3242" i="55"/>
  <c r="J3242" i="55"/>
  <c r="K3242" i="55"/>
  <c r="L3242" i="55"/>
  <c r="M3242" i="55"/>
  <c r="N3242" i="55"/>
  <c r="B3243" i="55"/>
  <c r="C3243" i="55"/>
  <c r="P3243" i="55" s="1"/>
  <c r="D3243" i="55"/>
  <c r="E3243" i="55"/>
  <c r="F3243" i="55"/>
  <c r="G3243" i="55"/>
  <c r="H3243" i="55"/>
  <c r="I3243" i="55"/>
  <c r="J3243" i="55"/>
  <c r="K3243" i="55"/>
  <c r="L3243" i="55"/>
  <c r="M3243" i="55"/>
  <c r="N3243" i="55"/>
  <c r="B3244" i="55"/>
  <c r="C3244" i="55"/>
  <c r="P3244" i="55" s="1"/>
  <c r="D3244" i="55"/>
  <c r="E3244" i="55"/>
  <c r="F3244" i="55"/>
  <c r="G3244" i="55"/>
  <c r="H3244" i="55"/>
  <c r="I3244" i="55"/>
  <c r="J3244" i="55"/>
  <c r="K3244" i="55"/>
  <c r="L3244" i="55"/>
  <c r="M3244" i="55"/>
  <c r="N3244" i="55"/>
  <c r="B3245" i="55"/>
  <c r="C3245" i="55"/>
  <c r="P3245" i="55" s="1"/>
  <c r="D3245" i="55"/>
  <c r="E3245" i="55"/>
  <c r="F3245" i="55"/>
  <c r="G3245" i="55"/>
  <c r="H3245" i="55"/>
  <c r="I3245" i="55"/>
  <c r="J3245" i="55"/>
  <c r="K3245" i="55"/>
  <c r="L3245" i="55"/>
  <c r="M3245" i="55"/>
  <c r="N3245" i="55"/>
  <c r="B3246" i="55"/>
  <c r="C3246" i="55"/>
  <c r="P3246" i="55" s="1"/>
  <c r="D3246" i="55"/>
  <c r="E3246" i="55"/>
  <c r="F3246" i="55"/>
  <c r="G3246" i="55"/>
  <c r="H3246" i="55"/>
  <c r="I3246" i="55"/>
  <c r="J3246" i="55"/>
  <c r="K3246" i="55"/>
  <c r="L3246" i="55"/>
  <c r="M3246" i="55"/>
  <c r="N3246" i="55"/>
  <c r="B3247" i="55"/>
  <c r="C3247" i="55"/>
  <c r="P3247" i="55" s="1"/>
  <c r="D3247" i="55"/>
  <c r="E3247" i="55"/>
  <c r="F3247" i="55"/>
  <c r="G3247" i="55"/>
  <c r="H3247" i="55"/>
  <c r="I3247" i="55"/>
  <c r="J3247" i="55"/>
  <c r="K3247" i="55"/>
  <c r="L3247" i="55"/>
  <c r="M3247" i="55"/>
  <c r="N3247" i="55"/>
  <c r="B3248" i="55"/>
  <c r="C3248" i="55"/>
  <c r="P3248" i="55" s="1"/>
  <c r="D3248" i="55"/>
  <c r="E3248" i="55"/>
  <c r="F3248" i="55"/>
  <c r="G3248" i="55"/>
  <c r="H3248" i="55"/>
  <c r="I3248" i="55"/>
  <c r="J3248" i="55"/>
  <c r="K3248" i="55"/>
  <c r="L3248" i="55"/>
  <c r="M3248" i="55"/>
  <c r="N3248" i="55"/>
  <c r="B3249" i="55"/>
  <c r="C3249" i="55"/>
  <c r="P3249" i="55" s="1"/>
  <c r="D3249" i="55"/>
  <c r="E3249" i="55"/>
  <c r="F3249" i="55"/>
  <c r="G3249" i="55"/>
  <c r="H3249" i="55"/>
  <c r="I3249" i="55"/>
  <c r="J3249" i="55"/>
  <c r="K3249" i="55"/>
  <c r="L3249" i="55"/>
  <c r="M3249" i="55"/>
  <c r="N3249" i="55"/>
  <c r="B3250" i="55"/>
  <c r="C3250" i="55"/>
  <c r="P3250" i="55" s="1"/>
  <c r="D3250" i="55"/>
  <c r="E3250" i="55"/>
  <c r="F3250" i="55"/>
  <c r="G3250" i="55"/>
  <c r="H3250" i="55"/>
  <c r="I3250" i="55"/>
  <c r="J3250" i="55"/>
  <c r="K3250" i="55"/>
  <c r="L3250" i="55"/>
  <c r="M3250" i="55"/>
  <c r="N3250" i="55"/>
  <c r="B3251" i="55"/>
  <c r="C3251" i="55"/>
  <c r="P3251" i="55" s="1"/>
  <c r="D3251" i="55"/>
  <c r="E3251" i="55"/>
  <c r="F3251" i="55"/>
  <c r="G3251" i="55"/>
  <c r="H3251" i="55"/>
  <c r="I3251" i="55"/>
  <c r="J3251" i="55"/>
  <c r="K3251" i="55"/>
  <c r="L3251" i="55"/>
  <c r="M3251" i="55"/>
  <c r="N3251" i="55"/>
  <c r="B3252" i="55"/>
  <c r="C3252" i="55"/>
  <c r="P3252" i="55" s="1"/>
  <c r="D3252" i="55"/>
  <c r="E3252" i="55"/>
  <c r="F3252" i="55"/>
  <c r="G3252" i="55"/>
  <c r="H3252" i="55"/>
  <c r="I3252" i="55"/>
  <c r="J3252" i="55"/>
  <c r="K3252" i="55"/>
  <c r="L3252" i="55"/>
  <c r="M3252" i="55"/>
  <c r="N3252" i="55"/>
  <c r="B3253" i="55"/>
  <c r="C3253" i="55"/>
  <c r="P3253" i="55" s="1"/>
  <c r="D3253" i="55"/>
  <c r="E3253" i="55"/>
  <c r="F3253" i="55"/>
  <c r="G3253" i="55"/>
  <c r="H3253" i="55"/>
  <c r="I3253" i="55"/>
  <c r="J3253" i="55"/>
  <c r="K3253" i="55"/>
  <c r="L3253" i="55"/>
  <c r="M3253" i="55"/>
  <c r="N3253" i="55"/>
  <c r="B3254" i="55"/>
  <c r="C3254" i="55"/>
  <c r="P3254" i="55" s="1"/>
  <c r="D3254" i="55"/>
  <c r="E3254" i="55"/>
  <c r="F3254" i="55"/>
  <c r="G3254" i="55"/>
  <c r="H3254" i="55"/>
  <c r="I3254" i="55"/>
  <c r="J3254" i="55"/>
  <c r="K3254" i="55"/>
  <c r="L3254" i="55"/>
  <c r="M3254" i="55"/>
  <c r="N3254" i="55"/>
  <c r="B3255" i="55"/>
  <c r="C3255" i="55"/>
  <c r="P3255" i="55" s="1"/>
  <c r="D3255" i="55"/>
  <c r="E3255" i="55"/>
  <c r="F3255" i="55"/>
  <c r="G3255" i="55"/>
  <c r="H3255" i="55"/>
  <c r="I3255" i="55"/>
  <c r="J3255" i="55"/>
  <c r="K3255" i="55"/>
  <c r="L3255" i="55"/>
  <c r="M3255" i="55"/>
  <c r="N3255" i="55"/>
  <c r="B3256" i="55"/>
  <c r="C3256" i="55"/>
  <c r="P3256" i="55" s="1"/>
  <c r="D3256" i="55"/>
  <c r="E3256" i="55"/>
  <c r="F3256" i="55"/>
  <c r="G3256" i="55"/>
  <c r="H3256" i="55"/>
  <c r="I3256" i="55"/>
  <c r="J3256" i="55"/>
  <c r="K3256" i="55"/>
  <c r="L3256" i="55"/>
  <c r="M3256" i="55"/>
  <c r="N3256" i="55"/>
  <c r="B3257" i="55"/>
  <c r="C3257" i="55"/>
  <c r="P3257" i="55" s="1"/>
  <c r="D3257" i="55"/>
  <c r="E3257" i="55"/>
  <c r="F3257" i="55"/>
  <c r="G3257" i="55"/>
  <c r="H3257" i="55"/>
  <c r="I3257" i="55"/>
  <c r="J3257" i="55"/>
  <c r="K3257" i="55"/>
  <c r="L3257" i="55"/>
  <c r="M3257" i="55"/>
  <c r="N3257" i="55"/>
  <c r="B3258" i="55"/>
  <c r="C3258" i="55"/>
  <c r="P3258" i="55" s="1"/>
  <c r="D3258" i="55"/>
  <c r="E3258" i="55"/>
  <c r="F3258" i="55"/>
  <c r="G3258" i="55"/>
  <c r="H3258" i="55"/>
  <c r="I3258" i="55"/>
  <c r="J3258" i="55"/>
  <c r="K3258" i="55"/>
  <c r="L3258" i="55"/>
  <c r="M3258" i="55"/>
  <c r="N3258" i="55"/>
  <c r="B3259" i="55"/>
  <c r="C3259" i="55"/>
  <c r="P3259" i="55" s="1"/>
  <c r="D3259" i="55"/>
  <c r="E3259" i="55"/>
  <c r="F3259" i="55"/>
  <c r="G3259" i="55"/>
  <c r="H3259" i="55"/>
  <c r="I3259" i="55"/>
  <c r="J3259" i="55"/>
  <c r="K3259" i="55"/>
  <c r="L3259" i="55"/>
  <c r="M3259" i="55"/>
  <c r="N3259" i="55"/>
  <c r="B3260" i="55"/>
  <c r="C3260" i="55"/>
  <c r="P3260" i="55" s="1"/>
  <c r="D3260" i="55"/>
  <c r="E3260" i="55"/>
  <c r="F3260" i="55"/>
  <c r="G3260" i="55"/>
  <c r="H3260" i="55"/>
  <c r="I3260" i="55"/>
  <c r="J3260" i="55"/>
  <c r="K3260" i="55"/>
  <c r="L3260" i="55"/>
  <c r="M3260" i="55"/>
  <c r="N3260" i="55"/>
  <c r="B3261" i="55"/>
  <c r="C3261" i="55"/>
  <c r="P3261" i="55" s="1"/>
  <c r="D3261" i="55"/>
  <c r="E3261" i="55"/>
  <c r="F3261" i="55"/>
  <c r="G3261" i="55"/>
  <c r="H3261" i="55"/>
  <c r="I3261" i="55"/>
  <c r="J3261" i="55"/>
  <c r="K3261" i="55"/>
  <c r="L3261" i="55"/>
  <c r="M3261" i="55"/>
  <c r="N3261" i="55"/>
  <c r="B3262" i="55"/>
  <c r="C3262" i="55"/>
  <c r="P3262" i="55" s="1"/>
  <c r="D3262" i="55"/>
  <c r="E3262" i="55"/>
  <c r="F3262" i="55"/>
  <c r="G3262" i="55"/>
  <c r="H3262" i="55"/>
  <c r="I3262" i="55"/>
  <c r="J3262" i="55"/>
  <c r="K3262" i="55"/>
  <c r="L3262" i="55"/>
  <c r="M3262" i="55"/>
  <c r="N3262" i="55"/>
  <c r="B3263" i="55"/>
  <c r="C3263" i="55"/>
  <c r="P3263" i="55" s="1"/>
  <c r="D3263" i="55"/>
  <c r="E3263" i="55"/>
  <c r="F3263" i="55"/>
  <c r="G3263" i="55"/>
  <c r="H3263" i="55"/>
  <c r="I3263" i="55"/>
  <c r="J3263" i="55"/>
  <c r="K3263" i="55"/>
  <c r="L3263" i="55"/>
  <c r="M3263" i="55"/>
  <c r="N3263" i="55"/>
  <c r="B3264" i="55"/>
  <c r="C3264" i="55"/>
  <c r="P3264" i="55" s="1"/>
  <c r="D3264" i="55"/>
  <c r="E3264" i="55"/>
  <c r="F3264" i="55"/>
  <c r="G3264" i="55"/>
  <c r="H3264" i="55"/>
  <c r="I3264" i="55"/>
  <c r="J3264" i="55"/>
  <c r="K3264" i="55"/>
  <c r="L3264" i="55"/>
  <c r="M3264" i="55"/>
  <c r="N3264" i="55"/>
  <c r="B3265" i="55"/>
  <c r="C3265" i="55"/>
  <c r="P3265" i="55" s="1"/>
  <c r="D3265" i="55"/>
  <c r="E3265" i="55"/>
  <c r="F3265" i="55"/>
  <c r="G3265" i="55"/>
  <c r="H3265" i="55"/>
  <c r="I3265" i="55"/>
  <c r="J3265" i="55"/>
  <c r="K3265" i="55"/>
  <c r="L3265" i="55"/>
  <c r="M3265" i="55"/>
  <c r="N3265" i="55"/>
  <c r="B3266" i="55"/>
  <c r="C3266" i="55"/>
  <c r="P3266" i="55" s="1"/>
  <c r="D3266" i="55"/>
  <c r="E3266" i="55"/>
  <c r="F3266" i="55"/>
  <c r="G3266" i="55"/>
  <c r="H3266" i="55"/>
  <c r="I3266" i="55"/>
  <c r="J3266" i="55"/>
  <c r="K3266" i="55"/>
  <c r="L3266" i="55"/>
  <c r="M3266" i="55"/>
  <c r="N3266" i="55"/>
  <c r="B3267" i="55"/>
  <c r="C3267" i="55"/>
  <c r="P3267" i="55" s="1"/>
  <c r="D3267" i="55"/>
  <c r="E3267" i="55"/>
  <c r="F3267" i="55"/>
  <c r="G3267" i="55"/>
  <c r="H3267" i="55"/>
  <c r="I3267" i="55"/>
  <c r="J3267" i="55"/>
  <c r="K3267" i="55"/>
  <c r="L3267" i="55"/>
  <c r="M3267" i="55"/>
  <c r="N3267" i="55"/>
  <c r="B3268" i="55"/>
  <c r="C3268" i="55"/>
  <c r="P3268" i="55" s="1"/>
  <c r="D3268" i="55"/>
  <c r="E3268" i="55"/>
  <c r="F3268" i="55"/>
  <c r="G3268" i="55"/>
  <c r="H3268" i="55"/>
  <c r="I3268" i="55"/>
  <c r="J3268" i="55"/>
  <c r="K3268" i="55"/>
  <c r="L3268" i="55"/>
  <c r="M3268" i="55"/>
  <c r="N3268" i="55"/>
  <c r="B3269" i="55"/>
  <c r="C3269" i="55"/>
  <c r="P3269" i="55" s="1"/>
  <c r="D3269" i="55"/>
  <c r="E3269" i="55"/>
  <c r="F3269" i="55"/>
  <c r="G3269" i="55"/>
  <c r="H3269" i="55"/>
  <c r="I3269" i="55"/>
  <c r="J3269" i="55"/>
  <c r="K3269" i="55"/>
  <c r="L3269" i="55"/>
  <c r="M3269" i="55"/>
  <c r="N3269" i="55"/>
  <c r="B3270" i="55"/>
  <c r="C3270" i="55"/>
  <c r="P3270" i="55" s="1"/>
  <c r="D3270" i="55"/>
  <c r="E3270" i="55"/>
  <c r="F3270" i="55"/>
  <c r="G3270" i="55"/>
  <c r="H3270" i="55"/>
  <c r="I3270" i="55"/>
  <c r="J3270" i="55"/>
  <c r="K3270" i="55"/>
  <c r="L3270" i="55"/>
  <c r="M3270" i="55"/>
  <c r="N3270" i="55"/>
  <c r="B3271" i="55"/>
  <c r="C3271" i="55"/>
  <c r="P3271" i="55" s="1"/>
  <c r="D3271" i="55"/>
  <c r="E3271" i="55"/>
  <c r="F3271" i="55"/>
  <c r="G3271" i="55"/>
  <c r="H3271" i="55"/>
  <c r="I3271" i="55"/>
  <c r="J3271" i="55"/>
  <c r="K3271" i="55"/>
  <c r="L3271" i="55"/>
  <c r="M3271" i="55"/>
  <c r="N3271" i="55"/>
  <c r="B3272" i="55"/>
  <c r="C3272" i="55"/>
  <c r="P3272" i="55" s="1"/>
  <c r="D3272" i="55"/>
  <c r="E3272" i="55"/>
  <c r="F3272" i="55"/>
  <c r="G3272" i="55"/>
  <c r="H3272" i="55"/>
  <c r="I3272" i="55"/>
  <c r="J3272" i="55"/>
  <c r="K3272" i="55"/>
  <c r="L3272" i="55"/>
  <c r="M3272" i="55"/>
  <c r="N3272" i="55"/>
  <c r="B3273" i="55"/>
  <c r="C3273" i="55"/>
  <c r="P3273" i="55" s="1"/>
  <c r="D3273" i="55"/>
  <c r="E3273" i="55"/>
  <c r="F3273" i="55"/>
  <c r="G3273" i="55"/>
  <c r="H3273" i="55"/>
  <c r="I3273" i="55"/>
  <c r="J3273" i="55"/>
  <c r="K3273" i="55"/>
  <c r="L3273" i="55"/>
  <c r="M3273" i="55"/>
  <c r="N3273" i="55"/>
  <c r="B3274" i="55"/>
  <c r="C3274" i="55"/>
  <c r="P3274" i="55" s="1"/>
  <c r="D3274" i="55"/>
  <c r="E3274" i="55"/>
  <c r="F3274" i="55"/>
  <c r="G3274" i="55"/>
  <c r="H3274" i="55"/>
  <c r="I3274" i="55"/>
  <c r="J3274" i="55"/>
  <c r="K3274" i="55"/>
  <c r="L3274" i="55"/>
  <c r="M3274" i="55"/>
  <c r="N3274" i="55"/>
  <c r="B9" i="55"/>
  <c r="C9" i="55"/>
  <c r="D9" i="55"/>
  <c r="E9" i="55"/>
  <c r="F9" i="55"/>
  <c r="G9" i="55"/>
  <c r="H9" i="55"/>
  <c r="I9" i="55"/>
  <c r="J9" i="55"/>
  <c r="K9" i="55"/>
  <c r="L9" i="55"/>
  <c r="M9" i="55"/>
  <c r="N9" i="55"/>
  <c r="A9" i="55"/>
  <c r="A10" i="55"/>
  <c r="A11" i="55"/>
  <c r="A12" i="55"/>
  <c r="A13" i="55"/>
  <c r="A14" i="55"/>
  <c r="A15" i="55"/>
  <c r="A16" i="55"/>
  <c r="A17" i="55"/>
  <c r="A18" i="55"/>
  <c r="A19" i="55"/>
  <c r="A20" i="55"/>
  <c r="A21" i="55"/>
  <c r="A22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36" i="55"/>
  <c r="A37" i="55"/>
  <c r="A38" i="55"/>
  <c r="A39" i="55"/>
  <c r="A40" i="55"/>
  <c r="A41" i="55"/>
  <c r="A42" i="55"/>
  <c r="A43" i="55"/>
  <c r="A44" i="55"/>
  <c r="A45" i="55"/>
  <c r="A46" i="55"/>
  <c r="A47" i="55"/>
  <c r="A48" i="55"/>
  <c r="O48" i="55" s="1"/>
  <c r="A49" i="55"/>
  <c r="O49" i="55" s="1"/>
  <c r="A50" i="55"/>
  <c r="O50" i="55" s="1"/>
  <c r="A51" i="55"/>
  <c r="O51" i="55" s="1"/>
  <c r="A52" i="55"/>
  <c r="O52" i="55" s="1"/>
  <c r="A53" i="55"/>
  <c r="O53" i="55" s="1"/>
  <c r="A54" i="55"/>
  <c r="O54" i="55" s="1"/>
  <c r="A55" i="55"/>
  <c r="O55" i="55" s="1"/>
  <c r="A56" i="55"/>
  <c r="O56" i="55" s="1"/>
  <c r="A57" i="55"/>
  <c r="O57" i="55" s="1"/>
  <c r="A58" i="55"/>
  <c r="O58" i="55" s="1"/>
  <c r="A59" i="55"/>
  <c r="O59" i="55" s="1"/>
  <c r="A60" i="55"/>
  <c r="O60" i="55" s="1"/>
  <c r="A61" i="55"/>
  <c r="O61" i="55" s="1"/>
  <c r="A62" i="55"/>
  <c r="O62" i="55" s="1"/>
  <c r="A63" i="55"/>
  <c r="O63" i="55" s="1"/>
  <c r="A64" i="55"/>
  <c r="O64" i="55" s="1"/>
  <c r="A65" i="55"/>
  <c r="O65" i="55" s="1"/>
  <c r="A66" i="55"/>
  <c r="O66" i="55" s="1"/>
  <c r="A67" i="55"/>
  <c r="O67" i="55" s="1"/>
  <c r="A68" i="55"/>
  <c r="O68" i="55" s="1"/>
  <c r="A69" i="55"/>
  <c r="O69" i="55" s="1"/>
  <c r="A70" i="55"/>
  <c r="O70" i="55" s="1"/>
  <c r="A71" i="55"/>
  <c r="O71" i="55" s="1"/>
  <c r="A72" i="55"/>
  <c r="O72" i="55" s="1"/>
  <c r="A73" i="55"/>
  <c r="O73" i="55" s="1"/>
  <c r="A74" i="55"/>
  <c r="O74" i="55" s="1"/>
  <c r="A75" i="55"/>
  <c r="O75" i="55" s="1"/>
  <c r="A76" i="55"/>
  <c r="O76" i="55" s="1"/>
  <c r="A77" i="55"/>
  <c r="O77" i="55" s="1"/>
  <c r="A78" i="55"/>
  <c r="O78" i="55" s="1"/>
  <c r="A79" i="55"/>
  <c r="O79" i="55" s="1"/>
  <c r="A80" i="55"/>
  <c r="O80" i="55" s="1"/>
  <c r="A81" i="55"/>
  <c r="O81" i="55" s="1"/>
  <c r="A82" i="55"/>
  <c r="O82" i="55" s="1"/>
  <c r="A83" i="55"/>
  <c r="O83" i="55" s="1"/>
  <c r="A84" i="55"/>
  <c r="O84" i="55" s="1"/>
  <c r="A85" i="55"/>
  <c r="O85" i="55" s="1"/>
  <c r="A86" i="55"/>
  <c r="O86" i="55" s="1"/>
  <c r="A87" i="55"/>
  <c r="O87" i="55" s="1"/>
  <c r="A88" i="55"/>
  <c r="O88" i="55" s="1"/>
  <c r="A89" i="55"/>
  <c r="O89" i="55" s="1"/>
  <c r="A90" i="55"/>
  <c r="O90" i="55" s="1"/>
  <c r="A91" i="55"/>
  <c r="O91" i="55" s="1"/>
  <c r="A92" i="55"/>
  <c r="O92" i="55" s="1"/>
  <c r="A93" i="55"/>
  <c r="O93" i="55" s="1"/>
  <c r="A94" i="55"/>
  <c r="O94" i="55" s="1"/>
  <c r="A95" i="55"/>
  <c r="O95" i="55" s="1"/>
  <c r="A96" i="55"/>
  <c r="O96" i="55" s="1"/>
  <c r="A97" i="55"/>
  <c r="O97" i="55" s="1"/>
  <c r="A98" i="55"/>
  <c r="O98" i="55" s="1"/>
  <c r="A99" i="55"/>
  <c r="O99" i="55" s="1"/>
  <c r="A100" i="55"/>
  <c r="O100" i="55" s="1"/>
  <c r="A101" i="55"/>
  <c r="O101" i="55" s="1"/>
  <c r="A102" i="55"/>
  <c r="O102" i="55" s="1"/>
  <c r="A103" i="55"/>
  <c r="O103" i="55" s="1"/>
  <c r="A104" i="55"/>
  <c r="O104" i="55" s="1"/>
  <c r="A105" i="55"/>
  <c r="O105" i="55" s="1"/>
  <c r="A106" i="55"/>
  <c r="O106" i="55" s="1"/>
  <c r="A107" i="55"/>
  <c r="O107" i="55" s="1"/>
  <c r="A108" i="55"/>
  <c r="O108" i="55" s="1"/>
  <c r="A109" i="55"/>
  <c r="O109" i="55" s="1"/>
  <c r="A110" i="55"/>
  <c r="O110" i="55" s="1"/>
  <c r="A111" i="55"/>
  <c r="O111" i="55" s="1"/>
  <c r="A112" i="55"/>
  <c r="O112" i="55" s="1"/>
  <c r="A113" i="55"/>
  <c r="O113" i="55" s="1"/>
  <c r="A114" i="55"/>
  <c r="O114" i="55" s="1"/>
  <c r="A115" i="55"/>
  <c r="O115" i="55" s="1"/>
  <c r="A116" i="55"/>
  <c r="O116" i="55" s="1"/>
  <c r="A117" i="55"/>
  <c r="O117" i="55" s="1"/>
  <c r="A118" i="55"/>
  <c r="O118" i="55" s="1"/>
  <c r="A119" i="55"/>
  <c r="O119" i="55" s="1"/>
  <c r="A120" i="55"/>
  <c r="O120" i="55" s="1"/>
  <c r="A121" i="55"/>
  <c r="O121" i="55" s="1"/>
  <c r="A122" i="55"/>
  <c r="O122" i="55" s="1"/>
  <c r="A123" i="55"/>
  <c r="O123" i="55" s="1"/>
  <c r="A124" i="55"/>
  <c r="O124" i="55" s="1"/>
  <c r="A125" i="55"/>
  <c r="O125" i="55" s="1"/>
  <c r="A126" i="55"/>
  <c r="O126" i="55" s="1"/>
  <c r="A127" i="55"/>
  <c r="O127" i="55" s="1"/>
  <c r="A128" i="55"/>
  <c r="O128" i="55" s="1"/>
  <c r="A129" i="55"/>
  <c r="O129" i="55" s="1"/>
  <c r="A130" i="55"/>
  <c r="O130" i="55" s="1"/>
  <c r="A131" i="55"/>
  <c r="O131" i="55" s="1"/>
  <c r="A132" i="55"/>
  <c r="O132" i="55" s="1"/>
  <c r="A133" i="55"/>
  <c r="O133" i="55" s="1"/>
  <c r="A134" i="55"/>
  <c r="O134" i="55" s="1"/>
  <c r="A135" i="55"/>
  <c r="O135" i="55" s="1"/>
  <c r="A136" i="55"/>
  <c r="O136" i="55" s="1"/>
  <c r="A137" i="55"/>
  <c r="O137" i="55" s="1"/>
  <c r="A138" i="55"/>
  <c r="O138" i="55" s="1"/>
  <c r="A139" i="55"/>
  <c r="O139" i="55" s="1"/>
  <c r="A140" i="55"/>
  <c r="O140" i="55" s="1"/>
  <c r="A141" i="55"/>
  <c r="O141" i="55" s="1"/>
  <c r="A142" i="55"/>
  <c r="O142" i="55" s="1"/>
  <c r="A143" i="55"/>
  <c r="O143" i="55" s="1"/>
  <c r="A144" i="55"/>
  <c r="O144" i="55" s="1"/>
  <c r="A145" i="55"/>
  <c r="O145" i="55" s="1"/>
  <c r="A146" i="55"/>
  <c r="O146" i="55" s="1"/>
  <c r="A147" i="55"/>
  <c r="O147" i="55" s="1"/>
  <c r="A148" i="55"/>
  <c r="O148" i="55" s="1"/>
  <c r="A149" i="55"/>
  <c r="O149" i="55" s="1"/>
  <c r="A150" i="55"/>
  <c r="O150" i="55" s="1"/>
  <c r="A151" i="55"/>
  <c r="O151" i="55" s="1"/>
  <c r="A152" i="55"/>
  <c r="O152" i="55" s="1"/>
  <c r="A153" i="55"/>
  <c r="O153" i="55" s="1"/>
  <c r="A154" i="55"/>
  <c r="O154" i="55" s="1"/>
  <c r="A155" i="55"/>
  <c r="O155" i="55" s="1"/>
  <c r="A156" i="55"/>
  <c r="O156" i="55" s="1"/>
  <c r="A157" i="55"/>
  <c r="O157" i="55" s="1"/>
  <c r="A158" i="55"/>
  <c r="O158" i="55" s="1"/>
  <c r="A159" i="55"/>
  <c r="O159" i="55" s="1"/>
  <c r="A160" i="55"/>
  <c r="O160" i="55" s="1"/>
  <c r="A161" i="55"/>
  <c r="O161" i="55" s="1"/>
  <c r="A162" i="55"/>
  <c r="O162" i="55" s="1"/>
  <c r="A163" i="55"/>
  <c r="O163" i="55" s="1"/>
  <c r="A164" i="55"/>
  <c r="O164" i="55" s="1"/>
  <c r="A165" i="55"/>
  <c r="O165" i="55" s="1"/>
  <c r="A166" i="55"/>
  <c r="O166" i="55" s="1"/>
  <c r="A167" i="55"/>
  <c r="O167" i="55" s="1"/>
  <c r="A168" i="55"/>
  <c r="O168" i="55" s="1"/>
  <c r="A169" i="55"/>
  <c r="O169" i="55" s="1"/>
  <c r="A170" i="55"/>
  <c r="O170" i="55" s="1"/>
  <c r="A171" i="55"/>
  <c r="O171" i="55" s="1"/>
  <c r="A172" i="55"/>
  <c r="O172" i="55" s="1"/>
  <c r="A173" i="55"/>
  <c r="O173" i="55" s="1"/>
  <c r="A174" i="55"/>
  <c r="O174" i="55" s="1"/>
  <c r="A175" i="55"/>
  <c r="O175" i="55" s="1"/>
  <c r="A176" i="55"/>
  <c r="O176" i="55" s="1"/>
  <c r="A177" i="55"/>
  <c r="O177" i="55" s="1"/>
  <c r="A178" i="55"/>
  <c r="O178" i="55" s="1"/>
  <c r="A179" i="55"/>
  <c r="O179" i="55" s="1"/>
  <c r="A180" i="55"/>
  <c r="O180" i="55" s="1"/>
  <c r="A181" i="55"/>
  <c r="O181" i="55" s="1"/>
  <c r="A182" i="55"/>
  <c r="O182" i="55" s="1"/>
  <c r="A183" i="55"/>
  <c r="O183" i="55" s="1"/>
  <c r="A184" i="55"/>
  <c r="O184" i="55" s="1"/>
  <c r="A185" i="55"/>
  <c r="O185" i="55" s="1"/>
  <c r="A186" i="55"/>
  <c r="O186" i="55" s="1"/>
  <c r="A187" i="55"/>
  <c r="O187" i="55" s="1"/>
  <c r="A188" i="55"/>
  <c r="O188" i="55" s="1"/>
  <c r="A189" i="55"/>
  <c r="O189" i="55" s="1"/>
  <c r="A190" i="55"/>
  <c r="O190" i="55" s="1"/>
  <c r="A191" i="55"/>
  <c r="O191" i="55" s="1"/>
  <c r="A192" i="55"/>
  <c r="O192" i="55" s="1"/>
  <c r="A193" i="55"/>
  <c r="O193" i="55" s="1"/>
  <c r="A194" i="55"/>
  <c r="O194" i="55" s="1"/>
  <c r="A195" i="55"/>
  <c r="O195" i="55" s="1"/>
  <c r="A196" i="55"/>
  <c r="O196" i="55" s="1"/>
  <c r="A197" i="55"/>
  <c r="O197" i="55" s="1"/>
  <c r="A198" i="55"/>
  <c r="O198" i="55" s="1"/>
  <c r="A199" i="55"/>
  <c r="O199" i="55" s="1"/>
  <c r="A200" i="55"/>
  <c r="O200" i="55" s="1"/>
  <c r="A201" i="55"/>
  <c r="O201" i="55" s="1"/>
  <c r="A202" i="55"/>
  <c r="O202" i="55" s="1"/>
  <c r="A203" i="55"/>
  <c r="O203" i="55" s="1"/>
  <c r="A204" i="55"/>
  <c r="O204" i="55" s="1"/>
  <c r="A205" i="55"/>
  <c r="O205" i="55" s="1"/>
  <c r="A206" i="55"/>
  <c r="O206" i="55" s="1"/>
  <c r="A207" i="55"/>
  <c r="O207" i="55" s="1"/>
  <c r="A208" i="55"/>
  <c r="O208" i="55" s="1"/>
  <c r="A209" i="55"/>
  <c r="O209" i="55" s="1"/>
  <c r="A210" i="55"/>
  <c r="O210" i="55" s="1"/>
  <c r="A211" i="55"/>
  <c r="O211" i="55" s="1"/>
  <c r="A212" i="55"/>
  <c r="O212" i="55" s="1"/>
  <c r="A213" i="55"/>
  <c r="O213" i="55" s="1"/>
  <c r="A214" i="55"/>
  <c r="O214" i="55" s="1"/>
  <c r="A215" i="55"/>
  <c r="O215" i="55" s="1"/>
  <c r="A216" i="55"/>
  <c r="O216" i="55" s="1"/>
  <c r="A217" i="55"/>
  <c r="O217" i="55" s="1"/>
  <c r="A218" i="55"/>
  <c r="O218" i="55" s="1"/>
  <c r="A219" i="55"/>
  <c r="O219" i="55" s="1"/>
  <c r="A220" i="55"/>
  <c r="O220" i="55" s="1"/>
  <c r="A221" i="55"/>
  <c r="O221" i="55" s="1"/>
  <c r="A222" i="55"/>
  <c r="O222" i="55" s="1"/>
  <c r="A223" i="55"/>
  <c r="O223" i="55" s="1"/>
  <c r="A224" i="55"/>
  <c r="O224" i="55" s="1"/>
  <c r="A225" i="55"/>
  <c r="O225" i="55" s="1"/>
  <c r="A226" i="55"/>
  <c r="O226" i="55" s="1"/>
  <c r="A227" i="55"/>
  <c r="O227" i="55" s="1"/>
  <c r="A228" i="55"/>
  <c r="O228" i="55" s="1"/>
  <c r="A229" i="55"/>
  <c r="O229" i="55" s="1"/>
  <c r="A230" i="55"/>
  <c r="O230" i="55" s="1"/>
  <c r="A231" i="55"/>
  <c r="O231" i="55" s="1"/>
  <c r="A232" i="55"/>
  <c r="O232" i="55" s="1"/>
  <c r="A233" i="55"/>
  <c r="O233" i="55" s="1"/>
  <c r="A234" i="55"/>
  <c r="O234" i="55" s="1"/>
  <c r="A235" i="55"/>
  <c r="O235" i="55" s="1"/>
  <c r="A236" i="55"/>
  <c r="O236" i="55" s="1"/>
  <c r="A237" i="55"/>
  <c r="O237" i="55" s="1"/>
  <c r="A238" i="55"/>
  <c r="O238" i="55" s="1"/>
  <c r="A239" i="55"/>
  <c r="O239" i="55" s="1"/>
  <c r="A240" i="55"/>
  <c r="O240" i="55" s="1"/>
  <c r="A241" i="55"/>
  <c r="O241" i="55" s="1"/>
  <c r="A242" i="55"/>
  <c r="O242" i="55" s="1"/>
  <c r="A243" i="55"/>
  <c r="O243" i="55" s="1"/>
  <c r="A244" i="55"/>
  <c r="O244" i="55" s="1"/>
  <c r="A245" i="55"/>
  <c r="O245" i="55" s="1"/>
  <c r="A246" i="55"/>
  <c r="O246" i="55" s="1"/>
  <c r="A247" i="55"/>
  <c r="O247" i="55" s="1"/>
  <c r="A248" i="55"/>
  <c r="O248" i="55" s="1"/>
  <c r="A249" i="55"/>
  <c r="O249" i="55" s="1"/>
  <c r="A250" i="55"/>
  <c r="O250" i="55" s="1"/>
  <c r="A251" i="55"/>
  <c r="O251" i="55" s="1"/>
  <c r="A252" i="55"/>
  <c r="O252" i="55" s="1"/>
  <c r="A253" i="55"/>
  <c r="O253" i="55" s="1"/>
  <c r="A254" i="55"/>
  <c r="O254" i="55" s="1"/>
  <c r="A255" i="55"/>
  <c r="O255" i="55" s="1"/>
  <c r="A256" i="55"/>
  <c r="O256" i="55" s="1"/>
  <c r="A257" i="55"/>
  <c r="O257" i="55" s="1"/>
  <c r="A258" i="55"/>
  <c r="O258" i="55" s="1"/>
  <c r="A259" i="55"/>
  <c r="O259" i="55" s="1"/>
  <c r="A260" i="55"/>
  <c r="O260" i="55" s="1"/>
  <c r="A261" i="55"/>
  <c r="O261" i="55" s="1"/>
  <c r="A262" i="55"/>
  <c r="O262" i="55" s="1"/>
  <c r="A263" i="55"/>
  <c r="O263" i="55" s="1"/>
  <c r="A264" i="55"/>
  <c r="O264" i="55" s="1"/>
  <c r="A265" i="55"/>
  <c r="O265" i="55" s="1"/>
  <c r="A266" i="55"/>
  <c r="O266" i="55" s="1"/>
  <c r="A267" i="55"/>
  <c r="O267" i="55" s="1"/>
  <c r="A268" i="55"/>
  <c r="O268" i="55" s="1"/>
  <c r="A269" i="55"/>
  <c r="O269" i="55" s="1"/>
  <c r="A270" i="55"/>
  <c r="O270" i="55" s="1"/>
  <c r="A271" i="55"/>
  <c r="O271" i="55" s="1"/>
  <c r="A272" i="55"/>
  <c r="O272" i="55" s="1"/>
  <c r="A273" i="55"/>
  <c r="O273" i="55" s="1"/>
  <c r="A274" i="55"/>
  <c r="O274" i="55" s="1"/>
  <c r="A275" i="55"/>
  <c r="O275" i="55" s="1"/>
  <c r="A276" i="55"/>
  <c r="O276" i="55" s="1"/>
  <c r="A277" i="55"/>
  <c r="O277" i="55" s="1"/>
  <c r="A278" i="55"/>
  <c r="O278" i="55" s="1"/>
  <c r="A279" i="55"/>
  <c r="O279" i="55" s="1"/>
  <c r="A280" i="55"/>
  <c r="O280" i="55" s="1"/>
  <c r="A281" i="55"/>
  <c r="O281" i="55" s="1"/>
  <c r="A282" i="55"/>
  <c r="O282" i="55" s="1"/>
  <c r="A283" i="55"/>
  <c r="O283" i="55" s="1"/>
  <c r="A284" i="55"/>
  <c r="O284" i="55" s="1"/>
  <c r="A285" i="55"/>
  <c r="O285" i="55" s="1"/>
  <c r="A286" i="55"/>
  <c r="O286" i="55" s="1"/>
  <c r="A287" i="55"/>
  <c r="O287" i="55" s="1"/>
  <c r="A288" i="55"/>
  <c r="O288" i="55" s="1"/>
  <c r="A289" i="55"/>
  <c r="O289" i="55" s="1"/>
  <c r="A290" i="55"/>
  <c r="O290" i="55" s="1"/>
  <c r="A291" i="55"/>
  <c r="O291" i="55" s="1"/>
  <c r="A292" i="55"/>
  <c r="O292" i="55" s="1"/>
  <c r="A293" i="55"/>
  <c r="O293" i="55" s="1"/>
  <c r="A294" i="55"/>
  <c r="O294" i="55" s="1"/>
  <c r="A295" i="55"/>
  <c r="O295" i="55" s="1"/>
  <c r="A296" i="55"/>
  <c r="O296" i="55" s="1"/>
  <c r="A297" i="55"/>
  <c r="O297" i="55" s="1"/>
  <c r="A298" i="55"/>
  <c r="O298" i="55" s="1"/>
  <c r="A299" i="55"/>
  <c r="O299" i="55" s="1"/>
  <c r="A300" i="55"/>
  <c r="O300" i="55" s="1"/>
  <c r="A301" i="55"/>
  <c r="O301" i="55" s="1"/>
  <c r="A302" i="55"/>
  <c r="O302" i="55" s="1"/>
  <c r="A303" i="55"/>
  <c r="O303" i="55" s="1"/>
  <c r="A304" i="55"/>
  <c r="O304" i="55" s="1"/>
  <c r="A305" i="55"/>
  <c r="O305" i="55" s="1"/>
  <c r="A306" i="55"/>
  <c r="O306" i="55" s="1"/>
  <c r="A307" i="55"/>
  <c r="O307" i="55" s="1"/>
  <c r="A308" i="55"/>
  <c r="O308" i="55" s="1"/>
  <c r="A309" i="55"/>
  <c r="O309" i="55" s="1"/>
  <c r="A310" i="55"/>
  <c r="O310" i="55" s="1"/>
  <c r="A311" i="55"/>
  <c r="O311" i="55" s="1"/>
  <c r="A312" i="55"/>
  <c r="O312" i="55" s="1"/>
  <c r="A313" i="55"/>
  <c r="O313" i="55" s="1"/>
  <c r="A314" i="55"/>
  <c r="O314" i="55" s="1"/>
  <c r="A315" i="55"/>
  <c r="O315" i="55" s="1"/>
  <c r="A316" i="55"/>
  <c r="O316" i="55" s="1"/>
  <c r="A317" i="55"/>
  <c r="O317" i="55" s="1"/>
  <c r="A318" i="55"/>
  <c r="O318" i="55" s="1"/>
  <c r="A319" i="55"/>
  <c r="O319" i="55" s="1"/>
  <c r="A320" i="55"/>
  <c r="O320" i="55" s="1"/>
  <c r="A321" i="55"/>
  <c r="O321" i="55" s="1"/>
  <c r="A322" i="55"/>
  <c r="O322" i="55" s="1"/>
  <c r="A323" i="55"/>
  <c r="O323" i="55" s="1"/>
  <c r="A324" i="55"/>
  <c r="O324" i="55" s="1"/>
  <c r="A325" i="55"/>
  <c r="O325" i="55" s="1"/>
  <c r="A326" i="55"/>
  <c r="O326" i="55" s="1"/>
  <c r="A327" i="55"/>
  <c r="O327" i="55" s="1"/>
  <c r="A328" i="55"/>
  <c r="O328" i="55" s="1"/>
  <c r="A329" i="55"/>
  <c r="O329" i="55" s="1"/>
  <c r="A330" i="55"/>
  <c r="O330" i="55" s="1"/>
  <c r="A331" i="55"/>
  <c r="O331" i="55" s="1"/>
  <c r="A332" i="55"/>
  <c r="O332" i="55" s="1"/>
  <c r="A333" i="55"/>
  <c r="O333" i="55" s="1"/>
  <c r="A334" i="55"/>
  <c r="O334" i="55" s="1"/>
  <c r="A335" i="55"/>
  <c r="O335" i="55" s="1"/>
  <c r="A336" i="55"/>
  <c r="O336" i="55" s="1"/>
  <c r="A337" i="55"/>
  <c r="O337" i="55" s="1"/>
  <c r="A338" i="55"/>
  <c r="O338" i="55" s="1"/>
  <c r="A339" i="55"/>
  <c r="O339" i="55" s="1"/>
  <c r="A340" i="55"/>
  <c r="O340" i="55" s="1"/>
  <c r="A341" i="55"/>
  <c r="O341" i="55" s="1"/>
  <c r="A342" i="55"/>
  <c r="O342" i="55" s="1"/>
  <c r="A343" i="55"/>
  <c r="O343" i="55" s="1"/>
  <c r="A344" i="55"/>
  <c r="O344" i="55" s="1"/>
  <c r="A345" i="55"/>
  <c r="O345" i="55" s="1"/>
  <c r="A346" i="55"/>
  <c r="O346" i="55" s="1"/>
  <c r="A347" i="55"/>
  <c r="O347" i="55" s="1"/>
  <c r="A348" i="55"/>
  <c r="O348" i="55" s="1"/>
  <c r="A349" i="55"/>
  <c r="O349" i="55" s="1"/>
  <c r="A350" i="55"/>
  <c r="O350" i="55" s="1"/>
  <c r="A351" i="55"/>
  <c r="O351" i="55" s="1"/>
  <c r="A352" i="55"/>
  <c r="O352" i="55" s="1"/>
  <c r="A353" i="55"/>
  <c r="O353" i="55" s="1"/>
  <c r="A354" i="55"/>
  <c r="O354" i="55" s="1"/>
  <c r="A355" i="55"/>
  <c r="O355" i="55" s="1"/>
  <c r="A356" i="55"/>
  <c r="O356" i="55" s="1"/>
  <c r="A357" i="55"/>
  <c r="O357" i="55" s="1"/>
  <c r="A358" i="55"/>
  <c r="O358" i="55" s="1"/>
  <c r="A359" i="55"/>
  <c r="O359" i="55" s="1"/>
  <c r="A360" i="55"/>
  <c r="O360" i="55" s="1"/>
  <c r="A361" i="55"/>
  <c r="O361" i="55" s="1"/>
  <c r="A362" i="55"/>
  <c r="O362" i="55" s="1"/>
  <c r="A363" i="55"/>
  <c r="O363" i="55" s="1"/>
  <c r="A364" i="55"/>
  <c r="O364" i="55" s="1"/>
  <c r="A365" i="55"/>
  <c r="O365" i="55" s="1"/>
  <c r="A366" i="55"/>
  <c r="O366" i="55" s="1"/>
  <c r="A367" i="55"/>
  <c r="O367" i="55" s="1"/>
  <c r="A368" i="55"/>
  <c r="O368" i="55" s="1"/>
  <c r="A369" i="55"/>
  <c r="O369" i="55" s="1"/>
  <c r="A370" i="55"/>
  <c r="O370" i="55" s="1"/>
  <c r="A371" i="55"/>
  <c r="O371" i="55" s="1"/>
  <c r="A372" i="55"/>
  <c r="O372" i="55" s="1"/>
  <c r="A373" i="55"/>
  <c r="O373" i="55" s="1"/>
  <c r="A374" i="55"/>
  <c r="O374" i="55" s="1"/>
  <c r="A375" i="55"/>
  <c r="O375" i="55" s="1"/>
  <c r="A376" i="55"/>
  <c r="O376" i="55" s="1"/>
  <c r="A377" i="55"/>
  <c r="O377" i="55" s="1"/>
  <c r="A378" i="55"/>
  <c r="O378" i="55" s="1"/>
  <c r="A379" i="55"/>
  <c r="O379" i="55" s="1"/>
  <c r="A380" i="55"/>
  <c r="O380" i="55" s="1"/>
  <c r="A381" i="55"/>
  <c r="O381" i="55" s="1"/>
  <c r="A382" i="55"/>
  <c r="O382" i="55" s="1"/>
  <c r="A383" i="55"/>
  <c r="O383" i="55" s="1"/>
  <c r="A384" i="55"/>
  <c r="O384" i="55" s="1"/>
  <c r="A385" i="55"/>
  <c r="O385" i="55" s="1"/>
  <c r="A386" i="55"/>
  <c r="O386" i="55" s="1"/>
  <c r="A387" i="55"/>
  <c r="O387" i="55" s="1"/>
  <c r="A388" i="55"/>
  <c r="O388" i="55" s="1"/>
  <c r="A389" i="55"/>
  <c r="O389" i="55" s="1"/>
  <c r="A390" i="55"/>
  <c r="O390" i="55" s="1"/>
  <c r="A391" i="55"/>
  <c r="O391" i="55" s="1"/>
  <c r="A392" i="55"/>
  <c r="O392" i="55" s="1"/>
  <c r="A393" i="55"/>
  <c r="O393" i="55" s="1"/>
  <c r="A394" i="55"/>
  <c r="O394" i="55" s="1"/>
  <c r="A395" i="55"/>
  <c r="O395" i="55" s="1"/>
  <c r="A396" i="55"/>
  <c r="O396" i="55" s="1"/>
  <c r="A397" i="55"/>
  <c r="O397" i="55" s="1"/>
  <c r="A398" i="55"/>
  <c r="O398" i="55" s="1"/>
  <c r="A399" i="55"/>
  <c r="O399" i="55" s="1"/>
  <c r="A400" i="55"/>
  <c r="O400" i="55" s="1"/>
  <c r="A401" i="55"/>
  <c r="O401" i="55" s="1"/>
  <c r="A402" i="55"/>
  <c r="O402" i="55" s="1"/>
  <c r="A403" i="55"/>
  <c r="O403" i="55" s="1"/>
  <c r="A404" i="55"/>
  <c r="O404" i="55" s="1"/>
  <c r="A405" i="55"/>
  <c r="O405" i="55" s="1"/>
  <c r="A406" i="55"/>
  <c r="O406" i="55" s="1"/>
  <c r="A407" i="55"/>
  <c r="O407" i="55" s="1"/>
  <c r="A408" i="55"/>
  <c r="O408" i="55" s="1"/>
  <c r="A409" i="55"/>
  <c r="O409" i="55" s="1"/>
  <c r="A410" i="55"/>
  <c r="O410" i="55" s="1"/>
  <c r="A411" i="55"/>
  <c r="O411" i="55" s="1"/>
  <c r="A412" i="55"/>
  <c r="O412" i="55" s="1"/>
  <c r="A413" i="55"/>
  <c r="O413" i="55" s="1"/>
  <c r="A414" i="55"/>
  <c r="O414" i="55" s="1"/>
  <c r="A415" i="55"/>
  <c r="O415" i="55" s="1"/>
  <c r="A416" i="55"/>
  <c r="O416" i="55" s="1"/>
  <c r="A417" i="55"/>
  <c r="O417" i="55" s="1"/>
  <c r="A418" i="55"/>
  <c r="O418" i="55" s="1"/>
  <c r="A419" i="55"/>
  <c r="O419" i="55" s="1"/>
  <c r="A420" i="55"/>
  <c r="O420" i="55" s="1"/>
  <c r="A421" i="55"/>
  <c r="O421" i="55" s="1"/>
  <c r="A422" i="55"/>
  <c r="O422" i="55" s="1"/>
  <c r="A423" i="55"/>
  <c r="O423" i="55" s="1"/>
  <c r="A424" i="55"/>
  <c r="O424" i="55" s="1"/>
  <c r="A425" i="55"/>
  <c r="O425" i="55" s="1"/>
  <c r="A426" i="55"/>
  <c r="O426" i="55" s="1"/>
  <c r="A427" i="55"/>
  <c r="O427" i="55" s="1"/>
  <c r="A428" i="55"/>
  <c r="O428" i="55" s="1"/>
  <c r="A429" i="55"/>
  <c r="O429" i="55" s="1"/>
  <c r="A430" i="55"/>
  <c r="O430" i="55" s="1"/>
  <c r="A431" i="55"/>
  <c r="O431" i="55" s="1"/>
  <c r="A432" i="55"/>
  <c r="O432" i="55" s="1"/>
  <c r="A433" i="55"/>
  <c r="O433" i="55" s="1"/>
  <c r="A434" i="55"/>
  <c r="O434" i="55" s="1"/>
  <c r="A435" i="55"/>
  <c r="O435" i="55" s="1"/>
  <c r="A436" i="55"/>
  <c r="O436" i="55" s="1"/>
  <c r="A437" i="55"/>
  <c r="O437" i="55" s="1"/>
  <c r="A438" i="55"/>
  <c r="O438" i="55" s="1"/>
  <c r="A439" i="55"/>
  <c r="O439" i="55" s="1"/>
  <c r="A440" i="55"/>
  <c r="O440" i="55" s="1"/>
  <c r="A441" i="55"/>
  <c r="O441" i="55" s="1"/>
  <c r="A442" i="55"/>
  <c r="O442" i="55" s="1"/>
  <c r="A443" i="55"/>
  <c r="O443" i="55" s="1"/>
  <c r="A444" i="55"/>
  <c r="O444" i="55" s="1"/>
  <c r="A445" i="55"/>
  <c r="O445" i="55" s="1"/>
  <c r="A446" i="55"/>
  <c r="O446" i="55" s="1"/>
  <c r="A447" i="55"/>
  <c r="O447" i="55" s="1"/>
  <c r="A448" i="55"/>
  <c r="O448" i="55" s="1"/>
  <c r="A449" i="55"/>
  <c r="O449" i="55" s="1"/>
  <c r="A450" i="55"/>
  <c r="O450" i="55" s="1"/>
  <c r="A451" i="55"/>
  <c r="O451" i="55" s="1"/>
  <c r="A452" i="55"/>
  <c r="O452" i="55" s="1"/>
  <c r="A453" i="55"/>
  <c r="O453" i="55" s="1"/>
  <c r="A454" i="55"/>
  <c r="O454" i="55" s="1"/>
  <c r="A455" i="55"/>
  <c r="O455" i="55" s="1"/>
  <c r="A456" i="55"/>
  <c r="O456" i="55" s="1"/>
  <c r="A457" i="55"/>
  <c r="O457" i="55" s="1"/>
  <c r="A458" i="55"/>
  <c r="O458" i="55" s="1"/>
  <c r="A459" i="55"/>
  <c r="O459" i="55" s="1"/>
  <c r="A460" i="55"/>
  <c r="O460" i="55" s="1"/>
  <c r="A461" i="55"/>
  <c r="O461" i="55" s="1"/>
  <c r="A462" i="55"/>
  <c r="O462" i="55" s="1"/>
  <c r="A463" i="55"/>
  <c r="O463" i="55" s="1"/>
  <c r="A464" i="55"/>
  <c r="O464" i="55" s="1"/>
  <c r="A465" i="55"/>
  <c r="O465" i="55" s="1"/>
  <c r="A466" i="55"/>
  <c r="O466" i="55" s="1"/>
  <c r="A467" i="55"/>
  <c r="O467" i="55" s="1"/>
  <c r="A468" i="55"/>
  <c r="O468" i="55" s="1"/>
  <c r="A469" i="55"/>
  <c r="O469" i="55" s="1"/>
  <c r="A470" i="55"/>
  <c r="O470" i="55" s="1"/>
  <c r="A471" i="55"/>
  <c r="O471" i="55" s="1"/>
  <c r="A472" i="55"/>
  <c r="O472" i="55" s="1"/>
  <c r="A473" i="55"/>
  <c r="O473" i="55" s="1"/>
  <c r="A474" i="55"/>
  <c r="O474" i="55" s="1"/>
  <c r="A475" i="55"/>
  <c r="O475" i="55" s="1"/>
  <c r="A476" i="55"/>
  <c r="O476" i="55" s="1"/>
  <c r="A477" i="55"/>
  <c r="O477" i="55" s="1"/>
  <c r="A478" i="55"/>
  <c r="O478" i="55" s="1"/>
  <c r="A479" i="55"/>
  <c r="O479" i="55" s="1"/>
  <c r="A480" i="55"/>
  <c r="O480" i="55" s="1"/>
  <c r="A481" i="55"/>
  <c r="O481" i="55" s="1"/>
  <c r="A482" i="55"/>
  <c r="O482" i="55" s="1"/>
  <c r="A483" i="55"/>
  <c r="O483" i="55" s="1"/>
  <c r="A484" i="55"/>
  <c r="O484" i="55" s="1"/>
  <c r="A485" i="55"/>
  <c r="O485" i="55" s="1"/>
  <c r="A486" i="55"/>
  <c r="O486" i="55" s="1"/>
  <c r="A487" i="55"/>
  <c r="O487" i="55" s="1"/>
  <c r="A488" i="55"/>
  <c r="O488" i="55" s="1"/>
  <c r="A489" i="55"/>
  <c r="O489" i="55" s="1"/>
  <c r="A490" i="55"/>
  <c r="O490" i="55" s="1"/>
  <c r="A491" i="55"/>
  <c r="O491" i="55" s="1"/>
  <c r="A492" i="55"/>
  <c r="O492" i="55" s="1"/>
  <c r="A493" i="55"/>
  <c r="O493" i="55" s="1"/>
  <c r="A494" i="55"/>
  <c r="O494" i="55" s="1"/>
  <c r="A495" i="55"/>
  <c r="O495" i="55" s="1"/>
  <c r="A496" i="55"/>
  <c r="O496" i="55" s="1"/>
  <c r="A497" i="55"/>
  <c r="O497" i="55" s="1"/>
  <c r="A498" i="55"/>
  <c r="O498" i="55" s="1"/>
  <c r="A499" i="55"/>
  <c r="O499" i="55" s="1"/>
  <c r="A500" i="55"/>
  <c r="O500" i="55" s="1"/>
  <c r="A501" i="55"/>
  <c r="O501" i="55" s="1"/>
  <c r="A502" i="55"/>
  <c r="O502" i="55" s="1"/>
  <c r="A503" i="55"/>
  <c r="O503" i="55" s="1"/>
  <c r="A504" i="55"/>
  <c r="O504" i="55" s="1"/>
  <c r="A505" i="55"/>
  <c r="O505" i="55" s="1"/>
  <c r="A506" i="55"/>
  <c r="O506" i="55" s="1"/>
  <c r="A507" i="55"/>
  <c r="O507" i="55" s="1"/>
  <c r="A508" i="55"/>
  <c r="O508" i="55" s="1"/>
  <c r="A509" i="55"/>
  <c r="O509" i="55" s="1"/>
  <c r="A510" i="55"/>
  <c r="O510" i="55" s="1"/>
  <c r="A511" i="55"/>
  <c r="O511" i="55" s="1"/>
  <c r="A512" i="55"/>
  <c r="O512" i="55" s="1"/>
  <c r="A513" i="55"/>
  <c r="O513" i="55" s="1"/>
  <c r="A514" i="55"/>
  <c r="O514" i="55" s="1"/>
  <c r="A515" i="55"/>
  <c r="O515" i="55" s="1"/>
  <c r="A516" i="55"/>
  <c r="O516" i="55" s="1"/>
  <c r="A517" i="55"/>
  <c r="O517" i="55" s="1"/>
  <c r="A518" i="55"/>
  <c r="O518" i="55" s="1"/>
  <c r="A519" i="55"/>
  <c r="O519" i="55" s="1"/>
  <c r="A520" i="55"/>
  <c r="O520" i="55" s="1"/>
  <c r="A521" i="55"/>
  <c r="O521" i="55" s="1"/>
  <c r="A522" i="55"/>
  <c r="O522" i="55" s="1"/>
  <c r="A523" i="55"/>
  <c r="O523" i="55" s="1"/>
  <c r="A524" i="55"/>
  <c r="O524" i="55" s="1"/>
  <c r="A525" i="55"/>
  <c r="O525" i="55" s="1"/>
  <c r="A526" i="55"/>
  <c r="O526" i="55" s="1"/>
  <c r="A527" i="55"/>
  <c r="O527" i="55" s="1"/>
  <c r="A528" i="55"/>
  <c r="O528" i="55" s="1"/>
  <c r="A529" i="55"/>
  <c r="O529" i="55" s="1"/>
  <c r="A530" i="55"/>
  <c r="O530" i="55" s="1"/>
  <c r="A531" i="55"/>
  <c r="O531" i="55" s="1"/>
  <c r="A532" i="55"/>
  <c r="O532" i="55" s="1"/>
  <c r="A533" i="55"/>
  <c r="O533" i="55" s="1"/>
  <c r="A534" i="55"/>
  <c r="O534" i="55" s="1"/>
  <c r="A535" i="55"/>
  <c r="O535" i="55" s="1"/>
  <c r="A536" i="55"/>
  <c r="O536" i="55" s="1"/>
  <c r="A537" i="55"/>
  <c r="O537" i="55" s="1"/>
  <c r="A538" i="55"/>
  <c r="O538" i="55" s="1"/>
  <c r="A539" i="55"/>
  <c r="O539" i="55" s="1"/>
  <c r="A540" i="55"/>
  <c r="O540" i="55" s="1"/>
  <c r="A541" i="55"/>
  <c r="O541" i="55" s="1"/>
  <c r="A542" i="55"/>
  <c r="O542" i="55" s="1"/>
  <c r="A543" i="55"/>
  <c r="O543" i="55" s="1"/>
  <c r="A544" i="55"/>
  <c r="O544" i="55" s="1"/>
  <c r="A545" i="55"/>
  <c r="O545" i="55" s="1"/>
  <c r="A546" i="55"/>
  <c r="O546" i="55" s="1"/>
  <c r="A547" i="55"/>
  <c r="O547" i="55" s="1"/>
  <c r="A548" i="55"/>
  <c r="O548" i="55" s="1"/>
  <c r="A549" i="55"/>
  <c r="O549" i="55" s="1"/>
  <c r="A550" i="55"/>
  <c r="O550" i="55" s="1"/>
  <c r="A551" i="55"/>
  <c r="O551" i="55" s="1"/>
  <c r="A552" i="55"/>
  <c r="O552" i="55" s="1"/>
  <c r="A553" i="55"/>
  <c r="O553" i="55" s="1"/>
  <c r="A554" i="55"/>
  <c r="O554" i="55" s="1"/>
  <c r="A555" i="55"/>
  <c r="O555" i="55" s="1"/>
  <c r="A556" i="55"/>
  <c r="O556" i="55" s="1"/>
  <c r="A557" i="55"/>
  <c r="O557" i="55" s="1"/>
  <c r="A558" i="55"/>
  <c r="O558" i="55" s="1"/>
  <c r="A559" i="55"/>
  <c r="O559" i="55" s="1"/>
  <c r="A560" i="55"/>
  <c r="O560" i="55" s="1"/>
  <c r="A561" i="55"/>
  <c r="O561" i="55" s="1"/>
  <c r="A562" i="55"/>
  <c r="O562" i="55" s="1"/>
  <c r="A563" i="55"/>
  <c r="O563" i="55" s="1"/>
  <c r="A564" i="55"/>
  <c r="O564" i="55" s="1"/>
  <c r="A565" i="55"/>
  <c r="O565" i="55" s="1"/>
  <c r="A566" i="55"/>
  <c r="O566" i="55" s="1"/>
  <c r="A567" i="55"/>
  <c r="O567" i="55" s="1"/>
  <c r="A568" i="55"/>
  <c r="O568" i="55" s="1"/>
  <c r="A569" i="55"/>
  <c r="O569" i="55" s="1"/>
  <c r="A570" i="55"/>
  <c r="O570" i="55" s="1"/>
  <c r="A571" i="55"/>
  <c r="O571" i="55" s="1"/>
  <c r="A572" i="55"/>
  <c r="O572" i="55" s="1"/>
  <c r="A573" i="55"/>
  <c r="O573" i="55" s="1"/>
  <c r="A574" i="55"/>
  <c r="O574" i="55" s="1"/>
  <c r="A575" i="55"/>
  <c r="O575" i="55" s="1"/>
  <c r="A576" i="55"/>
  <c r="O576" i="55" s="1"/>
  <c r="A577" i="55"/>
  <c r="O577" i="55" s="1"/>
  <c r="A578" i="55"/>
  <c r="O578" i="55" s="1"/>
  <c r="A579" i="55"/>
  <c r="O579" i="55" s="1"/>
  <c r="A580" i="55"/>
  <c r="O580" i="55" s="1"/>
  <c r="A581" i="55"/>
  <c r="O581" i="55" s="1"/>
  <c r="A582" i="55"/>
  <c r="O582" i="55" s="1"/>
  <c r="A583" i="55"/>
  <c r="O583" i="55" s="1"/>
  <c r="A584" i="55"/>
  <c r="O584" i="55" s="1"/>
  <c r="A585" i="55"/>
  <c r="O585" i="55" s="1"/>
  <c r="A586" i="55"/>
  <c r="O586" i="55" s="1"/>
  <c r="A587" i="55"/>
  <c r="O587" i="55" s="1"/>
  <c r="A588" i="55"/>
  <c r="O588" i="55" s="1"/>
  <c r="A589" i="55"/>
  <c r="O589" i="55" s="1"/>
  <c r="A590" i="55"/>
  <c r="O590" i="55" s="1"/>
  <c r="A591" i="55"/>
  <c r="O591" i="55" s="1"/>
  <c r="A592" i="55"/>
  <c r="O592" i="55" s="1"/>
  <c r="A593" i="55"/>
  <c r="O593" i="55" s="1"/>
  <c r="A594" i="55"/>
  <c r="O594" i="55" s="1"/>
  <c r="A595" i="55"/>
  <c r="O595" i="55" s="1"/>
  <c r="A596" i="55"/>
  <c r="O596" i="55" s="1"/>
  <c r="A597" i="55"/>
  <c r="O597" i="55" s="1"/>
  <c r="A598" i="55"/>
  <c r="O598" i="55" s="1"/>
  <c r="A599" i="55"/>
  <c r="O599" i="55" s="1"/>
  <c r="A600" i="55"/>
  <c r="O600" i="55" s="1"/>
  <c r="A601" i="55"/>
  <c r="O601" i="55" s="1"/>
  <c r="A602" i="55"/>
  <c r="O602" i="55" s="1"/>
  <c r="A603" i="55"/>
  <c r="O603" i="55" s="1"/>
  <c r="A604" i="55"/>
  <c r="O604" i="55" s="1"/>
  <c r="A605" i="55"/>
  <c r="O605" i="55" s="1"/>
  <c r="A606" i="55"/>
  <c r="O606" i="55" s="1"/>
  <c r="A607" i="55"/>
  <c r="O607" i="55" s="1"/>
  <c r="A608" i="55"/>
  <c r="O608" i="55" s="1"/>
  <c r="A609" i="55"/>
  <c r="O609" i="55" s="1"/>
  <c r="A610" i="55"/>
  <c r="O610" i="55" s="1"/>
  <c r="A611" i="55"/>
  <c r="O611" i="55" s="1"/>
  <c r="A612" i="55"/>
  <c r="O612" i="55" s="1"/>
  <c r="A613" i="55"/>
  <c r="O613" i="55" s="1"/>
  <c r="A614" i="55"/>
  <c r="O614" i="55" s="1"/>
  <c r="A615" i="55"/>
  <c r="O615" i="55" s="1"/>
  <c r="A616" i="55"/>
  <c r="O616" i="55" s="1"/>
  <c r="A617" i="55"/>
  <c r="O617" i="55" s="1"/>
  <c r="A618" i="55"/>
  <c r="O618" i="55" s="1"/>
  <c r="A619" i="55"/>
  <c r="O619" i="55" s="1"/>
  <c r="A620" i="55"/>
  <c r="O620" i="55" s="1"/>
  <c r="A621" i="55"/>
  <c r="O621" i="55" s="1"/>
  <c r="A622" i="55"/>
  <c r="O622" i="55" s="1"/>
  <c r="A623" i="55"/>
  <c r="O623" i="55" s="1"/>
  <c r="A624" i="55"/>
  <c r="O624" i="55" s="1"/>
  <c r="A625" i="55"/>
  <c r="O625" i="55" s="1"/>
  <c r="A626" i="55"/>
  <c r="O626" i="55" s="1"/>
  <c r="A627" i="55"/>
  <c r="O627" i="55" s="1"/>
  <c r="A628" i="55"/>
  <c r="O628" i="55" s="1"/>
  <c r="A629" i="55"/>
  <c r="O629" i="55" s="1"/>
  <c r="A630" i="55"/>
  <c r="O630" i="55" s="1"/>
  <c r="A631" i="55"/>
  <c r="O631" i="55" s="1"/>
  <c r="A632" i="55"/>
  <c r="O632" i="55" s="1"/>
  <c r="A633" i="55"/>
  <c r="O633" i="55" s="1"/>
  <c r="A634" i="55"/>
  <c r="O634" i="55" s="1"/>
  <c r="A635" i="55"/>
  <c r="O635" i="55" s="1"/>
  <c r="A636" i="55"/>
  <c r="O636" i="55" s="1"/>
  <c r="A637" i="55"/>
  <c r="O637" i="55" s="1"/>
  <c r="A638" i="55"/>
  <c r="O638" i="55" s="1"/>
  <c r="A639" i="55"/>
  <c r="O639" i="55" s="1"/>
  <c r="A640" i="55"/>
  <c r="O640" i="55" s="1"/>
  <c r="A641" i="55"/>
  <c r="O641" i="55" s="1"/>
  <c r="A642" i="55"/>
  <c r="O642" i="55" s="1"/>
  <c r="A643" i="55"/>
  <c r="O643" i="55" s="1"/>
  <c r="A644" i="55"/>
  <c r="O644" i="55" s="1"/>
  <c r="A645" i="55"/>
  <c r="O645" i="55" s="1"/>
  <c r="A646" i="55"/>
  <c r="O646" i="55" s="1"/>
  <c r="A647" i="55"/>
  <c r="O647" i="55" s="1"/>
  <c r="A648" i="55"/>
  <c r="O648" i="55" s="1"/>
  <c r="A649" i="55"/>
  <c r="O649" i="55" s="1"/>
  <c r="A650" i="55"/>
  <c r="O650" i="55" s="1"/>
  <c r="A651" i="55"/>
  <c r="O651" i="55" s="1"/>
  <c r="A652" i="55"/>
  <c r="O652" i="55" s="1"/>
  <c r="A653" i="55"/>
  <c r="O653" i="55" s="1"/>
  <c r="A654" i="55"/>
  <c r="O654" i="55" s="1"/>
  <c r="A655" i="55"/>
  <c r="O655" i="55" s="1"/>
  <c r="A656" i="55"/>
  <c r="O656" i="55" s="1"/>
  <c r="A657" i="55"/>
  <c r="O657" i="55" s="1"/>
  <c r="A658" i="55"/>
  <c r="O658" i="55" s="1"/>
  <c r="A659" i="55"/>
  <c r="O659" i="55" s="1"/>
  <c r="A660" i="55"/>
  <c r="O660" i="55" s="1"/>
  <c r="A661" i="55"/>
  <c r="O661" i="55" s="1"/>
  <c r="A662" i="55"/>
  <c r="O662" i="55" s="1"/>
  <c r="A663" i="55"/>
  <c r="O663" i="55" s="1"/>
  <c r="A664" i="55"/>
  <c r="O664" i="55" s="1"/>
  <c r="A665" i="55"/>
  <c r="O665" i="55" s="1"/>
  <c r="A666" i="55"/>
  <c r="O666" i="55" s="1"/>
  <c r="A667" i="55"/>
  <c r="O667" i="55" s="1"/>
  <c r="A668" i="55"/>
  <c r="O668" i="55" s="1"/>
  <c r="A669" i="55"/>
  <c r="O669" i="55" s="1"/>
  <c r="A670" i="55"/>
  <c r="O670" i="55" s="1"/>
  <c r="A671" i="55"/>
  <c r="O671" i="55" s="1"/>
  <c r="A672" i="55"/>
  <c r="O672" i="55" s="1"/>
  <c r="A673" i="55"/>
  <c r="O673" i="55" s="1"/>
  <c r="A674" i="55"/>
  <c r="O674" i="55" s="1"/>
  <c r="A675" i="55"/>
  <c r="O675" i="55" s="1"/>
  <c r="A676" i="55"/>
  <c r="O676" i="55" s="1"/>
  <c r="A677" i="55"/>
  <c r="O677" i="55" s="1"/>
  <c r="A678" i="55"/>
  <c r="O678" i="55" s="1"/>
  <c r="A679" i="55"/>
  <c r="O679" i="55" s="1"/>
  <c r="A680" i="55"/>
  <c r="O680" i="55" s="1"/>
  <c r="A681" i="55"/>
  <c r="O681" i="55" s="1"/>
  <c r="A682" i="55"/>
  <c r="O682" i="55" s="1"/>
  <c r="A683" i="55"/>
  <c r="O683" i="55" s="1"/>
  <c r="A684" i="55"/>
  <c r="O684" i="55" s="1"/>
  <c r="A685" i="55"/>
  <c r="O685" i="55" s="1"/>
  <c r="A686" i="55"/>
  <c r="O686" i="55" s="1"/>
  <c r="A687" i="55"/>
  <c r="O687" i="55" s="1"/>
  <c r="A688" i="55"/>
  <c r="O688" i="55" s="1"/>
  <c r="A689" i="55"/>
  <c r="O689" i="55" s="1"/>
  <c r="A690" i="55"/>
  <c r="O690" i="55" s="1"/>
  <c r="A691" i="55"/>
  <c r="O691" i="55" s="1"/>
  <c r="A692" i="55"/>
  <c r="O692" i="55" s="1"/>
  <c r="A693" i="55"/>
  <c r="O693" i="55" s="1"/>
  <c r="A694" i="55"/>
  <c r="O694" i="55" s="1"/>
  <c r="A695" i="55"/>
  <c r="O695" i="55" s="1"/>
  <c r="A696" i="55"/>
  <c r="O696" i="55" s="1"/>
  <c r="A697" i="55"/>
  <c r="O697" i="55" s="1"/>
  <c r="A698" i="55"/>
  <c r="O698" i="55" s="1"/>
  <c r="A699" i="55"/>
  <c r="O699" i="55" s="1"/>
  <c r="A700" i="55"/>
  <c r="O700" i="55" s="1"/>
  <c r="A701" i="55"/>
  <c r="O701" i="55" s="1"/>
  <c r="A702" i="55"/>
  <c r="O702" i="55" s="1"/>
  <c r="A703" i="55"/>
  <c r="O703" i="55" s="1"/>
  <c r="A704" i="55"/>
  <c r="O704" i="55" s="1"/>
  <c r="A705" i="55"/>
  <c r="O705" i="55" s="1"/>
  <c r="A706" i="55"/>
  <c r="O706" i="55" s="1"/>
  <c r="A707" i="55"/>
  <c r="O707" i="55" s="1"/>
  <c r="A708" i="55"/>
  <c r="O708" i="55" s="1"/>
  <c r="A709" i="55"/>
  <c r="O709" i="55" s="1"/>
  <c r="A710" i="55"/>
  <c r="O710" i="55" s="1"/>
  <c r="A711" i="55"/>
  <c r="O711" i="55" s="1"/>
  <c r="A712" i="55"/>
  <c r="O712" i="55" s="1"/>
  <c r="A713" i="55"/>
  <c r="O713" i="55" s="1"/>
  <c r="A714" i="55"/>
  <c r="O714" i="55" s="1"/>
  <c r="A715" i="55"/>
  <c r="O715" i="55" s="1"/>
  <c r="A716" i="55"/>
  <c r="O716" i="55" s="1"/>
  <c r="A717" i="55"/>
  <c r="O717" i="55" s="1"/>
  <c r="A718" i="55"/>
  <c r="O718" i="55" s="1"/>
  <c r="A719" i="55"/>
  <c r="O719" i="55" s="1"/>
  <c r="A720" i="55"/>
  <c r="O720" i="55" s="1"/>
  <c r="A721" i="55"/>
  <c r="O721" i="55" s="1"/>
  <c r="A722" i="55"/>
  <c r="O722" i="55" s="1"/>
  <c r="A723" i="55"/>
  <c r="O723" i="55" s="1"/>
  <c r="A724" i="55"/>
  <c r="O724" i="55" s="1"/>
  <c r="A725" i="55"/>
  <c r="O725" i="55" s="1"/>
  <c r="A726" i="55"/>
  <c r="O726" i="55" s="1"/>
  <c r="A727" i="55"/>
  <c r="O727" i="55" s="1"/>
  <c r="A728" i="55"/>
  <c r="O728" i="55" s="1"/>
  <c r="A729" i="55"/>
  <c r="O729" i="55" s="1"/>
  <c r="A730" i="55"/>
  <c r="O730" i="55" s="1"/>
  <c r="A731" i="55"/>
  <c r="O731" i="55" s="1"/>
  <c r="A732" i="55"/>
  <c r="O732" i="55" s="1"/>
  <c r="A733" i="55"/>
  <c r="O733" i="55" s="1"/>
  <c r="A734" i="55"/>
  <c r="O734" i="55" s="1"/>
  <c r="A735" i="55"/>
  <c r="O735" i="55" s="1"/>
  <c r="A736" i="55"/>
  <c r="O736" i="55" s="1"/>
  <c r="A737" i="55"/>
  <c r="O737" i="55" s="1"/>
  <c r="A738" i="55"/>
  <c r="O738" i="55" s="1"/>
  <c r="A739" i="55"/>
  <c r="O739" i="55" s="1"/>
  <c r="A740" i="55"/>
  <c r="O740" i="55" s="1"/>
  <c r="A741" i="55"/>
  <c r="O741" i="55" s="1"/>
  <c r="A742" i="55"/>
  <c r="O742" i="55" s="1"/>
  <c r="A743" i="55"/>
  <c r="O743" i="55" s="1"/>
  <c r="A744" i="55"/>
  <c r="O744" i="55" s="1"/>
  <c r="A745" i="55"/>
  <c r="O745" i="55" s="1"/>
  <c r="A746" i="55"/>
  <c r="O746" i="55" s="1"/>
  <c r="A747" i="55"/>
  <c r="O747" i="55" s="1"/>
  <c r="A748" i="55"/>
  <c r="O748" i="55" s="1"/>
  <c r="A749" i="55"/>
  <c r="O749" i="55" s="1"/>
  <c r="A750" i="55"/>
  <c r="O750" i="55" s="1"/>
  <c r="A751" i="55"/>
  <c r="O751" i="55" s="1"/>
  <c r="A752" i="55"/>
  <c r="O752" i="55" s="1"/>
  <c r="A753" i="55"/>
  <c r="O753" i="55" s="1"/>
  <c r="A754" i="55"/>
  <c r="O754" i="55" s="1"/>
  <c r="A755" i="55"/>
  <c r="O755" i="55" s="1"/>
  <c r="A756" i="55"/>
  <c r="O756" i="55" s="1"/>
  <c r="A757" i="55"/>
  <c r="O757" i="55" s="1"/>
  <c r="A758" i="55"/>
  <c r="O758" i="55" s="1"/>
  <c r="A759" i="55"/>
  <c r="O759" i="55" s="1"/>
  <c r="A760" i="55"/>
  <c r="O760" i="55" s="1"/>
  <c r="A761" i="55"/>
  <c r="O761" i="55" s="1"/>
  <c r="A762" i="55"/>
  <c r="O762" i="55" s="1"/>
  <c r="A763" i="55"/>
  <c r="O763" i="55" s="1"/>
  <c r="A764" i="55"/>
  <c r="O764" i="55" s="1"/>
  <c r="A765" i="55"/>
  <c r="O765" i="55" s="1"/>
  <c r="A766" i="55"/>
  <c r="O766" i="55" s="1"/>
  <c r="A767" i="55"/>
  <c r="O767" i="55" s="1"/>
  <c r="A768" i="55"/>
  <c r="O768" i="55" s="1"/>
  <c r="A769" i="55"/>
  <c r="O769" i="55" s="1"/>
  <c r="A770" i="55"/>
  <c r="O770" i="55" s="1"/>
  <c r="A771" i="55"/>
  <c r="O771" i="55" s="1"/>
  <c r="A772" i="55"/>
  <c r="O772" i="55" s="1"/>
  <c r="A773" i="55"/>
  <c r="O773" i="55" s="1"/>
  <c r="A774" i="55"/>
  <c r="O774" i="55" s="1"/>
  <c r="A775" i="55"/>
  <c r="O775" i="55" s="1"/>
  <c r="A776" i="55"/>
  <c r="O776" i="55" s="1"/>
  <c r="A777" i="55"/>
  <c r="O777" i="55" s="1"/>
  <c r="A778" i="55"/>
  <c r="O778" i="55" s="1"/>
  <c r="A779" i="55"/>
  <c r="O779" i="55" s="1"/>
  <c r="A780" i="55"/>
  <c r="O780" i="55" s="1"/>
  <c r="A781" i="55"/>
  <c r="O781" i="55" s="1"/>
  <c r="A782" i="55"/>
  <c r="O782" i="55" s="1"/>
  <c r="A783" i="55"/>
  <c r="O783" i="55" s="1"/>
  <c r="A784" i="55"/>
  <c r="O784" i="55" s="1"/>
  <c r="A785" i="55"/>
  <c r="O785" i="55" s="1"/>
  <c r="A786" i="55"/>
  <c r="O786" i="55" s="1"/>
  <c r="A787" i="55"/>
  <c r="O787" i="55" s="1"/>
  <c r="A788" i="55"/>
  <c r="O788" i="55" s="1"/>
  <c r="A789" i="55"/>
  <c r="O789" i="55" s="1"/>
  <c r="A790" i="55"/>
  <c r="O790" i="55" s="1"/>
  <c r="A791" i="55"/>
  <c r="O791" i="55" s="1"/>
  <c r="A792" i="55"/>
  <c r="O792" i="55" s="1"/>
  <c r="A793" i="55"/>
  <c r="O793" i="55" s="1"/>
  <c r="A794" i="55"/>
  <c r="O794" i="55" s="1"/>
  <c r="A795" i="55"/>
  <c r="O795" i="55" s="1"/>
  <c r="A796" i="55"/>
  <c r="O796" i="55" s="1"/>
  <c r="A797" i="55"/>
  <c r="O797" i="55" s="1"/>
  <c r="A798" i="55"/>
  <c r="O798" i="55" s="1"/>
  <c r="A799" i="55"/>
  <c r="O799" i="55" s="1"/>
  <c r="A800" i="55"/>
  <c r="O800" i="55" s="1"/>
  <c r="A801" i="55"/>
  <c r="O801" i="55" s="1"/>
  <c r="A802" i="55"/>
  <c r="O802" i="55" s="1"/>
  <c r="A803" i="55"/>
  <c r="O803" i="55" s="1"/>
  <c r="A804" i="55"/>
  <c r="O804" i="55" s="1"/>
  <c r="A805" i="55"/>
  <c r="O805" i="55" s="1"/>
  <c r="A806" i="55"/>
  <c r="O806" i="55" s="1"/>
  <c r="A807" i="55"/>
  <c r="O807" i="55" s="1"/>
  <c r="A808" i="55"/>
  <c r="O808" i="55" s="1"/>
  <c r="A809" i="55"/>
  <c r="O809" i="55" s="1"/>
  <c r="A810" i="55"/>
  <c r="O810" i="55" s="1"/>
  <c r="A811" i="55"/>
  <c r="O811" i="55" s="1"/>
  <c r="A812" i="55"/>
  <c r="O812" i="55" s="1"/>
  <c r="A813" i="55"/>
  <c r="O813" i="55" s="1"/>
  <c r="A814" i="55"/>
  <c r="O814" i="55" s="1"/>
  <c r="A815" i="55"/>
  <c r="O815" i="55" s="1"/>
  <c r="A816" i="55"/>
  <c r="O816" i="55" s="1"/>
  <c r="A817" i="55"/>
  <c r="O817" i="55" s="1"/>
  <c r="A818" i="55"/>
  <c r="O818" i="55" s="1"/>
  <c r="A819" i="55"/>
  <c r="O819" i="55" s="1"/>
  <c r="A820" i="55"/>
  <c r="O820" i="55" s="1"/>
  <c r="A821" i="55"/>
  <c r="O821" i="55" s="1"/>
  <c r="A822" i="55"/>
  <c r="O822" i="55" s="1"/>
  <c r="A823" i="55"/>
  <c r="O823" i="55" s="1"/>
  <c r="A824" i="55"/>
  <c r="O824" i="55" s="1"/>
  <c r="A825" i="55"/>
  <c r="O825" i="55" s="1"/>
  <c r="A826" i="55"/>
  <c r="O826" i="55" s="1"/>
  <c r="A827" i="55"/>
  <c r="O827" i="55" s="1"/>
  <c r="A828" i="55"/>
  <c r="O828" i="55" s="1"/>
  <c r="A829" i="55"/>
  <c r="O829" i="55" s="1"/>
  <c r="A830" i="55"/>
  <c r="O830" i="55" s="1"/>
  <c r="A831" i="55"/>
  <c r="O831" i="55" s="1"/>
  <c r="A832" i="55"/>
  <c r="O832" i="55" s="1"/>
  <c r="A833" i="55"/>
  <c r="O833" i="55" s="1"/>
  <c r="A834" i="55"/>
  <c r="O834" i="55" s="1"/>
  <c r="C7" i="50"/>
  <c r="C6" i="50"/>
  <c r="C23" i="48"/>
  <c r="C22" i="48"/>
  <c r="F23" i="48"/>
  <c r="F22" i="48"/>
  <c r="F21" i="48"/>
  <c r="C21" i="48"/>
  <c r="F18" i="48"/>
  <c r="F17" i="48"/>
  <c r="F16" i="48"/>
  <c r="F15" i="48"/>
  <c r="C18" i="48"/>
  <c r="C17" i="48"/>
  <c r="C16" i="48"/>
  <c r="C15" i="48"/>
  <c r="C14" i="48"/>
  <c r="F14" i="48"/>
  <c r="H75" i="48"/>
  <c r="L75" i="48" s="1"/>
  <c r="O22" i="55" l="1"/>
  <c r="O29" i="55"/>
  <c r="O36" i="55"/>
  <c r="O24" i="55"/>
  <c r="O12" i="55"/>
  <c r="O23" i="55"/>
  <c r="O34" i="55"/>
  <c r="O45" i="55"/>
  <c r="O33" i="55"/>
  <c r="O21" i="55"/>
  <c r="O11" i="55"/>
  <c r="O44" i="55"/>
  <c r="O32" i="55"/>
  <c r="O20" i="55"/>
  <c r="O43" i="55"/>
  <c r="O31" i="55"/>
  <c r="O19" i="55"/>
  <c r="O42" i="55"/>
  <c r="O30" i="55"/>
  <c r="O18" i="55"/>
  <c r="O17" i="55"/>
  <c r="O47" i="55"/>
  <c r="O41" i="55"/>
  <c r="O40" i="55"/>
  <c r="O28" i="55"/>
  <c r="O16" i="55"/>
  <c r="O35" i="55"/>
  <c r="O46" i="55"/>
  <c r="O39" i="55"/>
  <c r="O27" i="55"/>
  <c r="O15" i="55"/>
  <c r="O38" i="55"/>
  <c r="O26" i="55"/>
  <c r="O14" i="55"/>
  <c r="O37" i="55"/>
  <c r="O25" i="55"/>
  <c r="O13" i="55"/>
  <c r="E8" i="50"/>
  <c r="E30" i="50"/>
  <c r="O30" i="50" s="1"/>
  <c r="E32" i="50"/>
  <c r="O32" i="50" s="1"/>
  <c r="C7" i="49" s="1"/>
  <c r="E26" i="50"/>
  <c r="O26" i="50" s="1"/>
  <c r="E29" i="50"/>
  <c r="O29" i="50" s="1"/>
  <c r="E28" i="50"/>
  <c r="O28" i="50" s="1"/>
  <c r="E24" i="50"/>
  <c r="O24" i="50" s="1"/>
  <c r="I34" i="50"/>
  <c r="H34" i="50"/>
  <c r="G34" i="50"/>
  <c r="F34" i="50"/>
  <c r="J71" i="48"/>
  <c r="H71" i="48"/>
  <c r="J68" i="48"/>
  <c r="F37" i="48"/>
  <c r="F36" i="48"/>
  <c r="F42" i="48"/>
  <c r="F41" i="48"/>
  <c r="F47" i="48"/>
  <c r="F46" i="48"/>
  <c r="P43" i="48"/>
  <c r="P42" i="48"/>
  <c r="P41" i="48"/>
  <c r="F57" i="48"/>
  <c r="F28" i="48"/>
  <c r="F29" i="48"/>
  <c r="F30" i="48"/>
  <c r="F31" i="48"/>
  <c r="F32" i="48"/>
  <c r="F27" i="48"/>
  <c r="C5" i="49" l="1"/>
  <c r="M37" i="48"/>
  <c r="N37" i="48" s="1"/>
  <c r="M36" i="48"/>
  <c r="N36" i="48" s="1"/>
  <c r="C30" i="49" l="1"/>
  <c r="C31" i="49"/>
  <c r="B30" i="49"/>
  <c r="B31" i="49"/>
  <c r="P19" i="48" l="1"/>
  <c r="P24" i="48"/>
  <c r="P33" i="48"/>
  <c r="P38" i="48"/>
  <c r="P46" i="48"/>
  <c r="P47" i="48"/>
  <c r="P48" i="48"/>
  <c r="P51" i="48"/>
  <c r="P52" i="48"/>
  <c r="N57" i="48" l="1"/>
  <c r="M32" i="48" l="1"/>
  <c r="N22" i="48"/>
  <c r="N23" i="48"/>
  <c r="M15" i="48"/>
  <c r="E28" i="49" s="1"/>
  <c r="M16" i="48"/>
  <c r="E29" i="49" s="1"/>
  <c r="M17" i="48"/>
  <c r="E30" i="49" s="1"/>
  <c r="M18" i="48"/>
  <c r="E31" i="49" s="1"/>
  <c r="M14" i="48"/>
  <c r="E27" i="49" s="1"/>
  <c r="P37" i="48"/>
  <c r="E23" i="50" l="1"/>
  <c r="O23" i="50" s="1"/>
  <c r="P23" i="48"/>
  <c r="E25" i="50"/>
  <c r="O25" i="50" s="1"/>
  <c r="N32" i="48"/>
  <c r="P32" i="48" s="1"/>
  <c r="P22" i="48"/>
  <c r="P36" i="48"/>
  <c r="M27" i="48"/>
  <c r="N27" i="48" s="1"/>
  <c r="M28" i="48"/>
  <c r="N28" i="48" s="1"/>
  <c r="M29" i="48"/>
  <c r="M31" i="48"/>
  <c r="M30" i="48"/>
  <c r="N30" i="48" l="1"/>
  <c r="P30" i="48" s="1"/>
  <c r="N31" i="48"/>
  <c r="P31" i="48" s="1"/>
  <c r="N29" i="48"/>
  <c r="P29" i="48" s="1"/>
  <c r="P28" i="48"/>
  <c r="E27" i="50" l="1"/>
  <c r="O27" i="50" s="1"/>
  <c r="C4" i="49" s="1"/>
  <c r="P27" i="48"/>
  <c r="B28" i="49" l="1"/>
  <c r="B29" i="49"/>
  <c r="B27" i="49"/>
  <c r="C28" i="49"/>
  <c r="C29" i="49"/>
  <c r="C27" i="49"/>
  <c r="K4" i="51"/>
  <c r="K20" i="51"/>
  <c r="C13" i="50"/>
  <c r="C12" i="50"/>
  <c r="C10" i="50"/>
  <c r="L16" i="48"/>
  <c r="N16" i="48" l="1"/>
  <c r="K34" i="50"/>
  <c r="L34" i="50"/>
  <c r="M34" i="50"/>
  <c r="N34" i="50"/>
  <c r="M23" i="48"/>
  <c r="M22" i="48"/>
  <c r="M21" i="48"/>
  <c r="N21" i="48" s="1"/>
  <c r="E18" i="50"/>
  <c r="F18" i="50" s="1"/>
  <c r="G18" i="50" s="1"/>
  <c r="H18" i="50" s="1"/>
  <c r="I18" i="50" s="1"/>
  <c r="J18" i="50" s="1"/>
  <c r="K18" i="50" s="1"/>
  <c r="L18" i="50" s="1"/>
  <c r="M18" i="50" s="1"/>
  <c r="N18" i="50" s="1"/>
  <c r="F56" i="48"/>
  <c r="P16" i="48" l="1"/>
  <c r="E22" i="50"/>
  <c r="O22" i="50" s="1"/>
  <c r="P21" i="48"/>
  <c r="N36" i="50"/>
  <c r="E17" i="49"/>
  <c r="M36" i="50"/>
  <c r="L36" i="50"/>
  <c r="K36" i="50"/>
  <c r="I36" i="50"/>
  <c r="G36" i="50"/>
  <c r="F36" i="50"/>
  <c r="J34" i="50"/>
  <c r="J36" i="50" s="1"/>
  <c r="H36" i="50"/>
  <c r="L14" i="48" l="1"/>
  <c r="L15" i="48"/>
  <c r="L18" i="48"/>
  <c r="L17" i="48"/>
  <c r="M20" i="48"/>
  <c r="K20" i="48"/>
  <c r="N15" i="48" l="1"/>
  <c r="N18" i="48"/>
  <c r="N17" i="48"/>
  <c r="N14" i="48"/>
  <c r="P15" i="48" l="1"/>
  <c r="P18" i="48"/>
  <c r="P17" i="48"/>
  <c r="E21" i="50"/>
  <c r="O21" i="50" s="1"/>
  <c r="C3" i="49" s="1"/>
  <c r="C10" i="49" s="1"/>
  <c r="N54" i="48"/>
  <c r="P14" i="48"/>
  <c r="N56" i="48" s="1"/>
  <c r="P54" i="48" l="1"/>
  <c r="C68" i="48"/>
  <c r="N58" i="48"/>
  <c r="E34" i="50" l="1"/>
  <c r="O34" i="50" s="1"/>
  <c r="C6" i="49" s="1"/>
  <c r="G68" i="48"/>
  <c r="H68" i="48" s="1"/>
  <c r="L68" i="48" s="1"/>
  <c r="N60" i="48"/>
  <c r="N64" i="48" l="1"/>
  <c r="E36" i="50"/>
  <c r="L71" i="48" l="1"/>
  <c r="N71" i="48"/>
  <c r="J75" i="48"/>
  <c r="E6" i="50" s="1"/>
  <c r="E10" i="50" s="1"/>
  <c r="C14" i="50"/>
  <c r="O36" i="50"/>
  <c r="C8" i="49"/>
  <c r="E15" i="49" s="1"/>
  <c r="E23" i="49" s="1"/>
  <c r="E37" i="50" l="1"/>
  <c r="O37" i="5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B4285A-009C-450B-B87D-A66AC696E462}" keepAlive="1" name="Forespørgsel - Tabel1" description="Forbindelse til forespørgslen 'Tabel1' i projektmappen." type="5" refreshedVersion="0" background="1" saveData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<sst xmlns="http://schemas.openxmlformats.org/spreadsheetml/2006/main" count="24375" uniqueCount="8729">
  <si>
    <t>I alt</t>
  </si>
  <si>
    <t>Budget</t>
  </si>
  <si>
    <t>Overhead</t>
  </si>
  <si>
    <t>Navn</t>
  </si>
  <si>
    <r>
      <rPr>
        <b/>
        <sz val="11"/>
        <color theme="1"/>
        <rFont val="Aptos"/>
        <family val="2"/>
      </rPr>
      <t>Bevillingsgiver</t>
    </r>
    <r>
      <rPr>
        <sz val="11"/>
        <color theme="1"/>
        <rFont val="Aptos"/>
        <family val="2"/>
      </rPr>
      <t xml:space="preserve"> </t>
    </r>
    <r>
      <rPr>
        <i/>
        <sz val="11"/>
        <color theme="1"/>
        <rFont val="Aptos"/>
        <family val="2"/>
      </rPr>
      <t>(virksomhed)</t>
    </r>
  </si>
  <si>
    <t>Antal forløb</t>
  </si>
  <si>
    <t>Analysenr.</t>
  </si>
  <si>
    <t>OH</t>
  </si>
  <si>
    <t>Titel</t>
  </si>
  <si>
    <t>Timeløn</t>
  </si>
  <si>
    <t>Arbejdstimer i alt</t>
  </si>
  <si>
    <t>AC, fuldmægtig</t>
  </si>
  <si>
    <t>Chefkonsulent</t>
  </si>
  <si>
    <t>Stamdata</t>
  </si>
  <si>
    <t>Direkte arbejdstimer</t>
  </si>
  <si>
    <r>
      <t xml:space="preserve">Beløb </t>
    </r>
    <r>
      <rPr>
        <b/>
        <sz val="8"/>
        <color theme="1"/>
        <rFont val="Aptos"/>
        <family val="2"/>
      </rPr>
      <t>(ekskl. OH)</t>
    </r>
  </si>
  <si>
    <t/>
  </si>
  <si>
    <t>Løn</t>
  </si>
  <si>
    <t>Drift</t>
  </si>
  <si>
    <t>Total</t>
  </si>
  <si>
    <t>Omregnet til beløb</t>
  </si>
  <si>
    <t>Intern fordeling/disponering af overskud</t>
  </si>
  <si>
    <t>Forsker XX</t>
  </si>
  <si>
    <t>Forsker YY</t>
  </si>
  <si>
    <t>Rest til enhed</t>
  </si>
  <si>
    <t>T-01 - STANDARD</t>
  </si>
  <si>
    <t>Underkonto</t>
  </si>
  <si>
    <t>Opgavenavn</t>
  </si>
  <si>
    <t>Artskonto</t>
  </si>
  <si>
    <t>UK90</t>
  </si>
  <si>
    <t>01100</t>
  </si>
  <si>
    <t>180000</t>
  </si>
  <si>
    <t>01200</t>
  </si>
  <si>
    <t>01990</t>
  </si>
  <si>
    <t>[T01 Overskud UK90]</t>
  </si>
  <si>
    <t>431085</t>
  </si>
  <si>
    <t>09990</t>
  </si>
  <si>
    <t>VIP-projektmedarbejder</t>
  </si>
  <si>
    <t>Institut</t>
  </si>
  <si>
    <t>EAN</t>
  </si>
  <si>
    <t>omk</t>
  </si>
  <si>
    <t>kort navn</t>
  </si>
  <si>
    <t>institutleder</t>
  </si>
  <si>
    <t xml:space="preserve">Økonomimedarb. </t>
  </si>
  <si>
    <t>KOST
PRIS
pr. time</t>
  </si>
  <si>
    <t>IV-Salgspris pr. time</t>
  </si>
  <si>
    <t>Vælg arbejdssted…</t>
  </si>
  <si>
    <t>SAMF FØS</t>
  </si>
  <si>
    <t>SAM FØS</t>
  </si>
  <si>
    <t>Torben Durck Johansen</t>
  </si>
  <si>
    <t>Tanja H. Hansen</t>
  </si>
  <si>
    <t>SAMF UDD</t>
  </si>
  <si>
    <t>SAM UDD</t>
  </si>
  <si>
    <t>Annette Schmidt</t>
  </si>
  <si>
    <t>Adjunkt</t>
  </si>
  <si>
    <t>Institut for Erhverv og Bæredygtighed</t>
  </si>
  <si>
    <t>IEB</t>
  </si>
  <si>
    <t>Christian Elmelund-Præstekær</t>
  </si>
  <si>
    <t>Hanne Damkjær/Anette Skov Johnsen</t>
  </si>
  <si>
    <t>Økonomisk Institut</t>
  </si>
  <si>
    <t>ECON</t>
  </si>
  <si>
    <t>Lone Grønbæk</t>
  </si>
  <si>
    <t>Astrid Holm Nielsen</t>
  </si>
  <si>
    <t>Lektor</t>
  </si>
  <si>
    <t>Institut for Virksomhedsledelse</t>
  </si>
  <si>
    <t>IVL</t>
  </si>
  <si>
    <t>Dannie Kjeldgaard</t>
  </si>
  <si>
    <t>Zameer Nasiri</t>
  </si>
  <si>
    <t>Interdisciplinary Centre on Population Dynamics (CPop)</t>
  </si>
  <si>
    <t>CPop</t>
  </si>
  <si>
    <t>Annette Baudisch</t>
  </si>
  <si>
    <t>Lars Henrik Pedersen</t>
  </si>
  <si>
    <t>Juridisk Institut</t>
  </si>
  <si>
    <t>JURA</t>
  </si>
  <si>
    <t>Hanne Søndergaard Birkmose</t>
  </si>
  <si>
    <t>Dorthe Carstensen</t>
  </si>
  <si>
    <t>Post Doc</t>
  </si>
  <si>
    <t>Institut for Statskundskab</t>
  </si>
  <si>
    <t>STAT</t>
  </si>
  <si>
    <t>Signe Pihl-Thingvad</t>
  </si>
  <si>
    <t>Anette Schmidt/Ann Skovly</t>
  </si>
  <si>
    <t>Professor</t>
  </si>
  <si>
    <t>Specialkonsulent</t>
  </si>
  <si>
    <t xml:space="preserve">OH i % til beregning i denne aktivitet </t>
  </si>
  <si>
    <t>Videnskabelig assistent</t>
  </si>
  <si>
    <t>TAP-administration</t>
  </si>
  <si>
    <t>HK, laborant</t>
  </si>
  <si>
    <t>HK, sekretær</t>
  </si>
  <si>
    <t>Studentermedhjælp HK</t>
  </si>
  <si>
    <t>Tjek selv timepris i QlikView. Løn (Timepris)</t>
  </si>
  <si>
    <t>Budgetark</t>
  </si>
  <si>
    <t>Projekttype</t>
  </si>
  <si>
    <t>Dato for budgetudarbejdelse</t>
  </si>
  <si>
    <t>Dato for budgetstart</t>
  </si>
  <si>
    <t>Dato for budgetslut</t>
  </si>
  <si>
    <t>Projektnummer</t>
  </si>
  <si>
    <t>Bevillingshaver</t>
  </si>
  <si>
    <t>Bevillingsgiver</t>
  </si>
  <si>
    <t>Analysenummer</t>
  </si>
  <si>
    <t>Budgetposter:</t>
  </si>
  <si>
    <t>Vælg fra liste…</t>
  </si>
  <si>
    <t>[T01 Drift] Kursusadministration</t>
  </si>
  <si>
    <t>[T01 Drift] Kommunikation</t>
  </si>
  <si>
    <t>[T01 Drift] Studentermedhjælp</t>
  </si>
  <si>
    <t>[T01 Drift] Dataanalyse</t>
  </si>
  <si>
    <t>UK10</t>
  </si>
  <si>
    <t>Campusvej 55</t>
  </si>
  <si>
    <t>Overhead af direkte omkostninger (120 %)</t>
  </si>
  <si>
    <t>Faglig erfaring, netværk og udvikling</t>
  </si>
  <si>
    <t>Antal timer</t>
  </si>
  <si>
    <t>Fordeling af overskud</t>
  </si>
  <si>
    <t>"Faglig erfaring, - netværk og - udvikling"  (udfyldes nedenfor)</t>
  </si>
  <si>
    <t>UK90 - Oversigt</t>
  </si>
  <si>
    <t>Stilling - kostpris tilrettet - 2025 priser</t>
  </si>
  <si>
    <t>Ph.d.   HUM/NAT/SAMF/TEK</t>
  </si>
  <si>
    <t>Ph.d.   SUND</t>
  </si>
  <si>
    <t>https://sdunet.dk/da/servicesider/oekonomi/budget/loenoversigtoeko/loensatser</t>
  </si>
  <si>
    <t>[T01 VIP-løn] Samlet løn projektmedarbejdere</t>
  </si>
  <si>
    <t>Indirekte omkostninger (OH)</t>
  </si>
  <si>
    <t>Valgfri stillingskategori</t>
  </si>
  <si>
    <t>Undervisningsassistent</t>
  </si>
  <si>
    <t>https://sdunet.dk/da/servicesider/oekonomi/budget/loenoversigtoeko/inernt-cirk-vedr,-d-,-indtaegtsgivende-virksomhed</t>
  </si>
  <si>
    <t>Kilde: Prisblad for indtægtsdækket virksomhed</t>
  </si>
  <si>
    <t>Årlige lønsatser pr. 1/4 samt øvrige timesatser for diverse stillingskategorier kan findes via LINK:</t>
  </si>
  <si>
    <t>Indeværende år (skal udfyldes)</t>
  </si>
  <si>
    <t>I alt direkte omkostninger</t>
  </si>
  <si>
    <t>Pris for opgave</t>
  </si>
  <si>
    <r>
      <t xml:space="preserve">Omkostningssted </t>
    </r>
    <r>
      <rPr>
        <i/>
        <sz val="11"/>
        <color theme="1"/>
        <rFont val="Aptos"/>
        <family val="2"/>
      </rPr>
      <t>(ét budget pr. omk.sted)</t>
    </r>
  </si>
  <si>
    <t>Leje af udstyr</t>
  </si>
  <si>
    <t>ID-nr.</t>
  </si>
  <si>
    <t>Beskrivelse (Udstyr)</t>
  </si>
  <si>
    <t>Antal timer forbrug</t>
  </si>
  <si>
    <t>Anskaffelsessum</t>
  </si>
  <si>
    <t>Levetid</t>
  </si>
  <si>
    <t>Antal produktive dage om året</t>
  </si>
  <si>
    <t>Antal produktive timer om dagen</t>
  </si>
  <si>
    <t>Anlæg.qvw - standardvalg er anvendt</t>
  </si>
  <si>
    <t>ID-nr</t>
  </si>
  <si>
    <t>Beskrivelse</t>
  </si>
  <si>
    <t>Projektnr</t>
  </si>
  <si>
    <t>Medarbejder</t>
  </si>
  <si>
    <t>Placerings afdeling</t>
  </si>
  <si>
    <t>Adresse</t>
  </si>
  <si>
    <t>Lokale</t>
  </si>
  <si>
    <t>Producent</t>
  </si>
  <si>
    <t>Modelnr</t>
  </si>
  <si>
    <t>Serienr</t>
  </si>
  <si>
    <t>Ibrugtag.</t>
  </si>
  <si>
    <t>Bogført værdi</t>
  </si>
  <si>
    <t>38123 +38124</t>
  </si>
  <si>
    <t>-</t>
  </si>
  <si>
    <t>Adam Cohen Simonsen</t>
  </si>
  <si>
    <t>7 ÅR</t>
  </si>
  <si>
    <t>30500 Institut for Fysik, Kemi og Farmaci</t>
  </si>
  <si>
    <t>Campusvej 55, 5230 Odense M</t>
  </si>
  <si>
    <t>Ø15-605-1</t>
  </si>
  <si>
    <t>TS100-F</t>
  </si>
  <si>
    <t>401141+401366</t>
  </si>
  <si>
    <t>Mikroskop</t>
  </si>
  <si>
    <t>Ø15-605-1-</t>
  </si>
  <si>
    <t>39316-UK95</t>
  </si>
  <si>
    <t>CCD-Kamera</t>
  </si>
  <si>
    <t>Daniel Wüstner</t>
  </si>
  <si>
    <t>5 ÅR</t>
  </si>
  <si>
    <t>31000 Institut for Biokemi og Molekylær Biologi</t>
  </si>
  <si>
    <t>V10-602-2</t>
  </si>
  <si>
    <t>Hamamatsu</t>
  </si>
  <si>
    <t>ORCA BT 512</t>
  </si>
  <si>
    <t>39316-UK95.</t>
  </si>
  <si>
    <t>13636</t>
  </si>
  <si>
    <t>47537-UK95</t>
  </si>
  <si>
    <t>ESR-Spektrometer</t>
  </si>
  <si>
    <t>23672</t>
  </si>
  <si>
    <t>Christine Joy Mckenzie</t>
  </si>
  <si>
    <t>Ø14-605-0</t>
  </si>
  <si>
    <t>BRUKER BIOSPIN</t>
  </si>
  <si>
    <t>EMP1717/9571SYSTEM(47537)</t>
  </si>
  <si>
    <t>47537-UK95.</t>
  </si>
  <si>
    <t>EPR-Spektrometer</t>
  </si>
  <si>
    <t>BRUKER SPECTROSPIN AB</t>
  </si>
  <si>
    <t>EMX PLUS A</t>
  </si>
  <si>
    <t>W1703262</t>
  </si>
  <si>
    <t>47810.</t>
  </si>
  <si>
    <t>Celleanalysator</t>
  </si>
  <si>
    <t>Jonas Heilskov Graversen</t>
  </si>
  <si>
    <t>10200 Institut for Molekylær Medicin</t>
  </si>
  <si>
    <t>V16-603-1</t>
  </si>
  <si>
    <t>Ukendt</t>
  </si>
  <si>
    <t>SORP LSR II</t>
  </si>
  <si>
    <t>47863-UK95</t>
  </si>
  <si>
    <t>Spektrofotometer</t>
  </si>
  <si>
    <t>13685</t>
  </si>
  <si>
    <t>Ø11-503-1</t>
  </si>
  <si>
    <t>Biotools Inc.</t>
  </si>
  <si>
    <t>Chirall-2X</t>
  </si>
  <si>
    <t>47863-UK95.</t>
  </si>
  <si>
    <t>BIOTOOLS INC</t>
  </si>
  <si>
    <t>CHIRALIR-2X MIR</t>
  </si>
  <si>
    <t>47991-UK10</t>
  </si>
  <si>
    <t>Jakob Kjelstrup-Hansen</t>
  </si>
  <si>
    <t>44002 SDU NanoSyd</t>
  </si>
  <si>
    <t>Ø28-600-1</t>
  </si>
  <si>
    <t>Olympus</t>
  </si>
  <si>
    <t>BX51TRF</t>
  </si>
  <si>
    <t>2L09544</t>
  </si>
  <si>
    <t>47991-UK95</t>
  </si>
  <si>
    <t>74059</t>
  </si>
  <si>
    <t>47996-UK10</t>
  </si>
  <si>
    <t>Massespektrometer</t>
  </si>
  <si>
    <t>Martin Røssel Larsen</t>
  </si>
  <si>
    <t>v10-507a-1</t>
  </si>
  <si>
    <t>Thermo Scientific</t>
  </si>
  <si>
    <t>LTQ Orbitrap Velos (B)</t>
  </si>
  <si>
    <t>SN03404B</t>
  </si>
  <si>
    <t>47996-UK95</t>
  </si>
  <si>
    <t>13957</t>
  </si>
  <si>
    <t>Thermo Scientitic</t>
  </si>
  <si>
    <t>48000-UK10</t>
  </si>
  <si>
    <t>Ellipsometer</t>
  </si>
  <si>
    <t>44003 SDU Microtechnology</t>
  </si>
  <si>
    <t>Alsion 2, 6400 Sønderborg</t>
  </si>
  <si>
    <t>Angstrom Sun Technologies</t>
  </si>
  <si>
    <t>SE200BM-FB-XY4X4-DI</t>
  </si>
  <si>
    <t>SE21101117</t>
  </si>
  <si>
    <t>48000-UK95</t>
  </si>
  <si>
    <t>14791</t>
  </si>
  <si>
    <t>H1-07 Cleanroom</t>
  </si>
  <si>
    <t>SE200BM-FB-XY4x4-DI</t>
  </si>
  <si>
    <t>54005-UK10</t>
  </si>
  <si>
    <t>Blanker control unit</t>
  </si>
  <si>
    <t>Torgom Yezekyan</t>
  </si>
  <si>
    <t>44004 SDU Nano Optics</t>
  </si>
  <si>
    <t>Ø27-512a-1</t>
  </si>
  <si>
    <t>Deben PCD beam blanker</t>
  </si>
  <si>
    <t>54005-UK95</t>
  </si>
  <si>
    <t>Beam blanker</t>
  </si>
  <si>
    <t>24021</t>
  </si>
  <si>
    <t>54029-UK95</t>
  </si>
  <si>
    <t>Proces-udstyr</t>
  </si>
  <si>
    <t>74714</t>
  </si>
  <si>
    <t>Horst-Gunter Rubahn</t>
  </si>
  <si>
    <t>Nil Technology</t>
  </si>
  <si>
    <t>AR NILMA 6</t>
  </si>
  <si>
    <t>54029-UK95.</t>
  </si>
  <si>
    <t>24780</t>
  </si>
  <si>
    <t>NIL TECHNOLOGY</t>
  </si>
  <si>
    <t>AR-IMC-100A</t>
  </si>
  <si>
    <t>PET Scanner</t>
  </si>
  <si>
    <t>Henrik Jørn Ditzel</t>
  </si>
  <si>
    <t>10205 Cancerforskning</t>
  </si>
  <si>
    <t>J.B. Winsløsvej 23, 5000 Odense C</t>
  </si>
  <si>
    <t>Siemens</t>
  </si>
  <si>
    <t>10503194</t>
  </si>
  <si>
    <t>1009</t>
  </si>
  <si>
    <t>54075-UK10-305</t>
  </si>
  <si>
    <t>Helge Thisgaard</t>
  </si>
  <si>
    <t>51502</t>
  </si>
  <si>
    <t>54090 + 54115</t>
  </si>
  <si>
    <t>Mikrotomer</t>
  </si>
  <si>
    <t>Tanja Dreehsen Højgaard</t>
  </si>
  <si>
    <t>10 ÅR</t>
  </si>
  <si>
    <t>13900 Retsmedicinsk Institut</t>
  </si>
  <si>
    <t>V17-913b-0</t>
  </si>
  <si>
    <t>Leica</t>
  </si>
  <si>
    <t>RM2255</t>
  </si>
  <si>
    <t>sn5096/10.2011 + sn5095/10.2011</t>
  </si>
  <si>
    <t>54129-UK10</t>
  </si>
  <si>
    <t>Metaldeponeringsudstyr</t>
  </si>
  <si>
    <t>Ø27-512-1</t>
  </si>
  <si>
    <t>Polyteknik A/S</t>
  </si>
  <si>
    <t>400</t>
  </si>
  <si>
    <t>10-001</t>
  </si>
  <si>
    <t>54129-UK95</t>
  </si>
  <si>
    <t>74123</t>
  </si>
  <si>
    <t>54141-UK10</t>
  </si>
  <si>
    <t>Centrifuge</t>
  </si>
  <si>
    <t>Lykke Haastrup Hansen</t>
  </si>
  <si>
    <t>V10-504b-1</t>
  </si>
  <si>
    <t>Beckman Coulter</t>
  </si>
  <si>
    <t>XPN-80</t>
  </si>
  <si>
    <t>XPN12H04</t>
  </si>
  <si>
    <t>54141-UK95</t>
  </si>
  <si>
    <t>Centifuge</t>
  </si>
  <si>
    <t>23421</t>
  </si>
  <si>
    <t>54152-UK10</t>
  </si>
  <si>
    <t>Optical near-field spectroscopy system (S-SNOM)</t>
  </si>
  <si>
    <t>Volodymyr Zenin</t>
  </si>
  <si>
    <t>Neaspec Gmbh</t>
  </si>
  <si>
    <t>NS-2</t>
  </si>
  <si>
    <t>54152-UK95</t>
  </si>
  <si>
    <t>3474156</t>
  </si>
  <si>
    <t>Ø27-512A-1</t>
  </si>
  <si>
    <t>NeaSpec Gmbh</t>
  </si>
  <si>
    <t>54173-UK10</t>
  </si>
  <si>
    <t>Milestone DMA-80 Mercury Analyzer</t>
  </si>
  <si>
    <t>Bente Frost Holbech</t>
  </si>
  <si>
    <t>30606 Økotoksikologi</t>
  </si>
  <si>
    <t>V10-502-1</t>
  </si>
  <si>
    <t>Milestone</t>
  </si>
  <si>
    <t>DMA-80</t>
  </si>
  <si>
    <t>13011260</t>
  </si>
  <si>
    <t>54173-UK95</t>
  </si>
  <si>
    <t>13234</t>
  </si>
  <si>
    <t>54174-UK10</t>
  </si>
  <si>
    <t>Maldi Massespektrometer</t>
  </si>
  <si>
    <t>Finn Kirpekar</t>
  </si>
  <si>
    <t>PRG, depot/råkælder</t>
  </si>
  <si>
    <t>Bruker Daltonics</t>
  </si>
  <si>
    <t>Image prep</t>
  </si>
  <si>
    <t>27.660.100.421/ SN24950.00238</t>
  </si>
  <si>
    <t>54174-UK95</t>
  </si>
  <si>
    <t>Maldi massespektrometer</t>
  </si>
  <si>
    <t>53037+5333121</t>
  </si>
  <si>
    <t>PRG: v10-503b-1</t>
  </si>
  <si>
    <t>MALDI UltraXtreme</t>
  </si>
  <si>
    <t>27.660.100.421</t>
  </si>
  <si>
    <t>54176-UK10-102</t>
  </si>
  <si>
    <t>Microskop</t>
  </si>
  <si>
    <t>Jesper Stæhr</t>
  </si>
  <si>
    <t>19500 Biomedicinsk Laboratorium</t>
  </si>
  <si>
    <t>V12-612c-0</t>
  </si>
  <si>
    <t>M620</t>
  </si>
  <si>
    <t>2806122003</t>
  </si>
  <si>
    <t>54176-UK10-195</t>
  </si>
  <si>
    <t>54224-UK10</t>
  </si>
  <si>
    <t>Idrætsanlæg - Særlig installation</t>
  </si>
  <si>
    <t>Thomas Kromann Jacobsen</t>
  </si>
  <si>
    <t>15 ÅR</t>
  </si>
  <si>
    <t>87000 Fælles husleje</t>
  </si>
  <si>
    <t>Udendørs idrætsanlæg</t>
  </si>
  <si>
    <t>54224-UK95</t>
  </si>
  <si>
    <t>Idrætsanlæg - Særlig instalation</t>
  </si>
  <si>
    <t>19003</t>
  </si>
  <si>
    <t>M.J. Eriksson</t>
  </si>
  <si>
    <t>54224-UK95.</t>
  </si>
  <si>
    <t>59009</t>
  </si>
  <si>
    <t>54236-UK10</t>
  </si>
  <si>
    <t>ICP-MS(Massespektrometer)</t>
  </si>
  <si>
    <t>Kaare Lund Rasmussen</t>
  </si>
  <si>
    <t>Ø9-512a-1</t>
  </si>
  <si>
    <t>Bruker Daltonics Scandinavia AB</t>
  </si>
  <si>
    <t>M90 Elite</t>
  </si>
  <si>
    <t>MP1304F001</t>
  </si>
  <si>
    <t>54236-UK95</t>
  </si>
  <si>
    <t>ICP-MS (Massespektrometer)</t>
  </si>
  <si>
    <t>13844</t>
  </si>
  <si>
    <t>54267-UK10</t>
  </si>
  <si>
    <t>Spectrum analyzer og scanner</t>
  </si>
  <si>
    <t>Kasper Mayntz Paasch</t>
  </si>
  <si>
    <t>45002 SDU Mechatronics (CIM)</t>
  </si>
  <si>
    <t>CIE 2:01</t>
  </si>
  <si>
    <t>Agilent</t>
  </si>
  <si>
    <t>CXA N9000A</t>
  </si>
  <si>
    <t>MY50510539</t>
  </si>
  <si>
    <t>54267-UK95</t>
  </si>
  <si>
    <t>Spectrum analyzer + scanner</t>
  </si>
  <si>
    <t>74787</t>
  </si>
  <si>
    <t>Agilent tech og EM scan</t>
  </si>
  <si>
    <t>EM Expert</t>
  </si>
  <si>
    <t>ISM05261021153M7NA</t>
  </si>
  <si>
    <t>54282-UK10</t>
  </si>
  <si>
    <t>Mikroskop udstyr</t>
  </si>
  <si>
    <t>13799+53037</t>
  </si>
  <si>
    <t>Jonathan Brewer</t>
  </si>
  <si>
    <t>V12-603a-0</t>
  </si>
  <si>
    <t>Becker &amp; Hinckl</t>
  </si>
  <si>
    <t>3F0580-3F581</t>
  </si>
  <si>
    <t>54282-UK95</t>
  </si>
  <si>
    <t>Mikroskop udstyr - PC kort</t>
  </si>
  <si>
    <t>54287-UK10</t>
  </si>
  <si>
    <t>Laser Diffraction Particle Size Analyser</t>
  </si>
  <si>
    <t>Ron Hajrizaj</t>
  </si>
  <si>
    <t>42002 SDU Chemical Engineering</t>
  </si>
  <si>
    <t>Ø31-600-2</t>
  </si>
  <si>
    <t>LS 13 320</t>
  </si>
  <si>
    <t>AV 45830</t>
  </si>
  <si>
    <t>43006 SDU Innovation and Design Engineering</t>
  </si>
  <si>
    <t>Ø31-608-1</t>
  </si>
  <si>
    <t>54306-UK10-306</t>
  </si>
  <si>
    <t>Fluorescent image analyser</t>
  </si>
  <si>
    <t>Eva Lillebæk</t>
  </si>
  <si>
    <t>MIKRO: V17-510b-2</t>
  </si>
  <si>
    <t>GE Healthcare Bio-Sciences AB</t>
  </si>
  <si>
    <t>FLA9500</t>
  </si>
  <si>
    <t>4622473B</t>
  </si>
  <si>
    <t>54306-UK10-310</t>
  </si>
  <si>
    <t>Typhoon scanner (Flourescent image analyzer)</t>
  </si>
  <si>
    <t>54306-UK10-3050</t>
  </si>
  <si>
    <t>54306-UK95</t>
  </si>
  <si>
    <t>23475+23453+23421</t>
  </si>
  <si>
    <t>FLA9000</t>
  </si>
  <si>
    <t>54308-UK10</t>
  </si>
  <si>
    <t>Kryostat</t>
  </si>
  <si>
    <t>Morten Meyer</t>
  </si>
  <si>
    <t>10202 Neurobiologisk Forskning</t>
  </si>
  <si>
    <t>V17-804b-2</t>
  </si>
  <si>
    <t>Leica Microsystems A/S</t>
  </si>
  <si>
    <t>CM3050S-1-1-1</t>
  </si>
  <si>
    <t>6349/042014</t>
  </si>
  <si>
    <t>54308-UK95</t>
  </si>
  <si>
    <t>72396+72218</t>
  </si>
  <si>
    <t>CM305S-1-1-1</t>
  </si>
  <si>
    <t>54310-UK10</t>
  </si>
  <si>
    <t>Cyrostat til skæring af væv</t>
  </si>
  <si>
    <t>v17-803b-2</t>
  </si>
  <si>
    <t>6325/03.2014(fab.nr)</t>
  </si>
  <si>
    <t>54310-UK95</t>
  </si>
  <si>
    <t>12311+12748</t>
  </si>
  <si>
    <t>6325/03.2014(fab.nr.)</t>
  </si>
  <si>
    <t>54316-UK10</t>
  </si>
  <si>
    <t>Spektrometer (Flourometer)</t>
  </si>
  <si>
    <t>ISS</t>
  </si>
  <si>
    <t>11650,90020,95130,90080,9</t>
  </si>
  <si>
    <t>1145,2031,054,2031,1041,062,1020</t>
  </si>
  <si>
    <t>54316-UK95</t>
  </si>
  <si>
    <t>Flourometer</t>
  </si>
  <si>
    <t>13762</t>
  </si>
  <si>
    <t>1145,2031,054,20131,1041,062,1020</t>
  </si>
  <si>
    <t>54341-UK10</t>
  </si>
  <si>
    <t>Deponerings cluster system - SDU2020</t>
  </si>
  <si>
    <t>Polyteknik A/S, Møllegade 21, 9750 Østervrå</t>
  </si>
  <si>
    <t>UHV 4</t>
  </si>
  <si>
    <t>6722</t>
  </si>
  <si>
    <t>54341-UK95</t>
  </si>
  <si>
    <t>Deponerings cluster system</t>
  </si>
  <si>
    <t>74789+24702</t>
  </si>
  <si>
    <t>A3-16 OPTIKLAB</t>
  </si>
  <si>
    <t>Polyteknik A/S, Møllegade 21, Østervrå</t>
  </si>
  <si>
    <t>54350-UK10</t>
  </si>
  <si>
    <t>Imaging and fabrication of nano-scale structures</t>
  </si>
  <si>
    <t>Carl Zeiss</t>
  </si>
  <si>
    <t>N/A</t>
  </si>
  <si>
    <t>6027</t>
  </si>
  <si>
    <t>54350-UK95</t>
  </si>
  <si>
    <t>Imaging ande fabrication of nano-scale structures</t>
  </si>
  <si>
    <t>74075</t>
  </si>
  <si>
    <t>J0-13 ORION</t>
  </si>
  <si>
    <t>54377-UK10-101</t>
  </si>
  <si>
    <t>Cell disruptor</t>
  </si>
  <si>
    <t>Tina Kronborg</t>
  </si>
  <si>
    <t>V16-510a-1</t>
  </si>
  <si>
    <t>Constant Systems Ltd</t>
  </si>
  <si>
    <t>CD-012</t>
  </si>
  <si>
    <t>54377-UK10-310</t>
  </si>
  <si>
    <t>Constant Systems Ltd.</t>
  </si>
  <si>
    <t>54377-UK95</t>
  </si>
  <si>
    <t>13606+73519</t>
  </si>
  <si>
    <t>54384-UK10</t>
  </si>
  <si>
    <t>Ultracentrifuge</t>
  </si>
  <si>
    <t>Ronni Nielsen</t>
  </si>
  <si>
    <t>V18-501-2</t>
  </si>
  <si>
    <t>WX 80 Plus Ultraspeed</t>
  </si>
  <si>
    <t>41753814</t>
  </si>
  <si>
    <t>54384-UK95</t>
  </si>
  <si>
    <t>23459</t>
  </si>
  <si>
    <t>54394-UK10</t>
  </si>
  <si>
    <t>HPLC med fluorescens dektektor</t>
  </si>
  <si>
    <t>Nils Joakim K. Færgeman</t>
  </si>
  <si>
    <t>M3 LAB V15-408B-1</t>
  </si>
  <si>
    <t>Agilent Technologies</t>
  </si>
  <si>
    <t>G4226A sampler,G4204A+fle</t>
  </si>
  <si>
    <t>DEBAK03754,DEBAN00932,DEBAC06881,DE</t>
  </si>
  <si>
    <t>54394-UK95</t>
  </si>
  <si>
    <t>HPLC med fluorenscens dektektor</t>
  </si>
  <si>
    <t>73015</t>
  </si>
  <si>
    <t>Agilent technologies</t>
  </si>
  <si>
    <t>G4226A Sampler, G4204A Qv</t>
  </si>
  <si>
    <t>DEBAK03754,DEBAN00932,DEBAC06881+</t>
  </si>
  <si>
    <t>54402-UK10</t>
  </si>
  <si>
    <t>Aminosyreanalysator</t>
  </si>
  <si>
    <t>Peter Højrup</t>
  </si>
  <si>
    <t>V11-510b-2</t>
  </si>
  <si>
    <t>Biochrom UK</t>
  </si>
  <si>
    <t>30+ AAA Biochrom</t>
  </si>
  <si>
    <t>54402-UK95</t>
  </si>
  <si>
    <t>53167+73056+23541</t>
  </si>
  <si>
    <t>54407-UK10-305</t>
  </si>
  <si>
    <t>Nyt Dobbeltlaboriatorie FKF</t>
  </si>
  <si>
    <t>Frants Roager Lauritsen</t>
  </si>
  <si>
    <t>Ø11-501-2</t>
  </si>
  <si>
    <t>Flere</t>
  </si>
  <si>
    <t>54407-UK10-904</t>
  </si>
  <si>
    <t>Nyt dobbeltlaboratorie FKF</t>
  </si>
  <si>
    <t>Henrik Mørkenborg Ravn</t>
  </si>
  <si>
    <t>54421-UK10</t>
  </si>
  <si>
    <t>Rotationsmikrotom til skæring af væv</t>
  </si>
  <si>
    <t>Inger Nissen</t>
  </si>
  <si>
    <t>10203 Kardiovaskulær &amp; Renalforskning</t>
  </si>
  <si>
    <t>V17-707a-1</t>
  </si>
  <si>
    <t>Thermo Scintific</t>
  </si>
  <si>
    <t>HM 355S</t>
  </si>
  <si>
    <t>S/N 14120965</t>
  </si>
  <si>
    <t>54421-UK95</t>
  </si>
  <si>
    <t>21002+12084+12741/45+214+flere</t>
  </si>
  <si>
    <t>54430-UK10</t>
  </si>
  <si>
    <t>Fluidmekanisk laboratorieudstyr</t>
  </si>
  <si>
    <t>Baris Burak Kanbur</t>
  </si>
  <si>
    <t>45004 SDU Mechanical Engineering</t>
  </si>
  <si>
    <t>Ø27-507-1</t>
  </si>
  <si>
    <t>TecQuipment, Bonsall Street, Long Eaton, Nottingham, England</t>
  </si>
  <si>
    <t>AF100 and H1D</t>
  </si>
  <si>
    <t>TQ191410-01 / TQ186750-008</t>
  </si>
  <si>
    <t>54430-UK95</t>
  </si>
  <si>
    <t>54439-UK10-420</t>
  </si>
  <si>
    <t>Gulvautoklave</t>
  </si>
  <si>
    <t>Henrik Karring</t>
  </si>
  <si>
    <t>42003 SDU Biotechnology</t>
  </si>
  <si>
    <t>Ø33-511-1 FERMENTERING</t>
  </si>
  <si>
    <t>Steelco</t>
  </si>
  <si>
    <t>VS 3/1L</t>
  </si>
  <si>
    <t>10032</t>
  </si>
  <si>
    <t>54439-UK10-490</t>
  </si>
  <si>
    <t>42001 Institutsekretariat, IGT</t>
  </si>
  <si>
    <t>Ø33-511-1 Fermentering</t>
  </si>
  <si>
    <t>54456-UK10</t>
  </si>
  <si>
    <t>Måling af vibrationer uden fysisk kontakt</t>
  </si>
  <si>
    <t>Dina Stær Arengoth</t>
  </si>
  <si>
    <t>30607 Lyd og Adfærd</t>
  </si>
  <si>
    <t>V12-405-0</t>
  </si>
  <si>
    <t>Polytec GmbH</t>
  </si>
  <si>
    <t>33188/006</t>
  </si>
  <si>
    <t>SNO238231</t>
  </si>
  <si>
    <t>54456-UK95</t>
  </si>
  <si>
    <t>23474</t>
  </si>
  <si>
    <t>54520-UK10</t>
  </si>
  <si>
    <t>Målesystem til analysering af hydrodynamiske flowbevægelser</t>
  </si>
  <si>
    <t>Ø26-600-1</t>
  </si>
  <si>
    <t>Armfield, Bridge House, West Street, Ringwood, England</t>
  </si>
  <si>
    <t>H41-2 - (H41-1W-LASER)</t>
  </si>
  <si>
    <t>417896-001 (418043-001)</t>
  </si>
  <si>
    <t>54520-UK95</t>
  </si>
  <si>
    <t>74912</t>
  </si>
  <si>
    <t>54524-UK10-305</t>
  </si>
  <si>
    <t>500 MHz NMR Spectrometer</t>
  </si>
  <si>
    <t>Christian Brandt</t>
  </si>
  <si>
    <t>Ø11-506b-0</t>
  </si>
  <si>
    <t>JEOL</t>
  </si>
  <si>
    <t>Resonance NECZ500R</t>
  </si>
  <si>
    <t>NM1655000230023</t>
  </si>
  <si>
    <t>54524-UK10-306</t>
  </si>
  <si>
    <t>Kasper Reitzel</t>
  </si>
  <si>
    <t>30605 Økologi</t>
  </si>
  <si>
    <t>Ø11-5+6a-0 (er på FKF)</t>
  </si>
  <si>
    <t>54524-UK95</t>
  </si>
  <si>
    <t>53177+53174+13692+13609</t>
  </si>
  <si>
    <t>54536-UK10</t>
  </si>
  <si>
    <t>Røntgendifraktometer</t>
  </si>
  <si>
    <t>Ø9-501-1</t>
  </si>
  <si>
    <t>Rigaku</t>
  </si>
  <si>
    <t>Xtalab Syngery</t>
  </si>
  <si>
    <t>PL16470007</t>
  </si>
  <si>
    <t>54536-UK95</t>
  </si>
  <si>
    <t>73512</t>
  </si>
  <si>
    <t>54546-UK10</t>
  </si>
  <si>
    <t>iCH4&amp;iCO2 analyzer inkl. skærm</t>
  </si>
  <si>
    <t>Heidi Grøn Jensen</t>
  </si>
  <si>
    <t>30602 Nordcee</t>
  </si>
  <si>
    <t>V10-406d-0 (transportabelt)</t>
  </si>
  <si>
    <t>Picarro</t>
  </si>
  <si>
    <t>G2201-i</t>
  </si>
  <si>
    <t>2660-CFIDS2183+PB2K-0165-A0702</t>
  </si>
  <si>
    <t>54546-UK95</t>
  </si>
  <si>
    <t>4343019</t>
  </si>
  <si>
    <t>G2201 - i</t>
  </si>
  <si>
    <t>2660-CFIDS2183 + PB2K-0165-A0702</t>
  </si>
  <si>
    <t>54552-UK10</t>
  </si>
  <si>
    <t>Søjlemaskine</t>
  </si>
  <si>
    <t>Mette Søndergaard</t>
  </si>
  <si>
    <t>UDLÅNT TIL KBH UNIVERSITET</t>
  </si>
  <si>
    <t>Buchi</t>
  </si>
  <si>
    <t>Reveleris X2</t>
  </si>
  <si>
    <t>3516R01308</t>
  </si>
  <si>
    <t>54552-UK95</t>
  </si>
  <si>
    <t>34138</t>
  </si>
  <si>
    <t>54554-UK10</t>
  </si>
  <si>
    <t>Fluorescensmikroskop</t>
  </si>
  <si>
    <t>V18-410c-2</t>
  </si>
  <si>
    <t>Nikon</t>
  </si>
  <si>
    <t>Ts2-FL</t>
  </si>
  <si>
    <t>54554-UK95</t>
  </si>
  <si>
    <t>73096</t>
  </si>
  <si>
    <t>54566-UK10</t>
  </si>
  <si>
    <t>Massespectrometer</t>
  </si>
  <si>
    <t>Ole Nørregaard Jensen</t>
  </si>
  <si>
    <t>PRG</t>
  </si>
  <si>
    <t>Thermo</t>
  </si>
  <si>
    <t>FSN20302</t>
  </si>
  <si>
    <t>54566-UK95</t>
  </si>
  <si>
    <t>13761+2353229</t>
  </si>
  <si>
    <t>54584-UK10</t>
  </si>
  <si>
    <t>Ovn</t>
  </si>
  <si>
    <t>Frederik Wendelboe Lund</t>
  </si>
  <si>
    <t>Ø9-501b-1</t>
  </si>
  <si>
    <t>Panalytical</t>
  </si>
  <si>
    <t>HTK1200N</t>
  </si>
  <si>
    <t>54584-UK95</t>
  </si>
  <si>
    <t>2323491</t>
  </si>
  <si>
    <t>54587-UK10</t>
  </si>
  <si>
    <t>Transportabel gasanalysator</t>
  </si>
  <si>
    <t>Cintia Organo Quintana</t>
  </si>
  <si>
    <t>Transportabel eller V10-144-1</t>
  </si>
  <si>
    <t>Gasmet technologies</t>
  </si>
  <si>
    <t>Gasmet 4000</t>
  </si>
  <si>
    <t>81524</t>
  </si>
  <si>
    <t>54587-UK95</t>
  </si>
  <si>
    <t>23486+33132+3313853+73054</t>
  </si>
  <si>
    <t>Transportabel eller v10-144-1</t>
  </si>
  <si>
    <t>54595-UK10</t>
  </si>
  <si>
    <t>Coulometer til måling af DIC</t>
  </si>
  <si>
    <t>Anni Glud</t>
  </si>
  <si>
    <t>V12-408-0</t>
  </si>
  <si>
    <t>UIC, Inc.</t>
  </si>
  <si>
    <t>CM5014 CO2 Coulometer+div</t>
  </si>
  <si>
    <t>54595-UK95</t>
  </si>
  <si>
    <t>4343015+4343019</t>
  </si>
  <si>
    <t>UIC, Inc</t>
  </si>
  <si>
    <t>54597-UK10</t>
  </si>
  <si>
    <t>Blæserenhed</t>
  </si>
  <si>
    <t>V15-611c-0</t>
  </si>
  <si>
    <t>Scanbur</t>
  </si>
  <si>
    <t>BOXUNSFEU</t>
  </si>
  <si>
    <t>17002165</t>
  </si>
  <si>
    <t>54597-UK10.</t>
  </si>
  <si>
    <t>Blæserenhed inkl. 4 burreoler</t>
  </si>
  <si>
    <t>V13-611b-0</t>
  </si>
  <si>
    <t>17001265</t>
  </si>
  <si>
    <t>54613-UK10</t>
  </si>
  <si>
    <t>Screening platform: fluid dispenser and microplate reader</t>
  </si>
  <si>
    <t>Clare Kirkpatrick</t>
  </si>
  <si>
    <t>Biotek</t>
  </si>
  <si>
    <t>SynerGyH1</t>
  </si>
  <si>
    <t>YWLGJGHYNKJC and FYHKDJGXBDMCDH</t>
  </si>
  <si>
    <t>54613-UK95</t>
  </si>
  <si>
    <t>73117</t>
  </si>
  <si>
    <t>FYHK DJGX BDMC DH</t>
  </si>
  <si>
    <t>54626-UK10</t>
  </si>
  <si>
    <t>IRMS EA Isolink</t>
  </si>
  <si>
    <t>V11-409a-1</t>
  </si>
  <si>
    <t>ThermoScientific</t>
  </si>
  <si>
    <t>Flash IRMS</t>
  </si>
  <si>
    <t>2017.FLS0123</t>
  </si>
  <si>
    <t>54626-UK95</t>
  </si>
  <si>
    <t>3373111</t>
  </si>
  <si>
    <t>54639-UK10</t>
  </si>
  <si>
    <t>Kamera til mikroskop</t>
  </si>
  <si>
    <t>V11-601-1</t>
  </si>
  <si>
    <t>Orca flash</t>
  </si>
  <si>
    <t>301416</t>
  </si>
  <si>
    <t>54639-UK95</t>
  </si>
  <si>
    <t>40624</t>
  </si>
  <si>
    <t>Orca Flash</t>
  </si>
  <si>
    <t>54644-UK10</t>
  </si>
  <si>
    <t>Precon CH4/N2O analysator</t>
  </si>
  <si>
    <t>DELTA/MAT252</t>
  </si>
  <si>
    <t>1068491-246</t>
  </si>
  <si>
    <t>54644-UK95</t>
  </si>
  <si>
    <t>54658-UK10</t>
  </si>
  <si>
    <t>Drivetrain Diagnostics Simulator Magnum</t>
  </si>
  <si>
    <t>Luis David Avendaño-Valencia</t>
  </si>
  <si>
    <t>Ø28-511-1</t>
  </si>
  <si>
    <t>Spectra Quest Inc</t>
  </si>
  <si>
    <t>DDS-MG</t>
  </si>
  <si>
    <t>9999-180101-00</t>
  </si>
  <si>
    <t>54658-UK95</t>
  </si>
  <si>
    <t>74171+74168+74161</t>
  </si>
  <si>
    <t>54692-UK10-410</t>
  </si>
  <si>
    <t>SMD loddeovn</t>
  </si>
  <si>
    <t>Martin H. Thygesen</t>
  </si>
  <si>
    <t>45006 SDU Digital og højfrekvent elektronik</t>
  </si>
  <si>
    <t>Ø26-604b-1</t>
  </si>
  <si>
    <t>IBL</t>
  </si>
  <si>
    <t>Minilab</t>
  </si>
  <si>
    <t>Minilab-06D10718</t>
  </si>
  <si>
    <t>54692-UK10-450</t>
  </si>
  <si>
    <t>54699-UK10</t>
  </si>
  <si>
    <t>Western Blot Imager</t>
  </si>
  <si>
    <t>V15-409a-2</t>
  </si>
  <si>
    <t>GE Healthcare</t>
  </si>
  <si>
    <t>680 RGB</t>
  </si>
  <si>
    <t>76530642</t>
  </si>
  <si>
    <t>54699-UK95</t>
  </si>
  <si>
    <t>73544</t>
  </si>
  <si>
    <t>54768-UK10-410</t>
  </si>
  <si>
    <t>403 Dronecenter - tekniske installationer</t>
  </si>
  <si>
    <t>Ulrik Pagh Schultz Lundquist</t>
  </si>
  <si>
    <t>41002 SDU Dronecenter</t>
  </si>
  <si>
    <t>Beldringevej 252, 5270 Odense N</t>
  </si>
  <si>
    <t>Dronecenter</t>
  </si>
  <si>
    <t>54768-UK10-450</t>
  </si>
  <si>
    <t>466 Dronecenter - tekniske installationer</t>
  </si>
  <si>
    <t>Yasser Ahmad Hannan</t>
  </si>
  <si>
    <t>54769-UK10-410</t>
  </si>
  <si>
    <t>403 Dronecenter - installationer og indretning</t>
  </si>
  <si>
    <t>54769-UK10-450</t>
  </si>
  <si>
    <t>466 Dronecenter - installationer og indretning</t>
  </si>
  <si>
    <t>54777-UK10</t>
  </si>
  <si>
    <t>Storage - DSP personlig medicin</t>
  </si>
  <si>
    <t>Claudio Pica</t>
  </si>
  <si>
    <t>39600 eScience</t>
  </si>
  <si>
    <t>Serverrum Syd</t>
  </si>
  <si>
    <t>Dell</t>
  </si>
  <si>
    <t>54777-UK95</t>
  </si>
  <si>
    <t>73132</t>
  </si>
  <si>
    <t>54790-1</t>
  </si>
  <si>
    <t>Vogn 9, 5 pers., brændstof</t>
  </si>
  <si>
    <t>Rikke Mailund Mikkelsen</t>
  </si>
  <si>
    <t>87104 Fællesvarer, Teknisk Service</t>
  </si>
  <si>
    <t>Sønderborg</t>
  </si>
  <si>
    <t>Toyota</t>
  </si>
  <si>
    <t>Auris 1.8 Hybrid</t>
  </si>
  <si>
    <t>SB1ZS3JE30E472066/BY70831</t>
  </si>
  <si>
    <t>54790-2</t>
  </si>
  <si>
    <t>54795-UK10</t>
  </si>
  <si>
    <t>Real time simulator</t>
  </si>
  <si>
    <t>Navid Bayati</t>
  </si>
  <si>
    <t>45003 SDU Center for Industriel Elektronik (CIE)</t>
  </si>
  <si>
    <t>CIE Lab 4.02 CAP-SG</t>
  </si>
  <si>
    <t>OPAL-RT</t>
  </si>
  <si>
    <t>OP5700</t>
  </si>
  <si>
    <t>OPT900745</t>
  </si>
  <si>
    <t>54795-UK95</t>
  </si>
  <si>
    <t>74207</t>
  </si>
  <si>
    <t>CIE Lab 4-02 CAP-SG</t>
  </si>
  <si>
    <t>54837-UK10</t>
  </si>
  <si>
    <t>AFM Mikroskop</t>
  </si>
  <si>
    <t>JPK / Bruker</t>
  </si>
  <si>
    <t>Year 2019</t>
  </si>
  <si>
    <t>H-8-0133</t>
  </si>
  <si>
    <t>54837-UK95</t>
  </si>
  <si>
    <t>3373194+33137+3373196</t>
  </si>
  <si>
    <t>54851-UK10</t>
  </si>
  <si>
    <t>precisION Stable Isotope Mass Spectrometer</t>
  </si>
  <si>
    <t>Bo Thamdrup</t>
  </si>
  <si>
    <t>University of Gothenburg</t>
  </si>
  <si>
    <t>Elementar</t>
  </si>
  <si>
    <t>JCE1931005H</t>
  </si>
  <si>
    <t>54851-UK95</t>
  </si>
  <si>
    <t>73198</t>
  </si>
  <si>
    <t>54854-UK10</t>
  </si>
  <si>
    <t>5 mikroskoper</t>
  </si>
  <si>
    <t>V11-601a:601b:602a-0</t>
  </si>
  <si>
    <t>ECLIPSE Ti2-E</t>
  </si>
  <si>
    <t>542114, 542051, 542041, 542007</t>
  </si>
  <si>
    <t>54854-UK95</t>
  </si>
  <si>
    <t>3373196+2353258+3474176</t>
  </si>
  <si>
    <t>54859-UK10</t>
  </si>
  <si>
    <t>Autotitrator</t>
  </si>
  <si>
    <t>René Holm</t>
  </si>
  <si>
    <t>Ø10-412-1</t>
  </si>
  <si>
    <t>Metrohm</t>
  </si>
  <si>
    <t>907 Titrando</t>
  </si>
  <si>
    <t>1907 002022318</t>
  </si>
  <si>
    <t>54859-UK95</t>
  </si>
  <si>
    <t>2323509</t>
  </si>
  <si>
    <t>54887-UK10</t>
  </si>
  <si>
    <t>Laserbaseret målesystem til analysering væskeforstøvning</t>
  </si>
  <si>
    <t>Dantec Dynamics</t>
  </si>
  <si>
    <t>54887-UK95</t>
  </si>
  <si>
    <t>74225 og 2454189</t>
  </si>
  <si>
    <t>54899-UK10</t>
  </si>
  <si>
    <t>Massspektrometer (Cebi - Exp2)</t>
  </si>
  <si>
    <t>Jens Skorstengaard Andersen</t>
  </si>
  <si>
    <t>V11-508-1</t>
  </si>
  <si>
    <t>ThermoFisher Scientific</t>
  </si>
  <si>
    <t>MA10186N</t>
  </si>
  <si>
    <t>54899-UK95</t>
  </si>
  <si>
    <t>2353229</t>
  </si>
  <si>
    <t>54909-UK10</t>
  </si>
  <si>
    <t>Løbebånd</t>
  </si>
  <si>
    <t>Henrik Baare Olsen</t>
  </si>
  <si>
    <t>15400 Institut for Idræt og Biomekanik</t>
  </si>
  <si>
    <t>ø13-201b-1</t>
  </si>
  <si>
    <t>Woodway</t>
  </si>
  <si>
    <t>ELG70</t>
  </si>
  <si>
    <t>542800120</t>
  </si>
  <si>
    <t>54909-UK95</t>
  </si>
  <si>
    <t>71787</t>
  </si>
  <si>
    <t>54918-UK10</t>
  </si>
  <si>
    <t>Cryostat system med CFM kit</t>
  </si>
  <si>
    <t>Shailesh Kumar</t>
  </si>
  <si>
    <t>Ø26-512-1</t>
  </si>
  <si>
    <t>Attocube</t>
  </si>
  <si>
    <t>attoDRY2100/0T</t>
  </si>
  <si>
    <t>212731</t>
  </si>
  <si>
    <t>54918-UK95</t>
  </si>
  <si>
    <t>54921-UK10</t>
  </si>
  <si>
    <t>Regenerativ Grid simulator (programmerbar Netforsyning)</t>
  </si>
  <si>
    <t>Chroma</t>
  </si>
  <si>
    <t>61830</t>
  </si>
  <si>
    <t>S/N 618303800220</t>
  </si>
  <si>
    <t>54921-UK95</t>
  </si>
  <si>
    <t>3474273</t>
  </si>
  <si>
    <t>CIE4-02</t>
  </si>
  <si>
    <t>54935-UK10</t>
  </si>
  <si>
    <t>Massespektrometer (PRG Exp3)</t>
  </si>
  <si>
    <t>V11-510-1</t>
  </si>
  <si>
    <t>MA10171N</t>
  </si>
  <si>
    <t>54935-UK95</t>
  </si>
  <si>
    <t>54937-UK10</t>
  </si>
  <si>
    <t>MS Eclipse (PRG)</t>
  </si>
  <si>
    <t>FSN40195</t>
  </si>
  <si>
    <t>54937-UK95</t>
  </si>
  <si>
    <t>54957-UK10</t>
  </si>
  <si>
    <t>Milli-Q vandbehandlingsanlæg PhyLife</t>
  </si>
  <si>
    <t>V11-602-1</t>
  </si>
  <si>
    <t>Merck Milliepore</t>
  </si>
  <si>
    <t>IQ7003</t>
  </si>
  <si>
    <t>F0HB54068 F</t>
  </si>
  <si>
    <t>54957-UK95</t>
  </si>
  <si>
    <t>2323846</t>
  </si>
  <si>
    <t>54969-UK10</t>
  </si>
  <si>
    <t>3D bioprinter</t>
  </si>
  <si>
    <t>Morten Frendø Ebbesen</t>
  </si>
  <si>
    <t>V12-605b-1</t>
  </si>
  <si>
    <t>Cellink</t>
  </si>
  <si>
    <t>D16110020717/D16110030119</t>
  </si>
  <si>
    <t>54969-UK95</t>
  </si>
  <si>
    <t>2353258+3373271</t>
  </si>
  <si>
    <t>V11-605a</t>
  </si>
  <si>
    <t>55008-UK10</t>
  </si>
  <si>
    <t>NMR 500 fra Jeol</t>
  </si>
  <si>
    <t>Ø11-507-0</t>
  </si>
  <si>
    <t>Jeol</t>
  </si>
  <si>
    <t>JNM-ECZ500R/S1 500MHz</t>
  </si>
  <si>
    <t>N165500129410</t>
  </si>
  <si>
    <t>55008-UK95</t>
  </si>
  <si>
    <t>3373355</t>
  </si>
  <si>
    <t>55015.</t>
  </si>
  <si>
    <t>Nitrogenfryser - indkøbt 2022</t>
  </si>
  <si>
    <t>Jan Schoubo V. Jensen</t>
  </si>
  <si>
    <t>V06-605a-0</t>
  </si>
  <si>
    <t>MVE</t>
  </si>
  <si>
    <t>VARIO 1894R MDD</t>
  </si>
  <si>
    <t>CAB2121050030</t>
  </si>
  <si>
    <t>55028-UK10</t>
  </si>
  <si>
    <t>Pipetteringsrobot</t>
  </si>
  <si>
    <t>V10-505c-1</t>
  </si>
  <si>
    <t>Tecan</t>
  </si>
  <si>
    <t>Fluent 480</t>
  </si>
  <si>
    <t>2102010665</t>
  </si>
  <si>
    <t>55028-UK95</t>
  </si>
  <si>
    <t>2323548+3373123</t>
  </si>
  <si>
    <t>55044-UK10</t>
  </si>
  <si>
    <t>Cloud - HCM - Intern løn omk.</t>
  </si>
  <si>
    <t>Nicolai Sørensen</t>
  </si>
  <si>
    <t>8 ÅR</t>
  </si>
  <si>
    <t>90700 Økonomiservice</t>
  </si>
  <si>
    <t>Oracle</t>
  </si>
  <si>
    <t>Oracle Cloud</t>
  </si>
  <si>
    <t>55044-UK10.</t>
  </si>
  <si>
    <t>Cloud - HCM - Eksterne fakt.</t>
  </si>
  <si>
    <t>55053-UK10</t>
  </si>
  <si>
    <t>Portable spectrometer for recording near-infrared spectra</t>
  </si>
  <si>
    <t>Chao Meng</t>
  </si>
  <si>
    <t>Ø-27-600-1</t>
  </si>
  <si>
    <t>Ruby Pena</t>
  </si>
  <si>
    <t>NIRQUEST+1.7</t>
  </si>
  <si>
    <t>NQ51B1297</t>
  </si>
  <si>
    <t>55053-UK95</t>
  </si>
  <si>
    <t>3474978</t>
  </si>
  <si>
    <t>55054-UK10</t>
  </si>
  <si>
    <t>Peptidmaskine</t>
  </si>
  <si>
    <t>Jasmin Mecinovic</t>
  </si>
  <si>
    <t>30503 Kemi og Farmaci</t>
  </si>
  <si>
    <t>Ø10-501-1</t>
  </si>
  <si>
    <t>Gyros Protein Technologies</t>
  </si>
  <si>
    <t>PurePEPChorus CHR-2RV-</t>
  </si>
  <si>
    <t>2105</t>
  </si>
  <si>
    <t>55054-UK95</t>
  </si>
  <si>
    <t>3373292+3373254</t>
  </si>
  <si>
    <t>PurePepChous CHR-2RV-</t>
  </si>
  <si>
    <t>55056-UK10</t>
  </si>
  <si>
    <t>Cloud - ERP - Intern løn omk.</t>
  </si>
  <si>
    <t>Oracle ERP</t>
  </si>
  <si>
    <t>55056-UK10.</t>
  </si>
  <si>
    <t>Cloud - ERP - Eksterne fakt.</t>
  </si>
  <si>
    <t>55104-UK10</t>
  </si>
  <si>
    <t>ULT fryser</t>
  </si>
  <si>
    <t>M. Aarif Siddiqui</t>
  </si>
  <si>
    <t>V18-404b-0</t>
  </si>
  <si>
    <t>Buch og Holm</t>
  </si>
  <si>
    <t>mdf-1156-PE</t>
  </si>
  <si>
    <t>21060058</t>
  </si>
  <si>
    <t>55104-UK95</t>
  </si>
  <si>
    <t>2323888</t>
  </si>
  <si>
    <t>55123-UK10</t>
  </si>
  <si>
    <t>Olympus high-content imaging microscope</t>
  </si>
  <si>
    <t>Kumar Somyajit</t>
  </si>
  <si>
    <t>V-18-403a-2</t>
  </si>
  <si>
    <t>ScanR-IX83</t>
  </si>
  <si>
    <t>55123-UK95</t>
  </si>
  <si>
    <t>3373926</t>
  </si>
  <si>
    <t>55133-UK10</t>
  </si>
  <si>
    <t>Gel/UV/VIS dokumentaion sysem (kamera)</t>
  </si>
  <si>
    <t>Irina Kratchmarova</t>
  </si>
  <si>
    <t>31001 Administration og Service</t>
  </si>
  <si>
    <t>V10-505b-1</t>
  </si>
  <si>
    <t>Amersham Cytiva</t>
  </si>
  <si>
    <t>ImageQuant 800</t>
  </si>
  <si>
    <t>26220259</t>
  </si>
  <si>
    <t>55133-UK95</t>
  </si>
  <si>
    <t>2323545</t>
  </si>
  <si>
    <t>55142-UK10</t>
  </si>
  <si>
    <t>Øjenbevægelseskortlægningsydstyr (eye tracker)</t>
  </si>
  <si>
    <t>Søren Krogh Andersen</t>
  </si>
  <si>
    <t>10500 Institut for Psykologi</t>
  </si>
  <si>
    <t>ø6-302-0</t>
  </si>
  <si>
    <t>Tobii</t>
  </si>
  <si>
    <t>Tobii Pro Spectrum 1200Hz</t>
  </si>
  <si>
    <t>TPSP1-010200725074</t>
  </si>
  <si>
    <t>55142-UK95</t>
  </si>
  <si>
    <t>2121216</t>
  </si>
  <si>
    <t>55149-UK10</t>
  </si>
  <si>
    <t>Scanner til måling af kropskomposition i mus</t>
  </si>
  <si>
    <t>Ann-Britt Marcher</t>
  </si>
  <si>
    <t>10114 KI, OUH, Forskningsenhed for Endokrinologi (Odense)</t>
  </si>
  <si>
    <t>Bruker</t>
  </si>
  <si>
    <t>LF50</t>
  </si>
  <si>
    <t>5011</t>
  </si>
  <si>
    <t>55149-UK95</t>
  </si>
  <si>
    <t>2121317</t>
  </si>
  <si>
    <t>rum P7 (V13-612a-0)</t>
  </si>
  <si>
    <t>55160.</t>
  </si>
  <si>
    <t>Airshower 6</t>
  </si>
  <si>
    <t>V11-609a-0</t>
  </si>
  <si>
    <t>Scanbur A/S</t>
  </si>
  <si>
    <t>40-AS-ECP-900-C</t>
  </si>
  <si>
    <t>5559698-A</t>
  </si>
  <si>
    <t>55164.</t>
  </si>
  <si>
    <t>Nitrogenfryser 4</t>
  </si>
  <si>
    <t>Flemming Jensen</t>
  </si>
  <si>
    <t>V08-605a-0</t>
  </si>
  <si>
    <t>MVE Biological Solutions</t>
  </si>
  <si>
    <t>MVE Vario 1894R MDD</t>
  </si>
  <si>
    <t>CAB2122300043</t>
  </si>
  <si>
    <t>55189.</t>
  </si>
  <si>
    <t>LAF-kabine til rotter (stationær burskiftestation, BSS1R)</t>
  </si>
  <si>
    <t>V12-610a-0</t>
  </si>
  <si>
    <t>40-LAF-1919\1907-ECO</t>
  </si>
  <si>
    <t>5559742-G</t>
  </si>
  <si>
    <t>55210-UK10</t>
  </si>
  <si>
    <t>VANQUISH NEO SYSTEM</t>
  </si>
  <si>
    <t>BMB</t>
  </si>
  <si>
    <t>'P/N: VN-C10-A rev 01 / VN-A10-A rev 02</t>
  </si>
  <si>
    <t>Column 6513067 / Sampler 8340336 /</t>
  </si>
  <si>
    <t>55210-UK95</t>
  </si>
  <si>
    <t>HPLC Vanquish Neo System Oven</t>
  </si>
  <si>
    <t>333084+3373914</t>
  </si>
  <si>
    <t>P/N: VN-C10-A rev 01 / VN-A10-A rev 02</t>
  </si>
  <si>
    <t>55227-UK10</t>
  </si>
  <si>
    <t>Pippeteringsrobot</t>
  </si>
  <si>
    <t>Eva Christina Østerlund</t>
  </si>
  <si>
    <t>Opentrons</t>
  </si>
  <si>
    <t>Opentrons OT2</t>
  </si>
  <si>
    <t>OT2CEP20200114B01</t>
  </si>
  <si>
    <t>55227-UK95</t>
  </si>
  <si>
    <t>3373312 og 5333167</t>
  </si>
  <si>
    <t>55241.</t>
  </si>
  <si>
    <t>KEN IQ4 m tørremodul, stordyr</t>
  </si>
  <si>
    <t>V09-611b-0</t>
  </si>
  <si>
    <t>KEN</t>
  </si>
  <si>
    <t>IQ4 LAB, 35424</t>
  </si>
  <si>
    <t>73759</t>
  </si>
  <si>
    <t>55242-UK10</t>
  </si>
  <si>
    <t>qPCR instrument</t>
  </si>
  <si>
    <t>V18-404-2</t>
  </si>
  <si>
    <t>BioRad</t>
  </si>
  <si>
    <t>CFX Opus 384</t>
  </si>
  <si>
    <t>796BR02911</t>
  </si>
  <si>
    <t>55242-UK95</t>
  </si>
  <si>
    <t>2323979 og 2323888</t>
  </si>
  <si>
    <t>31005 Molecular Microbiology</t>
  </si>
  <si>
    <t>55246-UK10</t>
  </si>
  <si>
    <t>Bord NMR</t>
  </si>
  <si>
    <t>ø14-605-0</t>
  </si>
  <si>
    <t>Magritek</t>
  </si>
  <si>
    <t>Spinsolve 60 carbon</t>
  </si>
  <si>
    <t>SPA3655</t>
  </si>
  <si>
    <t>55246-UK95</t>
  </si>
  <si>
    <t>3310008 og 3373269</t>
  </si>
  <si>
    <t>55247-UK10</t>
  </si>
  <si>
    <t>Sutter instruments Laser pulle</t>
  </si>
  <si>
    <t>V11 505b-2</t>
  </si>
  <si>
    <t>BergmanLabora AB</t>
  </si>
  <si>
    <t>P2000</t>
  </si>
  <si>
    <t>P2000-2594</t>
  </si>
  <si>
    <t>55247-UK95</t>
  </si>
  <si>
    <t>3333084</t>
  </si>
  <si>
    <t>55254-UK10</t>
  </si>
  <si>
    <t>Triple Quadrupole</t>
  </si>
  <si>
    <t>V10-503a-1</t>
  </si>
  <si>
    <t>1260/6495</t>
  </si>
  <si>
    <t>SG2238D204</t>
  </si>
  <si>
    <t>55254-UK95</t>
  </si>
  <si>
    <t>Flere-se vedh.fil</t>
  </si>
  <si>
    <t>55256.</t>
  </si>
  <si>
    <t>OMK - OMK - omk til anlægsart projekt</t>
  </si>
  <si>
    <t>2424712 og 2454352</t>
  </si>
  <si>
    <t>Morten Madsen</t>
  </si>
  <si>
    <t>44006 SDU Centre for advanced photovoltaics and energy - CAPE</t>
  </si>
  <si>
    <t>A3 16 optiklab</t>
  </si>
  <si>
    <t>Ecoia Corp</t>
  </si>
  <si>
    <t>HMS-3000</t>
  </si>
  <si>
    <t>H302201003</t>
  </si>
  <si>
    <t>55261-UK10-101</t>
  </si>
  <si>
    <t>In Vivo Imaging System (IVIS)</t>
  </si>
  <si>
    <t>Mikkel Green Terp</t>
  </si>
  <si>
    <t>V15-612a-0</t>
  </si>
  <si>
    <t>Vilber Smart Imaging</t>
  </si>
  <si>
    <t>Newton 7.0 FT500</t>
  </si>
  <si>
    <t>22-3731</t>
  </si>
  <si>
    <t>55261-UK10-102</t>
  </si>
  <si>
    <t>55261-UK10-310</t>
  </si>
  <si>
    <t>55276-UK10-306</t>
  </si>
  <si>
    <t>CNC- fræser</t>
  </si>
  <si>
    <t>Klaus Lehn Petersen</t>
  </si>
  <si>
    <t>30610 Værksted</t>
  </si>
  <si>
    <t>V12-506-0</t>
  </si>
  <si>
    <t>DECKEL MAHO</t>
  </si>
  <si>
    <t>DMU 50</t>
  </si>
  <si>
    <t>11415802994</t>
  </si>
  <si>
    <t>55276-UK10-310</t>
  </si>
  <si>
    <t>CNC-fræser</t>
  </si>
  <si>
    <t>55279.</t>
  </si>
  <si>
    <t>Power Supply</t>
  </si>
  <si>
    <t>4410026</t>
  </si>
  <si>
    <t>Kurt Godiksen</t>
  </si>
  <si>
    <t>CIE 4 06</t>
  </si>
  <si>
    <t>Magna-Power</t>
  </si>
  <si>
    <t>TSD6000-8.3/380+LXI</t>
  </si>
  <si>
    <t>1166-00960</t>
  </si>
  <si>
    <t>55289-UK10</t>
  </si>
  <si>
    <t>c/n analyser ramped GC oven</t>
  </si>
  <si>
    <t>thermo fisher</t>
  </si>
  <si>
    <t>BRE0007476-317</t>
  </si>
  <si>
    <t>55289-UK95</t>
  </si>
  <si>
    <t>3310073</t>
  </si>
  <si>
    <t>55310-UK10</t>
  </si>
  <si>
    <t>Fluoroscence-mikroskop</t>
  </si>
  <si>
    <t>10204 Inflammationsforskning</t>
  </si>
  <si>
    <t>V17-611a-2</t>
  </si>
  <si>
    <t>Evident (tidligere Olympus)</t>
  </si>
  <si>
    <t>APX100 automated imaging system</t>
  </si>
  <si>
    <t>2K54754</t>
  </si>
  <si>
    <t>55310-UK95</t>
  </si>
  <si>
    <t>3110170+112+111+134</t>
  </si>
  <si>
    <t>55336-UK10</t>
  </si>
  <si>
    <t>Nikon AX MP confocal</t>
  </si>
  <si>
    <t>V18-601-0</t>
  </si>
  <si>
    <t>MEA54000, COH-1404200, MHF49000, MHE6000</t>
  </si>
  <si>
    <t>550750</t>
  </si>
  <si>
    <t>55336-UK95</t>
  </si>
  <si>
    <t>2310007+3373321</t>
  </si>
  <si>
    <t>55346.</t>
  </si>
  <si>
    <t>Injektionsbord, niveau 0</t>
  </si>
  <si>
    <t>Annette Møller Dall</t>
  </si>
  <si>
    <t>V17-916a-0</t>
  </si>
  <si>
    <t>Fiotek</t>
  </si>
  <si>
    <t>55361-UK10</t>
  </si>
  <si>
    <t>Semi Prep HPLC</t>
  </si>
  <si>
    <t>Ø10-503a-1</t>
  </si>
  <si>
    <t>Vanquish</t>
  </si>
  <si>
    <t>55361-UK95</t>
  </si>
  <si>
    <t>3373292+3310021</t>
  </si>
  <si>
    <t>9310937</t>
  </si>
  <si>
    <t>55399-UK10</t>
  </si>
  <si>
    <t>c/n analyser EA Isolink</t>
  </si>
  <si>
    <t>FLASH IRMS</t>
  </si>
  <si>
    <t>2023.FLS0020</t>
  </si>
  <si>
    <t>55399-UK95</t>
  </si>
  <si>
    <t>3373111+3373268+2310036</t>
  </si>
  <si>
    <t>55400-UK10</t>
  </si>
  <si>
    <t>Montre til arkæologisk studiesamling</t>
  </si>
  <si>
    <t>Jane Hjarl Petersen</t>
  </si>
  <si>
    <t>20 ÅR</t>
  </si>
  <si>
    <t>65000 Institut for Kultur- og Sprogvidenskaber</t>
  </si>
  <si>
    <t>Ø10-312-1 studyzone</t>
  </si>
  <si>
    <t>System Standex</t>
  </si>
  <si>
    <t>55400-UK95</t>
  </si>
  <si>
    <t>3676011+3676026+3616909 mfl</t>
  </si>
  <si>
    <t>ingen</t>
  </si>
  <si>
    <t>55408-UK10</t>
  </si>
  <si>
    <t>Maskinsikkerhedsudstyr</t>
  </si>
  <si>
    <t>Ole Wennerberg Nielsen</t>
  </si>
  <si>
    <t>41011 SDU Center for Large Structure Production</t>
  </si>
  <si>
    <t>Odense Havn, Elektrikervejen 3+7, 5330 Munkebo</t>
  </si>
  <si>
    <t>workshop</t>
  </si>
  <si>
    <t>Pilz Skandinavien</t>
  </si>
  <si>
    <t>NA</t>
  </si>
  <si>
    <t>55408-UK95.</t>
  </si>
  <si>
    <t>4410004</t>
  </si>
  <si>
    <t>Workshop</t>
  </si>
  <si>
    <t>55426-UK10</t>
  </si>
  <si>
    <t>Ultrasonicator</t>
  </si>
  <si>
    <t>Susanne Mandrup</t>
  </si>
  <si>
    <t>31004 Functional Genomics and Metabolism</t>
  </si>
  <si>
    <t>Covaris</t>
  </si>
  <si>
    <t>ME220</t>
  </si>
  <si>
    <t>SN007982</t>
  </si>
  <si>
    <t>55426-UK95</t>
  </si>
  <si>
    <t>2323631+33100006+3373309 mfl</t>
  </si>
  <si>
    <t>55428-UK10</t>
  </si>
  <si>
    <t>FlowCam</t>
  </si>
  <si>
    <t>Jamileh Javidpour</t>
  </si>
  <si>
    <t>Hindsholmvej 11, 5300 Kerteminde</t>
  </si>
  <si>
    <t>Øko Lab-Biologie</t>
  </si>
  <si>
    <t>Yokogawa Fluid Imaging Technologies, Inc.</t>
  </si>
  <si>
    <t>55428-UK95</t>
  </si>
  <si>
    <t>3310121</t>
  </si>
  <si>
    <t>55430-UK10</t>
  </si>
  <si>
    <t>Ionchromatograf (IC) til måling af bl.a. anioner i prøver</t>
  </si>
  <si>
    <t>V11-406-2</t>
  </si>
  <si>
    <t>Dionex, Aquion P/N 22176-6002</t>
  </si>
  <si>
    <t>230820080</t>
  </si>
  <si>
    <t>55430-UK95</t>
  </si>
  <si>
    <t>3373268+2323989+3373922 mfl</t>
  </si>
  <si>
    <t>55455-UK10</t>
  </si>
  <si>
    <t>GC-MS intrument</t>
  </si>
  <si>
    <t>Lars Duelund</t>
  </si>
  <si>
    <t>Ø32-507-1</t>
  </si>
  <si>
    <t>5977C</t>
  </si>
  <si>
    <t>US2340MA24</t>
  </si>
  <si>
    <t>55455-UK95</t>
  </si>
  <si>
    <t>340117</t>
  </si>
  <si>
    <t>55462-UK10</t>
  </si>
  <si>
    <t>Realtime PCR assays in a high throughout fashion</t>
  </si>
  <si>
    <t>Vijay Tiwari</t>
  </si>
  <si>
    <t>10206 Genome Biology</t>
  </si>
  <si>
    <t>V17-613a-2</t>
  </si>
  <si>
    <t>Roche</t>
  </si>
  <si>
    <t>LightCycler PRO 384</t>
  </si>
  <si>
    <t>60009</t>
  </si>
  <si>
    <t>55462-UK95</t>
  </si>
  <si>
    <t>5131163</t>
  </si>
  <si>
    <t>55472.</t>
  </si>
  <si>
    <t>Operationsstue 1, enhed 1</t>
  </si>
  <si>
    <t>Louise Langhorn</t>
  </si>
  <si>
    <t>V08-608a-0</t>
  </si>
  <si>
    <t>KLS Martin Group</t>
  </si>
  <si>
    <t>REF. 89-903-02-04</t>
  </si>
  <si>
    <t>89907761, 89907756</t>
  </si>
  <si>
    <t>55484-UK10</t>
  </si>
  <si>
    <t>Optisk mikroskop og dynamisk mekanisk attachment til rheometer</t>
  </si>
  <si>
    <t>Mathias Porsmose Clausen</t>
  </si>
  <si>
    <t>Ø31-600a-1</t>
  </si>
  <si>
    <t>TA Instruments</t>
  </si>
  <si>
    <t>546810901 og 533894.901</t>
  </si>
  <si>
    <t>503538461 og 6FV000057</t>
  </si>
  <si>
    <t>55484-UK95</t>
  </si>
  <si>
    <t>3410125 og 3474204</t>
  </si>
  <si>
    <t>55501-UK10-490</t>
  </si>
  <si>
    <t>Film/folie på invendige vinduer i MMMI2 bygningen</t>
  </si>
  <si>
    <t>Martin Hansen</t>
  </si>
  <si>
    <t>90405 Bygningsvedligehold</t>
  </si>
  <si>
    <t>MMMI2 bygningen</t>
  </si>
  <si>
    <t>Dansk Skilte Center</t>
  </si>
  <si>
    <t>55501-UK10-904</t>
  </si>
  <si>
    <t>Levering og montering af markering på indvendige glasflader</t>
  </si>
  <si>
    <t>Dansk skiltecenter A/S</t>
  </si>
  <si>
    <t>55502-UK10</t>
  </si>
  <si>
    <t>Spektrometer</t>
  </si>
  <si>
    <t>Ø27-600-1</t>
  </si>
  <si>
    <t>Andor Technology</t>
  </si>
  <si>
    <t>Kymera 328i D1 og DU420A-OE</t>
  </si>
  <si>
    <t>KY-04873 og CCD-29866</t>
  </si>
  <si>
    <t>55502-UK95</t>
  </si>
  <si>
    <t>3410038+3474322</t>
  </si>
  <si>
    <t>55503-UK95</t>
  </si>
  <si>
    <t>IMEO2713 - 4 kanals oscilloscope med prober og software opgradering</t>
  </si>
  <si>
    <t>3410087 + 2410128</t>
  </si>
  <si>
    <t>Anders Stengaard Sørensen</t>
  </si>
  <si>
    <t>Ø19-611b-0</t>
  </si>
  <si>
    <t>Rohde &amp; Schwarz</t>
  </si>
  <si>
    <t>MXO44, RT-ZC20B, RT-ZHD16</t>
  </si>
  <si>
    <t>SN: 201262, SN:103520, SN: 200511</t>
  </si>
  <si>
    <t>55518-UK10</t>
  </si>
  <si>
    <t>Microtome m. embedding station</t>
  </si>
  <si>
    <t>Histocore autocut og Histocore Arcadia</t>
  </si>
  <si>
    <t>04794 (Histocore autocut) 11816 (Hi</t>
  </si>
  <si>
    <t>55518-UK95</t>
  </si>
  <si>
    <t>2310082</t>
  </si>
  <si>
    <t>55536-UK10</t>
  </si>
  <si>
    <t>Inkubator - cellekulture</t>
  </si>
  <si>
    <t>Adrian Calmar</t>
  </si>
  <si>
    <t>10123 KI, OUH, Forskningsenhed for Klinisk biokemi (Odense)</t>
  </si>
  <si>
    <t>V17-801b-1</t>
  </si>
  <si>
    <t>PHCBi</t>
  </si>
  <si>
    <t>MCO-170M-PE</t>
  </si>
  <si>
    <t>240260066</t>
  </si>
  <si>
    <t>55536-UK95</t>
  </si>
  <si>
    <t>3110006</t>
  </si>
  <si>
    <t>55546-UK95</t>
  </si>
  <si>
    <t>Flat screen printing machine</t>
  </si>
  <si>
    <t>3410184</t>
  </si>
  <si>
    <t>Eswaran Jayaraman</t>
  </si>
  <si>
    <t>A3 01</t>
  </si>
  <si>
    <t>Atma</t>
  </si>
  <si>
    <t>Atma AT45</t>
  </si>
  <si>
    <t>A240400105</t>
  </si>
  <si>
    <t>55554-UK10</t>
  </si>
  <si>
    <t>Cellebilleddannelsessystem, EVOS M3000</t>
  </si>
  <si>
    <t>V18-700c-0</t>
  </si>
  <si>
    <t>Thermo Fisher Scientific Inc.</t>
  </si>
  <si>
    <t>AMF3000</t>
  </si>
  <si>
    <t>H1624-292A-0129</t>
  </si>
  <si>
    <t>55554-UK95</t>
  </si>
  <si>
    <t>3110103</t>
  </si>
  <si>
    <t>55600-UK10</t>
  </si>
  <si>
    <t>Sælbassiner (særlig installation)</t>
  </si>
  <si>
    <t>Magnus Wahlberg</t>
  </si>
  <si>
    <t>55600-UK95</t>
  </si>
  <si>
    <t>5310031</t>
  </si>
  <si>
    <t>55601-UK10</t>
  </si>
  <si>
    <t>Robotarm og controller og gripper</t>
  </si>
  <si>
    <t>Cao Danh Do</t>
  </si>
  <si>
    <t>41004 SDU Biorobotics</t>
  </si>
  <si>
    <t>Ø7-610-2</t>
  </si>
  <si>
    <t>Universal Robots og Robotiq</t>
  </si>
  <si>
    <t>UR5e og Hand-e</t>
  </si>
  <si>
    <t>UR5:20245501032</t>
  </si>
  <si>
    <t>55601-UK95</t>
  </si>
  <si>
    <t>3410169</t>
  </si>
  <si>
    <t>55606-UK10</t>
  </si>
  <si>
    <t>Rapid Prototyping controller</t>
  </si>
  <si>
    <t>Ramkrishan Maheshwari</t>
  </si>
  <si>
    <t>Imperix</t>
  </si>
  <si>
    <t>RCP-HW3X</t>
  </si>
  <si>
    <t>55606-UK95</t>
  </si>
  <si>
    <t>3410185</t>
  </si>
  <si>
    <t>CIE 1 01</t>
  </si>
  <si>
    <t>55607-UK10</t>
  </si>
  <si>
    <t>V15-408b-1</t>
  </si>
  <si>
    <t>QE HFSN05194L</t>
  </si>
  <si>
    <t>55607-UK95</t>
  </si>
  <si>
    <t>3373914</t>
  </si>
  <si>
    <t>55619-UK10</t>
  </si>
  <si>
    <t>Massespektrometer (timsTOF Ultra 2)</t>
  </si>
  <si>
    <t>V8-510b-1</t>
  </si>
  <si>
    <t>1912182 timsTOF Ultra 2</t>
  </si>
  <si>
    <t>191218200075</t>
  </si>
  <si>
    <t>55619-UK95</t>
  </si>
  <si>
    <t>Masse spektrometer (timsTOF Ultra2)</t>
  </si>
  <si>
    <t>2310138</t>
  </si>
  <si>
    <t>1912182 timsTOF Ultra2</t>
  </si>
  <si>
    <t>55652-UK10</t>
  </si>
  <si>
    <t>Printer der kan printe på PCB</t>
  </si>
  <si>
    <t>Ø22-510b-2</t>
  </si>
  <si>
    <t>Voltera</t>
  </si>
  <si>
    <t>NOVA</t>
  </si>
  <si>
    <t>N1-02-0126</t>
  </si>
  <si>
    <t>55652-UK95</t>
  </si>
  <si>
    <t>3410183+3410031</t>
  </si>
  <si>
    <t>55660-UK10</t>
  </si>
  <si>
    <t>Server (Computer)</t>
  </si>
  <si>
    <t>Tove Susanne Nadolny</t>
  </si>
  <si>
    <t>30403 Data Science</t>
  </si>
  <si>
    <t>Serverrum syd - E1 U18-19</t>
  </si>
  <si>
    <t>Hewlett Packard Enterprise</t>
  </si>
  <si>
    <t>HPE DL385 G11</t>
  </si>
  <si>
    <t>P54198-B21</t>
  </si>
  <si>
    <t>55660-UK95</t>
  </si>
  <si>
    <t>4310008</t>
  </si>
  <si>
    <t>55681.</t>
  </si>
  <si>
    <t>Specialbygget Chroma 17020 installation til test af battericeller</t>
  </si>
  <si>
    <t>Henrik Andersen</t>
  </si>
  <si>
    <t>CIE 0 06a</t>
  </si>
  <si>
    <t>17020</t>
  </si>
  <si>
    <t>55701-UK10</t>
  </si>
  <si>
    <t>Native and high-mass upgrade</t>
  </si>
  <si>
    <t>Cagla Sahin</t>
  </si>
  <si>
    <t>V9-510a-1</t>
  </si>
  <si>
    <t>MS vision</t>
  </si>
  <si>
    <t>Native Synapt upgrade MS Vision</t>
  </si>
  <si>
    <t>UCA226</t>
  </si>
  <si>
    <t>55701-UK95</t>
  </si>
  <si>
    <t>55709-UK10</t>
  </si>
  <si>
    <t>Superkritisk CO2 ekstraktor</t>
  </si>
  <si>
    <t>Applied Separations</t>
  </si>
  <si>
    <t>Spe-ed-SFE2</t>
  </si>
  <si>
    <t>770000069150</t>
  </si>
  <si>
    <t>55709-UK95</t>
  </si>
  <si>
    <t>3410078</t>
  </si>
  <si>
    <t>2950</t>
  </si>
  <si>
    <t>Doneret bygning, Langegade 41-43, Odense</t>
  </si>
  <si>
    <t>50 ÅR</t>
  </si>
  <si>
    <t>Landlyst, 5230 Odense M</t>
  </si>
  <si>
    <t>2971</t>
  </si>
  <si>
    <t>Doneret bygning, Mærsk McKinney Møller Instituttet</t>
  </si>
  <si>
    <t>3957</t>
  </si>
  <si>
    <t>Egen bygning, Campusvej idræt</t>
  </si>
  <si>
    <t>1 sal idræt</t>
  </si>
  <si>
    <t>5385</t>
  </si>
  <si>
    <t>Auditorie U260, Campusvej, NytSUND</t>
  </si>
  <si>
    <t>Martin Garfield Jørgensen</t>
  </si>
  <si>
    <t>93002 Support</t>
  </si>
  <si>
    <t>U260 Auditorie, V18-915a-0</t>
  </si>
  <si>
    <t>Expromo, Creston, Senheisser</t>
  </si>
  <si>
    <t>Mange forskellige elementer indgår i sam</t>
  </si>
  <si>
    <t>Mange forskellige elementer indgår</t>
  </si>
  <si>
    <t>20577</t>
  </si>
  <si>
    <t>Lars Vitved</t>
  </si>
  <si>
    <t>J.B Winsløsvej 21, 5000 Odense C</t>
  </si>
  <si>
    <t>WP21 350</t>
  </si>
  <si>
    <t>RC26+</t>
  </si>
  <si>
    <t>21287</t>
  </si>
  <si>
    <t>Dorte Mengers Flindt</t>
  </si>
  <si>
    <t>Ø13-109A-1: Niels Ø</t>
  </si>
  <si>
    <t>Beckman</t>
  </si>
  <si>
    <t>DU650</t>
  </si>
  <si>
    <t>21333</t>
  </si>
  <si>
    <t>Peter Leth</t>
  </si>
  <si>
    <t>Jørgen</t>
  </si>
  <si>
    <t>21359</t>
  </si>
  <si>
    <t>Per Svenningsen</t>
  </si>
  <si>
    <t>V17-704b-1</t>
  </si>
  <si>
    <t>Axiovert S100</t>
  </si>
  <si>
    <t>21362</t>
  </si>
  <si>
    <t>Voltage clamping apparat</t>
  </si>
  <si>
    <t>Heka</t>
  </si>
  <si>
    <t>22074</t>
  </si>
  <si>
    <t>Drejebænk</t>
  </si>
  <si>
    <t>Morten Alitouche Kieler</t>
  </si>
  <si>
    <t>FINN</t>
  </si>
  <si>
    <t>23143</t>
  </si>
  <si>
    <t>mikro/JMJ: KL2</t>
  </si>
  <si>
    <t>DM RA</t>
  </si>
  <si>
    <t>23313</t>
  </si>
  <si>
    <t>Analysator-elektronik</t>
  </si>
  <si>
    <t>Techtronix TLA-714</t>
  </si>
  <si>
    <t>TLA-7N3</t>
  </si>
  <si>
    <t>23532</t>
  </si>
  <si>
    <t>Glovebox</t>
  </si>
  <si>
    <t>Ø11-504-1</t>
  </si>
  <si>
    <t>Unilab</t>
  </si>
  <si>
    <t>UL-063</t>
  </si>
  <si>
    <t>24261</t>
  </si>
  <si>
    <t>Fryser</t>
  </si>
  <si>
    <t>Ø13-108A-1</t>
  </si>
  <si>
    <t>Panasonic</t>
  </si>
  <si>
    <t>MDF-594-PE</t>
  </si>
  <si>
    <t>24760</t>
  </si>
  <si>
    <t>Iris Adam</t>
  </si>
  <si>
    <t>V17-603a-1</t>
  </si>
  <si>
    <t>25317</t>
  </si>
  <si>
    <t>DNA-Udstyr</t>
  </si>
  <si>
    <t>celcom: v11-605-0</t>
  </si>
  <si>
    <t>Gen Gun Helios PDS1000</t>
  </si>
  <si>
    <t>901BR</t>
  </si>
  <si>
    <t>25373</t>
  </si>
  <si>
    <t>Gastomatograf</t>
  </si>
  <si>
    <t>Pia Klingenberg Haussmann</t>
  </si>
  <si>
    <t>depot Ø10-409-0</t>
  </si>
  <si>
    <t>G1530A</t>
  </si>
  <si>
    <t>VS00033114</t>
  </si>
  <si>
    <t>25374</t>
  </si>
  <si>
    <t>Ø11-409-0</t>
  </si>
  <si>
    <t>VS00033116</t>
  </si>
  <si>
    <t>26437</t>
  </si>
  <si>
    <t>Fluorometer</t>
  </si>
  <si>
    <t>M3 LAB V15-409A-1</t>
  </si>
  <si>
    <t>Wallac</t>
  </si>
  <si>
    <t>Victor 2</t>
  </si>
  <si>
    <t>26934</t>
  </si>
  <si>
    <t>Autoanalysator-kemi</t>
  </si>
  <si>
    <t>Stefan Vogel</t>
  </si>
  <si>
    <t>Ø11-412-1</t>
  </si>
  <si>
    <t>Expedite 8909</t>
  </si>
  <si>
    <t>1000001189</t>
  </si>
  <si>
    <t>26935</t>
  </si>
  <si>
    <t>Partikeltæller</t>
  </si>
  <si>
    <t>30600 Biologisk Institut</t>
  </si>
  <si>
    <t>Hindsholmsvej</t>
  </si>
  <si>
    <t>27077</t>
  </si>
  <si>
    <t>Vævsprocessor</t>
  </si>
  <si>
    <t>Katrine Clement Kirkegaard</t>
  </si>
  <si>
    <t>V11-501-2</t>
  </si>
  <si>
    <t>27453</t>
  </si>
  <si>
    <t>Laser vibrometer</t>
  </si>
  <si>
    <t>Ø28-512a-1</t>
  </si>
  <si>
    <t>27548</t>
  </si>
  <si>
    <t>Telemetriudstyr</t>
  </si>
  <si>
    <t>Muhammed Özkan Gökce</t>
  </si>
  <si>
    <t>WP23 Kælder</t>
  </si>
  <si>
    <t>27577</t>
  </si>
  <si>
    <t>Opvaskemaskine</t>
  </si>
  <si>
    <t>OPVASK - V15-406-0</t>
  </si>
  <si>
    <t>KEN 541-LAB</t>
  </si>
  <si>
    <t>28140</t>
  </si>
  <si>
    <t>Tensiometer</t>
  </si>
  <si>
    <t>Udlånt til Hamburg V11-605b-2</t>
  </si>
  <si>
    <t>Kibron S-LB</t>
  </si>
  <si>
    <t>144002</t>
  </si>
  <si>
    <t>28232</t>
  </si>
  <si>
    <t>Marianne Kondrup Rasmussen</t>
  </si>
  <si>
    <t>kælder-37</t>
  </si>
  <si>
    <t>ABI Prism Model 7700</t>
  </si>
  <si>
    <t>28273</t>
  </si>
  <si>
    <t>WP21 136</t>
  </si>
  <si>
    <t>RC5 C plus</t>
  </si>
  <si>
    <t>28495</t>
  </si>
  <si>
    <t>Spirometer</t>
  </si>
  <si>
    <t>Ø11-110B-1</t>
  </si>
  <si>
    <t>Warren E. Collins</t>
  </si>
  <si>
    <t>ChainCompensatedGasometer</t>
  </si>
  <si>
    <t>2173</t>
  </si>
  <si>
    <t>28736</t>
  </si>
  <si>
    <t>V18-700d-1</t>
  </si>
  <si>
    <t>Olympus BX51</t>
  </si>
  <si>
    <t>29462</t>
  </si>
  <si>
    <t>Axiovert 35</t>
  </si>
  <si>
    <t>30081</t>
  </si>
  <si>
    <t>Mikroskopkamera</t>
  </si>
  <si>
    <t>10651</t>
  </si>
  <si>
    <t>Imago</t>
  </si>
  <si>
    <t>30553</t>
  </si>
  <si>
    <t>Elektrometer</t>
  </si>
  <si>
    <t>Ø10-510-0</t>
  </si>
  <si>
    <t>PHDIBOS 100</t>
  </si>
  <si>
    <t>45002</t>
  </si>
  <si>
    <t>30554</t>
  </si>
  <si>
    <t>Røntgenapparatur</t>
  </si>
  <si>
    <t>XR50/XRC-1000</t>
  </si>
  <si>
    <t>023+056</t>
  </si>
  <si>
    <t>30768</t>
  </si>
  <si>
    <t>Gasanalysator</t>
  </si>
  <si>
    <t>V10-406d-0</t>
  </si>
  <si>
    <t>Mr. Bubble</t>
  </si>
  <si>
    <t>31102</t>
  </si>
  <si>
    <t>Synteseapperatur</t>
  </si>
  <si>
    <t>cebi: v9-kælderrum fælles</t>
  </si>
  <si>
    <t>RESPEP</t>
  </si>
  <si>
    <t>300D3R215</t>
  </si>
  <si>
    <t>31332</t>
  </si>
  <si>
    <t>GC-FID (Zeus)</t>
  </si>
  <si>
    <t>Martin Worm-Leonhard</t>
  </si>
  <si>
    <t>V15-909b-0</t>
  </si>
  <si>
    <t>31865</t>
  </si>
  <si>
    <t>Farvemaskine</t>
  </si>
  <si>
    <t>31869</t>
  </si>
  <si>
    <t>Detektor-elektrokemisk</t>
  </si>
  <si>
    <t>NordCEE V10-406d-0</t>
  </si>
  <si>
    <t>Nox</t>
  </si>
  <si>
    <t>31875</t>
  </si>
  <si>
    <t>HPLC-Udstyr</t>
  </si>
  <si>
    <t>LC packings</t>
  </si>
  <si>
    <t>PROBOT</t>
  </si>
  <si>
    <t>31892</t>
  </si>
  <si>
    <t>Christer Stenby Ejsing</t>
  </si>
  <si>
    <t>LIPID-MS: CSE LAB V10-508B-1</t>
  </si>
  <si>
    <t>Dionex Corp.</t>
  </si>
  <si>
    <t>31948</t>
  </si>
  <si>
    <t>V17-700a-2</t>
  </si>
  <si>
    <t>DMLB2</t>
  </si>
  <si>
    <t>31983</t>
  </si>
  <si>
    <t>Ø11-411-1</t>
  </si>
  <si>
    <t>241860-7000</t>
  </si>
  <si>
    <t>1442-068</t>
  </si>
  <si>
    <t>32352</t>
  </si>
  <si>
    <t>Doserapparat</t>
  </si>
  <si>
    <t>Mikro: v17-603a-2</t>
  </si>
  <si>
    <t>Petrimat/technomat</t>
  </si>
  <si>
    <t>32403</t>
  </si>
  <si>
    <t>Laser</t>
  </si>
  <si>
    <t>Maitai AXUPRX</t>
  </si>
  <si>
    <t>1118</t>
  </si>
  <si>
    <t>33198</t>
  </si>
  <si>
    <t>Vakuumpumpe</t>
  </si>
  <si>
    <t>220 ion pumpe</t>
  </si>
  <si>
    <t>33462</t>
  </si>
  <si>
    <t>Laser Microsurgery System</t>
  </si>
  <si>
    <t>Adelina Rogowska-Wrzesinska</t>
  </si>
  <si>
    <t>PRG: V16-412-0</t>
  </si>
  <si>
    <t>TCEL</t>
  </si>
  <si>
    <t>33693</t>
  </si>
  <si>
    <t>Autoklave</t>
  </si>
  <si>
    <t>34234</t>
  </si>
  <si>
    <t>HPLC-Udstyr UV spektrometer</t>
  </si>
  <si>
    <t>LS55</t>
  </si>
  <si>
    <t>69155</t>
  </si>
  <si>
    <t>34235</t>
  </si>
  <si>
    <t>DNA-Udstyr UV spektrometer</t>
  </si>
  <si>
    <t>Lambda 35</t>
  </si>
  <si>
    <t>101N3071003</t>
  </si>
  <si>
    <t>Myograf</t>
  </si>
  <si>
    <t>34593</t>
  </si>
  <si>
    <t>DMIL</t>
  </si>
  <si>
    <t>34739</t>
  </si>
  <si>
    <t>V9-605a-0</t>
  </si>
  <si>
    <t>10-100</t>
  </si>
  <si>
    <t>301-0000196</t>
  </si>
  <si>
    <t>35160</t>
  </si>
  <si>
    <t>WAT062710</t>
  </si>
  <si>
    <t>B046CE357T</t>
  </si>
  <si>
    <t>35294</t>
  </si>
  <si>
    <t>V10-601-a</t>
  </si>
  <si>
    <t>TE2000</t>
  </si>
  <si>
    <t>879</t>
  </si>
  <si>
    <t>35656</t>
  </si>
  <si>
    <t>BX51</t>
  </si>
  <si>
    <t>36018</t>
  </si>
  <si>
    <t>Hindsholmvej - HUR</t>
  </si>
  <si>
    <t>J.B Winsløsvej 25, 5000 Odense C</t>
  </si>
  <si>
    <t>WP21 056</t>
  </si>
  <si>
    <t>36114</t>
  </si>
  <si>
    <t>V17-702a-2</t>
  </si>
  <si>
    <t>BX41</t>
  </si>
  <si>
    <t>4F03417</t>
  </si>
  <si>
    <t>36115</t>
  </si>
  <si>
    <t>V10-601-1</t>
  </si>
  <si>
    <t>Senicam EM PC-P4/3600</t>
  </si>
  <si>
    <t>682KX3898</t>
  </si>
  <si>
    <t>36169</t>
  </si>
  <si>
    <t>Mikro: v17-511b-1</t>
  </si>
  <si>
    <t>Beckman Avanti J20</t>
  </si>
  <si>
    <t>36303</t>
  </si>
  <si>
    <t>PCR-udstyr</t>
  </si>
  <si>
    <t>V17-706b-2</t>
  </si>
  <si>
    <t>7300</t>
  </si>
  <si>
    <t>36321</t>
  </si>
  <si>
    <t>Mikrotom</t>
  </si>
  <si>
    <t>Microm HM355 S</t>
  </si>
  <si>
    <t>36595</t>
  </si>
  <si>
    <t>HM550</t>
  </si>
  <si>
    <t>36817</t>
  </si>
  <si>
    <t>Elektronkanon</t>
  </si>
  <si>
    <t>Ø-10-510-0</t>
  </si>
  <si>
    <t>Leed 1000A</t>
  </si>
  <si>
    <t>095-0401</t>
  </si>
  <si>
    <t>36829</t>
  </si>
  <si>
    <t>23227</t>
  </si>
  <si>
    <t>LIPID-MS: CSE LAB: V10-508B-1</t>
  </si>
  <si>
    <t>Dionex FAMOS</t>
  </si>
  <si>
    <t>37007</t>
  </si>
  <si>
    <t>Vakuumsystem</t>
  </si>
  <si>
    <t>BOC Edwards-thin film dep</t>
  </si>
  <si>
    <t>Auto 500</t>
  </si>
  <si>
    <t>37008</t>
  </si>
  <si>
    <t>Interference Mikroskop</t>
  </si>
  <si>
    <t>Micro 3D</t>
  </si>
  <si>
    <t>37119</t>
  </si>
  <si>
    <t>Sterilbænk</t>
  </si>
  <si>
    <t>Thomas Emil Andersen</t>
  </si>
  <si>
    <t>WP21 162</t>
  </si>
  <si>
    <t>Holten</t>
  </si>
  <si>
    <t>Maxisafe 2010 1.2</t>
  </si>
  <si>
    <t>305020647</t>
  </si>
  <si>
    <t>37125</t>
  </si>
  <si>
    <t>10648</t>
  </si>
  <si>
    <t>V17-700a-1</t>
  </si>
  <si>
    <t>SZX12</t>
  </si>
  <si>
    <t>37283</t>
  </si>
  <si>
    <t>Elektronmikroskop</t>
  </si>
  <si>
    <t>43025</t>
  </si>
  <si>
    <t>Per Morgen</t>
  </si>
  <si>
    <t>Ø17-605b-0</t>
  </si>
  <si>
    <t>435VP</t>
  </si>
  <si>
    <t>37517</t>
  </si>
  <si>
    <t>Autoklaverum: V16-512a-1</t>
  </si>
  <si>
    <t>S1000 SBW-1008E-LAB</t>
  </si>
  <si>
    <t>38091</t>
  </si>
  <si>
    <t>23253</t>
  </si>
  <si>
    <t>celcom: v10-602a-0</t>
  </si>
  <si>
    <t>C71N51000-31922</t>
  </si>
  <si>
    <t>41N51000-31922, 540214</t>
  </si>
  <si>
    <t>38495</t>
  </si>
  <si>
    <t>23306</t>
  </si>
  <si>
    <t>celcom: v10-602-2</t>
  </si>
  <si>
    <t>FS920</t>
  </si>
  <si>
    <t>85</t>
  </si>
  <si>
    <t>38541</t>
  </si>
  <si>
    <t>Indbindingsmaskine</t>
  </si>
  <si>
    <t>91302 Grafisk Center</t>
  </si>
  <si>
    <t>V3-604a-0</t>
  </si>
  <si>
    <t>BB 3002</t>
  </si>
  <si>
    <t>38600</t>
  </si>
  <si>
    <t>Atomic Force Mikroskop</t>
  </si>
  <si>
    <t>23113</t>
  </si>
  <si>
    <t>Nano Wizard</t>
  </si>
  <si>
    <t>A0064</t>
  </si>
  <si>
    <t>38636</t>
  </si>
  <si>
    <t>Imdepansmeter/Elektronisk arbejdsstation</t>
  </si>
  <si>
    <t>53002</t>
  </si>
  <si>
    <t>Shuang Ma Andersen</t>
  </si>
  <si>
    <t>Ø33-509-1</t>
  </si>
  <si>
    <t>IM6EX</t>
  </si>
  <si>
    <t>14539</t>
  </si>
  <si>
    <t>38637</t>
  </si>
  <si>
    <t>Pulshøjdeanalysator</t>
  </si>
  <si>
    <t>23125</t>
  </si>
  <si>
    <t>NEURO</t>
  </si>
  <si>
    <t>3560D</t>
  </si>
  <si>
    <t>38677</t>
  </si>
  <si>
    <t>V17-605a-0</t>
  </si>
  <si>
    <t>EMCO</t>
  </si>
  <si>
    <t>EMCOMAT D17</t>
  </si>
  <si>
    <t>D3N-V05</t>
  </si>
  <si>
    <t>38728</t>
  </si>
  <si>
    <t>V-16-603-2</t>
  </si>
  <si>
    <t>DM IL DFC 300FX</t>
  </si>
  <si>
    <t>278191</t>
  </si>
  <si>
    <t>38841</t>
  </si>
  <si>
    <t>13352</t>
  </si>
  <si>
    <t>V12-605b-0</t>
  </si>
  <si>
    <t>IXON 87BV</t>
  </si>
  <si>
    <t>X-1772</t>
  </si>
  <si>
    <t>38884</t>
  </si>
  <si>
    <t>Spektrograf</t>
  </si>
  <si>
    <t>Martin Aage Barsøe Hedegaard</t>
  </si>
  <si>
    <t>Ø31-507A-1(Martin)</t>
  </si>
  <si>
    <t>Acton RES.CO</t>
  </si>
  <si>
    <t>ARC-SP-2556</t>
  </si>
  <si>
    <t>25560360</t>
  </si>
  <si>
    <t>38905</t>
  </si>
  <si>
    <t>21165</t>
  </si>
  <si>
    <t>LEICA</t>
  </si>
  <si>
    <t>Leica DM6000 B</t>
  </si>
  <si>
    <t>38927</t>
  </si>
  <si>
    <t>Universalbord</t>
  </si>
  <si>
    <t>M-RS3000</t>
  </si>
  <si>
    <t>38952</t>
  </si>
  <si>
    <t>Lydmåleudstyr</t>
  </si>
  <si>
    <t>13188</t>
  </si>
  <si>
    <t>Jakob Christensen-Dalsgaard</t>
  </si>
  <si>
    <t>Tuckr-Davis Technologies</t>
  </si>
  <si>
    <t>RX6-A2</t>
  </si>
  <si>
    <t>39093</t>
  </si>
  <si>
    <t>Synteseapparatur - Feltmåler til måling af CO2</t>
  </si>
  <si>
    <t>13556</t>
  </si>
  <si>
    <t>V11-507-0</t>
  </si>
  <si>
    <t>LI-COR LI6400</t>
  </si>
  <si>
    <t>39094</t>
  </si>
  <si>
    <t>Robot</t>
  </si>
  <si>
    <t>3474003</t>
  </si>
  <si>
    <t>Ø10-611-1</t>
  </si>
  <si>
    <t>Neuronics AG</t>
  </si>
  <si>
    <t>KATANA HD6M</t>
  </si>
  <si>
    <t>39102</t>
  </si>
  <si>
    <t>14764</t>
  </si>
  <si>
    <t>Philippe Grandjean</t>
  </si>
  <si>
    <t>10304 Klinisk farmakologi, farmaci og Miljømedicin</t>
  </si>
  <si>
    <t>V05-606a-0</t>
  </si>
  <si>
    <t>ULTIWAWE 3000</t>
  </si>
  <si>
    <t>39351</t>
  </si>
  <si>
    <t>Monokromator</t>
  </si>
  <si>
    <t>POLYCROME V</t>
  </si>
  <si>
    <t>6203</t>
  </si>
  <si>
    <t>41142</t>
  </si>
  <si>
    <t>Pumpe - HPLC udstyr</t>
  </si>
  <si>
    <t>43105</t>
  </si>
  <si>
    <t>Dionex</t>
  </si>
  <si>
    <t>PUMP P680A LPG</t>
  </si>
  <si>
    <t>4660513</t>
  </si>
  <si>
    <t>41143</t>
  </si>
  <si>
    <t>Syn og hørelse-diverse</t>
  </si>
  <si>
    <t>13691</t>
  </si>
  <si>
    <t>NEURO/V11-405b-2</t>
  </si>
  <si>
    <t>Interacoustics A/S</t>
  </si>
  <si>
    <t>Affinity Hearing Aid Anal</t>
  </si>
  <si>
    <t>41265</t>
  </si>
  <si>
    <t>23338</t>
  </si>
  <si>
    <t>Barbara Guerra</t>
  </si>
  <si>
    <t>BMR: v18-407-0</t>
  </si>
  <si>
    <t>AKTAPURIFIER 100</t>
  </si>
  <si>
    <t>1270331</t>
  </si>
  <si>
    <t>41320</t>
  </si>
  <si>
    <t>23339</t>
  </si>
  <si>
    <t>MEMPHYS: v12-603a-0</t>
  </si>
  <si>
    <t>IX81S8F</t>
  </si>
  <si>
    <t>41390</t>
  </si>
  <si>
    <t>Kamera</t>
  </si>
  <si>
    <t>23521</t>
  </si>
  <si>
    <t>Coen P. H. Elemans</t>
  </si>
  <si>
    <t>V10-406-2</t>
  </si>
  <si>
    <t>REDLAKE HS4</t>
  </si>
  <si>
    <t>41426</t>
  </si>
  <si>
    <t>23342</t>
  </si>
  <si>
    <t>Mikroflex LT</t>
  </si>
  <si>
    <t>BA060650</t>
  </si>
  <si>
    <t>41566</t>
  </si>
  <si>
    <t>FE-SEM</t>
  </si>
  <si>
    <t>Hitachi</t>
  </si>
  <si>
    <t>S-4800</t>
  </si>
  <si>
    <t>41570</t>
  </si>
  <si>
    <t>Kontrast mikroskop</t>
  </si>
  <si>
    <t>LV100D</t>
  </si>
  <si>
    <t>41735</t>
  </si>
  <si>
    <t>Lysspedningsaparat</t>
  </si>
  <si>
    <t>23336</t>
  </si>
  <si>
    <t>Jonas Beermann Kristiansen</t>
  </si>
  <si>
    <t>Ø26-510-1</t>
  </si>
  <si>
    <t>Griot HeNe Laser</t>
  </si>
  <si>
    <t>41919</t>
  </si>
  <si>
    <t>10451</t>
  </si>
  <si>
    <t>SZX16</t>
  </si>
  <si>
    <t>41934</t>
  </si>
  <si>
    <t>23311</t>
  </si>
  <si>
    <t>NordCEE V11-409a-1</t>
  </si>
  <si>
    <t>Thermo Electron</t>
  </si>
  <si>
    <t>41981</t>
  </si>
  <si>
    <t>WP23 071</t>
  </si>
  <si>
    <t>Getine</t>
  </si>
  <si>
    <t>GE2406EM-2</t>
  </si>
  <si>
    <t>5102358-010-01</t>
  </si>
  <si>
    <t>Stereotaktisk apparat</t>
  </si>
  <si>
    <t>V17-804a-2</t>
  </si>
  <si>
    <t>902-LS</t>
  </si>
  <si>
    <t>43156</t>
  </si>
  <si>
    <t>Absorptionsmåleapparat</t>
  </si>
  <si>
    <t>23362+33654</t>
  </si>
  <si>
    <t>Birgitte Haahr Kallipolitis</t>
  </si>
  <si>
    <t>MIKRO: v16-601-2</t>
  </si>
  <si>
    <t>Perkin Elmer</t>
  </si>
  <si>
    <t>E232</t>
  </si>
  <si>
    <t>43157</t>
  </si>
  <si>
    <t>Teknisk-kamera</t>
  </si>
  <si>
    <t>Ø26-602-1</t>
  </si>
  <si>
    <t>Indigo</t>
  </si>
  <si>
    <t>FLIR Merlin</t>
  </si>
  <si>
    <t>275</t>
  </si>
  <si>
    <t>43158</t>
  </si>
  <si>
    <t>Nippon Avionics</t>
  </si>
  <si>
    <t>TVS-200</t>
  </si>
  <si>
    <t>2145M0534</t>
  </si>
  <si>
    <t>43159</t>
  </si>
  <si>
    <t>Fermentor</t>
  </si>
  <si>
    <t>Muhammad Tahir Ashraf</t>
  </si>
  <si>
    <t>Ø10-602A-0</t>
  </si>
  <si>
    <t>Biostat B-plus</t>
  </si>
  <si>
    <t>43160</t>
  </si>
  <si>
    <t>Oscilloskop</t>
  </si>
  <si>
    <t>Ø26-602A-1</t>
  </si>
  <si>
    <t>44 xi</t>
  </si>
  <si>
    <t>43470</t>
  </si>
  <si>
    <t>Jakob Møller-Jensen</t>
  </si>
  <si>
    <t>mikro/JMJ: v16-601-2</t>
  </si>
  <si>
    <t>LS 55</t>
  </si>
  <si>
    <t>43471</t>
  </si>
  <si>
    <t>V17-613b-1</t>
  </si>
  <si>
    <t>MX3000P</t>
  </si>
  <si>
    <t>43476</t>
  </si>
  <si>
    <t>AKTA OLIGOPILOT 10</t>
  </si>
  <si>
    <t>1293441</t>
  </si>
  <si>
    <t>43478</t>
  </si>
  <si>
    <t>Spektrofotometer - ICP</t>
  </si>
  <si>
    <t>13695</t>
  </si>
  <si>
    <t>Carina Kronborg Lohmann</t>
  </si>
  <si>
    <t>V11-411-1</t>
  </si>
  <si>
    <t>OPTIMA 2100 DV</t>
  </si>
  <si>
    <t>08N7070201</t>
  </si>
  <si>
    <t>43480</t>
  </si>
  <si>
    <t>LTQ XL (ORBI C) + ETD</t>
  </si>
  <si>
    <t>SN017332B</t>
  </si>
  <si>
    <t>43484</t>
  </si>
  <si>
    <t>V18-602d-0</t>
  </si>
  <si>
    <t>OLYMPUS</t>
  </si>
  <si>
    <t>FV1000 SYSTEM</t>
  </si>
  <si>
    <t>43486</t>
  </si>
  <si>
    <t>13649</t>
  </si>
  <si>
    <t>ML200-AS2 (L)</t>
  </si>
  <si>
    <t>43487</t>
  </si>
  <si>
    <t>PROXEON BIOSYSTEMS A/S</t>
  </si>
  <si>
    <t>Easy nLC100(B)</t>
  </si>
  <si>
    <t>LC-000154</t>
  </si>
  <si>
    <t>43495</t>
  </si>
  <si>
    <t>Truck</t>
  </si>
  <si>
    <t>Jesper Egesborg</t>
  </si>
  <si>
    <t>90400 Teknisk Service</t>
  </si>
  <si>
    <t>Udlånscentralen</t>
  </si>
  <si>
    <t>JE 15 SP</t>
  </si>
  <si>
    <t>43742</t>
  </si>
  <si>
    <t>HPLC-udstyr</t>
  </si>
  <si>
    <t>WP21 151</t>
  </si>
  <si>
    <t>UPC900/920</t>
  </si>
  <si>
    <t>1294907</t>
  </si>
  <si>
    <t>43913</t>
  </si>
  <si>
    <t>Subaru (sælges snart)</t>
  </si>
  <si>
    <t>WP</t>
  </si>
  <si>
    <t>Subaru</t>
  </si>
  <si>
    <t>NEW 2.0 FORESTER ADW</t>
  </si>
  <si>
    <t>WV2ZZZ2KZEX046079/YY38572</t>
  </si>
  <si>
    <t>43937</t>
  </si>
  <si>
    <t>53048</t>
  </si>
  <si>
    <t>Ø10-409-2</t>
  </si>
  <si>
    <t>LPG-3400A</t>
  </si>
  <si>
    <t>43948</t>
  </si>
  <si>
    <t>FPLC</t>
  </si>
  <si>
    <t>V10-501-2</t>
  </si>
  <si>
    <t>AKTA</t>
  </si>
  <si>
    <t>AKTAPURIFIER UPC10</t>
  </si>
  <si>
    <t>1332693</t>
  </si>
  <si>
    <t>43950</t>
  </si>
  <si>
    <t>Power analyzer</t>
  </si>
  <si>
    <t>YOKOGAWA</t>
  </si>
  <si>
    <t>WT3000</t>
  </si>
  <si>
    <t>43952</t>
  </si>
  <si>
    <t>11269</t>
  </si>
  <si>
    <t>FV 1000 ODK</t>
  </si>
  <si>
    <t>43953</t>
  </si>
  <si>
    <t>Datatransmissionsudstyr</t>
  </si>
  <si>
    <t>Spectra Physics</t>
  </si>
  <si>
    <t>PUMP LASER CW 5W</t>
  </si>
  <si>
    <t>Sp01005 LHA</t>
  </si>
  <si>
    <t>43954</t>
  </si>
  <si>
    <t>Dionex E 2 (Richard)</t>
  </si>
  <si>
    <t>2840713+2850702+322071</t>
  </si>
  <si>
    <t>43963</t>
  </si>
  <si>
    <t>ICPRIE</t>
  </si>
  <si>
    <t>74703</t>
  </si>
  <si>
    <t>AMS 110 SE</t>
  </si>
  <si>
    <t>R216857</t>
  </si>
  <si>
    <t>43965</t>
  </si>
  <si>
    <t>74712</t>
  </si>
  <si>
    <t>CIE 2-01</t>
  </si>
  <si>
    <t>4294A</t>
  </si>
  <si>
    <t>MY43201651</t>
  </si>
  <si>
    <t>43977</t>
  </si>
  <si>
    <t>Labview udstyr</t>
  </si>
  <si>
    <t>CIE 0-06b</t>
  </si>
  <si>
    <t>NATIONAL INSTRUMENTS</t>
  </si>
  <si>
    <t>NI PXI-1042</t>
  </si>
  <si>
    <t>43978</t>
  </si>
  <si>
    <t>Array printer robot</t>
  </si>
  <si>
    <t>23373</t>
  </si>
  <si>
    <t>Garray mimi base</t>
  </si>
  <si>
    <t>12751</t>
  </si>
  <si>
    <t>43979</t>
  </si>
  <si>
    <t>Spektrofotometer Flash Chromatograf</t>
  </si>
  <si>
    <t>Poul Nielsen</t>
  </si>
  <si>
    <t>depot i kælder Ø10-602-0</t>
  </si>
  <si>
    <t>Biotage AB</t>
  </si>
  <si>
    <t>SP4 HPFC System</t>
  </si>
  <si>
    <t>SP4-0614-001</t>
  </si>
  <si>
    <t>43988</t>
  </si>
  <si>
    <t>Robot tilbehør</t>
  </si>
  <si>
    <t>Karina T. Therkildsen</t>
  </si>
  <si>
    <t>41003 SDU Robotics</t>
  </si>
  <si>
    <t>Ø26-603a-3</t>
  </si>
  <si>
    <t>Schunk dextrous hand</t>
  </si>
  <si>
    <t>47328</t>
  </si>
  <si>
    <t>Dataopsamlingsudstyr</t>
  </si>
  <si>
    <t>13698</t>
  </si>
  <si>
    <t>NEURO V10-405-0</t>
  </si>
  <si>
    <t>Avisoft-UltSoundGate1216H</t>
  </si>
  <si>
    <t>47331</t>
  </si>
  <si>
    <t>SM Lab: v15-408b-2</t>
  </si>
  <si>
    <t>WX 80</t>
  </si>
  <si>
    <t>47334</t>
  </si>
  <si>
    <t>23337</t>
  </si>
  <si>
    <t>Waters</t>
  </si>
  <si>
    <t>NANOACQUITY A/S</t>
  </si>
  <si>
    <t>47356</t>
  </si>
  <si>
    <t>Fluorescensudtyr</t>
  </si>
  <si>
    <t>23352</t>
  </si>
  <si>
    <t>V10-602b-1</t>
  </si>
  <si>
    <t>BMG415-101</t>
  </si>
  <si>
    <t>415-0173</t>
  </si>
  <si>
    <t>47367</t>
  </si>
  <si>
    <t>Metal eksponerings maskine</t>
  </si>
  <si>
    <t>Polyteknik</t>
  </si>
  <si>
    <t>CRYOFOX 600 EXPLORER</t>
  </si>
  <si>
    <t>47383</t>
  </si>
  <si>
    <t>Atomasorptionsfotometer/Spektrometer</t>
  </si>
  <si>
    <t>23673</t>
  </si>
  <si>
    <t>Lilian Skytte</t>
  </si>
  <si>
    <t>Ø14-605a-0</t>
  </si>
  <si>
    <t>ANALYST 400</t>
  </si>
  <si>
    <t>201S7123201</t>
  </si>
  <si>
    <t>47431</t>
  </si>
  <si>
    <t>lager i Ø11-509b-0</t>
  </si>
  <si>
    <t>CARY 100 BIO</t>
  </si>
  <si>
    <t>EL08033843</t>
  </si>
  <si>
    <t>47434</t>
  </si>
  <si>
    <t>PRG og ONJ</t>
  </si>
  <si>
    <t>APPLIED BIOSYSTEMS</t>
  </si>
  <si>
    <t>4800 Maldi TOFTOF</t>
  </si>
  <si>
    <t>AK12350711</t>
  </si>
  <si>
    <t>47435</t>
  </si>
  <si>
    <t>24020+24021</t>
  </si>
  <si>
    <t>Ø26-511-1</t>
  </si>
  <si>
    <t>New Focus</t>
  </si>
  <si>
    <t>Tlb-6326</t>
  </si>
  <si>
    <t>47437</t>
  </si>
  <si>
    <t>11298</t>
  </si>
  <si>
    <t>Ø11-108B-1/ Ulrik F</t>
  </si>
  <si>
    <t>Brock &amp; Michelsen A/S</t>
  </si>
  <si>
    <t>Axio Imager M1</t>
  </si>
  <si>
    <t>47438</t>
  </si>
  <si>
    <t>NordCEE V11-406-2</t>
  </si>
  <si>
    <t>ICS 1500</t>
  </si>
  <si>
    <t>47441</t>
  </si>
  <si>
    <t>Profilometer</t>
  </si>
  <si>
    <t>Veeco Instruments Inc.</t>
  </si>
  <si>
    <t>Dektak 150 Stylus</t>
  </si>
  <si>
    <t>25262</t>
  </si>
  <si>
    <t>47442</t>
  </si>
  <si>
    <t>74736</t>
  </si>
  <si>
    <t>Dimension SPM Instr.</t>
  </si>
  <si>
    <t>3100-1/1619TR</t>
  </si>
  <si>
    <t>47444</t>
  </si>
  <si>
    <t>23356</t>
  </si>
  <si>
    <t>TE-2000S</t>
  </si>
  <si>
    <t>Xi-120-01762</t>
  </si>
  <si>
    <t>11423</t>
  </si>
  <si>
    <t>47446</t>
  </si>
  <si>
    <t>54088</t>
  </si>
  <si>
    <t>Azpect Photonica AB</t>
  </si>
  <si>
    <t>YAG 450MJ@1064 NM</t>
  </si>
  <si>
    <t>431H</t>
  </si>
  <si>
    <t>47447</t>
  </si>
  <si>
    <t>Fluorescensudstyr</t>
  </si>
  <si>
    <t>23374</t>
  </si>
  <si>
    <t>MEMPHYS: v11-603a-0</t>
  </si>
  <si>
    <t>BFI Optilas</t>
  </si>
  <si>
    <t>Pixis 400B 1340X400</t>
  </si>
  <si>
    <t>804080001</t>
  </si>
  <si>
    <t>47462</t>
  </si>
  <si>
    <t>74053</t>
  </si>
  <si>
    <t>LECROY</t>
  </si>
  <si>
    <t>8620A WAWEMASTER</t>
  </si>
  <si>
    <t>47463</t>
  </si>
  <si>
    <t>Spektrofotometer - UV</t>
  </si>
  <si>
    <t>KINETIC Bechman UV</t>
  </si>
  <si>
    <t>DU-800 HP KINETIC</t>
  </si>
  <si>
    <t>8002854</t>
  </si>
  <si>
    <t>47464</t>
  </si>
  <si>
    <t>Ø28-604-2</t>
  </si>
  <si>
    <t>AGILENT TECNOLOGIES</t>
  </si>
  <si>
    <t>DSO6032A 2-CHANNEL</t>
  </si>
  <si>
    <t>MY44009014</t>
  </si>
  <si>
    <t>47475</t>
  </si>
  <si>
    <t>Signalgenerator</t>
  </si>
  <si>
    <t>SMA-A100</t>
  </si>
  <si>
    <t>101502-2</t>
  </si>
  <si>
    <t>47497</t>
  </si>
  <si>
    <t>Judith Kuntsche</t>
  </si>
  <si>
    <t>Ø9-510b-2</t>
  </si>
  <si>
    <t>Agilent Tecnologies</t>
  </si>
  <si>
    <t>G2175BA / G2185BA</t>
  </si>
  <si>
    <t>47498</t>
  </si>
  <si>
    <t>V13-914-a-0</t>
  </si>
  <si>
    <t>BX51TF-5</t>
  </si>
  <si>
    <t>47521</t>
  </si>
  <si>
    <t>Analysator - termisk</t>
  </si>
  <si>
    <t>Mads Toudal Frandsen</t>
  </si>
  <si>
    <t>SINTERFACE TECHNOLOGIES</t>
  </si>
  <si>
    <t>PAT-1</t>
  </si>
  <si>
    <t>100087</t>
  </si>
  <si>
    <t>47522</t>
  </si>
  <si>
    <t>Vibrationsmeter</t>
  </si>
  <si>
    <t>Lars Duggen</t>
  </si>
  <si>
    <t>CIE 2:07</t>
  </si>
  <si>
    <t>PSV-400-M</t>
  </si>
  <si>
    <t>47523</t>
  </si>
  <si>
    <t>Kalorimeter</t>
  </si>
  <si>
    <t>23351</t>
  </si>
  <si>
    <t>6300 DSC SYSTEM</t>
  </si>
  <si>
    <t>SNA 171887</t>
  </si>
  <si>
    <t>47533</t>
  </si>
  <si>
    <t>WITEC SYSTEM</t>
  </si>
  <si>
    <t>ALPHA 300</t>
  </si>
  <si>
    <t>47534</t>
  </si>
  <si>
    <t>N9010 EXA</t>
  </si>
  <si>
    <t>47535</t>
  </si>
  <si>
    <t>E5071C ENA</t>
  </si>
  <si>
    <t>MY46101435</t>
  </si>
  <si>
    <t>47606</t>
  </si>
  <si>
    <t>23389</t>
  </si>
  <si>
    <t>V16-602-1</t>
  </si>
  <si>
    <t>OLYMPUS DANMARK</t>
  </si>
  <si>
    <t>MMI-SC-SYS</t>
  </si>
  <si>
    <t>47608</t>
  </si>
  <si>
    <t>V17-913-c-0</t>
  </si>
  <si>
    <t>Sakura Finetek Denmark ApS</t>
  </si>
  <si>
    <t>6133 PRISMA</t>
  </si>
  <si>
    <t>47609</t>
  </si>
  <si>
    <t>Ø9-511b-2</t>
  </si>
  <si>
    <t>ANALYTICAL INSTRUMENTS AS</t>
  </si>
  <si>
    <t>CARY ECLIPSE</t>
  </si>
  <si>
    <t>EL06073794</t>
  </si>
  <si>
    <t>47610</t>
  </si>
  <si>
    <t>Sputter coater</t>
  </si>
  <si>
    <t>SPECTRAL SOLUTIONS AB</t>
  </si>
  <si>
    <t>Sputter coater 208HR</t>
  </si>
  <si>
    <t>47611</t>
  </si>
  <si>
    <t>54102</t>
  </si>
  <si>
    <t>Ø26-602a-1</t>
  </si>
  <si>
    <t>AGILENT TECHNOLOGIES</t>
  </si>
  <si>
    <t>MY43201955</t>
  </si>
  <si>
    <t>47623</t>
  </si>
  <si>
    <t>Ion chromatograf/prep. HPLC</t>
  </si>
  <si>
    <t>Ø31-511-1/Ø31-512-2</t>
  </si>
  <si>
    <t>ICS-3000 DP</t>
  </si>
  <si>
    <t>08090692</t>
  </si>
  <si>
    <t>47624</t>
  </si>
  <si>
    <t>23406</t>
  </si>
  <si>
    <t>cebi: V10-505c-1</t>
  </si>
  <si>
    <t>AXIO OBSERVER Z1</t>
  </si>
  <si>
    <t>3834000682</t>
  </si>
  <si>
    <t>47625</t>
  </si>
  <si>
    <t>Sav</t>
  </si>
  <si>
    <t>11712</t>
  </si>
  <si>
    <t>Sara Trindkær Nissen</t>
  </si>
  <si>
    <t>10100 Klinisk Institut</t>
  </si>
  <si>
    <t>V18-812e-1</t>
  </si>
  <si>
    <t>MICROTOME CUTTING</t>
  </si>
  <si>
    <t>47626</t>
  </si>
  <si>
    <t>Fiberskop</t>
  </si>
  <si>
    <t>17001</t>
  </si>
  <si>
    <t>V09-608c-0</t>
  </si>
  <si>
    <t>KARL STORZ-ENDOSKOPI DANMARK</t>
  </si>
  <si>
    <t>URETERO-FIBERSCOPE</t>
  </si>
  <si>
    <t>2007956S</t>
  </si>
  <si>
    <t>47640</t>
  </si>
  <si>
    <t>21207</t>
  </si>
  <si>
    <t>Flemming Nielsen</t>
  </si>
  <si>
    <t>V17-812d-2</t>
  </si>
  <si>
    <t>THERMO ELECTRON</t>
  </si>
  <si>
    <t>TSQ QUANTUM ULTRA</t>
  </si>
  <si>
    <t>47677</t>
  </si>
  <si>
    <t>Spektrum analysator/Elektronisk arbejdsstation</t>
  </si>
  <si>
    <t>24015</t>
  </si>
  <si>
    <t>Zahner Elektrik</t>
  </si>
  <si>
    <t>IM6 WORKSTATION</t>
  </si>
  <si>
    <t>12362</t>
  </si>
  <si>
    <t>47678</t>
  </si>
  <si>
    <t>54001</t>
  </si>
  <si>
    <t>IM6EX WORKSTATION</t>
  </si>
  <si>
    <t>14756</t>
  </si>
  <si>
    <t>47680</t>
  </si>
  <si>
    <t>HPLC-udstyr (HPLC-4)</t>
  </si>
  <si>
    <t>Ø31-512-2</t>
  </si>
  <si>
    <t>G1379B-G1312A</t>
  </si>
  <si>
    <t>47707</t>
  </si>
  <si>
    <t>JSM-6490LV</t>
  </si>
  <si>
    <t>47715</t>
  </si>
  <si>
    <t>53007</t>
  </si>
  <si>
    <t>Ø10-409-0</t>
  </si>
  <si>
    <t>UKENDT</t>
  </si>
  <si>
    <t>AKTAPURIFIER 10</t>
  </si>
  <si>
    <t>1370067</t>
  </si>
  <si>
    <t>47716</t>
  </si>
  <si>
    <t>UV-Fotometer</t>
  </si>
  <si>
    <t>23372</t>
  </si>
  <si>
    <t>UVP</t>
  </si>
  <si>
    <t>BIOSPECTRUM 800</t>
  </si>
  <si>
    <t>47717</t>
  </si>
  <si>
    <t>PRG og PHØ</t>
  </si>
  <si>
    <t>1200 serie (PHØ HPLC)</t>
  </si>
  <si>
    <t>DE63060628+DE64255966+DE60557051</t>
  </si>
  <si>
    <t>47718</t>
  </si>
  <si>
    <t>13519</t>
  </si>
  <si>
    <t>Thomas J.D. Jørgensen</t>
  </si>
  <si>
    <t>PRG og TJDJ</t>
  </si>
  <si>
    <t>TJDJ HDXsystemG1382A 1200</t>
  </si>
  <si>
    <t>de40928100+de60555619+jp82010437</t>
  </si>
  <si>
    <t>47719</t>
  </si>
  <si>
    <t>23578</t>
  </si>
  <si>
    <t>PRG og PHø</t>
  </si>
  <si>
    <t>1200 serie (HILIC)</t>
  </si>
  <si>
    <t>JP82009125+DE60555600+DE6056581</t>
  </si>
  <si>
    <t>47721</t>
  </si>
  <si>
    <t>Ditte Neess Pedersen</t>
  </si>
  <si>
    <t>Oasen: v7-505-1</t>
  </si>
  <si>
    <t>Sorval, RC-6 PLUS</t>
  </si>
  <si>
    <t>47725</t>
  </si>
  <si>
    <t>Inkubator</t>
  </si>
  <si>
    <t>13863</t>
  </si>
  <si>
    <t>kl2 lab</t>
  </si>
  <si>
    <t>BRAUNER &amp; NYBRO</t>
  </si>
  <si>
    <t>BINDER KB 53</t>
  </si>
  <si>
    <t>47728</t>
  </si>
  <si>
    <t>ADVION BIOSCIENCES</t>
  </si>
  <si>
    <t>Traversa Nanomate system</t>
  </si>
  <si>
    <t>TR342</t>
  </si>
  <si>
    <t>47729</t>
  </si>
  <si>
    <t>Mikroskopstilbehør</t>
  </si>
  <si>
    <t>CMR-TIR-2L</t>
  </si>
  <si>
    <t>47775</t>
  </si>
  <si>
    <t>Visuel stimulations apparat</t>
  </si>
  <si>
    <t>Thomas O. Madsen</t>
  </si>
  <si>
    <t>eLab</t>
  </si>
  <si>
    <t>TOBII TECHNOLOGY</t>
  </si>
  <si>
    <t>TOBII X120</t>
  </si>
  <si>
    <t>TX120/204/93000302</t>
  </si>
  <si>
    <t>47777</t>
  </si>
  <si>
    <t>Fryseapparat</t>
  </si>
  <si>
    <t>Jacek Fiutowski</t>
  </si>
  <si>
    <t>Sumitomo</t>
  </si>
  <si>
    <t>CNA-11B Cryostat</t>
  </si>
  <si>
    <t>065393</t>
  </si>
  <si>
    <t>47784</t>
  </si>
  <si>
    <t>Ø26-508-1</t>
  </si>
  <si>
    <t>BRUEL &amp; KJÆR</t>
  </si>
  <si>
    <t>3560-D</t>
  </si>
  <si>
    <t>47787</t>
  </si>
  <si>
    <t>mikro/LMO: KL2</t>
  </si>
  <si>
    <t>AID AUTOIMMUN DIAGNOSTIKA</t>
  </si>
  <si>
    <t>AID Autoimmun dianostika</t>
  </si>
  <si>
    <t>BAC020407002</t>
  </si>
  <si>
    <t>47788</t>
  </si>
  <si>
    <t>Analysator-Kviksølv</t>
  </si>
  <si>
    <t>51117</t>
  </si>
  <si>
    <t>V17-805a-2</t>
  </si>
  <si>
    <t>09010655</t>
  </si>
  <si>
    <t>47790</t>
  </si>
  <si>
    <t>Martin Brandl</t>
  </si>
  <si>
    <t>WYATT TECHNOLOGY</t>
  </si>
  <si>
    <t>7696 Agilent</t>
  </si>
  <si>
    <t>DE 62957478</t>
  </si>
  <si>
    <t>47795</t>
  </si>
  <si>
    <t>Vandanalyseudstyr</t>
  </si>
  <si>
    <t>5313696</t>
  </si>
  <si>
    <t>NordCEE V12-408-0</t>
  </si>
  <si>
    <t>SEA &amp; SUN TECHNOLOGY</t>
  </si>
  <si>
    <t>CTD90M E - PROBE</t>
  </si>
  <si>
    <t>47800</t>
  </si>
  <si>
    <t>Kolposkop</t>
  </si>
  <si>
    <t>Birgitte Schmidt Astrup</t>
  </si>
  <si>
    <t>OUH-CVO</t>
  </si>
  <si>
    <t>BROCK &amp; MICHELSEN</t>
  </si>
  <si>
    <t>150 FC</t>
  </si>
  <si>
    <t>47801</t>
  </si>
  <si>
    <t>Ultralydapparat</t>
  </si>
  <si>
    <t>21253</t>
  </si>
  <si>
    <t>Anders Grøntved</t>
  </si>
  <si>
    <t>RICH: Ø11-112A-1</t>
  </si>
  <si>
    <t>LE BT09 TSP</t>
  </si>
  <si>
    <t>47802</t>
  </si>
  <si>
    <t>21251</t>
  </si>
  <si>
    <t>Karen Søgaard</t>
  </si>
  <si>
    <t>MUSKULOS</t>
  </si>
  <si>
    <t>Velamed GMBH</t>
  </si>
  <si>
    <t>DTS-SYSTEM</t>
  </si>
  <si>
    <t>47804</t>
  </si>
  <si>
    <t>V17-616a-1</t>
  </si>
  <si>
    <t>DMT</t>
  </si>
  <si>
    <t>110P-Z</t>
  </si>
  <si>
    <t>47805</t>
  </si>
  <si>
    <t>Oscillator</t>
  </si>
  <si>
    <t>MAI TAI HP DS</t>
  </si>
  <si>
    <t>47806</t>
  </si>
  <si>
    <t>23876</t>
  </si>
  <si>
    <t>V11-605b-0</t>
  </si>
  <si>
    <t>Cryotome F.S.E.</t>
  </si>
  <si>
    <t>47809</t>
  </si>
  <si>
    <t>Cryostat</t>
  </si>
  <si>
    <t>Ø11-108B-1/Ulrik F</t>
  </si>
  <si>
    <t>MICROM</t>
  </si>
  <si>
    <t>HM 560M</t>
  </si>
  <si>
    <t>47814</t>
  </si>
  <si>
    <t>Mikroskopfotometer</t>
  </si>
  <si>
    <t>23686</t>
  </si>
  <si>
    <t>Ø11-412-2</t>
  </si>
  <si>
    <t>Nanosight LTD</t>
  </si>
  <si>
    <t>Nanosight LM10</t>
  </si>
  <si>
    <t>528</t>
  </si>
  <si>
    <t>47815</t>
  </si>
  <si>
    <t>Videoudstyr diverse</t>
  </si>
  <si>
    <t>72017</t>
  </si>
  <si>
    <t>V14-612a-0</t>
  </si>
  <si>
    <t>Agntho´s AB</t>
  </si>
  <si>
    <t>Smart Tracking System</t>
  </si>
  <si>
    <t>47817</t>
  </si>
  <si>
    <t>Støjmåleudstyr</t>
  </si>
  <si>
    <t>SY-2 SYMPHONIE</t>
  </si>
  <si>
    <t>47818</t>
  </si>
  <si>
    <t>DNA-udstyr</t>
  </si>
  <si>
    <t>23565</t>
  </si>
  <si>
    <t>Brage Storstein Andresen</t>
  </si>
  <si>
    <t>v15-411a-1</t>
  </si>
  <si>
    <t>Bioanalyzer 2100</t>
  </si>
  <si>
    <t>De72905190</t>
  </si>
  <si>
    <t>47819</t>
  </si>
  <si>
    <t>Reoler</t>
  </si>
  <si>
    <t>45,1 kælder (musestald)</t>
  </si>
  <si>
    <t>Scanbur BK</t>
  </si>
  <si>
    <t>Sealsafe for GM500</t>
  </si>
  <si>
    <t>47820</t>
  </si>
  <si>
    <t>Massespektrometer - MALDI - HPLC + ESI</t>
  </si>
  <si>
    <t>Autoflex - MALDI Microtof</t>
  </si>
  <si>
    <t>GT0253G201-G</t>
  </si>
  <si>
    <t>47821</t>
  </si>
  <si>
    <t>V18-812d-1</t>
  </si>
  <si>
    <t>Olympus Danmark</t>
  </si>
  <si>
    <t>47825</t>
  </si>
  <si>
    <t>Olympus Danmark A/S</t>
  </si>
  <si>
    <t>U-TBI90</t>
  </si>
  <si>
    <t>47827</t>
  </si>
  <si>
    <t>GPS-udstyr</t>
  </si>
  <si>
    <t>12951</t>
  </si>
  <si>
    <t>3 ÅR</t>
  </si>
  <si>
    <t>MUSKELFYS</t>
  </si>
  <si>
    <t>BT-Q1000X</t>
  </si>
  <si>
    <t>47828</t>
  </si>
  <si>
    <t>NordCEE V10-406b-1</t>
  </si>
  <si>
    <t>LEICA A\S</t>
  </si>
  <si>
    <t>DM2000</t>
  </si>
  <si>
    <t>47829</t>
  </si>
  <si>
    <t>Proxeon Biosystems A\S</t>
  </si>
  <si>
    <t>Easy nLC100 (E)LC100 NANO</t>
  </si>
  <si>
    <t>LC-000336</t>
  </si>
  <si>
    <t>47831</t>
  </si>
  <si>
    <t>massespektrometer</t>
  </si>
  <si>
    <t>23875</t>
  </si>
  <si>
    <t>V11-409a-1 Apparatrum</t>
  </si>
  <si>
    <t>THERMO FISHER SCIENTIFIC</t>
  </si>
  <si>
    <t>MAS 200 R</t>
  </si>
  <si>
    <t>SN 08402D</t>
  </si>
  <si>
    <t>47858</t>
  </si>
  <si>
    <t>Fluorescnsudstyr</t>
  </si>
  <si>
    <t>23378</t>
  </si>
  <si>
    <t>BMR: v18-407d-0</t>
  </si>
  <si>
    <t>FUJI</t>
  </si>
  <si>
    <t>TYPOON FLA 7000</t>
  </si>
  <si>
    <t>CZC941533D</t>
  </si>
  <si>
    <t>47861</t>
  </si>
  <si>
    <t>13726</t>
  </si>
  <si>
    <t>Leica A/S</t>
  </si>
  <si>
    <t>M165 FC</t>
  </si>
  <si>
    <t>5677768</t>
  </si>
  <si>
    <t>47862</t>
  </si>
  <si>
    <t>Wirebonder</t>
  </si>
  <si>
    <t>Inseto Limited</t>
  </si>
  <si>
    <t>Wedge &amp; Ball Bonder</t>
  </si>
  <si>
    <t>47864</t>
  </si>
  <si>
    <t>13725</t>
  </si>
  <si>
    <t>Polytech. resh.</t>
  </si>
  <si>
    <t>OFV-5000</t>
  </si>
  <si>
    <t>47883</t>
  </si>
  <si>
    <t>Frysetørrer</t>
  </si>
  <si>
    <t>Ø11-504b-0</t>
  </si>
  <si>
    <t>Christ GMBH</t>
  </si>
  <si>
    <t>Gamma 2-16 lsc</t>
  </si>
  <si>
    <t>21446</t>
  </si>
  <si>
    <t>Perkin-Elmer</t>
  </si>
  <si>
    <t>47893</t>
  </si>
  <si>
    <t>WORKSTATION</t>
  </si>
  <si>
    <t>GP3200P</t>
  </si>
  <si>
    <t>47894</t>
  </si>
  <si>
    <t>Ø31-512A-2</t>
  </si>
  <si>
    <t>LABOFUGE</t>
  </si>
  <si>
    <t>Scan Speed 40</t>
  </si>
  <si>
    <t>GVT23509120036</t>
  </si>
  <si>
    <t>47899</t>
  </si>
  <si>
    <t>TR485</t>
  </si>
  <si>
    <t>47903</t>
  </si>
  <si>
    <t>Spektrum Analysator</t>
  </si>
  <si>
    <t>33019</t>
  </si>
  <si>
    <t>ACCURION GMBH</t>
  </si>
  <si>
    <t>ELLIPSOMETER</t>
  </si>
  <si>
    <t>47905</t>
  </si>
  <si>
    <t>Analysator-Elektronik/Røntgenapparat</t>
  </si>
  <si>
    <t>23695</t>
  </si>
  <si>
    <t>ø9-501b-1</t>
  </si>
  <si>
    <t>PANALYTICAL</t>
  </si>
  <si>
    <t>XPERT PRO MPD</t>
  </si>
  <si>
    <t>200475</t>
  </si>
  <si>
    <t>47906</t>
  </si>
  <si>
    <t>Impedance Spektrometer</t>
  </si>
  <si>
    <t>74057</t>
  </si>
  <si>
    <t>ZAHNER ELEKTRIK</t>
  </si>
  <si>
    <t>CIMPS SYSTEM</t>
  </si>
  <si>
    <t>47907</t>
  </si>
  <si>
    <t>Mikroskop - Wedge bonder</t>
  </si>
  <si>
    <t>INSETO</t>
  </si>
  <si>
    <t>MODEL 4526</t>
  </si>
  <si>
    <t>47924</t>
  </si>
  <si>
    <t>53037</t>
  </si>
  <si>
    <t>ANDOR</t>
  </si>
  <si>
    <t>IXON 860 EMCCD</t>
  </si>
  <si>
    <t>47925</t>
  </si>
  <si>
    <t>på gangen</t>
  </si>
  <si>
    <t>LC - 501A LASER MODUL</t>
  </si>
  <si>
    <t>47926</t>
  </si>
  <si>
    <t>SCANBUR BK</t>
  </si>
  <si>
    <t>SEALSAFE PLUS</t>
  </si>
  <si>
    <t>1000154</t>
  </si>
  <si>
    <t>47927</t>
  </si>
  <si>
    <t>HPLC-UDSTYR</t>
  </si>
  <si>
    <t>21228</t>
  </si>
  <si>
    <t>PAL SYSTEMS</t>
  </si>
  <si>
    <t>PAL WASH STATION</t>
  </si>
  <si>
    <t>47928</t>
  </si>
  <si>
    <t>Måleudstyr-Partikler</t>
  </si>
  <si>
    <t>Annette Bauer-Brandl</t>
  </si>
  <si>
    <t>ø11-505-0</t>
  </si>
  <si>
    <t>Anasysta ek</t>
  </si>
  <si>
    <t>Accusizer 780 SIS</t>
  </si>
  <si>
    <t>0207S02</t>
  </si>
  <si>
    <t>47943</t>
  </si>
  <si>
    <t>Inventar</t>
  </si>
  <si>
    <t>Campus Odense</t>
  </si>
  <si>
    <t>Constructor</t>
  </si>
  <si>
    <t>Mobilreol</t>
  </si>
  <si>
    <t>47944</t>
  </si>
  <si>
    <t>Gas-blandeapparat</t>
  </si>
  <si>
    <t>74703+74714</t>
  </si>
  <si>
    <t>Mogens Petersen</t>
  </si>
  <si>
    <t>Yara Industrial A/S</t>
  </si>
  <si>
    <t>ICP</t>
  </si>
  <si>
    <t>47947</t>
  </si>
  <si>
    <t>Tørreanlæg / spraytørre</t>
  </si>
  <si>
    <t>Holm og Halby</t>
  </si>
  <si>
    <t>B-90</t>
  </si>
  <si>
    <t>47948</t>
  </si>
  <si>
    <t>Spektrofotometer tilbehør (kamera)</t>
  </si>
  <si>
    <t>V10-602a-0</t>
  </si>
  <si>
    <t>IXON+ DU885</t>
  </si>
  <si>
    <t>47950</t>
  </si>
  <si>
    <t>Laser-spektrumanalysator</t>
  </si>
  <si>
    <t>Saphire Oscillator</t>
  </si>
  <si>
    <t>4744</t>
  </si>
  <si>
    <t>47951</t>
  </si>
  <si>
    <t>Bord</t>
  </si>
  <si>
    <t>Udlånt til MCI - Sønderborg</t>
  </si>
  <si>
    <t>Thorlabs Sweden A/S</t>
  </si>
  <si>
    <t>Optical Tabels</t>
  </si>
  <si>
    <t>08498</t>
  </si>
  <si>
    <t>47958</t>
  </si>
  <si>
    <t>Flurometer</t>
  </si>
  <si>
    <t>23205</t>
  </si>
  <si>
    <t>Hindsholmvej</t>
  </si>
  <si>
    <t>Field</t>
  </si>
  <si>
    <t>47959</t>
  </si>
  <si>
    <t>Radioaktivitetsdetektor</t>
  </si>
  <si>
    <t>23794</t>
  </si>
  <si>
    <t>Marianne Holmer</t>
  </si>
  <si>
    <t>V11-504b-2</t>
  </si>
  <si>
    <t>TRI-CARB 2910 TR</t>
  </si>
  <si>
    <t>47960</t>
  </si>
  <si>
    <t>Scintillationstæller</t>
  </si>
  <si>
    <t>13564</t>
  </si>
  <si>
    <t>BMR: v16-407-1</t>
  </si>
  <si>
    <t>MICROBETA2</t>
  </si>
  <si>
    <t>DG11107085</t>
  </si>
  <si>
    <t>47961</t>
  </si>
  <si>
    <t>HPLC-udstyr (Ultimate 2)</t>
  </si>
  <si>
    <t>61412</t>
  </si>
  <si>
    <t>Dionex Denmark A/S</t>
  </si>
  <si>
    <t>WPS-3000SL</t>
  </si>
  <si>
    <t>47962</t>
  </si>
  <si>
    <t>Avanti J-26XPI</t>
  </si>
  <si>
    <t>JXT10F30</t>
  </si>
  <si>
    <t>47963</t>
  </si>
  <si>
    <t>Dataopsamlingsudstyr/AFM</t>
  </si>
  <si>
    <t>DME</t>
  </si>
  <si>
    <t>DS 95 SYSTEM</t>
  </si>
  <si>
    <t>47964</t>
  </si>
  <si>
    <t>COMBIFLASCH RF200</t>
  </si>
  <si>
    <t>210K20094</t>
  </si>
  <si>
    <t>47965</t>
  </si>
  <si>
    <t>Elite la chrome</t>
  </si>
  <si>
    <t>L2400+L2300+L2200+pumpA+B</t>
  </si>
  <si>
    <t>890-0852/22e82-029+890-0402</t>
  </si>
  <si>
    <t>47981</t>
  </si>
  <si>
    <t>Klaver</t>
  </si>
  <si>
    <t>Annemette Sjelhøj</t>
  </si>
  <si>
    <t>U45</t>
  </si>
  <si>
    <t>Steinway&amp;Sons</t>
  </si>
  <si>
    <t>A-188</t>
  </si>
  <si>
    <t>582426</t>
  </si>
  <si>
    <t>47982</t>
  </si>
  <si>
    <t>MAI TAI FV1000MPE</t>
  </si>
  <si>
    <t>7066</t>
  </si>
  <si>
    <t>47983</t>
  </si>
  <si>
    <t>Spektrofotometer/Raman</t>
  </si>
  <si>
    <t>62412</t>
  </si>
  <si>
    <t>Ø31-507-1</t>
  </si>
  <si>
    <t>Bruker optics</t>
  </si>
  <si>
    <t>FT-RAMAN SYSTEM</t>
  </si>
  <si>
    <t>10049152 CCD 11026</t>
  </si>
  <si>
    <t>47984</t>
  </si>
  <si>
    <t>Mikroskop/Raman</t>
  </si>
  <si>
    <t>Bruker Optics</t>
  </si>
  <si>
    <t>Senterra</t>
  </si>
  <si>
    <t>10049147 IFR27</t>
  </si>
  <si>
    <t>47985</t>
  </si>
  <si>
    <t>Spektrum analysator</t>
  </si>
  <si>
    <t>SPEKTRUM 65 FT-IR</t>
  </si>
  <si>
    <t>47986</t>
  </si>
  <si>
    <t>Målemaskine</t>
  </si>
  <si>
    <t>13728</t>
  </si>
  <si>
    <t>Precision Measurement Engineer</t>
  </si>
  <si>
    <t>SCAMP SN0062</t>
  </si>
  <si>
    <t>47987</t>
  </si>
  <si>
    <t>Jesper Bergholdt Sørensen</t>
  </si>
  <si>
    <t>Ø33-606-1</t>
  </si>
  <si>
    <t>Zwick GMBH &amp; CO</t>
  </si>
  <si>
    <t>Proline 50</t>
  </si>
  <si>
    <t>47993</t>
  </si>
  <si>
    <t>2 stk. HPLC-udstyr (Ultimate3)</t>
  </si>
  <si>
    <t>65412+62412</t>
  </si>
  <si>
    <t>Ø31-511-1 OG Ø31-512-2</t>
  </si>
  <si>
    <t>Dionex Denmark</t>
  </si>
  <si>
    <t>UltiMate 3000</t>
  </si>
  <si>
    <t>Flere komponenter</t>
  </si>
  <si>
    <t>47995</t>
  </si>
  <si>
    <t>Sonikator</t>
  </si>
  <si>
    <t>13958</t>
  </si>
  <si>
    <t>SM Lab: v15-411B-2</t>
  </si>
  <si>
    <t>Diagenode</t>
  </si>
  <si>
    <t>Bioruptor twin sonicator</t>
  </si>
  <si>
    <t>brt-110108</t>
  </si>
  <si>
    <t>47997</t>
  </si>
  <si>
    <t>Laser til konfokalt mikroskop</t>
  </si>
  <si>
    <t>Ulla Melchior Hansen</t>
  </si>
  <si>
    <t>Azpect Photonics AB</t>
  </si>
  <si>
    <t>Mai Tai eHP DS ultrafast</t>
  </si>
  <si>
    <t>7066+7041</t>
  </si>
  <si>
    <t>54004</t>
  </si>
  <si>
    <t>IX71S8F-3-5</t>
  </si>
  <si>
    <t>54008</t>
  </si>
  <si>
    <t>Mikroskoptilbehør</t>
  </si>
  <si>
    <t>Ø31-507A-1(MARTIN)</t>
  </si>
  <si>
    <t>LUDL Electronics</t>
  </si>
  <si>
    <t>MOTORIZED X-Y STAGE</t>
  </si>
  <si>
    <t>165945</t>
  </si>
  <si>
    <t>54009</t>
  </si>
  <si>
    <t>NMR-Spektrometer</t>
  </si>
  <si>
    <t>Ø11-506-0</t>
  </si>
  <si>
    <t>VARIAN</t>
  </si>
  <si>
    <t>STD-ADV-031</t>
  </si>
  <si>
    <t>5049</t>
  </si>
  <si>
    <t>54010</t>
  </si>
  <si>
    <t>WR-204XI</t>
  </si>
  <si>
    <t>54012</t>
  </si>
  <si>
    <t>PCR-Udstyr</t>
  </si>
  <si>
    <t>13512</t>
  </si>
  <si>
    <t>STEPONEPLUS 96WELL</t>
  </si>
  <si>
    <t>4376592</t>
  </si>
  <si>
    <t>54021</t>
  </si>
  <si>
    <t>GAS BENCH II</t>
  </si>
  <si>
    <t>54023</t>
  </si>
  <si>
    <t>21227</t>
  </si>
  <si>
    <t>V18-809c-2</t>
  </si>
  <si>
    <t>APPLIED BIOSYSTEM</t>
  </si>
  <si>
    <t>STEPONEPLUS</t>
  </si>
  <si>
    <t>54027</t>
  </si>
  <si>
    <t>31101</t>
  </si>
  <si>
    <t>RICH: Ø11-112a-1</t>
  </si>
  <si>
    <t>LC5 BT08</t>
  </si>
  <si>
    <t>DK1256US01</t>
  </si>
  <si>
    <t>54028</t>
  </si>
  <si>
    <t>Bioautomation Corp</t>
  </si>
  <si>
    <t>Mermaid 4</t>
  </si>
  <si>
    <t>116</t>
  </si>
  <si>
    <t>54030</t>
  </si>
  <si>
    <t>RICH: HCA børnehosp Steffen H</t>
  </si>
  <si>
    <t>Prodigy scanner-DEXA scan</t>
  </si>
  <si>
    <t>54033</t>
  </si>
  <si>
    <t>Ø26-511a-1</t>
  </si>
  <si>
    <t>MILLIENNIAR PRO 10</t>
  </si>
  <si>
    <t>E302010SJS</t>
  </si>
  <si>
    <t>54035</t>
  </si>
  <si>
    <t>23872</t>
  </si>
  <si>
    <t>AVISOFT BIOACOUSTICS</t>
  </si>
  <si>
    <t>AVISOFT 1216H</t>
  </si>
  <si>
    <t>54036</t>
  </si>
  <si>
    <t>23404</t>
  </si>
  <si>
    <t>EDINBURG INSTRUMENTS LTD</t>
  </si>
  <si>
    <t>FLS920</t>
  </si>
  <si>
    <t>54039</t>
  </si>
  <si>
    <t>Accelerometer</t>
  </si>
  <si>
    <t>RICH: Ø15-205-2</t>
  </si>
  <si>
    <t>ukendt</t>
  </si>
  <si>
    <t>ACTIGRAPH LLC</t>
  </si>
  <si>
    <t>54046</t>
  </si>
  <si>
    <t>Ford/uden nummer (sælges snart)</t>
  </si>
  <si>
    <t>Ved Serviceområdet</t>
  </si>
  <si>
    <t>Ford</t>
  </si>
  <si>
    <t>Ford Focus C Max 1,6D</t>
  </si>
  <si>
    <t>WFOJXXWPBJAA36679/DW34309</t>
  </si>
  <si>
    <t>54048</t>
  </si>
  <si>
    <t>Mikrobølgeovn</t>
  </si>
  <si>
    <t>13915</t>
  </si>
  <si>
    <t>CEM</t>
  </si>
  <si>
    <t>Mars 5 System</t>
  </si>
  <si>
    <t>MD 4429</t>
  </si>
  <si>
    <t>54049</t>
  </si>
  <si>
    <t>23569</t>
  </si>
  <si>
    <t>Solis ImagingS/W+IXON PCI</t>
  </si>
  <si>
    <t>C-5677+X5771</t>
  </si>
  <si>
    <t>54050</t>
  </si>
  <si>
    <t>3-finger dextrous hand</t>
  </si>
  <si>
    <t>44007</t>
  </si>
  <si>
    <t>Schunk</t>
  </si>
  <si>
    <t>306450-SDH</t>
  </si>
  <si>
    <t>667</t>
  </si>
  <si>
    <t>54052</t>
  </si>
  <si>
    <t>Fibermålings apparat</t>
  </si>
  <si>
    <t>Kathrine Lynge Wiingaard</t>
  </si>
  <si>
    <t>Ø33-511-1</t>
  </si>
  <si>
    <t>Foss A/S</t>
  </si>
  <si>
    <t>Fibertec 2010 nr.91709225</t>
  </si>
  <si>
    <t>Fiber hot Extration 91707738 + cold</t>
  </si>
  <si>
    <t>54054</t>
  </si>
  <si>
    <t>Fiber laser</t>
  </si>
  <si>
    <t>MPB Communications Inc.</t>
  </si>
  <si>
    <t>2RU-UFL-P-1500-592</t>
  </si>
  <si>
    <t>2RU-1111-1420</t>
  </si>
  <si>
    <t>54055</t>
  </si>
  <si>
    <t>Apparatur til fremstilling af TMA-blokke</t>
  </si>
  <si>
    <t>72174</t>
  </si>
  <si>
    <t>J.B Winsløsvej 15, 5000 Odense</t>
  </si>
  <si>
    <t>WP15 371B</t>
  </si>
  <si>
    <t>3DHISTECH Ltd.,Ungarn</t>
  </si>
  <si>
    <t>TMA-Master 01</t>
  </si>
  <si>
    <t>T-009201</t>
  </si>
  <si>
    <t>54057</t>
  </si>
  <si>
    <t>Instrument til måling af lungefunktion hos mus</t>
  </si>
  <si>
    <t>12779</t>
  </si>
  <si>
    <t>V18-611a-2</t>
  </si>
  <si>
    <t>SCIREQ(Canada)</t>
  </si>
  <si>
    <t>FV-FXB-CM</t>
  </si>
  <si>
    <t>1084796</t>
  </si>
  <si>
    <t>54059</t>
  </si>
  <si>
    <t>Imaging UV/VIS</t>
  </si>
  <si>
    <t>11796</t>
  </si>
  <si>
    <t>WP25 407</t>
  </si>
  <si>
    <t>FX7-7026.WL/26MX</t>
  </si>
  <si>
    <t>11 200420</t>
  </si>
  <si>
    <t>54066</t>
  </si>
  <si>
    <t>TSQ Quantum XLS Less GC (populært GC-MS) - demo model 1 år</t>
  </si>
  <si>
    <t>V17-806b-2</t>
  </si>
  <si>
    <t>Quantum XLS</t>
  </si>
  <si>
    <t>TQU02720</t>
  </si>
  <si>
    <t>54067</t>
  </si>
  <si>
    <t>Triplus Base Unit - Autosampler. Demomodel 1 år</t>
  </si>
  <si>
    <t>Triplus TP201</t>
  </si>
  <si>
    <t>20074248</t>
  </si>
  <si>
    <t>54069</t>
  </si>
  <si>
    <t>Dynamisk mekanisk analysator (v. polymer materialer)</t>
  </si>
  <si>
    <t>54709</t>
  </si>
  <si>
    <t>A 4-01 Fatigue and Fract lab</t>
  </si>
  <si>
    <t>Q800</t>
  </si>
  <si>
    <t>54072</t>
  </si>
  <si>
    <t>Vector single piont current meter</t>
  </si>
  <si>
    <t>Nortek</t>
  </si>
  <si>
    <t>Vector</t>
  </si>
  <si>
    <t>VEC9618</t>
  </si>
  <si>
    <t>54073</t>
  </si>
  <si>
    <t>Depositionsanlæg, vakuumpumpe</t>
  </si>
  <si>
    <t>54727</t>
  </si>
  <si>
    <t>A3-6 OPTIKLAB</t>
  </si>
  <si>
    <t>Edwards</t>
  </si>
  <si>
    <t>STPiXA 1606 Maglev</t>
  </si>
  <si>
    <t>117041414</t>
  </si>
  <si>
    <t>54074</t>
  </si>
  <si>
    <t>Elektrisk måleudstyr</t>
  </si>
  <si>
    <t>74069</t>
  </si>
  <si>
    <t>LeCroy</t>
  </si>
  <si>
    <t>WR604Zi</t>
  </si>
  <si>
    <t>LCRY3203N56969</t>
  </si>
  <si>
    <t>54076</t>
  </si>
  <si>
    <t>Simultaneous Thermal Analyzer, STA</t>
  </si>
  <si>
    <t>Netzsch</t>
  </si>
  <si>
    <t>STA 449 (F3 Jupiter)</t>
  </si>
  <si>
    <t>STA 449F3-0523-M</t>
  </si>
  <si>
    <t>54077</t>
  </si>
  <si>
    <t>24024</t>
  </si>
  <si>
    <t>New Focus, Newport Corp.</t>
  </si>
  <si>
    <t>TLB 6600</t>
  </si>
  <si>
    <t>11-OPM4200-01-05</t>
  </si>
  <si>
    <t>54080</t>
  </si>
  <si>
    <t>Bygningsændringer i.f.m. håndværkerflytning</t>
  </si>
  <si>
    <t>Ø2-202-0</t>
  </si>
  <si>
    <t>54083</t>
  </si>
  <si>
    <t>ICP-MS spektrometer til kemisk analyse</t>
  </si>
  <si>
    <t>41141</t>
  </si>
  <si>
    <t>Dorthe Dangvard Pedersen</t>
  </si>
  <si>
    <t>Ø9-508a-2 (ADBOU)</t>
  </si>
  <si>
    <t>820-MS</t>
  </si>
  <si>
    <t>IP1008M146</t>
  </si>
  <si>
    <t>54084</t>
  </si>
  <si>
    <t>Light scattering detector</t>
  </si>
  <si>
    <t>Wyatt Technology</t>
  </si>
  <si>
    <t>Dawn Heleos II</t>
  </si>
  <si>
    <t>744-H2</t>
  </si>
  <si>
    <t>54085</t>
  </si>
  <si>
    <t>Aspirator/spraytørre</t>
  </si>
  <si>
    <t>Bücchi</t>
  </si>
  <si>
    <t>B295</t>
  </si>
  <si>
    <t>1000094609</t>
  </si>
  <si>
    <t>54093</t>
  </si>
  <si>
    <t>Motoriseret bord til mikroskop</t>
  </si>
  <si>
    <t>v10-602a-0</t>
  </si>
  <si>
    <t>Prior Scientific</t>
  </si>
  <si>
    <t>V31x2y2e</t>
  </si>
  <si>
    <t>54094</t>
  </si>
  <si>
    <t>REal time PCR</t>
  </si>
  <si>
    <t>Bio Rad</t>
  </si>
  <si>
    <t>CFX Connect</t>
  </si>
  <si>
    <t>788BR01169</t>
  </si>
  <si>
    <t>54095</t>
  </si>
  <si>
    <t>Denaturering af væv</t>
  </si>
  <si>
    <t>13589</t>
  </si>
  <si>
    <t>PRG, Lager 1 sal</t>
  </si>
  <si>
    <t>Denator</t>
  </si>
  <si>
    <t>Stabilizor T1</t>
  </si>
  <si>
    <t>54096</t>
  </si>
  <si>
    <t>HPLC system</t>
  </si>
  <si>
    <t>23417+23578</t>
  </si>
  <si>
    <t>Ultimate 3000</t>
  </si>
  <si>
    <t>S/N 8032696,8035290,8035483</t>
  </si>
  <si>
    <t>54098</t>
  </si>
  <si>
    <t>Robot og controller</t>
  </si>
  <si>
    <t>Ø26-609-1</t>
  </si>
  <si>
    <t>Universal Robots</t>
  </si>
  <si>
    <t>UR-6-85-5-A</t>
  </si>
  <si>
    <t>2011204883/2011204884</t>
  </si>
  <si>
    <t>54100</t>
  </si>
  <si>
    <t>Flaskeafkapper</t>
  </si>
  <si>
    <t>WP 23 Vaskerum</t>
  </si>
  <si>
    <t>Techniplast, I 2120 Cas. Lit.</t>
  </si>
  <si>
    <t>9WEF</t>
  </si>
  <si>
    <t>501486</t>
  </si>
  <si>
    <t>Realtime PCR</t>
  </si>
  <si>
    <t>12004</t>
  </si>
  <si>
    <t>v-16-601-2</t>
  </si>
  <si>
    <t>Applied Biosystem</t>
  </si>
  <si>
    <t>272005057</t>
  </si>
  <si>
    <t>54103</t>
  </si>
  <si>
    <t>TSQ Vantage System with Ion Ma - Demo model indkøbt</t>
  </si>
  <si>
    <t>21228+21224</t>
  </si>
  <si>
    <t>TSQ Vantage</t>
  </si>
  <si>
    <t>TQU02984</t>
  </si>
  <si>
    <t>54104</t>
  </si>
  <si>
    <t>Konelab 20; Autoanalyzer</t>
  </si>
  <si>
    <t>11826</t>
  </si>
  <si>
    <t>V17-811a-2</t>
  </si>
  <si>
    <t>Konelab</t>
  </si>
  <si>
    <t>Konelab 20</t>
  </si>
  <si>
    <t>S0117984</t>
  </si>
  <si>
    <t>54105</t>
  </si>
  <si>
    <t>5 klasselokaler</t>
  </si>
  <si>
    <t>V3-501-2 mf</t>
  </si>
  <si>
    <t>54109</t>
  </si>
  <si>
    <t>HPLC</t>
  </si>
  <si>
    <t>PRG: V11-510b-2</t>
  </si>
  <si>
    <t>1260</t>
  </si>
  <si>
    <t>DEACA00848/DEAZOO582</t>
  </si>
  <si>
    <t>54113</t>
  </si>
  <si>
    <t>Mikrobølgeassisteret pertidesyntesemaskine</t>
  </si>
  <si>
    <t>Ø11-509B-0</t>
  </si>
  <si>
    <t>CEM Ltd.</t>
  </si>
  <si>
    <t>Liberty 10</t>
  </si>
  <si>
    <t>ML3076</t>
  </si>
  <si>
    <t>54114</t>
  </si>
  <si>
    <t>Differential Scanning Colorimeter (DSC)</t>
  </si>
  <si>
    <t>23885</t>
  </si>
  <si>
    <t>Ø11-505a-0</t>
  </si>
  <si>
    <t>DSC8500</t>
  </si>
  <si>
    <t>53YN1112802</t>
  </si>
  <si>
    <t>54116</t>
  </si>
  <si>
    <t>MIMS (Membrane Inlet Mass Spectrometer)</t>
  </si>
  <si>
    <t>43118+23795</t>
  </si>
  <si>
    <t>Donald E. Canfield</t>
  </si>
  <si>
    <t>Carbon lab V11-502a-0</t>
  </si>
  <si>
    <t>IPI - InProcess Instruments</t>
  </si>
  <si>
    <t>GAM 200 - 70003297</t>
  </si>
  <si>
    <t>1211419 - 06</t>
  </si>
  <si>
    <t>54118</t>
  </si>
  <si>
    <t>Audiologi SUND/V18-510a-0</t>
  </si>
  <si>
    <t>Titan</t>
  </si>
  <si>
    <t>IMP440</t>
  </si>
  <si>
    <t>SN0897739</t>
  </si>
  <si>
    <t>54120</t>
  </si>
  <si>
    <t>BiAcorex100 overfladeplasmonresonans(SPR) instrument</t>
  </si>
  <si>
    <t>13604</t>
  </si>
  <si>
    <t>GE Healthcare Life Sciences</t>
  </si>
  <si>
    <t>x100</t>
  </si>
  <si>
    <t>1605571</t>
  </si>
  <si>
    <t>54121</t>
  </si>
  <si>
    <t>Reol til bure</t>
  </si>
  <si>
    <t>V13-611a-0</t>
  </si>
  <si>
    <t>Techniplast</t>
  </si>
  <si>
    <t>80-2GM80</t>
  </si>
  <si>
    <t>54122</t>
  </si>
  <si>
    <t>54123</t>
  </si>
  <si>
    <t>54124</t>
  </si>
  <si>
    <t>V13-609a-0</t>
  </si>
  <si>
    <t>54125</t>
  </si>
  <si>
    <t>Reoler til bøger fra biblioteket i.f.m. ombygninger</t>
  </si>
  <si>
    <t>kælder</t>
  </si>
  <si>
    <t>4520111</t>
  </si>
  <si>
    <t>54127</t>
  </si>
  <si>
    <t>Robot med controller</t>
  </si>
  <si>
    <t>Universal Robots ApS</t>
  </si>
  <si>
    <t>UR5</t>
  </si>
  <si>
    <t>2012206853/2012206854</t>
  </si>
  <si>
    <t>54130</t>
  </si>
  <si>
    <t>13626+13505+23435+23677+23356</t>
  </si>
  <si>
    <t>Jan Oskar Jeppesen</t>
  </si>
  <si>
    <t>Ø10-503a-2</t>
  </si>
  <si>
    <t>Cary</t>
  </si>
  <si>
    <t>5000 UV - VIS NIR</t>
  </si>
  <si>
    <t>UV1204M049</t>
  </si>
  <si>
    <t>54134</t>
  </si>
  <si>
    <t>Knogle og biomateriale skanning</t>
  </si>
  <si>
    <t>17005</t>
  </si>
  <si>
    <t>V18-811c-1/V18-811b-1</t>
  </si>
  <si>
    <t>Scanco Medico AG, Brasserdorf, Schweiz</t>
  </si>
  <si>
    <t>MicroCT50</t>
  </si>
  <si>
    <t>SN:11040100,ID:6510</t>
  </si>
  <si>
    <t>54136</t>
  </si>
  <si>
    <t>Styring af elektromekaniske processor</t>
  </si>
  <si>
    <t>74731</t>
  </si>
  <si>
    <t>CIE 1:07</t>
  </si>
  <si>
    <t>Princeton Applied Research</t>
  </si>
  <si>
    <t>VersaSTAT 4</t>
  </si>
  <si>
    <t>12257052</t>
  </si>
  <si>
    <t>54137</t>
  </si>
  <si>
    <t>Instrument til sortering af celler (flowcytometri)</t>
  </si>
  <si>
    <t>72268</t>
  </si>
  <si>
    <t>Becton Dickinson A/S</t>
  </si>
  <si>
    <t>648282-23</t>
  </si>
  <si>
    <t>P64828200069</t>
  </si>
  <si>
    <t>54138</t>
  </si>
  <si>
    <t>EDX detector</t>
  </si>
  <si>
    <t>11130000000</t>
  </si>
  <si>
    <t>6639</t>
  </si>
  <si>
    <t>54139</t>
  </si>
  <si>
    <t>Afpippetteringsrobot</t>
  </si>
  <si>
    <t>V18-609d-2</t>
  </si>
  <si>
    <t>Eppendorf</t>
  </si>
  <si>
    <t>epMotion 5070</t>
  </si>
  <si>
    <t>5070BN401849</t>
  </si>
  <si>
    <t>54140</t>
  </si>
  <si>
    <t>Videoovervågning</t>
  </si>
  <si>
    <t>Lars Tiedemann</t>
  </si>
  <si>
    <t>Institutgange</t>
  </si>
  <si>
    <t>Sony og Avigilon</t>
  </si>
  <si>
    <t>DL180 BTO E5620 LFF m 8 G</t>
  </si>
  <si>
    <t>54143</t>
  </si>
  <si>
    <t>Gas chromatograph</t>
  </si>
  <si>
    <t>13658</t>
  </si>
  <si>
    <t>450-GC</t>
  </si>
  <si>
    <t>BR1201M098</t>
  </si>
  <si>
    <t>54149</t>
  </si>
  <si>
    <t>HPLC udstyr</t>
  </si>
  <si>
    <t>13874</t>
  </si>
  <si>
    <t>Shimadzu</t>
  </si>
  <si>
    <t>LC20</t>
  </si>
  <si>
    <t>S228-45012-28</t>
  </si>
  <si>
    <t>54150</t>
  </si>
  <si>
    <t>74500</t>
  </si>
  <si>
    <t>Ocean Optics</t>
  </si>
  <si>
    <t>NirQuest 512-2.2</t>
  </si>
  <si>
    <t>220-11100-00 REV-H</t>
  </si>
  <si>
    <t>54151</t>
  </si>
  <si>
    <t>CNC Fræser</t>
  </si>
  <si>
    <t>Allan Jensen</t>
  </si>
  <si>
    <t>Ø33-601-1</t>
  </si>
  <si>
    <t>Haas Automation inc. USA</t>
  </si>
  <si>
    <t>VF-2ss</t>
  </si>
  <si>
    <t>1097606</t>
  </si>
  <si>
    <t>54153</t>
  </si>
  <si>
    <t>Datalogger</t>
  </si>
  <si>
    <t>44078</t>
  </si>
  <si>
    <t>National Instruments</t>
  </si>
  <si>
    <t>PXle 1073</t>
  </si>
  <si>
    <t>17EB201</t>
  </si>
  <si>
    <t>54156</t>
  </si>
  <si>
    <t>Studenterbar ved indgang C</t>
  </si>
  <si>
    <t>Ved indgang C</t>
  </si>
  <si>
    <t>54157</t>
  </si>
  <si>
    <t>Lounge ved Gydehutten</t>
  </si>
  <si>
    <t>54158</t>
  </si>
  <si>
    <t>Mikrobølgereaktor</t>
  </si>
  <si>
    <t>23674</t>
  </si>
  <si>
    <t>Ø9-504-2</t>
  </si>
  <si>
    <t>Biotage</t>
  </si>
  <si>
    <t>Initiator</t>
  </si>
  <si>
    <t>356006,012277-47C</t>
  </si>
  <si>
    <t>54159</t>
  </si>
  <si>
    <t>Rapportgenereringsprogram</t>
  </si>
  <si>
    <t>93003 Operations</t>
  </si>
  <si>
    <t>QlikTech</t>
  </si>
  <si>
    <t>Qlikview Session CAL,Qlik</t>
  </si>
  <si>
    <t>54163</t>
  </si>
  <si>
    <t>GC m 2*FID og autosampler (Hera)</t>
  </si>
  <si>
    <t>7820A GC+7697A HS sampler</t>
  </si>
  <si>
    <t>CN12302011+CN12290023</t>
  </si>
  <si>
    <t>54165</t>
  </si>
  <si>
    <t>depot i Ø9-5-0</t>
  </si>
  <si>
    <t>LCMS2020</t>
  </si>
  <si>
    <t>54167</t>
  </si>
  <si>
    <t>Jan Bujakiewicz Tiettje</t>
  </si>
  <si>
    <t>VÆRKSTEDET I KÆLDEREN</t>
  </si>
  <si>
    <t>Deckelmaho Gildemeister</t>
  </si>
  <si>
    <t>DMC 635 V ecoline</t>
  </si>
  <si>
    <t>152 7000 76 1E</t>
  </si>
  <si>
    <t>54170</t>
  </si>
  <si>
    <t>2 og 3 finger robot griber med controller boks</t>
  </si>
  <si>
    <t>Robotiq</t>
  </si>
  <si>
    <t>2/3Finger A.Robot Gripper</t>
  </si>
  <si>
    <t>S-076,C-1063,K-1063</t>
  </si>
  <si>
    <t>54172</t>
  </si>
  <si>
    <t>qPCR analysator</t>
  </si>
  <si>
    <t>13856</t>
  </si>
  <si>
    <t>Alexander Henning Treusch</t>
  </si>
  <si>
    <t>NordCEE V11-407/8-1</t>
  </si>
  <si>
    <t>Bio-Rad Laboratories AB</t>
  </si>
  <si>
    <t>CFX Connect Optics module</t>
  </si>
  <si>
    <t>788BRO1991</t>
  </si>
  <si>
    <t>54175</t>
  </si>
  <si>
    <t>Solcelleanlæg</t>
  </si>
  <si>
    <t>54177</t>
  </si>
  <si>
    <t>Elektrokemisk arbejdsstation</t>
  </si>
  <si>
    <t>65412</t>
  </si>
  <si>
    <t>Zahner</t>
  </si>
  <si>
    <t>Zennium</t>
  </si>
  <si>
    <t>40414</t>
  </si>
  <si>
    <t>54178</t>
  </si>
  <si>
    <t>44008</t>
  </si>
  <si>
    <t>OUH</t>
  </si>
  <si>
    <t>201321111 3/4</t>
  </si>
  <si>
    <t>54179</t>
  </si>
  <si>
    <t>Ø28-603a-2 Lab A</t>
  </si>
  <si>
    <t>2013211137 3/4</t>
  </si>
  <si>
    <t>54180</t>
  </si>
  <si>
    <t>Højhastigheds kamera</t>
  </si>
  <si>
    <t>23464</t>
  </si>
  <si>
    <t>Lasse Jakobsen</t>
  </si>
  <si>
    <t>I sverige-postdocs projekt</t>
  </si>
  <si>
    <t>Photron</t>
  </si>
  <si>
    <t>FASTCAM SA1,675K M2 +lens</t>
  </si>
  <si>
    <t>355624348</t>
  </si>
  <si>
    <t>54183</t>
  </si>
  <si>
    <t>Atomabsorptionsspektrometer</t>
  </si>
  <si>
    <t>13746</t>
  </si>
  <si>
    <t>UDLÅNT TIL BIOLOGI V11-406-2</t>
  </si>
  <si>
    <t>AA7000</t>
  </si>
  <si>
    <t>206-77500-44</t>
  </si>
  <si>
    <t>54184</t>
  </si>
  <si>
    <t>Probe station microscope</t>
  </si>
  <si>
    <t>74775</t>
  </si>
  <si>
    <t>Creative Devices Inc.</t>
  </si>
  <si>
    <t>DC-FS70FL-SYS</t>
  </si>
  <si>
    <t>61201</t>
  </si>
  <si>
    <t>54185</t>
  </si>
  <si>
    <t>RTK GPS reference system</t>
  </si>
  <si>
    <t>Kjeld Jensen</t>
  </si>
  <si>
    <t>Ø22-613a-0</t>
  </si>
  <si>
    <t>BX982, Zephyr 2 geodetic</t>
  </si>
  <si>
    <t>BX982: S/N: 1313 9855 Trimble S/N:5</t>
  </si>
  <si>
    <t>54186</t>
  </si>
  <si>
    <t>Grovpumpe til PVD inkl. software</t>
  </si>
  <si>
    <t>nXDSi15</t>
  </si>
  <si>
    <t>129452229</t>
  </si>
  <si>
    <t>54187</t>
  </si>
  <si>
    <t>Bil til SFEO IT drift og udvikling</t>
  </si>
  <si>
    <t>Ann Skovly</t>
  </si>
  <si>
    <t>55602 Journalistik</t>
  </si>
  <si>
    <t>P-plads v bygn 40 indgang S/32</t>
  </si>
  <si>
    <t>Renault</t>
  </si>
  <si>
    <t>Magane III 1,5 DCI</t>
  </si>
  <si>
    <t>Reg nr AG83080, VF1KZ140649262973</t>
  </si>
  <si>
    <t>54191</t>
  </si>
  <si>
    <t>Sagsstyringssystem (LIMS)</t>
  </si>
  <si>
    <t>Tina Stokholm Eriksen</t>
  </si>
  <si>
    <t>Software</t>
  </si>
  <si>
    <t>Labware</t>
  </si>
  <si>
    <t>LabWare LIMS Version 6</t>
  </si>
  <si>
    <t>54193</t>
  </si>
  <si>
    <t>CMT 130</t>
  </si>
  <si>
    <t>13040568,1304082F,1304110S,3AMA070</t>
  </si>
  <si>
    <t>54194</t>
  </si>
  <si>
    <t>Turnable laser(1520-1630nm).It is based an external cavity design(ECL)</t>
  </si>
  <si>
    <t>COVEGA(Thorlabs Quantum Electronics)</t>
  </si>
  <si>
    <t>TL 1550-B</t>
  </si>
  <si>
    <t>OSL 103 00412</t>
  </si>
  <si>
    <t>54199</t>
  </si>
  <si>
    <t>Etablering og indretning af lokaler til fælles serverrum</t>
  </si>
  <si>
    <t>Jørgen Kristian Minet</t>
  </si>
  <si>
    <t>Kælderrum under IT sekretariat</t>
  </si>
  <si>
    <t>54203</t>
  </si>
  <si>
    <t>Solcelleanlæg 120 KWP på tag</t>
  </si>
  <si>
    <t>På taget bygning 26 og 27 A</t>
  </si>
  <si>
    <t>Solar</t>
  </si>
  <si>
    <t>54205</t>
  </si>
  <si>
    <t>Vogn 22, 9 pers., brændstof</t>
  </si>
  <si>
    <t>P8-Vest</t>
  </si>
  <si>
    <t>Mercedes-Benz</t>
  </si>
  <si>
    <t>Vito Kombi, 113 DCI MPV l</t>
  </si>
  <si>
    <t>ZFA22300005564593/AH46091</t>
  </si>
  <si>
    <t>54208</t>
  </si>
  <si>
    <t>Fræsemaskine</t>
  </si>
  <si>
    <t>SN 1536580796A</t>
  </si>
  <si>
    <t>54209</t>
  </si>
  <si>
    <t>13877</t>
  </si>
  <si>
    <t>PRG: V11-502-1</t>
  </si>
  <si>
    <t>Waters A/S</t>
  </si>
  <si>
    <t>REF 800000307</t>
  </si>
  <si>
    <t>UCA064K</t>
  </si>
  <si>
    <t>54210</t>
  </si>
  <si>
    <t>Instrument til måling af molekylære interaktioner</t>
  </si>
  <si>
    <t>12121+12122</t>
  </si>
  <si>
    <t>v17-606a-1</t>
  </si>
  <si>
    <t>Nano Temper Technologies</t>
  </si>
  <si>
    <t>Monolith NT.115 BLUE/RED</t>
  </si>
  <si>
    <t>201307-BR-N002</t>
  </si>
  <si>
    <t>54213</t>
  </si>
  <si>
    <t>Fiber interferometer incl. 3 micro spot sensor head</t>
  </si>
  <si>
    <t>13046</t>
  </si>
  <si>
    <t>Polytec</t>
  </si>
  <si>
    <t>OFV-551</t>
  </si>
  <si>
    <t>0198033</t>
  </si>
  <si>
    <t>54219</t>
  </si>
  <si>
    <t>Alsion Sønderborg</t>
  </si>
  <si>
    <t>54220</t>
  </si>
  <si>
    <t>Opvask af glas og plast i laboratoriet</t>
  </si>
  <si>
    <t>V18-912d-0</t>
  </si>
  <si>
    <t>IWD 2311 lab inkl udstyr</t>
  </si>
  <si>
    <t>59551 13</t>
  </si>
  <si>
    <t>54221</t>
  </si>
  <si>
    <t>Måleudstyr til elektro akustik målinger</t>
  </si>
  <si>
    <t>Klippel</t>
  </si>
  <si>
    <t>PLX 2052 forstærker</t>
  </si>
  <si>
    <t>0741,CE11007,3211018H,090855865</t>
  </si>
  <si>
    <t>54223</t>
  </si>
  <si>
    <t>SDU Fitness</t>
  </si>
  <si>
    <t>Ø4-504-0 med flere</t>
  </si>
  <si>
    <t>Creo arkitekter, diverse håndværkere</t>
  </si>
  <si>
    <t>54225</t>
  </si>
  <si>
    <t>Overdækning af gårdhave</t>
  </si>
  <si>
    <t>Byggeafsnit 25</t>
  </si>
  <si>
    <t>54226</t>
  </si>
  <si>
    <t>Bageri</t>
  </si>
  <si>
    <t>Byggeafsnit 25 - ved kantinen</t>
  </si>
  <si>
    <t>54227</t>
  </si>
  <si>
    <t>Kombianlæg bageri</t>
  </si>
  <si>
    <t>54228</t>
  </si>
  <si>
    <t>Herdovn med tre herder</t>
  </si>
  <si>
    <t>Byggeafsnit 25 ved kantinen</t>
  </si>
  <si>
    <t>54229</t>
  </si>
  <si>
    <t>Stikovn med stikvogn</t>
  </si>
  <si>
    <t>54232</t>
  </si>
  <si>
    <t>Kantine</t>
  </si>
  <si>
    <t>Håndværkerudgifter</t>
  </si>
  <si>
    <t>54233</t>
  </si>
  <si>
    <t>Vaskeanlæg kantinen</t>
  </si>
  <si>
    <t>Kantinekøkken</t>
  </si>
  <si>
    <t>54234</t>
  </si>
  <si>
    <t>Kacheringsmaskine</t>
  </si>
  <si>
    <t>Komfi</t>
  </si>
  <si>
    <t>Amiga 36 A</t>
  </si>
  <si>
    <t>3AMA070</t>
  </si>
  <si>
    <t>54235</t>
  </si>
  <si>
    <t>Bevægelsesanalyseudstyr</t>
  </si>
  <si>
    <t>Ø28-204a-1</t>
  </si>
  <si>
    <t>Vicon</t>
  </si>
  <si>
    <t>54237</t>
  </si>
  <si>
    <t>Gaskromatograf(GC-3)</t>
  </si>
  <si>
    <t>60412</t>
  </si>
  <si>
    <t>Ø31-511-1</t>
  </si>
  <si>
    <t>7890B</t>
  </si>
  <si>
    <t>CN13363076</t>
  </si>
  <si>
    <t>54238</t>
  </si>
  <si>
    <t>Ø26-605-1</t>
  </si>
  <si>
    <t>KUKA</t>
  </si>
  <si>
    <t>KR 120 R2500 Pro, KRC4</t>
  </si>
  <si>
    <t>617497 og204146</t>
  </si>
  <si>
    <t>54239</t>
  </si>
  <si>
    <t>Etablering af 2 nye U-lokaler ved kantinen</t>
  </si>
  <si>
    <t>Byggeafsnit 25 ved kantine 4</t>
  </si>
  <si>
    <t>Diverse håndværkere</t>
  </si>
  <si>
    <t>54240</t>
  </si>
  <si>
    <t>Renovering af udlevering i kantine 4</t>
  </si>
  <si>
    <t>54241</t>
  </si>
  <si>
    <t>U-lokaler ændret til kantine/spisearealer</t>
  </si>
  <si>
    <t>Afsnit 25 ved kantinen</t>
  </si>
  <si>
    <t>Diverse</t>
  </si>
  <si>
    <t>54244</t>
  </si>
  <si>
    <t>FlexiChef Team</t>
  </si>
  <si>
    <t>Kantine 4</t>
  </si>
  <si>
    <t>KEN storkøkken</t>
  </si>
  <si>
    <t>54245</t>
  </si>
  <si>
    <t>Kølekompresser</t>
  </si>
  <si>
    <t>54246</t>
  </si>
  <si>
    <t>Kølekompressor</t>
  </si>
  <si>
    <t>54247</t>
  </si>
  <si>
    <t>Renorvering af Produktionskøkken/gårdhave</t>
  </si>
  <si>
    <t>Kantine 4 - Køkken</t>
  </si>
  <si>
    <t>54249</t>
  </si>
  <si>
    <t>Ultralydsscanner</t>
  </si>
  <si>
    <t>Ø33-204a-2 Træningssal</t>
  </si>
  <si>
    <t>GE</t>
  </si>
  <si>
    <t>LOGIQ S7 Expert UL</t>
  </si>
  <si>
    <t>DKI256US03</t>
  </si>
  <si>
    <t>54251</t>
  </si>
  <si>
    <t>V9-410a-1</t>
  </si>
  <si>
    <t>DFA A/S</t>
  </si>
  <si>
    <t>MEA53100</t>
  </si>
  <si>
    <t>651038</t>
  </si>
  <si>
    <t>54252</t>
  </si>
  <si>
    <t>Model cnc fræser</t>
  </si>
  <si>
    <t>Ardeshir Talaei</t>
  </si>
  <si>
    <t>43009 SDU CREATE</t>
  </si>
  <si>
    <t>Ø33-604-1</t>
  </si>
  <si>
    <t>Imes-icore</t>
  </si>
  <si>
    <t>475153 53655</t>
  </si>
  <si>
    <t>524175/1</t>
  </si>
  <si>
    <t>54254</t>
  </si>
  <si>
    <t>13761</t>
  </si>
  <si>
    <t>Dionex (High Ph og LCMS)</t>
  </si>
  <si>
    <t>S/N 8077988,8080403,8080237</t>
  </si>
  <si>
    <t>54255</t>
  </si>
  <si>
    <t>S/N 7247672,8079350,8079903,8080064</t>
  </si>
  <si>
    <t>54257</t>
  </si>
  <si>
    <t>Elzone apparat incl. computer og printer</t>
  </si>
  <si>
    <t>13546</t>
  </si>
  <si>
    <t>Hindsholmvej - laboratoriet</t>
  </si>
  <si>
    <t>Micromeritics</t>
  </si>
  <si>
    <t>II 5390</t>
  </si>
  <si>
    <t>54258</t>
  </si>
  <si>
    <t>GC-Q-TOF + Q-TOF</t>
  </si>
  <si>
    <t>7890B-7200 + 6530</t>
  </si>
  <si>
    <t>US1331H202, SG13392003</t>
  </si>
  <si>
    <t>54259</t>
  </si>
  <si>
    <t>Måling af protein størrelse</t>
  </si>
  <si>
    <t>Delsa Max Core</t>
  </si>
  <si>
    <t>3157-DMC</t>
  </si>
  <si>
    <t>54262</t>
  </si>
  <si>
    <t>Dexa scanner</t>
  </si>
  <si>
    <t>Chris Christensen</t>
  </si>
  <si>
    <t>Ø32-204a-2 (Klinikrum 4)</t>
  </si>
  <si>
    <t>GE Lunar Prodigy</t>
  </si>
  <si>
    <t>8743</t>
  </si>
  <si>
    <t>PA+304147, 80084GA 3041</t>
  </si>
  <si>
    <t>54263</t>
  </si>
  <si>
    <t>Dynamisk Lysspredningsapparat</t>
  </si>
  <si>
    <t>23449+72141</t>
  </si>
  <si>
    <t>Ø9-511a-1</t>
  </si>
  <si>
    <t>Delta Max Pro</t>
  </si>
  <si>
    <t>3167-DMP</t>
  </si>
  <si>
    <t>54264</t>
  </si>
  <si>
    <t>Atomic force microscope (AFM)</t>
  </si>
  <si>
    <t>AFM Workshop</t>
  </si>
  <si>
    <t>TT-AFM (PS 50-50-15)</t>
  </si>
  <si>
    <t>50-13-081</t>
  </si>
  <si>
    <t>54266</t>
  </si>
  <si>
    <t>Studenterhus Odense</t>
  </si>
  <si>
    <t>81000 Studenterhus</t>
  </si>
  <si>
    <t>0</t>
  </si>
  <si>
    <t>54271</t>
  </si>
  <si>
    <t>EasyMax</t>
  </si>
  <si>
    <t>Mettler-Toledo A/S</t>
  </si>
  <si>
    <t>EasyMax 102</t>
  </si>
  <si>
    <t>B349069758</t>
  </si>
  <si>
    <t>54272</t>
  </si>
  <si>
    <t>ReactIR</t>
  </si>
  <si>
    <t>Mettler-Toledo</t>
  </si>
  <si>
    <t>16877</t>
  </si>
  <si>
    <t>54273</t>
  </si>
  <si>
    <t>Audiologisk Diagnostics computersystem</t>
  </si>
  <si>
    <t>13848</t>
  </si>
  <si>
    <t>V11-405a-2</t>
  </si>
  <si>
    <t>GN Otometrics</t>
  </si>
  <si>
    <t>w530</t>
  </si>
  <si>
    <t>54274</t>
  </si>
  <si>
    <t>MEMPHYS: V12-604-0</t>
  </si>
  <si>
    <t>SP8</t>
  </si>
  <si>
    <t>8100000625</t>
  </si>
  <si>
    <t>54275</t>
  </si>
  <si>
    <t>Vibrationsanalyse-udstyr</t>
  </si>
  <si>
    <t>Ø20-509d-2</t>
  </si>
  <si>
    <t>LMS</t>
  </si>
  <si>
    <t>SC305-UTP</t>
  </si>
  <si>
    <t>45054806</t>
  </si>
  <si>
    <t>54276</t>
  </si>
  <si>
    <t>EMG system</t>
  </si>
  <si>
    <t>Myon</t>
  </si>
  <si>
    <t>M320RX</t>
  </si>
  <si>
    <t>RX00590, RX00749</t>
  </si>
  <si>
    <t>54278</t>
  </si>
  <si>
    <t>Partikelanalysator</t>
  </si>
  <si>
    <t>3313853</t>
  </si>
  <si>
    <t>V11-410-1</t>
  </si>
  <si>
    <t>Malvern Instruments Nordic</t>
  </si>
  <si>
    <t>MAZ3000</t>
  </si>
  <si>
    <t>MAL1094785 og MAL1074030</t>
  </si>
  <si>
    <t>54280</t>
  </si>
  <si>
    <t>imager</t>
  </si>
  <si>
    <t>51502+72376</t>
  </si>
  <si>
    <t>biotek</t>
  </si>
  <si>
    <t>1210007</t>
  </si>
  <si>
    <t>14012818</t>
  </si>
  <si>
    <t>54283</t>
  </si>
  <si>
    <t>Time-correlated Single Photon Counting System</t>
  </si>
  <si>
    <t>44004</t>
  </si>
  <si>
    <t>Ø26-600a-1</t>
  </si>
  <si>
    <t>PicoQuant</t>
  </si>
  <si>
    <t>300</t>
  </si>
  <si>
    <t>1013399</t>
  </si>
  <si>
    <t>54284</t>
  </si>
  <si>
    <t>Elektrokemisk reduktionsceller</t>
  </si>
  <si>
    <t>23562</t>
  </si>
  <si>
    <t>PRG: V10-502-1</t>
  </si>
  <si>
    <t>Antec BV, Holland</t>
  </si>
  <si>
    <t>P/N 210.0010D</t>
  </si>
  <si>
    <t>S/N 210.20029</t>
  </si>
  <si>
    <t>54285</t>
  </si>
  <si>
    <t>13817</t>
  </si>
  <si>
    <t>54286</t>
  </si>
  <si>
    <t>FLIM system - detektor</t>
  </si>
  <si>
    <t>Becker &amp; Hickl GmbH</t>
  </si>
  <si>
    <t>HPM-100-40</t>
  </si>
  <si>
    <t>754314</t>
  </si>
  <si>
    <t>54287</t>
  </si>
  <si>
    <t>Beckmann Coulter</t>
  </si>
  <si>
    <t>54289</t>
  </si>
  <si>
    <t>Prøvehåndteringsrobot (Roberto)</t>
  </si>
  <si>
    <t>V15-908a-0</t>
  </si>
  <si>
    <t>Gerstel</t>
  </si>
  <si>
    <t>Gerstel MPS DUAL Head</t>
  </si>
  <si>
    <t>07968-00143</t>
  </si>
  <si>
    <t>54292</t>
  </si>
  <si>
    <t>HPLC-delen af MSudstyr</t>
  </si>
  <si>
    <t>Ø33-507A-1</t>
  </si>
  <si>
    <t>1290 Infinity</t>
  </si>
  <si>
    <t>DEBAA04244, DEBAP05341,DEBAK17402,</t>
  </si>
  <si>
    <t>54293</t>
  </si>
  <si>
    <t>Gaskromatograf (GC4)</t>
  </si>
  <si>
    <t>7890B (G3440B)</t>
  </si>
  <si>
    <t>CN14123150</t>
  </si>
  <si>
    <t>54294</t>
  </si>
  <si>
    <t>AAS+GTA</t>
  </si>
  <si>
    <t>G8431AA</t>
  </si>
  <si>
    <t>MY1407000</t>
  </si>
  <si>
    <t>54297</t>
  </si>
  <si>
    <t>MS del 1</t>
  </si>
  <si>
    <t>G6550AA 6550 iFunnel QTOF</t>
  </si>
  <si>
    <t>SG122B003</t>
  </si>
  <si>
    <t>54299</t>
  </si>
  <si>
    <t>Opstandningssystem til mus IVC reol</t>
  </si>
  <si>
    <t>V13-610a-0</t>
  </si>
  <si>
    <t>Tecniplast</t>
  </si>
  <si>
    <t>54300</t>
  </si>
  <si>
    <t>400 MHz Oscilloscope</t>
  </si>
  <si>
    <t>Lecroy</t>
  </si>
  <si>
    <t>Wavesurfer WS44MXs-B</t>
  </si>
  <si>
    <t>LCRY0323N69635</t>
  </si>
  <si>
    <t>54304</t>
  </si>
  <si>
    <t>54305</t>
  </si>
  <si>
    <t>Opstaldningssystem til mus IVC reol</t>
  </si>
  <si>
    <t>54309</t>
  </si>
  <si>
    <t>Pulse peaker til semtosecond laser</t>
  </si>
  <si>
    <t>24782</t>
  </si>
  <si>
    <t>H0-07 NANO LAB</t>
  </si>
  <si>
    <t>A.P.E</t>
  </si>
  <si>
    <t>S/N 804927</t>
  </si>
  <si>
    <t>54311</t>
  </si>
  <si>
    <t>Ø36-611-1 (B)</t>
  </si>
  <si>
    <t>QE Pro</t>
  </si>
  <si>
    <t>QEP00138</t>
  </si>
  <si>
    <t>54312</t>
  </si>
  <si>
    <t>Medicinsk måleudstyr - forstærker og transducerer</t>
  </si>
  <si>
    <t>Daniel Teichmann</t>
  </si>
  <si>
    <t>41005 SDU Health Informatics and Technology</t>
  </si>
  <si>
    <t>Ø28-605a-1</t>
  </si>
  <si>
    <t>ADInstruments</t>
  </si>
  <si>
    <t>Powerlab 16/35</t>
  </si>
  <si>
    <t>3516-0766</t>
  </si>
  <si>
    <t>54313</t>
  </si>
  <si>
    <t>Cell sorter</t>
  </si>
  <si>
    <t>V18-403b-2</t>
  </si>
  <si>
    <t>BD Bioscience</t>
  </si>
  <si>
    <t>III B5/R3/nUV2 incl ACDU</t>
  </si>
  <si>
    <t>P64828200299</t>
  </si>
  <si>
    <t>54314</t>
  </si>
  <si>
    <t>72395</t>
  </si>
  <si>
    <t>V17-803c-2</t>
  </si>
  <si>
    <t>BX63X</t>
  </si>
  <si>
    <t>1F90358</t>
  </si>
  <si>
    <t>54315</t>
  </si>
  <si>
    <t>LC-MS/MS (Morpheus)</t>
  </si>
  <si>
    <t>V15-909a-0</t>
  </si>
  <si>
    <t>TSQ Endura</t>
  </si>
  <si>
    <t>TQM-E1-0126</t>
  </si>
  <si>
    <t>54317</t>
  </si>
  <si>
    <t>Vogn 13, 5 pers., brændstof</t>
  </si>
  <si>
    <t>P1-Øst</t>
  </si>
  <si>
    <t>Megane 1,5DCI ESM 110 Sport Tour</t>
  </si>
  <si>
    <t>VF1KZ140650658376/AM66000</t>
  </si>
  <si>
    <t>54319</t>
  </si>
  <si>
    <t>Fragment analyzer</t>
  </si>
  <si>
    <t>SM: V18-404-2</t>
  </si>
  <si>
    <t>Advenced Analytical</t>
  </si>
  <si>
    <t>2887</t>
  </si>
  <si>
    <t>54320</t>
  </si>
  <si>
    <t>XYZ controler til BX53</t>
  </si>
  <si>
    <t>Prior</t>
  </si>
  <si>
    <t>V31XYZ</t>
  </si>
  <si>
    <t>99425/a</t>
  </si>
  <si>
    <t>54322</t>
  </si>
  <si>
    <t>Drejebænk til værkstedet ST-10Y, s/n 3099342</t>
  </si>
  <si>
    <t>HAAS</t>
  </si>
  <si>
    <t>ST-10Y</t>
  </si>
  <si>
    <t>S/N 3099342</t>
  </si>
  <si>
    <t>54323</t>
  </si>
  <si>
    <t>Digital Image Correlation</t>
  </si>
  <si>
    <t>Henrik Brøner Jørgensen</t>
  </si>
  <si>
    <t>43005 SDU Civil and Architectural Engineering</t>
  </si>
  <si>
    <t>Ø28-607d-1</t>
  </si>
  <si>
    <t>GOM</t>
  </si>
  <si>
    <t>Aramis 3D12M/Aramis 4M</t>
  </si>
  <si>
    <t>14032AB/14017FB</t>
  </si>
  <si>
    <t>54324</t>
  </si>
  <si>
    <t>Streak Camera System - SDU2020</t>
  </si>
  <si>
    <t>C10627-13C</t>
  </si>
  <si>
    <t>640027</t>
  </si>
  <si>
    <t>54327</t>
  </si>
  <si>
    <t>Køleunit til det primære serverrum</t>
  </si>
  <si>
    <t>93000 SDU IT</t>
  </si>
  <si>
    <t>Fælles serverrum</t>
  </si>
  <si>
    <t>RC</t>
  </si>
  <si>
    <t>next CW.U.K104.H6</t>
  </si>
  <si>
    <t>54328</t>
  </si>
  <si>
    <t>Ladbil 2 personer TEK BIL 3 (AP75418)</t>
  </si>
  <si>
    <t>Laya Lykke</t>
  </si>
  <si>
    <t>49001 TEK Dekanatsekretariat</t>
  </si>
  <si>
    <t>Parkeringspladsen</t>
  </si>
  <si>
    <t>Fiat</t>
  </si>
  <si>
    <t>Dobló Cargo, 1,6 MJT 105</t>
  </si>
  <si>
    <t>AP 75418, ZFA26300006152383</t>
  </si>
  <si>
    <t>54329</t>
  </si>
  <si>
    <t>Blitz apparat</t>
  </si>
  <si>
    <t>Pall Corporation</t>
  </si>
  <si>
    <t>45-5000</t>
  </si>
  <si>
    <t>FB-60400</t>
  </si>
  <si>
    <t>54332</t>
  </si>
  <si>
    <t>Mass spectrometer</t>
  </si>
  <si>
    <t>13953+13761</t>
  </si>
  <si>
    <t>Thermo Fisher Scientific</t>
  </si>
  <si>
    <t>Orbitrap Fusion</t>
  </si>
  <si>
    <t>FSN10184</t>
  </si>
  <si>
    <t>54333</t>
  </si>
  <si>
    <t>SPR imaging instrument (IBIS MX96) samt spotter (Wasatch CFM)</t>
  </si>
  <si>
    <t>Brage:V18-412a-0</t>
  </si>
  <si>
    <t>MX96 (IBIS) 2.4.1 (CFM)</t>
  </si>
  <si>
    <t>MX130813 (IBIS) 1403-1967 (CFM)</t>
  </si>
  <si>
    <t>54334</t>
  </si>
  <si>
    <t>Robotarm og controllerboks</t>
  </si>
  <si>
    <t>2454896</t>
  </si>
  <si>
    <t>Ø28-603-2</t>
  </si>
  <si>
    <t>UR5 AE</t>
  </si>
  <si>
    <t>2014350065</t>
  </si>
  <si>
    <t>54335</t>
  </si>
  <si>
    <t>Oscilloskop og tilbehør</t>
  </si>
  <si>
    <t>LECroy</t>
  </si>
  <si>
    <t>WR610Zi,DA1855A+Arbstudio</t>
  </si>
  <si>
    <t>'LCRY3209N61515, LDCB410534204,</t>
  </si>
  <si>
    <t>54336</t>
  </si>
  <si>
    <t>Vogn 12, 3 pers., brændstof</t>
  </si>
  <si>
    <t>VW</t>
  </si>
  <si>
    <t>Transporter kassevogn 2.0 TDI 3 pers.</t>
  </si>
  <si>
    <t>WV1ZZZ7HZFH055442/AP59540</t>
  </si>
  <si>
    <t>54337</t>
  </si>
  <si>
    <t>Vogn 21, 9 pers., brændstof</t>
  </si>
  <si>
    <t>Parkeringsplads P4</t>
  </si>
  <si>
    <t>Caravelle 2.0 TDI 9. personer</t>
  </si>
  <si>
    <t>WV2ZZZ7HZFH046988/AR38383</t>
  </si>
  <si>
    <t>54340</t>
  </si>
  <si>
    <t>Vandskæremaskine</t>
  </si>
  <si>
    <t>MASKINVÆRKSTEDET - KÆLDER</t>
  </si>
  <si>
    <t>Omax</t>
  </si>
  <si>
    <t>2652</t>
  </si>
  <si>
    <t>A512011</t>
  </si>
  <si>
    <t>54342</t>
  </si>
  <si>
    <t>Blodgas analysator</t>
  </si>
  <si>
    <t>12361</t>
  </si>
  <si>
    <t>V15-608a-1</t>
  </si>
  <si>
    <t>Radiometer</t>
  </si>
  <si>
    <t>ABL825</t>
  </si>
  <si>
    <t>393-825</t>
  </si>
  <si>
    <t>54344</t>
  </si>
  <si>
    <t>Imaging System</t>
  </si>
  <si>
    <t>21237</t>
  </si>
  <si>
    <t>Anni Schmidt Petersen</t>
  </si>
  <si>
    <t>3 sal rum 55</t>
  </si>
  <si>
    <t>170-8265</t>
  </si>
  <si>
    <t>721BR11239</t>
  </si>
  <si>
    <t>54345</t>
  </si>
  <si>
    <t>GC</t>
  </si>
  <si>
    <t>7820A(G4350A)</t>
  </si>
  <si>
    <t>CN14422004</t>
  </si>
  <si>
    <t>54346</t>
  </si>
  <si>
    <t>LC</t>
  </si>
  <si>
    <t>1260 Infinity quat Pump G</t>
  </si>
  <si>
    <t>DEAB 711583(pumpemodul)</t>
  </si>
  <si>
    <t>54347</t>
  </si>
  <si>
    <t>HPLC med binær pumpe og manuel injektion</t>
  </si>
  <si>
    <t>Oasen</t>
  </si>
  <si>
    <t>Agilent Technologies Denmark ApS</t>
  </si>
  <si>
    <t>G4 288B 1220 LC Gradient</t>
  </si>
  <si>
    <t>DECAC00242,DEW0336500,DEW0337001</t>
  </si>
  <si>
    <t>54348</t>
  </si>
  <si>
    <t>Vibrationsdæmpende udstyr</t>
  </si>
  <si>
    <t>Accurion</t>
  </si>
  <si>
    <t>Acoustic Enclosure 900</t>
  </si>
  <si>
    <t>54349</t>
  </si>
  <si>
    <t>1290 Infinity Quaternary</t>
  </si>
  <si>
    <t>QuatPumpG4204A-DEBAN00820, Thermost</t>
  </si>
  <si>
    <t>54352</t>
  </si>
  <si>
    <t>LC-QTOF (Brutalis)</t>
  </si>
  <si>
    <t>Tina Ravn Pedersen</t>
  </si>
  <si>
    <t>J.B Winsløsvej 17, 5000 Odense</t>
  </si>
  <si>
    <t>2-11</t>
  </si>
  <si>
    <t>Bruker Daltonis Scandinavia AB</t>
  </si>
  <si>
    <t>Impact HD LC-MS System</t>
  </si>
  <si>
    <t>28200100001</t>
  </si>
  <si>
    <t>54354</t>
  </si>
  <si>
    <t>Mikroskopi (Fluorscens, lys, fasekontrast)</t>
  </si>
  <si>
    <t>V-17-603a-2</t>
  </si>
  <si>
    <t>IX73</t>
  </si>
  <si>
    <t>4D43288</t>
  </si>
  <si>
    <t>54356</t>
  </si>
  <si>
    <t>Dissociator</t>
  </si>
  <si>
    <t>51502+72465</t>
  </si>
  <si>
    <t>V17-804c-2</t>
  </si>
  <si>
    <t>Miltenyi Biotec GmbH</t>
  </si>
  <si>
    <t>130-096-427</t>
  </si>
  <si>
    <t>SN0156</t>
  </si>
  <si>
    <t>54357</t>
  </si>
  <si>
    <t>Wallac DBS Puncher</t>
  </si>
  <si>
    <t>11957</t>
  </si>
  <si>
    <t>Karen Andersen-Ranberg</t>
  </si>
  <si>
    <t>10306 Epidemiologi, Biostatistik og Biodemografi (EBB)</t>
  </si>
  <si>
    <t>J.B. Winsløsvej 9B</t>
  </si>
  <si>
    <t>OUH Blodprøver</t>
  </si>
  <si>
    <t>Perkin - Elmer</t>
  </si>
  <si>
    <t>1296-071 DELFIA</t>
  </si>
  <si>
    <t>2964799</t>
  </si>
  <si>
    <t>54358</t>
  </si>
  <si>
    <t>Undervisningslokale U150</t>
  </si>
  <si>
    <t>U150</t>
  </si>
  <si>
    <t>54359</t>
  </si>
  <si>
    <t>Stillezone Alsion</t>
  </si>
  <si>
    <t>Alsion grænseforskning</t>
  </si>
  <si>
    <t>54360</t>
  </si>
  <si>
    <t>Lokaler til Design og kommunikation</t>
  </si>
  <si>
    <t>Alsion Design og kommunikation</t>
  </si>
  <si>
    <t>'-</t>
  </si>
  <si>
    <t>54361</t>
  </si>
  <si>
    <t>DSB lokaler ombygget til kontorer</t>
  </si>
  <si>
    <t>Alsion: DSB´s tidl lokaler</t>
  </si>
  <si>
    <t>54364</t>
  </si>
  <si>
    <t>Chemidoc XRS</t>
  </si>
  <si>
    <t>Ø33-512-1</t>
  </si>
  <si>
    <t>BIO-Rad</t>
  </si>
  <si>
    <t>Universal Hood II</t>
  </si>
  <si>
    <t>721BR11747</t>
  </si>
  <si>
    <t>54365</t>
  </si>
  <si>
    <t>Scanning Probe Microscope - Solver - P47 - Pro</t>
  </si>
  <si>
    <t>NT-MDT</t>
  </si>
  <si>
    <t>11522</t>
  </si>
  <si>
    <t>301410</t>
  </si>
  <si>
    <t>54366</t>
  </si>
  <si>
    <t>scanner</t>
  </si>
  <si>
    <t>Knud Bjørnholt</t>
  </si>
  <si>
    <t>Ø31-602b-1</t>
  </si>
  <si>
    <t>GOM-Gesellschaft für optische messtechnik mbH</t>
  </si>
  <si>
    <t>ATOS Core 200/ATOS 500</t>
  </si>
  <si>
    <t>140854/141378</t>
  </si>
  <si>
    <t>54367</t>
  </si>
  <si>
    <t>Fakturanr: 113156 Levnr: 556296350301 Leverandør: Gammadata Instrument AB</t>
  </si>
  <si>
    <t>AMS technologies</t>
  </si>
  <si>
    <t>54368</t>
  </si>
  <si>
    <t>Vibrations dæmpende bord 2</t>
  </si>
  <si>
    <t>ST Series - SmartTable</t>
  </si>
  <si>
    <t>54369</t>
  </si>
  <si>
    <t>Vibrations dæmpende bord 3</t>
  </si>
  <si>
    <t>V12-604-0</t>
  </si>
  <si>
    <t>54370</t>
  </si>
  <si>
    <t>3D printer</t>
  </si>
  <si>
    <t>Ø31-603b-1</t>
  </si>
  <si>
    <t>Stratasys</t>
  </si>
  <si>
    <t>Fortus 380mc</t>
  </si>
  <si>
    <t>155-20000</t>
  </si>
  <si>
    <t>54371</t>
  </si>
  <si>
    <t>Analysevægt</t>
  </si>
  <si>
    <t>Balance XPE26DR</t>
  </si>
  <si>
    <t>30105897</t>
  </si>
  <si>
    <t>54372</t>
  </si>
  <si>
    <t>Røntgen pulver diffraktometer</t>
  </si>
  <si>
    <t>Ø9-501a-1 Lab</t>
  </si>
  <si>
    <t>Ramcon A/S</t>
  </si>
  <si>
    <t>MiniFlex 600 HR SP</t>
  </si>
  <si>
    <t>BD64000393-01</t>
  </si>
  <si>
    <t>54373</t>
  </si>
  <si>
    <t>Power analyser</t>
  </si>
  <si>
    <t>Yokogawa</t>
  </si>
  <si>
    <t>91R122063</t>
  </si>
  <si>
    <t>54374</t>
  </si>
  <si>
    <t>Microbølgeovn</t>
  </si>
  <si>
    <t>LabSupport (Anton Paar)</t>
  </si>
  <si>
    <t>130000785143000/AT</t>
  </si>
  <si>
    <t>81612246</t>
  </si>
  <si>
    <t>54375</t>
  </si>
  <si>
    <t>Røntgenfluorescens, XRF</t>
  </si>
  <si>
    <t>XL3t 970 Gold G+</t>
  </si>
  <si>
    <t>94183</t>
  </si>
  <si>
    <t>54376</t>
  </si>
  <si>
    <t>OEM Laser</t>
  </si>
  <si>
    <t>Ø31-507a-1</t>
  </si>
  <si>
    <t>Toptica</t>
  </si>
  <si>
    <t>XTRA II 785 HP</t>
  </si>
  <si>
    <t>1086</t>
  </si>
  <si>
    <t>54379</t>
  </si>
  <si>
    <t>Transportabelt røntgen udstyr</t>
  </si>
  <si>
    <t>73032</t>
  </si>
  <si>
    <t>NordCEE pengeskab V12-409b-1</t>
  </si>
  <si>
    <t>DP-6000-C</t>
  </si>
  <si>
    <t>512335</t>
  </si>
  <si>
    <t>54380</t>
  </si>
  <si>
    <t>A spectrometer w single photon sensitive EMCCD camera</t>
  </si>
  <si>
    <t>Andor -An Oxford Instruments Company</t>
  </si>
  <si>
    <t>SR-3031</t>
  </si>
  <si>
    <t>SR-2021</t>
  </si>
  <si>
    <t>54381</t>
  </si>
  <si>
    <t>Indretning/klargøring af rum til HPC (supercomputer)</t>
  </si>
  <si>
    <t>Clusterrum v fælles serverrum</t>
  </si>
  <si>
    <t>54385</t>
  </si>
  <si>
    <t>GC-MS (Ole)</t>
  </si>
  <si>
    <t>V16-909a-0</t>
  </si>
  <si>
    <t>5977A</t>
  </si>
  <si>
    <t>US1508L422 m.fl.</t>
  </si>
  <si>
    <t>54387</t>
  </si>
  <si>
    <t>Autosampler</t>
  </si>
  <si>
    <t>73017</t>
  </si>
  <si>
    <t>WPS-3000</t>
  </si>
  <si>
    <t>8096804</t>
  </si>
  <si>
    <t>54388</t>
  </si>
  <si>
    <t>Indretning af ORION lab</t>
  </si>
  <si>
    <t>54389</t>
  </si>
  <si>
    <t>Ændring af lokale 301 til ny undervisningsform</t>
  </si>
  <si>
    <t>lokale 301</t>
  </si>
  <si>
    <t>54390</t>
  </si>
  <si>
    <t>NMR-spektrometer</t>
  </si>
  <si>
    <t>13761+13609</t>
  </si>
  <si>
    <t>Michael Petersen</t>
  </si>
  <si>
    <t>Agilent Tech 600MHz Premi</t>
  </si>
  <si>
    <t>54391</t>
  </si>
  <si>
    <t>Surface Area and pore analyser</t>
  </si>
  <si>
    <t>Ø31-512a-2</t>
  </si>
  <si>
    <t>Tristar II 3020</t>
  </si>
  <si>
    <t>886</t>
  </si>
  <si>
    <t>54393</t>
  </si>
  <si>
    <t>Textur analysator</t>
  </si>
  <si>
    <t>73013</t>
  </si>
  <si>
    <t>UDLÅNT TIL KBM - TEK</t>
  </si>
  <si>
    <t>TA.XT Plus</t>
  </si>
  <si>
    <t>c/1691</t>
  </si>
  <si>
    <t>54395</t>
  </si>
  <si>
    <t>12422</t>
  </si>
  <si>
    <t>V16-601a-1</t>
  </si>
  <si>
    <t>LPG-3400SD</t>
  </si>
  <si>
    <t>8096658</t>
  </si>
  <si>
    <t>54396</t>
  </si>
  <si>
    <t>Ultralydsscanner, benyttes af sygeplejersker ved besøg hos projektdeltagere</t>
  </si>
  <si>
    <t>5171711</t>
  </si>
  <si>
    <t>Kirsten Mona Rasmussen</t>
  </si>
  <si>
    <t>45-1 V03-608a-0</t>
  </si>
  <si>
    <t>GE Medical Systems China</t>
  </si>
  <si>
    <t>5419804</t>
  </si>
  <si>
    <t>355479WX7</t>
  </si>
  <si>
    <t>54397</t>
  </si>
  <si>
    <t>Anita Hagelskær</t>
  </si>
  <si>
    <t>355477WX1</t>
  </si>
  <si>
    <t>54398</t>
  </si>
  <si>
    <t>Gitte Bay Christensen</t>
  </si>
  <si>
    <t>355478WX9</t>
  </si>
  <si>
    <t>54399</t>
  </si>
  <si>
    <t>Vogn 24, 9 pers., brændstof</t>
  </si>
  <si>
    <t>Caravelle Trendline L.</t>
  </si>
  <si>
    <t>WV2ZZZ7HZFH148721/AU87558</t>
  </si>
  <si>
    <t>54400</t>
  </si>
  <si>
    <t>HBM</t>
  </si>
  <si>
    <t>3xMX840,3xMX1615 og 1xMX8</t>
  </si>
  <si>
    <t>0009E5006DBD</t>
  </si>
  <si>
    <t>54403</t>
  </si>
  <si>
    <t>Foldemaskine</t>
  </si>
  <si>
    <t>Multigraf</t>
  </si>
  <si>
    <t>CF 375</t>
  </si>
  <si>
    <t>39220</t>
  </si>
  <si>
    <t>54404</t>
  </si>
  <si>
    <t>Handskeboks</t>
  </si>
  <si>
    <t>Christina Wegeberg</t>
  </si>
  <si>
    <t>Ø11-409-1</t>
  </si>
  <si>
    <t>M. Brown</t>
  </si>
  <si>
    <t>Labstar 1200/780</t>
  </si>
  <si>
    <t>10484</t>
  </si>
  <si>
    <t>54405</t>
  </si>
  <si>
    <t>Solafskærmning Kolding</t>
  </si>
  <si>
    <t>Universitetsparken 1, 6000 Kolding</t>
  </si>
  <si>
    <t>Rundt omkring i huset</t>
  </si>
  <si>
    <t>54406</t>
  </si>
  <si>
    <t>System til dyrkning af store volumener af eukaryot cellekultur i poser</t>
  </si>
  <si>
    <t>V17-602-1</t>
  </si>
  <si>
    <t>28988000</t>
  </si>
  <si>
    <t>1950296</t>
  </si>
  <si>
    <t>54408</t>
  </si>
  <si>
    <t>Vævspræparering</t>
  </si>
  <si>
    <t>V17-912b-0</t>
  </si>
  <si>
    <t>VIP 6</t>
  </si>
  <si>
    <t>1101</t>
  </si>
  <si>
    <t>54409</t>
  </si>
  <si>
    <t>EVO Massespektrometer</t>
  </si>
  <si>
    <t>TSQ 8000</t>
  </si>
  <si>
    <t>714100669</t>
  </si>
  <si>
    <t>54410</t>
  </si>
  <si>
    <t>Varioskan Lux (Spektrofotometer)</t>
  </si>
  <si>
    <t>3020</t>
  </si>
  <si>
    <t>3020-069</t>
  </si>
  <si>
    <t>54411</t>
  </si>
  <si>
    <t>Reoler til kister i anatomi</t>
  </si>
  <si>
    <t>V15-917a-0</t>
  </si>
  <si>
    <t>54412</t>
  </si>
  <si>
    <t>Ergometer testcykel</t>
  </si>
  <si>
    <t>Kasper Degn Gejl</t>
  </si>
  <si>
    <t>Ø11-111C-1</t>
  </si>
  <si>
    <t>Schoberer Rad Messtechnik</t>
  </si>
  <si>
    <t>11</t>
  </si>
  <si>
    <t>54413</t>
  </si>
  <si>
    <t>Apparatur til bestemmelse af iltoptagelse</t>
  </si>
  <si>
    <t>Ø11-110b og Ø11-111c-1</t>
  </si>
  <si>
    <t>Oxygraf</t>
  </si>
  <si>
    <t>02cpx(Innovision)</t>
  </si>
  <si>
    <t>02-20008</t>
  </si>
  <si>
    <t>54414</t>
  </si>
  <si>
    <t>Apparatur til bestemmelse af iltoptag</t>
  </si>
  <si>
    <t>Ø13-201b-1</t>
  </si>
  <si>
    <t>02-0461</t>
  </si>
  <si>
    <t>54415</t>
  </si>
  <si>
    <t>Vibrating flatsheet membrane system</t>
  </si>
  <si>
    <t>Knud Villy Christensen</t>
  </si>
  <si>
    <t>KBM:09 Pilotanlæg hal</t>
  </si>
  <si>
    <t>New Logic Research</t>
  </si>
  <si>
    <t>LP VSEP Machine 400v CE</t>
  </si>
  <si>
    <t>LP-529</t>
  </si>
  <si>
    <t>54416</t>
  </si>
  <si>
    <t>Robotarm med controller</t>
  </si>
  <si>
    <t>Ø28-603-2 Lab B</t>
  </si>
  <si>
    <t>2015351082</t>
  </si>
  <si>
    <t>54417</t>
  </si>
  <si>
    <t>3 fasede power sources</t>
  </si>
  <si>
    <t>Ø26-602a-1Ø41-512a-0</t>
  </si>
  <si>
    <t>AMETEK</t>
  </si>
  <si>
    <t>CWS5550-400-156/312-ELF o</t>
  </si>
  <si>
    <t>1530A00010, 1530A0011, 1530A00012,</t>
  </si>
  <si>
    <t>54423</t>
  </si>
  <si>
    <t>BET - Partikelstørrelse og porøsitatanalyseudstyr</t>
  </si>
  <si>
    <t>73040</t>
  </si>
  <si>
    <t>Jacob Kongsted</t>
  </si>
  <si>
    <t>Quantachome</t>
  </si>
  <si>
    <t>2000E</t>
  </si>
  <si>
    <t>12806063002</t>
  </si>
  <si>
    <t>54424</t>
  </si>
  <si>
    <t>Træk og tryk materiale testmaskine</t>
  </si>
  <si>
    <t>Zwick/Roell</t>
  </si>
  <si>
    <t>Z1200E</t>
  </si>
  <si>
    <t>D0723695/2015</t>
  </si>
  <si>
    <t>54425</t>
  </si>
  <si>
    <t>Hydraulisk aktuator</t>
  </si>
  <si>
    <t>MTS Systems Corporation</t>
  </si>
  <si>
    <t>201.60T</t>
  </si>
  <si>
    <t>10379649</t>
  </si>
  <si>
    <t>54426</t>
  </si>
  <si>
    <t>Argon ionlaser</t>
  </si>
  <si>
    <t>Ø31-507-1(Raman)</t>
  </si>
  <si>
    <t>CVI Melles Griot</t>
  </si>
  <si>
    <t>XAP1-35LAP431-230</t>
  </si>
  <si>
    <t>3403-T-1.00</t>
  </si>
  <si>
    <t>54427</t>
  </si>
  <si>
    <t>Hass CNC drejebænk</t>
  </si>
  <si>
    <t>ST-10</t>
  </si>
  <si>
    <t>3102918</t>
  </si>
  <si>
    <t>54428</t>
  </si>
  <si>
    <t>Frontlæsser som bruges af gartnere</t>
  </si>
  <si>
    <t>Henrik Toft</t>
  </si>
  <si>
    <t>Gartnerafdelingen</t>
  </si>
  <si>
    <t>Ålø Q 65</t>
  </si>
  <si>
    <t>54431</t>
  </si>
  <si>
    <t>Hydraulisk akturatorsystem til styrketest af konstruktioner</t>
  </si>
  <si>
    <t>MTS</t>
  </si>
  <si>
    <t>201.70</t>
  </si>
  <si>
    <t>10481871</t>
  </si>
  <si>
    <t>54432</t>
  </si>
  <si>
    <t>Traktor John Deere</t>
  </si>
  <si>
    <t>J.Deere 6930 Premium 2009</t>
  </si>
  <si>
    <t>stel nr. LO 6930p590302</t>
  </si>
  <si>
    <t>54433</t>
  </si>
  <si>
    <t>Info -og wayfindingstander</t>
  </si>
  <si>
    <t>Forhallen</t>
  </si>
  <si>
    <t>ViewNet systems</t>
  </si>
  <si>
    <t>VNTRIPLESTAND65</t>
  </si>
  <si>
    <t>VNTS6501</t>
  </si>
  <si>
    <t>54435</t>
  </si>
  <si>
    <t>Universal laser inkl. Bofa</t>
  </si>
  <si>
    <t>Flemming Bech Thøisen</t>
  </si>
  <si>
    <t>64100 Institut for Design, Medier og Uddannelsesvidenskab</t>
  </si>
  <si>
    <t>Pakhuset, Sdr. Havnegade 7, 6000 Kolding</t>
  </si>
  <si>
    <t>SDU´s afdeling</t>
  </si>
  <si>
    <t>Universal Laser Systems*BOFA International</t>
  </si>
  <si>
    <t>ILS 12 150-75*AD 1500 IQ</t>
  </si>
  <si>
    <t>ILS12750DX052115112607*AD1500 IQ014</t>
  </si>
  <si>
    <t>54438</t>
  </si>
  <si>
    <t>Racerbils simulator</t>
  </si>
  <si>
    <t>Morten Hansen</t>
  </si>
  <si>
    <t>Ø40-605a-0</t>
  </si>
  <si>
    <t>OKTAL SAS</t>
  </si>
  <si>
    <t>Compact driving cockpit +</t>
  </si>
  <si>
    <t>54443</t>
  </si>
  <si>
    <t>Opsætning af glasvægge/døre i.f.m. brandsikring</t>
  </si>
  <si>
    <t>Gydehutten</t>
  </si>
  <si>
    <t>54444</t>
  </si>
  <si>
    <t>Solar Simulator</t>
  </si>
  <si>
    <t>Abet Technologies</t>
  </si>
  <si>
    <t>11016A</t>
  </si>
  <si>
    <t>54445</t>
  </si>
  <si>
    <t>Retssal i kælderen ved SAMF</t>
  </si>
  <si>
    <t>V11-201G-0</t>
  </si>
  <si>
    <t>54446</t>
  </si>
  <si>
    <t>Vogn 8, 5 pers., brændstof</t>
  </si>
  <si>
    <t>Megane 1.5 DCI ESM 110 Sp</t>
  </si>
  <si>
    <t>VF1KZ890H53680900/AY51106</t>
  </si>
  <si>
    <t>54448</t>
  </si>
  <si>
    <t>Spænddæk (stål til fleksible opstillinger)</t>
  </si>
  <si>
    <t>Maskinfabrikken HMA</t>
  </si>
  <si>
    <t>Intet</t>
  </si>
  <si>
    <t>54449</t>
  </si>
  <si>
    <t>Elemtal Analyzer</t>
  </si>
  <si>
    <t>Vario Macro Cube</t>
  </si>
  <si>
    <t>20155065</t>
  </si>
  <si>
    <t>54450</t>
  </si>
  <si>
    <t>Saltspreder til gartner</t>
  </si>
  <si>
    <t>EPOKE A/S</t>
  </si>
  <si>
    <t>IGLOO S-2400 14001</t>
  </si>
  <si>
    <t>54451</t>
  </si>
  <si>
    <t>LC-MS (HPLC delen)</t>
  </si>
  <si>
    <t>1290</t>
  </si>
  <si>
    <t>USDAY19933; DEW0329918; DEW0330543;</t>
  </si>
  <si>
    <t>54452</t>
  </si>
  <si>
    <t>Køleranlæg til køling af vand fra hydraulikstation</t>
  </si>
  <si>
    <t>CLINT</t>
  </si>
  <si>
    <t>CHA/CLK 61</t>
  </si>
  <si>
    <t>12-250815/2</t>
  </si>
  <si>
    <t>54455</t>
  </si>
  <si>
    <t>Flux analyzer for cells measuring respiration and glycolysis</t>
  </si>
  <si>
    <t>Seahorse Bioscience</t>
  </si>
  <si>
    <t>101991-100</t>
  </si>
  <si>
    <t>410335</t>
  </si>
  <si>
    <t>54457</t>
  </si>
  <si>
    <t>Kim Ravnskjær</t>
  </si>
  <si>
    <t>Leica Microsystems</t>
  </si>
  <si>
    <t>149491860EU</t>
  </si>
  <si>
    <t>1978/09.2015</t>
  </si>
  <si>
    <t>54458</t>
  </si>
  <si>
    <t>Mikroskope til undervisning</t>
  </si>
  <si>
    <t>Ts2R-Fl</t>
  </si>
  <si>
    <t>251030</t>
  </si>
  <si>
    <t>54459</t>
  </si>
  <si>
    <t>Gas Chromatograf (GC)</t>
  </si>
  <si>
    <t>23471+23476+23486+23497+53173</t>
  </si>
  <si>
    <t>Amelia-Elena Rotaru</t>
  </si>
  <si>
    <t>Trace1300/SSL/FID/ECD/TCD</t>
  </si>
  <si>
    <t>715101654/715302273/715401246/72542</t>
  </si>
  <si>
    <t>54460</t>
  </si>
  <si>
    <t>Piezo-Scanning-stage and controller</t>
  </si>
  <si>
    <t>Mad City Labs Inc.</t>
  </si>
  <si>
    <t>Nano-LPQ(stage)ND85-3-USB</t>
  </si>
  <si>
    <t>MCLS03280(stage) MCLC03280</t>
  </si>
  <si>
    <t>54462</t>
  </si>
  <si>
    <t>John Deere  El-gator også kaldet "golfvogn"</t>
  </si>
  <si>
    <t>John Deere</t>
  </si>
  <si>
    <t>John Deere TE 4x2 EL-GATO</t>
  </si>
  <si>
    <t>54464</t>
  </si>
  <si>
    <t>Colorimeter</t>
  </si>
  <si>
    <t>Konica Minolta</t>
  </si>
  <si>
    <t>CM-5</t>
  </si>
  <si>
    <t>1102537</t>
  </si>
  <si>
    <t>54465</t>
  </si>
  <si>
    <t>2*Test AC/PM motor,servoconfig,1*test synkrongenerator</t>
  </si>
  <si>
    <t>Ølgod Electro</t>
  </si>
  <si>
    <t>intet - specialbygget</t>
  </si>
  <si>
    <t>mærket med Nr. 174461</t>
  </si>
  <si>
    <t>54466</t>
  </si>
  <si>
    <t>Kjeldahl apparatur</t>
  </si>
  <si>
    <t>2454281</t>
  </si>
  <si>
    <t>Foss</t>
  </si>
  <si>
    <t>60062222</t>
  </si>
  <si>
    <t>91776600</t>
  </si>
  <si>
    <t>54467</t>
  </si>
  <si>
    <t>HPLC med EQUAN ekstraktionsmodul samt massespektrometer</t>
  </si>
  <si>
    <t>21615+31463+11826</t>
  </si>
  <si>
    <t>V17-812b-2</t>
  </si>
  <si>
    <t>Ultimate3000;EQUAN;Quanti</t>
  </si>
  <si>
    <t>50359245;330627; TQH-Q1-0438</t>
  </si>
  <si>
    <t>54478</t>
  </si>
  <si>
    <t>Talevarslingsanlæg i.f.m. brandadskillelse af Gydehutten, Stenten</t>
  </si>
  <si>
    <t>Gydehutten/Stenten</t>
  </si>
  <si>
    <t>54487</t>
  </si>
  <si>
    <t>Trykmaskine til materialetest</t>
  </si>
  <si>
    <t>Toni Technik</t>
  </si>
  <si>
    <t>2091.2.3000</t>
  </si>
  <si>
    <t>001</t>
  </si>
  <si>
    <t>54489</t>
  </si>
  <si>
    <t>LCMS (MS del)</t>
  </si>
  <si>
    <t>6400 Series Triple Quadru</t>
  </si>
  <si>
    <t>USDAY18915; CN4248JOKJ; CZC4395R83;</t>
  </si>
  <si>
    <t>54491</t>
  </si>
  <si>
    <t>Udendørs Pylon i Kolding</t>
  </si>
  <si>
    <t>Udendørs i Kolding</t>
  </si>
  <si>
    <t>54492</t>
  </si>
  <si>
    <t>Q Exactive HF (2)</t>
  </si>
  <si>
    <t>05192L</t>
  </si>
  <si>
    <t>54493</t>
  </si>
  <si>
    <t>TOC analyseapparatur</t>
  </si>
  <si>
    <t>73522</t>
  </si>
  <si>
    <t>Birthe Christensen</t>
  </si>
  <si>
    <t>V10-411-1</t>
  </si>
  <si>
    <t>H54425300511AE</t>
  </si>
  <si>
    <t>54496</t>
  </si>
  <si>
    <t>Mobil robot platform og batteripakke med lader</t>
  </si>
  <si>
    <t>74136</t>
  </si>
  <si>
    <t>Ø40-512a-0</t>
  </si>
  <si>
    <t>Mobile Industrial Robots ApS</t>
  </si>
  <si>
    <t>MiR100</t>
  </si>
  <si>
    <t>54497</t>
  </si>
  <si>
    <t>Elektroniske AC DC belastninger</t>
  </si>
  <si>
    <t>Wai Keung Mo</t>
  </si>
  <si>
    <t>63804 x3</t>
  </si>
  <si>
    <t>638040001587 og 79 og 91 tilsidst</t>
  </si>
  <si>
    <t>54499</t>
  </si>
  <si>
    <t>Indretning af laboratorium</t>
  </si>
  <si>
    <t>54500</t>
  </si>
  <si>
    <t>Laser ND-YAG 10W, fx pumpelaser til kontinuert Ti:safir laser.</t>
  </si>
  <si>
    <t>Fei Ding</t>
  </si>
  <si>
    <t>Millennia eV10S</t>
  </si>
  <si>
    <t>10288</t>
  </si>
  <si>
    <t>54503</t>
  </si>
  <si>
    <t>Robot arm og styreenhed</t>
  </si>
  <si>
    <t>UR10</t>
  </si>
  <si>
    <t>2016302103</t>
  </si>
  <si>
    <t>54504</t>
  </si>
  <si>
    <t>Software til Visitkortløsning</t>
  </si>
  <si>
    <t>Datacentret serverrum syd</t>
  </si>
  <si>
    <t>Impleo</t>
  </si>
  <si>
    <t>54505</t>
  </si>
  <si>
    <t>Massespektometer</t>
  </si>
  <si>
    <t>Qexactive HF (3)</t>
  </si>
  <si>
    <t>SN 05194L</t>
  </si>
  <si>
    <t>54508</t>
  </si>
  <si>
    <t>Indretning af rum til HPC fase 2</t>
  </si>
  <si>
    <t>Kælder under IT-service sekret</t>
  </si>
  <si>
    <t>54511</t>
  </si>
  <si>
    <t>Cyrostat</t>
  </si>
  <si>
    <t>23492</t>
  </si>
  <si>
    <t>Unisoku</t>
  </si>
  <si>
    <t>Unispeks</t>
  </si>
  <si>
    <t>54518</t>
  </si>
  <si>
    <t>Dionex C (2D)</t>
  </si>
  <si>
    <t>5035.9245/5041.0020/5041.0030/5825.</t>
  </si>
  <si>
    <t>54521</t>
  </si>
  <si>
    <t>74867</t>
  </si>
  <si>
    <t>A3 16 OPTIKLAB</t>
  </si>
  <si>
    <t>UV-2700</t>
  </si>
  <si>
    <t>A116753</t>
  </si>
  <si>
    <t>54522</t>
  </si>
  <si>
    <t>3454294</t>
  </si>
  <si>
    <t>KUKA Nordic AB</t>
  </si>
  <si>
    <t>LBR ilwa 7 R800</t>
  </si>
  <si>
    <t>981993</t>
  </si>
  <si>
    <t>54525</t>
  </si>
  <si>
    <t>Hangar til Droneforsøg, administration m.v</t>
  </si>
  <si>
    <t>Hele bygningen</t>
  </si>
  <si>
    <t>54527</t>
  </si>
  <si>
    <t>Kviksølv analysator</t>
  </si>
  <si>
    <t>Brooks Rand Instruments</t>
  </si>
  <si>
    <t>EPA 1630</t>
  </si>
  <si>
    <t>11625801/21626601/61627101</t>
  </si>
  <si>
    <t>54529</t>
  </si>
  <si>
    <t>Carsten Nielsen</t>
  </si>
  <si>
    <t>Ø6-503-2</t>
  </si>
  <si>
    <t>TRI-CARB 4910TR</t>
  </si>
  <si>
    <t>SGL037160343</t>
  </si>
  <si>
    <t>54530</t>
  </si>
  <si>
    <t>LC-MS/MS (Iris)</t>
  </si>
  <si>
    <t>TMQ-01-0333</t>
  </si>
  <si>
    <t>54531</t>
  </si>
  <si>
    <t>Rulle-til-Rulle tryk anlæg</t>
  </si>
  <si>
    <t>74943</t>
  </si>
  <si>
    <t>A3-01 R2R lab</t>
  </si>
  <si>
    <t>54532</t>
  </si>
  <si>
    <t>Motor testbænk</t>
  </si>
  <si>
    <t>Ø41-512a-0</t>
  </si>
  <si>
    <t>Ølgod elektro</t>
  </si>
  <si>
    <t>sagsnummer 177139</t>
  </si>
  <si>
    <t>54533</t>
  </si>
  <si>
    <t>Zeiss</t>
  </si>
  <si>
    <t>3848001435</t>
  </si>
  <si>
    <t>54535</t>
  </si>
  <si>
    <t>Ford/bill 1 (sælges snart)</t>
  </si>
  <si>
    <t>Parkering ved TEK</t>
  </si>
  <si>
    <t>C-max</t>
  </si>
  <si>
    <t>WFOVXXGCWVGA13264/BD80862</t>
  </si>
  <si>
    <t>54537</t>
  </si>
  <si>
    <t>Ombygning af U-lokale U133 så der er plads til 96 personer</t>
  </si>
  <si>
    <t>U133 bygning 34:4</t>
  </si>
  <si>
    <t>54540</t>
  </si>
  <si>
    <t>Vogn 3, 5 pers., brændstof</t>
  </si>
  <si>
    <t>Degnevej, 6700 Esbjerg</t>
  </si>
  <si>
    <t>Esbjerg</t>
  </si>
  <si>
    <t>C-Max 1.0 Ecoboost</t>
  </si>
  <si>
    <t>WFOVXXGCEVGS48911/BG66361</t>
  </si>
  <si>
    <t>54541</t>
  </si>
  <si>
    <t>Vogn 4, 5 pers., brændstof</t>
  </si>
  <si>
    <t>Kolding</t>
  </si>
  <si>
    <t>C-Max- 1.0 Ecoboost</t>
  </si>
  <si>
    <t>WFOVXXGCEVGS48942/BG66362</t>
  </si>
  <si>
    <t>54542</t>
  </si>
  <si>
    <t>Vogn 27, 5 pers., brændstof</t>
  </si>
  <si>
    <t>WFOVXXGCEVGS48942/BG66363</t>
  </si>
  <si>
    <t>54543</t>
  </si>
  <si>
    <t>Ford/bil 5 (sælges snart)</t>
  </si>
  <si>
    <t>Parkeringsplads ved TEK</t>
  </si>
  <si>
    <t>WVWZZZAUZHP533237/BG66364</t>
  </si>
  <si>
    <t>54544</t>
  </si>
  <si>
    <t>Personbil - bil nr 6</t>
  </si>
  <si>
    <t>Helle Borup</t>
  </si>
  <si>
    <t>C-Max - 1.0 Ecoboost</t>
  </si>
  <si>
    <t>BG 66365 / WFOVXXGCEVGS49026</t>
  </si>
  <si>
    <t>54545</t>
  </si>
  <si>
    <t>Ford/bil 7 (sælges snart)</t>
  </si>
  <si>
    <t>C-Max, 1.0 Ecoboost</t>
  </si>
  <si>
    <t>WFOVXXGCEVGS49048/BG66366</t>
  </si>
  <si>
    <t>54547</t>
  </si>
  <si>
    <t>HCS platform inkl. computer og skærm</t>
  </si>
  <si>
    <t>73540+73050</t>
  </si>
  <si>
    <t>Ti-E/Crest</t>
  </si>
  <si>
    <t>737238</t>
  </si>
  <si>
    <t>54549</t>
  </si>
  <si>
    <t>Mødefacilitet (Igloo) til afholdelse af workshops og undervisning</t>
  </si>
  <si>
    <t>74915</t>
  </si>
  <si>
    <t>Marianne Stenger</t>
  </si>
  <si>
    <t>43002 SDU Technology Entrepreneurship and Innovation</t>
  </si>
  <si>
    <t>E4-01 Smart Factory Lab</t>
  </si>
  <si>
    <t>Igloo type 01 seating</t>
  </si>
  <si>
    <t>Holmris Designbrokers A/S</t>
  </si>
  <si>
    <t>54550</t>
  </si>
  <si>
    <t>Knoglesav</t>
  </si>
  <si>
    <t>Struers Aps</t>
  </si>
  <si>
    <t>Secofom 50</t>
  </si>
  <si>
    <t>54551</t>
  </si>
  <si>
    <t>Knoglepolermaskine</t>
  </si>
  <si>
    <t>Struers</t>
  </si>
  <si>
    <t>LaboForce-100</t>
  </si>
  <si>
    <t>54553</t>
  </si>
  <si>
    <t>Vogn 2, 5 pers., brændstof</t>
  </si>
  <si>
    <t>Variant allstar</t>
  </si>
  <si>
    <t>WVWZZZAUZHPS33237/BG81965</t>
  </si>
  <si>
    <t>54555</t>
  </si>
  <si>
    <t>Fluorescensmikroskop 2</t>
  </si>
  <si>
    <t>V18-501e-2</t>
  </si>
  <si>
    <t>54556</t>
  </si>
  <si>
    <t>Ståldele til fleksibel opstilling</t>
  </si>
  <si>
    <t>54557</t>
  </si>
  <si>
    <t>Revyudstyr til foreningernes udlånscentral</t>
  </si>
  <si>
    <t>Christina Kaae Holst</t>
  </si>
  <si>
    <t>Flere - se faktura</t>
  </si>
  <si>
    <t>54559</t>
  </si>
  <si>
    <t>Til måling af styrke i f.eks. Ben og arme</t>
  </si>
  <si>
    <t>Ø11-201-1</t>
  </si>
  <si>
    <t>University of Nottingham, Medicin Engenering Unit</t>
  </si>
  <si>
    <t>LEPR/16/064</t>
  </si>
  <si>
    <t>54560</t>
  </si>
  <si>
    <t>Scanner til digitalisering af ældre bøger</t>
  </si>
  <si>
    <t>Gregers Legard Bejerholm</t>
  </si>
  <si>
    <t>98000 Syddansk Universitetsbibliotek</t>
  </si>
  <si>
    <t>Forskerlæsesalen(Atriumgården)</t>
  </si>
  <si>
    <t>Zeutschel</t>
  </si>
  <si>
    <t>HX-5020.01</t>
  </si>
  <si>
    <t>60502</t>
  </si>
  <si>
    <t>54561</t>
  </si>
  <si>
    <t>Nyt køle- fryse rum til kantine 4</t>
  </si>
  <si>
    <t>Kælder u kantine 4 - Ø3-306-0</t>
  </si>
  <si>
    <t>54562</t>
  </si>
  <si>
    <t>Montering af bure vedr. forskning af flagermus</t>
  </si>
  <si>
    <t>V7-504-0</t>
  </si>
  <si>
    <t>Troax A/S</t>
  </si>
  <si>
    <t>54563</t>
  </si>
  <si>
    <t>Etablering af bad og omklædningsrum nyt TEK hus</t>
  </si>
  <si>
    <t>TEK-kælder</t>
  </si>
  <si>
    <t>54567</t>
  </si>
  <si>
    <t>Dionex LCMSII</t>
  </si>
  <si>
    <t>S/N 7255094 / 8122275 / 8126365</t>
  </si>
  <si>
    <t>54568</t>
  </si>
  <si>
    <t>Apparat til analyse af stofs optagelse i celler</t>
  </si>
  <si>
    <t>BIO-RAD</t>
  </si>
  <si>
    <t>731BR03729</t>
  </si>
  <si>
    <t>54569</t>
  </si>
  <si>
    <t>olympus ix83 fluorescence microscope</t>
  </si>
  <si>
    <t>V10-604-0</t>
  </si>
  <si>
    <t>ix83</t>
  </si>
  <si>
    <t>54570</t>
  </si>
  <si>
    <t>Sonicator</t>
  </si>
  <si>
    <t>SN004246</t>
  </si>
  <si>
    <t>54576</t>
  </si>
  <si>
    <t>Lars Ellekrog Kiehn</t>
  </si>
  <si>
    <t>Ø11-107a</t>
  </si>
  <si>
    <t>Weiler</t>
  </si>
  <si>
    <t>Primus VCD</t>
  </si>
  <si>
    <t>MA01</t>
  </si>
  <si>
    <t>54580</t>
  </si>
  <si>
    <t>Vogn 23, 9 pers., brændstof</t>
  </si>
  <si>
    <t>Caravelle Lang Trendline</t>
  </si>
  <si>
    <t>WV2ZZZ7HZHH095783/BK41184</t>
  </si>
  <si>
    <t>54581</t>
  </si>
  <si>
    <t>Bil - vogn 8</t>
  </si>
  <si>
    <t>Niels Christian Møller</t>
  </si>
  <si>
    <t>Ved P4</t>
  </si>
  <si>
    <t>T6 lang kassevogn 2,0 TDI</t>
  </si>
  <si>
    <t>BK 49650 WV1ZZZ7HZHH105165</t>
  </si>
  <si>
    <t>54582</t>
  </si>
  <si>
    <t>Universal hårdhedsmåler</t>
  </si>
  <si>
    <t>Zwick</t>
  </si>
  <si>
    <t>ZHU250</t>
  </si>
  <si>
    <t>DO725405/2016</t>
  </si>
  <si>
    <t>54583</t>
  </si>
  <si>
    <t>24706</t>
  </si>
  <si>
    <t>Vida Engmann</t>
  </si>
  <si>
    <t>Iraffinity-1S</t>
  </si>
  <si>
    <t>54585</t>
  </si>
  <si>
    <t>Skalar sampler</t>
  </si>
  <si>
    <t>13692</t>
  </si>
  <si>
    <t>Rikke Orloff Holm</t>
  </si>
  <si>
    <t>Skalar</t>
  </si>
  <si>
    <t>21050900, 2353091, 5000</t>
  </si>
  <si>
    <t>171628,17382,172319</t>
  </si>
  <si>
    <t>54586</t>
  </si>
  <si>
    <t>Anlæg til test af kognitive funktioner og underliggende neurale mekanismer</t>
  </si>
  <si>
    <t>Malte Nejst Larsen</t>
  </si>
  <si>
    <t>Udlånt til TEK</t>
  </si>
  <si>
    <t>Advance Brain Monitoring</t>
  </si>
  <si>
    <t>FCCQ6F-ABM11 IC9541AABM11</t>
  </si>
  <si>
    <t>1609-0021; 1506-00053;</t>
  </si>
  <si>
    <t>54588</t>
  </si>
  <si>
    <t>Micro ultracentrifuge</t>
  </si>
  <si>
    <t>PRG, V7-510-1</t>
  </si>
  <si>
    <t>CS150NX</t>
  </si>
  <si>
    <t>461041</t>
  </si>
  <si>
    <t>54589</t>
  </si>
  <si>
    <t>1 mm probe til NMR maskine</t>
  </si>
  <si>
    <t>13609</t>
  </si>
  <si>
    <t>Joel</t>
  </si>
  <si>
    <t>NM-03750MXM1</t>
  </si>
  <si>
    <t>NM S8410000 20002</t>
  </si>
  <si>
    <t>54592</t>
  </si>
  <si>
    <t>Pylon ved Fioniavej</t>
  </si>
  <si>
    <t>Fioniavej</t>
  </si>
  <si>
    <t>Pylon LED Pro</t>
  </si>
  <si>
    <t>54594</t>
  </si>
  <si>
    <t>Etablering af cykelparkering ved TEK - Særlig installation</t>
  </si>
  <si>
    <t>Pladsen foran TEK huset</t>
  </si>
  <si>
    <t>54598</t>
  </si>
  <si>
    <t>Autoklaverum V15-406b-0</t>
  </si>
  <si>
    <t>Ninolab</t>
  </si>
  <si>
    <t>Laboklav  SHP 195MSLV</t>
  </si>
  <si>
    <t>5175967</t>
  </si>
  <si>
    <t>54599</t>
  </si>
  <si>
    <t>Vogn 25, 9 pers., brændstof</t>
  </si>
  <si>
    <t>Mercedes</t>
  </si>
  <si>
    <t>Vito 116 Tourer</t>
  </si>
  <si>
    <t>WDF44770513300878/BS69294</t>
  </si>
  <si>
    <t>54600</t>
  </si>
  <si>
    <t>Vogn 15, 5 pers., brændstof</t>
  </si>
  <si>
    <t>Megane ST 1,5 dCi 110</t>
  </si>
  <si>
    <t>VF1RFB00458463087/BP50189</t>
  </si>
  <si>
    <t>54601</t>
  </si>
  <si>
    <t>Vogn 26, 9 pers., brændstof</t>
  </si>
  <si>
    <t>Vito 116 Tourer 3, SØLV a</t>
  </si>
  <si>
    <t>WDF44770513284312/BS69293</t>
  </si>
  <si>
    <t>54603</t>
  </si>
  <si>
    <t>Single cell microfluidics system</t>
  </si>
  <si>
    <t>10X Genomics Inc.</t>
  </si>
  <si>
    <t>GCG-SR-1</t>
  </si>
  <si>
    <t>30157</t>
  </si>
  <si>
    <t>54604</t>
  </si>
  <si>
    <t>UR5 Robot og tilhørende controller boks</t>
  </si>
  <si>
    <t>Ø27-609-2</t>
  </si>
  <si>
    <t>2017355928</t>
  </si>
  <si>
    <t>54605</t>
  </si>
  <si>
    <t>Ø27-609-2 Mezzanin</t>
  </si>
  <si>
    <t>2017355924</t>
  </si>
  <si>
    <t>54606</t>
  </si>
  <si>
    <t>2017355927</t>
  </si>
  <si>
    <t>54607</t>
  </si>
  <si>
    <t>2017355926</t>
  </si>
  <si>
    <t>54608</t>
  </si>
  <si>
    <t>74929</t>
  </si>
  <si>
    <t>Ø21-603-0</t>
  </si>
  <si>
    <t>Universal robots</t>
  </si>
  <si>
    <t>2017355925</t>
  </si>
  <si>
    <t>54609</t>
  </si>
  <si>
    <t>Q-PCR</t>
  </si>
  <si>
    <t>AH Diagnostics</t>
  </si>
  <si>
    <t>AriaMX Realtime PCR-syste</t>
  </si>
  <si>
    <t>MY17205211</t>
  </si>
  <si>
    <t>54610</t>
  </si>
  <si>
    <t>Ombygning af køl 30-R22</t>
  </si>
  <si>
    <t>På taget afsnit 25</t>
  </si>
  <si>
    <t>PVN mfl.</t>
  </si>
  <si>
    <t>54612</t>
  </si>
  <si>
    <t>Hako multimaskine til gartnerafdelingen</t>
  </si>
  <si>
    <t>Gartner</t>
  </si>
  <si>
    <t>HAKO</t>
  </si>
  <si>
    <t>Citymaster, 1250C comfort</t>
  </si>
  <si>
    <t>143332 7 0540 2 , Reg. Nr.BP 837</t>
  </si>
  <si>
    <t>54616</t>
  </si>
  <si>
    <t>Cryostat til sektionering af væv.</t>
  </si>
  <si>
    <t>Leica Biosystems</t>
  </si>
  <si>
    <t>CM3050 S</t>
  </si>
  <si>
    <t>7050</t>
  </si>
  <si>
    <t>54617</t>
  </si>
  <si>
    <t>BEXKMAN/COULTER</t>
  </si>
  <si>
    <t>XE - 100 - IVD</t>
  </si>
  <si>
    <t>CXE17K01</t>
  </si>
  <si>
    <t>54618</t>
  </si>
  <si>
    <t>U21+U22+U23 ombygning</t>
  </si>
  <si>
    <t>U21+U22+U23 Campusvej</t>
  </si>
  <si>
    <t>54619</t>
  </si>
  <si>
    <t>Autolave inkl. Klargøring af rum og montering</t>
  </si>
  <si>
    <t>V15-406-0</t>
  </si>
  <si>
    <t>54623</t>
  </si>
  <si>
    <t>G6125BW LC/MSD with LC stack for OpenLAB ChemStation</t>
  </si>
  <si>
    <t>23973</t>
  </si>
  <si>
    <t>V12-601b-2</t>
  </si>
  <si>
    <t>G6125BW</t>
  </si>
  <si>
    <t>SG1747N008, CN79HDD80K, NF1480502mf</t>
  </si>
  <si>
    <t>54624</t>
  </si>
  <si>
    <t>Blæser enhed med 4 reoler</t>
  </si>
  <si>
    <t>techniplast</t>
  </si>
  <si>
    <t>Smart flow med reoler</t>
  </si>
  <si>
    <t>17002227</t>
  </si>
  <si>
    <t>54625</t>
  </si>
  <si>
    <t>Smart flow til klasse 2</t>
  </si>
  <si>
    <t>PL Brandt</t>
  </si>
  <si>
    <t>Smartflow</t>
  </si>
  <si>
    <t>17002471</t>
  </si>
  <si>
    <t>54627</t>
  </si>
  <si>
    <t>NovaSeq 6000 sekventeringsinstrument</t>
  </si>
  <si>
    <t>V18-412a-0</t>
  </si>
  <si>
    <t>Illumina Denmark ApS</t>
  </si>
  <si>
    <t>NovaSeq 6000</t>
  </si>
  <si>
    <t>A00316</t>
  </si>
  <si>
    <t>54628</t>
  </si>
  <si>
    <t>parkeringsplads</t>
  </si>
  <si>
    <t>C-Max</t>
  </si>
  <si>
    <t>WFOVXXGCEVHKO7833/DW34309</t>
  </si>
  <si>
    <t>54632</t>
  </si>
  <si>
    <t>Differential refractometer</t>
  </si>
  <si>
    <t>Wyatt Technology Europe</t>
  </si>
  <si>
    <t>1241-TREX</t>
  </si>
  <si>
    <t>832YJ-ZEHNX-KD3AG-F3K1S</t>
  </si>
  <si>
    <t>54633</t>
  </si>
  <si>
    <t>Histologiudstyr</t>
  </si>
  <si>
    <t>2353247</t>
  </si>
  <si>
    <t>HM3555 Rotary Microtome L</t>
  </si>
  <si>
    <t>S17102102+S17102181</t>
  </si>
  <si>
    <t>54634</t>
  </si>
  <si>
    <t>Bi-layer Interferometry (BLI) baseret biosensor</t>
  </si>
  <si>
    <t>12596</t>
  </si>
  <si>
    <t>V16-601-1</t>
  </si>
  <si>
    <t>Pall</t>
  </si>
  <si>
    <t>Octet 96Rede</t>
  </si>
  <si>
    <t>FB90079</t>
  </si>
  <si>
    <t>54635</t>
  </si>
  <si>
    <t>Videokonferencesystem CISCO Ellehammer</t>
  </si>
  <si>
    <t>Richard Beck</t>
  </si>
  <si>
    <t>Ellehammer - Ø28-600-3</t>
  </si>
  <si>
    <t>CISCO</t>
  </si>
  <si>
    <t>SX-80 Codec Speaker track</t>
  </si>
  <si>
    <t>(FCZ2143D0ZC)+kameraFTT21410160</t>
  </si>
  <si>
    <t>54636</t>
  </si>
  <si>
    <t>3D-scanner</t>
  </si>
  <si>
    <t>Svenja Weise</t>
  </si>
  <si>
    <t>JB</t>
  </si>
  <si>
    <t>Artec 3D</t>
  </si>
  <si>
    <t>Space Spider</t>
  </si>
  <si>
    <t>SP.10.72040810</t>
  </si>
  <si>
    <t>54638</t>
  </si>
  <si>
    <t>Q-PCR maskine</t>
  </si>
  <si>
    <t>71178</t>
  </si>
  <si>
    <t>V18-707d-2</t>
  </si>
  <si>
    <t>Appliedbiosystems</t>
  </si>
  <si>
    <t>QS3 0,2 LAP,1YR EW,1D ori</t>
  </si>
  <si>
    <t>272321931</t>
  </si>
  <si>
    <t>54640</t>
  </si>
  <si>
    <t>Etablering af robot laboratorium TEK U44</t>
  </si>
  <si>
    <t>Kælder U44-Robot laboratorium</t>
  </si>
  <si>
    <t>54643</t>
  </si>
  <si>
    <t>Ford Transit Custom, 2,0</t>
  </si>
  <si>
    <t>Parkering</t>
  </si>
  <si>
    <t>Transit Custom 2,0</t>
  </si>
  <si>
    <t>BW 62153</t>
  </si>
  <si>
    <t>54645</t>
  </si>
  <si>
    <t>Transportabel Vibrometer</t>
  </si>
  <si>
    <t>73143</t>
  </si>
  <si>
    <t>PDV-100</t>
  </si>
  <si>
    <t>1801261688</t>
  </si>
  <si>
    <t>54646</t>
  </si>
  <si>
    <t>Quench-flow instrument</t>
  </si>
  <si>
    <t>23646+2323645+3333134</t>
  </si>
  <si>
    <t>V7-510-1</t>
  </si>
  <si>
    <t>BioLogic Science Instruments</t>
  </si>
  <si>
    <t>QFM-4000</t>
  </si>
  <si>
    <t>104</t>
  </si>
  <si>
    <t>54649</t>
  </si>
  <si>
    <t>Eyetracker</t>
  </si>
  <si>
    <t>3616414</t>
  </si>
  <si>
    <t>Pro Glasses 2 Live View W</t>
  </si>
  <si>
    <t>TG02B-080107158101ogTG02G-010128103</t>
  </si>
  <si>
    <t>54650</t>
  </si>
  <si>
    <t>3131283</t>
  </si>
  <si>
    <t>Kate Lykke Lambertsen</t>
  </si>
  <si>
    <t>7111</t>
  </si>
  <si>
    <t>54651</t>
  </si>
  <si>
    <t>Elektronmikroskop (SEM) med katodeluminescensdetektor (CL)</t>
  </si>
  <si>
    <t>Sergii Morozov</t>
  </si>
  <si>
    <t>44007 Center for Polariton-driven Light-Matter Interactions (POLIMA)</t>
  </si>
  <si>
    <t>Ø26-510a-1</t>
  </si>
  <si>
    <t>Tescan (SEM) og Delmic (CL)</t>
  </si>
  <si>
    <t>MIRA3 XMU(SEM)/SparcV2(CL</t>
  </si>
  <si>
    <t>118-0041/27755-999-00131</t>
  </si>
  <si>
    <t>54654</t>
  </si>
  <si>
    <t>Nprinting er et program der skaber rapporter fra QlikView</t>
  </si>
  <si>
    <t>Mark Hay Jørgensen</t>
  </si>
  <si>
    <t>Serverrum SYD</t>
  </si>
  <si>
    <t>Qlik</t>
  </si>
  <si>
    <t>54655</t>
  </si>
  <si>
    <t>Electrochemical measurement</t>
  </si>
  <si>
    <t>Biologic</t>
  </si>
  <si>
    <t>VMP3</t>
  </si>
  <si>
    <t>1254</t>
  </si>
  <si>
    <t>54656</t>
  </si>
  <si>
    <t>Robot til MCI Innovation Lab</t>
  </si>
  <si>
    <t>74179</t>
  </si>
  <si>
    <t>UR114103</t>
  </si>
  <si>
    <t>2018333568</t>
  </si>
  <si>
    <t>54659</t>
  </si>
  <si>
    <t>LC-QTOF (Otto)</t>
  </si>
  <si>
    <t>1825265</t>
  </si>
  <si>
    <t>182526510219</t>
  </si>
  <si>
    <t>54660</t>
  </si>
  <si>
    <t>Rigiscan system (scanner) nr. 1</t>
  </si>
  <si>
    <t>2121283</t>
  </si>
  <si>
    <t>Lars Lund</t>
  </si>
  <si>
    <t>OUH - Afdeling L</t>
  </si>
  <si>
    <t>54661</t>
  </si>
  <si>
    <t>Rigiscan system (scanner) nr. 2</t>
  </si>
  <si>
    <t>Rigiscan</t>
  </si>
  <si>
    <t>54662</t>
  </si>
  <si>
    <t>Rigiscan system (scanner) nr. 3</t>
  </si>
  <si>
    <t>54663</t>
  </si>
  <si>
    <t>Rigiscan system (scanner) nr. 4</t>
  </si>
  <si>
    <t>54664</t>
  </si>
  <si>
    <t>Rigiscan system (scanner) nr. 5</t>
  </si>
  <si>
    <t>54672</t>
  </si>
  <si>
    <t>Helkrops træningsfantom</t>
  </si>
  <si>
    <t>Henrik Lauridsen</t>
  </si>
  <si>
    <t>12000 Institut for Regional Sundhedsforskning</t>
  </si>
  <si>
    <t>Kolding Sygehus, Røntgen</t>
  </si>
  <si>
    <t>PBU-60</t>
  </si>
  <si>
    <t>54673</t>
  </si>
  <si>
    <t>Muse cell analyzer. Bruges til at analysere celler enkeltvis.</t>
  </si>
  <si>
    <t>2121276</t>
  </si>
  <si>
    <t>Christina Baun</t>
  </si>
  <si>
    <t>Rum 117-00-438 OUH 44-46 kl</t>
  </si>
  <si>
    <t>54674</t>
  </si>
  <si>
    <t>Biacore måler molekylære interaktioner vha surface plasmon resonance</t>
  </si>
  <si>
    <t>GE-Health Bio-Science</t>
  </si>
  <si>
    <t>T200</t>
  </si>
  <si>
    <t>2363380</t>
  </si>
  <si>
    <t>54675</t>
  </si>
  <si>
    <t>Nikon eclipse Ts2R-FL microscope</t>
  </si>
  <si>
    <t>Oasen: v5-505-1</t>
  </si>
  <si>
    <t>Nikon Corporation, Tokyo, Japan</t>
  </si>
  <si>
    <t>Ts2R-FL</t>
  </si>
  <si>
    <t>251516</t>
  </si>
  <si>
    <t>54677</t>
  </si>
  <si>
    <t>Anlæg til blanding af balsameringsopløsning (Ethanol, formalin, Glycerin, vand)</t>
  </si>
  <si>
    <t>Flowtech</t>
  </si>
  <si>
    <t>17095-00-000_RO3 RID Mix</t>
  </si>
  <si>
    <t>54679</t>
  </si>
  <si>
    <t>Vægmonteret vetilations enhed inkl. reoler</t>
  </si>
  <si>
    <t>V09-610a-0</t>
  </si>
  <si>
    <t>Skyflow 2018</t>
  </si>
  <si>
    <t>18001039</t>
  </si>
  <si>
    <t>54680</t>
  </si>
  <si>
    <t>Robotbase med controller mm</t>
  </si>
  <si>
    <t>41008 SDU I4.0 LAB</t>
  </si>
  <si>
    <t>Technicon</t>
  </si>
  <si>
    <t>Flex cell</t>
  </si>
  <si>
    <t>54681</t>
  </si>
  <si>
    <t>54682</t>
  </si>
  <si>
    <t>Trykmyograf</t>
  </si>
  <si>
    <t>2151245</t>
  </si>
  <si>
    <t>Karin Kejling</t>
  </si>
  <si>
    <t>P114</t>
  </si>
  <si>
    <t>54683</t>
  </si>
  <si>
    <t>Røntgen Flourmeter</t>
  </si>
  <si>
    <t>3373144</t>
  </si>
  <si>
    <t>NEC QC EDXRF</t>
  </si>
  <si>
    <t>QC1357</t>
  </si>
  <si>
    <t>54684</t>
  </si>
  <si>
    <t>Måleudstyr (GPS, afstande, punkter, geotagging)</t>
  </si>
  <si>
    <t>73151</t>
  </si>
  <si>
    <t>Niels Svane</t>
  </si>
  <si>
    <t>v12-411a-1</t>
  </si>
  <si>
    <t>Trimble</t>
  </si>
  <si>
    <t>Geo7X</t>
  </si>
  <si>
    <t>5631472500</t>
  </si>
  <si>
    <t>54685</t>
  </si>
  <si>
    <t>Curve tracer til karakterisering af komponenter</t>
  </si>
  <si>
    <t>74120</t>
  </si>
  <si>
    <t>Keysight</t>
  </si>
  <si>
    <t>B1505A</t>
  </si>
  <si>
    <t>MY55230326</t>
  </si>
  <si>
    <t>54686</t>
  </si>
  <si>
    <t>Histology Microtom</t>
  </si>
  <si>
    <t>23478</t>
  </si>
  <si>
    <t>HM355S Rotary Microtome+t</t>
  </si>
  <si>
    <t>18040698+18050905</t>
  </si>
  <si>
    <t>54687</t>
  </si>
  <si>
    <t>Ændring af depotrum til laboratorie</t>
  </si>
  <si>
    <t>54688</t>
  </si>
  <si>
    <t>Sporing af øjne når en person bliver præsenteret for et spørgsmål</t>
  </si>
  <si>
    <t>Lene Heiselberg</t>
  </si>
  <si>
    <t>55600 Institut for Statskundskab</t>
  </si>
  <si>
    <t>Tobii Pro X3-120</t>
  </si>
  <si>
    <t>54689</t>
  </si>
  <si>
    <t>Optisk mikroskop - retvendt</t>
  </si>
  <si>
    <t>Ø27-501-1</t>
  </si>
  <si>
    <t>Axio Imager.A2m</t>
  </si>
  <si>
    <t>SN:3533001515</t>
  </si>
  <si>
    <t>54690</t>
  </si>
  <si>
    <t>Optisk mikroskop - inverteret</t>
  </si>
  <si>
    <t>Carls Zeiss</t>
  </si>
  <si>
    <t>Axio Observer 5m</t>
  </si>
  <si>
    <t>SN:3865000129</t>
  </si>
  <si>
    <t>54691</t>
  </si>
  <si>
    <t>VW Caddy - 7 personers  Vogn 4</t>
  </si>
  <si>
    <t>Niels Christian With Møller</t>
  </si>
  <si>
    <t>Parkeringspladsen - Fioniavej</t>
  </si>
  <si>
    <t>stelnr. WV2ZZZ2KZJX147640</t>
  </si>
  <si>
    <t>CA49100</t>
  </si>
  <si>
    <t>54695</t>
  </si>
  <si>
    <t>Ionkilde til orbitrap massespektrometer</t>
  </si>
  <si>
    <t>V10-507a-1</t>
  </si>
  <si>
    <t>SpectroGlyph LLC</t>
  </si>
  <si>
    <t>Spectroglyph version 2.0</t>
  </si>
  <si>
    <t>05012018</t>
  </si>
  <si>
    <t>54696</t>
  </si>
  <si>
    <t>Imageing Spektrometer med Camera</t>
  </si>
  <si>
    <t>27-608-1</t>
  </si>
  <si>
    <t>Kymera-193i-B1,DU934P</t>
  </si>
  <si>
    <t>KY-3476,CCD-22204</t>
  </si>
  <si>
    <t>54697</t>
  </si>
  <si>
    <t>Mikrobølgeovn til forberedelse af prøver til ICP-ms</t>
  </si>
  <si>
    <t>Thor Frickmann</t>
  </si>
  <si>
    <t>V6-412-1</t>
  </si>
  <si>
    <t>CEM Corporation</t>
  </si>
  <si>
    <t>MARS 6</t>
  </si>
  <si>
    <t>910905</t>
  </si>
  <si>
    <t>54698</t>
  </si>
  <si>
    <t>Optical microscope</t>
  </si>
  <si>
    <t>74968+74966</t>
  </si>
  <si>
    <t>54700</t>
  </si>
  <si>
    <t>HPC - DSP personlig medicin</t>
  </si>
  <si>
    <t>Hvor ABACUS står - dør 064</t>
  </si>
  <si>
    <t>54701</t>
  </si>
  <si>
    <t>Peptid  syntesemaskine</t>
  </si>
  <si>
    <t>3373167</t>
  </si>
  <si>
    <t>Ø11-412a-2</t>
  </si>
  <si>
    <t>909410</t>
  </si>
  <si>
    <t>LB2394</t>
  </si>
  <si>
    <t>54702</t>
  </si>
  <si>
    <t>Lasercutter</t>
  </si>
  <si>
    <t>Søren Land</t>
  </si>
  <si>
    <t>91200 SDU RIO</t>
  </si>
  <si>
    <t>3-0-14: Videnbyen</t>
  </si>
  <si>
    <t>Universal laser systems</t>
  </si>
  <si>
    <t>PIS6-150 og BOFA AD1000iQ</t>
  </si>
  <si>
    <t>PLS6150DXX102915113479</t>
  </si>
  <si>
    <t>54703</t>
  </si>
  <si>
    <t>Vogn 19, 8 pers., brændstof</t>
  </si>
  <si>
    <t>Tourneo Costom</t>
  </si>
  <si>
    <t>WF03XXTTG3JL83773/CB53118</t>
  </si>
  <si>
    <t>54704</t>
  </si>
  <si>
    <t>ICP-MS til metalbestemmelse i diverse matricer - Rentrum</t>
  </si>
  <si>
    <t>V6-412-1 (U10)</t>
  </si>
  <si>
    <t>G8403A 7900 ICP-MS</t>
  </si>
  <si>
    <t>SG18304144</t>
  </si>
  <si>
    <t>54705</t>
  </si>
  <si>
    <t>Iltoptagelsessystem</t>
  </si>
  <si>
    <t>71551</t>
  </si>
  <si>
    <t>Cosmed</t>
  </si>
  <si>
    <t>Quark RMR</t>
  </si>
  <si>
    <t>2018111260</t>
  </si>
  <si>
    <t>54707</t>
  </si>
  <si>
    <t>Reoler til bure</t>
  </si>
  <si>
    <t>GM70</t>
  </si>
  <si>
    <t>54708</t>
  </si>
  <si>
    <t>DGM80</t>
  </si>
  <si>
    <t>54710</t>
  </si>
  <si>
    <t>Setup til at måle transiente elektriske målinger på solceller</t>
  </si>
  <si>
    <t>Automatic Research</t>
  </si>
  <si>
    <t>54711</t>
  </si>
  <si>
    <t>Milli-Q anlæg til rentrumsanalyser</t>
  </si>
  <si>
    <t>V6-412-1 cleanroom</t>
  </si>
  <si>
    <t>MILLIPORE</t>
  </si>
  <si>
    <t>Advantage A10</t>
  </si>
  <si>
    <t>F8KA95236G</t>
  </si>
  <si>
    <t>54712</t>
  </si>
  <si>
    <t>54713</t>
  </si>
  <si>
    <t>54714</t>
  </si>
  <si>
    <t>54715</t>
  </si>
  <si>
    <t>Flex Cell</t>
  </si>
  <si>
    <t>54716</t>
  </si>
  <si>
    <t>54717</t>
  </si>
  <si>
    <t>54718</t>
  </si>
  <si>
    <t>Operationsmikroskop</t>
  </si>
  <si>
    <t>V11-612a-0</t>
  </si>
  <si>
    <t>10448213</t>
  </si>
  <si>
    <t>54719</t>
  </si>
  <si>
    <t>Server til Peter's gruppe (PhD/kandidat studerende, postdocs)</t>
  </si>
  <si>
    <t>Peter Schneider-Kamp</t>
  </si>
  <si>
    <t>30400 Institut for Matematik og Datalogi</t>
  </si>
  <si>
    <t>Hos IT service(serverrum)</t>
  </si>
  <si>
    <t>HPE</t>
  </si>
  <si>
    <t>54720</t>
  </si>
  <si>
    <t>Bearbejdsningscenter (fræser)</t>
  </si>
  <si>
    <t>Danny Kyrping</t>
  </si>
  <si>
    <t>Ø11-512a-1</t>
  </si>
  <si>
    <t>Haas</t>
  </si>
  <si>
    <t>Super Mini Mill 2</t>
  </si>
  <si>
    <t>1154257</t>
  </si>
  <si>
    <t>54721</t>
  </si>
  <si>
    <t>High Speed Kamera</t>
  </si>
  <si>
    <t>V10-405-0 (flytbar)</t>
  </si>
  <si>
    <t>SA1.1 675K M2</t>
  </si>
  <si>
    <t>10020531468</t>
  </si>
  <si>
    <t>54722</t>
  </si>
  <si>
    <t>Fragment Analyzer</t>
  </si>
  <si>
    <t>V15-410b-2</t>
  </si>
  <si>
    <t>Advanced Analytical Technologies, Inc.</t>
  </si>
  <si>
    <t>3180</t>
  </si>
  <si>
    <t>54724</t>
  </si>
  <si>
    <t>45,1 kl (musestald)</t>
  </si>
  <si>
    <t>54725</t>
  </si>
  <si>
    <t>54726</t>
  </si>
  <si>
    <t>54728</t>
  </si>
  <si>
    <t>54729</t>
  </si>
  <si>
    <t>GM80</t>
  </si>
  <si>
    <t>54730</t>
  </si>
  <si>
    <t>54731</t>
  </si>
  <si>
    <t>54732</t>
  </si>
  <si>
    <t>54733</t>
  </si>
  <si>
    <t>54734</t>
  </si>
  <si>
    <t>54735</t>
  </si>
  <si>
    <t>54737</t>
  </si>
  <si>
    <t>X-Ray Nanotomograph</t>
  </si>
  <si>
    <t>3474962</t>
  </si>
  <si>
    <t>Vadzim Adashkevich</t>
  </si>
  <si>
    <t>Skyscan 2214</t>
  </si>
  <si>
    <t>18A18002</t>
  </si>
  <si>
    <t>54738</t>
  </si>
  <si>
    <t>54739</t>
  </si>
  <si>
    <t>54740</t>
  </si>
  <si>
    <t>Mobil robot platform</t>
  </si>
  <si>
    <t>Mobile Industrial Robots</t>
  </si>
  <si>
    <t>MIR 100</t>
  </si>
  <si>
    <t>180100002100940</t>
  </si>
  <si>
    <t>54741</t>
  </si>
  <si>
    <t>180100002100941</t>
  </si>
  <si>
    <t>54742</t>
  </si>
  <si>
    <t>4 MIR100</t>
  </si>
  <si>
    <t>180100002100942</t>
  </si>
  <si>
    <t>54743</t>
  </si>
  <si>
    <t>180100002100943</t>
  </si>
  <si>
    <t>54744</t>
  </si>
  <si>
    <t>4 MIR200</t>
  </si>
  <si>
    <t>Udlånt til DreamLab</t>
  </si>
  <si>
    <t>180200011300470</t>
  </si>
  <si>
    <t>54745</t>
  </si>
  <si>
    <t>MIR 200</t>
  </si>
  <si>
    <t>180200011300471</t>
  </si>
  <si>
    <t>54746</t>
  </si>
  <si>
    <t>180200011300472</t>
  </si>
  <si>
    <t>54747</t>
  </si>
  <si>
    <t>180200011300473</t>
  </si>
  <si>
    <t>54748</t>
  </si>
  <si>
    <t>Universal Robots ApS-UR10e 5 stk</t>
  </si>
  <si>
    <t>20185000804</t>
  </si>
  <si>
    <t>54749</t>
  </si>
  <si>
    <t>20185000805</t>
  </si>
  <si>
    <t>54750</t>
  </si>
  <si>
    <t>20185000806</t>
  </si>
  <si>
    <t>54751</t>
  </si>
  <si>
    <t>20185000807</t>
  </si>
  <si>
    <t>54752</t>
  </si>
  <si>
    <t>20185000808</t>
  </si>
  <si>
    <t>54753</t>
  </si>
  <si>
    <t>Til brug for ukrudbekæmpelse</t>
  </si>
  <si>
    <t>Gartnerafdeling</t>
  </si>
  <si>
    <t>Aqua Cleaner</t>
  </si>
  <si>
    <t>GH102 Greenheat</t>
  </si>
  <si>
    <t>15/800-1</t>
  </si>
  <si>
    <t>54754</t>
  </si>
  <si>
    <t>qNano Gold</t>
  </si>
  <si>
    <t>71597</t>
  </si>
  <si>
    <t>iZON Science</t>
  </si>
  <si>
    <t>601A 1812 0594</t>
  </si>
  <si>
    <t>54755</t>
  </si>
  <si>
    <t>Software - Dynamictemplate</t>
  </si>
  <si>
    <t>Jan I. Kristensen</t>
  </si>
  <si>
    <t>Immaterielt anlægsaktiv</t>
  </si>
  <si>
    <t>54758</t>
  </si>
  <si>
    <t>Apperatet har til formål at overfører 2-D film fra crystaller til plane prøver.</t>
  </si>
  <si>
    <t>HQ Graphene</t>
  </si>
  <si>
    <t>2D crystal transfer stage</t>
  </si>
  <si>
    <t>54759</t>
  </si>
  <si>
    <t>Stor robotarm med controller skab</t>
  </si>
  <si>
    <t>2454194</t>
  </si>
  <si>
    <t>R2830</t>
  </si>
  <si>
    <t>403536</t>
  </si>
  <si>
    <t>54760</t>
  </si>
  <si>
    <t>Installation af solceller på  flade tage</t>
  </si>
  <si>
    <t>Teknisk service</t>
  </si>
  <si>
    <t>54761</t>
  </si>
  <si>
    <t>Ændring af U10 til renrumlaboratorium / Don Canfield)</t>
  </si>
  <si>
    <t>54762</t>
  </si>
  <si>
    <t>Anæstesiapparat</t>
  </si>
  <si>
    <t>Dameca AS</t>
  </si>
  <si>
    <t>174211</t>
  </si>
  <si>
    <t>54763</t>
  </si>
  <si>
    <t>174212</t>
  </si>
  <si>
    <t>54764</t>
  </si>
  <si>
    <t>V07-608a-0</t>
  </si>
  <si>
    <t>174213</t>
  </si>
  <si>
    <t>54765</t>
  </si>
  <si>
    <t>174214</t>
  </si>
  <si>
    <t>54767</t>
  </si>
  <si>
    <t>Flaskevaskemaskine/cabinet washer</t>
  </si>
  <si>
    <t>0-18 og 0-22</t>
  </si>
  <si>
    <t>IWT</t>
  </si>
  <si>
    <t>Oceanus</t>
  </si>
  <si>
    <t>661173</t>
  </si>
  <si>
    <t>54772</t>
  </si>
  <si>
    <t>2018-version af udskiftning af switche (Livscyklus model)</t>
  </si>
  <si>
    <t>Underkrydsfelter</t>
  </si>
  <si>
    <t>Cisco</t>
  </si>
  <si>
    <t>Cisco Catalyst 9300 m.fl.</t>
  </si>
  <si>
    <t>54773</t>
  </si>
  <si>
    <t>ESR26 EMI Målemodtager</t>
  </si>
  <si>
    <t>2474961</t>
  </si>
  <si>
    <t>Christian Christensen</t>
  </si>
  <si>
    <t>CIE 0-03</t>
  </si>
  <si>
    <t>Rohde &amp; Schwartz</t>
  </si>
  <si>
    <t>ESR26</t>
  </si>
  <si>
    <t>54774</t>
  </si>
  <si>
    <t>Power Device Analyzer/Curve Tracer</t>
  </si>
  <si>
    <t>CIE 4:06</t>
  </si>
  <si>
    <t>54775</t>
  </si>
  <si>
    <t>Sirius DAQ System</t>
  </si>
  <si>
    <t>Pt ukendt lok hos CIE 4-06</t>
  </si>
  <si>
    <t>DEWESoft</t>
  </si>
  <si>
    <t>Sirius</t>
  </si>
  <si>
    <t>54776</t>
  </si>
  <si>
    <t>Server til dataanalyse</t>
  </si>
  <si>
    <t>Michael Larsen</t>
  </si>
  <si>
    <t>52600 Økonomisk Institut</t>
  </si>
  <si>
    <t>DK stat: Sejrøgade 11 Kbh Ø</t>
  </si>
  <si>
    <t>Hewlett Packard</t>
  </si>
  <si>
    <t>HP DL380 GEN10 24SFF</t>
  </si>
  <si>
    <t>CZ290207FV</t>
  </si>
  <si>
    <t>54778</t>
  </si>
  <si>
    <t>Efterbehandler</t>
  </si>
  <si>
    <t>Grafisk Center -V3-604c-0</t>
  </si>
  <si>
    <t>Duplo</t>
  </si>
  <si>
    <t>DBM-I DBM-S Stitcher</t>
  </si>
  <si>
    <t>2019028307</t>
  </si>
  <si>
    <t>54779</t>
  </si>
  <si>
    <t>Motion Caption system til præcis positionsbestemmelse af objekter</t>
  </si>
  <si>
    <t>54146</t>
  </si>
  <si>
    <t>Jussi Hermansen</t>
  </si>
  <si>
    <t>B1-13-00 (Hangar)</t>
  </si>
  <si>
    <t>Optitrack</t>
  </si>
  <si>
    <t>Prime 17W system</t>
  </si>
  <si>
    <t>MVCL5612</t>
  </si>
  <si>
    <t>54780</t>
  </si>
  <si>
    <t>Vogn 20, 5 pers., brændstof</t>
  </si>
  <si>
    <t>Golf</t>
  </si>
  <si>
    <t>WVWZZZAUZKP023786/CG72284</t>
  </si>
  <si>
    <t>54781</t>
  </si>
  <si>
    <t>2019-arbejdet med opgradering af den passive infrastruktur.</t>
  </si>
  <si>
    <t>54784</t>
  </si>
  <si>
    <t>3171470</t>
  </si>
  <si>
    <t>Tobias Neher</t>
  </si>
  <si>
    <t>V18-510a-0</t>
  </si>
  <si>
    <t>54785</t>
  </si>
  <si>
    <t>Lytteboks (small audiometric RF-shielded room)</t>
  </si>
  <si>
    <t>V18-509-0</t>
  </si>
  <si>
    <t>IAC Nordic</t>
  </si>
  <si>
    <t>54786</t>
  </si>
  <si>
    <t>Specialbygget Laf bænk til rentrum</t>
  </si>
  <si>
    <t>Clean Room V6-412-1</t>
  </si>
  <si>
    <t>Nino Labinterior</t>
  </si>
  <si>
    <t>ninoSAFT Class II 1500 PP</t>
  </si>
  <si>
    <t>2019-ID30028-001</t>
  </si>
  <si>
    <t>54788</t>
  </si>
  <si>
    <t>Klipper til at klippe græs på skråninger</t>
  </si>
  <si>
    <t>Teknisk Service - gartnerafd</t>
  </si>
  <si>
    <t>XROT</t>
  </si>
  <si>
    <t>XROT 80</t>
  </si>
  <si>
    <t>RC62D1809939</t>
  </si>
  <si>
    <t>54789</t>
  </si>
  <si>
    <t>Software til styring af dyrebesætning og økonomi</t>
  </si>
  <si>
    <t>I Cloud</t>
  </si>
  <si>
    <t>PYRAT</t>
  </si>
  <si>
    <t>54791</t>
  </si>
  <si>
    <t>Gaffeltruck</t>
  </si>
  <si>
    <t>P.L. Brandts Allé 2, 5220 Odense SØ</t>
  </si>
  <si>
    <t>Jungheinrich</t>
  </si>
  <si>
    <t>ETV 320</t>
  </si>
  <si>
    <t>97078726  </t>
  </si>
  <si>
    <t>54792</t>
  </si>
  <si>
    <t>Tensile Machine Z250 SE</t>
  </si>
  <si>
    <t>Zwick Roell</t>
  </si>
  <si>
    <t>250 kN RetroLine</t>
  </si>
  <si>
    <t>726836/2019</t>
  </si>
  <si>
    <t>54793</t>
  </si>
  <si>
    <t>Mixer for 2 kemiske komponenter, f.eks. Epoxit ressin, lab udstyr</t>
  </si>
  <si>
    <t>2454154</t>
  </si>
  <si>
    <t>Composit lab</t>
  </si>
  <si>
    <t>StateMix Ltd,</t>
  </si>
  <si>
    <t>VM 1000</t>
  </si>
  <si>
    <t>VM 1000M64</t>
  </si>
  <si>
    <t>54796</t>
  </si>
  <si>
    <t>Automatisk lager løsning</t>
  </si>
  <si>
    <t>Ø21-603-00</t>
  </si>
  <si>
    <t>EFFIMAT</t>
  </si>
  <si>
    <t>EM mrk. II -3.450</t>
  </si>
  <si>
    <t>2018O0947-1 400172</t>
  </si>
  <si>
    <t>54798</t>
  </si>
  <si>
    <t>Cryogenic system til måling ved lave temperaturer.</t>
  </si>
  <si>
    <t>Manuel Meyer</t>
  </si>
  <si>
    <t>30502 Fysik</t>
  </si>
  <si>
    <t>Ø13-603-0</t>
  </si>
  <si>
    <t>ICE</t>
  </si>
  <si>
    <t>54799</t>
  </si>
  <si>
    <t>Prøveholder til optisk målinger af prøver</t>
  </si>
  <si>
    <t>Linkam</t>
  </si>
  <si>
    <t>THMS 350 MV</t>
  </si>
  <si>
    <t>11068-0092</t>
  </si>
  <si>
    <t>54800</t>
  </si>
  <si>
    <t>Myograf med dertilhørendesoftware</t>
  </si>
  <si>
    <t>2121294</t>
  </si>
  <si>
    <t>620M</t>
  </si>
  <si>
    <t>54801</t>
  </si>
  <si>
    <t>V14-612c-0</t>
  </si>
  <si>
    <t>2GM70</t>
  </si>
  <si>
    <t>24110</t>
  </si>
  <si>
    <t>54802</t>
  </si>
  <si>
    <t>24747</t>
  </si>
  <si>
    <t>54803</t>
  </si>
  <si>
    <t>PhenoMaster NG (TSE)</t>
  </si>
  <si>
    <t>V15-612c-0</t>
  </si>
  <si>
    <t>TSE Systems</t>
  </si>
  <si>
    <t>PhenoMaster NG</t>
  </si>
  <si>
    <t>190319-04</t>
  </si>
  <si>
    <t>54804</t>
  </si>
  <si>
    <t>Mask Aligner</t>
  </si>
  <si>
    <t>SUSS Micro Tec</t>
  </si>
  <si>
    <t>MJB4</t>
  </si>
  <si>
    <t>MJB4-000573</t>
  </si>
  <si>
    <t>54806</t>
  </si>
  <si>
    <t>GC-MS (Pauline)</t>
  </si>
  <si>
    <t>G7077B</t>
  </si>
  <si>
    <t>US1915M039</t>
  </si>
  <si>
    <t>54808</t>
  </si>
  <si>
    <t>Scanning probe microscope</t>
  </si>
  <si>
    <t>Luciana Tavares</t>
  </si>
  <si>
    <t>A2-46</t>
  </si>
  <si>
    <t>Nanonics</t>
  </si>
  <si>
    <t>MultiView 4000</t>
  </si>
  <si>
    <t>9011-8000/0</t>
  </si>
  <si>
    <t>54809</t>
  </si>
  <si>
    <t>GE Healthcare Bio-Sciences AB, Sverige</t>
  </si>
  <si>
    <t>Âkta Pure 29018224</t>
  </si>
  <si>
    <t>2453209</t>
  </si>
  <si>
    <t>54810</t>
  </si>
  <si>
    <t>Aktivt udstyr til to krydsfelter i den nye tilbygning til Alsion (CIE)</t>
  </si>
  <si>
    <t>c9407R-96U-BNDL-E og fler</t>
  </si>
  <si>
    <t>Adskillige</t>
  </si>
  <si>
    <t>54811</t>
  </si>
  <si>
    <t>To nye datacenterswitche til 40G og 100G</t>
  </si>
  <si>
    <t>Datacenter</t>
  </si>
  <si>
    <t>C1-N9K-C93180LC-EX,C1F4PN</t>
  </si>
  <si>
    <t>54816</t>
  </si>
  <si>
    <t>Massespektrometer Q-tot</t>
  </si>
  <si>
    <t>4343068</t>
  </si>
  <si>
    <t>Bala K Prabhala</t>
  </si>
  <si>
    <t>Micromass Q-TOT Premier</t>
  </si>
  <si>
    <t>HAA 058</t>
  </si>
  <si>
    <t>54817</t>
  </si>
  <si>
    <t>Rigiscan system (scanner)</t>
  </si>
  <si>
    <t>OUH afdeling L</t>
  </si>
  <si>
    <t>54818</t>
  </si>
  <si>
    <t>Printer</t>
  </si>
  <si>
    <t>Heidelberg</t>
  </si>
  <si>
    <t>New Versafire EP og EV</t>
  </si>
  <si>
    <t>C5029F230007, 5029F230011,C889J610</t>
  </si>
  <si>
    <t>54819</t>
  </si>
  <si>
    <t>VW Caddy - 7 personers  Vogn 3</t>
  </si>
  <si>
    <t>Parkeringsplads</t>
  </si>
  <si>
    <t>WV2ZZZ2KZKX121805</t>
  </si>
  <si>
    <t>0080013 / 11051644 - CK62015</t>
  </si>
  <si>
    <t>54820</t>
  </si>
  <si>
    <t>Transportbånd med magnet slæder</t>
  </si>
  <si>
    <t>SDU Fjernlager</t>
  </si>
  <si>
    <t>B&amp;R Industrial Automation A/S</t>
  </si>
  <si>
    <t>ACOPOStrak</t>
  </si>
  <si>
    <t>54821</t>
  </si>
  <si>
    <t>Immunhistokemisk farvemaskine</t>
  </si>
  <si>
    <t>Agilent/DAKO</t>
  </si>
  <si>
    <t>Autostainer Link 48</t>
  </si>
  <si>
    <t>AS5281D1708</t>
  </si>
  <si>
    <t>54822</t>
  </si>
  <si>
    <t>Speciel bygget med med lift og sædder der kan flyttes rundt i bilen</t>
  </si>
  <si>
    <t>B1-13-00</t>
  </si>
  <si>
    <t>Ford Transit 2,0 TDCi (13</t>
  </si>
  <si>
    <t>Regnr. CJ55225</t>
  </si>
  <si>
    <t>54823</t>
  </si>
  <si>
    <t>Kropsbåret motion capturing system</t>
  </si>
  <si>
    <t>Ø21-603</t>
  </si>
  <si>
    <t>Xsens Technologies B.V.</t>
  </si>
  <si>
    <t>MVN-LINK</t>
  </si>
  <si>
    <t>9001941</t>
  </si>
  <si>
    <t>54824</t>
  </si>
  <si>
    <t>Klimaskab</t>
  </si>
  <si>
    <t>CIE 0:06</t>
  </si>
  <si>
    <t>WeissTechnik</t>
  </si>
  <si>
    <t>ClimeEvent C/60</t>
  </si>
  <si>
    <t>54826</t>
  </si>
  <si>
    <t>LISST-200X laser particle analyser</t>
  </si>
  <si>
    <t>Sequoia Scientific/MacArtney</t>
  </si>
  <si>
    <t>LISST 200X</t>
  </si>
  <si>
    <t>Sn2112</t>
  </si>
  <si>
    <t>54827</t>
  </si>
  <si>
    <t>Plate Reader</t>
  </si>
  <si>
    <t>BMG LABTECH</t>
  </si>
  <si>
    <t>430-1207</t>
  </si>
  <si>
    <t>54829</t>
  </si>
  <si>
    <t>13761+53255+23649</t>
  </si>
  <si>
    <t>V8-510a-1</t>
  </si>
  <si>
    <t>VANQUISH HORIZON BINARY</t>
  </si>
  <si>
    <t>H:8301554,HT:8306624,H:8306646,H:65</t>
  </si>
  <si>
    <t>54830</t>
  </si>
  <si>
    <t>ThermalAir Temperature Test System</t>
  </si>
  <si>
    <t>CIE 4-06</t>
  </si>
  <si>
    <t>MPI Thermal</t>
  </si>
  <si>
    <t>MPI TA-5000A /E</t>
  </si>
  <si>
    <t>TA5KA11-1803059</t>
  </si>
  <si>
    <t>54831</t>
  </si>
  <si>
    <t>nanoparticle synthesis</t>
  </si>
  <si>
    <t>74213</t>
  </si>
  <si>
    <t>VWR International A/S</t>
  </si>
  <si>
    <t>Discovery SP</t>
  </si>
  <si>
    <t>n.a.</t>
  </si>
  <si>
    <t>54832</t>
  </si>
  <si>
    <t>Trækstyrkemåler</t>
  </si>
  <si>
    <t>74985</t>
  </si>
  <si>
    <t>A3-07</t>
  </si>
  <si>
    <t>Deben UK</t>
  </si>
  <si>
    <t>MT200</t>
  </si>
  <si>
    <t>54833</t>
  </si>
  <si>
    <t>3474963</t>
  </si>
  <si>
    <t>A0-07 Mekanisk værksted</t>
  </si>
  <si>
    <t>Weiler CONDOR VC+</t>
  </si>
  <si>
    <t>OA03</t>
  </si>
  <si>
    <t>54835</t>
  </si>
  <si>
    <t>ACS - Angelantoni</t>
  </si>
  <si>
    <t>FM600 C Flower</t>
  </si>
  <si>
    <t>TT03530</t>
  </si>
  <si>
    <t>54836</t>
  </si>
  <si>
    <t>Q-Exactive massespektrometer samt Vanquish HPLC system</t>
  </si>
  <si>
    <t>3171077</t>
  </si>
  <si>
    <t>Tore B. Stage</t>
  </si>
  <si>
    <t>Q-Exactive</t>
  </si>
  <si>
    <t>SNO1800L</t>
  </si>
  <si>
    <t>54838</t>
  </si>
  <si>
    <t>Mixed Signal Oscilloscope</t>
  </si>
  <si>
    <t>Tektronix</t>
  </si>
  <si>
    <t>MSO56</t>
  </si>
  <si>
    <t>C017724</t>
  </si>
  <si>
    <t>54841</t>
  </si>
  <si>
    <t>Robotarm med controller skab</t>
  </si>
  <si>
    <t>UR10e</t>
  </si>
  <si>
    <t>20185000053</t>
  </si>
  <si>
    <t>54842</t>
  </si>
  <si>
    <t>20185000234</t>
  </si>
  <si>
    <t>54843</t>
  </si>
  <si>
    <t>20185000257</t>
  </si>
  <si>
    <t>54844</t>
  </si>
  <si>
    <t>20185000329</t>
  </si>
  <si>
    <t>54845</t>
  </si>
  <si>
    <t>stereo-camera system</t>
  </si>
  <si>
    <t>Harbotronics</t>
  </si>
  <si>
    <t>142071001631 + 102071010366</t>
  </si>
  <si>
    <t>54846</t>
  </si>
  <si>
    <t>Cyklisk udskiftning af access switche, 2019 - udvidelse</t>
  </si>
  <si>
    <t>Lars Thomsen</t>
  </si>
  <si>
    <t>Forskellige krydsfelter-Odense</t>
  </si>
  <si>
    <t>Catalyst 9400 Series mm.</t>
  </si>
  <si>
    <t>54850</t>
  </si>
  <si>
    <t>Aktivt udstyr til DIAS</t>
  </si>
  <si>
    <t>Krydsfelter i DIAS: OU46</t>
  </si>
  <si>
    <t>Cisco Catalyst 9400 switc</t>
  </si>
  <si>
    <t>54852</t>
  </si>
  <si>
    <t>VW Caddy - 7 personers vogn 1</t>
  </si>
  <si>
    <t>Caddy</t>
  </si>
  <si>
    <t>CM 96337</t>
  </si>
  <si>
    <t>54853</t>
  </si>
  <si>
    <t>Incucyte</t>
  </si>
  <si>
    <t>Paolo Ceppi</t>
  </si>
  <si>
    <t>V18-411b-0</t>
  </si>
  <si>
    <t>Essen Biosciences</t>
  </si>
  <si>
    <t>9500-4647-J00</t>
  </si>
  <si>
    <t>IC 510512</t>
  </si>
  <si>
    <t>54860</t>
  </si>
  <si>
    <t>3474204+3373196+3310198</t>
  </si>
  <si>
    <t>v12-603a-0</t>
  </si>
  <si>
    <t>Abberior Instruments GmbH</t>
  </si>
  <si>
    <t>2C Facility Line STED Mic</t>
  </si>
  <si>
    <t>FC194201</t>
  </si>
  <si>
    <t>54861</t>
  </si>
  <si>
    <t>Nano-litre dispensing robotics</t>
  </si>
  <si>
    <t>Formulatrix</t>
  </si>
  <si>
    <t>V3_2_ACC</t>
  </si>
  <si>
    <t>734</t>
  </si>
  <si>
    <t>54862</t>
  </si>
  <si>
    <t>Digital Mikroskop</t>
  </si>
  <si>
    <t>Thomas Ebel</t>
  </si>
  <si>
    <t>CIE 4-03</t>
  </si>
  <si>
    <t>Keyence</t>
  </si>
  <si>
    <t>VHX-950F</t>
  </si>
  <si>
    <t>7D910067</t>
  </si>
  <si>
    <t>54863</t>
  </si>
  <si>
    <t>MicroLabBox</t>
  </si>
  <si>
    <t>dSpace</t>
  </si>
  <si>
    <t>DS1202</t>
  </si>
  <si>
    <t>891025</t>
  </si>
  <si>
    <t>54864</t>
  </si>
  <si>
    <t>Liquid handling robot</t>
  </si>
  <si>
    <t>V16-408b-2</t>
  </si>
  <si>
    <t>IQ</t>
  </si>
  <si>
    <t>SS1913N2639</t>
  </si>
  <si>
    <t>54865</t>
  </si>
  <si>
    <t>Robotarm</t>
  </si>
  <si>
    <t>Kawasaki</t>
  </si>
  <si>
    <t>EDU-PACK RS</t>
  </si>
  <si>
    <t>3RS007C02153</t>
  </si>
  <si>
    <t>54868</t>
  </si>
  <si>
    <t>Varmestyring til 145KW kanalvarmer</t>
  </si>
  <si>
    <t>2454174</t>
  </si>
  <si>
    <t>Dinex -Fynsvej 39 - Middelfart</t>
  </si>
  <si>
    <t>ELKAS</t>
  </si>
  <si>
    <t>specielbygget styringsenh</t>
  </si>
  <si>
    <t>54869</t>
  </si>
  <si>
    <t>Probe</t>
  </si>
  <si>
    <t>TIVH08</t>
  </si>
  <si>
    <t>B010552</t>
  </si>
  <si>
    <t>54870</t>
  </si>
  <si>
    <t>B010554</t>
  </si>
  <si>
    <t>54871</t>
  </si>
  <si>
    <t>B010555</t>
  </si>
  <si>
    <t>54873</t>
  </si>
  <si>
    <t>Holoprinter</t>
  </si>
  <si>
    <t>3474210</t>
  </si>
  <si>
    <t>Stensborg A/S</t>
  </si>
  <si>
    <t>UNI A6 DT</t>
  </si>
  <si>
    <t>54874</t>
  </si>
  <si>
    <t>udstyr til måling på solceller</t>
  </si>
  <si>
    <t>Bentham Instruments Ltd</t>
  </si>
  <si>
    <t>PVE300</t>
  </si>
  <si>
    <t>30990/1</t>
  </si>
  <si>
    <t>54875</t>
  </si>
  <si>
    <t>891031</t>
  </si>
  <si>
    <t>54876</t>
  </si>
  <si>
    <t>Zebrafisk anlæg til forskningsbrug</t>
  </si>
  <si>
    <t>71782+2121308</t>
  </si>
  <si>
    <t>Ditte Caroline Andersen</t>
  </si>
  <si>
    <t>V05-6028c-0</t>
  </si>
  <si>
    <t>Zebtec</t>
  </si>
  <si>
    <t>54877</t>
  </si>
  <si>
    <t>Pladeslæser til UV-Vis og fluorescens</t>
  </si>
  <si>
    <t>74158+3474159</t>
  </si>
  <si>
    <t>Synergy H1 H1M</t>
  </si>
  <si>
    <t>19120922</t>
  </si>
  <si>
    <t>54878</t>
  </si>
  <si>
    <t>090719-77877</t>
  </si>
  <si>
    <t>54879</t>
  </si>
  <si>
    <t>71467</t>
  </si>
  <si>
    <t>110919-777814</t>
  </si>
  <si>
    <t>54880</t>
  </si>
  <si>
    <t>FLIR Kamera</t>
  </si>
  <si>
    <t>74952</t>
  </si>
  <si>
    <t>William Greenbank</t>
  </si>
  <si>
    <t>ResearchIR</t>
  </si>
  <si>
    <t>FLIR A655sc</t>
  </si>
  <si>
    <t>54881</t>
  </si>
  <si>
    <t>Anæstesimonitorer OP-stue</t>
  </si>
  <si>
    <t>V06-608a-0</t>
  </si>
  <si>
    <t>Philips</t>
  </si>
  <si>
    <t>X3</t>
  </si>
  <si>
    <t>DE61150119,61149786,61150138,611497</t>
  </si>
  <si>
    <t>54882</t>
  </si>
  <si>
    <t>Laserskærer til stålplader</t>
  </si>
  <si>
    <t>Ø33-602-1</t>
  </si>
  <si>
    <t>Seng Feng Laser</t>
  </si>
  <si>
    <t>SF1313G</t>
  </si>
  <si>
    <t>201910209</t>
  </si>
  <si>
    <t>54883</t>
  </si>
  <si>
    <t>GPU node</t>
  </si>
  <si>
    <t>3373236+2353274</t>
  </si>
  <si>
    <t>4 ÅR</t>
  </si>
  <si>
    <t>Ø6-512-0 (HPC Serverrum)</t>
  </si>
  <si>
    <t>C4140</t>
  </si>
  <si>
    <t>54884</t>
  </si>
  <si>
    <t>Storage system</t>
  </si>
  <si>
    <t>HPC Serverrum</t>
  </si>
  <si>
    <t>IBM</t>
  </si>
  <si>
    <t>ESSGL1c</t>
  </si>
  <si>
    <t>54885</t>
  </si>
  <si>
    <t>2353274+3373236+2353273</t>
  </si>
  <si>
    <t>54886</t>
  </si>
  <si>
    <t>OEM Raman Spektrometer</t>
  </si>
  <si>
    <t>74973</t>
  </si>
  <si>
    <t>Ibsen Photonics</t>
  </si>
  <si>
    <t>404-1278</t>
  </si>
  <si>
    <t>150165</t>
  </si>
  <si>
    <t>54888</t>
  </si>
  <si>
    <t>Læksøger</t>
  </si>
  <si>
    <t>Flytbart: bruges flere steder</t>
  </si>
  <si>
    <t>ELD500 Flex</t>
  </si>
  <si>
    <t>198061563</t>
  </si>
  <si>
    <t>54889</t>
  </si>
  <si>
    <t>Massspektrometer (Cebi - Exp1)</t>
  </si>
  <si>
    <t>MA10183N</t>
  </si>
  <si>
    <t>54892</t>
  </si>
  <si>
    <t>HPLC-MS system</t>
  </si>
  <si>
    <t>CIE 4-04</t>
  </si>
  <si>
    <t>8172515</t>
  </si>
  <si>
    <t>54893</t>
  </si>
  <si>
    <t>Temperatur test kammer for elektronikkomponter</t>
  </si>
  <si>
    <t>2454721</t>
  </si>
  <si>
    <t>TA5KA11-1705121</t>
  </si>
  <si>
    <t>54894</t>
  </si>
  <si>
    <t>Active Suspension</t>
  </si>
  <si>
    <t>Hossein Ramezani</t>
  </si>
  <si>
    <t>A3-11 Cyber-Physical lab</t>
  </si>
  <si>
    <t>Quanser</t>
  </si>
  <si>
    <t>47345</t>
  </si>
  <si>
    <t>54895</t>
  </si>
  <si>
    <t>Gyro Workstation</t>
  </si>
  <si>
    <t>3DOF</t>
  </si>
  <si>
    <t>47380</t>
  </si>
  <si>
    <t>54896</t>
  </si>
  <si>
    <t>Joint Control Robot</t>
  </si>
  <si>
    <t>6DOF</t>
  </si>
  <si>
    <t>47318</t>
  </si>
  <si>
    <t>54898</t>
  </si>
  <si>
    <t>Disksystem til SharePoint 365 backup</t>
  </si>
  <si>
    <t>Torben Kruchov Madsen</t>
  </si>
  <si>
    <t>Infortrend EONStore</t>
  </si>
  <si>
    <t>DS4024 3.522udg 24 8TB HD</t>
  </si>
  <si>
    <t>54901</t>
  </si>
  <si>
    <t>Accesspunkter</t>
  </si>
  <si>
    <t>Martin Philipsen</t>
  </si>
  <si>
    <t>54902</t>
  </si>
  <si>
    <t>Aktivt it-udstyr Esbjerg</t>
  </si>
  <si>
    <t>Flere steder</t>
  </si>
  <si>
    <t>54904</t>
  </si>
  <si>
    <t>Access switche</t>
  </si>
  <si>
    <t>54906</t>
  </si>
  <si>
    <t>Plasma Etcher</t>
  </si>
  <si>
    <t>Inseto</t>
  </si>
  <si>
    <t>PE-50</t>
  </si>
  <si>
    <t>021820, ID-1982</t>
  </si>
  <si>
    <t>54907</t>
  </si>
  <si>
    <t>3D scanner</t>
  </si>
  <si>
    <t>B2-01 Imaging Lab</t>
  </si>
  <si>
    <t>Carl Zeiss Optotechnik GmbH</t>
  </si>
  <si>
    <t>Comet 8M</t>
  </si>
  <si>
    <t>FLB81_00099</t>
  </si>
  <si>
    <t>54908</t>
  </si>
  <si>
    <t>Immunity Test System 7 kV</t>
  </si>
  <si>
    <t>Haefely</t>
  </si>
  <si>
    <t>Axos 8</t>
  </si>
  <si>
    <t>188349</t>
  </si>
  <si>
    <t>54910</t>
  </si>
  <si>
    <t>Kromatografi-system til proteinoprensning</t>
  </si>
  <si>
    <t>3474188</t>
  </si>
  <si>
    <t>29383015</t>
  </si>
  <si>
    <t>2596853</t>
  </si>
  <si>
    <t>54911</t>
  </si>
  <si>
    <t>SAN-switche incl udvidelse</t>
  </si>
  <si>
    <t>Thomas Volke Nielsen</t>
  </si>
  <si>
    <t>HP</t>
  </si>
  <si>
    <t>HPE SN6600B 16P 4xQSFP+fl</t>
  </si>
  <si>
    <t>Adskellige</t>
  </si>
  <si>
    <t>54912</t>
  </si>
  <si>
    <t>Redundant Fiberforsyning på Campus (tidl. Unilab)</t>
  </si>
  <si>
    <t>54914</t>
  </si>
  <si>
    <t>Lipid bilayer</t>
  </si>
  <si>
    <t>3171907</t>
  </si>
  <si>
    <t>Nanion</t>
  </si>
  <si>
    <t>MFD2019</t>
  </si>
  <si>
    <t>420141</t>
  </si>
  <si>
    <t>54915</t>
  </si>
  <si>
    <t>GPU SERVER</t>
  </si>
  <si>
    <t>3515648</t>
  </si>
  <si>
    <t>Thomas Iversen</t>
  </si>
  <si>
    <t>Serverrum Syd: SS-F5</t>
  </si>
  <si>
    <t>UNSPSC 43211501</t>
  </si>
  <si>
    <t>CZ20220CBH</t>
  </si>
  <si>
    <t>54919</t>
  </si>
  <si>
    <t>Vindtunnel fane</t>
  </si>
  <si>
    <t>3373191</t>
  </si>
  <si>
    <t>Spec container Vindtunnel</t>
  </si>
  <si>
    <t>Ferrari</t>
  </si>
  <si>
    <t>EF 1403/H(G)+Kontrol EP6</t>
  </si>
  <si>
    <t>EF1403H04AA03....se note</t>
  </si>
  <si>
    <t>54920</t>
  </si>
  <si>
    <t>High Definition Ocsilloscope</t>
  </si>
  <si>
    <t>CIE 1-01</t>
  </si>
  <si>
    <t>Teledyne Lecroy</t>
  </si>
  <si>
    <t>Waverunner 8000HD</t>
  </si>
  <si>
    <t>LCRY5003N60203</t>
  </si>
  <si>
    <t>54922</t>
  </si>
  <si>
    <t>3474951+74915</t>
  </si>
  <si>
    <t>E4-01</t>
  </si>
  <si>
    <t>KUKA Deutschland</t>
  </si>
  <si>
    <t>16007370</t>
  </si>
  <si>
    <t>2000750</t>
  </si>
  <si>
    <t>54924</t>
  </si>
  <si>
    <t>Lucas Nülle undervisningssystem til Elektrisk Energiteknologi</t>
  </si>
  <si>
    <t>Lucas Nülle</t>
  </si>
  <si>
    <t>LN-EUL 1</t>
  </si>
  <si>
    <t>54925</t>
  </si>
  <si>
    <t>Myrograf</t>
  </si>
  <si>
    <t>71906</t>
  </si>
  <si>
    <t>620m</t>
  </si>
  <si>
    <t>Dmt620m ¿ 050220-77569</t>
  </si>
  <si>
    <t>54927</t>
  </si>
  <si>
    <t>DC Strømforsyning</t>
  </si>
  <si>
    <t>Regatron</t>
  </si>
  <si>
    <t>TC.P.32.1200F00</t>
  </si>
  <si>
    <t>S/N2023CC741</t>
  </si>
  <si>
    <t>54929</t>
  </si>
  <si>
    <t>Rammelærred til den ultimative biograf</t>
  </si>
  <si>
    <t>Peter Rask</t>
  </si>
  <si>
    <t>D-IAS</t>
  </si>
  <si>
    <t>1333,7X280</t>
  </si>
  <si>
    <t>54930</t>
  </si>
  <si>
    <t>Kaffebar opstillet i "Cafe ved siden af "</t>
  </si>
  <si>
    <t>Cafe ved kantine 2</t>
  </si>
  <si>
    <t>Holmris</t>
  </si>
  <si>
    <t>Holmris design</t>
  </si>
  <si>
    <t>Ingen</t>
  </si>
  <si>
    <t>54931</t>
  </si>
  <si>
    <t>Fastfase ekstraxtionssystem (SPE udbygning)</t>
  </si>
  <si>
    <t>GE - 015101-001-00</t>
  </si>
  <si>
    <t>07980-00206</t>
  </si>
  <si>
    <t>54932</t>
  </si>
  <si>
    <t>Stor robot arm monteret på glideskinne og controller skab</t>
  </si>
  <si>
    <t>Roberto Naboni</t>
  </si>
  <si>
    <t>KR 240 R3330</t>
  </si>
  <si>
    <t>404927</t>
  </si>
  <si>
    <t>54933</t>
  </si>
  <si>
    <t>Interface til MS (Cebi- FAIMS3)</t>
  </si>
  <si>
    <t>FAIMS-20409</t>
  </si>
  <si>
    <t>54934</t>
  </si>
  <si>
    <t>Interface til MS (PRG-FAIMS2)</t>
  </si>
  <si>
    <t>FAIMS-20397</t>
  </si>
  <si>
    <t>54936</t>
  </si>
  <si>
    <t>Massespektrometer (PRG-Exp4)</t>
  </si>
  <si>
    <t>V10-510b-1</t>
  </si>
  <si>
    <t>MA10169N</t>
  </si>
  <si>
    <t>54938</t>
  </si>
  <si>
    <t>3D LS Spectrometer</t>
  </si>
  <si>
    <t>2454722</t>
  </si>
  <si>
    <t>LS Instruments AG</t>
  </si>
  <si>
    <t>LS Spectrometer</t>
  </si>
  <si>
    <t>LS-2020-0090</t>
  </si>
  <si>
    <t>54939</t>
  </si>
  <si>
    <t>Slot Die Sheet Coater</t>
  </si>
  <si>
    <t>FOM TECHNOLOGIES a/s</t>
  </si>
  <si>
    <t>AlphaSC</t>
  </si>
  <si>
    <t>FOM50-OS-200801</t>
  </si>
  <si>
    <t>54940</t>
  </si>
  <si>
    <t>V17-602a-0</t>
  </si>
  <si>
    <t>Systec</t>
  </si>
  <si>
    <t>HX-320</t>
  </si>
  <si>
    <t>HX30037</t>
  </si>
  <si>
    <t>54941</t>
  </si>
  <si>
    <t>Digital eksamen</t>
  </si>
  <si>
    <t>Jesper Dahl Juel</t>
  </si>
  <si>
    <t>Hostet løsning hos Arcanic</t>
  </si>
  <si>
    <t>Arcanic</t>
  </si>
  <si>
    <t>54942</t>
  </si>
  <si>
    <t>Ændring af kontor / elevator til IT depot</t>
  </si>
  <si>
    <t>V3-505-1</t>
  </si>
  <si>
    <t>54944</t>
  </si>
  <si>
    <t>Rystebordssystem</t>
  </si>
  <si>
    <t>CIE 0-06</t>
  </si>
  <si>
    <t>400N</t>
  </si>
  <si>
    <t>54946</t>
  </si>
  <si>
    <t>Powermeter</t>
  </si>
  <si>
    <t>WT5000</t>
  </si>
  <si>
    <t>54948</t>
  </si>
  <si>
    <t>SDS PAGE/ WESTERN BLOTT UDSTYR</t>
  </si>
  <si>
    <t>004-650</t>
  </si>
  <si>
    <t>JS-3646</t>
  </si>
  <si>
    <t>54949</t>
  </si>
  <si>
    <t>Analyseapparat til opløst uorganisk carbon, inkl. kondensator og pc</t>
  </si>
  <si>
    <t>3373268</t>
  </si>
  <si>
    <t>Apollp SciTech LLC</t>
  </si>
  <si>
    <t>AS-C5</t>
  </si>
  <si>
    <t>C5-2013S</t>
  </si>
  <si>
    <t>54950</t>
  </si>
  <si>
    <t>Installation af solceller på tage</t>
  </si>
  <si>
    <t>På flade tage</t>
  </si>
  <si>
    <t>SolarFuture</t>
  </si>
  <si>
    <t>54951</t>
  </si>
  <si>
    <t>Etablering af omklædning og bad for håndværkere</t>
  </si>
  <si>
    <t>Ø4-312e-0</t>
  </si>
  <si>
    <t>54952</t>
  </si>
  <si>
    <t>Ombygning af Teknikinstallation i Lab. U201, Alsion</t>
  </si>
  <si>
    <t>U201 Alsion</t>
  </si>
  <si>
    <t>54954</t>
  </si>
  <si>
    <t>Nissan e-NV200 Van Aut. Premium 40</t>
  </si>
  <si>
    <t>Parkingsplads</t>
  </si>
  <si>
    <t>Nissan</t>
  </si>
  <si>
    <t>e-NV200 Van Aut. premium</t>
  </si>
  <si>
    <t>CY14894</t>
  </si>
  <si>
    <t>54955</t>
  </si>
  <si>
    <t>Imager</t>
  </si>
  <si>
    <t>Gitte Hoffmann Bruun</t>
  </si>
  <si>
    <t>v15-410a-1</t>
  </si>
  <si>
    <t>Cytiva</t>
  </si>
  <si>
    <t>29399484</t>
  </si>
  <si>
    <t>6140095</t>
  </si>
  <si>
    <t>54956</t>
  </si>
  <si>
    <t>Test-cykel</t>
  </si>
  <si>
    <t>Niels Ørtenblad</t>
  </si>
  <si>
    <t>Schoberer Rad Messtechnik-SRM</t>
  </si>
  <si>
    <t>SRM High-Performance Ergo</t>
  </si>
  <si>
    <t>54958</t>
  </si>
  <si>
    <t>Vindtunnel til dyreforsøg, flagermus - Biologi - Særlig installation</t>
  </si>
  <si>
    <t>54959</t>
  </si>
  <si>
    <t>SQL cluster</t>
  </si>
  <si>
    <t>HPE DL380 Gen10 24SFF NC</t>
  </si>
  <si>
    <t>54960</t>
  </si>
  <si>
    <t>Core loss analysator</t>
  </si>
  <si>
    <t>Iwatsu</t>
  </si>
  <si>
    <t>SY8212</t>
  </si>
  <si>
    <t>AF207100140</t>
  </si>
  <si>
    <t>54961</t>
  </si>
  <si>
    <t>Udskiftning af hovedvandforsyning - rør, fortsætter 2021</t>
  </si>
  <si>
    <t>Gange i kælder</t>
  </si>
  <si>
    <t>Håndværkerydelser/materia</t>
  </si>
  <si>
    <t>54962</t>
  </si>
  <si>
    <t>Installation af ny 10 KV . Forsyning</t>
  </si>
  <si>
    <t>Fordelt på hele Campus</t>
  </si>
  <si>
    <t>54963</t>
  </si>
  <si>
    <t>Udstyr til analyse af væv i forskningsøjemed</t>
  </si>
  <si>
    <t>71206</t>
  </si>
  <si>
    <t>Torben Frøstrup Hansen</t>
  </si>
  <si>
    <t>Vejle Sygehus L130-1800</t>
  </si>
  <si>
    <t>RSC System</t>
  </si>
  <si>
    <t>10001873</t>
  </si>
  <si>
    <t>54964</t>
  </si>
  <si>
    <t>MacPro28 kerner, 192 GB ram, 8 TB SSD, Radeon Pro W5700X 16GB</t>
  </si>
  <si>
    <t>3373533</t>
  </si>
  <si>
    <t>Martin Snoager Sloth</t>
  </si>
  <si>
    <t>Ø17-602b-1</t>
  </si>
  <si>
    <t>Apple</t>
  </si>
  <si>
    <t>Mac Pro</t>
  </si>
  <si>
    <t>SF5KDF07NK7GF</t>
  </si>
  <si>
    <t>54965</t>
  </si>
  <si>
    <t>Akvarie Zebrafiskesystem</t>
  </si>
  <si>
    <t>4343137</t>
  </si>
  <si>
    <t>V10-503c-1</t>
  </si>
  <si>
    <t>Fleuren &amp; Nooijen bv</t>
  </si>
  <si>
    <t>1.0</t>
  </si>
  <si>
    <t>54966</t>
  </si>
  <si>
    <t>Zebra Tracking system</t>
  </si>
  <si>
    <t>V-10-502-1</t>
  </si>
  <si>
    <t>Noldus</t>
  </si>
  <si>
    <t>00374-000</t>
  </si>
  <si>
    <t>54967</t>
  </si>
  <si>
    <t>Auto-tirtrator til måling af alkalinitet</t>
  </si>
  <si>
    <t>905</t>
  </si>
  <si>
    <t>SN 1905001039903</t>
  </si>
  <si>
    <t>54968</t>
  </si>
  <si>
    <t>Fryse tørrer</t>
  </si>
  <si>
    <t>Dry lab in Kerteminde</t>
  </si>
  <si>
    <t>54970</t>
  </si>
  <si>
    <t>Cryostat - skæring af frossen væv til IHC</t>
  </si>
  <si>
    <t>CM3050S</t>
  </si>
  <si>
    <t>7805</t>
  </si>
  <si>
    <t>54971</t>
  </si>
  <si>
    <t>Multiplex analyzer, Luminex</t>
  </si>
  <si>
    <t>Biorad</t>
  </si>
  <si>
    <t>Bioplex 200</t>
  </si>
  <si>
    <t>LX10020132427</t>
  </si>
  <si>
    <t>54972</t>
  </si>
  <si>
    <t>Fryser til opbevaring af biologisk materiale, biobank</t>
  </si>
  <si>
    <t>Susanne Knudsen</t>
  </si>
  <si>
    <t>037 KGA OUH</t>
  </si>
  <si>
    <t>TSX60086V</t>
  </si>
  <si>
    <t>Stel.nr. 1120147201200714</t>
  </si>
  <si>
    <t>54974</t>
  </si>
  <si>
    <t>Thermo TSX60086V Skabsfryser</t>
  </si>
  <si>
    <t>3171138</t>
  </si>
  <si>
    <t>Karen Schreiber</t>
  </si>
  <si>
    <t>Dansk Gigthospital, Sønderborg</t>
  </si>
  <si>
    <t>TH-TSX60086V</t>
  </si>
  <si>
    <t>1154770301200415</t>
  </si>
  <si>
    <t>54975</t>
  </si>
  <si>
    <t>GC Gas Chromatograph med split og FID</t>
  </si>
  <si>
    <t>2323595</t>
  </si>
  <si>
    <t>Changzhu Wu</t>
  </si>
  <si>
    <t>Ø11-409-2</t>
  </si>
  <si>
    <t>Nexis GC-2030 AF</t>
  </si>
  <si>
    <t>C12255850806</t>
  </si>
  <si>
    <t>54976</t>
  </si>
  <si>
    <t>OzID system</t>
  </si>
  <si>
    <t>3373209</t>
  </si>
  <si>
    <t>V10-508b-1</t>
  </si>
  <si>
    <t>54977</t>
  </si>
  <si>
    <t>XRF instrument</t>
  </si>
  <si>
    <t>EDX-8100P</t>
  </si>
  <si>
    <t>Q26455700005</t>
  </si>
  <si>
    <t>54978</t>
  </si>
  <si>
    <t>Load cycle tester</t>
  </si>
  <si>
    <t>Schuster Elektronik</t>
  </si>
  <si>
    <t>TLW 745</t>
  </si>
  <si>
    <t>8040</t>
  </si>
  <si>
    <t>54979</t>
  </si>
  <si>
    <t>Træktester</t>
  </si>
  <si>
    <t>Mohammad Malekan</t>
  </si>
  <si>
    <t>A3-03</t>
  </si>
  <si>
    <t>Ametek</t>
  </si>
  <si>
    <t>LD30K</t>
  </si>
  <si>
    <t>350</t>
  </si>
  <si>
    <t>54980</t>
  </si>
  <si>
    <t>Acoustic Camera System</t>
  </si>
  <si>
    <t>2474272</t>
  </si>
  <si>
    <t>CIE 2-07</t>
  </si>
  <si>
    <t>Acoutronic</t>
  </si>
  <si>
    <t>MCDREC 721</t>
  </si>
  <si>
    <t>37376</t>
  </si>
  <si>
    <t>54981</t>
  </si>
  <si>
    <t>Temperaurtestkammer for halvledertest</t>
  </si>
  <si>
    <t>2454160</t>
  </si>
  <si>
    <t>N1271A</t>
  </si>
  <si>
    <t>MY54400178</t>
  </si>
  <si>
    <t>54982</t>
  </si>
  <si>
    <t>Analysatorsor til karakterisering af magnetiske komponenter</t>
  </si>
  <si>
    <t>Ø26-602b-1</t>
  </si>
  <si>
    <t>E4990A</t>
  </si>
  <si>
    <t>MY54303014</t>
  </si>
  <si>
    <t>54983</t>
  </si>
  <si>
    <t>Backup</t>
  </si>
  <si>
    <t>Medieserver HPE DL325 Gen</t>
  </si>
  <si>
    <t>54984</t>
  </si>
  <si>
    <t>Storage</t>
  </si>
  <si>
    <t>SuperMicro</t>
  </si>
  <si>
    <t>54985</t>
  </si>
  <si>
    <t>VPN Cisco Firepower 4115</t>
  </si>
  <si>
    <t>Lars Jakobsen</t>
  </si>
  <si>
    <t>Netrum nord</t>
  </si>
  <si>
    <t>Cisco Firepower 4115</t>
  </si>
  <si>
    <t>54987</t>
  </si>
  <si>
    <t>Incubator Shaker inkl. bord</t>
  </si>
  <si>
    <t>2151245+3171927</t>
  </si>
  <si>
    <t>V17-602a-1</t>
  </si>
  <si>
    <t>S41I230011</t>
  </si>
  <si>
    <t>S41IIQ701226</t>
  </si>
  <si>
    <t>54989</t>
  </si>
  <si>
    <t>CTS Software 2019</t>
  </si>
  <si>
    <t>Fordelt på hele Campusvej</t>
  </si>
  <si>
    <t>54990</t>
  </si>
  <si>
    <t>CTS Hardware 2019</t>
  </si>
  <si>
    <t>54991</t>
  </si>
  <si>
    <t>CTS Software 2020</t>
  </si>
  <si>
    <t>54992</t>
  </si>
  <si>
    <t>CTS Hardware 2020</t>
  </si>
  <si>
    <t>54993</t>
  </si>
  <si>
    <t>PCR maskine</t>
  </si>
  <si>
    <t>V18-610c-2</t>
  </si>
  <si>
    <t>Analytik Jena</t>
  </si>
  <si>
    <t>QTOWER3</t>
  </si>
  <si>
    <t>3107A-1317</t>
  </si>
  <si>
    <t>54994</t>
  </si>
  <si>
    <t>5474234</t>
  </si>
  <si>
    <t>Angives senere</t>
  </si>
  <si>
    <t>54995</t>
  </si>
  <si>
    <t>CIE lab - ombygning VVS, EL, CTS osv</t>
  </si>
  <si>
    <t>Tony Schmidt</t>
  </si>
  <si>
    <t>54996</t>
  </si>
  <si>
    <t>EMC Kammer</t>
  </si>
  <si>
    <t>3474962+3474963</t>
  </si>
  <si>
    <t>54997</t>
  </si>
  <si>
    <t>Vektor Netværksanalysator</t>
  </si>
  <si>
    <t>ZNB40</t>
  </si>
  <si>
    <t>101587</t>
  </si>
  <si>
    <t>54998</t>
  </si>
  <si>
    <t>HPC server med 8x Nvidia A100</t>
  </si>
  <si>
    <t>2353274+2353327</t>
  </si>
  <si>
    <t>Hewlett Packard Enterprise (HPE)</t>
  </si>
  <si>
    <t>Apollo 6500(XL675d Gen10+</t>
  </si>
  <si>
    <t>CZ21110DT3</t>
  </si>
  <si>
    <t>54999</t>
  </si>
  <si>
    <t>MAXUS EUNIQ MPV 7 Sæder 52,5 El-bil</t>
  </si>
  <si>
    <t>P-plads</t>
  </si>
  <si>
    <t>SAIC MAXUS AUTOMOTIVE CO.LTD</t>
  </si>
  <si>
    <t>110016</t>
  </si>
  <si>
    <t>LSKG47C19LD053237</t>
  </si>
  <si>
    <t>55000</t>
  </si>
  <si>
    <t>Bursystem til grise og gittervæg til løsdriftstald</t>
  </si>
  <si>
    <t>Landlyst Fioniavej 99x</t>
  </si>
  <si>
    <t>Jyden bur</t>
  </si>
  <si>
    <t>Efter tegning</t>
  </si>
  <si>
    <t>55001</t>
  </si>
  <si>
    <t>Carousel for Mantis liquid handling robot with 24 extra channels</t>
  </si>
  <si>
    <t>MLC3 and MLC315</t>
  </si>
  <si>
    <t>126</t>
  </si>
  <si>
    <t>55002</t>
  </si>
  <si>
    <t>LCOS-SLM</t>
  </si>
  <si>
    <t>Hamamatsu Photonics K. K.</t>
  </si>
  <si>
    <t>X15213-07</t>
  </si>
  <si>
    <t>BP0H060A</t>
  </si>
  <si>
    <t>55003</t>
  </si>
  <si>
    <t>Kapselprinter</t>
  </si>
  <si>
    <t>Pyramid Innovation</t>
  </si>
  <si>
    <t>P51001-E</t>
  </si>
  <si>
    <t>CPA0920020</t>
  </si>
  <si>
    <t>55005</t>
  </si>
  <si>
    <t>Institutbil</t>
  </si>
  <si>
    <t>Volvo</t>
  </si>
  <si>
    <t>XC 60  B4</t>
  </si>
  <si>
    <t>CY35772</t>
  </si>
  <si>
    <t>55006</t>
  </si>
  <si>
    <t>Mobile operation center (trailer/kommando central)</t>
  </si>
  <si>
    <t>rotorcam</t>
  </si>
  <si>
    <t>Specielbygget</t>
  </si>
  <si>
    <t>DA1608</t>
  </si>
  <si>
    <t>55007</t>
  </si>
  <si>
    <t>High-memory HPC cluster</t>
  </si>
  <si>
    <t>2353329</t>
  </si>
  <si>
    <t>Lenovo + Mellanox</t>
  </si>
  <si>
    <t>ThinkSystem SR645+MSB7880</t>
  </si>
  <si>
    <t>Flere - se stamblad</t>
  </si>
  <si>
    <t>55009</t>
  </si>
  <si>
    <t>Konference-udstyr</t>
  </si>
  <si>
    <t>5373170</t>
  </si>
  <si>
    <t>Ø10-412-2</t>
  </si>
  <si>
    <t>Cisco Spart roomkit plus</t>
  </si>
  <si>
    <t>FOC2450P6FW</t>
  </si>
  <si>
    <t>55010</t>
  </si>
  <si>
    <t>Gearbox Dynamics Simulator</t>
  </si>
  <si>
    <t>Alin Marian Drimus</t>
  </si>
  <si>
    <t>Spectra Quest, Inc.</t>
  </si>
  <si>
    <t>GDS2010</t>
  </si>
  <si>
    <t>55011</t>
  </si>
  <si>
    <t>Pladelæser - mikroplate reader</t>
  </si>
  <si>
    <t>3373300</t>
  </si>
  <si>
    <t>Carsten Uhd Nielsen</t>
  </si>
  <si>
    <t>BMG Labtech</t>
  </si>
  <si>
    <t>CLARIOstar Plus</t>
  </si>
  <si>
    <t>430-2663</t>
  </si>
  <si>
    <t>55012</t>
  </si>
  <si>
    <t>Cryostat - skæring af nedfrosset væv</t>
  </si>
  <si>
    <t>Ø12-107-1</t>
  </si>
  <si>
    <t>NX50 Cryostat</t>
  </si>
  <si>
    <t>s19040548</t>
  </si>
  <si>
    <t>55014</t>
  </si>
  <si>
    <t>Avant Minilæsser</t>
  </si>
  <si>
    <t>Landlyst, Fioniavej 99x</t>
  </si>
  <si>
    <t>Avant</t>
  </si>
  <si>
    <t>Avant E3</t>
  </si>
  <si>
    <t>3533641</t>
  </si>
  <si>
    <t>55016</t>
  </si>
  <si>
    <t>Applikation til understøttelse af fondsansøgninger</t>
  </si>
  <si>
    <t>Esben Flindt</t>
  </si>
  <si>
    <t>IR</t>
  </si>
  <si>
    <t>55017</t>
  </si>
  <si>
    <t>Prøvehåndteringsrobot Robby</t>
  </si>
  <si>
    <t>10E0230-10E0273</t>
  </si>
  <si>
    <t>55018</t>
  </si>
  <si>
    <t>Fryser PHCbi ECO-VIP MDF-DU702VH, -86°C</t>
  </si>
  <si>
    <t>3373188+2323545</t>
  </si>
  <si>
    <t>Buch &amp; Holm A/S</t>
  </si>
  <si>
    <t>4930072</t>
  </si>
  <si>
    <t>55019</t>
  </si>
  <si>
    <t>Isothermal calorimetry ITC</t>
  </si>
  <si>
    <t>3373302</t>
  </si>
  <si>
    <t>Ø9-502b-1</t>
  </si>
  <si>
    <t>Malverne Instruments</t>
  </si>
  <si>
    <t>MicroCal PEAQ-iTC</t>
  </si>
  <si>
    <t>MAL1174623 og 29061559-0171</t>
  </si>
  <si>
    <t>55020</t>
  </si>
  <si>
    <t>Ækta Pure</t>
  </si>
  <si>
    <t>3373462</t>
  </si>
  <si>
    <t>ø11-410a-2</t>
  </si>
  <si>
    <t>Cytiva GE</t>
  </si>
  <si>
    <t>25M</t>
  </si>
  <si>
    <t>2735463</t>
  </si>
  <si>
    <t>55023</t>
  </si>
  <si>
    <t>Rhapsody single-cell analyzer</t>
  </si>
  <si>
    <t>3172806</t>
  </si>
  <si>
    <t>V-17-602a-2</t>
  </si>
  <si>
    <t>Beckett Dickinson</t>
  </si>
  <si>
    <t>Rhapsdody</t>
  </si>
  <si>
    <t>R-633701002077</t>
  </si>
  <si>
    <t>55024</t>
  </si>
  <si>
    <t>gentleMACS Octo Dissociater with Heater</t>
  </si>
  <si>
    <t>V17-615b-2</t>
  </si>
  <si>
    <t>Miltenyi Biotec B.V. &amp; Co. KG</t>
  </si>
  <si>
    <t>A19337</t>
  </si>
  <si>
    <t>3369</t>
  </si>
  <si>
    <t>55025</t>
  </si>
  <si>
    <t>Vibrating blade microtome</t>
  </si>
  <si>
    <t>3373400</t>
  </si>
  <si>
    <t>Pia Jensen</t>
  </si>
  <si>
    <t>V10-505b-2</t>
  </si>
  <si>
    <t>VT1000S</t>
  </si>
  <si>
    <t>11202</t>
  </si>
  <si>
    <t>55027</t>
  </si>
  <si>
    <t>Autoanalyser til DIC (Apollo)</t>
  </si>
  <si>
    <t>V9-408a-1</t>
  </si>
  <si>
    <t>Gilson</t>
  </si>
  <si>
    <t>GX-241</t>
  </si>
  <si>
    <t>262M0R030</t>
  </si>
  <si>
    <t>55030</t>
  </si>
  <si>
    <t>Indendørs Tracking System</t>
  </si>
  <si>
    <t>3177107</t>
  </si>
  <si>
    <t>Morten B. Randers</t>
  </si>
  <si>
    <t>Ø15-205a-2</t>
  </si>
  <si>
    <t>KINEXON Sports &amp; Media GmbH</t>
  </si>
  <si>
    <t>KNXc2.2-1.1-7</t>
  </si>
  <si>
    <t>EUI237083</t>
  </si>
  <si>
    <t>55031</t>
  </si>
  <si>
    <t>Detektor for HPLC</t>
  </si>
  <si>
    <t>3373301</t>
  </si>
  <si>
    <t>Eclipse</t>
  </si>
  <si>
    <t>5012-ECD</t>
  </si>
  <si>
    <t>55032</t>
  </si>
  <si>
    <t>System til Dataopsamling og analyse</t>
  </si>
  <si>
    <t>IT</t>
  </si>
  <si>
    <t>M8420AA (M8420-64001)</t>
  </si>
  <si>
    <t>D91D4A298A</t>
  </si>
  <si>
    <t>55033</t>
  </si>
  <si>
    <t>Bord til sensorisk bedømmelse af fødevarer</t>
  </si>
  <si>
    <t>Davide Giacalone</t>
  </si>
  <si>
    <t>Ø41-603a-0</t>
  </si>
  <si>
    <t>The Lab in the Bag,6 rue Notre Dame de Nazareth, F-75003 Paris ¿ France</t>
  </si>
  <si>
    <t>TL-8101 (Table Lab 8)</t>
  </si>
  <si>
    <t>55034</t>
  </si>
  <si>
    <t>PCB Fræser</t>
  </si>
  <si>
    <t>CIE 1-07</t>
  </si>
  <si>
    <t>LPKF Laser and Electronics</t>
  </si>
  <si>
    <t>Protomat S64</t>
  </si>
  <si>
    <t>1731000355</t>
  </si>
  <si>
    <t>55035</t>
  </si>
  <si>
    <t>Ion Kromatograf</t>
  </si>
  <si>
    <t>3172800</t>
  </si>
  <si>
    <t>V18-701c-1</t>
  </si>
  <si>
    <t>Dionex Aquion IC+AS/AP sa</t>
  </si>
  <si>
    <t>21034003-(AquionIC+21033007-Sampler</t>
  </si>
  <si>
    <t>55036</t>
  </si>
  <si>
    <t>Hexapod 6-akset Bevægelsesbord til afprøvning af droner, sensorer</t>
  </si>
  <si>
    <t>Symétrie</t>
  </si>
  <si>
    <t>Mistral 800 P + C</t>
  </si>
  <si>
    <t>20195-2 og 20200-4 (electrical cab)</t>
  </si>
  <si>
    <t>55039</t>
  </si>
  <si>
    <t>Partial Discharge Tester</t>
  </si>
  <si>
    <t>MPS Mess-&amp; Prüfsysteme GmbH</t>
  </si>
  <si>
    <t>TPP10</t>
  </si>
  <si>
    <t>221083</t>
  </si>
  <si>
    <t>55040</t>
  </si>
  <si>
    <t>Tryktank</t>
  </si>
  <si>
    <t>2323596</t>
  </si>
  <si>
    <t>V11-410b-0</t>
  </si>
  <si>
    <t>Dustec</t>
  </si>
  <si>
    <t>611-03140-100-012-SR-NSK-</t>
  </si>
  <si>
    <t>2070700100-01</t>
  </si>
  <si>
    <t>55041</t>
  </si>
  <si>
    <t>2070700100-02</t>
  </si>
  <si>
    <t>55042</t>
  </si>
  <si>
    <t>2070700100-03</t>
  </si>
  <si>
    <t>55043</t>
  </si>
  <si>
    <t>Prep. Waters HPLC</t>
  </si>
  <si>
    <t>3373306+3373233</t>
  </si>
  <si>
    <t>Chenguang Lou</t>
  </si>
  <si>
    <t>2545</t>
  </si>
  <si>
    <t>A1945Q840M</t>
  </si>
  <si>
    <t>55045</t>
  </si>
  <si>
    <t>Blot scanner</t>
  </si>
  <si>
    <t>V17-511c-2</t>
  </si>
  <si>
    <t>6710138</t>
  </si>
  <si>
    <t>55046</t>
  </si>
  <si>
    <t>Dækglasmaskine</t>
  </si>
  <si>
    <t>V17-913c-0</t>
  </si>
  <si>
    <t>Dako</t>
  </si>
  <si>
    <t>CR100</t>
  </si>
  <si>
    <t>CR100-10363</t>
  </si>
  <si>
    <t>55047</t>
  </si>
  <si>
    <t>CTS Software 2021</t>
  </si>
  <si>
    <t>Arbejder udført af Schneider og Sweco</t>
  </si>
  <si>
    <t>55048</t>
  </si>
  <si>
    <t>CTS Hardware 2021</t>
  </si>
  <si>
    <t>Arbejder udført af Schneider   og Sweco</t>
  </si>
  <si>
    <t>55049</t>
  </si>
  <si>
    <t>Confocal Raman Imaging Microscope</t>
  </si>
  <si>
    <t>Horiba</t>
  </si>
  <si>
    <t>LabRAM Soleil</t>
  </si>
  <si>
    <t>1050</t>
  </si>
  <si>
    <t>55050</t>
  </si>
  <si>
    <t>Tryk celle</t>
  </si>
  <si>
    <t>v-10-507-0</t>
  </si>
  <si>
    <t>de Heer</t>
  </si>
  <si>
    <t>0A211316</t>
  </si>
  <si>
    <t>55051</t>
  </si>
  <si>
    <t>Ø11-107a-1</t>
  </si>
  <si>
    <t>CM-1</t>
  </si>
  <si>
    <t>1179397</t>
  </si>
  <si>
    <t>55052</t>
  </si>
  <si>
    <t>Micro CNC fræser med sikkerhedskabinet</t>
  </si>
  <si>
    <t>3373261</t>
  </si>
  <si>
    <t>Minitech Machinery Corp.</t>
  </si>
  <si>
    <t>MillGX_NSK3000</t>
  </si>
  <si>
    <t>DMS-GX</t>
  </si>
  <si>
    <t>55055</t>
  </si>
  <si>
    <t>Kraftige sammensatte svejseborde til understøttelse af robot opstilling</t>
  </si>
  <si>
    <t>Siegmund</t>
  </si>
  <si>
    <t>Ø16 Professional 750</t>
  </si>
  <si>
    <t>Ikke udstyret med serienummer</t>
  </si>
  <si>
    <t>55057</t>
  </si>
  <si>
    <t>Solar simulator</t>
  </si>
  <si>
    <t>EnliTech</t>
  </si>
  <si>
    <t>ss-x50</t>
  </si>
  <si>
    <t>RS18210503</t>
  </si>
  <si>
    <t>55058</t>
  </si>
  <si>
    <t>Thermogravimetric Analyzer</t>
  </si>
  <si>
    <t>TGA55</t>
  </si>
  <si>
    <t>0550-1118</t>
  </si>
  <si>
    <t>55059</t>
  </si>
  <si>
    <t>Connections mellem Mulitiflow og bursystem</t>
  </si>
  <si>
    <t>45,1</t>
  </si>
  <si>
    <t>Techninplast</t>
  </si>
  <si>
    <t>Carplate til loft</t>
  </si>
  <si>
    <t>55060</t>
  </si>
  <si>
    <t>Ventilatonsanlæg til mus og rottekasser - anlæg 1</t>
  </si>
  <si>
    <t>Mulitiflow</t>
  </si>
  <si>
    <t>55061</t>
  </si>
  <si>
    <t>Ventilatonsanlæg til mus og rottekasser - anlæg 2</t>
  </si>
  <si>
    <t>55062</t>
  </si>
  <si>
    <t>Ventilatonsanlæg til mus og rottekasser - anlæg 3</t>
  </si>
  <si>
    <t>55063</t>
  </si>
  <si>
    <t>Ventilatonsanlæg til mus og rottekasser - anlæg 4</t>
  </si>
  <si>
    <t>55064</t>
  </si>
  <si>
    <t>Ventilatonsanlæg til mus og rottekasser - anlæg 5</t>
  </si>
  <si>
    <t>55065</t>
  </si>
  <si>
    <t>Ventilatonsanlæg til mus og rottekasser - anlæg 6</t>
  </si>
  <si>
    <t>55066</t>
  </si>
  <si>
    <t>Ventilatonsanlæg til mus og rottekasser - anlæg 7</t>
  </si>
  <si>
    <t>55067</t>
  </si>
  <si>
    <t>Rheometer</t>
  </si>
  <si>
    <t>3474204</t>
  </si>
  <si>
    <t>DHR-20</t>
  </si>
  <si>
    <t>5343-0226</t>
  </si>
  <si>
    <t>55069</t>
  </si>
  <si>
    <t>Indretning af køle-fryse rum til HADAL og biologi  V21og V22</t>
  </si>
  <si>
    <t>V21-V22</t>
  </si>
  <si>
    <t>55070</t>
  </si>
  <si>
    <t>Stackable shaking incubator with LED lights</t>
  </si>
  <si>
    <t>3474402</t>
  </si>
  <si>
    <t>Michele Fabris</t>
  </si>
  <si>
    <t>Ø40-601A-0 (Pavilion)</t>
  </si>
  <si>
    <t>S44i</t>
  </si>
  <si>
    <t>s44iJR202836</t>
  </si>
  <si>
    <t>55071</t>
  </si>
  <si>
    <t>U-HPLC system med Corona detektor</t>
  </si>
  <si>
    <t>3373314</t>
  </si>
  <si>
    <t>Dionex ultimate 3000UHPLC</t>
  </si>
  <si>
    <t>8028873</t>
  </si>
  <si>
    <t>55072</t>
  </si>
  <si>
    <t>Laptop</t>
  </si>
  <si>
    <t>MAC</t>
  </si>
  <si>
    <t>F5KGC09ZK7GF</t>
  </si>
  <si>
    <t>55073</t>
  </si>
  <si>
    <t>F5KGC09YK7GF</t>
  </si>
  <si>
    <t>55074</t>
  </si>
  <si>
    <t>Lab til undervisning af produktion i medievidenskab</t>
  </si>
  <si>
    <t>David Binzer</t>
  </si>
  <si>
    <t>Flere enheder</t>
  </si>
  <si>
    <t>55075</t>
  </si>
  <si>
    <t>Måleudstyr til analysering af form og størrelse af partikler</t>
  </si>
  <si>
    <t>2454427</t>
  </si>
  <si>
    <t>Pyrooptic Aps</t>
  </si>
  <si>
    <t>LED-PSV1000</t>
  </si>
  <si>
    <t>55076</t>
  </si>
  <si>
    <t>CTD</t>
  </si>
  <si>
    <t>V-10-507-0</t>
  </si>
  <si>
    <t>Sea-bird</t>
  </si>
  <si>
    <t>Seacat version 2 profiler</t>
  </si>
  <si>
    <t>19P.392021S</t>
  </si>
  <si>
    <t>55077</t>
  </si>
  <si>
    <t>Confocal Raman Microscope</t>
  </si>
  <si>
    <t>flere</t>
  </si>
  <si>
    <t>Witec Focus Innovation</t>
  </si>
  <si>
    <t>Alpha 300R</t>
  </si>
  <si>
    <t>100-1200-2028</t>
  </si>
  <si>
    <t>55078</t>
  </si>
  <si>
    <t>Differential Scanning Calorimeters.</t>
  </si>
  <si>
    <t>DSC 25</t>
  </si>
  <si>
    <t>DCS-01927</t>
  </si>
  <si>
    <t>55081</t>
  </si>
  <si>
    <t>Hako Citymaster 1650 suge-fejemaskine</t>
  </si>
  <si>
    <t>Gartner - udendørsareal</t>
  </si>
  <si>
    <t>99149115</t>
  </si>
  <si>
    <t>55082</t>
  </si>
  <si>
    <t>Steriomikroskop</t>
  </si>
  <si>
    <t>V9-503a-2</t>
  </si>
  <si>
    <t>Leica M205 C steriomikros</t>
  </si>
  <si>
    <t>10450036</t>
  </si>
  <si>
    <t>55084</t>
  </si>
  <si>
    <t>Magnetic Measuring system</t>
  </si>
  <si>
    <t>Brockhaus Measurments</t>
  </si>
  <si>
    <t>MPG200D</t>
  </si>
  <si>
    <t>BM2213136910</t>
  </si>
  <si>
    <t>55085</t>
  </si>
  <si>
    <t>Opvaskemaskine til kantinekøkken</t>
  </si>
  <si>
    <t>Kantine 4 - køkken</t>
  </si>
  <si>
    <t>Granul Disk - Sverige</t>
  </si>
  <si>
    <t>48101615 (UNSPSC)</t>
  </si>
  <si>
    <t>73152101</t>
  </si>
  <si>
    <t>55086</t>
  </si>
  <si>
    <t>Indretning af kiropraktorsal</t>
  </si>
  <si>
    <t>55087</t>
  </si>
  <si>
    <t>VPN udstyr og router til Slagelse</t>
  </si>
  <si>
    <t>Netrum syd</t>
  </si>
  <si>
    <t>55088</t>
  </si>
  <si>
    <t>E-Læringssytem. Bruges til undervise SDU's studerende</t>
  </si>
  <si>
    <t>Martin Dollerup Nielsen</t>
  </si>
  <si>
    <t>ITSLearn</t>
  </si>
  <si>
    <t>55089</t>
  </si>
  <si>
    <t>Netbackup disklager og tapeudbygning</t>
  </si>
  <si>
    <t>55090</t>
  </si>
  <si>
    <t>Forberedelse til NytSUND - accesnet</t>
  </si>
  <si>
    <t>Nyt Sund</t>
  </si>
  <si>
    <t>55091</t>
  </si>
  <si>
    <t>Forberedelse for NytSUND (Fiber installation)</t>
  </si>
  <si>
    <t>55092</t>
  </si>
  <si>
    <t>Generations skift af vmware</t>
  </si>
  <si>
    <t>55093</t>
  </si>
  <si>
    <t>Datacenter netværk til serverrum syd og nord</t>
  </si>
  <si>
    <t>Serverrum syd og nord</t>
  </si>
  <si>
    <t>55094</t>
  </si>
  <si>
    <t>Udskiftning af access point på campusvej - forbedring</t>
  </si>
  <si>
    <t>55095</t>
  </si>
  <si>
    <t>Motion capture system med flere kamera</t>
  </si>
  <si>
    <t>3474623+5474166+3474240</t>
  </si>
  <si>
    <t>OptiTrack</t>
  </si>
  <si>
    <t>bl.a.6*PrimeX 13 kameraer</t>
  </si>
  <si>
    <t>55096</t>
  </si>
  <si>
    <t>3373929</t>
  </si>
  <si>
    <t>V10-605-1</t>
  </si>
  <si>
    <t>eclipse Ti2 T12-D-PD</t>
  </si>
  <si>
    <t>700507</t>
  </si>
  <si>
    <t>55097</t>
  </si>
  <si>
    <t>nanoHPLC  easy 1200 cebi-lab</t>
  </si>
  <si>
    <t>3333084+3373914</t>
  </si>
  <si>
    <t>Cebi lab</t>
  </si>
  <si>
    <t>ThermoFisher</t>
  </si>
  <si>
    <t>LC-140</t>
  </si>
  <si>
    <t>LC-031186</t>
  </si>
  <si>
    <t>55098</t>
  </si>
  <si>
    <t>nanoHPLC  easy 1200 prg-lab</t>
  </si>
  <si>
    <t>PRG lab</t>
  </si>
  <si>
    <t>LC140</t>
  </si>
  <si>
    <t>LC-031189</t>
  </si>
  <si>
    <t>55099</t>
  </si>
  <si>
    <t>X-ray analytical instrument</t>
  </si>
  <si>
    <t>CIE 4-05</t>
  </si>
  <si>
    <t>D8 Advance</t>
  </si>
  <si>
    <t>216917</t>
  </si>
  <si>
    <t>55100</t>
  </si>
  <si>
    <t>8 Adfærdsrum til rotter med touchscreen og mulighed for reward.</t>
  </si>
  <si>
    <t>5132519</t>
  </si>
  <si>
    <t>Mikael Palner</t>
  </si>
  <si>
    <t>BML: V13-612b-0 </t>
  </si>
  <si>
    <t>OCB Systems Ltd</t>
  </si>
  <si>
    <t>MED-SYST-8-KMB,C1-PKG,COM</t>
  </si>
  <si>
    <t>55101</t>
  </si>
  <si>
    <t>Opstilling til måling af varmeafledere/heat sinks</t>
  </si>
  <si>
    <t>3474418</t>
  </si>
  <si>
    <t>Joe Alexandersen</t>
  </si>
  <si>
    <t>Armfield Ltd.</t>
  </si>
  <si>
    <t>HT10XC-A &amp; HT19-A</t>
  </si>
  <si>
    <t>55102</t>
  </si>
  <si>
    <t>5 pers personbil - Vogn 12 (Kerteminde)</t>
  </si>
  <si>
    <t>Hyundai</t>
  </si>
  <si>
    <t>KMHK381GFLU111616</t>
  </si>
  <si>
    <t>CY28535</t>
  </si>
  <si>
    <t>55103</t>
  </si>
  <si>
    <t>Ø10-409-1</t>
  </si>
  <si>
    <t>Malvern Panalytical</t>
  </si>
  <si>
    <t>Mastersizer 3000</t>
  </si>
  <si>
    <t>55105</t>
  </si>
  <si>
    <t>Mass Spectrometer</t>
  </si>
  <si>
    <t>2474961+3474419</t>
  </si>
  <si>
    <t>MKS</t>
  </si>
  <si>
    <t>Cirrus 3</t>
  </si>
  <si>
    <t>191156</t>
  </si>
  <si>
    <t>55106</t>
  </si>
  <si>
    <t>AFM</t>
  </si>
  <si>
    <t>3414792+3434079+3474415/16fler</t>
  </si>
  <si>
    <t>J0-14 Raman Lab</t>
  </si>
  <si>
    <t>Nanosurf</t>
  </si>
  <si>
    <t>Flex-Axiom</t>
  </si>
  <si>
    <t>66-18-281</t>
  </si>
  <si>
    <t>55107</t>
  </si>
  <si>
    <t>Hyperspektral Scanner</t>
  </si>
  <si>
    <t>3676019</t>
  </si>
  <si>
    <t>44000 Mads Clausen Instituttet (MCI)</t>
  </si>
  <si>
    <t>Ø28-512-3</t>
  </si>
  <si>
    <t>Newtec Engineering A/s</t>
  </si>
  <si>
    <t>HSI-Setup</t>
  </si>
  <si>
    <t>B201</t>
  </si>
  <si>
    <t>55108</t>
  </si>
  <si>
    <t>Rådgivning anatomi – bygning (dissektionsborde mv)</t>
  </si>
  <si>
    <t>v19-918a-00,V17-912b-1,V18-912</t>
  </si>
  <si>
    <t>55109</t>
  </si>
  <si>
    <t>Critical Point Dryer K850</t>
  </si>
  <si>
    <t>3474951+2454428</t>
  </si>
  <si>
    <t>Till Leissner</t>
  </si>
  <si>
    <t>Quorum Technologies</t>
  </si>
  <si>
    <t>K850240V</t>
  </si>
  <si>
    <t>K850 - 982</t>
  </si>
  <si>
    <t>55110</t>
  </si>
  <si>
    <t>Micromanipulated Cryogenic Vacuum Probe Station</t>
  </si>
  <si>
    <t>3474280/95+3474229+3474698</t>
  </si>
  <si>
    <t>Lake Shore Cryotronics, Inc.</t>
  </si>
  <si>
    <t>ST500</t>
  </si>
  <si>
    <t>55111</t>
  </si>
  <si>
    <t>Opgradering af Vakuum Ovn</t>
  </si>
  <si>
    <t>Cryofox</t>
  </si>
  <si>
    <t>141717</t>
  </si>
  <si>
    <t>55112</t>
  </si>
  <si>
    <t>17/20 produktionsfaciliteter til digital undervisning ,AV udstyr</t>
  </si>
  <si>
    <t>KUBEN</t>
  </si>
  <si>
    <t>55113</t>
  </si>
  <si>
    <t>17/20 produktionsfaciliteter til digital undervisning , Truss</t>
  </si>
  <si>
    <t>55114</t>
  </si>
  <si>
    <t>Implementering af nyt lagerstyringssystem</t>
  </si>
  <si>
    <t>Pia Irene Hjort</t>
  </si>
  <si>
    <t>Service&amp;Logistik Ø6-403-0</t>
  </si>
  <si>
    <t>Apport Systems A/S</t>
  </si>
  <si>
    <t>APPORT PRO (SAAS)</t>
  </si>
  <si>
    <t>55115</t>
  </si>
  <si>
    <t>Edinburgh Spektrofotometer FLS-980</t>
  </si>
  <si>
    <t>3373299</t>
  </si>
  <si>
    <t>Edinburgh Instruments</t>
  </si>
  <si>
    <t>TCC2</t>
  </si>
  <si>
    <t>Opgradering til ID 54036</t>
  </si>
  <si>
    <t>55117</t>
  </si>
  <si>
    <t>Server med tilhørende diskstorage</t>
  </si>
  <si>
    <t>3373311+3373320</t>
  </si>
  <si>
    <t>Himanshu Khandelia</t>
  </si>
  <si>
    <t>Serverrum syd, Rack A5</t>
  </si>
  <si>
    <t>ProLiant DL325 Gen10 Plus</t>
  </si>
  <si>
    <t>Server: CZJ14400PH</t>
  </si>
  <si>
    <t>55118</t>
  </si>
  <si>
    <t>74961</t>
  </si>
  <si>
    <t>C043902</t>
  </si>
  <si>
    <t>55119</t>
  </si>
  <si>
    <t>HPE StoreEver MSL6480, Tapelibrary</t>
  </si>
  <si>
    <t>Serverrum nord</t>
  </si>
  <si>
    <t>MSL6480</t>
  </si>
  <si>
    <t>DEC135060D</t>
  </si>
  <si>
    <t>55120</t>
  </si>
  <si>
    <t>C043903</t>
  </si>
  <si>
    <t>55121</t>
  </si>
  <si>
    <t>TimsTOF pro med nanoElute (inkl HPLC)</t>
  </si>
  <si>
    <t>Bruker Daltonik GmbH</t>
  </si>
  <si>
    <t>1854399</t>
  </si>
  <si>
    <t>S/N185439910419</t>
  </si>
  <si>
    <t>55122</t>
  </si>
  <si>
    <t>Tims TOF flex</t>
  </si>
  <si>
    <t>V8-510s-1</t>
  </si>
  <si>
    <t>1877407</t>
  </si>
  <si>
    <t>S/N187740700391</t>
  </si>
  <si>
    <t>55124</t>
  </si>
  <si>
    <t>Udbygning af elinstallation til IT</t>
  </si>
  <si>
    <t>Alle krydsfelter</t>
  </si>
  <si>
    <t>Schneider m.fl.</t>
  </si>
  <si>
    <t>55125</t>
  </si>
  <si>
    <t>Rådgivning Kvælstoffrysere - Bygning</t>
  </si>
  <si>
    <t>V05-606b-0</t>
  </si>
  <si>
    <t>55126</t>
  </si>
  <si>
    <t>Rådgivning BML - Bygning</t>
  </si>
  <si>
    <t>V16-608a-0</t>
  </si>
  <si>
    <t>55127</t>
  </si>
  <si>
    <t>Rådgivning anatomi – bygning (cuvetter mv.)</t>
  </si>
  <si>
    <t>Anatomi</t>
  </si>
  <si>
    <t>55128</t>
  </si>
  <si>
    <t>Nitroge/kvælstoffryser</t>
  </si>
  <si>
    <t>CHART INC</t>
  </si>
  <si>
    <t>MVE VARIO 1894R MDD</t>
  </si>
  <si>
    <t>CAB2121450042</t>
  </si>
  <si>
    <t>55129</t>
  </si>
  <si>
    <t>Aktivt netværlsudstyr til Nyt Sund</t>
  </si>
  <si>
    <t>Lasse Birnbaum Jensen</t>
  </si>
  <si>
    <t>Krydsfelter i Nyt Sund</t>
  </si>
  <si>
    <t>Catalyst enheder 9400</t>
  </si>
  <si>
    <t>Mange</t>
  </si>
  <si>
    <t>55130</t>
  </si>
  <si>
    <t>CTS Hardware 2022</t>
  </si>
  <si>
    <t>55131</t>
  </si>
  <si>
    <t>CTS Software 2022</t>
  </si>
  <si>
    <t>55132</t>
  </si>
  <si>
    <t>Flash med split, MS og TLC reader</t>
  </si>
  <si>
    <t>3373292 og 3310013</t>
  </si>
  <si>
    <t>Interchim</t>
  </si>
  <si>
    <t>puriFlash 5.050-CD og Expression CMS</t>
  </si>
  <si>
    <t>PF-5050-2203-CD og CMS-0422-1402</t>
  </si>
  <si>
    <t>55134</t>
  </si>
  <si>
    <t>HPE 5M IB HDR QSFP56 Act Optic al Cable</t>
  </si>
  <si>
    <t>ProLiant DL325 Gen10+</t>
  </si>
  <si>
    <t>MXQ2050LB3, MXQ2050LB2,MXQ2050L9Z++</t>
  </si>
  <si>
    <t>55135</t>
  </si>
  <si>
    <t>Trækstyrke bænk</t>
  </si>
  <si>
    <t>Ø40-508a-0</t>
  </si>
  <si>
    <t>EZ LX</t>
  </si>
  <si>
    <t>AN22069</t>
  </si>
  <si>
    <t>55136</t>
  </si>
  <si>
    <t>GC-MS (Stoffer)</t>
  </si>
  <si>
    <t>Agilent technologies Denmark APS</t>
  </si>
  <si>
    <t>MS: 5977</t>
  </si>
  <si>
    <t>MS: US220IM039</t>
  </si>
  <si>
    <t>55137</t>
  </si>
  <si>
    <t>Nanopartikelmåler</t>
  </si>
  <si>
    <t>3310011 + 3373314</t>
  </si>
  <si>
    <t>Particle Metrix</t>
  </si>
  <si>
    <t>PMX 220-448/640</t>
  </si>
  <si>
    <t>21-693</t>
  </si>
  <si>
    <t>55138</t>
  </si>
  <si>
    <t>Aglae Pizzone</t>
  </si>
  <si>
    <t>ø28-600-1</t>
  </si>
  <si>
    <t>Newtec Engineering A/S</t>
  </si>
  <si>
    <t>Buteo HSI</t>
  </si>
  <si>
    <t>B202</t>
  </si>
  <si>
    <t>55139</t>
  </si>
  <si>
    <t>Spartial light modulator</t>
  </si>
  <si>
    <t>3410004</t>
  </si>
  <si>
    <t>Ø-28-600-1</t>
  </si>
  <si>
    <t>HOLOEYE</t>
  </si>
  <si>
    <t>GAEA-2-VIS-036</t>
  </si>
  <si>
    <t>Udfyldes senere</t>
  </si>
  <si>
    <t>55140</t>
  </si>
  <si>
    <t>Delaminator</t>
  </si>
  <si>
    <t>CIE 4 03</t>
  </si>
  <si>
    <t>Dauskardt Technical Services</t>
  </si>
  <si>
    <t>Delaminator (v10.0)</t>
  </si>
  <si>
    <t>1120</t>
  </si>
  <si>
    <t>55141</t>
  </si>
  <si>
    <t>Peptid syntese apparat</t>
  </si>
  <si>
    <t>3310014</t>
  </si>
  <si>
    <t>Liberty Blue 909410</t>
  </si>
  <si>
    <t>LB3280</t>
  </si>
  <si>
    <t>55143</t>
  </si>
  <si>
    <t>"BioSemi ActiveTwo" EEG system</t>
  </si>
  <si>
    <t>BioSemi</t>
  </si>
  <si>
    <t>ActiveTwo AD-Box ADC-18</t>
  </si>
  <si>
    <t>ADC18-22-1971</t>
  </si>
  <si>
    <t>55144</t>
  </si>
  <si>
    <t>Image Sprayer</t>
  </si>
  <si>
    <t>HTX Technologies, LLC</t>
  </si>
  <si>
    <t>HTX M3+ Sprayer</t>
  </si>
  <si>
    <t>2384-4107-453</t>
  </si>
  <si>
    <t>55145</t>
  </si>
  <si>
    <t>Ukrudstbrænder til gartnere</t>
  </si>
  <si>
    <t>Glamsbjerg Maskin</t>
  </si>
  <si>
    <t>Oelietec Hoedic Speeder 300 L, udstyret</t>
  </si>
  <si>
    <t>55147</t>
  </si>
  <si>
    <t>Ethernet switche</t>
  </si>
  <si>
    <t>S5253F-ON</t>
  </si>
  <si>
    <t>55148</t>
  </si>
  <si>
    <t>Ceph storage noder</t>
  </si>
  <si>
    <t>Martin Lundquist Hansen</t>
  </si>
  <si>
    <t>PowerEdge R740xd2</t>
  </si>
  <si>
    <t>2YSNXP3, 1YSNXP3, HXSNXP3, JXSNXP3</t>
  </si>
  <si>
    <t>55150</t>
  </si>
  <si>
    <t>Robotarm, robot controller og force torque sensor  - anlæg 1</t>
  </si>
  <si>
    <t>KR 6 R900-2</t>
  </si>
  <si>
    <t>4554400</t>
  </si>
  <si>
    <t>55151</t>
  </si>
  <si>
    <t>HPLC Vanquish Neo System</t>
  </si>
  <si>
    <t>P/N: VN-A10-A rev 02 / VN-P10-A rev 01</t>
  </si>
  <si>
    <t>Sampler 8340310 / Binary Pump 83403</t>
  </si>
  <si>
    <t>55152</t>
  </si>
  <si>
    <t>Enkeltcuvette 3, niveau 1</t>
  </si>
  <si>
    <t>V17-913a-1</t>
  </si>
  <si>
    <t>FLOWTECH A/S</t>
  </si>
  <si>
    <t>4010</t>
  </si>
  <si>
    <t>55153</t>
  </si>
  <si>
    <t>Enkeltcuvette 2, niveau 1</t>
  </si>
  <si>
    <t>4020</t>
  </si>
  <si>
    <t>55154</t>
  </si>
  <si>
    <t>Enkeltcuvette 1, niveau 1</t>
  </si>
  <si>
    <t>4030</t>
  </si>
  <si>
    <t>55155</t>
  </si>
  <si>
    <t>Airshower 1</t>
  </si>
  <si>
    <t>V17-610c-0</t>
  </si>
  <si>
    <t>5559698-C</t>
  </si>
  <si>
    <t>55156</t>
  </si>
  <si>
    <t>Airshower 2</t>
  </si>
  <si>
    <t>5559698-D</t>
  </si>
  <si>
    <t>55157</t>
  </si>
  <si>
    <t>Airshower 3</t>
  </si>
  <si>
    <t>5559698-E</t>
  </si>
  <si>
    <t>55158</t>
  </si>
  <si>
    <t>Airshower 4</t>
  </si>
  <si>
    <t>5559698-F</t>
  </si>
  <si>
    <t>55159</t>
  </si>
  <si>
    <t>Airshower 5</t>
  </si>
  <si>
    <t>V14-609a-0</t>
  </si>
  <si>
    <t>5559698-B</t>
  </si>
  <si>
    <t>55161</t>
  </si>
  <si>
    <t>Nitrogenfryser 1</t>
  </si>
  <si>
    <t>CAB2122340038</t>
  </si>
  <si>
    <t>55162</t>
  </si>
  <si>
    <t>Nitrogenfryser 2</t>
  </si>
  <si>
    <t>MVR Biological Solutions</t>
  </si>
  <si>
    <t>BG2335VR180004</t>
  </si>
  <si>
    <t>55163</t>
  </si>
  <si>
    <t>Nitrogenfryser 3</t>
  </si>
  <si>
    <t>CAB2122280040</t>
  </si>
  <si>
    <t>55165</t>
  </si>
  <si>
    <t>Nitrogenfryser 5</t>
  </si>
  <si>
    <t>CAB2122300039</t>
  </si>
  <si>
    <t>55166</t>
  </si>
  <si>
    <t>Nitrogenfryser 6</t>
  </si>
  <si>
    <t>MVR Biologcial Solutions</t>
  </si>
  <si>
    <t>CAB2122300040</t>
  </si>
  <si>
    <t>55167</t>
  </si>
  <si>
    <t>Nitrogenfryser 7</t>
  </si>
  <si>
    <t>CAB2122280038</t>
  </si>
  <si>
    <t>55168</t>
  </si>
  <si>
    <t>Nitrogenfryser 8</t>
  </si>
  <si>
    <t>CAB2122330028</t>
  </si>
  <si>
    <t>55169</t>
  </si>
  <si>
    <t>Nitrogenfryser 9</t>
  </si>
  <si>
    <t>V07-605a-0</t>
  </si>
  <si>
    <t>CAB2122300038</t>
  </si>
  <si>
    <t>55170</t>
  </si>
  <si>
    <t>Nitrogenfryser 10</t>
  </si>
  <si>
    <t>CAB2122280039</t>
  </si>
  <si>
    <t>55171</t>
  </si>
  <si>
    <t>OMK - Nitrogenfryser 11</t>
  </si>
  <si>
    <t>CAB2122280042</t>
  </si>
  <si>
    <t>55172</t>
  </si>
  <si>
    <t>Nitrogenfryser 12</t>
  </si>
  <si>
    <t>CAB2122360037</t>
  </si>
  <si>
    <t>55173</t>
  </si>
  <si>
    <t>Nitrogenfryser 13</t>
  </si>
  <si>
    <t>CAB2122360038</t>
  </si>
  <si>
    <t>55174</t>
  </si>
  <si>
    <t>Nitrogenfryser 14</t>
  </si>
  <si>
    <t>CAB2122330029</t>
  </si>
  <si>
    <t>55175</t>
  </si>
  <si>
    <t>Nitrogenfryser 15</t>
  </si>
  <si>
    <t>CAB2122360036</t>
  </si>
  <si>
    <t>55176</t>
  </si>
  <si>
    <t>Nitrogenfryser 16</t>
  </si>
  <si>
    <t>CAB2122340037</t>
  </si>
  <si>
    <t>55177</t>
  </si>
  <si>
    <t>Nitrogenfryser 18</t>
  </si>
  <si>
    <t>CAB2122300041</t>
  </si>
  <si>
    <t>55178</t>
  </si>
  <si>
    <t>Nitrogenfryser 19</t>
  </si>
  <si>
    <t>CAB2122280041</t>
  </si>
  <si>
    <t>55179</t>
  </si>
  <si>
    <t>Nitrogenfryser 20</t>
  </si>
  <si>
    <t>CAB2122300042</t>
  </si>
  <si>
    <t>55180</t>
  </si>
  <si>
    <t>Nitrogenfryser 21</t>
  </si>
  <si>
    <t>CAB2122280037</t>
  </si>
  <si>
    <t>55181</t>
  </si>
  <si>
    <t>Nitrogenfryser 22</t>
  </si>
  <si>
    <t>CAB2122340039</t>
  </si>
  <si>
    <t>55182</t>
  </si>
  <si>
    <t>Nitrogenfryser 23</t>
  </si>
  <si>
    <t>CAB2122360035</t>
  </si>
  <si>
    <t>55183</t>
  </si>
  <si>
    <t>LAF-kabine til mus 1 (stationær burskiftestation, BSS1M)</t>
  </si>
  <si>
    <t>V15-609a-0</t>
  </si>
  <si>
    <t>40-LAF-1919-ECO</t>
  </si>
  <si>
    <t>5559742-A</t>
  </si>
  <si>
    <t>55184</t>
  </si>
  <si>
    <t>Burskiftestation, stationær, BSS1M nr. 2 - 55%</t>
  </si>
  <si>
    <t>5559742-B</t>
  </si>
  <si>
    <t>55185</t>
  </si>
  <si>
    <t>Burskiftestation, stationær, BSS1M nr. 3 - 55%</t>
  </si>
  <si>
    <t>V15-610a-0</t>
  </si>
  <si>
    <t>5559742-C</t>
  </si>
  <si>
    <t>55186</t>
  </si>
  <si>
    <t>Burskiftestation, stationær, BSS1M nr. 4 - 55%</t>
  </si>
  <si>
    <t>5559742-D</t>
  </si>
  <si>
    <t>55187</t>
  </si>
  <si>
    <t>LAF-kabine til mus 5 (stationær burskiftestation, BSS1M)</t>
  </si>
  <si>
    <t>5559742-E</t>
  </si>
  <si>
    <t>55188</t>
  </si>
  <si>
    <t>LAF-kabine til mus 6 (stationær burskiftestation, BSS1M)</t>
  </si>
  <si>
    <t>V11-608c-0</t>
  </si>
  <si>
    <t>5559742-F</t>
  </si>
  <si>
    <t>55190</t>
  </si>
  <si>
    <t>Dekontaminator 1. SPF</t>
  </si>
  <si>
    <t>Deconlock easy, type 9ALPT0EZ</t>
  </si>
  <si>
    <t>971220</t>
  </si>
  <si>
    <t>55191</t>
  </si>
  <si>
    <t>Dekontaminator 2. GM02</t>
  </si>
  <si>
    <t>971221</t>
  </si>
  <si>
    <t>55192</t>
  </si>
  <si>
    <t>Dekontaminator 3, modtagelsen</t>
  </si>
  <si>
    <t>V12-607b-0</t>
  </si>
  <si>
    <t>971219</t>
  </si>
  <si>
    <t>55193</t>
  </si>
  <si>
    <t>Urent strøelsesanlæg</t>
  </si>
  <si>
    <t>V14-608a-0 og V17-605b-0</t>
  </si>
  <si>
    <t>EOLUS 3. generation</t>
  </si>
  <si>
    <t>301493</t>
  </si>
  <si>
    <t>55194</t>
  </si>
  <si>
    <t>Rent strøelsesanlæg</t>
  </si>
  <si>
    <t>V17-605b-0 og V16-608a-0</t>
  </si>
  <si>
    <t>301494</t>
  </si>
  <si>
    <t>55195</t>
  </si>
  <si>
    <t>Reolvasker - Atlantis</t>
  </si>
  <si>
    <t>V14-608a-0</t>
  </si>
  <si>
    <t>Atlantis EASY, type 9ATLEZ</t>
  </si>
  <si>
    <t>921359</t>
  </si>
  <si>
    <t>55196</t>
  </si>
  <si>
    <t>Flaskevasker, P-line</t>
  </si>
  <si>
    <t>P-line, type 9P000</t>
  </si>
  <si>
    <t>581172</t>
  </si>
  <si>
    <t>55197</t>
  </si>
  <si>
    <t>Robotanlæg, tunnelvasker</t>
  </si>
  <si>
    <t>Arcadia, type Pegasus</t>
  </si>
  <si>
    <t>021161</t>
  </si>
  <si>
    <t>55198</t>
  </si>
  <si>
    <t>Robotanlæg, uren robot</t>
  </si>
  <si>
    <t>Pegasus, type A05B-2610-B282</t>
  </si>
  <si>
    <t>E22313729</t>
  </si>
  <si>
    <t>55199</t>
  </si>
  <si>
    <t>Robotanlæg, ren robot</t>
  </si>
  <si>
    <t>E22313730</t>
  </si>
  <si>
    <t>55200</t>
  </si>
  <si>
    <t>Enkeltcuvette 1</t>
  </si>
  <si>
    <t>V19-918a-00</t>
  </si>
  <si>
    <t>3050</t>
  </si>
  <si>
    <t>55201</t>
  </si>
  <si>
    <t>Vådt depot 2 - enkeltcuvette</t>
  </si>
  <si>
    <t>V18-912a-2</t>
  </si>
  <si>
    <t>5010</t>
  </si>
  <si>
    <t>55202</t>
  </si>
  <si>
    <t>Dobbeltcuvette 1</t>
  </si>
  <si>
    <t>V19-918a-0</t>
  </si>
  <si>
    <t>3060</t>
  </si>
  <si>
    <t>55203</t>
  </si>
  <si>
    <t>Dobbeltcuvette 2</t>
  </si>
  <si>
    <t>3070</t>
  </si>
  <si>
    <t>55204</t>
  </si>
  <si>
    <t>Dobbeltcuvette 3</t>
  </si>
  <si>
    <t>3080</t>
  </si>
  <si>
    <t>55205</t>
  </si>
  <si>
    <t>Dobbeltcuvette 4</t>
  </si>
  <si>
    <t>3090</t>
  </si>
  <si>
    <t>55206</t>
  </si>
  <si>
    <t>Dobbeltcuvette 5</t>
  </si>
  <si>
    <t>3100</t>
  </si>
  <si>
    <t>55207</t>
  </si>
  <si>
    <t>Dobbeltcuvette 6</t>
  </si>
  <si>
    <t>3110</t>
  </si>
  <si>
    <t>55208</t>
  </si>
  <si>
    <t>Tankgård</t>
  </si>
  <si>
    <t>Nedgravet ude ved anatomi</t>
  </si>
  <si>
    <t>55209</t>
  </si>
  <si>
    <t>Blanderum</t>
  </si>
  <si>
    <t>V18-915a-0</t>
  </si>
  <si>
    <t>55211</t>
  </si>
  <si>
    <t>Tårn til ionkromatograf</t>
  </si>
  <si>
    <t>3110024</t>
  </si>
  <si>
    <t>220640156 (Dionex Aquion IC system)</t>
  </si>
  <si>
    <t>220660039</t>
  </si>
  <si>
    <t>55212</t>
  </si>
  <si>
    <t>Tissue dissociator/homogenizer</t>
  </si>
  <si>
    <t>Babukrishna Maniyadath</t>
  </si>
  <si>
    <t>V16-409-2, Func Genomics Unit</t>
  </si>
  <si>
    <t>Miltenyi Biotec</t>
  </si>
  <si>
    <t>A19337, REF: 130-096-427</t>
  </si>
  <si>
    <t>A19337-4496</t>
  </si>
  <si>
    <t>55213</t>
  </si>
  <si>
    <t>Andrei-Alexandru Popa</t>
  </si>
  <si>
    <t>CIE 1 02</t>
  </si>
  <si>
    <t>Nabertherm</t>
  </si>
  <si>
    <t>LH 60/14</t>
  </si>
  <si>
    <t>428441</t>
  </si>
  <si>
    <t>55214</t>
  </si>
  <si>
    <t>Multi-Mode Microplate Reader</t>
  </si>
  <si>
    <t>3110009</t>
  </si>
  <si>
    <t>V-16-601a-2</t>
  </si>
  <si>
    <t>Molecular Devices Ldt.</t>
  </si>
  <si>
    <t>SpectraMax i3X + MiniMax 300 Imaging Cyt</t>
  </si>
  <si>
    <t>363704758</t>
  </si>
  <si>
    <t>55215</t>
  </si>
  <si>
    <t>Flow cytometer til analyse af celler</t>
  </si>
  <si>
    <t>3110003</t>
  </si>
  <si>
    <t>V17-707a-2</t>
  </si>
  <si>
    <t>FACSymphony A1</t>
  </si>
  <si>
    <t>R664893000051</t>
  </si>
  <si>
    <t>55216</t>
  </si>
  <si>
    <t>Vibratom m. lyskilde</t>
  </si>
  <si>
    <t>3110008</t>
  </si>
  <si>
    <t>VT1000 S</t>
  </si>
  <si>
    <t>11333</t>
  </si>
  <si>
    <t>55217</t>
  </si>
  <si>
    <t>Real Time q-PCR maskine</t>
  </si>
  <si>
    <t>V18-700d-2</t>
  </si>
  <si>
    <t>AnalytikJena</t>
  </si>
  <si>
    <t>qTOWER3</t>
  </si>
  <si>
    <t>3107A-3423419</t>
  </si>
  <si>
    <t>55218</t>
  </si>
  <si>
    <t>Robotarm, robot controller og force torque sensor  - anlæg 2</t>
  </si>
  <si>
    <t>4554399</t>
  </si>
  <si>
    <t>55219</t>
  </si>
  <si>
    <t>PicoQuant GmbH</t>
  </si>
  <si>
    <t>Picoharp 300</t>
  </si>
  <si>
    <t>1045963</t>
  </si>
  <si>
    <t>55220</t>
  </si>
  <si>
    <t>Dronemotor teststand</t>
  </si>
  <si>
    <t>Jerome Jouffroy</t>
  </si>
  <si>
    <t>Tyto Robotics Inc.</t>
  </si>
  <si>
    <t>Series 1780</t>
  </si>
  <si>
    <t>55221</t>
  </si>
  <si>
    <t>COMSOL licens</t>
  </si>
  <si>
    <t>COMSOL A/S</t>
  </si>
  <si>
    <t>COMSOL Licens</t>
  </si>
  <si>
    <t>55223</t>
  </si>
  <si>
    <t>Bioimpedance måler</t>
  </si>
  <si>
    <t>2110087</t>
  </si>
  <si>
    <t>Jesper Ryg</t>
  </si>
  <si>
    <t>10118 KI, OUH, Forskningsenhed for Geriatri (Odense)</t>
  </si>
  <si>
    <t>J.B Winsløsvej 19, 5000 Odense C</t>
  </si>
  <si>
    <t>Geriatrisk Afd, OUH Svendborg</t>
  </si>
  <si>
    <t>Inbody S10</t>
  </si>
  <si>
    <t>8322000009</t>
  </si>
  <si>
    <t>55224</t>
  </si>
  <si>
    <t>Lytteboks (small audiometric room)</t>
  </si>
  <si>
    <t>3110118</t>
  </si>
  <si>
    <t>55225</t>
  </si>
  <si>
    <t>Lytteboks (large audiometric room)</t>
  </si>
  <si>
    <t>55226</t>
  </si>
  <si>
    <t>Flervinkellysspredningsdetektor</t>
  </si>
  <si>
    <t>73178</t>
  </si>
  <si>
    <t>Wyatt Technologi</t>
  </si>
  <si>
    <t>Serienr. 2042-H2</t>
  </si>
  <si>
    <t>55228</t>
  </si>
  <si>
    <t>10x HPC noder</t>
  </si>
  <si>
    <t>PowerEdge R6525</t>
  </si>
  <si>
    <t>1VGRGR3,6VGRGR3,4VGRGR3,3VGRGR3,8VG</t>
  </si>
  <si>
    <t>55229</t>
  </si>
  <si>
    <t>3D MINFLUX nanoscope system</t>
  </si>
  <si>
    <t>2310029</t>
  </si>
  <si>
    <t>MF223601</t>
  </si>
  <si>
    <t>55230</t>
  </si>
  <si>
    <t>Thermografisk kamera system</t>
  </si>
  <si>
    <t>3474287</t>
  </si>
  <si>
    <t>InfraTec GmbH</t>
  </si>
  <si>
    <t>VarioCAM HD head 600 GW</t>
  </si>
  <si>
    <t>55231</t>
  </si>
  <si>
    <t>500kHz Forstærker</t>
  </si>
  <si>
    <t>J0 14</t>
  </si>
  <si>
    <t>Zurich Instruments AG</t>
  </si>
  <si>
    <t>MFLI 500</t>
  </si>
  <si>
    <t>MF-DEV6418</t>
  </si>
  <si>
    <t>55232</t>
  </si>
  <si>
    <t>Autoklave til laboratorie brug</t>
  </si>
  <si>
    <t>V17-800a-2</t>
  </si>
  <si>
    <t>HX30293</t>
  </si>
  <si>
    <t>55233</t>
  </si>
  <si>
    <t>Fategue Tester</t>
  </si>
  <si>
    <t>MTS System Norden AB</t>
  </si>
  <si>
    <t>MTS Landmark 370.10</t>
  </si>
  <si>
    <t>10714575</t>
  </si>
  <si>
    <t>55234</t>
  </si>
  <si>
    <t>vindmølle simulator system</t>
  </si>
  <si>
    <t>3410018</t>
  </si>
  <si>
    <t>CO3208-3A</t>
  </si>
  <si>
    <t>7N14WLT</t>
  </si>
  <si>
    <t>55235</t>
  </si>
  <si>
    <t>Programerbar strømforsyning</t>
  </si>
  <si>
    <t>CIE 2 01</t>
  </si>
  <si>
    <t>28-05-2068</t>
  </si>
  <si>
    <t>615110000650</t>
  </si>
  <si>
    <t>55236</t>
  </si>
  <si>
    <t>Kuglemølle / centrifuge</t>
  </si>
  <si>
    <t>3373700</t>
  </si>
  <si>
    <t>NETZSCH-Feinmahltechnik GmbH</t>
  </si>
  <si>
    <t>DeltaVita1</t>
  </si>
  <si>
    <t>2500612-10</t>
  </si>
  <si>
    <t>55238</t>
  </si>
  <si>
    <t>Impedance Analyzer</t>
  </si>
  <si>
    <t>3474962 og 3474963</t>
  </si>
  <si>
    <t>Keysight Technologies</t>
  </si>
  <si>
    <t>MY54403614</t>
  </si>
  <si>
    <t>55239</t>
  </si>
  <si>
    <t>2x HPC noder</t>
  </si>
  <si>
    <t>86627T3, 76627T3</t>
  </si>
  <si>
    <t>55240</t>
  </si>
  <si>
    <t>KEN IQ4 m tørremodul, gnaver</t>
  </si>
  <si>
    <t>V09-608a-0</t>
  </si>
  <si>
    <t>73756</t>
  </si>
  <si>
    <t>55243</t>
  </si>
  <si>
    <t>Måleudstyr til Solceller</t>
  </si>
  <si>
    <t>4444136,2424714 og 2424712</t>
  </si>
  <si>
    <t>A3.16 optiklab</t>
  </si>
  <si>
    <t>Infinity PV</t>
  </si>
  <si>
    <t>Academic LBIC</t>
  </si>
  <si>
    <t>Q4-22-JO</t>
  </si>
  <si>
    <t>55244</t>
  </si>
  <si>
    <t>Nyt VENT-anlæg V101 i bygning 26 i forbindelse med renovering , Campus Life</t>
  </si>
  <si>
    <t>V101 bygning 26</t>
  </si>
  <si>
    <t>55245</t>
  </si>
  <si>
    <t>Kamerasystem</t>
  </si>
  <si>
    <t>DevinSense AB</t>
  </si>
  <si>
    <t>PrimeX22</t>
  </si>
  <si>
    <t>M97789</t>
  </si>
  <si>
    <t>55248</t>
  </si>
  <si>
    <t>IQ5 maskiner</t>
  </si>
  <si>
    <t>V18-800c-2</t>
  </si>
  <si>
    <t>KEN MASKINFABRIK A/S</t>
  </si>
  <si>
    <t>IQ5-S</t>
  </si>
  <si>
    <t>73905</t>
  </si>
  <si>
    <t>55249</t>
  </si>
  <si>
    <t>IQ5 maskine</t>
  </si>
  <si>
    <t>KEN MASKINFABRIK A7S</t>
  </si>
  <si>
    <t>75931</t>
  </si>
  <si>
    <t>55250</t>
  </si>
  <si>
    <t>Autoklave, OP store dyr</t>
  </si>
  <si>
    <t>Matachana</t>
  </si>
  <si>
    <t>1006e-2i</t>
  </si>
  <si>
    <t>E-34372</t>
  </si>
  <si>
    <t>55251</t>
  </si>
  <si>
    <t>Autoklave, GM02</t>
  </si>
  <si>
    <t>1008e-2i, serie s1000i</t>
  </si>
  <si>
    <t>E-34371</t>
  </si>
  <si>
    <t>55252</t>
  </si>
  <si>
    <t>Autoklave, SPF</t>
  </si>
  <si>
    <t>2.1990-LV-2i, serie 2000i</t>
  </si>
  <si>
    <t>E-34373</t>
  </si>
  <si>
    <t>55253</t>
  </si>
  <si>
    <t>Autoklave, vaskerum</t>
  </si>
  <si>
    <t>2.4960-LV-2i, serie 2000i</t>
  </si>
  <si>
    <t>E-34374</t>
  </si>
  <si>
    <t>55255</t>
  </si>
  <si>
    <t>HPLC analysemaskine</t>
  </si>
  <si>
    <t>3310036</t>
  </si>
  <si>
    <t>Lars Porskjær Christensen</t>
  </si>
  <si>
    <t>1260 Infinity II HPLC system</t>
  </si>
  <si>
    <t>DEAEV03401</t>
  </si>
  <si>
    <t>55257</t>
  </si>
  <si>
    <t>Metal 3D Printer</t>
  </si>
  <si>
    <t>Xact Metal</t>
  </si>
  <si>
    <t>XM200G</t>
  </si>
  <si>
    <t>73</t>
  </si>
  <si>
    <t>55258</t>
  </si>
  <si>
    <t>Udstyr til måling af kropskomposition</t>
  </si>
  <si>
    <t>3110071</t>
  </si>
  <si>
    <t>Peter Krustrup</t>
  </si>
  <si>
    <t>BOD POD GS-X</t>
  </si>
  <si>
    <t>2022X033, 2022X034, 1139, 1141</t>
  </si>
  <si>
    <t>55259</t>
  </si>
  <si>
    <t>Adjustable pump laser</t>
  </si>
  <si>
    <t>3474322</t>
  </si>
  <si>
    <t>Thorlabs</t>
  </si>
  <si>
    <t>SPDC810</t>
  </si>
  <si>
    <t>TP02857421</t>
  </si>
  <si>
    <t>55260</t>
  </si>
  <si>
    <t>Reoler til knogler i.f.m. flytning til P.L. Brandts Alle 2</t>
  </si>
  <si>
    <t>Bryunzell</t>
  </si>
  <si>
    <t>55262</t>
  </si>
  <si>
    <t>Robotarm og controller</t>
  </si>
  <si>
    <t>Ø26-606-1</t>
  </si>
  <si>
    <t>UR5e</t>
  </si>
  <si>
    <t>20225502173</t>
  </si>
  <si>
    <t>55263</t>
  </si>
  <si>
    <t>3474403 og 2410037</t>
  </si>
  <si>
    <t>20225502212</t>
  </si>
  <si>
    <t>55264</t>
  </si>
  <si>
    <t>CIE 2 07 Actuator lab</t>
  </si>
  <si>
    <t>Universial Robots</t>
  </si>
  <si>
    <t>UR10E</t>
  </si>
  <si>
    <t>20225203225</t>
  </si>
  <si>
    <t>55265</t>
  </si>
  <si>
    <t>Backup servere 2022</t>
  </si>
  <si>
    <t>Backuprum Syd</t>
  </si>
  <si>
    <t>HP og Infortrend</t>
  </si>
  <si>
    <t>DL325 og J360</t>
  </si>
  <si>
    <t>55266</t>
  </si>
  <si>
    <t>Data servere 2022</t>
  </si>
  <si>
    <t>Backrum Syd</t>
  </si>
  <si>
    <t>HP og Fujitsu</t>
  </si>
  <si>
    <t>J360 Fujitsu</t>
  </si>
  <si>
    <t>55267</t>
  </si>
  <si>
    <t>Fiberudbygning og forbedring på Campus Alsion</t>
  </si>
  <si>
    <t>Lars Nielsen</t>
  </si>
  <si>
    <t>Campus Alsion</t>
  </si>
  <si>
    <t>55268</t>
  </si>
  <si>
    <t>Opgradering af Vmware inkl storage</t>
  </si>
  <si>
    <t>DL385, DS4024</t>
  </si>
  <si>
    <t>55269</t>
  </si>
  <si>
    <t>Vindvæg (lodret vindtunnel)</t>
  </si>
  <si>
    <t>Windshape SA</t>
  </si>
  <si>
    <t>Windshaper 6x3-0816-EU-NT-F-NC</t>
  </si>
  <si>
    <t>6</t>
  </si>
  <si>
    <t>55270</t>
  </si>
  <si>
    <t>Køb af granulator til plast</t>
  </si>
  <si>
    <t>90402 Service og logistik</t>
  </si>
  <si>
    <t>Posten -Logistic</t>
  </si>
  <si>
    <t>Wanner Technic - Normann &amp; Kock</t>
  </si>
  <si>
    <t>D25.50S</t>
  </si>
  <si>
    <t>PO 220300065</t>
  </si>
  <si>
    <t>55271</t>
  </si>
  <si>
    <t>UV spektraphotometer med fire fiber prober</t>
  </si>
  <si>
    <t>3310071</t>
  </si>
  <si>
    <t>Tina Christiansen</t>
  </si>
  <si>
    <t>lab 7, Ø11-505-0</t>
  </si>
  <si>
    <t>Pion Inc</t>
  </si>
  <si>
    <t>2088</t>
  </si>
  <si>
    <t>55273</t>
  </si>
  <si>
    <t>3410064</t>
  </si>
  <si>
    <t>C4 34 - Jakobs kontor</t>
  </si>
  <si>
    <t>NaioAFM </t>
  </si>
  <si>
    <t>60-23-345</t>
  </si>
  <si>
    <t>55274</t>
  </si>
  <si>
    <t>Mikrobølge reaktor med autosampler</t>
  </si>
  <si>
    <t>3310072</t>
  </si>
  <si>
    <t>Initiator+ Robot Eight - Microwave syste</t>
  </si>
  <si>
    <t>014487-47N</t>
  </si>
  <si>
    <t>55275</t>
  </si>
  <si>
    <t>Oceano RT891B2T Releasable Transponder Rekvr. 22030577</t>
  </si>
  <si>
    <t>V10-507-0</t>
  </si>
  <si>
    <t>Exail</t>
  </si>
  <si>
    <t>oceano RT891B2T</t>
  </si>
  <si>
    <t>1156 + 1157</t>
  </si>
  <si>
    <t>55278</t>
  </si>
  <si>
    <t>Nauticat 38 Motorsejler årg. 1978</t>
  </si>
  <si>
    <t>3310062</t>
  </si>
  <si>
    <t>30 ÅR</t>
  </si>
  <si>
    <t>Skrog nr. 52</t>
  </si>
  <si>
    <t>55280</t>
  </si>
  <si>
    <t>COY box - anaerobt kammer</t>
  </si>
  <si>
    <t>4310006</t>
  </si>
  <si>
    <t>V9-411a-1</t>
  </si>
  <si>
    <t>COY laboratory products</t>
  </si>
  <si>
    <t>Chamber type A 150cm</t>
  </si>
  <si>
    <t>AC23-055</t>
  </si>
  <si>
    <t>55281</t>
  </si>
  <si>
    <t>'Photosynthetic shaking incubator</t>
  </si>
  <si>
    <t>3410048</t>
  </si>
  <si>
    <t>42000 Institut for Grøn Teknologi</t>
  </si>
  <si>
    <t>Ø40601A-0</t>
  </si>
  <si>
    <t>Innova S44i</t>
  </si>
  <si>
    <t>s44i331001</t>
  </si>
  <si>
    <t>55282</t>
  </si>
  <si>
    <t>Zooscan Unit</t>
  </si>
  <si>
    <t>HydroptiC</t>
  </si>
  <si>
    <t>US6W040732</t>
  </si>
  <si>
    <t>55283</t>
  </si>
  <si>
    <t>Bidirektionel Strømforsyning</t>
  </si>
  <si>
    <t>Itech</t>
  </si>
  <si>
    <t>IT6018C-500-120</t>
  </si>
  <si>
    <t>206510</t>
  </si>
  <si>
    <t>55284</t>
  </si>
  <si>
    <t>Transportabel gas analysator med computer og GPS</t>
  </si>
  <si>
    <t>3310078</t>
  </si>
  <si>
    <t>Theis Kragh</t>
  </si>
  <si>
    <t>V12-412b-1</t>
  </si>
  <si>
    <t>Aeris</t>
  </si>
  <si>
    <t>10515</t>
  </si>
  <si>
    <t>55285</t>
  </si>
  <si>
    <t>Nino Safe Labbænk</t>
  </si>
  <si>
    <t>Byrum Lab-felx A/S</t>
  </si>
  <si>
    <t> ninoSafe Steril 1200 PRO inkl stikkonta</t>
  </si>
  <si>
    <t>55286</t>
  </si>
  <si>
    <t>3110166</t>
  </si>
  <si>
    <t>Thomas Levin Andersen</t>
  </si>
  <si>
    <t>V17-811C-1</t>
  </si>
  <si>
    <t>Shandon Diagnostics Ltd. (under Expredia)</t>
  </si>
  <si>
    <t>NX70 HCMP</t>
  </si>
  <si>
    <t>CNX02082304EP</t>
  </si>
  <si>
    <t>55288</t>
  </si>
  <si>
    <t>Kasper Fjordside</t>
  </si>
  <si>
    <t>Kerteminde</t>
  </si>
  <si>
    <t>LDT700Bx</t>
  </si>
  <si>
    <t>139843</t>
  </si>
  <si>
    <t>55290</t>
  </si>
  <si>
    <t>Elektroporationsapparat</t>
  </si>
  <si>
    <t>Nicholas Ditzel</t>
  </si>
  <si>
    <t>V17-609a-2</t>
  </si>
  <si>
    <t>SONIDEL Limited</t>
  </si>
  <si>
    <t>NEPA21 Type II Super Electroporator</t>
  </si>
  <si>
    <t>2163</t>
  </si>
  <si>
    <t>55291</t>
  </si>
  <si>
    <t>LED Solcelle simutator</t>
  </si>
  <si>
    <t>3410056+2424787 mfl</t>
  </si>
  <si>
    <t>A3 16</t>
  </si>
  <si>
    <t>G2V Optics Inc</t>
  </si>
  <si>
    <t>Sunbrick 079902</t>
  </si>
  <si>
    <t>502969</t>
  </si>
  <si>
    <t>55292</t>
  </si>
  <si>
    <t>Flir kamera system</t>
  </si>
  <si>
    <t>MatchID NV, Leiekaai 25A, 9000 Gent, BE</t>
  </si>
  <si>
    <t>Triggerbox</t>
  </si>
  <si>
    <t>34033790</t>
  </si>
  <si>
    <t>55293</t>
  </si>
  <si>
    <t>Nano LC System</t>
  </si>
  <si>
    <t>Vibeke Jørgensen</t>
  </si>
  <si>
    <t>31003 Biomolecular MS</t>
  </si>
  <si>
    <t>V9510b-1</t>
  </si>
  <si>
    <t>Evosep</t>
  </si>
  <si>
    <t>Evosep One</t>
  </si>
  <si>
    <t>S00377</t>
  </si>
  <si>
    <t>55294</t>
  </si>
  <si>
    <t>Ultramicroscope Blaze Imaging System</t>
  </si>
  <si>
    <t>Signe Marie Andersen</t>
  </si>
  <si>
    <t>10107 KI, OUH, Forskningsenhed for Patologi (Odense)</t>
  </si>
  <si>
    <t>Bygn 45-4 - V18-808C-1</t>
  </si>
  <si>
    <t>Rev. 1.5 2023-03</t>
  </si>
  <si>
    <t>UM-3144</t>
  </si>
  <si>
    <t>55295</t>
  </si>
  <si>
    <t>Ultrasound scanner</t>
  </si>
  <si>
    <t>3310066</t>
  </si>
  <si>
    <t>Fujifilm VisualSonics</t>
  </si>
  <si>
    <t>vevo F2</t>
  </si>
  <si>
    <t>04QWKB</t>
  </si>
  <si>
    <t>55296</t>
  </si>
  <si>
    <t>Pylon Kolding</t>
  </si>
  <si>
    <t>Udendørs</t>
  </si>
  <si>
    <t>Atea A/S</t>
  </si>
  <si>
    <t>55297</t>
  </si>
  <si>
    <t>Ball Mill</t>
  </si>
  <si>
    <t>3474801</t>
  </si>
  <si>
    <t>Fritsch</t>
  </si>
  <si>
    <t>Pulverisette 7 Premium Line</t>
  </si>
  <si>
    <t>07.5000/03507</t>
  </si>
  <si>
    <t>55298</t>
  </si>
  <si>
    <t>Hyperspektralt kamera</t>
  </si>
  <si>
    <t>3373329</t>
  </si>
  <si>
    <t>Mads Juul Ahlebæk</t>
  </si>
  <si>
    <t>Ø28-600a-1</t>
  </si>
  <si>
    <t>Cubert</t>
  </si>
  <si>
    <t>SR5</t>
  </si>
  <si>
    <t>BSR5234302</t>
  </si>
  <si>
    <t>55299</t>
  </si>
  <si>
    <t>OMK - NanoString Technologies, Inc. -SI+87754</t>
  </si>
  <si>
    <t>Byg 45 4 - V17-808a-1</t>
  </si>
  <si>
    <t>NanoString Technologies, Inc.</t>
  </si>
  <si>
    <t>100400</t>
  </si>
  <si>
    <t>2201G0371</t>
  </si>
  <si>
    <t>55300</t>
  </si>
  <si>
    <t>Analyseinstrument (AUX Server)</t>
  </si>
  <si>
    <t>5110027+2177157</t>
  </si>
  <si>
    <t>Byg 45-4 - V17-808a-1</t>
  </si>
  <si>
    <t>Nanostring Techologies, Inc.</t>
  </si>
  <si>
    <t>121401102</t>
  </si>
  <si>
    <t>GRLX1N3</t>
  </si>
  <si>
    <t>55301</t>
  </si>
  <si>
    <t>Gaffeltruck 2,5 ton</t>
  </si>
  <si>
    <t>Hangar</t>
  </si>
  <si>
    <t>Mitsubishi</t>
  </si>
  <si>
    <t>Mitsubishi forklift FB25ACN El truck 4-h</t>
  </si>
  <si>
    <t>EFB08E00165</t>
  </si>
  <si>
    <t>55302</t>
  </si>
  <si>
    <t>Nikon Ti2 Crest X-Light V3 DeepSIM super-resolution spinning disk confocal</t>
  </si>
  <si>
    <t>V10-602A-0</t>
  </si>
  <si>
    <t>MEA54000, MXCRO012, MXCRO013</t>
  </si>
  <si>
    <t>550790</t>
  </si>
  <si>
    <t>55303</t>
  </si>
  <si>
    <t>Celletæller (2 Channel Flourescence Cell Conter)</t>
  </si>
  <si>
    <t>3110148</t>
  </si>
  <si>
    <t>DeNovix</t>
  </si>
  <si>
    <t>CellDrop</t>
  </si>
  <si>
    <t>S-10215</t>
  </si>
  <si>
    <t>55304</t>
  </si>
  <si>
    <t>Extension to existing FLIM</t>
  </si>
  <si>
    <t>3410041+3410058</t>
  </si>
  <si>
    <t>H0 07</t>
  </si>
  <si>
    <t>DCC-100-PCI</t>
  </si>
  <si>
    <t>SN 815052</t>
  </si>
  <si>
    <t>55305</t>
  </si>
  <si>
    <t>Plaststøbemaskine</t>
  </si>
  <si>
    <t>Lab Tech</t>
  </si>
  <si>
    <t>LUMCR-50</t>
  </si>
  <si>
    <t>LFD-2209-481</t>
  </si>
  <si>
    <t>55306</t>
  </si>
  <si>
    <t>Solafskærmning ved  U105</t>
  </si>
  <si>
    <t>ø3-304-1</t>
  </si>
  <si>
    <t>Raunstrup Bygningsservice AS</t>
  </si>
  <si>
    <t>55307</t>
  </si>
  <si>
    <t>Sekventeringsmaskine</t>
  </si>
  <si>
    <t>3110287</t>
  </si>
  <si>
    <t>Sofie Traynor</t>
  </si>
  <si>
    <t>V16-601-2</t>
  </si>
  <si>
    <t>Illumina</t>
  </si>
  <si>
    <t>NextSeq 2000</t>
  </si>
  <si>
    <t>VH01671</t>
  </si>
  <si>
    <t>55308</t>
  </si>
  <si>
    <t>Narkoboks</t>
  </si>
  <si>
    <t>Nyt Sund - Retsmedicin</t>
  </si>
  <si>
    <t>Gunnebo  samt diverse håndværkere</t>
  </si>
  <si>
    <t>55309</t>
  </si>
  <si>
    <t>Sony ID7000 Cell Analyzer med Computer Workstation</t>
  </si>
  <si>
    <t>Sony</t>
  </si>
  <si>
    <t>LE-ID7000E</t>
  </si>
  <si>
    <t>805011</t>
  </si>
  <si>
    <t>55311</t>
  </si>
  <si>
    <t>CO2-inkubator</t>
  </si>
  <si>
    <t>V16-603-2</t>
  </si>
  <si>
    <t>PHCbi MCO-230AIC/UV/H2O2</t>
  </si>
  <si>
    <t>230360017</t>
  </si>
  <si>
    <t>55312</t>
  </si>
  <si>
    <t>Transformer som back-up til forsyningssikkerhed til Campusvej</t>
  </si>
  <si>
    <t>90404 Teknik</t>
  </si>
  <si>
    <t>lager</t>
  </si>
  <si>
    <t>LMG</t>
  </si>
  <si>
    <t>630 KVA 10/0,4 KV oliefyldt</t>
  </si>
  <si>
    <t>39122221</t>
  </si>
  <si>
    <t>55313</t>
  </si>
  <si>
    <t>Installation af varmepumpe</t>
  </si>
  <si>
    <t>Thermo Nova</t>
  </si>
  <si>
    <t>Nova 110</t>
  </si>
  <si>
    <t>varmepumpe 442300</t>
  </si>
  <si>
    <t>55314</t>
  </si>
  <si>
    <t>AV-enheder der samlet giver lyd og billeder i undervisningslokaler NytSUND</t>
  </si>
  <si>
    <t>Undervisningslokaler SUND</t>
  </si>
  <si>
    <t>Creston</t>
  </si>
  <si>
    <t>Installation består af 28 enheder</t>
  </si>
  <si>
    <t>55315</t>
  </si>
  <si>
    <t>Samlet AV-løsning med Zoom i undervisningslokale V14-914a-1</t>
  </si>
  <si>
    <t>V14-914a-1</t>
  </si>
  <si>
    <t>Creston, Epson, Senheisser, Lenovo m.fl.</t>
  </si>
  <si>
    <t>55316</t>
  </si>
  <si>
    <t>Samlet AV-løsning med Zoom i undervisningslokale V14-915a-1</t>
  </si>
  <si>
    <t>V14-915a-1</t>
  </si>
  <si>
    <t>55317</t>
  </si>
  <si>
    <t>Samlet AV-løsning med Zoom i undervisningslokale V16-800a-0</t>
  </si>
  <si>
    <t>V16-800a-0</t>
  </si>
  <si>
    <t>55318</t>
  </si>
  <si>
    <t>Samlet AV-løsning med Zoom i undervisningslokale V13-800a-0</t>
  </si>
  <si>
    <t>V13-800a-0</t>
  </si>
  <si>
    <t>mange</t>
  </si>
  <si>
    <t>55319</t>
  </si>
  <si>
    <t>55320</t>
  </si>
  <si>
    <t>Samlet AV-løsning med Zoom i undervisningslokale V16-700a-0</t>
  </si>
  <si>
    <t>V16-700a-0</t>
  </si>
  <si>
    <t>55321</t>
  </si>
  <si>
    <t>Samlet AV-løsning med Zoom i undervisningslokale V13-700a-0</t>
  </si>
  <si>
    <t>V13-700a-0</t>
  </si>
  <si>
    <t>55322</t>
  </si>
  <si>
    <t>Software centralt Lydudstyr, undervisningslokaler og auditorier, NytSUND</t>
  </si>
  <si>
    <t>Creston, Dante m.fl.</t>
  </si>
  <si>
    <t>Netværks Audioprocessor og crestron vc-4</t>
  </si>
  <si>
    <t>55323</t>
  </si>
  <si>
    <t>CO2 Køleanlæg</t>
  </si>
  <si>
    <t>4410029</t>
  </si>
  <si>
    <t>Paride Gullo</t>
  </si>
  <si>
    <t>Temp Tech</t>
  </si>
  <si>
    <t>55324</t>
  </si>
  <si>
    <t>RG Raman microcsope w. spectrometer detector</t>
  </si>
  <si>
    <t>2310007</t>
  </si>
  <si>
    <t>LightNovo</t>
  </si>
  <si>
    <t>20005</t>
  </si>
  <si>
    <t>20005 (microscope) + 40003 (spectro</t>
  </si>
  <si>
    <t>55325</t>
  </si>
  <si>
    <t>Server</t>
  </si>
  <si>
    <t>Christian Møller Dahl</t>
  </si>
  <si>
    <t>Serverrum Syd Rack A5 Pos 24</t>
  </si>
  <si>
    <t>Fujitsu</t>
  </si>
  <si>
    <t>PRIMERGY TX2550 M7</t>
  </si>
  <si>
    <t>EWCC001181</t>
  </si>
  <si>
    <t>55326</t>
  </si>
  <si>
    <t>Fiberudbygning 2023</t>
  </si>
  <si>
    <t>Netrum Nord og Syd</t>
  </si>
  <si>
    <t>Fiberpowertech mfl</t>
  </si>
  <si>
    <t>55327</t>
  </si>
  <si>
    <t>Netværksudstyr til MMMI2 (OU47)</t>
  </si>
  <si>
    <t>OU47</t>
  </si>
  <si>
    <t>Catalyst 9400, Catalyst 9120 AP'er</t>
  </si>
  <si>
    <t>55328</t>
  </si>
  <si>
    <t>Udstyr til:ACI Datacenter,Corenet,Access</t>
  </si>
  <si>
    <t>Henrik Rütz Haugaard</t>
  </si>
  <si>
    <t>SDU-ITs Serverrum</t>
  </si>
  <si>
    <t>Nexus 93000 m.fl.</t>
  </si>
  <si>
    <t>55329</t>
  </si>
  <si>
    <t>S4 &amp; Vmware opgardering</t>
  </si>
  <si>
    <t>DL385G11</t>
  </si>
  <si>
    <t>55330</t>
  </si>
  <si>
    <t>Infoblox funktionel fornyelse 2023</t>
  </si>
  <si>
    <t>Netrum Nord og Syd, RSYD Kold</t>
  </si>
  <si>
    <t>Infoblox</t>
  </si>
  <si>
    <t>IB-1415 IB-815 IB-V</t>
  </si>
  <si>
    <t>55331</t>
  </si>
  <si>
    <t>Backup 2023</t>
  </si>
  <si>
    <t>SDU-ITs Backuprum</t>
  </si>
  <si>
    <t>InforTrend</t>
  </si>
  <si>
    <t>DS4024 m.fl.</t>
  </si>
  <si>
    <t>55332</t>
  </si>
  <si>
    <t>Phoenix faststofprobe 5mm orange</t>
  </si>
  <si>
    <t>3310064</t>
  </si>
  <si>
    <t>Phoenix NMR</t>
  </si>
  <si>
    <t>PP16P5S0NN</t>
  </si>
  <si>
    <t>SN230701</t>
  </si>
  <si>
    <t>55333</t>
  </si>
  <si>
    <t>2 stk. Infiniband switche</t>
  </si>
  <si>
    <t>Mellanox</t>
  </si>
  <si>
    <t>QM8790</t>
  </si>
  <si>
    <t>55334</t>
  </si>
  <si>
    <t>ThinkSystem SR645 V3, 2xAMD EPYC SP5 GENOA 9534 64C SJ7010TTH; SJ7010TTG; SJ7010</t>
  </si>
  <si>
    <t>Lenovo</t>
  </si>
  <si>
    <t>SR645 V3</t>
  </si>
  <si>
    <t>J7010TTF,J7010TTC,J7010TT7,J7010TTA</t>
  </si>
  <si>
    <t>55335</t>
  </si>
  <si>
    <t>Upright microscope with Epifluorescence system</t>
  </si>
  <si>
    <t>4310027</t>
  </si>
  <si>
    <t>BX53F2</t>
  </si>
  <si>
    <t>3B54434</t>
  </si>
  <si>
    <t>55337</t>
  </si>
  <si>
    <t>Reoler til arkiv</t>
  </si>
  <si>
    <t>Lone Lindal</t>
  </si>
  <si>
    <t>V13-909a-00</t>
  </si>
  <si>
    <t>Bruynzeel Storage Systems A/S</t>
  </si>
  <si>
    <t>intet</t>
  </si>
  <si>
    <t>55338</t>
  </si>
  <si>
    <t>Vektor</t>
  </si>
  <si>
    <t>5310024</t>
  </si>
  <si>
    <t>Karl Michael Attard</t>
  </si>
  <si>
    <t>Nortek DW 4000m, probe on fixed stem VEC</t>
  </si>
  <si>
    <t>VEC5626</t>
  </si>
  <si>
    <t>55339</t>
  </si>
  <si>
    <t>Fryserum platform 1</t>
  </si>
  <si>
    <t>55340</t>
  </si>
  <si>
    <t>Fryserum platform 2</t>
  </si>
  <si>
    <t>55341</t>
  </si>
  <si>
    <t>Fryserum platform 3</t>
  </si>
  <si>
    <t>55342</t>
  </si>
  <si>
    <t>IQ5 maskine nr. 1</t>
  </si>
  <si>
    <t>V16-602a-0</t>
  </si>
  <si>
    <t>75920</t>
  </si>
  <si>
    <t>55343</t>
  </si>
  <si>
    <t>IQ5 maskine nr. 2</t>
  </si>
  <si>
    <t>75916</t>
  </si>
  <si>
    <t>55344</t>
  </si>
  <si>
    <t>IQ5 maskine nr. 3</t>
  </si>
  <si>
    <t>V18-800c-1</t>
  </si>
  <si>
    <t>IQ5 -S</t>
  </si>
  <si>
    <t>75941</t>
  </si>
  <si>
    <t>55345</t>
  </si>
  <si>
    <t>IQ5 maskine nr. 4</t>
  </si>
  <si>
    <t>77390</t>
  </si>
  <si>
    <t>55347</t>
  </si>
  <si>
    <t>Dissektionsbord 1</t>
  </si>
  <si>
    <t>V18-915a-2</t>
  </si>
  <si>
    <t>55348</t>
  </si>
  <si>
    <t>Dissektionsbord 2</t>
  </si>
  <si>
    <t>55349</t>
  </si>
  <si>
    <t>Dissektionsbord 3</t>
  </si>
  <si>
    <t>55350</t>
  </si>
  <si>
    <t>Dissektionsbord 4</t>
  </si>
  <si>
    <t>55351</t>
  </si>
  <si>
    <t>Dissektionsbord 5</t>
  </si>
  <si>
    <t>55352</t>
  </si>
  <si>
    <t>Dissektionsbord 6</t>
  </si>
  <si>
    <t>55353</t>
  </si>
  <si>
    <t>Dissektionsbord 7</t>
  </si>
  <si>
    <t>55354</t>
  </si>
  <si>
    <t>Dissektionsbord 8</t>
  </si>
  <si>
    <t>55355</t>
  </si>
  <si>
    <t>Dissektionsbord 9</t>
  </si>
  <si>
    <t>V17-913c-2</t>
  </si>
  <si>
    <t>.</t>
  </si>
  <si>
    <t>55356</t>
  </si>
  <si>
    <t>Dissektionsbord 10</t>
  </si>
  <si>
    <t>V17-911a-2</t>
  </si>
  <si>
    <t>55357</t>
  </si>
  <si>
    <t>CTS Software 2023</t>
  </si>
  <si>
    <t>Sweco og Schneider</t>
  </si>
  <si>
    <t>55358</t>
  </si>
  <si>
    <t>CTS Hardware 2023</t>
  </si>
  <si>
    <t>55359</t>
  </si>
  <si>
    <t>2 stk. DVRK controller boks 2 - speciel bygget interface til kirurgirobot</t>
  </si>
  <si>
    <t>3410034</t>
  </si>
  <si>
    <t>Medical Motion Corporation</t>
  </si>
  <si>
    <t>4x daVinci Research kit rev 4</t>
  </si>
  <si>
    <t>55360</t>
  </si>
  <si>
    <t>Mellemkasser for indblæsningsenheder</t>
  </si>
  <si>
    <t>NytSund ventilation rotter</t>
  </si>
  <si>
    <t>55362</t>
  </si>
  <si>
    <t>Bigfoot Cell Sorter</t>
  </si>
  <si>
    <t>Life Technologies</t>
  </si>
  <si>
    <t>C2423-BSSA-0127</t>
  </si>
  <si>
    <t>55363</t>
  </si>
  <si>
    <t>TapeStation System</t>
  </si>
  <si>
    <t>4150</t>
  </si>
  <si>
    <t>DEDAB03450</t>
  </si>
  <si>
    <t>55364</t>
  </si>
  <si>
    <t>Tyto cell sorter</t>
  </si>
  <si>
    <t>Miltenyi</t>
  </si>
  <si>
    <t>Cell sorter 3-laser setup</t>
  </si>
  <si>
    <t>10404</t>
  </si>
  <si>
    <t>55365</t>
  </si>
  <si>
    <t>Kontantfinansering SUND - ADK/AIA Låsesystem</t>
  </si>
  <si>
    <t>87002 Fælles ny- og ombygning</t>
  </si>
  <si>
    <t>SUND</t>
  </si>
  <si>
    <t>55366</t>
  </si>
  <si>
    <t>Kontantfinansiering SUND - AV skab med massiv låge</t>
  </si>
  <si>
    <t>55367</t>
  </si>
  <si>
    <t>Kontantfinansiering SUND- Flydende nitrogen</t>
  </si>
  <si>
    <t>55368</t>
  </si>
  <si>
    <t>Kontantfinansiering SUND - inventar til klinisk undervisning</t>
  </si>
  <si>
    <t>55369</t>
  </si>
  <si>
    <t>Kontantfinansiering SUND-køl af server fancoli i krydsfeltrum</t>
  </si>
  <si>
    <t>55371</t>
  </si>
  <si>
    <t>Mørklægning BML</t>
  </si>
  <si>
    <t>55372</t>
  </si>
  <si>
    <t>Kontantfinansiering SUND- Mørklægning undervisning</t>
  </si>
  <si>
    <t>55373</t>
  </si>
  <si>
    <t>Kontantfinansiering SUND - narkoboks retsmedicin - Sund</t>
  </si>
  <si>
    <t>55374</t>
  </si>
  <si>
    <t>Kontantfinansiering SUND - nitrogen hovedledning</t>
  </si>
  <si>
    <t>55375</t>
  </si>
  <si>
    <t>Kontantfinansiering MMMI - nybygning tunnel og forsyninger</t>
  </si>
  <si>
    <t>MMMI 2</t>
  </si>
  <si>
    <t>55376</t>
  </si>
  <si>
    <t>Kontantfinansiering MMMI - omlægning af kloak øst</t>
  </si>
  <si>
    <t>55377</t>
  </si>
  <si>
    <t>Kontantfinansiering SUND - opvasker</t>
  </si>
  <si>
    <t>55378</t>
  </si>
  <si>
    <t>Kontantfinansiering SUND- PDS-stik, dåser og krydsfelterlter til netværk</t>
  </si>
  <si>
    <t>55379</t>
  </si>
  <si>
    <t>Kontantfinansiering SUND - RAC skabe til undervisning</t>
  </si>
  <si>
    <t>55380</t>
  </si>
  <si>
    <t>Kontantfinansiering SUND - solgardiner</t>
  </si>
  <si>
    <t>55381</t>
  </si>
  <si>
    <t>Kontantfinansiering MMMI - tunnel interrimsarb</t>
  </si>
  <si>
    <t>55382</t>
  </si>
  <si>
    <t>Kontantfinansiering MMMI2 - køling og rack (dataanlæg)</t>
  </si>
  <si>
    <t>55383</t>
  </si>
  <si>
    <t>Ariena Zenith plæneklipper</t>
  </si>
  <si>
    <t>Gartnerværksted</t>
  </si>
  <si>
    <t>Ariens Zenitjh</t>
  </si>
  <si>
    <t>E60 RD</t>
  </si>
  <si>
    <t>55384</t>
  </si>
  <si>
    <t>COBOD</t>
  </si>
  <si>
    <t>Prototype</t>
  </si>
  <si>
    <t>55386</t>
  </si>
  <si>
    <t>U300 Auditorie, Campusvej, NytSUND</t>
  </si>
  <si>
    <t>U300 Auditorie, V06-611a-1</t>
  </si>
  <si>
    <t>Expromo, Creston, Sennheisser</t>
  </si>
  <si>
    <t>Flere forskellige enheder</t>
  </si>
  <si>
    <t>Samlet løsning, består af flere for</t>
  </si>
  <si>
    <t>55387</t>
  </si>
  <si>
    <t>M-0.60 Dialogen</t>
  </si>
  <si>
    <t>Flere forskellige elementer indgår</t>
  </si>
  <si>
    <t>55388</t>
  </si>
  <si>
    <t>Mødelokale Cambridge, NytSUND</t>
  </si>
  <si>
    <t>Samsung, Creston, Lenovo</t>
  </si>
  <si>
    <t>Flere forskellige enheder indgår</t>
  </si>
  <si>
    <t>55389</t>
  </si>
  <si>
    <t>Access net opgradering 2023 - bla Sønderborg</t>
  </si>
  <si>
    <t>SDUs bygninger</t>
  </si>
  <si>
    <t>Catalyst 9300 og 9400</t>
  </si>
  <si>
    <t>55390</t>
  </si>
  <si>
    <t>Corenet - udbygning og opgradeering</t>
  </si>
  <si>
    <t>Netrum Nord, Netrum Syd</t>
  </si>
  <si>
    <t>Catalyst 9500, Catalyst 9600</t>
  </si>
  <si>
    <t>55391</t>
  </si>
  <si>
    <t>Udbygning og opgradering af trådløst net - 2023</t>
  </si>
  <si>
    <t>SDUs samlede bygningsmasse</t>
  </si>
  <si>
    <t>AP9164 AP9120</t>
  </si>
  <si>
    <t>55392</t>
  </si>
  <si>
    <t>Scanner</t>
  </si>
  <si>
    <t>13902 Retslægelig Afdeling</t>
  </si>
  <si>
    <t>V14-915A-00 + V14-916-00</t>
  </si>
  <si>
    <t>Revolution Apex Elite</t>
  </si>
  <si>
    <t>CBDWG2300047HM</t>
  </si>
  <si>
    <t>55393</t>
  </si>
  <si>
    <t>Alkaline Electrolzer - PowerToX testanlæg</t>
  </si>
  <si>
    <t>Nord for Alsion</t>
  </si>
  <si>
    <t>Hydorghen</t>
  </si>
  <si>
    <t>Hygen</t>
  </si>
  <si>
    <t>55394</t>
  </si>
  <si>
    <t>Auditorie U301, Campusvej, NytSUND</t>
  </si>
  <si>
    <t>U301 - V08-611a-1</t>
  </si>
  <si>
    <t>Auditorie består af mange forskelli</t>
  </si>
  <si>
    <t>55395</t>
  </si>
  <si>
    <t>Cero 3 D Cell Culture Incubator, f.eks. Bioanalysis</t>
  </si>
  <si>
    <t>3110373</t>
  </si>
  <si>
    <t>Tatyana Prokhorova</t>
  </si>
  <si>
    <t>10143 KI, OUH, Forskningsenhed for Psykiatri (Odense)</t>
  </si>
  <si>
    <t>Byg 45-3, lokale V17-800b-2</t>
  </si>
  <si>
    <t>OMNI Life Science Verwaltungs-GmbH- OLS</t>
  </si>
  <si>
    <t>2800000</t>
  </si>
  <si>
    <t>20032</t>
  </si>
  <si>
    <t>55396</t>
  </si>
  <si>
    <t>Mødelokale M (ved Samfundsvidenskab)</t>
  </si>
  <si>
    <t>Maria Garfield Grønbjerg Jørgensen</t>
  </si>
  <si>
    <t>SAM Mødelokale M, V17-109a-2</t>
  </si>
  <si>
    <t>Flere elementer indgår</t>
  </si>
  <si>
    <t>Flere forskelllige dele indgår i sa</t>
  </si>
  <si>
    <t>55397</t>
  </si>
  <si>
    <t>Robot og controller skab til denne</t>
  </si>
  <si>
    <t>3410145</t>
  </si>
  <si>
    <t>KR 150 R3100-2</t>
  </si>
  <si>
    <t>1095389</t>
  </si>
  <si>
    <t>55398</t>
  </si>
  <si>
    <t>Rørføring af gas til analyseinstrumenter</t>
  </si>
  <si>
    <t>13903 Retskemisk Afdeling</t>
  </si>
  <si>
    <t>V15-909b-0, V15-909a-0 mfl</t>
  </si>
  <si>
    <t>55401</t>
  </si>
  <si>
    <t>LC-QTOF (Mandela)</t>
  </si>
  <si>
    <t>Impact II + Elute HPLC</t>
  </si>
  <si>
    <t>1825265.10394</t>
  </si>
  <si>
    <t>55402</t>
  </si>
  <si>
    <t>Rutine ESI MS</t>
  </si>
  <si>
    <t>3310075</t>
  </si>
  <si>
    <t>Bruker Daltonics GmbH &amp; Co</t>
  </si>
  <si>
    <t>impact II</t>
  </si>
  <si>
    <t>182526510330</t>
  </si>
  <si>
    <t>55403</t>
  </si>
  <si>
    <t>Inkubator 1, neurobiologi</t>
  </si>
  <si>
    <t>Bettina Hjelm Clausen</t>
  </si>
  <si>
    <t>V17-800b-2</t>
  </si>
  <si>
    <t>HERAcell vios 160i LK</t>
  </si>
  <si>
    <t>43178348</t>
  </si>
  <si>
    <t>55404</t>
  </si>
  <si>
    <t>Inkubator 2, Neurobiologi</t>
  </si>
  <si>
    <t>V17-614a-2</t>
  </si>
  <si>
    <t>43178347</t>
  </si>
  <si>
    <t>55405</t>
  </si>
  <si>
    <t>Inkubator, Cancer og inflammation</t>
  </si>
  <si>
    <t>tilføjes senere</t>
  </si>
  <si>
    <t>55406</t>
  </si>
  <si>
    <t>El palle stabler</t>
  </si>
  <si>
    <t>SBV16P</t>
  </si>
  <si>
    <t>PSP244640</t>
  </si>
  <si>
    <t>55407</t>
  </si>
  <si>
    <t>PLC styringer til portal kran</t>
  </si>
  <si>
    <t>Ny bygning</t>
  </si>
  <si>
    <t>Beckhoff Automation ApS</t>
  </si>
  <si>
    <t>Mange PLC enheder</t>
  </si>
  <si>
    <t>55409</t>
  </si>
  <si>
    <t>Travers kran 31,4 m / 20 t</t>
  </si>
  <si>
    <t>KONECRANES</t>
  </si>
  <si>
    <t>CXTD 20T I,II X 31.4M HOL:22.6</t>
  </si>
  <si>
    <t>13-3570</t>
  </si>
  <si>
    <t>55410</t>
  </si>
  <si>
    <t>Mobil robot kran</t>
  </si>
  <si>
    <t>Palfinger</t>
  </si>
  <si>
    <t>PCC 57.002</t>
  </si>
  <si>
    <t>PR411-CK-A 1100107889 PR411-CU-A 11</t>
  </si>
  <si>
    <t>55412</t>
  </si>
  <si>
    <t>Feje-sugemaskine</t>
  </si>
  <si>
    <t>Hako</t>
  </si>
  <si>
    <t>Hako Sweepmaster B980 R</t>
  </si>
  <si>
    <t>650240 3 3875 4</t>
  </si>
  <si>
    <t>55413</t>
  </si>
  <si>
    <t>ride-on gulvvaskemaskine</t>
  </si>
  <si>
    <t>Hako Scrubmaster B120R TB900</t>
  </si>
  <si>
    <t>717700 3 2513 3</t>
  </si>
  <si>
    <t>55414</t>
  </si>
  <si>
    <t>Laser tracking enhed</t>
  </si>
  <si>
    <t>Leica gosystems</t>
  </si>
  <si>
    <t>AT960LR</t>
  </si>
  <si>
    <t>754455</t>
  </si>
  <si>
    <t>55415</t>
  </si>
  <si>
    <t>Hexagon</t>
  </si>
  <si>
    <t>754418</t>
  </si>
  <si>
    <t>55416</t>
  </si>
  <si>
    <t>754419</t>
  </si>
  <si>
    <t>55417</t>
  </si>
  <si>
    <t>754422</t>
  </si>
  <si>
    <t>55418</t>
  </si>
  <si>
    <t>Laser scanner enhed</t>
  </si>
  <si>
    <t>ATS600</t>
  </si>
  <si>
    <t>957502</t>
  </si>
  <si>
    <t>55419</t>
  </si>
  <si>
    <t>Stor robot gribber</t>
  </si>
  <si>
    <t>ELG 75-400-2-ASY-AK0-ADB-FBA-Siemens-1</t>
  </si>
  <si>
    <t>55420</t>
  </si>
  <si>
    <t>Celletæller</t>
  </si>
  <si>
    <t>Mads Thomassen</t>
  </si>
  <si>
    <t>OUH-KGA, Ind 24,  115-00-268-1</t>
  </si>
  <si>
    <t>ChemoMetec</t>
  </si>
  <si>
    <t>NucleoCounter NC-202</t>
  </si>
  <si>
    <t>S/N 9002020092201800</t>
  </si>
  <si>
    <t>55421</t>
  </si>
  <si>
    <t>Incucyte S3 HD/2CLR System</t>
  </si>
  <si>
    <t>3110227</t>
  </si>
  <si>
    <t>V16-603-2 (Cellelab)</t>
  </si>
  <si>
    <t>Sartorius Lab Instruments</t>
  </si>
  <si>
    <t>S3</t>
  </si>
  <si>
    <t>IC52515</t>
  </si>
  <si>
    <t>55422</t>
  </si>
  <si>
    <t>Lenovo ThinkSystem SR645 V3</t>
  </si>
  <si>
    <t>J701454W, J701454V</t>
  </si>
  <si>
    <t>55423</t>
  </si>
  <si>
    <t>El-sxelift 14 meter</t>
  </si>
  <si>
    <t>JLG Industries INC</t>
  </si>
  <si>
    <t>R4045</t>
  </si>
  <si>
    <t>1200040937</t>
  </si>
  <si>
    <t>55424</t>
  </si>
  <si>
    <t>Ombygning ved indflytning Nyt Sund</t>
  </si>
  <si>
    <t>Nyt Sund - Flere</t>
  </si>
  <si>
    <t>55425</t>
  </si>
  <si>
    <t>Minus 86 graders fryser</t>
  </si>
  <si>
    <t>5310027</t>
  </si>
  <si>
    <t>PHC</t>
  </si>
  <si>
    <t>PHCbi MDF-DU702VH</t>
  </si>
  <si>
    <t>22105039</t>
  </si>
  <si>
    <t>55427</t>
  </si>
  <si>
    <t>4x GPU noder med Nvidia H100</t>
  </si>
  <si>
    <t>ThinkSystem SR675 V3</t>
  </si>
  <si>
    <t>55429</t>
  </si>
  <si>
    <t>AV udstyr DreamLab</t>
  </si>
  <si>
    <t>Mærsk 2 - Dreamlab</t>
  </si>
  <si>
    <t>55431</t>
  </si>
  <si>
    <t>Motor Controller, Motor og Kabler</t>
  </si>
  <si>
    <t>KR C5 controller CK</t>
  </si>
  <si>
    <t>3204513</t>
  </si>
  <si>
    <t>55432</t>
  </si>
  <si>
    <t>Robot og robot controller skab</t>
  </si>
  <si>
    <t>KR210 R3100-2 C</t>
  </si>
  <si>
    <t>1091249</t>
  </si>
  <si>
    <t>55433</t>
  </si>
  <si>
    <t>1091248</t>
  </si>
  <si>
    <t>55434</t>
  </si>
  <si>
    <t>ny bygning</t>
  </si>
  <si>
    <t>1091251</t>
  </si>
  <si>
    <t>55435</t>
  </si>
  <si>
    <t>1091250</t>
  </si>
  <si>
    <t>55436</t>
  </si>
  <si>
    <t>KR210 R3100-2</t>
  </si>
  <si>
    <t>1091247</t>
  </si>
  <si>
    <t>55437</t>
  </si>
  <si>
    <t>KR 10 R1100-2</t>
  </si>
  <si>
    <t>4559010</t>
  </si>
  <si>
    <t>55438</t>
  </si>
  <si>
    <t>4559008</t>
  </si>
  <si>
    <t>55439</t>
  </si>
  <si>
    <t>4559007</t>
  </si>
  <si>
    <t>55440</t>
  </si>
  <si>
    <t>4559009</t>
  </si>
  <si>
    <t>55441</t>
  </si>
  <si>
    <t>4559011</t>
  </si>
  <si>
    <t>55442</t>
  </si>
  <si>
    <t>Mobil robot</t>
  </si>
  <si>
    <t>KMP 1500-3 Omnimove</t>
  </si>
  <si>
    <t>1041460</t>
  </si>
  <si>
    <t>55443</t>
  </si>
  <si>
    <t>1041459</t>
  </si>
  <si>
    <t>55444</t>
  </si>
  <si>
    <t>Robot Simulerings Controllere</t>
  </si>
  <si>
    <t>Ø26-600-3</t>
  </si>
  <si>
    <t>KR C5 micro OPSperf KSS 8.7</t>
  </si>
  <si>
    <t>3152426, 3140479, 3152415, 3140502</t>
  </si>
  <si>
    <t>55445</t>
  </si>
  <si>
    <t>3204516</t>
  </si>
  <si>
    <t>55446</t>
  </si>
  <si>
    <t>Mobil robot 12 ton</t>
  </si>
  <si>
    <t>KoM-UTV-3-E575-12000</t>
  </si>
  <si>
    <t>161457</t>
  </si>
  <si>
    <t>55447</t>
  </si>
  <si>
    <t>Crawler svejserobot</t>
  </si>
  <si>
    <t>Inrotech</t>
  </si>
  <si>
    <t>Crawler</t>
  </si>
  <si>
    <t>21567-1-2</t>
  </si>
  <si>
    <t>55448</t>
  </si>
  <si>
    <t>Gantry styring og el</t>
  </si>
  <si>
    <t>55449</t>
  </si>
  <si>
    <t>Tilføjes senere</t>
  </si>
  <si>
    <t>55450</t>
  </si>
  <si>
    <t>ELG 120-400-2-ASY-AK0-ADB-FBA-Siemens-1</t>
  </si>
  <si>
    <t>55451</t>
  </si>
  <si>
    <t>55452</t>
  </si>
  <si>
    <t>FTE-OMEGA191-IP65-R-0-SI3600-700</t>
  </si>
  <si>
    <t>55453</t>
  </si>
  <si>
    <t>55454</t>
  </si>
  <si>
    <t>Billedanalyseprogram og områdekvanficeringsmodul</t>
  </si>
  <si>
    <t>Ø6-612b-0 (Bygning MMMI 1)</t>
  </si>
  <si>
    <t>Indica labs, Inc.</t>
  </si>
  <si>
    <t>HALO 3</t>
  </si>
  <si>
    <t>3.6.4134</t>
  </si>
  <si>
    <t>55456</t>
  </si>
  <si>
    <t>3D beton printningudstyr</t>
  </si>
  <si>
    <t>COBOD_Concrete Piston Pump E_TDS_EU_Stag</t>
  </si>
  <si>
    <t>55457</t>
  </si>
  <si>
    <t>Laser skærer til plast, træ og metal</t>
  </si>
  <si>
    <t>3410113</t>
  </si>
  <si>
    <t>Ø19-609-00</t>
  </si>
  <si>
    <t>Eduard.dk</t>
  </si>
  <si>
    <t>eduART X1550</t>
  </si>
  <si>
    <t>1612</t>
  </si>
  <si>
    <t>55458</t>
  </si>
  <si>
    <t>Kassevogn / Postbil</t>
  </si>
  <si>
    <t>TS- Service &amp; Logistik</t>
  </si>
  <si>
    <t>Ford Transit</t>
  </si>
  <si>
    <t>FORD, TRANSIT, 68kWh - RWD (184 HK) A1</t>
  </si>
  <si>
    <t>WF0EXXTTRBNA89682/ DZ 57874</t>
  </si>
  <si>
    <t>55459</t>
  </si>
  <si>
    <t>ADK Låsesystem MMMI</t>
  </si>
  <si>
    <t>55460</t>
  </si>
  <si>
    <t>Trend CTS 2023</t>
  </si>
  <si>
    <t>55461</t>
  </si>
  <si>
    <t>Laboratorieinventar - 2 lab og 1 værksted</t>
  </si>
  <si>
    <t>Ø19-609-00,samt 610 og 611</t>
  </si>
  <si>
    <t>55463</t>
  </si>
  <si>
    <t>Forberedelse til elektrolyseapparat i container (Power 2X)</t>
  </si>
  <si>
    <t>Parkeringsplads nord Alsion</t>
  </si>
  <si>
    <t>55464</t>
  </si>
  <si>
    <t>IMADA - ombygning af bibliotek til samlingssted m te-køkken</t>
  </si>
  <si>
    <t>Jacob Stork-Hansen</t>
  </si>
  <si>
    <t>Ø15-604-2</t>
  </si>
  <si>
    <t>55465</t>
  </si>
  <si>
    <t>Olympus Slidescanner</t>
  </si>
  <si>
    <t>45 4 V18-808d-1</t>
  </si>
  <si>
    <t>VS200-LOADER</t>
  </si>
  <si>
    <t>221115992</t>
  </si>
  <si>
    <t>55466</t>
  </si>
  <si>
    <t>45-4 V18-808d-1</t>
  </si>
  <si>
    <t>221011446</t>
  </si>
  <si>
    <t>55467</t>
  </si>
  <si>
    <t>Ombygning Etape 1 ved indflytning Alsion Blok H</t>
  </si>
  <si>
    <t>Alsion Blok H</t>
  </si>
  <si>
    <t>55468</t>
  </si>
  <si>
    <t>Konsulentydelser vedr. Nyt Sund betalt af Teknisk Service</t>
  </si>
  <si>
    <t>Nyt Sund - Rådgivning</t>
  </si>
  <si>
    <t>55469</t>
  </si>
  <si>
    <t>Dobbeltcuvette 7</t>
  </si>
  <si>
    <t>V18-918a-0</t>
  </si>
  <si>
    <t>Speciallavet (Flemming Jensen)</t>
  </si>
  <si>
    <t>55470</t>
  </si>
  <si>
    <t>Dobbeltcuvette 8</t>
  </si>
  <si>
    <t>3030</t>
  </si>
  <si>
    <t>55471</t>
  </si>
  <si>
    <t>Dobbeltcuvette 9</t>
  </si>
  <si>
    <t>FLOWTECH A7S</t>
  </si>
  <si>
    <t>3040</t>
  </si>
  <si>
    <t>55473</t>
  </si>
  <si>
    <t>Operationsstue 1, enhed 2</t>
  </si>
  <si>
    <t>89907754, 89907759</t>
  </si>
  <si>
    <t>55474</t>
  </si>
  <si>
    <t>Operationsstue 3, enhed 1</t>
  </si>
  <si>
    <t>V06-608b-0</t>
  </si>
  <si>
    <t>KLA Martin Group</t>
  </si>
  <si>
    <t>89907758, 89907753</t>
  </si>
  <si>
    <t>55475</t>
  </si>
  <si>
    <t>FPLC, protein oprensningssystem</t>
  </si>
  <si>
    <t>V16-602a-1</t>
  </si>
  <si>
    <t>ÄKTA go</t>
  </si>
  <si>
    <t>3107986</t>
  </si>
  <si>
    <t>55476</t>
  </si>
  <si>
    <t>4410074</t>
  </si>
  <si>
    <t>ø40-603C-0</t>
  </si>
  <si>
    <t>S44IMN604027</t>
  </si>
  <si>
    <t>55477</t>
  </si>
  <si>
    <t>3D Voksprinter</t>
  </si>
  <si>
    <t>5410010+3474403+2410037</t>
  </si>
  <si>
    <t>Ø9-611-1</t>
  </si>
  <si>
    <t>Solidscape</t>
  </si>
  <si>
    <t>S3 Duo med starterkit</t>
  </si>
  <si>
    <t>10861</t>
  </si>
  <si>
    <t>55478</t>
  </si>
  <si>
    <t>Oppusteligt planetarie</t>
  </si>
  <si>
    <t>3310102</t>
  </si>
  <si>
    <t>Mikkel Theiss Kristensen</t>
  </si>
  <si>
    <t>ø14-604b-1</t>
  </si>
  <si>
    <t>Sealey 2860 CFM – ADB3000</t>
  </si>
  <si>
    <t>VPL-FHZ80, S/N: 7200814</t>
  </si>
  <si>
    <t>55479</t>
  </si>
  <si>
    <t>Vogn 18, 5 pers., brændstof</t>
  </si>
  <si>
    <t>Citroën</t>
  </si>
  <si>
    <t>C4 Pure Tech 100 Attraction</t>
  </si>
  <si>
    <t>VR7BAHNEAPE059518/DY91421</t>
  </si>
  <si>
    <t>55480</t>
  </si>
  <si>
    <t>Vogn 16, 5 pers., brændstof</t>
  </si>
  <si>
    <t>VR7BAHNEAPE053206/DY91420</t>
  </si>
  <si>
    <t>55481</t>
  </si>
  <si>
    <t>2x Ceph noder</t>
  </si>
  <si>
    <t>PowerEdge 760xd2</t>
  </si>
  <si>
    <t>55482</t>
  </si>
  <si>
    <t>iBright1500FL gel imager</t>
  </si>
  <si>
    <t>V18-706d-1</t>
  </si>
  <si>
    <t>Thermo Fischer Scientific</t>
  </si>
  <si>
    <t>FL1500</t>
  </si>
  <si>
    <t>2462623110055</t>
  </si>
  <si>
    <t>55483</t>
  </si>
  <si>
    <t>Live cell imaging system (placeret i incubator)</t>
  </si>
  <si>
    <t>3110424</t>
  </si>
  <si>
    <t>V18-609b-2</t>
  </si>
  <si>
    <t>Cytena</t>
  </si>
  <si>
    <t>CellCyte X</t>
  </si>
  <si>
    <t>C-2101253</t>
  </si>
  <si>
    <t>55485</t>
  </si>
  <si>
    <t>5310022</t>
  </si>
  <si>
    <t>Carsten Svaneborg</t>
  </si>
  <si>
    <t>E1-U22 Serverrum Syd - Ø5-511a</t>
  </si>
  <si>
    <t>HPE DL 345 G11</t>
  </si>
  <si>
    <t>CZ24020HZY</t>
  </si>
  <si>
    <t>55486</t>
  </si>
  <si>
    <t>LC apparatur</t>
  </si>
  <si>
    <t>3310146</t>
  </si>
  <si>
    <t>Pep 150</t>
  </si>
  <si>
    <t>E23WFC763J</t>
  </si>
  <si>
    <t>55487</t>
  </si>
  <si>
    <t>Mikromanipulator</t>
  </si>
  <si>
    <t>3310029</t>
  </si>
  <si>
    <t>Ramcon</t>
  </si>
  <si>
    <t>MMO-4</t>
  </si>
  <si>
    <t>23447</t>
  </si>
  <si>
    <t>55488</t>
  </si>
  <si>
    <t>Automated Cell Imaging System</t>
  </si>
  <si>
    <t>3110448</t>
  </si>
  <si>
    <t>Molecular Devices</t>
  </si>
  <si>
    <t>ImageXpress Pico w/ EC Unit</t>
  </si>
  <si>
    <t>385705249</t>
  </si>
  <si>
    <t>55489</t>
  </si>
  <si>
    <t>Sensor, til den spektrale lyssammmensætning  på 300 m</t>
  </si>
  <si>
    <t>2310055</t>
  </si>
  <si>
    <t>Trios</t>
  </si>
  <si>
    <t>RAMSES  G2-ACC-VIS-Ti_300m</t>
  </si>
  <si>
    <t>D160008E 051-23-9B02</t>
  </si>
  <si>
    <t>55490</t>
  </si>
  <si>
    <t>High throughput benchtop flow cytometer</t>
  </si>
  <si>
    <t>3410119+3474402</t>
  </si>
  <si>
    <t>Ø40-601A-0</t>
  </si>
  <si>
    <t>Cytek</t>
  </si>
  <si>
    <t>Guava easyCyte 5HT HPL</t>
  </si>
  <si>
    <t>EC 22213681</t>
  </si>
  <si>
    <t>55491</t>
  </si>
  <si>
    <t>Pumpe til masse spektrometer</t>
  </si>
  <si>
    <t>Ø33-507a-1</t>
  </si>
  <si>
    <t>G2581-80803</t>
  </si>
  <si>
    <t>MY2329SF02</t>
  </si>
  <si>
    <t>55492</t>
  </si>
  <si>
    <t>DAS (Decentralt Antenne System) til Retsmedicin på Nyt Sund</t>
  </si>
  <si>
    <t>87130 Fællesvarer, SDU IT</t>
  </si>
  <si>
    <t>SolidWorks</t>
  </si>
  <si>
    <t>55493</t>
  </si>
  <si>
    <t>Firewall og manament platform</t>
  </si>
  <si>
    <t>Netrum Nord/Syd</t>
  </si>
  <si>
    <t>FPR4225, FMC4700</t>
  </si>
  <si>
    <t>FJC275218Z5,FJC28021VKE,WZP27480AUW</t>
  </si>
  <si>
    <t>55494</t>
  </si>
  <si>
    <t>Vogn 7, 5 pers., brændstof</t>
  </si>
  <si>
    <t>Citan Tourer 113 MPV 4x2 Aut 42076313-K7</t>
  </si>
  <si>
    <t>W1VT1ECZ0PU354646/DY28416</t>
  </si>
  <si>
    <t>55495</t>
  </si>
  <si>
    <t>Cisco Security EA</t>
  </si>
  <si>
    <t>Immaterielle licenser</t>
  </si>
  <si>
    <t>Umbrella, Anyconnect, ISE, FTD</t>
  </si>
  <si>
    <t>55496</t>
  </si>
  <si>
    <t>Toyota HiLux 2.8 diesel 204 Double Cab AWD aut. gear T3</t>
  </si>
  <si>
    <t>30601 Institutsekretariat</t>
  </si>
  <si>
    <t>HiLux 2.8 diesel 204 Double Cab AWD aut.</t>
  </si>
  <si>
    <t>DZ62858</t>
  </si>
  <si>
    <t>55497</t>
  </si>
  <si>
    <t>PowerEdge R760xd2</t>
  </si>
  <si>
    <t>6Z99424, 5Z99424</t>
  </si>
  <si>
    <t>55498</t>
  </si>
  <si>
    <t>Aftalesedler vedr. Ændring af solgradiner til PVC fri solgardin</t>
  </si>
  <si>
    <t>Flere MMMI2 bygningen</t>
  </si>
  <si>
    <t>Blendex</t>
  </si>
  <si>
    <t>55499</t>
  </si>
  <si>
    <t>IQ4 vaskemaskine til akvarier, DCA-lab</t>
  </si>
  <si>
    <t>3171764</t>
  </si>
  <si>
    <t>V05-608b-0</t>
  </si>
  <si>
    <t>KEN Hygiene Systems</t>
  </si>
  <si>
    <t>IQ4 LAB 1M</t>
  </si>
  <si>
    <t>78306</t>
  </si>
  <si>
    <t>55500</t>
  </si>
  <si>
    <t>FSTLB HPLC, Nuklearmedicinsk afdeling, OUH</t>
  </si>
  <si>
    <t>2110177</t>
  </si>
  <si>
    <t>10130 KI, OUH, Forskningsenhed for Klinisk fysiologi og nuklearmedicin (Odense)</t>
  </si>
  <si>
    <t>Nuklarmedicinsk afdeling, OUH</t>
  </si>
  <si>
    <t>FASTlab HPLC+</t>
  </si>
  <si>
    <t>FL-HPLC-0032</t>
  </si>
  <si>
    <t>55504</t>
  </si>
  <si>
    <t>Blodgasapparat ABL835</t>
  </si>
  <si>
    <t>3110463</t>
  </si>
  <si>
    <t>V16-612b-0</t>
  </si>
  <si>
    <t>ABL835</t>
  </si>
  <si>
    <t>754R2830N0025</t>
  </si>
  <si>
    <t>55505</t>
  </si>
  <si>
    <t>2 tip-tilt piston stages and 1 rotational stage</t>
  </si>
  <si>
    <t>JPE</t>
  </si>
  <si>
    <t>CTTPS1 (2 times), CSR1, CVIP2, CADM2</t>
  </si>
  <si>
    <t>24082AAA, 19054AAA, 22475AAE, 18273</t>
  </si>
  <si>
    <t>55506</t>
  </si>
  <si>
    <t>Cement pumpe/blander der er computerstyret</t>
  </si>
  <si>
    <t>m-tec</t>
  </si>
  <si>
    <t>Mixing pump duo-mix connect 3DCP+</t>
  </si>
  <si>
    <t>471240004</t>
  </si>
  <si>
    <t>55507</t>
  </si>
  <si>
    <t>Genanalyser på vævssnit</t>
  </si>
  <si>
    <t>V17-808a-1</t>
  </si>
  <si>
    <t>Nanostring</t>
  </si>
  <si>
    <t>GeoMx</t>
  </si>
  <si>
    <t>55508</t>
  </si>
  <si>
    <t>Staldinventar 1</t>
  </si>
  <si>
    <t>V10-606a-0</t>
  </si>
  <si>
    <t>Fiotek Rustfri Stål</t>
  </si>
  <si>
    <t>Speciallavet</t>
  </si>
  <si>
    <t>55509</t>
  </si>
  <si>
    <t>Staldinventar 2</t>
  </si>
  <si>
    <t>V11-606a-0</t>
  </si>
  <si>
    <t>55510</t>
  </si>
  <si>
    <t>Staldinventar 3</t>
  </si>
  <si>
    <t>55511</t>
  </si>
  <si>
    <t>Mikroskop med fodpedal til mus 1</t>
  </si>
  <si>
    <t>Leica M620 mikroskop</t>
  </si>
  <si>
    <t>190224001</t>
  </si>
  <si>
    <t>55512</t>
  </si>
  <si>
    <t>Mikroskop med fodpedal til mus 2dal</t>
  </si>
  <si>
    <t>190224002</t>
  </si>
  <si>
    <t>55513</t>
  </si>
  <si>
    <t>Stereomikroskop</t>
  </si>
  <si>
    <t>3410143</t>
  </si>
  <si>
    <t>A3 03</t>
  </si>
  <si>
    <t>SMZ18</t>
  </si>
  <si>
    <t>20231001</t>
  </si>
  <si>
    <t>55514</t>
  </si>
  <si>
    <t>Particle analysis</t>
  </si>
  <si>
    <t>3310074</t>
  </si>
  <si>
    <t>Zetasizer Pro-Red ZSU3205</t>
  </si>
  <si>
    <t>MAL1318998</t>
  </si>
  <si>
    <t>55515</t>
  </si>
  <si>
    <t>Blodvolumenmåler</t>
  </si>
  <si>
    <t>5110045</t>
  </si>
  <si>
    <t>Carsten Lundby</t>
  </si>
  <si>
    <t>Ø11-110a-1</t>
  </si>
  <si>
    <t>Detalo Health</t>
  </si>
  <si>
    <t>Detalo Performance</t>
  </si>
  <si>
    <t>C-0008</t>
  </si>
  <si>
    <t>55516</t>
  </si>
  <si>
    <t>Operationsstue 2, enhed 1</t>
  </si>
  <si>
    <t>99907762, 89907757</t>
  </si>
  <si>
    <t>55517</t>
  </si>
  <si>
    <t>Operationsstue 2, enhed 2</t>
  </si>
  <si>
    <t>89907760, 89907755</t>
  </si>
  <si>
    <t>55519</t>
  </si>
  <si>
    <t>Stimulated Raman Scattering microscope + DeltaEmerald laser</t>
  </si>
  <si>
    <t>2310123</t>
  </si>
  <si>
    <t>LightCore (SRS mikroskop) og APE (deltaEmerald laser)</t>
  </si>
  <si>
    <t>Bond Explorer</t>
  </si>
  <si>
    <t>S10017 (Laser)</t>
  </si>
  <si>
    <t>55521</t>
  </si>
  <si>
    <t>Drone med udstyr</t>
  </si>
  <si>
    <t>2310017+3310173</t>
  </si>
  <si>
    <t>V11-510b-0</t>
  </si>
  <si>
    <t>Wingtra</t>
  </si>
  <si>
    <t>One v.2</t>
  </si>
  <si>
    <t>4884</t>
  </si>
  <si>
    <t>55523</t>
  </si>
  <si>
    <t>Potentiostate coupled with RRDE controller used for electrochemical measurements</t>
  </si>
  <si>
    <t>3310174+2323594</t>
  </si>
  <si>
    <t>SP-300/240</t>
  </si>
  <si>
    <t>2553</t>
  </si>
  <si>
    <t>55524</t>
  </si>
  <si>
    <t>VNIR Hyperscpectral Camera</t>
  </si>
  <si>
    <t>3410173+3410156</t>
  </si>
  <si>
    <t>Casper Høgh Kunstmann</t>
  </si>
  <si>
    <t>J1 09</t>
  </si>
  <si>
    <t>IMEC VZN</t>
  </si>
  <si>
    <t>Snapscan VNIR 150</t>
  </si>
  <si>
    <t>55525</t>
  </si>
  <si>
    <t>Robothånd</t>
  </si>
  <si>
    <t>Shadow Robot Company Ltd</t>
  </si>
  <si>
    <t>Shadow right Hand</t>
  </si>
  <si>
    <t>E3M5R-6282-881</t>
  </si>
  <si>
    <t>55526</t>
  </si>
  <si>
    <t>Hoved til cement sprøjte til montering på robot</t>
  </si>
  <si>
    <t>Concrenetics</t>
  </si>
  <si>
    <t>2K Dynamic Mixer Unit</t>
  </si>
  <si>
    <t>55527</t>
  </si>
  <si>
    <t>Ultralydssvejser</t>
  </si>
  <si>
    <t>Schunk Sonosystems GmbH</t>
  </si>
  <si>
    <t>C35-B</t>
  </si>
  <si>
    <t>24-0101</t>
  </si>
  <si>
    <t>55528</t>
  </si>
  <si>
    <t>Simulerings PC</t>
  </si>
  <si>
    <t>3410040</t>
  </si>
  <si>
    <t>Vincent Le Corre</t>
  </si>
  <si>
    <t>C2 21</t>
  </si>
  <si>
    <t>PROconsult Data A/S</t>
  </si>
  <si>
    <t>ASUS Pro WS TRX50-SAGE Wi-Fi 7 E-ATX CEB</t>
  </si>
  <si>
    <t>RCM0KC1736919X8</t>
  </si>
  <si>
    <t>55529</t>
  </si>
  <si>
    <t>Near Field Microscope</t>
  </si>
  <si>
    <t>2410173+3410152</t>
  </si>
  <si>
    <t>NeaSpec 'Attocube Systems AG</t>
  </si>
  <si>
    <t>NeaScope</t>
  </si>
  <si>
    <t>55530</t>
  </si>
  <si>
    <t>LI-7820 N2O/H2O Trace Gas Analyzer</t>
  </si>
  <si>
    <t>3310161</t>
  </si>
  <si>
    <t>Jonas Stage Sø</t>
  </si>
  <si>
    <t>V11-405a-1</t>
  </si>
  <si>
    <t>LI-COR Biosciences GmbH</t>
  </si>
  <si>
    <t>LI-7820</t>
  </si>
  <si>
    <t>TG20-01480</t>
  </si>
  <si>
    <t>55531</t>
  </si>
  <si>
    <t>Kølekabinet</t>
  </si>
  <si>
    <t>SABLE SYSTEMS</t>
  </si>
  <si>
    <t>CAB-24-RH-L-EU</t>
  </si>
  <si>
    <t>CAB24240001</t>
  </si>
  <si>
    <t>55532</t>
  </si>
  <si>
    <t>Adfærdsundersøgningsudstyr mus</t>
  </si>
  <si>
    <t>3110550</t>
  </si>
  <si>
    <t>Panlab, S.L.U</t>
  </si>
  <si>
    <t>LE111-LE116</t>
  </si>
  <si>
    <t>3191921</t>
  </si>
  <si>
    <t>55533</t>
  </si>
  <si>
    <t>Måleudstyr og dataopsamling</t>
  </si>
  <si>
    <t>BIOPAC</t>
  </si>
  <si>
    <t>BIOPAC, MP160 System incl AMI100</t>
  </si>
  <si>
    <t>2401A-00029ED AMI2303D0</t>
  </si>
  <si>
    <t>55534</t>
  </si>
  <si>
    <t>ICE Oxford</t>
  </si>
  <si>
    <t>DRYICE1.5K-PT Cryogen-Free Top Loading S</t>
  </si>
  <si>
    <t>TBD</t>
  </si>
  <si>
    <t>55537</t>
  </si>
  <si>
    <t>Lars Hvidberg</t>
  </si>
  <si>
    <t>Danmarks Statistik</t>
  </si>
  <si>
    <t>HPE DL345</t>
  </si>
  <si>
    <t>55538</t>
  </si>
  <si>
    <t>Kamera - High resolution RGB camera for aerial imaging  including lens</t>
  </si>
  <si>
    <t>3310180</t>
  </si>
  <si>
    <t>Ø17-602a-1</t>
  </si>
  <si>
    <t>Phase One A/S</t>
  </si>
  <si>
    <t>Kamera: PHASEONE IXM-GS120, linse:  RSM3</t>
  </si>
  <si>
    <t>MV030100</t>
  </si>
  <si>
    <t>55539</t>
  </si>
  <si>
    <t>OMicroscope</t>
  </si>
  <si>
    <t>ø11-409-2</t>
  </si>
  <si>
    <t>T52</t>
  </si>
  <si>
    <t>255508</t>
  </si>
  <si>
    <t>55540</t>
  </si>
  <si>
    <t>Laser Diffraction Technology</t>
  </si>
  <si>
    <t>5310035</t>
  </si>
  <si>
    <t>Ø10-410a-1</t>
  </si>
  <si>
    <t>Malvern Panalytical, UK</t>
  </si>
  <si>
    <t>24265</t>
  </si>
  <si>
    <t>100012083</t>
  </si>
  <si>
    <t>55541</t>
  </si>
  <si>
    <t>Ventilationsanlæg - Grafisk Center</t>
  </si>
  <si>
    <t>Kim Andreasen</t>
  </si>
  <si>
    <t>Grafisk Center</t>
  </si>
  <si>
    <t>Systemair</t>
  </si>
  <si>
    <t>Geniox 12</t>
  </si>
  <si>
    <t>2405-0021492622-10</t>
  </si>
  <si>
    <t>55542</t>
  </si>
  <si>
    <t>HPC noder med 4x Nvidia H100  - cray -</t>
  </si>
  <si>
    <t>Cray SC XD665</t>
  </si>
  <si>
    <t>CZ24270DMS, CZ24270DMV, CZ24270DMR,</t>
  </si>
  <si>
    <t>55543</t>
  </si>
  <si>
    <t>HPC node med 4x Nvidia L40sHA v2  (SY)</t>
  </si>
  <si>
    <t>ProLiant DL385 Gen11</t>
  </si>
  <si>
    <t>CZ2432085H</t>
  </si>
  <si>
    <t>55544</t>
  </si>
  <si>
    <t>Gartnerbil</t>
  </si>
  <si>
    <t>Teknisk Service Gartnerafd</t>
  </si>
  <si>
    <t>Addax</t>
  </si>
  <si>
    <t>MT15x</t>
  </si>
  <si>
    <t>EA 38 943</t>
  </si>
  <si>
    <t>55545</t>
  </si>
  <si>
    <t>MiniRaman</t>
  </si>
  <si>
    <t>3410156+3410187</t>
  </si>
  <si>
    <t>Lightnovo Aps</t>
  </si>
  <si>
    <t>miniRaman SERS</t>
  </si>
  <si>
    <t>10006</t>
  </si>
  <si>
    <t>55547</t>
  </si>
  <si>
    <t>BML - blødtvandsanlæg</t>
  </si>
  <si>
    <t>BML</t>
  </si>
  <si>
    <t>55548</t>
  </si>
  <si>
    <t>El-truck</t>
  </si>
  <si>
    <t>Teknisk Service</t>
  </si>
  <si>
    <t>A. Flensborg</t>
  </si>
  <si>
    <t>AC24 LBV</t>
  </si>
  <si>
    <t>55549</t>
  </si>
  <si>
    <t>55550</t>
  </si>
  <si>
    <t>Mørklægning cellelab. V5-505-1</t>
  </si>
  <si>
    <t>V5-505-1</t>
  </si>
  <si>
    <t>HLR</t>
  </si>
  <si>
    <t>Matera</t>
  </si>
  <si>
    <t>55551</t>
  </si>
  <si>
    <t>Brandglasparti ved "Zonen"</t>
  </si>
  <si>
    <t>SDU IT- ved Zonen</t>
  </si>
  <si>
    <t>S. Guldfeldt Nielsen A/S</t>
  </si>
  <si>
    <t>55552</t>
  </si>
  <si>
    <t>Etablering af ny væg i Grafisk Center</t>
  </si>
  <si>
    <t>55553</t>
  </si>
  <si>
    <t>Chronos 4K High speed camera</t>
  </si>
  <si>
    <t>A2 04</t>
  </si>
  <si>
    <t>'Kron Technologies</t>
  </si>
  <si>
    <t>Chronos 4K12</t>
  </si>
  <si>
    <t>102</t>
  </si>
  <si>
    <t>55555</t>
  </si>
  <si>
    <t>Dobbelt-sidet informationspylon, Esbjerg</t>
  </si>
  <si>
    <t>Niels Bohrs Vej 9, 6700 Esbjerg</t>
  </si>
  <si>
    <t>Niels Bohrs vej 9</t>
  </si>
  <si>
    <t>Pylon exp4 smd-o dobbeltsidet</t>
  </si>
  <si>
    <t>S/N: 231980022 - 231980025</t>
  </si>
  <si>
    <t>55556</t>
  </si>
  <si>
    <t>2410106</t>
  </si>
  <si>
    <t>Robotnik</t>
  </si>
  <si>
    <t>Summit-XL Steel</t>
  </si>
  <si>
    <t>SXLS0-240410AA</t>
  </si>
  <si>
    <t>55557</t>
  </si>
  <si>
    <t>single-cell RNA-sekventering</t>
  </si>
  <si>
    <t>10xgenomics</t>
  </si>
  <si>
    <t>1000529</t>
  </si>
  <si>
    <t>XETG00352</t>
  </si>
  <si>
    <t>55558</t>
  </si>
  <si>
    <t>Operationsleje</t>
  </si>
  <si>
    <t>Lojer</t>
  </si>
  <si>
    <t>Scandia Prime</t>
  </si>
  <si>
    <t>LOSA202403160356</t>
  </si>
  <si>
    <t>55559</t>
  </si>
  <si>
    <t>CTS MMMI 2 - kontantfinansiering</t>
  </si>
  <si>
    <t>MMMI2</t>
  </si>
  <si>
    <t>55560</t>
  </si>
  <si>
    <t>Campusudviklings fælleskontor og mødelokale</t>
  </si>
  <si>
    <t>Campusudvikling Ø10-401a+b-2</t>
  </si>
  <si>
    <t>55561</t>
  </si>
  <si>
    <t>Rottereol 1</t>
  </si>
  <si>
    <t>Techni Plast</t>
  </si>
  <si>
    <t>EmeRAT</t>
  </si>
  <si>
    <t>T22L08488</t>
  </si>
  <si>
    <t>55562</t>
  </si>
  <si>
    <t>Rottereol 2</t>
  </si>
  <si>
    <t>T23L28738</t>
  </si>
  <si>
    <t>55563</t>
  </si>
  <si>
    <t>Rottereol 3</t>
  </si>
  <si>
    <t>T24L00238</t>
  </si>
  <si>
    <t>55564</t>
  </si>
  <si>
    <t>Rottereol 4</t>
  </si>
  <si>
    <t>55565</t>
  </si>
  <si>
    <t>Rottereol 5</t>
  </si>
  <si>
    <t>55566</t>
  </si>
  <si>
    <t>Rottereol 6</t>
  </si>
  <si>
    <t>55567</t>
  </si>
  <si>
    <t>Rottereol 7</t>
  </si>
  <si>
    <t>T24L00576</t>
  </si>
  <si>
    <t>55568</t>
  </si>
  <si>
    <t>Rottereol 8</t>
  </si>
  <si>
    <t>55569</t>
  </si>
  <si>
    <t>Rottereol 9</t>
  </si>
  <si>
    <t>55570</t>
  </si>
  <si>
    <t>Rottereol 10</t>
  </si>
  <si>
    <t>55571</t>
  </si>
  <si>
    <t>Rottereol 11</t>
  </si>
  <si>
    <t>55572</t>
  </si>
  <si>
    <t>Rottereol 12</t>
  </si>
  <si>
    <t>55573</t>
  </si>
  <si>
    <t>Rottereol 13</t>
  </si>
  <si>
    <t>55574</t>
  </si>
  <si>
    <t>Klasse 2 bænk</t>
  </si>
  <si>
    <t>V11-611b-0</t>
  </si>
  <si>
    <t>MARS 1800</t>
  </si>
  <si>
    <t>9247430</t>
  </si>
  <si>
    <t>55575</t>
  </si>
  <si>
    <t>Fenderplader i dyrestald og gange i BML</t>
  </si>
  <si>
    <t>Caverion A/S</t>
  </si>
  <si>
    <t>55576</t>
  </si>
  <si>
    <t>PET scanner i BML - arbejder forbundet hermed</t>
  </si>
  <si>
    <t>V 11 -611e-0 med flere</t>
  </si>
  <si>
    <t>55577</t>
  </si>
  <si>
    <t>Ventilation BML. Arbejder forbundet med ventilation i stalde</t>
  </si>
  <si>
    <t>55578</t>
  </si>
  <si>
    <t>Screens / solafskærmning i grupperum.</t>
  </si>
  <si>
    <t>55579</t>
  </si>
  <si>
    <t>Ændrede flugtveje i 45.6-0, bygn.- og dok.arb. for udførelse af 2 nye facadedøre</t>
  </si>
  <si>
    <t>V13-915b-0 og V13-917a-0</t>
  </si>
  <si>
    <t>55580</t>
  </si>
  <si>
    <t>Nyt vinylgulv BML uden kortment</t>
  </si>
  <si>
    <t>Allan Hansen Barslund</t>
  </si>
  <si>
    <t>BML se bilag</t>
  </si>
  <si>
    <t>55581</t>
  </si>
  <si>
    <t>Nyt gulv i Obduktionslokaler grundet manglende fald til afløb</t>
  </si>
  <si>
    <t>V14-913d-00 og V14-914a-00</t>
  </si>
  <si>
    <t>55582</t>
  </si>
  <si>
    <t>Akustikpaneler i møde- og undervisningslokaler (trukket ud af opr. byggeprojekt)</t>
  </si>
  <si>
    <t>Møde- og UV-lokaler hele SUND</t>
  </si>
  <si>
    <t>55583</t>
  </si>
  <si>
    <t>Musereol 1</t>
  </si>
  <si>
    <t>V15-612b-0</t>
  </si>
  <si>
    <t>Innovive</t>
  </si>
  <si>
    <t>1208799</t>
  </si>
  <si>
    <t>55584</t>
  </si>
  <si>
    <t>Musereol 2</t>
  </si>
  <si>
    <t>V11-608b-0</t>
  </si>
  <si>
    <t>1208800</t>
  </si>
  <si>
    <t>55585</t>
  </si>
  <si>
    <t>Ventilation, Bibliotek, Kolding</t>
  </si>
  <si>
    <t>55586</t>
  </si>
  <si>
    <t>TREND CTS 2024</t>
  </si>
  <si>
    <t>55587</t>
  </si>
  <si>
    <t>Testudstyr til materialeprøver IME A3.03 på Alsion</t>
  </si>
  <si>
    <t>55588</t>
  </si>
  <si>
    <t>CO2 thermal lab i kælder på Alsion</t>
  </si>
  <si>
    <t>Kælder Alsion ?</t>
  </si>
  <si>
    <t>55589</t>
  </si>
  <si>
    <t>Nyt motorrullegardin til U109, Sønderborg</t>
  </si>
  <si>
    <t>U109 Alsion, Sønderborg</t>
  </si>
  <si>
    <t>55590</t>
  </si>
  <si>
    <t>Udskiftning af downlights til LED-lyskilder</t>
  </si>
  <si>
    <t>Ariel downligt UGR&lt;19</t>
  </si>
  <si>
    <t>55591</t>
  </si>
  <si>
    <t>Etablering af sikker adgang til tag</t>
  </si>
  <si>
    <t>55592</t>
  </si>
  <si>
    <t>CTS Opdatering Software 2024</t>
  </si>
  <si>
    <t>55593</t>
  </si>
  <si>
    <t>CTS Opdatering Hardware 2024</t>
  </si>
  <si>
    <t>55594</t>
  </si>
  <si>
    <t>Køleanlæg Alsion</t>
  </si>
  <si>
    <t>Alsion Blok A, Tag</t>
  </si>
  <si>
    <t>Clint</t>
  </si>
  <si>
    <t>CHA/DG453-P</t>
  </si>
  <si>
    <t>55595</t>
  </si>
  <si>
    <t>Ventilationsaggregat: V91: ID 3045: Ø6-505-0</t>
  </si>
  <si>
    <t>Ø6-505-0(Lokale Ø5-501-1)</t>
  </si>
  <si>
    <t>55596</t>
  </si>
  <si>
    <t>Renovering af større område (omr. 8, 28A, V6-gange)</t>
  </si>
  <si>
    <t>55597</t>
  </si>
  <si>
    <t>Udskiftning af hoved vandforsyning</t>
  </si>
  <si>
    <t>Ml Ø500/600 i Ø12-under FKF</t>
  </si>
  <si>
    <t>Inget</t>
  </si>
  <si>
    <t>55598</t>
  </si>
  <si>
    <t>Ombygning af biblioteket</t>
  </si>
  <si>
    <t>Bibliotek</t>
  </si>
  <si>
    <t>55599</t>
  </si>
  <si>
    <t>PVC-fri mørklægning bygning 44</t>
  </si>
  <si>
    <t>Bygning 42 og 44</t>
  </si>
  <si>
    <t>55602</t>
  </si>
  <si>
    <t>Laser system</t>
  </si>
  <si>
    <t>M Squared Lasers</t>
  </si>
  <si>
    <t>SolsTiS 5000 PSX XF Narrow linewidth CW</t>
  </si>
  <si>
    <t>55603</t>
  </si>
  <si>
    <t>El varebil</t>
  </si>
  <si>
    <t>P-plads ved Teknisk Service</t>
  </si>
  <si>
    <t>'ID. Buzz Cargo Comfort 286 hk 210 kW</t>
  </si>
  <si>
    <t>EF62753</t>
  </si>
  <si>
    <t>55604</t>
  </si>
  <si>
    <t>mIRAGE-LS</t>
  </si>
  <si>
    <t>3310155</t>
  </si>
  <si>
    <t>Photothermal Spectroscopy Corp. </t>
  </si>
  <si>
    <t>B90120B</t>
  </si>
  <si>
    <t>348041</t>
  </si>
  <si>
    <t>55605</t>
  </si>
  <si>
    <t>Kuglemølle</t>
  </si>
  <si>
    <t>3410165</t>
  </si>
  <si>
    <t>A3 13</t>
  </si>
  <si>
    <t>Pulverisette 7 Classic</t>
  </si>
  <si>
    <t>07.4000/02064</t>
  </si>
  <si>
    <t>55608</t>
  </si>
  <si>
    <t>Potensiostat</t>
  </si>
  <si>
    <t>Sametek</t>
  </si>
  <si>
    <t>Solarlab XM</t>
  </si>
  <si>
    <t>55609</t>
  </si>
  <si>
    <t>BiAxial Dual Lead Screw tester</t>
  </si>
  <si>
    <t>A1 06</t>
  </si>
  <si>
    <t>Deben UK Limited</t>
  </si>
  <si>
    <t>MT200BA</t>
  </si>
  <si>
    <t>240846</t>
  </si>
  <si>
    <t>55610</t>
  </si>
  <si>
    <t>Pipettemaskine</t>
  </si>
  <si>
    <t>GX-271 Aspec</t>
  </si>
  <si>
    <t>55611</t>
  </si>
  <si>
    <t>Automatisk fluoroscens mikropskop</t>
  </si>
  <si>
    <t>ImageXpress Pico</t>
  </si>
  <si>
    <t>38-570-5048</t>
  </si>
  <si>
    <t>55612</t>
  </si>
  <si>
    <t>LAF bænk</t>
  </si>
  <si>
    <t>V17-809b-2</t>
  </si>
  <si>
    <t>Labogene</t>
  </si>
  <si>
    <t>Mars Pro 1800 TÜV</t>
  </si>
  <si>
    <t>EN12469</t>
  </si>
  <si>
    <t>55614</t>
  </si>
  <si>
    <t>Mørklægning til U82</t>
  </si>
  <si>
    <t>U82 Ø5-209-1</t>
  </si>
  <si>
    <t>Merkur Gardiner</t>
  </si>
  <si>
    <t>55615</t>
  </si>
  <si>
    <t>Eksperimentalrum til psykologi PN1278</t>
  </si>
  <si>
    <t>Guldfeldt</t>
  </si>
  <si>
    <t>55616</t>
  </si>
  <si>
    <t>Tribometer</t>
  </si>
  <si>
    <t>RTEC Instruments</t>
  </si>
  <si>
    <t>MFT-5000</t>
  </si>
  <si>
    <t>RTEC202411134</t>
  </si>
  <si>
    <t>55617</t>
  </si>
  <si>
    <t>2-photon polymerization laser 3D printer </t>
  </si>
  <si>
    <t>3310120</t>
  </si>
  <si>
    <t>Francesca Serra</t>
  </si>
  <si>
    <t>V11-605b-2</t>
  </si>
  <si>
    <t>Nanoscribe  GmBH and co. </t>
  </si>
  <si>
    <t>Quantum X Shape  </t>
  </si>
  <si>
    <t>10158</t>
  </si>
  <si>
    <t>55618</t>
  </si>
  <si>
    <t>Dual fluorescence + Brightfield Cell Counter</t>
  </si>
  <si>
    <t>3110624</t>
  </si>
  <si>
    <t>CellDrop FLi</t>
  </si>
  <si>
    <t>S-12098</t>
  </si>
  <si>
    <t>55620</t>
  </si>
  <si>
    <t>Masse spektrometer (MALDI neoFlex TOFTOF)</t>
  </si>
  <si>
    <t>V10-510a-2</t>
  </si>
  <si>
    <t>neoflex TOF/TOF 1907225</t>
  </si>
  <si>
    <t>190722500020</t>
  </si>
  <si>
    <t>55622</t>
  </si>
  <si>
    <t>AS1-XL Absolute Scanner</t>
  </si>
  <si>
    <t>4410079</t>
  </si>
  <si>
    <t>LSP temp værksted</t>
  </si>
  <si>
    <t>Hexagon Metrology Nordic AB</t>
  </si>
  <si>
    <t>AS1-XL</t>
  </si>
  <si>
    <t>AS1.1-XL-00603-FA</t>
  </si>
  <si>
    <t>55623</t>
  </si>
  <si>
    <t>UR20 OEM og 3PE Teach pendant</t>
  </si>
  <si>
    <t>SE: 20246802195</t>
  </si>
  <si>
    <t>55624</t>
  </si>
  <si>
    <t>COLORADO M-SERIES</t>
  </si>
  <si>
    <t>V4-604c-0</t>
  </si>
  <si>
    <t>Canon</t>
  </si>
  <si>
    <t>M3W</t>
  </si>
  <si>
    <t>990401555</t>
  </si>
  <si>
    <t>55625</t>
  </si>
  <si>
    <t>Ombygninger ifm udvidelse af lejemål i CIE-bygningen, Alsion</t>
  </si>
  <si>
    <t>55626</t>
  </si>
  <si>
    <t>Massespektrometer Orbitrap Astral#1 (Pharma)</t>
  </si>
  <si>
    <t>V10-510a-1</t>
  </si>
  <si>
    <t>Thermo scientific</t>
  </si>
  <si>
    <t>Orbitrap Astral refurb2024 - pharma</t>
  </si>
  <si>
    <t>OA10239</t>
  </si>
  <si>
    <t>55627</t>
  </si>
  <si>
    <t>HPLC Vanquish Neo#3</t>
  </si>
  <si>
    <t>BiPumpN-VN-P10-A; SplitSampler-VN-A10-A;</t>
  </si>
  <si>
    <t>BiPumpN-8372110; SplitSampler-83720</t>
  </si>
  <si>
    <t>55628</t>
  </si>
  <si>
    <t>Switch udbygning 2024</t>
  </si>
  <si>
    <t>'0000000</t>
  </si>
  <si>
    <t>SDU</t>
  </si>
  <si>
    <t>C9400, C9200</t>
  </si>
  <si>
    <t>55629</t>
  </si>
  <si>
    <t>Qumulo</t>
  </si>
  <si>
    <t>Serverrum Syd og Nord</t>
  </si>
  <si>
    <t>HPE/Qumulo</t>
  </si>
  <si>
    <t>HPE-A4200</t>
  </si>
  <si>
    <t>55630</t>
  </si>
  <si>
    <t>Vmware Management</t>
  </si>
  <si>
    <t>HPE, Infotrend</t>
  </si>
  <si>
    <t>DL325G11</t>
  </si>
  <si>
    <t>55631</t>
  </si>
  <si>
    <t>Fiberudbygning 2024</t>
  </si>
  <si>
    <t>Campus Sønderborg</t>
  </si>
  <si>
    <t>55632</t>
  </si>
  <si>
    <t>Veeam Storage</t>
  </si>
  <si>
    <t>Backup rummet</t>
  </si>
  <si>
    <t>Infotrend</t>
  </si>
  <si>
    <t>GS5024U</t>
  </si>
  <si>
    <t>55633</t>
  </si>
  <si>
    <t>Båndstation til Qstar</t>
  </si>
  <si>
    <t>55634</t>
  </si>
  <si>
    <t>Bladmikrotominstrument</t>
  </si>
  <si>
    <t>V17-704a-2</t>
  </si>
  <si>
    <t>kommer senere</t>
  </si>
  <si>
    <t>55635</t>
  </si>
  <si>
    <t>LED skærm - facade mod Syd Campusvej</t>
  </si>
  <si>
    <t>Ditte Bjerrisgaard</t>
  </si>
  <si>
    <t>91300 SDU Kommunikation</t>
  </si>
  <si>
    <t>Facade mod syd Campus Odense</t>
  </si>
  <si>
    <t>Expromo</t>
  </si>
  <si>
    <t>expromo smd-o aflang</t>
  </si>
  <si>
    <t>240270174</t>
  </si>
  <si>
    <t>55636</t>
  </si>
  <si>
    <t>LED skærm facade mod Nord Campus Odense</t>
  </si>
  <si>
    <t>Facade mod nord Campus Odense</t>
  </si>
  <si>
    <t>240270145</t>
  </si>
  <si>
    <t>55637</t>
  </si>
  <si>
    <t>Nexera LC-40D</t>
  </si>
  <si>
    <t>L22156252058 + L22156252054</t>
  </si>
  <si>
    <t>55638</t>
  </si>
  <si>
    <t>Speciel kamera</t>
  </si>
  <si>
    <t>2410115</t>
  </si>
  <si>
    <t>Basler</t>
  </si>
  <si>
    <t>ace 2 X a2A2560-20GMSWIR IMX992</t>
  </si>
  <si>
    <t>40576896</t>
  </si>
  <si>
    <t>55639</t>
  </si>
  <si>
    <t>mange - se vedl stamblad</t>
  </si>
  <si>
    <t>Bio-Rad Denmark</t>
  </si>
  <si>
    <t>796BR20308</t>
  </si>
  <si>
    <t>55640</t>
  </si>
  <si>
    <t>Potentiostate and impedance measrument</t>
  </si>
  <si>
    <t>3410128+3410238+3373400</t>
  </si>
  <si>
    <t>SP300</t>
  </si>
  <si>
    <t>20-06-1907</t>
  </si>
  <si>
    <t>55641</t>
  </si>
  <si>
    <t>LOGIQ Ultralydscanner</t>
  </si>
  <si>
    <t>3110668</t>
  </si>
  <si>
    <t>GE Healthcare Danmark A/S</t>
  </si>
  <si>
    <t>E10 R4</t>
  </si>
  <si>
    <t>LEP400149</t>
  </si>
  <si>
    <t>55642</t>
  </si>
  <si>
    <t>HPE ProLiant DL385 Gen11</t>
  </si>
  <si>
    <t>CZ2D21073R</t>
  </si>
  <si>
    <t>55643</t>
  </si>
  <si>
    <t>HPLC-apparat</t>
  </si>
  <si>
    <t>Ø11-410a-2</t>
  </si>
  <si>
    <t>Vanquish Core</t>
  </si>
  <si>
    <t>8372101</t>
  </si>
  <si>
    <t>55644</t>
  </si>
  <si>
    <t>Helkrops måler forurening radioaktivitet</t>
  </si>
  <si>
    <t>3110416</t>
  </si>
  <si>
    <t>Sluse scanner V11-611d-0</t>
  </si>
  <si>
    <t>NUVIA</t>
  </si>
  <si>
    <t>11010122</t>
  </si>
  <si>
    <t>55646</t>
  </si>
  <si>
    <t>Panagiotis Galanos</t>
  </si>
  <si>
    <t>V15-501b-2</t>
  </si>
  <si>
    <t>Evident Europe</t>
  </si>
  <si>
    <t>CKX53SF with DP28 camera</t>
  </si>
  <si>
    <t>3H42224 (microscope frame), 6920203</t>
  </si>
  <si>
    <t>55647</t>
  </si>
  <si>
    <t>Adv image software analysis with integrated AI modules in a high-perf</t>
  </si>
  <si>
    <t>3310170</t>
  </si>
  <si>
    <t>V18-404-1</t>
  </si>
  <si>
    <t>HW-WORKSTATION-HP-Z2G9-DL, SCAN-MOD-AI-C</t>
  </si>
  <si>
    <t>CZC35177HM (workstation), A7552000</t>
  </si>
  <si>
    <t>55648</t>
  </si>
  <si>
    <t>Kolding - Udskiftning af defekt varslingsanlæg</t>
  </si>
  <si>
    <t>Campus Kolding</t>
  </si>
  <si>
    <t>55649</t>
  </si>
  <si>
    <t>Massespektrometer (Astral  2)</t>
  </si>
  <si>
    <t>V10-510A-1</t>
  </si>
  <si>
    <t>thermo scientific</t>
  </si>
  <si>
    <t>Orbitrap Astral</t>
  </si>
  <si>
    <t>OA10272</t>
  </si>
  <si>
    <t>55650</t>
  </si>
  <si>
    <t>HPLC (Neo 4)</t>
  </si>
  <si>
    <t>termo scientific</t>
  </si>
  <si>
    <t>VN-C10-A/VN-A10-A/VN-P10-A</t>
  </si>
  <si>
    <t>6538334/8373513/8373481</t>
  </si>
  <si>
    <t>55651</t>
  </si>
  <si>
    <t>CREOPTIX WAVEdelta</t>
  </si>
  <si>
    <t>04-02-1901</t>
  </si>
  <si>
    <t>16-02-2563</t>
  </si>
  <si>
    <t>55653</t>
  </si>
  <si>
    <t>flow system</t>
  </si>
  <si>
    <t>Optolution</t>
  </si>
  <si>
    <t>FL_OW01</t>
  </si>
  <si>
    <t>26-10-1900</t>
  </si>
  <si>
    <t>55654</t>
  </si>
  <si>
    <t>EA Elektro-Automatik DC-belastninger</t>
  </si>
  <si>
    <t>3410233+2474961</t>
  </si>
  <si>
    <t>CIE 1 01a (Motor Lab)</t>
  </si>
  <si>
    <t>EA Elektro-Automatik</t>
  </si>
  <si>
    <t>EA-ELR 10000</t>
  </si>
  <si>
    <t>303607001</t>
  </si>
  <si>
    <t>55655</t>
  </si>
  <si>
    <t>Stabino Zeta potential measurement and titran + measurement cell 1mL</t>
  </si>
  <si>
    <t>3474269</t>
  </si>
  <si>
    <t>A3-09</t>
  </si>
  <si>
    <t>Microtrack</t>
  </si>
  <si>
    <t>Stabina Zeta</t>
  </si>
  <si>
    <t>4231000000</t>
  </si>
  <si>
    <t>55656</t>
  </si>
  <si>
    <t>HPLC - Infinity III</t>
  </si>
  <si>
    <t>1260 - Infinity III</t>
  </si>
  <si>
    <t>DEGCH00169</t>
  </si>
  <si>
    <t>55657</t>
  </si>
  <si>
    <t>Zetasizer Advance</t>
  </si>
  <si>
    <t>V18-603a-0</t>
  </si>
  <si>
    <t>10019524</t>
  </si>
  <si>
    <t>100026084</t>
  </si>
  <si>
    <t>55658</t>
  </si>
  <si>
    <t>Eclipse Ti2-A mikroskop inkl. 17 stk. tilbehør</t>
  </si>
  <si>
    <t>3410074+0030+0041+3410219</t>
  </si>
  <si>
    <t>Nanophotonics Lab, H0 07</t>
  </si>
  <si>
    <t>Nikon Instruments</t>
  </si>
  <si>
    <t>Eclipse Ti2-A</t>
  </si>
  <si>
    <t>551104</t>
  </si>
  <si>
    <t>55659</t>
  </si>
  <si>
    <t>2310171</t>
  </si>
  <si>
    <t>RBR</t>
  </si>
  <si>
    <t>RBRsolo3 Tu</t>
  </si>
  <si>
    <t>237926</t>
  </si>
  <si>
    <t>55661</t>
  </si>
  <si>
    <t>Højtryks reaktor RVD-3-5000</t>
  </si>
  <si>
    <t>3410238</t>
  </si>
  <si>
    <t>Ukrorgsyntez</t>
  </si>
  <si>
    <t>RVD-3-5000</t>
  </si>
  <si>
    <t>RS0285665</t>
  </si>
  <si>
    <t>55662</t>
  </si>
  <si>
    <t>Robotic base platform + mini spincoater, vacuum pump</t>
  </si>
  <si>
    <t>Roll2Roll Lab (A3 01)</t>
  </si>
  <si>
    <t>Sciprios GmbH</t>
  </si>
  <si>
    <t>SB004400</t>
  </si>
  <si>
    <t>55663</t>
  </si>
  <si>
    <t>Upgrade laser + filters for spinning disk microscope</t>
  </si>
  <si>
    <t>3310198</t>
  </si>
  <si>
    <t>Lumencor</t>
  </si>
  <si>
    <t>Celesta Quattro 4ch</t>
  </si>
  <si>
    <t>536145 (47930)</t>
  </si>
  <si>
    <t>55664</t>
  </si>
  <si>
    <t>3510120</t>
  </si>
  <si>
    <t>CZ2D280508</t>
  </si>
  <si>
    <t>55665</t>
  </si>
  <si>
    <t>Jacomex</t>
  </si>
  <si>
    <t>10016823</t>
  </si>
  <si>
    <t>6472</t>
  </si>
  <si>
    <t>55666</t>
  </si>
  <si>
    <t>3373924</t>
  </si>
  <si>
    <t>PQMS Elite</t>
  </si>
  <si>
    <t>10-5000-062-52-AW501</t>
  </si>
  <si>
    <t>55667</t>
  </si>
  <si>
    <t>Belysning restaurant, læsesal og campustorv</t>
  </si>
  <si>
    <t>Teis Lentz</t>
  </si>
  <si>
    <t>Campustorv, Læsesal,Restaurant</t>
  </si>
  <si>
    <t>55668</t>
  </si>
  <si>
    <t>Indretning af maskinværksted, Alsion</t>
  </si>
  <si>
    <t>55669</t>
  </si>
  <si>
    <t>Indretning af metalprintværksted, Alsion</t>
  </si>
  <si>
    <t>55670</t>
  </si>
  <si>
    <t>CFX Opus 384 Real-Time PCR System</t>
  </si>
  <si>
    <t>3110662</t>
  </si>
  <si>
    <t>Henrik Dimke</t>
  </si>
  <si>
    <t>V17-704a-1</t>
  </si>
  <si>
    <t>Bio-Rad Laboratories, Inc.</t>
  </si>
  <si>
    <t>796BR20304</t>
  </si>
  <si>
    <t>55671</t>
  </si>
  <si>
    <t>QX200 Droplet Digital PCR System</t>
  </si>
  <si>
    <t>QX200</t>
  </si>
  <si>
    <t>771BR10151</t>
  </si>
  <si>
    <t>55673</t>
  </si>
  <si>
    <t>Skridsikkert vinylgulv, BML</t>
  </si>
  <si>
    <t>LH-Gulve AS</t>
  </si>
  <si>
    <t>55674</t>
  </si>
  <si>
    <t>Udskiftning af lyskilder Kolding</t>
  </si>
  <si>
    <t>Alle kontor/underv/møde/audit</t>
  </si>
  <si>
    <t>55675</t>
  </si>
  <si>
    <t>iLOQ låsesystem til Nyt Sund</t>
  </si>
  <si>
    <t>Nyt Sund bygning 45</t>
  </si>
  <si>
    <t>55676</t>
  </si>
  <si>
    <t>Kameraovervågning i Nyt Sund</t>
  </si>
  <si>
    <t>Søren Bedsted Steffensen</t>
  </si>
  <si>
    <t>55677</t>
  </si>
  <si>
    <t>UR3E robot arm og Robotiq griber</t>
  </si>
  <si>
    <t>Jeroen Bergmann</t>
  </si>
  <si>
    <t>43010 SDU Biomedical Engineering Centre (BEC)</t>
  </si>
  <si>
    <t>Ø28-605-1</t>
  </si>
  <si>
    <t>UR3 og Robotiq 2 finger griber</t>
  </si>
  <si>
    <t>UR3E: 20245300846 griber: C-49319</t>
  </si>
  <si>
    <t>55678</t>
  </si>
  <si>
    <t>Luna Innovations Incorporated</t>
  </si>
  <si>
    <t>3410262</t>
  </si>
  <si>
    <t>Luna Innovations Inc.</t>
  </si>
  <si>
    <t>ODiSI 7108</t>
  </si>
  <si>
    <t>7108-241190068</t>
  </si>
  <si>
    <t>55679</t>
  </si>
  <si>
    <t>Kameraovervågning Beldringe</t>
  </si>
  <si>
    <t>Flere - overvågning</t>
  </si>
  <si>
    <t>55680</t>
  </si>
  <si>
    <t>Udvidelse af cykelparkeringen ved Sund Bygning 45.6</t>
  </si>
  <si>
    <t>55682</t>
  </si>
  <si>
    <t>Pilot scale pin mill</t>
  </si>
  <si>
    <t>5310019</t>
  </si>
  <si>
    <t>Lab-Mill</t>
  </si>
  <si>
    <t>2500831-10</t>
  </si>
  <si>
    <t>55684</t>
  </si>
  <si>
    <t>3110671</t>
  </si>
  <si>
    <t>Nicolai Damslund</t>
  </si>
  <si>
    <t>10305 DaCHE - Dansk Center for Sundhedsøkonomi</t>
  </si>
  <si>
    <t>Danmarks Statistik,Kbh</t>
  </si>
  <si>
    <t>ThinkSystem SR665 V3</t>
  </si>
  <si>
    <t>SJ701WV52</t>
  </si>
  <si>
    <t>55685</t>
  </si>
  <si>
    <t>Jess System Automated Westernblot</t>
  </si>
  <si>
    <t>BioTechne</t>
  </si>
  <si>
    <t>HSCC:90272000</t>
  </si>
  <si>
    <t>JS-5477</t>
  </si>
  <si>
    <t>55686</t>
  </si>
  <si>
    <t>Cyto-Mine: Single Cell Analysis and Monoclonality Assurance System</t>
  </si>
  <si>
    <t>V18-602b-0</t>
  </si>
  <si>
    <t>Sphere fluidics</t>
  </si>
  <si>
    <t>S003</t>
  </si>
  <si>
    <t>S003G00044</t>
  </si>
  <si>
    <t>55687</t>
  </si>
  <si>
    <t>CytoFLEX nano Flow Cytometer</t>
  </si>
  <si>
    <t>3110658</t>
  </si>
  <si>
    <t>CytoFLEX nano</t>
  </si>
  <si>
    <t>BJ08004</t>
  </si>
  <si>
    <t>55689</t>
  </si>
  <si>
    <t>Netværksstik til Kinexon tracking system</t>
  </si>
  <si>
    <t>3110641</t>
  </si>
  <si>
    <t>15410 Forskningsenheden Sport og Sundhed</t>
  </si>
  <si>
    <t>hal 2</t>
  </si>
  <si>
    <t>55690</t>
  </si>
  <si>
    <t>Corenet 2025</t>
  </si>
  <si>
    <t>C9600,C9500</t>
  </si>
  <si>
    <t>55692</t>
  </si>
  <si>
    <t>Rysteinkubator til bakteriekultur</t>
  </si>
  <si>
    <t>Infors</t>
  </si>
  <si>
    <t>Minitron</t>
  </si>
  <si>
    <t>55693</t>
  </si>
  <si>
    <t>Quantum ActiveScale Hardware</t>
  </si>
  <si>
    <t>Supermicro</t>
  </si>
  <si>
    <t>X12 Dual Node + JBODs</t>
  </si>
  <si>
    <t>55694</t>
  </si>
  <si>
    <t>Supermicro B200 HGX</t>
  </si>
  <si>
    <t>AS-A126GS-TNBR</t>
  </si>
  <si>
    <t>S944675X5415638</t>
  </si>
  <si>
    <t>55695</t>
  </si>
  <si>
    <t>Renovering af lofter med belysning</t>
  </si>
  <si>
    <t>Ø9-509-0</t>
  </si>
  <si>
    <t>55696</t>
  </si>
  <si>
    <t>Indretning af kantiner</t>
  </si>
  <si>
    <t>Kantine 2 og 4</t>
  </si>
  <si>
    <t>55697</t>
  </si>
  <si>
    <t>Omprogrammering af iLOQ på Nyt Sund i URIS-regi</t>
  </si>
  <si>
    <t>Bygning 45</t>
  </si>
  <si>
    <t>iLOQ</t>
  </si>
  <si>
    <t>55698</t>
  </si>
  <si>
    <t>Ombygning til SDU IT efter Forlag fraflyttet</t>
  </si>
  <si>
    <t>Bygning 23N</t>
  </si>
  <si>
    <t>55699</t>
  </si>
  <si>
    <t>Kameraopstilling til flagermus</t>
  </si>
  <si>
    <t>3310196</t>
  </si>
  <si>
    <t>Karsten Vesterholm</t>
  </si>
  <si>
    <t>V10-405-0</t>
  </si>
  <si>
    <t>55700</t>
  </si>
  <si>
    <t>PET imaging insert + 7T MRI system for preclinical imaging</t>
  </si>
  <si>
    <t>V11-611e-0</t>
  </si>
  <si>
    <t>MR Solutions</t>
  </si>
  <si>
    <t>MRS*DRYMAG 7024</t>
  </si>
  <si>
    <t>55702</t>
  </si>
  <si>
    <t>Steril LAF bænk</t>
  </si>
  <si>
    <t>Ninolab a/s</t>
  </si>
  <si>
    <t>n-Safe XL Sterile 1500</t>
  </si>
  <si>
    <t>103921</t>
  </si>
  <si>
    <t>55703</t>
  </si>
  <si>
    <t>Accessnet 2025</t>
  </si>
  <si>
    <t>Krydsfelter på hele SDU</t>
  </si>
  <si>
    <t>C9300,C9200,C9400</t>
  </si>
  <si>
    <t>55704</t>
  </si>
  <si>
    <t>Wireless 2025</t>
  </si>
  <si>
    <t>CW9800H1 mfl</t>
  </si>
  <si>
    <t>55707</t>
  </si>
  <si>
    <t>LI-7810 CH4/CO2/H2O Trace Gas Analyzer</t>
  </si>
  <si>
    <t>LI-7810</t>
  </si>
  <si>
    <t>55708</t>
  </si>
  <si>
    <t>Microscope</t>
  </si>
  <si>
    <t>Axiolab 5, SW ZEN modul coded Microscope</t>
  </si>
  <si>
    <t>3164005980</t>
  </si>
  <si>
    <t>55710</t>
  </si>
  <si>
    <t>Vinduesstyringer (brand- og røgventilation)</t>
  </si>
  <si>
    <t>Søren Lauesen</t>
  </si>
  <si>
    <t>Bygning 36</t>
  </si>
  <si>
    <t>WindowMaster</t>
  </si>
  <si>
    <t>55711</t>
  </si>
  <si>
    <t>Kabling for vinduesautomatik (brand- og røgventilation)</t>
  </si>
  <si>
    <t>55712</t>
  </si>
  <si>
    <t>Batteribank Serverrum</t>
  </si>
  <si>
    <t>Serverrum Nord</t>
  </si>
  <si>
    <t>55713</t>
  </si>
  <si>
    <t>Ombygning af Fysik- og Kemilab.</t>
  </si>
  <si>
    <t>55714</t>
  </si>
  <si>
    <t>Optical detector</t>
  </si>
  <si>
    <t>Nicolas Ubrig</t>
  </si>
  <si>
    <t>Teledyne Prinston Intruments</t>
  </si>
  <si>
    <t>PYL400-BRX-SM-Q-F-S</t>
  </si>
  <si>
    <t>X060017425</t>
  </si>
  <si>
    <t>55715</t>
  </si>
  <si>
    <t>OMK - 45003 2474961 - IMES003363 Kurt Godiksen</t>
  </si>
  <si>
    <t>Keithley</t>
  </si>
  <si>
    <t>Keithley 6517B Electrometer m 6522 Multi</t>
  </si>
  <si>
    <t>4665846</t>
  </si>
  <si>
    <t>55716</t>
  </si>
  <si>
    <t>Keithley 6517B Electrometer m 6522 Multiplexer</t>
  </si>
  <si>
    <t>4665580</t>
  </si>
  <si>
    <t>55718</t>
  </si>
  <si>
    <t>Ultrafast spectroscopy system</t>
  </si>
  <si>
    <t>3310191</t>
  </si>
  <si>
    <t>Ø11-410a-0</t>
  </si>
  <si>
    <t>Light Conversion</t>
  </si>
  <si>
    <t>PHAROS (PH2-10-0200-02-A0), ORPHEUS (PP5</t>
  </si>
  <si>
    <t>PHAROS (SN: L252703), ORPHEUS (SN:</t>
  </si>
  <si>
    <t>55719</t>
  </si>
  <si>
    <t>AKTA go Chromatography system</t>
  </si>
  <si>
    <t>V17-605a-1</t>
  </si>
  <si>
    <t>3234158</t>
  </si>
  <si>
    <t>55720</t>
  </si>
  <si>
    <t>IRMS Isoprime visION med EA PYROCube</t>
  </si>
  <si>
    <t>3310205</t>
  </si>
  <si>
    <t>Zarah Josefine Kofoed</t>
  </si>
  <si>
    <t>GeovisION</t>
  </si>
  <si>
    <t>AHTBE1013 og 2310BE1007</t>
  </si>
  <si>
    <t>546141</t>
  </si>
  <si>
    <t>Element EDS Analysis System</t>
  </si>
  <si>
    <t>Element Ametek Edax</t>
  </si>
  <si>
    <t>E1481-C2B</t>
  </si>
  <si>
    <t>Levetid (år)</t>
  </si>
  <si>
    <t>Timesats (DKK)</t>
  </si>
  <si>
    <t>[Indtast beskrivelse]</t>
  </si>
  <si>
    <t>Timer for transport</t>
  </si>
  <si>
    <t>Øvrige eksterne udgifter - 10% OH</t>
  </si>
  <si>
    <t>Leje af lokale til undervisning (på SDU) - pris kan fås ved henvendelse til 8888@sdu.dk</t>
  </si>
  <si>
    <t>Leje af SDU-lokaler - 0% OH</t>
  </si>
  <si>
    <t>Andel af indirekte omkostninger beregnet af SDUs omkostninger (OH)</t>
  </si>
  <si>
    <t>Projektnavn</t>
  </si>
  <si>
    <t>Kort beskrivelse af projekt</t>
  </si>
  <si>
    <t>Projektstart</t>
  </si>
  <si>
    <t>Leje af udstyr - Manuel indtastning</t>
  </si>
  <si>
    <t>Samlede omkostninger inkl. indirekte omkostninger (minimumspris)</t>
  </si>
  <si>
    <t>Kolonne1</t>
  </si>
  <si>
    <t>Andel af indirekte omkostninger beregnet af materialer, rejseudgifter eller ekstern konsulentbistand (OH)</t>
  </si>
  <si>
    <t>01400</t>
  </si>
  <si>
    <t>01700</t>
  </si>
  <si>
    <t>220000</t>
  </si>
  <si>
    <t>01800</t>
  </si>
  <si>
    <t>[T01 Drift] Leje af lokale til undervisning (på SDU)</t>
  </si>
  <si>
    <t>[T01 Drift] Øvrige eksterne udgifter</t>
  </si>
  <si>
    <t>[T01 Drift] Leje af udstyr</t>
  </si>
  <si>
    <t>Udleje af udstyr</t>
  </si>
  <si>
    <t>Øvrig drift</t>
  </si>
  <si>
    <t>Projektafgift (20% af de direkte udgifter)</t>
  </si>
  <si>
    <t>Beløb (ekskl. OH)</t>
  </si>
  <si>
    <t>Info</t>
  </si>
  <si>
    <t>Opsummering</t>
  </si>
  <si>
    <t>431082</t>
  </si>
  <si>
    <t>Rest overskud/underskud - evt. disponering efter aftale med ansvarlig VIP</t>
  </si>
  <si>
    <t>[Indtast projektnavn]</t>
  </si>
  <si>
    <t>[Indtast kort beskrivelse af projekt]</t>
  </si>
  <si>
    <t>[Indtast kunde-/virksomhedsnavn]</t>
  </si>
  <si>
    <t>[Indtast navn SDU bevillingshaver]</t>
  </si>
  <si>
    <t>[Indtast navn SDU omkostningssted]</t>
  </si>
  <si>
    <t>[dd-mm-åååå]</t>
  </si>
  <si>
    <t>[xx-xxxxx-xxxxxxx]</t>
  </si>
  <si>
    <t>Overhead af driftudgifter (10%)</t>
  </si>
  <si>
    <t>OBS!! Ved opdatering af data for anlægaktiverne, kopieres data ind fra linje 10. Det vil sige, at overskrifterne bibeholdes i dette ark, og derfor ikke skal kopieres med fra den opdaterede liste.</t>
  </si>
  <si>
    <t>Eks. Engangsvederlag</t>
  </si>
  <si>
    <t>Eks. Konference til USA</t>
  </si>
  <si>
    <t>Eks. Administrativt personale</t>
  </si>
  <si>
    <t>Indirekte omkostninger (OH) i alt</t>
  </si>
  <si>
    <t>VIP-løn</t>
  </si>
  <si>
    <t>TAP-løn</t>
  </si>
  <si>
    <t>Apparatur anskaffet for eksterne midler</t>
  </si>
  <si>
    <t>Udstyr kan være anskaffet via eksterne midler. Må muligvis ikke benyttes. Kontakt FSØ</t>
  </si>
  <si>
    <t>Følgeudgifter - 120% OH</t>
  </si>
  <si>
    <t>Omkostninger i alt</t>
  </si>
  <si>
    <t>Totaler</t>
  </si>
  <si>
    <t>[T01 Drift] Følgeudgifter</t>
  </si>
  <si>
    <t>[Indtast beskrivelse - Direkte projektrelateret udgift - f.eks. Materialer, rejseudgifter eller ekstern konsulentbistand]</t>
  </si>
  <si>
    <t>Samlet indtægt/Salgspris DKK ekskl. moms</t>
  </si>
  <si>
    <t>Fortjeneste/Forventet overskud</t>
  </si>
  <si>
    <t>Fortjeneste/Overskud til institut</t>
  </si>
  <si>
    <t xml:space="preserve">Direkte omkostninger </t>
  </si>
  <si>
    <t xml:space="preserve">Fortjeneste </t>
  </si>
  <si>
    <t>Indtægter</t>
  </si>
  <si>
    <t>[Indtast beskrivelse - Standard forbrugsudgift/følgeudgift ved brug af udstyret - f.eks. CO2, pipetter m.v. (intern handel)]</t>
  </si>
  <si>
    <t>Udstyrstimer</t>
  </si>
  <si>
    <t>Arbejdstimer</t>
  </si>
  <si>
    <t xml:space="preserve">[T01 Drift] Andet </t>
  </si>
  <si>
    <t>Gns. timepris pr. arbejdstime</t>
  </si>
  <si>
    <t xml:space="preserve">Gns. timepris pr. udstyrstime </t>
  </si>
  <si>
    <t>431090</t>
  </si>
  <si>
    <t>NN</t>
  </si>
  <si>
    <t>Stillingskategori</t>
  </si>
  <si>
    <t>Enheder</t>
  </si>
  <si>
    <t>Enhedspris</t>
  </si>
  <si>
    <t>Antal solgte enheder</t>
  </si>
  <si>
    <t>Enhedsstyret budget</t>
  </si>
  <si>
    <t>Enhedspris fra beregning</t>
  </si>
  <si>
    <t>Total budget</t>
  </si>
  <si>
    <t>ID-nr.
(se oversigt anlægsaktiv)</t>
  </si>
  <si>
    <t>Enheds-
pris</t>
  </si>
  <si>
    <t>Indtast antal enheder til brug for budgetark og tilbud</t>
  </si>
  <si>
    <t>Antal enheder i beregning (fra stamdata)</t>
  </si>
  <si>
    <t>Beregning af gennemsnitlig enhedspris på enheder angivet under stamdata - til fremtidig brug ved tilbudsgivning baseret på enhedspriser</t>
  </si>
  <si>
    <t xml:space="preserve">Beregning af gennemsnitlig timepris baseret på enten arbejdstimer eller udstyrstimer </t>
  </si>
  <si>
    <t>Opgave - skal udfyldes</t>
  </si>
  <si>
    <t>Noter</t>
  </si>
  <si>
    <t>Antal enheder (=antal timer eller styk, hvis gennemsnitspris skal anvendes)</t>
  </si>
  <si>
    <t>Konsulenttimer</t>
  </si>
  <si>
    <t>Årligt pr.</t>
  </si>
  <si>
    <t>30/04/20xx</t>
  </si>
  <si>
    <t>rum nr 0-43</t>
  </si>
  <si>
    <t>Arkadiusz Jarosław Goszczak</t>
  </si>
  <si>
    <t>55411-UK95</t>
  </si>
  <si>
    <t>Verdens største Gantry</t>
  </si>
  <si>
    <t>GÜDEL AG</t>
  </si>
  <si>
    <t>55728-UK10</t>
  </si>
  <si>
    <t>TA Instruments (Waters)</t>
  </si>
  <si>
    <t>HR10 (P/N 534001.901)</t>
  </si>
  <si>
    <t>5341-1007</t>
  </si>
  <si>
    <t>55728-UK95</t>
  </si>
  <si>
    <t>55749-UK10</t>
  </si>
  <si>
    <t>1 stk. Qcar 2</t>
  </si>
  <si>
    <t>Cyber Physical lab</t>
  </si>
  <si>
    <t>P/N 1120 QCAR 2</t>
  </si>
  <si>
    <t>63094</t>
  </si>
  <si>
    <t>55749-UK95</t>
  </si>
  <si>
    <t>3410057</t>
  </si>
  <si>
    <t>55779-UK95</t>
  </si>
  <si>
    <t>Bundle with power connverter and controllers for different power</t>
  </si>
  <si>
    <t>3410311 + 2474961</t>
  </si>
  <si>
    <t>Mohammed Ali Khan</t>
  </si>
  <si>
    <t>C4 02</t>
  </si>
  <si>
    <t>imperix ltd</t>
  </si>
  <si>
    <t>B-Box(RCP-HW3X)</t>
  </si>
  <si>
    <t>2024009</t>
  </si>
  <si>
    <t>55780-UK10</t>
  </si>
  <si>
    <t>DSC, Discovery (Differential scanning calorimetry)</t>
  </si>
  <si>
    <t>TA INSTRUMENTS; Waters</t>
  </si>
  <si>
    <t>DSC 250</t>
  </si>
  <si>
    <t>DSC 2A-03808</t>
  </si>
  <si>
    <t>55780-UK95</t>
  </si>
  <si>
    <t>5310060</t>
  </si>
  <si>
    <t>55798-UK10</t>
  </si>
  <si>
    <t>Thermal camera + software</t>
  </si>
  <si>
    <t>FLIR</t>
  </si>
  <si>
    <t>A655sc</t>
  </si>
  <si>
    <t>55009442</t>
  </si>
  <si>
    <t>55798-UK95</t>
  </si>
  <si>
    <t>3410257</t>
  </si>
  <si>
    <t>55817-UK10</t>
  </si>
  <si>
    <t>The potentiostat/galvanostat and RDE setup with electrocatalysis equipment.</t>
  </si>
  <si>
    <t>Yogendra Kumar Mishra</t>
  </si>
  <si>
    <t>3rd floor, at optics lab</t>
  </si>
  <si>
    <t>Metrohm Nordic</t>
  </si>
  <si>
    <t>3500001080</t>
  </si>
  <si>
    <t>161000005481</t>
  </si>
  <si>
    <t>55817-UK95</t>
  </si>
  <si>
    <t>2410340+3410330</t>
  </si>
  <si>
    <t>613000093</t>
  </si>
  <si>
    <t>Ø41-512a</t>
  </si>
  <si>
    <t>Precision impedance analyzer</t>
  </si>
  <si>
    <t>ø11-501-2</t>
  </si>
  <si>
    <t>Morten Lehm</t>
  </si>
  <si>
    <t>3-Skæremaskine</t>
  </si>
  <si>
    <t>CIE Lab 4-02 CAP-SG /CIE 2-01</t>
  </si>
  <si>
    <t>CIE1-01</t>
  </si>
  <si>
    <t>B2-01 QURE LAB</t>
  </si>
  <si>
    <t>V18-510-0</t>
  </si>
  <si>
    <t>1900291</t>
  </si>
  <si>
    <t>Opført ml P v2 og P v4</t>
  </si>
  <si>
    <t>02-12</t>
  </si>
  <si>
    <t>Bygning 34-2</t>
  </si>
  <si>
    <t>D0-03</t>
  </si>
  <si>
    <t>C3-12</t>
  </si>
  <si>
    <t>P L Brandts Alle 2</t>
  </si>
  <si>
    <t>C0-01</t>
  </si>
  <si>
    <t>M-0-20 Dialogen, V13-918a-0</t>
  </si>
  <si>
    <t>M-2-60 Cambridge, V17-109a-2</t>
  </si>
  <si>
    <t>55411</t>
  </si>
  <si>
    <t>Byg 42 og Byg 45-6</t>
  </si>
  <si>
    <t>55535</t>
  </si>
  <si>
    <t>Ombygning af foderforberedelse og sommerlab Marinebiologisk Forskningscenter</t>
  </si>
  <si>
    <t>Rasmus Davidsen</t>
  </si>
  <si>
    <t>Sommerlab filetering,øst af HB</t>
  </si>
  <si>
    <t>Lene Bjerringgaard Chrog</t>
  </si>
  <si>
    <t>bygn 45-4 V17-811C-1</t>
  </si>
  <si>
    <t>bygning 45-1-0 BML</t>
  </si>
  <si>
    <t>45-1-0 BML + WOC</t>
  </si>
  <si>
    <t>V10-701a-0 og V13-809a-0</t>
  </si>
  <si>
    <t>Lokale 11-84/11-83a</t>
  </si>
  <si>
    <t>A3-03 Alsion</t>
  </si>
  <si>
    <t>Alle gange 1-6+kantine+bib</t>
  </si>
  <si>
    <t>Lokale 61-85</t>
  </si>
  <si>
    <t>Omr 8, 28A, V6-gange</t>
  </si>
  <si>
    <t>Jens Broxgaard Hildebrandt</t>
  </si>
  <si>
    <t>55613</t>
  </si>
  <si>
    <t>Overvågning af F-gas i tunnel</t>
  </si>
  <si>
    <t>Ø4-604-00</t>
  </si>
  <si>
    <t>45-1-02-E V09-611d-2+611c-2</t>
  </si>
  <si>
    <t>Jf allonge II til lejekont</t>
  </si>
  <si>
    <t>55645</t>
  </si>
  <si>
    <t>Computer Controlled Thermal Solar Energy Unit + Photovoltaic Solar Energy</t>
  </si>
  <si>
    <t>3410090+3410134</t>
  </si>
  <si>
    <t>Elham Chamanehpour</t>
  </si>
  <si>
    <t>CIE 4 01 Power to X lab</t>
  </si>
  <si>
    <t>EDIBON International, S.A</t>
  </si>
  <si>
    <t>INT/CONS-EESTC +MINI-EESF/M</t>
  </si>
  <si>
    <t>INTCONSEESTC0028 + MINIEESFM0050</t>
  </si>
  <si>
    <t>Lokale F120, 4 sal, blok H</t>
  </si>
  <si>
    <t>CIE-bygning 1-02</t>
  </si>
  <si>
    <t>BML, Bygning 45-1</t>
  </si>
  <si>
    <t>BML b 45-1 og Retsm b 45-6</t>
  </si>
  <si>
    <t>Ved bygning 45-6</t>
  </si>
  <si>
    <t>55683</t>
  </si>
  <si>
    <t>Metal powder 3D printer</t>
  </si>
  <si>
    <t>Freemelt</t>
  </si>
  <si>
    <t>Freemelt One</t>
  </si>
  <si>
    <t>F1039</t>
  </si>
  <si>
    <t>55688</t>
  </si>
  <si>
    <t>Værktøj til montering på kran - speciel bygget</t>
  </si>
  <si>
    <t>2410097</t>
  </si>
  <si>
    <t>IN Service</t>
  </si>
  <si>
    <t>55691</t>
  </si>
  <si>
    <t>High Pressure Micromix Homogenizer</t>
  </si>
  <si>
    <t>3410275</t>
  </si>
  <si>
    <t>Genizer</t>
  </si>
  <si>
    <t>MixGenize-30K</t>
  </si>
  <si>
    <t>55705</t>
  </si>
  <si>
    <t>Cryogenic stage for scanning electron microscope Mira3</t>
  </si>
  <si>
    <t>3410243</t>
  </si>
  <si>
    <t>Kammrath &amp; Weiss GmbH</t>
  </si>
  <si>
    <t>CLN-00</t>
  </si>
  <si>
    <t>2505B-01</t>
  </si>
  <si>
    <t>55706</t>
  </si>
  <si>
    <t>HP BUNDLE 44658193/DL380</t>
  </si>
  <si>
    <t>Ø5-511a-0</t>
  </si>
  <si>
    <t>ProLiant DL380 Gen11</t>
  </si>
  <si>
    <t>CZ2D2W0194</t>
  </si>
  <si>
    <t>Bygning 34-1</t>
  </si>
  <si>
    <t>A3-12</t>
  </si>
  <si>
    <t>55717</t>
  </si>
  <si>
    <t>Triple quadropole LC-MS/MS</t>
  </si>
  <si>
    <t>Agilent Technology</t>
  </si>
  <si>
    <t>1290 Infinity High Speed pump + 6495 Tri</t>
  </si>
  <si>
    <t>Pump: DEHAD01014; 3Q: SD2528D307</t>
  </si>
  <si>
    <t>55721</t>
  </si>
  <si>
    <t>Kantine 4, Køkken - udskiftning af defekt vandinstallation over lofter</t>
  </si>
  <si>
    <t>55722</t>
  </si>
  <si>
    <t>Udskiftning af køleanlæg (Chilleranlæg) for køl 30</t>
  </si>
  <si>
    <t>Kasper Ege Scharff</t>
  </si>
  <si>
    <t>Taget af bygning 25</t>
  </si>
  <si>
    <t>55723</t>
  </si>
  <si>
    <t>Rational Kombiovn iCombi Classic 20 - ovn 1</t>
  </si>
  <si>
    <t>Kantine 4 Ø3-310-1</t>
  </si>
  <si>
    <t>Rational</t>
  </si>
  <si>
    <t>Rational Kombiovn iCombi Classic 20</t>
  </si>
  <si>
    <t>E21MJ25063229323</t>
  </si>
  <si>
    <t>55724</t>
  </si>
  <si>
    <t>Rational Kombiovn iCombi Classic 20 - ovn 2</t>
  </si>
  <si>
    <t>E21MJ24103174671</t>
  </si>
  <si>
    <t>55725</t>
  </si>
  <si>
    <t>Rational Kombiovn iCombi Classic 20 - ovn 3</t>
  </si>
  <si>
    <t>E21MJ24123189015</t>
  </si>
  <si>
    <t>55726</t>
  </si>
  <si>
    <t>Storskærm, Auditorie U45, Odense</t>
  </si>
  <si>
    <t>Exprome, Senheisser, Creston mv.</t>
  </si>
  <si>
    <t>Det samlede anlæg beståer af flere tekni</t>
  </si>
  <si>
    <t>Det samlede anlæg beståer af flere</t>
  </si>
  <si>
    <t>55727</t>
  </si>
  <si>
    <t>Potentiostat multi-channel</t>
  </si>
  <si>
    <t>3373922</t>
  </si>
  <si>
    <t>Satoshi Kawaichi</t>
  </si>
  <si>
    <t>PalmSens</t>
  </si>
  <si>
    <t>Multi EmStat4 HR</t>
  </si>
  <si>
    <t>SE 4192510009001</t>
  </si>
  <si>
    <t>55729</t>
  </si>
  <si>
    <t>Server 2025</t>
  </si>
  <si>
    <t>Serverum Syd</t>
  </si>
  <si>
    <t>2*DL385 G11</t>
  </si>
  <si>
    <t>55730</t>
  </si>
  <si>
    <t>Fiberudbygning SDU 2025</t>
  </si>
  <si>
    <t>Campus SB og OD</t>
  </si>
  <si>
    <t>55731</t>
  </si>
  <si>
    <t>Undervisnings auditorie, Lokale 136</t>
  </si>
  <si>
    <t>Løkken 1, 6400 Sønderborg</t>
  </si>
  <si>
    <t>Lokale 136</t>
  </si>
  <si>
    <t>Exprome, Senheisser, Creston mv</t>
  </si>
  <si>
    <t>55732</t>
  </si>
  <si>
    <t>Undervisnings auditorie, lokale 104</t>
  </si>
  <si>
    <t>Lokale 104</t>
  </si>
  <si>
    <t>55733</t>
  </si>
  <si>
    <t>Undervisnings auditorie, lokale 247</t>
  </si>
  <si>
    <t>Lokale 247</t>
  </si>
  <si>
    <t>55734</t>
  </si>
  <si>
    <t>Nødbelysningsanlæg i bygning OU27A</t>
  </si>
  <si>
    <t>Bygning 27a</t>
  </si>
  <si>
    <t>55735</t>
  </si>
  <si>
    <t>Container til klimakammer TEK</t>
  </si>
  <si>
    <t>Ved Teknisk Fakultet</t>
  </si>
  <si>
    <t>55736</t>
  </si>
  <si>
    <t>Institutgang mellem Sund OU45.1 og OU41</t>
  </si>
  <si>
    <t>OU41 og UO45-1</t>
  </si>
  <si>
    <t>55737</t>
  </si>
  <si>
    <t>Ændringer af Renrum, Alsion til Elektronmikroskop</t>
  </si>
  <si>
    <t>H1-05+06+07+08 Alsion, Renrum</t>
  </si>
  <si>
    <t>55738</t>
  </si>
  <si>
    <t>55739</t>
  </si>
  <si>
    <t>Rational Kombiovn iCombi Classic 20 - ovn 1 Kolding</t>
  </si>
  <si>
    <t>55740</t>
  </si>
  <si>
    <t>Rational Kombiovn iCombi Classic 20 - ovn 2 Kolding</t>
  </si>
  <si>
    <t>55741</t>
  </si>
  <si>
    <t>Benchtop X-ray diffractometer</t>
  </si>
  <si>
    <t>Mirabbos Khujamberdiev</t>
  </si>
  <si>
    <t>MiniFlex 600-C</t>
  </si>
  <si>
    <t>BD75000363-01</t>
  </si>
  <si>
    <t>55742</t>
  </si>
  <si>
    <t>Cell counter</t>
  </si>
  <si>
    <t>3110527</t>
  </si>
  <si>
    <t>Aida Solhøj Hansen</t>
  </si>
  <si>
    <t>V16-602A-2</t>
  </si>
  <si>
    <t>Chemometec</t>
  </si>
  <si>
    <t>900-2020</t>
  </si>
  <si>
    <t>9002020092502830</t>
  </si>
  <si>
    <t>55743</t>
  </si>
  <si>
    <t>Materials analysis</t>
  </si>
  <si>
    <t>2410173+3410172</t>
  </si>
  <si>
    <t>H1 05+H1 06+H1 07+H1 08</t>
  </si>
  <si>
    <t>Helios 5 UC</t>
  </si>
  <si>
    <t>9962139</t>
  </si>
  <si>
    <t>55744</t>
  </si>
  <si>
    <t>Bygningsændringer til plastineringsanlæg</t>
  </si>
  <si>
    <t>Bygning 45-6 V18-911a-2</t>
  </si>
  <si>
    <t>55745</t>
  </si>
  <si>
    <t>Radio for satellite communication</t>
  </si>
  <si>
    <t>3310235+2310208</t>
  </si>
  <si>
    <t>Lunde Åvej, 5450 Otterup</t>
  </si>
  <si>
    <t>matrikel 2r</t>
  </si>
  <si>
    <t>Space Inventor</t>
  </si>
  <si>
    <t>STTC-P3</t>
  </si>
  <si>
    <t>STTC-p3</t>
  </si>
  <si>
    <t>55746</t>
  </si>
  <si>
    <t>Satellite antenna system</t>
  </si>
  <si>
    <t>matrikkel 2r</t>
  </si>
  <si>
    <t>Safran</t>
  </si>
  <si>
    <t>LEGION400</t>
  </si>
  <si>
    <t>S157462/022</t>
  </si>
  <si>
    <t>55747</t>
  </si>
  <si>
    <t>Vector Network Analyzer 44GHz</t>
  </si>
  <si>
    <t>Ø17-605b-1</t>
  </si>
  <si>
    <t>N9951A</t>
  </si>
  <si>
    <t>TH65191010</t>
  </si>
  <si>
    <t>55748</t>
  </si>
  <si>
    <t>Server til Videoovervågning</t>
  </si>
  <si>
    <t>DL385 G11</t>
  </si>
  <si>
    <t>55750</t>
  </si>
  <si>
    <t>Impedance analyzer</t>
  </si>
  <si>
    <t>Fataneh Farhadinia</t>
  </si>
  <si>
    <t>45005 SDU Mikroelektronik</t>
  </si>
  <si>
    <t>Ø26-603a-1</t>
  </si>
  <si>
    <t>MY54604461</t>
  </si>
  <si>
    <t>55751</t>
  </si>
  <si>
    <t>Vector network analyzer</t>
  </si>
  <si>
    <t>P5004B</t>
  </si>
  <si>
    <t>MY61400416</t>
  </si>
  <si>
    <t>55752</t>
  </si>
  <si>
    <t>Waveform generator</t>
  </si>
  <si>
    <t>81160A</t>
  </si>
  <si>
    <t>MY60411215</t>
  </si>
  <si>
    <t>55753</t>
  </si>
  <si>
    <t>4,5 GHz Voltage probe active</t>
  </si>
  <si>
    <t>RT-ZD40</t>
  </si>
  <si>
    <t>ID: 1410.5205.02-300587-YN</t>
  </si>
  <si>
    <t>55754</t>
  </si>
  <si>
    <t>ID: 1410.5205.02-300586-HH</t>
  </si>
  <si>
    <t>55755</t>
  </si>
  <si>
    <t>Signal and spectrum analyser</t>
  </si>
  <si>
    <t>FSV3030</t>
  </si>
  <si>
    <t>ID: 1330.5000.K30-102579-AZ</t>
  </si>
  <si>
    <t>55756</t>
  </si>
  <si>
    <t>Digital Osciloscop</t>
  </si>
  <si>
    <t>RT064</t>
  </si>
  <si>
    <t>ID: 1802.0001K04-112532-XJ</t>
  </si>
  <si>
    <t>55757</t>
  </si>
  <si>
    <t>ID: 1802.0001K04-112533-NX</t>
  </si>
  <si>
    <t>55759</t>
  </si>
  <si>
    <t>Robot arm og controller skab</t>
  </si>
  <si>
    <t>LBR Med 14 R820</t>
  </si>
  <si>
    <t>4587838 og 3419210</t>
  </si>
  <si>
    <t>55760</t>
  </si>
  <si>
    <t>Digital osciloscop</t>
  </si>
  <si>
    <t>RTO64</t>
  </si>
  <si>
    <t>ID: 1802.0001K01-112531-FE</t>
  </si>
  <si>
    <t>55761</t>
  </si>
  <si>
    <t>Spektrum analyser</t>
  </si>
  <si>
    <t>FPL1026 5 KHz til 26,5 GHz</t>
  </si>
  <si>
    <t>ID: 1304.0004K26-200345-VK</t>
  </si>
  <si>
    <t>55762</t>
  </si>
  <si>
    <t>TREND CTS 2025</t>
  </si>
  <si>
    <t>Trend CTS</t>
  </si>
  <si>
    <t>55763</t>
  </si>
  <si>
    <t>Kabling og programmering af brandspjæld byg 39</t>
  </si>
  <si>
    <t>Jens Lindskov Brentegani</t>
  </si>
  <si>
    <t>Bygning 39</t>
  </si>
  <si>
    <t>Ingen Intet</t>
  </si>
  <si>
    <t>55764</t>
  </si>
  <si>
    <t>Hyperspectral Camera system - Oculus Hypervision 1700</t>
  </si>
  <si>
    <t>3410318, 3410319 &amp; 3410330</t>
  </si>
  <si>
    <t>Imaging Lab, B2 01</t>
  </si>
  <si>
    <t>QTechnology</t>
  </si>
  <si>
    <t>Hypervision 1700 - HV-IMX990</t>
  </si>
  <si>
    <t>AFF93A</t>
  </si>
  <si>
    <t>55765</t>
  </si>
  <si>
    <t>G2000 Plasma Generator</t>
  </si>
  <si>
    <t>Fatemeh Sadat Mirsafi</t>
  </si>
  <si>
    <t>CIE 4 01</t>
  </si>
  <si>
    <t>Redline</t>
  </si>
  <si>
    <t>45-20-100-10G2000</t>
  </si>
  <si>
    <t>A3-33349</t>
  </si>
  <si>
    <t>55766</t>
  </si>
  <si>
    <t>Vogn 5, 5 pers., el</t>
  </si>
  <si>
    <t>Spinderigade 24, 7100 Vejle</t>
  </si>
  <si>
    <t>SDU, Vejle</t>
  </si>
  <si>
    <t>WV</t>
  </si>
  <si>
    <t>ID.4 Move+</t>
  </si>
  <si>
    <t>wvgzzze20te013202/EM97956</t>
  </si>
  <si>
    <t>55767</t>
  </si>
  <si>
    <t>Vogn 10, 7 pers., el</t>
  </si>
  <si>
    <t>SDU, Sønderborg</t>
  </si>
  <si>
    <t>ID Buzz Lang Life+</t>
  </si>
  <si>
    <t>wv2zzzeb3th022724/EM10039</t>
  </si>
  <si>
    <t>55768</t>
  </si>
  <si>
    <t>Vogn 28, 5 pers., el</t>
  </si>
  <si>
    <t>wvgzzze22te011435/EM97951</t>
  </si>
  <si>
    <t>55769</t>
  </si>
  <si>
    <t>Vogn 29, 5 pers., el</t>
  </si>
  <si>
    <t>wvgzzze24te011503/EM97954</t>
  </si>
  <si>
    <t>55770</t>
  </si>
  <si>
    <t>Vogn 30, 5 pers., el</t>
  </si>
  <si>
    <t>wvgzzze21te011703/EM97953</t>
  </si>
  <si>
    <t>55771</t>
  </si>
  <si>
    <t>Vogn 31, 5 pers., el</t>
  </si>
  <si>
    <t>wvgzzze20te011482/EM97952</t>
  </si>
  <si>
    <t>55772</t>
  </si>
  <si>
    <t>Vogn 32, 5 pers., el</t>
  </si>
  <si>
    <t>wvgzzze29te011433/EM97955</t>
  </si>
  <si>
    <t>55774</t>
  </si>
  <si>
    <t>Vogn 34, 7 pers., el</t>
  </si>
  <si>
    <t>wv2zzzeb3th022688/EM10038</t>
  </si>
  <si>
    <t>55775</t>
  </si>
  <si>
    <t>Vogn 35, 7 pers., el</t>
  </si>
  <si>
    <t>wv2zzzeb0th022616/EM10037</t>
  </si>
  <si>
    <t>55777</t>
  </si>
  <si>
    <t>Software Defined Radio</t>
  </si>
  <si>
    <t>2310208+3310235</t>
  </si>
  <si>
    <t>National Instruments, Ettus</t>
  </si>
  <si>
    <t>USRP X440, 131868E-03L</t>
  </si>
  <si>
    <t>35548E5</t>
  </si>
  <si>
    <t>55778</t>
  </si>
  <si>
    <t>Leica DMi8 UV-WF</t>
  </si>
  <si>
    <t>3310210</t>
  </si>
  <si>
    <t>Maria Szomek</t>
  </si>
  <si>
    <t>v10-602-2</t>
  </si>
  <si>
    <t>25037376</t>
  </si>
  <si>
    <t>S/N 687876</t>
  </si>
  <si>
    <t>55781</t>
  </si>
  <si>
    <t>Gas Chromatography–Mass Spectrometry</t>
  </si>
  <si>
    <t>3310261</t>
  </si>
  <si>
    <t>Shimadzu Corporation</t>
  </si>
  <si>
    <t>GCMS-QP2050 and Nexis GC-2030</t>
  </si>
  <si>
    <t>GCMS-QP2050 021896200351; GC-2030 C</t>
  </si>
  <si>
    <t>55782</t>
  </si>
  <si>
    <t>Opdeling af NAT sekr. mindre lokaler</t>
  </si>
  <si>
    <t>NAT Ø6-509a-2 og Ø6-508c-2</t>
  </si>
  <si>
    <t>55783</t>
  </si>
  <si>
    <t>Centraler til styring af vinduer Campustorvet</t>
  </si>
  <si>
    <t>Henrik Guldager</t>
  </si>
  <si>
    <t>Campustorvet, bygning 34.1</t>
  </si>
  <si>
    <t>55784</t>
  </si>
  <si>
    <t>Tilretning af varsling til dyrehold BML</t>
  </si>
  <si>
    <t>OU45-1 - BML</t>
  </si>
  <si>
    <t>55785</t>
  </si>
  <si>
    <t>Forsyninger til Kryostat TEKMCI POLIMA</t>
  </si>
  <si>
    <t>Bygning 42 og 43</t>
  </si>
  <si>
    <t>55786</t>
  </si>
  <si>
    <t>Ombygning af lejemål Sydvestjysk Sygehus til flere medicinstuderende</t>
  </si>
  <si>
    <t>Charlotte Eg Eisenhardt</t>
  </si>
  <si>
    <t>Finsensgade 35, 6700 Esbjerg</t>
  </si>
  <si>
    <t>Sydvestjysk sygehus</t>
  </si>
  <si>
    <t>55787</t>
  </si>
  <si>
    <t>Mørklægnings-motorrullegardiner AL U110</t>
  </si>
  <si>
    <t>Anders Kobborg Staugaard</t>
  </si>
  <si>
    <t>Alsion Blok C U110</t>
  </si>
  <si>
    <t>55788</t>
  </si>
  <si>
    <t>Backup 2025</t>
  </si>
  <si>
    <t>Maskinstue 2, Serverrum Nord</t>
  </si>
  <si>
    <t>HPE, Infortrend</t>
  </si>
  <si>
    <t>55789</t>
  </si>
  <si>
    <t>Billedeanalyser</t>
  </si>
  <si>
    <t>V10-602-1</t>
  </si>
  <si>
    <t>Amersham ImageQuant 800</t>
  </si>
  <si>
    <t>56740889 B</t>
  </si>
  <si>
    <t>55791</t>
  </si>
  <si>
    <t>Lars Yde</t>
  </si>
  <si>
    <t>Ø40-603a-0</t>
  </si>
  <si>
    <t>IKA</t>
  </si>
  <si>
    <t>4899021 Kalorimeter, IKA C 200 UNI</t>
  </si>
  <si>
    <t>55792</t>
  </si>
  <si>
    <t>Optisk tracking system</t>
  </si>
  <si>
    <t>Atracsys LLC</t>
  </si>
  <si>
    <t>Fusion Track 500</t>
  </si>
  <si>
    <t>0x2100000e34c50c28</t>
  </si>
  <si>
    <t>55793</t>
  </si>
  <si>
    <t>Dual-channel dynamic signal analyzer</t>
  </si>
  <si>
    <t>Stanford Research Systems</t>
  </si>
  <si>
    <t>SR780</t>
  </si>
  <si>
    <t>77584</t>
  </si>
  <si>
    <t>55795</t>
  </si>
  <si>
    <t>Robotic end effector for programmed assembly and disassembly of structures</t>
  </si>
  <si>
    <t>Various</t>
  </si>
  <si>
    <t>55796</t>
  </si>
  <si>
    <t>Hyperspektralt mikroskop</t>
  </si>
  <si>
    <t>Morten Sielnik Andersen</t>
  </si>
  <si>
    <t>Ø28-601-1</t>
  </si>
  <si>
    <t>Thorlabs Sweden AB</t>
  </si>
  <si>
    <t>55797</t>
  </si>
  <si>
    <t>micro positioners</t>
  </si>
  <si>
    <t>3410357</t>
  </si>
  <si>
    <t>Ø26-507-1</t>
  </si>
  <si>
    <t>Zaber</t>
  </si>
  <si>
    <t>ASR100B120B-T3A-K0063, X-LSM050A-E03-PTB</t>
  </si>
  <si>
    <t>55800</t>
  </si>
  <si>
    <t>990 Microware Generator</t>
  </si>
  <si>
    <t>RMN3588A</t>
  </si>
  <si>
    <t>G3588-64000</t>
  </si>
  <si>
    <t>55801</t>
  </si>
  <si>
    <t>Optical devise for microscopy</t>
  </si>
  <si>
    <t>2410270+3410205</t>
  </si>
  <si>
    <t>Cleanroom</t>
  </si>
  <si>
    <t>MIGHTEX SYSTEMS</t>
  </si>
  <si>
    <t>Polygon1000G</t>
  </si>
  <si>
    <t>10-250711-006</t>
  </si>
  <si>
    <t>55802</t>
  </si>
  <si>
    <t>Real-time controller that runs Simulink models to control laborato</t>
  </si>
  <si>
    <t>3410136 + 3410254</t>
  </si>
  <si>
    <t>J4 05</t>
  </si>
  <si>
    <t>Speedgoat GmbH</t>
  </si>
  <si>
    <t>12277</t>
  </si>
  <si>
    <t>55803</t>
  </si>
  <si>
    <t>Qstar 2025</t>
  </si>
  <si>
    <t>Qstar, HPE</t>
  </si>
  <si>
    <t>MSL LTO9</t>
  </si>
  <si>
    <t>55805</t>
  </si>
  <si>
    <t>Batteri Klimaskab</t>
  </si>
  <si>
    <t>CIE - 0.06A</t>
  </si>
  <si>
    <t>Weiss technik</t>
  </si>
  <si>
    <t>ClimeEvent C2/600/50/4</t>
  </si>
  <si>
    <t>58566335210010</t>
  </si>
  <si>
    <t>55806</t>
  </si>
  <si>
    <t>Electrochemical testing equipment</t>
  </si>
  <si>
    <t>3410240</t>
  </si>
  <si>
    <t>Bartosz Gackowski</t>
  </si>
  <si>
    <t>Ivium Technologies</t>
  </si>
  <si>
    <t>Iviumstat 2.h / Iviumboost</t>
  </si>
  <si>
    <t>A79718, IB9224</t>
  </si>
  <si>
    <t>55807</t>
  </si>
  <si>
    <t>Guava easyCyte 11HT, Boxed Instrument, Flowcytometer</t>
  </si>
  <si>
    <t>Beate Kraft</t>
  </si>
  <si>
    <t>Cytek Biosciences B.V.</t>
  </si>
  <si>
    <t>0500-4020 (11HT)</t>
  </si>
  <si>
    <t>EC253126F1</t>
  </si>
  <si>
    <t>55808</t>
  </si>
  <si>
    <t>Ultralydsmåler</t>
  </si>
  <si>
    <t>3310226</t>
  </si>
  <si>
    <t>Avisoft Bioacoustics</t>
  </si>
  <si>
    <t>1216H</t>
  </si>
  <si>
    <t>1216H/18</t>
  </si>
  <si>
    <t>55809</t>
  </si>
  <si>
    <t>VMWare og AI kapacitet</t>
  </si>
  <si>
    <t>HPE, Nvidia</t>
  </si>
  <si>
    <t>DL385</t>
  </si>
  <si>
    <t>55810</t>
  </si>
  <si>
    <t>Screenduge bygn 42, PVC frie, komplet</t>
  </si>
  <si>
    <t>Bygn 42 (Vest og syd)</t>
  </si>
  <si>
    <t>55811</t>
  </si>
  <si>
    <t>Døre som giver adgang til pudsebroer</t>
  </si>
  <si>
    <t>Fjelsø</t>
  </si>
  <si>
    <t>55812</t>
  </si>
  <si>
    <t>High proformance osciloscop</t>
  </si>
  <si>
    <t>RTP164B</t>
  </si>
  <si>
    <t>ID: 1803.7000K16-100954-bp</t>
  </si>
  <si>
    <t>55816</t>
  </si>
  <si>
    <t>DNA/RNA kapilær elektroforese system</t>
  </si>
  <si>
    <t>3310292</t>
  </si>
  <si>
    <t>V15-409b-2</t>
  </si>
  <si>
    <t>Fragment Analyzer 5200</t>
  </si>
  <si>
    <t>MY2545AA92</t>
  </si>
  <si>
    <t>55821</t>
  </si>
  <si>
    <t>Co2 inkubator</t>
  </si>
  <si>
    <t>3110854</t>
  </si>
  <si>
    <t>Dorte Overgaard Brorsen</t>
  </si>
  <si>
    <t>V17-801b-2</t>
  </si>
  <si>
    <t>PHCbi</t>
  </si>
  <si>
    <t>PHCbi MCO-230AIC/UV/H2O2, 50 C, 230</t>
  </si>
  <si>
    <t>250560095</t>
  </si>
  <si>
    <t>55822</t>
  </si>
  <si>
    <t>Omrokering af Flow core og MADE Core - SUND</t>
  </si>
  <si>
    <t>Bygning 41 og 45</t>
  </si>
  <si>
    <t>55823</t>
  </si>
  <si>
    <t>Solgardiner og diskriminationsgardiner</t>
  </si>
  <si>
    <t>U110</t>
  </si>
  <si>
    <t>Garant Sønderborg</t>
  </si>
  <si>
    <t>55825</t>
  </si>
  <si>
    <t>Bil / reg. nr. EN10080</t>
  </si>
  <si>
    <t>P1-Øst /Odense</t>
  </si>
  <si>
    <t>Volkswagen e-Caravelle lang</t>
  </si>
  <si>
    <t>Basis EL 218 HK 160 kW Aut1 trins</t>
  </si>
  <si>
    <t>WV5ZZZTW2SK095254</t>
  </si>
  <si>
    <t>55826</t>
  </si>
  <si>
    <t>BIL reg. nr. EN10079</t>
  </si>
  <si>
    <t>Volkswagen ID. BUZZ lang  life</t>
  </si>
  <si>
    <t>286 hk 210 kw</t>
  </si>
  <si>
    <t>Wv2ZZZEB6TH023186</t>
  </si>
  <si>
    <t>55827</t>
  </si>
  <si>
    <t>AV Auditorie U1, Odense</t>
  </si>
  <si>
    <t>U1</t>
  </si>
  <si>
    <t>Expromo, Senheisser, Creston mv.</t>
  </si>
  <si>
    <t>55828</t>
  </si>
  <si>
    <t>Materialetestinstrument til mekanisk karakterisering på nanoskala</t>
  </si>
  <si>
    <t>3110672</t>
  </si>
  <si>
    <t>Alexander Rauch</t>
  </si>
  <si>
    <t>V18-807f-1</t>
  </si>
  <si>
    <t>KLA instruments</t>
  </si>
  <si>
    <t>G200X Nanoindenter</t>
  </si>
  <si>
    <t>44241961</t>
  </si>
  <si>
    <t>55829</t>
  </si>
  <si>
    <t>Vandskærer</t>
  </si>
  <si>
    <t>Thomas Schmidt</t>
  </si>
  <si>
    <t>91206 Collaboration &amp; SDU Startup Station</t>
  </si>
  <si>
    <t>Cortex Park 26, 5230 Odense M</t>
  </si>
  <si>
    <t>3-0-14</t>
  </si>
  <si>
    <t>WAZER</t>
  </si>
  <si>
    <t>WAZER G2 Pro (50Hz)</t>
  </si>
  <si>
    <t>M2PB1132CB</t>
  </si>
  <si>
    <t>55830</t>
  </si>
  <si>
    <t>Pladevasker</t>
  </si>
  <si>
    <t>Aquamax 2000</t>
  </si>
  <si>
    <t>AQ2K 08169</t>
  </si>
  <si>
    <t>55831</t>
  </si>
  <si>
    <t>3310208</t>
  </si>
  <si>
    <t>31006 Translational Biology</t>
  </si>
  <si>
    <t>G7180A, G7104A,G7116B, G7137B</t>
  </si>
  <si>
    <t>ROJAA14965, DEHAB00315, DEHFB02411,</t>
  </si>
  <si>
    <t>55832</t>
  </si>
  <si>
    <t>Nyt ABV anlæg Hal 1</t>
  </si>
  <si>
    <t>Hal 1</t>
  </si>
  <si>
    <t>MK Global</t>
  </si>
  <si>
    <t>55833</t>
  </si>
  <si>
    <t>Nyt ABV anlæg Hal 3</t>
  </si>
  <si>
    <t>Hal 3</t>
  </si>
  <si>
    <t>55834</t>
  </si>
  <si>
    <t>Cykelparkeringspladser Campus Kolding - særlig installation</t>
  </si>
  <si>
    <t>Lene B. Andersen</t>
  </si>
  <si>
    <t>Universitetsparken 1 Kolding</t>
  </si>
  <si>
    <t>CK-Mt A/S</t>
  </si>
  <si>
    <t>55836</t>
  </si>
  <si>
    <t>LSP bygning (ikke doneret del)</t>
  </si>
  <si>
    <t>Anton Holm Madsen</t>
  </si>
  <si>
    <t>28 ÅR</t>
  </si>
  <si>
    <t>LSP-bygningen</t>
  </si>
  <si>
    <t>55837</t>
  </si>
  <si>
    <t>LSP installationer i bygning (ikke doneret del)</t>
  </si>
  <si>
    <t>LSP bygningen</t>
  </si>
  <si>
    <t>55838</t>
  </si>
  <si>
    <t>Doneret bygning, LSP</t>
  </si>
  <si>
    <t>3910031</t>
  </si>
  <si>
    <t>lere</t>
  </si>
  <si>
    <t>55839</t>
  </si>
  <si>
    <t>LSP installationer i bygning (doneret del)</t>
  </si>
  <si>
    <t>Vælg stillingskategori…</t>
  </si>
  <si>
    <t>Sum af Anskaffelsessum</t>
  </si>
  <si>
    <t>ID før bindestreg</t>
  </si>
  <si>
    <t>39316</t>
  </si>
  <si>
    <t>47537</t>
  </si>
  <si>
    <t>47863</t>
  </si>
  <si>
    <t>47991</t>
  </si>
  <si>
    <t>47996</t>
  </si>
  <si>
    <t>48000</t>
  </si>
  <si>
    <t>54005</t>
  </si>
  <si>
    <t>54029</t>
  </si>
  <si>
    <t>54075</t>
  </si>
  <si>
    <t>54129</t>
  </si>
  <si>
    <t>54141</t>
  </si>
  <si>
    <t>54152</t>
  </si>
  <si>
    <t>54173</t>
  </si>
  <si>
    <t>54174</t>
  </si>
  <si>
    <t>54176</t>
  </si>
  <si>
    <t>54224</t>
  </si>
  <si>
    <t>54236</t>
  </si>
  <si>
    <t>54267</t>
  </si>
  <si>
    <t>54282</t>
  </si>
  <si>
    <t>54306</t>
  </si>
  <si>
    <t>54308</t>
  </si>
  <si>
    <t>54310</t>
  </si>
  <si>
    <t>54316</t>
  </si>
  <si>
    <t>54341</t>
  </si>
  <si>
    <t>54350</t>
  </si>
  <si>
    <t>54377</t>
  </si>
  <si>
    <t>54384</t>
  </si>
  <si>
    <t>54394</t>
  </si>
  <si>
    <t>54402</t>
  </si>
  <si>
    <t>54407</t>
  </si>
  <si>
    <t>54421</t>
  </si>
  <si>
    <t>54430</t>
  </si>
  <si>
    <t>54439</t>
  </si>
  <si>
    <t>54456</t>
  </si>
  <si>
    <t>54520</t>
  </si>
  <si>
    <t>54524</t>
  </si>
  <si>
    <t>54536</t>
  </si>
  <si>
    <t>54546</t>
  </si>
  <si>
    <t>54552</t>
  </si>
  <si>
    <t>54554</t>
  </si>
  <si>
    <t>54566</t>
  </si>
  <si>
    <t>54584</t>
  </si>
  <si>
    <t>54587</t>
  </si>
  <si>
    <t>54595</t>
  </si>
  <si>
    <t>54597</t>
  </si>
  <si>
    <t>54613</t>
  </si>
  <si>
    <t>54626</t>
  </si>
  <si>
    <t>54639</t>
  </si>
  <si>
    <t>54644</t>
  </si>
  <si>
    <t>54658</t>
  </si>
  <si>
    <t>54692</t>
  </si>
  <si>
    <t>54699</t>
  </si>
  <si>
    <t>54768</t>
  </si>
  <si>
    <t>54769</t>
  </si>
  <si>
    <t>54777</t>
  </si>
  <si>
    <t>54790</t>
  </si>
  <si>
    <t>54795</t>
  </si>
  <si>
    <t>54837</t>
  </si>
  <si>
    <t>54851</t>
  </si>
  <si>
    <t>54854</t>
  </si>
  <si>
    <t>54859</t>
  </si>
  <si>
    <t>54887</t>
  </si>
  <si>
    <t>54899</t>
  </si>
  <si>
    <t>54909</t>
  </si>
  <si>
    <t>54918</t>
  </si>
  <si>
    <t>54921</t>
  </si>
  <si>
    <t>54935</t>
  </si>
  <si>
    <t>54937</t>
  </si>
  <si>
    <t>54957</t>
  </si>
  <si>
    <t>54969</t>
  </si>
  <si>
    <t>55008</t>
  </si>
  <si>
    <t>55028</t>
  </si>
  <si>
    <t>55044</t>
  </si>
  <si>
    <t>55053</t>
  </si>
  <si>
    <t>55054</t>
  </si>
  <si>
    <t>55056</t>
  </si>
  <si>
    <t>55104</t>
  </si>
  <si>
    <t>55123</t>
  </si>
  <si>
    <t>55133</t>
  </si>
  <si>
    <t>55142</t>
  </si>
  <si>
    <t>55149</t>
  </si>
  <si>
    <t>55210</t>
  </si>
  <si>
    <t>55227</t>
  </si>
  <si>
    <t>55242</t>
  </si>
  <si>
    <t>55246</t>
  </si>
  <si>
    <t>55247</t>
  </si>
  <si>
    <t>55254</t>
  </si>
  <si>
    <t>55261</t>
  </si>
  <si>
    <t>55276</t>
  </si>
  <si>
    <t>55289</t>
  </si>
  <si>
    <t>55310</t>
  </si>
  <si>
    <t>55336</t>
  </si>
  <si>
    <t>55361</t>
  </si>
  <si>
    <t>55399</t>
  </si>
  <si>
    <t>55400</t>
  </si>
  <si>
    <t>55408</t>
  </si>
  <si>
    <t>55426</t>
  </si>
  <si>
    <t>55428</t>
  </si>
  <si>
    <t>55430</t>
  </si>
  <si>
    <t>55455</t>
  </si>
  <si>
    <t>55462</t>
  </si>
  <si>
    <t>55484</t>
  </si>
  <si>
    <t>55501</t>
  </si>
  <si>
    <t>55502</t>
  </si>
  <si>
    <t>55503</t>
  </si>
  <si>
    <t>55518</t>
  </si>
  <si>
    <t>55536</t>
  </si>
  <si>
    <t>55546</t>
  </si>
  <si>
    <t>55554</t>
  </si>
  <si>
    <t>55600</t>
  </si>
  <si>
    <t>55601</t>
  </si>
  <si>
    <t>55606</t>
  </si>
  <si>
    <t>55607</t>
  </si>
  <si>
    <t>55619</t>
  </si>
  <si>
    <t>55652</t>
  </si>
  <si>
    <t>55660</t>
  </si>
  <si>
    <t>55701</t>
  </si>
  <si>
    <t>55709</t>
  </si>
  <si>
    <t>55728</t>
  </si>
  <si>
    <t>55749</t>
  </si>
  <si>
    <t>55779</t>
  </si>
  <si>
    <t>55780</t>
  </si>
  <si>
    <t>55798</t>
  </si>
  <si>
    <t>55817</t>
  </si>
  <si>
    <t>Finansieret af projekt</t>
  </si>
  <si>
    <t>Sum af Finansieret af projekt</t>
  </si>
  <si>
    <t>Leveår</t>
  </si>
  <si>
    <t>OBS: DER MÅ IKKE FORETAGES ÆNDRINGER TIL TEKST, KOLONNER, RÆKKER, FORMLER ELLER FORMAT PÅ DENNE FANE</t>
  </si>
  <si>
    <t>Budget - med brug af udstyr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</si>
</sst>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_ * #,##0.00_ ;_ * \-#,##0.00_ ;_ * &quot;-&quot;??_ ;_ @_ "/>
    <numFmt numFmtId="165" formatCode="_ * #,##0_ ;_ * \-#,##0_ ;_ * &quot;-&quot;??_ ;_ @_ "/>
    <numFmt numFmtId="166" formatCode="#,##0;\-#,##0;"/>
    <numFmt numFmtId="167" formatCode="#,##0.00_ ;\-#,##0.00\ "/>
    <numFmt numFmtId="168" formatCode="dd\-mm\-yyyy"/>
    <numFmt numFmtId="169" formatCode="_ * #,##0.0_ ;_ * \-#,##0.0_ ;_ * &quot;-&quot;??_ ;_ @_ "/>
    <numFmt numFmtId="170" formatCode="_-* #,##0.00\ _k_r_._-;\-* #,##0.00\ _k_r_._-;_-* &quot;-&quot;??\ _k_r_._-;_-@_-"/>
    <numFmt numFmtId="171" formatCode="_ * #,##0.0000_ ;_ * \-#,##0.0000_ ;_ * &quot;-&quot;??_ ;_ @_ "/>
    <numFmt numFmtId="172" formatCode="0.000000"/>
    <numFmt numFmtId="173" formatCode="#,##0_ ;\-#,##0\ "/>
  </numFmts>
  <fonts count="6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i/>
      <sz val="11"/>
      <color theme="1"/>
      <name val="Aptos"/>
      <family val="2"/>
    </font>
    <font>
      <b/>
      <sz val="28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3"/>
      <name val="Arial"/>
      <family val="2"/>
    </font>
    <font>
      <b/>
      <sz val="8"/>
      <color theme="1"/>
      <name val="Aptos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Aptos"/>
      <family val="2"/>
    </font>
    <font>
      <b/>
      <sz val="11"/>
      <color rgb="FFC00000"/>
      <name val="Calibri"/>
      <family val="2"/>
      <scheme val="minor"/>
    </font>
    <font>
      <b/>
      <sz val="11"/>
      <name val="Aptos"/>
      <family val="2"/>
    </font>
    <font>
      <sz val="8"/>
      <color theme="0"/>
      <name val="Calibri"/>
      <family val="2"/>
      <scheme val="minor"/>
    </font>
    <font>
      <sz val="11"/>
      <color theme="3"/>
      <name val="Aptos"/>
      <family val="2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Aptos"/>
      <family val="2"/>
    </font>
    <font>
      <sz val="12"/>
      <color theme="1"/>
      <name val="Aptos"/>
      <family val="2"/>
    </font>
    <font>
      <b/>
      <i/>
      <sz val="11"/>
      <color theme="1"/>
      <name val="Aptos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Aptos"/>
      <family val="2"/>
    </font>
    <font>
      <b/>
      <sz val="8"/>
      <color rgb="FF363636"/>
      <name val="Tahoma"/>
      <family val="2"/>
    </font>
    <font>
      <sz val="8"/>
      <color rgb="FF363636"/>
      <name val="Tahoma"/>
      <family val="2"/>
    </font>
    <font>
      <b/>
      <sz val="11"/>
      <name val="Calibri"/>
      <family val="2"/>
      <scheme val="minor"/>
    </font>
    <font>
      <sz val="11"/>
      <color theme="0"/>
      <name val="Aptos"/>
      <family val="2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Aptos"/>
      <family val="2"/>
    </font>
    <font>
      <b/>
      <i/>
      <sz val="11"/>
      <color rgb="FFC00000"/>
      <name val="Calibri"/>
      <family val="2"/>
      <scheme val="minor"/>
    </font>
    <font>
      <sz val="10"/>
      <color theme="1"/>
      <name val="Aptos"/>
      <family val="2"/>
    </font>
    <font>
      <sz val="10"/>
      <color theme="1"/>
      <name val="Calibri"/>
      <family val="2"/>
      <scheme val="minor"/>
    </font>
    <font>
      <b/>
      <sz val="11"/>
      <color rgb="FF002060"/>
      <name val="Aptos"/>
      <family val="2"/>
    </font>
    <font>
      <b/>
      <sz val="11"/>
      <color rgb="FFFF0000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rgb="FF000000"/>
      <name val="Tahoma"/>
      <family val="2"/>
    </font>
    <font>
      <b/>
      <sz val="16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fgColor theme="0" tint="-0.14996795556505021"/>
        <bgColor theme="0"/>
      </patternFill>
    </fill>
    <fill>
      <patternFill patternType="lightUp">
        <fgColor theme="0" tint="-0.14996795556505021"/>
        <bgColor indexed="65"/>
      </patternFill>
    </fill>
    <fill>
      <patternFill patternType="lightUp">
        <fgColor theme="0" tint="-0.14996795556505021"/>
        <bgColor auto="1"/>
      </patternFill>
    </fill>
    <fill>
      <patternFill patternType="solid">
        <fgColor theme="0" tint="-0.499984740745262"/>
        <bgColor indexed="64"/>
      </patternFill>
    </fill>
  </fills>
  <borders count="9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medium">
        <color theme="0"/>
      </top>
      <bottom/>
      <diagonal/>
    </border>
    <border>
      <left/>
      <right style="medium">
        <color indexed="64"/>
      </right>
      <top/>
      <bottom style="medium">
        <color theme="0"/>
      </bottom>
      <diagonal/>
    </border>
  </borders>
  <cellStyleXfs count="15">
    <xf numFmtId="0" fontId="0" fillId="0" borderId="0"/>
    <xf numFmtId="40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3" borderId="0" applyNumberFormat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40" fontId="6" fillId="2" borderId="0">
      <alignment horizontal="right"/>
    </xf>
    <xf numFmtId="0" fontId="5" fillId="2" borderId="0">
      <alignment horizontal="right"/>
    </xf>
    <xf numFmtId="0" fontId="4" fillId="2" borderId="1"/>
    <xf numFmtId="0" fontId="4" fillId="0" borderId="0" applyBorder="0">
      <alignment horizontal="centerContinuous"/>
    </xf>
    <xf numFmtId="0" fontId="3" fillId="0" borderId="0" applyBorder="0">
      <alignment horizontal="centerContinuous"/>
    </xf>
    <xf numFmtId="9" fontId="8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578">
    <xf numFmtId="0" fontId="0" fillId="0" borderId="0" xfId="0"/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5" fillId="4" borderId="8" xfId="0" applyFont="1" applyFill="1" applyBorder="1" applyAlignment="1">
      <alignment horizontal="left" vertical="center" indent="1"/>
    </xf>
    <xf numFmtId="0" fontId="15" fillId="4" borderId="19" xfId="0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4" fontId="0" fillId="0" borderId="0" xfId="0" applyNumberFormat="1"/>
    <xf numFmtId="0" fontId="23" fillId="0" borderId="0" xfId="0" applyFont="1"/>
    <xf numFmtId="0" fontId="25" fillId="0" borderId="61" xfId="0" applyFont="1" applyBorder="1"/>
    <xf numFmtId="0" fontId="25" fillId="0" borderId="34" xfId="0" applyFont="1" applyBorder="1"/>
    <xf numFmtId="0" fontId="25" fillId="0" borderId="30" xfId="0" applyFont="1" applyBorder="1"/>
    <xf numFmtId="0" fontId="0" fillId="9" borderId="62" xfId="0" applyFill="1" applyBorder="1"/>
    <xf numFmtId="0" fontId="26" fillId="0" borderId="36" xfId="0" applyFont="1" applyBorder="1"/>
    <xf numFmtId="0" fontId="25" fillId="0" borderId="0" xfId="0" quotePrefix="1" applyFont="1"/>
    <xf numFmtId="0" fontId="25" fillId="0" borderId="1" xfId="0" quotePrefix="1" applyFont="1" applyBorder="1"/>
    <xf numFmtId="0" fontId="0" fillId="9" borderId="31" xfId="0" applyFill="1" applyBorder="1"/>
    <xf numFmtId="9" fontId="13" fillId="0" borderId="4" xfId="13" applyFont="1" applyBorder="1" applyAlignment="1">
      <alignment horizontal="center" wrapText="1"/>
    </xf>
    <xf numFmtId="1" fontId="26" fillId="0" borderId="0" xfId="0" applyNumberFormat="1" applyFont="1"/>
    <xf numFmtId="0" fontId="26" fillId="0" borderId="0" xfId="0" applyFont="1"/>
    <xf numFmtId="0" fontId="26" fillId="0" borderId="1" xfId="0" applyFont="1" applyBorder="1"/>
    <xf numFmtId="166" fontId="0" fillId="0" borderId="56" xfId="0" applyNumberFormat="1" applyBorder="1"/>
    <xf numFmtId="165" fontId="0" fillId="0" borderId="24" xfId="4" applyNumberFormat="1" applyFont="1" applyFill="1" applyBorder="1" applyAlignment="1">
      <alignment horizontal="center"/>
    </xf>
    <xf numFmtId="0" fontId="0" fillId="9" borderId="0" xfId="0" applyFill="1"/>
    <xf numFmtId="0" fontId="26" fillId="0" borderId="37" xfId="0" applyFont="1" applyBorder="1"/>
    <xf numFmtId="1" fontId="26" fillId="0" borderId="38" xfId="0" applyNumberFormat="1" applyFont="1" applyBorder="1"/>
    <xf numFmtId="0" fontId="26" fillId="0" borderId="38" xfId="0" applyFont="1" applyBorder="1"/>
    <xf numFmtId="0" fontId="26" fillId="0" borderId="39" xfId="0" applyFont="1" applyBorder="1"/>
    <xf numFmtId="0" fontId="25" fillId="0" borderId="43" xfId="0" applyFont="1" applyBorder="1"/>
    <xf numFmtId="0" fontId="0" fillId="0" borderId="63" xfId="0" applyBorder="1" applyAlignment="1">
      <alignment vertical="center" wrapText="1"/>
    </xf>
    <xf numFmtId="0" fontId="24" fillId="0" borderId="63" xfId="14" applyBorder="1" applyAlignment="1">
      <alignment vertical="center" wrapText="1"/>
    </xf>
    <xf numFmtId="2" fontId="0" fillId="0" borderId="0" xfId="0" applyNumberFormat="1"/>
    <xf numFmtId="165" fontId="0" fillId="0" borderId="26" xfId="4" applyNumberFormat="1" applyFont="1" applyFill="1" applyBorder="1"/>
    <xf numFmtId="166" fontId="0" fillId="0" borderId="0" xfId="0" applyNumberFormat="1"/>
    <xf numFmtId="0" fontId="0" fillId="10" borderId="0" xfId="0" applyFill="1"/>
    <xf numFmtId="0" fontId="18" fillId="0" borderId="0" xfId="0" applyFont="1" applyAlignment="1">
      <alignment horizontal="center"/>
    </xf>
    <xf numFmtId="0" fontId="17" fillId="0" borderId="0" xfId="3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5" fillId="6" borderId="6" xfId="0" applyFont="1" applyFill="1" applyBorder="1" applyAlignment="1">
      <alignment horizontal="left" vertical="center" indent="1"/>
    </xf>
    <xf numFmtId="0" fontId="15" fillId="6" borderId="27" xfId="0" applyFont="1" applyFill="1" applyBorder="1" applyAlignment="1">
      <alignment horizontal="left" vertical="center" indent="1"/>
    </xf>
    <xf numFmtId="0" fontId="15" fillId="6" borderId="2" xfId="0" applyFont="1" applyFill="1" applyBorder="1" applyAlignment="1">
      <alignment horizontal="left" vertical="center" indent="1"/>
    </xf>
    <xf numFmtId="0" fontId="30" fillId="6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24" fillId="0" borderId="0" xfId="14" applyAlignment="1">
      <alignment horizontal="left"/>
    </xf>
    <xf numFmtId="49" fontId="27" fillId="11" borderId="23" xfId="0" applyNumberFormat="1" applyFont="1" applyFill="1" applyBorder="1" applyAlignment="1">
      <alignment horizontal="center" vertical="center"/>
    </xf>
    <xf numFmtId="0" fontId="31" fillId="11" borderId="9" xfId="0" applyFont="1" applyFill="1" applyBorder="1" applyAlignment="1">
      <alignment horizontal="left" vertical="center" indent="1"/>
    </xf>
    <xf numFmtId="0" fontId="31" fillId="11" borderId="28" xfId="0" applyFont="1" applyFill="1" applyBorder="1" applyAlignment="1">
      <alignment horizontal="left" vertical="center" indent="1"/>
    </xf>
    <xf numFmtId="4" fontId="31" fillId="11" borderId="28" xfId="4" applyNumberFormat="1" applyFont="1" applyFill="1" applyBorder="1" applyAlignment="1">
      <alignment horizontal="left" vertical="center" indent="1"/>
    </xf>
    <xf numFmtId="0" fontId="31" fillId="11" borderId="17" xfId="0" applyFont="1" applyFill="1" applyBorder="1" applyAlignment="1">
      <alignment horizontal="left" vertical="center" indent="1"/>
    </xf>
    <xf numFmtId="49" fontId="27" fillId="4" borderId="35" xfId="0" applyNumberFormat="1" applyFont="1" applyFill="1" applyBorder="1" applyAlignment="1">
      <alignment vertical="center"/>
    </xf>
    <xf numFmtId="49" fontId="27" fillId="11" borderId="23" xfId="0" applyNumberFormat="1" applyFont="1" applyFill="1" applyBorder="1" applyAlignment="1">
      <alignment horizontal="left" vertical="center" indent="1"/>
    </xf>
    <xf numFmtId="49" fontId="27" fillId="11" borderId="33" xfId="0" quotePrefix="1" applyNumberFormat="1" applyFont="1" applyFill="1" applyBorder="1" applyAlignment="1">
      <alignment horizontal="left" vertical="center" indent="1"/>
    </xf>
    <xf numFmtId="49" fontId="27" fillId="11" borderId="33" xfId="0" applyNumberFormat="1" applyFont="1" applyFill="1" applyBorder="1" applyAlignment="1">
      <alignment horizontal="left" vertical="center" indent="1"/>
    </xf>
    <xf numFmtId="0" fontId="27" fillId="0" borderId="33" xfId="0" applyFont="1" applyBorder="1" applyAlignment="1">
      <alignment horizontal="left" vertical="center" indent="1"/>
    </xf>
    <xf numFmtId="49" fontId="27" fillId="4" borderId="45" xfId="0" applyNumberFormat="1" applyFont="1" applyFill="1" applyBorder="1" applyAlignment="1">
      <alignment horizontal="left" vertical="center" indent="1"/>
    </xf>
    <xf numFmtId="49" fontId="27" fillId="4" borderId="35" xfId="0" applyNumberFormat="1" applyFont="1" applyFill="1" applyBorder="1" applyAlignment="1">
      <alignment horizontal="left" vertical="center" indent="1"/>
    </xf>
    <xf numFmtId="164" fontId="0" fillId="0" borderId="0" xfId="4" applyFont="1"/>
    <xf numFmtId="164" fontId="0" fillId="0" borderId="0" xfId="4" applyFont="1" applyFill="1"/>
    <xf numFmtId="164" fontId="33" fillId="0" borderId="0" xfId="4" applyFont="1" applyAlignment="1">
      <alignment horizontal="left"/>
    </xf>
    <xf numFmtId="4" fontId="13" fillId="0" borderId="0" xfId="0" applyNumberFormat="1" applyFont="1"/>
    <xf numFmtId="0" fontId="12" fillId="0" borderId="0" xfId="0" applyFont="1"/>
    <xf numFmtId="0" fontId="15" fillId="4" borderId="3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49" fontId="27" fillId="11" borderId="0" xfId="0" applyNumberFormat="1" applyFont="1" applyFill="1" applyAlignment="1">
      <alignment horizontal="left" vertical="center" indent="1"/>
    </xf>
    <xf numFmtId="49" fontId="27" fillId="11" borderId="0" xfId="0" applyNumberFormat="1" applyFont="1" applyFill="1" applyAlignment="1">
      <alignment horizontal="center" vertical="center"/>
    </xf>
    <xf numFmtId="0" fontId="27" fillId="11" borderId="0" xfId="0" applyFont="1" applyFill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27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wrapText="1"/>
    </xf>
    <xf numFmtId="0" fontId="13" fillId="14" borderId="15" xfId="0" applyFont="1" applyFill="1" applyBorder="1" applyAlignment="1">
      <alignment horizontal="center" wrapText="1"/>
    </xf>
    <xf numFmtId="0" fontId="0" fillId="15" borderId="62" xfId="0" applyFill="1" applyBorder="1"/>
    <xf numFmtId="0" fontId="0" fillId="15" borderId="31" xfId="0" applyFill="1" applyBorder="1"/>
    <xf numFmtId="0" fontId="0" fillId="15" borderId="0" xfId="0" applyFill="1"/>
    <xf numFmtId="0" fontId="0" fillId="15" borderId="22" xfId="0" applyFill="1" applyBorder="1"/>
    <xf numFmtId="0" fontId="11" fillId="0" borderId="0" xfId="0" applyFont="1" applyAlignment="1">
      <alignment horizontal="center"/>
    </xf>
    <xf numFmtId="0" fontId="34" fillId="13" borderId="55" xfId="0" applyFont="1" applyFill="1" applyBorder="1" applyAlignment="1">
      <alignment horizontal="center"/>
    </xf>
    <xf numFmtId="9" fontId="12" fillId="14" borderId="26" xfId="13" applyFont="1" applyFill="1" applyBorder="1" applyAlignment="1">
      <alignment horizontal="center"/>
    </xf>
    <xf numFmtId="0" fontId="12" fillId="0" borderId="0" xfId="0" applyFont="1" applyAlignment="1">
      <alignment horizontal="right" indent="1"/>
    </xf>
    <xf numFmtId="164" fontId="12" fillId="0" borderId="0" xfId="4" applyFont="1" applyFill="1" applyBorder="1"/>
    <xf numFmtId="0" fontId="10" fillId="0" borderId="0" xfId="0" applyFont="1" applyAlignment="1">
      <alignment horizontal="center" vertical="center" wrapText="1"/>
    </xf>
    <xf numFmtId="164" fontId="15" fillId="7" borderId="42" xfId="4" applyFont="1" applyFill="1" applyBorder="1" applyAlignment="1">
      <alignment vertical="center"/>
    </xf>
    <xf numFmtId="0" fontId="14" fillId="17" borderId="18" xfId="0" applyFont="1" applyFill="1" applyBorder="1" applyAlignment="1">
      <alignment horizontal="left" indent="1"/>
    </xf>
    <xf numFmtId="164" fontId="14" fillId="17" borderId="24" xfId="4" applyFont="1" applyFill="1" applyBorder="1"/>
    <xf numFmtId="0" fontId="14" fillId="17" borderId="33" xfId="0" applyFont="1" applyFill="1" applyBorder="1" applyAlignment="1">
      <alignment horizontal="left" indent="1"/>
    </xf>
    <xf numFmtId="164" fontId="14" fillId="17" borderId="10" xfId="4" applyFont="1" applyFill="1" applyBorder="1"/>
    <xf numFmtId="0" fontId="15" fillId="0" borderId="33" xfId="0" applyFont="1" applyBorder="1" applyAlignment="1">
      <alignment horizontal="left" vertical="center" indent="1"/>
    </xf>
    <xf numFmtId="164" fontId="15" fillId="0" borderId="10" xfId="4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15" fillId="7" borderId="16" xfId="0" applyFont="1" applyFill="1" applyBorder="1" applyAlignment="1">
      <alignment horizontal="left" vertical="center" indent="1"/>
    </xf>
    <xf numFmtId="0" fontId="29" fillId="7" borderId="13" xfId="0" applyFont="1" applyFill="1" applyBorder="1" applyAlignment="1">
      <alignment horizontal="left" vertical="center" indent="1"/>
    </xf>
    <xf numFmtId="164" fontId="29" fillId="7" borderId="10" xfId="0" applyNumberFormat="1" applyFont="1" applyFill="1" applyBorder="1" applyAlignment="1">
      <alignment horizontal="center" vertical="center" wrapText="1"/>
    </xf>
    <xf numFmtId="0" fontId="38" fillId="7" borderId="41" xfId="0" applyFont="1" applyFill="1" applyBorder="1"/>
    <xf numFmtId="164" fontId="15" fillId="7" borderId="42" xfId="0" applyNumberFormat="1" applyFont="1" applyFill="1" applyBorder="1" applyAlignment="1">
      <alignment vertical="center"/>
    </xf>
    <xf numFmtId="0" fontId="14" fillId="17" borderId="25" xfId="0" applyFont="1" applyFill="1" applyBorder="1" applyAlignment="1">
      <alignment horizontal="left" indent="1"/>
    </xf>
    <xf numFmtId="0" fontId="29" fillId="7" borderId="16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left" vertical="center"/>
    </xf>
    <xf numFmtId="0" fontId="38" fillId="0" borderId="0" xfId="0" applyFont="1"/>
    <xf numFmtId="164" fontId="15" fillId="0" borderId="10" xfId="0" applyNumberFormat="1" applyFont="1" applyBorder="1" applyAlignment="1">
      <alignment vertical="center"/>
    </xf>
    <xf numFmtId="0" fontId="14" fillId="0" borderId="33" xfId="0" applyFont="1" applyBorder="1"/>
    <xf numFmtId="0" fontId="14" fillId="0" borderId="10" xfId="0" applyFont="1" applyBorder="1"/>
    <xf numFmtId="165" fontId="0" fillId="0" borderId="65" xfId="4" applyNumberFormat="1" applyFont="1" applyFill="1" applyBorder="1"/>
    <xf numFmtId="165" fontId="0" fillId="0" borderId="65" xfId="4" applyNumberFormat="1" applyFont="1" applyBorder="1" applyProtection="1"/>
    <xf numFmtId="165" fontId="0" fillId="0" borderId="65" xfId="4" applyNumberFormat="1" applyFont="1" applyFill="1" applyBorder="1" applyAlignment="1">
      <alignment horizontal="center"/>
    </xf>
    <xf numFmtId="165" fontId="0" fillId="0" borderId="66" xfId="4" applyNumberFormat="1" applyFont="1" applyFill="1" applyBorder="1"/>
    <xf numFmtId="0" fontId="0" fillId="0" borderId="46" xfId="0" applyBorder="1"/>
    <xf numFmtId="0" fontId="0" fillId="0" borderId="67" xfId="0" applyBorder="1"/>
    <xf numFmtId="0" fontId="27" fillId="17" borderId="57" xfId="0" applyFont="1" applyFill="1" applyBorder="1" applyAlignment="1">
      <alignment horizontal="left" indent="2"/>
    </xf>
    <xf numFmtId="0" fontId="27" fillId="17" borderId="13" xfId="0" applyFont="1" applyFill="1" applyBorder="1" applyAlignment="1">
      <alignment horizontal="left" indent="2"/>
    </xf>
    <xf numFmtId="0" fontId="27" fillId="17" borderId="29" xfId="0" applyFont="1" applyFill="1" applyBorder="1" applyAlignment="1">
      <alignment horizontal="left" indent="2"/>
    </xf>
    <xf numFmtId="164" fontId="14" fillId="17" borderId="26" xfId="4" applyFont="1" applyFill="1" applyBorder="1"/>
    <xf numFmtId="0" fontId="15" fillId="7" borderId="54" xfId="0" applyFont="1" applyFill="1" applyBorder="1" applyAlignment="1">
      <alignment horizontal="left" vertical="center" indent="1"/>
    </xf>
    <xf numFmtId="0" fontId="14" fillId="17" borderId="54" xfId="0" applyFont="1" applyFill="1" applyBorder="1" applyAlignment="1">
      <alignment horizontal="left" indent="1"/>
    </xf>
    <xf numFmtId="0" fontId="14" fillId="17" borderId="56" xfId="0" applyFont="1" applyFill="1" applyBorder="1" applyAlignment="1">
      <alignment horizontal="left" indent="2"/>
    </xf>
    <xf numFmtId="0" fontId="14" fillId="17" borderId="16" xfId="0" applyFont="1" applyFill="1" applyBorder="1" applyAlignment="1">
      <alignment horizontal="left" indent="2"/>
    </xf>
    <xf numFmtId="0" fontId="14" fillId="17" borderId="58" xfId="0" applyFont="1" applyFill="1" applyBorder="1" applyAlignment="1">
      <alignment horizontal="left" indent="2"/>
    </xf>
    <xf numFmtId="166" fontId="0" fillId="18" borderId="16" xfId="0" applyNumberFormat="1" applyFill="1" applyBorder="1"/>
    <xf numFmtId="0" fontId="39" fillId="0" borderId="0" xfId="0" applyFont="1"/>
    <xf numFmtId="0" fontId="40" fillId="0" borderId="0" xfId="0" applyFont="1"/>
    <xf numFmtId="0" fontId="24" fillId="0" borderId="0" xfId="14"/>
    <xf numFmtId="0" fontId="0" fillId="0" borderId="48" xfId="0" applyBorder="1"/>
    <xf numFmtId="0" fontId="9" fillId="0" borderId="0" xfId="0" applyFont="1"/>
    <xf numFmtId="164" fontId="14" fillId="0" borderId="65" xfId="4" applyFont="1" applyFill="1" applyBorder="1" applyAlignment="1" applyProtection="1">
      <alignment vertical="center"/>
      <protection locked="0"/>
    </xf>
    <xf numFmtId="14" fontId="27" fillId="19" borderId="28" xfId="0" applyNumberFormat="1" applyFont="1" applyFill="1" applyBorder="1" applyAlignment="1" applyProtection="1">
      <alignment horizontal="left" vertical="center" wrapText="1" indent="1"/>
      <protection locked="0"/>
    </xf>
    <xf numFmtId="0" fontId="27" fillId="19" borderId="28" xfId="0" applyFont="1" applyFill="1" applyBorder="1" applyAlignment="1" applyProtection="1">
      <alignment horizontal="left" vertical="center" indent="1"/>
      <protection locked="0"/>
    </xf>
    <xf numFmtId="0" fontId="24" fillId="0" borderId="0" xfId="14" applyAlignment="1" applyProtection="1">
      <alignment horizontal="left"/>
      <protection locked="0"/>
    </xf>
    <xf numFmtId="0" fontId="24" fillId="0" borderId="0" xfId="14" applyProtection="1">
      <protection locked="0"/>
    </xf>
    <xf numFmtId="0" fontId="24" fillId="0" borderId="0" xfId="14" applyAlignment="1" applyProtection="1">
      <alignment horizontal="left"/>
    </xf>
    <xf numFmtId="49" fontId="27" fillId="11" borderId="18" xfId="0" applyNumberFormat="1" applyFont="1" applyFill="1" applyBorder="1" applyAlignment="1">
      <alignment horizontal="left" vertical="center" indent="1"/>
    </xf>
    <xf numFmtId="0" fontId="0" fillId="0" borderId="22" xfId="0" applyBorder="1" applyAlignment="1">
      <alignment horizontal="center" vertical="center" textRotation="90" wrapText="1"/>
    </xf>
    <xf numFmtId="0" fontId="15" fillId="4" borderId="57" xfId="0" applyFont="1" applyFill="1" applyBorder="1" applyAlignment="1">
      <alignment horizontal="center" wrapText="1"/>
    </xf>
    <xf numFmtId="0" fontId="14" fillId="0" borderId="0" xfId="0" applyFont="1" applyAlignment="1">
      <alignment horizontal="left" indent="1"/>
    </xf>
    <xf numFmtId="0" fontId="45" fillId="0" borderId="0" xfId="0" applyFont="1"/>
    <xf numFmtId="164" fontId="45" fillId="0" borderId="0" xfId="0" applyNumberFormat="1" applyFont="1"/>
    <xf numFmtId="0" fontId="0" fillId="0" borderId="0" xfId="0" applyAlignment="1">
      <alignment horizontal="center" vertical="center"/>
    </xf>
    <xf numFmtId="0" fontId="27" fillId="0" borderId="23" xfId="0" applyFont="1" applyBorder="1" applyAlignment="1" applyProtection="1">
      <alignment horizontal="center"/>
      <protection locked="0"/>
    </xf>
    <xf numFmtId="0" fontId="27" fillId="0" borderId="78" xfId="0" applyFont="1" applyBorder="1" applyAlignment="1" applyProtection="1">
      <alignment horizontal="center"/>
      <protection locked="0"/>
    </xf>
    <xf numFmtId="0" fontId="27" fillId="0" borderId="79" xfId="0" applyFont="1" applyBorder="1" applyAlignment="1" applyProtection="1">
      <alignment horizontal="center"/>
      <protection locked="0"/>
    </xf>
    <xf numFmtId="164" fontId="27" fillId="17" borderId="68" xfId="4" applyFont="1" applyFill="1" applyBorder="1"/>
    <xf numFmtId="164" fontId="27" fillId="17" borderId="80" xfId="4" applyFont="1" applyFill="1" applyBorder="1"/>
    <xf numFmtId="164" fontId="27" fillId="17" borderId="77" xfId="4" applyFont="1" applyFill="1" applyBorder="1"/>
    <xf numFmtId="170" fontId="14" fillId="0" borderId="0" xfId="0" applyNumberFormat="1" applyFont="1"/>
    <xf numFmtId="0" fontId="0" fillId="14" borderId="18" xfId="0" applyFill="1" applyBorder="1" applyAlignment="1">
      <alignment horizontal="left" indent="1"/>
    </xf>
    <xf numFmtId="9" fontId="22" fillId="0" borderId="24" xfId="0" applyNumberFormat="1" applyFont="1" applyBorder="1" applyAlignment="1">
      <alignment horizontal="center"/>
    </xf>
    <xf numFmtId="0" fontId="0" fillId="14" borderId="25" xfId="0" applyFill="1" applyBorder="1" applyAlignment="1">
      <alignment horizontal="left" indent="1"/>
    </xf>
    <xf numFmtId="9" fontId="22" fillId="0" borderId="26" xfId="0" applyNumberFormat="1" applyFont="1" applyBorder="1" applyAlignment="1">
      <alignment horizontal="center"/>
    </xf>
    <xf numFmtId="0" fontId="14" fillId="17" borderId="33" xfId="0" applyFont="1" applyFill="1" applyBorder="1" applyAlignment="1">
      <alignment horizontal="left" vertical="center" indent="2"/>
    </xf>
    <xf numFmtId="0" fontId="14" fillId="17" borderId="0" xfId="0" applyFont="1" applyFill="1" applyAlignment="1">
      <alignment horizontal="left" vertical="center" indent="2"/>
    </xf>
    <xf numFmtId="164" fontId="14" fillId="17" borderId="10" xfId="4" applyFont="1" applyFill="1" applyBorder="1" applyAlignment="1" applyProtection="1">
      <alignment vertical="center"/>
    </xf>
    <xf numFmtId="0" fontId="43" fillId="24" borderId="70" xfId="0" applyFont="1" applyFill="1" applyBorder="1" applyAlignment="1">
      <alignment horizontal="right" vertical="center"/>
    </xf>
    <xf numFmtId="0" fontId="43" fillId="24" borderId="70" xfId="0" applyFont="1" applyFill="1" applyBorder="1" applyAlignment="1">
      <alignment horizontal="left" vertical="center"/>
    </xf>
    <xf numFmtId="168" fontId="43" fillId="24" borderId="70" xfId="0" applyNumberFormat="1" applyFont="1" applyFill="1" applyBorder="1" applyAlignment="1">
      <alignment horizontal="right" vertical="center"/>
    </xf>
    <xf numFmtId="3" fontId="43" fillId="24" borderId="70" xfId="0" applyNumberFormat="1" applyFont="1" applyFill="1" applyBorder="1" applyAlignment="1">
      <alignment horizontal="right" vertical="center"/>
    </xf>
    <xf numFmtId="0" fontId="43" fillId="23" borderId="70" xfId="0" applyFont="1" applyFill="1" applyBorder="1" applyAlignment="1">
      <alignment horizontal="right" vertical="center"/>
    </xf>
    <xf numFmtId="0" fontId="42" fillId="20" borderId="72" xfId="0" applyFont="1" applyFill="1" applyBorder="1" applyAlignment="1">
      <alignment horizontal="left" vertical="center" wrapText="1"/>
    </xf>
    <xf numFmtId="0" fontId="50" fillId="0" borderId="0" xfId="0" applyFont="1" applyAlignment="1">
      <alignment vertical="center"/>
    </xf>
    <xf numFmtId="0" fontId="42" fillId="17" borderId="72" xfId="0" applyFont="1" applyFill="1" applyBorder="1" applyAlignment="1">
      <alignment horizontal="left" vertical="center" wrapText="1"/>
    </xf>
    <xf numFmtId="0" fontId="42" fillId="21" borderId="72" xfId="0" applyFont="1" applyFill="1" applyBorder="1" applyAlignment="1">
      <alignment horizontal="left" vertical="center" wrapText="1"/>
    </xf>
    <xf numFmtId="0" fontId="42" fillId="22" borderId="72" xfId="0" applyFont="1" applyFill="1" applyBorder="1" applyAlignment="1">
      <alignment horizontal="left" vertical="center" wrapText="1"/>
    </xf>
    <xf numFmtId="0" fontId="42" fillId="5" borderId="72" xfId="0" applyFont="1" applyFill="1" applyBorder="1" applyAlignment="1">
      <alignment horizontal="center" vertical="center" wrapText="1"/>
    </xf>
    <xf numFmtId="0" fontId="42" fillId="21" borderId="73" xfId="0" applyFont="1" applyFill="1" applyBorder="1" applyAlignment="1">
      <alignment horizontal="center" vertical="center" wrapText="1"/>
    </xf>
    <xf numFmtId="0" fontId="14" fillId="0" borderId="81" xfId="0" applyFont="1" applyBorder="1" applyAlignment="1" applyProtection="1">
      <alignment horizontal="left" vertical="center" indent="2"/>
      <protection locked="0"/>
    </xf>
    <xf numFmtId="0" fontId="14" fillId="0" borderId="82" xfId="0" applyFont="1" applyBorder="1" applyAlignment="1" applyProtection="1">
      <alignment horizontal="left" vertical="center" indent="2"/>
      <protection locked="0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wrapText="1"/>
    </xf>
    <xf numFmtId="0" fontId="48" fillId="8" borderId="43" xfId="0" applyFont="1" applyFill="1" applyBorder="1" applyAlignment="1">
      <alignment horizontal="center" vertical="center" textRotation="90" wrapText="1"/>
    </xf>
    <xf numFmtId="0" fontId="15" fillId="17" borderId="25" xfId="0" applyFont="1" applyFill="1" applyBorder="1" applyAlignment="1">
      <alignment horizontal="left" vertical="center" indent="2"/>
    </xf>
    <xf numFmtId="0" fontId="15" fillId="17" borderId="22" xfId="0" applyFont="1" applyFill="1" applyBorder="1" applyAlignment="1">
      <alignment horizontal="left" vertical="center" indent="2"/>
    </xf>
    <xf numFmtId="164" fontId="15" fillId="17" borderId="22" xfId="0" applyNumberFormat="1" applyFont="1" applyFill="1" applyBorder="1" applyAlignment="1">
      <alignment vertical="center"/>
    </xf>
    <xf numFmtId="4" fontId="15" fillId="17" borderId="26" xfId="0" applyNumberFormat="1" applyFont="1" applyFill="1" applyBorder="1" applyAlignment="1">
      <alignment vertical="center"/>
    </xf>
    <xf numFmtId="165" fontId="0" fillId="0" borderId="89" xfId="4" applyNumberFormat="1" applyFont="1" applyFill="1" applyBorder="1"/>
    <xf numFmtId="165" fontId="0" fillId="0" borderId="90" xfId="4" applyNumberFormat="1" applyFont="1" applyBorder="1" applyProtection="1"/>
    <xf numFmtId="164" fontId="14" fillId="0" borderId="0" xfId="4" applyFont="1"/>
    <xf numFmtId="172" fontId="14" fillId="0" borderId="0" xfId="0" applyNumberFormat="1" applyFont="1"/>
    <xf numFmtId="4" fontId="27" fillId="11" borderId="23" xfId="4" applyNumberFormat="1" applyFont="1" applyFill="1" applyBorder="1" applyAlignment="1" applyProtection="1">
      <alignment horizontal="right" vertical="center" indent="1"/>
    </xf>
    <xf numFmtId="4" fontId="27" fillId="11" borderId="24" xfId="4" applyNumberFormat="1" applyFont="1" applyFill="1" applyBorder="1" applyAlignment="1">
      <alignment horizontal="right" vertical="center" indent="1"/>
    </xf>
    <xf numFmtId="4" fontId="27" fillId="11" borderId="0" xfId="4" applyNumberFormat="1" applyFont="1" applyFill="1" applyBorder="1" applyAlignment="1" applyProtection="1">
      <alignment horizontal="right" vertical="center" indent="1"/>
      <protection locked="0"/>
    </xf>
    <xf numFmtId="4" fontId="27" fillId="11" borderId="0" xfId="4" applyNumberFormat="1" applyFont="1" applyFill="1" applyBorder="1" applyAlignment="1" applyProtection="1">
      <alignment horizontal="right" vertical="center" indent="1"/>
    </xf>
    <xf numFmtId="4" fontId="27" fillId="11" borderId="10" xfId="4" applyNumberFormat="1" applyFont="1" applyFill="1" applyBorder="1" applyAlignment="1">
      <alignment horizontal="right" vertical="center" indent="1"/>
    </xf>
    <xf numFmtId="171" fontId="27" fillId="0" borderId="0" xfId="4" applyNumberFormat="1" applyFont="1" applyFill="1" applyBorder="1" applyAlignment="1">
      <alignment horizontal="right" vertical="center" indent="1"/>
    </xf>
    <xf numFmtId="171" fontId="27" fillId="0" borderId="10" xfId="4" applyNumberFormat="1" applyFont="1" applyFill="1" applyBorder="1" applyAlignment="1">
      <alignment horizontal="right" vertical="center" indent="1"/>
    </xf>
    <xf numFmtId="167" fontId="27" fillId="4" borderId="35" xfId="4" applyNumberFormat="1" applyFont="1" applyFill="1" applyBorder="1" applyAlignment="1">
      <alignment horizontal="right" vertical="center" indent="1"/>
    </xf>
    <xf numFmtId="167" fontId="27" fillId="4" borderId="60" xfId="4" applyNumberFormat="1" applyFont="1" applyFill="1" applyBorder="1" applyAlignment="1">
      <alignment horizontal="right" vertical="center" indent="1"/>
    </xf>
    <xf numFmtId="4" fontId="27" fillId="19" borderId="23" xfId="4" applyNumberFormat="1" applyFont="1" applyFill="1" applyBorder="1" applyAlignment="1" applyProtection="1">
      <alignment horizontal="right" vertical="center" indent="1"/>
      <protection locked="0"/>
    </xf>
    <xf numFmtId="4" fontId="27" fillId="19" borderId="0" xfId="4" applyNumberFormat="1" applyFont="1" applyFill="1" applyBorder="1" applyAlignment="1" applyProtection="1">
      <alignment horizontal="right" vertical="center" indent="1"/>
      <protection locked="0"/>
    </xf>
    <xf numFmtId="0" fontId="15" fillId="8" borderId="43" xfId="0" applyFont="1" applyFill="1" applyBorder="1" applyAlignment="1">
      <alignment horizontal="center" vertical="center" textRotation="90" wrapText="1"/>
    </xf>
    <xf numFmtId="0" fontId="60" fillId="21" borderId="71" xfId="0" applyFont="1" applyFill="1" applyBorder="1" applyAlignment="1">
      <alignment horizontal="right" vertical="center"/>
    </xf>
    <xf numFmtId="0" fontId="60" fillId="21" borderId="71" xfId="0" applyFont="1" applyFill="1" applyBorder="1" applyAlignment="1">
      <alignment horizontal="left" vertical="center"/>
    </xf>
    <xf numFmtId="168" fontId="60" fillId="21" borderId="71" xfId="0" applyNumberFormat="1" applyFont="1" applyFill="1" applyBorder="1" applyAlignment="1">
      <alignment horizontal="left" vertical="center"/>
    </xf>
    <xf numFmtId="3" fontId="60" fillId="21" borderId="70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0" fillId="0" borderId="22" xfId="0" applyBorder="1" applyAlignment="1">
      <alignment wrapText="1"/>
    </xf>
    <xf numFmtId="0" fontId="15" fillId="4" borderId="56" xfId="0" applyFont="1" applyFill="1" applyBorder="1" applyAlignment="1">
      <alignment horizontal="left" vertical="center" wrapText="1"/>
    </xf>
    <xf numFmtId="0" fontId="15" fillId="4" borderId="76" xfId="0" applyFont="1" applyFill="1" applyBorder="1" applyAlignment="1">
      <alignment horizontal="left" vertical="center" wrapText="1"/>
    </xf>
    <xf numFmtId="0" fontId="15" fillId="4" borderId="57" xfId="0" applyFont="1" applyFill="1" applyBorder="1" applyAlignment="1">
      <alignment horizontal="center" vertical="center" wrapText="1"/>
    </xf>
    <xf numFmtId="0" fontId="15" fillId="4" borderId="57" xfId="0" applyFont="1" applyFill="1" applyBorder="1" applyAlignment="1">
      <alignment horizontal="left" wrapText="1"/>
    </xf>
    <xf numFmtId="0" fontId="15" fillId="4" borderId="68" xfId="0" applyFont="1" applyFill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9" fontId="16" fillId="0" borderId="57" xfId="13" applyFont="1" applyFill="1" applyBorder="1" applyAlignment="1">
      <alignment horizontal="center" vertical="center" wrapText="1"/>
    </xf>
    <xf numFmtId="0" fontId="0" fillId="5" borderId="7" xfId="0" applyFill="1" applyBorder="1" applyAlignment="1" applyProtection="1">
      <alignment horizontal="left" wrapText="1"/>
      <protection locked="0"/>
    </xf>
    <xf numFmtId="2" fontId="14" fillId="5" borderId="7" xfId="0" applyNumberFormat="1" applyFont="1" applyFill="1" applyBorder="1" applyAlignment="1" applyProtection="1">
      <alignment horizontal="center" vertical="center" wrapText="1"/>
      <protection locked="0"/>
    </xf>
    <xf numFmtId="164" fontId="14" fillId="5" borderId="7" xfId="4" applyFont="1" applyFill="1" applyBorder="1" applyAlignment="1" applyProtection="1">
      <alignment horizontal="center" vertical="center" wrapText="1"/>
      <protection locked="0"/>
    </xf>
    <xf numFmtId="164" fontId="14" fillId="6" borderId="7" xfId="4" applyFont="1" applyFill="1" applyBorder="1" applyAlignment="1">
      <alignment horizontal="center" wrapText="1"/>
    </xf>
    <xf numFmtId="164" fontId="14" fillId="6" borderId="7" xfId="4" applyFont="1" applyFill="1" applyBorder="1" applyAlignment="1">
      <alignment horizontal="right" vertical="top" wrapText="1"/>
    </xf>
    <xf numFmtId="4" fontId="37" fillId="7" borderId="9" xfId="4" applyNumberFormat="1" applyFont="1" applyFill="1" applyBorder="1" applyAlignment="1">
      <alignment horizontal="right" wrapText="1"/>
    </xf>
    <xf numFmtId="0" fontId="14" fillId="0" borderId="27" xfId="0" applyFont="1" applyBorder="1" applyAlignment="1">
      <alignment horizontal="center" vertical="center" wrapText="1"/>
    </xf>
    <xf numFmtId="9" fontId="16" fillId="0" borderId="32" xfId="13" applyFont="1" applyFill="1" applyBorder="1" applyAlignment="1">
      <alignment horizontal="center" vertical="center" wrapText="1"/>
    </xf>
    <xf numFmtId="0" fontId="14" fillId="5" borderId="32" xfId="0" applyFont="1" applyFill="1" applyBorder="1" applyAlignment="1" applyProtection="1">
      <alignment horizontal="left" wrapText="1"/>
      <protection locked="0"/>
    </xf>
    <xf numFmtId="0" fontId="0" fillId="5" borderId="32" xfId="0" applyFill="1" applyBorder="1" applyAlignment="1" applyProtection="1">
      <alignment horizontal="left" wrapText="1"/>
      <protection locked="0"/>
    </xf>
    <xf numFmtId="2" fontId="14" fillId="5" borderId="32" xfId="0" applyNumberFormat="1" applyFont="1" applyFill="1" applyBorder="1" applyAlignment="1" applyProtection="1">
      <alignment horizontal="center" vertical="center" wrapText="1"/>
      <protection locked="0"/>
    </xf>
    <xf numFmtId="164" fontId="14" fillId="5" borderId="32" xfId="4" applyFont="1" applyFill="1" applyBorder="1" applyAlignment="1" applyProtection="1">
      <alignment horizontal="center" vertical="center" wrapText="1"/>
      <protection locked="0"/>
    </xf>
    <xf numFmtId="164" fontId="14" fillId="6" borderId="32" xfId="4" applyFont="1" applyFill="1" applyBorder="1" applyAlignment="1">
      <alignment horizontal="center" wrapText="1"/>
    </xf>
    <xf numFmtId="164" fontId="14" fillId="6" borderId="32" xfId="4" applyFont="1" applyFill="1" applyBorder="1" applyAlignment="1">
      <alignment horizontal="right" vertical="top" wrapText="1"/>
    </xf>
    <xf numFmtId="4" fontId="37" fillId="7" borderId="28" xfId="4" applyNumberFormat="1" applyFont="1" applyFill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9" fontId="16" fillId="0" borderId="29" xfId="13" applyFont="1" applyFill="1" applyBorder="1" applyAlignment="1">
      <alignment horizontal="center" vertical="center" wrapText="1"/>
    </xf>
    <xf numFmtId="0" fontId="0" fillId="5" borderId="5" xfId="0" applyFill="1" applyBorder="1" applyAlignment="1" applyProtection="1">
      <alignment horizontal="left" wrapText="1"/>
      <protection locked="0"/>
    </xf>
    <xf numFmtId="2" fontId="14" fillId="5" borderId="5" xfId="0" applyNumberFormat="1" applyFont="1" applyFill="1" applyBorder="1" applyAlignment="1" applyProtection="1">
      <alignment horizontal="center" vertical="center" wrapText="1"/>
      <protection locked="0"/>
    </xf>
    <xf numFmtId="164" fontId="14" fillId="5" borderId="5" xfId="4" applyFont="1" applyFill="1" applyBorder="1" applyAlignment="1" applyProtection="1">
      <alignment horizontal="center" vertical="center" wrapText="1"/>
      <protection locked="0"/>
    </xf>
    <xf numFmtId="164" fontId="14" fillId="6" borderId="5" xfId="4" applyFont="1" applyFill="1" applyBorder="1" applyAlignment="1">
      <alignment horizontal="center" wrapText="1"/>
    </xf>
    <xf numFmtId="164" fontId="14" fillId="6" borderId="5" xfId="4" applyFont="1" applyFill="1" applyBorder="1" applyAlignment="1">
      <alignment horizontal="right" vertical="top" wrapText="1"/>
    </xf>
    <xf numFmtId="4" fontId="37" fillId="7" borderId="17" xfId="4" applyNumberFormat="1" applyFont="1" applyFill="1" applyBorder="1" applyAlignment="1">
      <alignment horizontal="right" wrapText="1"/>
    </xf>
    <xf numFmtId="0" fontId="14" fillId="0" borderId="3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wrapText="1"/>
    </xf>
    <xf numFmtId="0" fontId="15" fillId="4" borderId="8" xfId="0" applyFont="1" applyFill="1" applyBorder="1" applyAlignment="1">
      <alignment horizontal="left" vertical="center" wrapText="1"/>
    </xf>
    <xf numFmtId="0" fontId="15" fillId="4" borderId="76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wrapText="1"/>
    </xf>
    <xf numFmtId="0" fontId="14" fillId="4" borderId="3" xfId="0" applyFont="1" applyFill="1" applyBorder="1" applyAlignment="1">
      <alignment horizontal="left" wrapText="1"/>
    </xf>
    <xf numFmtId="0" fontId="15" fillId="4" borderId="4" xfId="0" applyFont="1" applyFill="1" applyBorder="1" applyAlignment="1">
      <alignment horizontal="center" wrapText="1"/>
    </xf>
    <xf numFmtId="0" fontId="14" fillId="0" borderId="83" xfId="0" applyFont="1" applyBorder="1" applyAlignment="1">
      <alignment horizontal="center" vertical="center" wrapText="1"/>
    </xf>
    <xf numFmtId="9" fontId="16" fillId="0" borderId="69" xfId="13" applyFont="1" applyFill="1" applyBorder="1" applyAlignment="1">
      <alignment horizontal="center" vertical="center" wrapText="1"/>
    </xf>
    <xf numFmtId="0" fontId="0" fillId="5" borderId="69" xfId="0" applyFill="1" applyBorder="1" applyAlignment="1" applyProtection="1">
      <alignment horizontal="left" wrapText="1"/>
      <protection locked="0"/>
    </xf>
    <xf numFmtId="0" fontId="14" fillId="5" borderId="13" xfId="0" applyFont="1" applyFill="1" applyBorder="1" applyAlignment="1" applyProtection="1">
      <alignment horizontal="left" wrapText="1"/>
      <protection locked="0"/>
    </xf>
    <xf numFmtId="164" fontId="14" fillId="5" borderId="69" xfId="4" applyFont="1" applyFill="1" applyBorder="1" applyAlignment="1" applyProtection="1">
      <alignment horizontal="center" vertical="center" wrapText="1"/>
      <protection locked="0"/>
    </xf>
    <xf numFmtId="0" fontId="0" fillId="6" borderId="13" xfId="0" applyFill="1" applyBorder="1" applyAlignment="1">
      <alignment wrapText="1"/>
    </xf>
    <xf numFmtId="164" fontId="14" fillId="6" borderId="69" xfId="4" applyFont="1" applyFill="1" applyBorder="1" applyAlignment="1">
      <alignment horizontal="right" vertical="top" wrapText="1"/>
    </xf>
    <xf numFmtId="167" fontId="37" fillId="7" borderId="84" xfId="4" applyNumberFormat="1" applyFont="1" applyFill="1" applyBorder="1" applyAlignment="1">
      <alignment horizontal="right" wrapText="1"/>
    </xf>
    <xf numFmtId="0" fontId="0" fillId="6" borderId="32" xfId="0" applyFill="1" applyBorder="1" applyAlignment="1">
      <alignment wrapText="1"/>
    </xf>
    <xf numFmtId="167" fontId="37" fillId="7" borderId="28" xfId="4" applyNumberFormat="1" applyFont="1" applyFill="1" applyBorder="1" applyAlignment="1">
      <alignment horizontal="right" wrapText="1"/>
    </xf>
    <xf numFmtId="9" fontId="16" fillId="0" borderId="5" xfId="13" applyFont="1" applyFill="1" applyBorder="1" applyAlignment="1">
      <alignment horizontal="center" vertical="center" wrapText="1"/>
    </xf>
    <xf numFmtId="0" fontId="14" fillId="5" borderId="29" xfId="0" applyFont="1" applyFill="1" applyBorder="1" applyAlignment="1" applyProtection="1">
      <alignment horizontal="left" vertical="center" wrapText="1"/>
      <protection locked="0"/>
    </xf>
    <xf numFmtId="0" fontId="14" fillId="5" borderId="29" xfId="0" applyFont="1" applyFill="1" applyBorder="1" applyAlignment="1" applyProtection="1">
      <alignment horizontal="left" wrapText="1"/>
      <protection locked="0"/>
    </xf>
    <xf numFmtId="0" fontId="0" fillId="6" borderId="29" xfId="0" applyFill="1" applyBorder="1" applyAlignment="1">
      <alignment wrapText="1"/>
    </xf>
    <xf numFmtId="167" fontId="37" fillId="7" borderId="17" xfId="4" applyNumberFormat="1" applyFont="1" applyFill="1" applyBorder="1" applyAlignment="1">
      <alignment horizontal="right" wrapText="1"/>
    </xf>
    <xf numFmtId="0" fontId="15" fillId="4" borderId="3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 applyProtection="1">
      <alignment horizontal="left" vertical="center" wrapText="1"/>
      <protection locked="0"/>
    </xf>
    <xf numFmtId="0" fontId="14" fillId="5" borderId="20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9" fontId="16" fillId="0" borderId="7" xfId="13" applyFont="1" applyFill="1" applyBorder="1" applyAlignment="1">
      <alignment horizontal="center" vertical="center" wrapText="1"/>
    </xf>
    <xf numFmtId="0" fontId="14" fillId="5" borderId="7" xfId="0" applyFont="1" applyFill="1" applyBorder="1" applyAlignment="1" applyProtection="1">
      <alignment horizontal="center" vertical="center" wrapText="1"/>
      <protection locked="0"/>
    </xf>
    <xf numFmtId="164" fontId="14" fillId="0" borderId="7" xfId="4" applyFont="1" applyFill="1" applyBorder="1" applyAlignment="1" applyProtection="1">
      <alignment horizontal="left" vertical="center" wrapText="1"/>
    </xf>
    <xf numFmtId="2" fontId="14" fillId="5" borderId="7" xfId="0" applyNumberFormat="1" applyFont="1" applyFill="1" applyBorder="1" applyAlignment="1" applyProtection="1">
      <alignment horizontal="right" vertical="center" wrapText="1"/>
      <protection locked="0"/>
    </xf>
    <xf numFmtId="164" fontId="14" fillId="0" borderId="7" xfId="4" applyFont="1" applyFill="1" applyBorder="1" applyAlignment="1">
      <alignment horizontal="right" vertical="center" wrapText="1"/>
    </xf>
    <xf numFmtId="167" fontId="37" fillId="7" borderId="9" xfId="4" applyNumberFormat="1" applyFont="1" applyFill="1" applyBorder="1" applyAlignment="1">
      <alignment horizontal="right" vertical="center" wrapText="1"/>
    </xf>
    <xf numFmtId="0" fontId="14" fillId="5" borderId="27" xfId="0" applyFont="1" applyFill="1" applyBorder="1" applyAlignment="1" applyProtection="1">
      <alignment horizontal="left" vertical="center" wrapText="1"/>
      <protection locked="0"/>
    </xf>
    <xf numFmtId="0" fontId="14" fillId="5" borderId="32" xfId="0" applyFont="1" applyFill="1" applyBorder="1" applyAlignment="1" applyProtection="1">
      <alignment horizontal="center" vertical="center" wrapText="1"/>
      <protection locked="0"/>
    </xf>
    <xf numFmtId="164" fontId="14" fillId="0" borderId="32" xfId="4" applyFont="1" applyFill="1" applyBorder="1" applyAlignment="1" applyProtection="1">
      <alignment horizontal="left" vertical="center" wrapText="1"/>
    </xf>
    <xf numFmtId="2" fontId="14" fillId="5" borderId="32" xfId="0" applyNumberFormat="1" applyFont="1" applyFill="1" applyBorder="1" applyAlignment="1" applyProtection="1">
      <alignment horizontal="right" vertical="center" wrapText="1"/>
      <protection locked="0"/>
    </xf>
    <xf numFmtId="164" fontId="14" fillId="0" borderId="32" xfId="4" applyFont="1" applyFill="1" applyBorder="1" applyAlignment="1">
      <alignment horizontal="right" vertical="center" wrapText="1"/>
    </xf>
    <xf numFmtId="167" fontId="37" fillId="7" borderId="28" xfId="4" applyNumberFormat="1" applyFont="1" applyFill="1" applyBorder="1" applyAlignment="1">
      <alignment horizontal="right" vertical="center" wrapText="1"/>
    </xf>
    <xf numFmtId="0" fontId="14" fillId="5" borderId="2" xfId="0" applyFont="1" applyFill="1" applyBorder="1" applyAlignment="1" applyProtection="1">
      <alignment horizontal="left" vertical="center" wrapText="1"/>
      <protection locked="0"/>
    </xf>
    <xf numFmtId="0" fontId="14" fillId="5" borderId="74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5" borderId="5" xfId="0" applyFont="1" applyFill="1" applyBorder="1" applyAlignment="1" applyProtection="1">
      <alignment horizontal="center" vertical="center" wrapText="1"/>
      <protection locked="0"/>
    </xf>
    <xf numFmtId="164" fontId="14" fillId="0" borderId="5" xfId="4" applyFont="1" applyFill="1" applyBorder="1" applyAlignment="1" applyProtection="1">
      <alignment horizontal="left" vertical="center" wrapText="1"/>
    </xf>
    <xf numFmtId="2" fontId="14" fillId="5" borderId="5" xfId="0" applyNumberFormat="1" applyFont="1" applyFill="1" applyBorder="1" applyAlignment="1" applyProtection="1">
      <alignment horizontal="right" vertical="center" wrapText="1"/>
      <protection locked="0"/>
    </xf>
    <xf numFmtId="164" fontId="14" fillId="0" borderId="5" xfId="4" applyFont="1" applyFill="1" applyBorder="1" applyAlignment="1">
      <alignment horizontal="right" vertical="center" wrapText="1"/>
    </xf>
    <xf numFmtId="167" fontId="37" fillId="7" borderId="17" xfId="4" applyNumberFormat="1" applyFont="1" applyFill="1" applyBorder="1" applyAlignment="1">
      <alignment horizontal="right" vertical="center" wrapText="1"/>
    </xf>
    <xf numFmtId="0" fontId="0" fillId="0" borderId="33" xfId="0" applyBorder="1" applyAlignment="1">
      <alignment wrapText="1"/>
    </xf>
    <xf numFmtId="0" fontId="0" fillId="0" borderId="10" xfId="0" applyBorder="1" applyAlignment="1">
      <alignment wrapText="1"/>
    </xf>
    <xf numFmtId="0" fontId="14" fillId="5" borderId="83" xfId="0" applyFont="1" applyFill="1" applyBorder="1" applyAlignment="1" applyProtection="1">
      <alignment horizontal="left" vertical="center" wrapText="1"/>
      <protection locked="0"/>
    </xf>
    <xf numFmtId="0" fontId="52" fillId="5" borderId="21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 applyProtection="1">
      <alignment horizontal="left" vertical="center" wrapText="1"/>
      <protection locked="0"/>
    </xf>
    <xf numFmtId="0" fontId="14" fillId="5" borderId="69" xfId="0" applyFont="1" applyFill="1" applyBorder="1" applyAlignment="1" applyProtection="1">
      <alignment horizontal="center" vertical="center" wrapText="1"/>
      <protection locked="0"/>
    </xf>
    <xf numFmtId="164" fontId="14" fillId="5" borderId="69" xfId="4" applyFont="1" applyFill="1" applyBorder="1" applyAlignment="1" applyProtection="1">
      <alignment horizontal="left" vertical="center" wrapText="1"/>
      <protection locked="0"/>
    </xf>
    <xf numFmtId="169" fontId="14" fillId="5" borderId="69" xfId="4" applyNumberFormat="1" applyFont="1" applyFill="1" applyBorder="1" applyAlignment="1" applyProtection="1">
      <alignment horizontal="right" vertical="center" wrapText="1"/>
      <protection locked="0"/>
    </xf>
    <xf numFmtId="2" fontId="14" fillId="5" borderId="69" xfId="0" applyNumberFormat="1" applyFont="1" applyFill="1" applyBorder="1" applyAlignment="1" applyProtection="1">
      <alignment horizontal="right" vertical="center" wrapText="1"/>
      <protection locked="0"/>
    </xf>
    <xf numFmtId="164" fontId="14" fillId="0" borderId="69" xfId="4" applyFont="1" applyFill="1" applyBorder="1" applyAlignment="1">
      <alignment horizontal="left" vertical="center" wrapText="1"/>
    </xf>
    <xf numFmtId="0" fontId="14" fillId="5" borderId="45" xfId="0" applyFont="1" applyFill="1" applyBorder="1" applyAlignment="1" applyProtection="1">
      <alignment horizontal="left" vertical="center" wrapText="1"/>
      <protection locked="0"/>
    </xf>
    <xf numFmtId="0" fontId="52" fillId="5" borderId="75" xfId="0" applyFont="1" applyFill="1" applyBorder="1" applyAlignment="1">
      <alignment horizontal="left" vertical="center" wrapText="1"/>
    </xf>
    <xf numFmtId="164" fontId="14" fillId="5" borderId="5" xfId="4" applyFont="1" applyFill="1" applyBorder="1" applyAlignment="1" applyProtection="1">
      <alignment horizontal="left" vertical="center" wrapText="1"/>
      <protection locked="0"/>
    </xf>
    <xf numFmtId="169" fontId="14" fillId="5" borderId="5" xfId="4" applyNumberFormat="1" applyFont="1" applyFill="1" applyBorder="1" applyAlignment="1" applyProtection="1">
      <alignment horizontal="right" vertical="center" wrapText="1"/>
      <protection locked="0"/>
    </xf>
    <xf numFmtId="164" fontId="14" fillId="0" borderId="5" xfId="4" applyFont="1" applyFill="1" applyBorder="1" applyAlignment="1">
      <alignment horizontal="left" vertical="center" wrapText="1"/>
    </xf>
    <xf numFmtId="167" fontId="37" fillId="7" borderId="77" xfId="4" applyNumberFormat="1" applyFont="1" applyFill="1" applyBorder="1" applyAlignment="1">
      <alignment horizontal="right" vertical="center" wrapText="1"/>
    </xf>
    <xf numFmtId="0" fontId="15" fillId="4" borderId="68" xfId="0" applyFont="1" applyFill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0" fillId="26" borderId="21" xfId="0" applyFill="1" applyBorder="1" applyAlignment="1">
      <alignment wrapText="1"/>
    </xf>
    <xf numFmtId="167" fontId="37" fillId="5" borderId="9" xfId="4" applyNumberFormat="1" applyFont="1" applyFill="1" applyBorder="1" applyAlignment="1" applyProtection="1">
      <alignment horizontal="right" vertical="top" wrapText="1"/>
      <protection locked="0"/>
    </xf>
    <xf numFmtId="0" fontId="14" fillId="0" borderId="45" xfId="0" applyFont="1" applyBorder="1" applyAlignment="1">
      <alignment horizontal="center" vertical="center" wrapText="1"/>
    </xf>
    <xf numFmtId="0" fontId="0" fillId="26" borderId="75" xfId="0" applyFill="1" applyBorder="1" applyAlignment="1">
      <alignment wrapText="1"/>
    </xf>
    <xf numFmtId="167" fontId="37" fillId="5" borderId="17" xfId="4" applyNumberFormat="1" applyFont="1" applyFill="1" applyBorder="1" applyAlignment="1" applyProtection="1">
      <alignment horizontal="right" vertical="top" wrapText="1"/>
      <protection locked="0"/>
    </xf>
    <xf numFmtId="0" fontId="14" fillId="0" borderId="8" xfId="0" applyFont="1" applyBorder="1" applyAlignment="1">
      <alignment horizontal="center" vertical="center" wrapText="1"/>
    </xf>
    <xf numFmtId="9" fontId="16" fillId="0" borderId="3" xfId="13" applyFont="1" applyFill="1" applyBorder="1" applyAlignment="1">
      <alignment horizontal="center" vertical="center" wrapText="1"/>
    </xf>
    <xf numFmtId="167" fontId="37" fillId="5" borderId="4" xfId="4" applyNumberFormat="1" applyFont="1" applyFill="1" applyBorder="1" applyAlignment="1" applyProtection="1">
      <alignment horizontal="right" vertical="top" wrapText="1"/>
      <protection locked="0"/>
    </xf>
    <xf numFmtId="167" fontId="55" fillId="4" borderId="4" xfId="4" applyNumberFormat="1" applyFont="1" applyFill="1" applyBorder="1" applyAlignment="1">
      <alignment horizontal="right" vertical="center" wrapText="1"/>
    </xf>
    <xf numFmtId="9" fontId="16" fillId="0" borderId="7" xfId="13" applyFont="1" applyFill="1" applyBorder="1" applyAlignment="1">
      <alignment horizontal="center" wrapText="1"/>
    </xf>
    <xf numFmtId="167" fontId="37" fillId="7" borderId="9" xfId="4" applyNumberFormat="1" applyFont="1" applyFill="1" applyBorder="1" applyAlignment="1">
      <alignment horizontal="right" wrapText="1"/>
    </xf>
    <xf numFmtId="9" fontId="16" fillId="0" borderId="85" xfId="13" applyFont="1" applyFill="1" applyBorder="1" applyAlignment="1">
      <alignment horizontal="center" wrapText="1"/>
    </xf>
    <xf numFmtId="167" fontId="37" fillId="7" borderId="87" xfId="4" applyNumberFormat="1" applyFont="1" applyFill="1" applyBorder="1" applyAlignment="1">
      <alignment horizontal="right" wrapText="1"/>
    </xf>
    <xf numFmtId="0" fontId="14" fillId="0" borderId="19" xfId="0" applyFont="1" applyBorder="1" applyAlignment="1">
      <alignment horizontal="center" vertical="center" wrapText="1"/>
    </xf>
    <xf numFmtId="167" fontId="55" fillId="5" borderId="4" xfId="4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4" fontId="49" fillId="0" borderId="3" xfId="0" applyNumberFormat="1" applyFont="1" applyBorder="1" applyAlignment="1">
      <alignment horizontal="center" vertical="center" wrapText="1"/>
    </xf>
    <xf numFmtId="4" fontId="49" fillId="28" borderId="33" xfId="0" applyNumberFormat="1" applyFont="1" applyFill="1" applyBorder="1" applyAlignment="1">
      <alignment horizontal="center" vertical="center" wrapText="1"/>
    </xf>
    <xf numFmtId="4" fontId="49" fillId="0" borderId="4" xfId="0" applyNumberFormat="1" applyFont="1" applyBorder="1" applyAlignment="1">
      <alignment horizontal="center" vertical="center" wrapText="1"/>
    </xf>
    <xf numFmtId="0" fontId="54" fillId="0" borderId="0" xfId="0" applyFont="1" applyAlignment="1">
      <alignment horizontal="left" wrapText="1"/>
    </xf>
    <xf numFmtId="0" fontId="54" fillId="0" borderId="0" xfId="0" applyFont="1" applyAlignment="1">
      <alignment wrapText="1"/>
    </xf>
    <xf numFmtId="0" fontId="15" fillId="4" borderId="57" xfId="0" applyFont="1" applyFill="1" applyBorder="1" applyAlignment="1">
      <alignment horizontal="left" vertical="center" wrapText="1"/>
    </xf>
    <xf numFmtId="14" fontId="0" fillId="0" borderId="0" xfId="0" applyNumberFormat="1"/>
    <xf numFmtId="14" fontId="13" fillId="0" borderId="0" xfId="0" applyNumberFormat="1" applyFont="1"/>
    <xf numFmtId="164" fontId="13" fillId="0" borderId="0" xfId="4" applyFont="1"/>
    <xf numFmtId="0" fontId="0" fillId="0" borderId="0" xfId="0" pivotButton="1"/>
    <xf numFmtId="164" fontId="0" fillId="0" borderId="0" xfId="0" applyNumberFormat="1"/>
    <xf numFmtId="2" fontId="45" fillId="0" borderId="0" xfId="4" applyNumberFormat="1" applyFont="1" applyFill="1" applyBorder="1" applyAlignment="1" applyProtection="1">
      <alignment horizontal="left" indent="1"/>
    </xf>
    <xf numFmtId="2" fontId="27" fillId="0" borderId="0" xfId="4" applyNumberFormat="1" applyFont="1" applyFill="1" applyBorder="1" applyAlignment="1" applyProtection="1">
      <alignment horizontal="left" indent="1"/>
    </xf>
    <xf numFmtId="49" fontId="13" fillId="0" borderId="0" xfId="0" applyNumberFormat="1" applyFont="1"/>
    <xf numFmtId="49" fontId="0" fillId="0" borderId="0" xfId="0" applyNumberFormat="1"/>
    <xf numFmtId="0" fontId="13" fillId="7" borderId="0" xfId="0" applyFont="1" applyFill="1"/>
    <xf numFmtId="0" fontId="0" fillId="7" borderId="0" xfId="0" applyFill="1"/>
    <xf numFmtId="0" fontId="51" fillId="5" borderId="32" xfId="0" applyFont="1" applyFill="1" applyBorder="1" applyAlignment="1" applyProtection="1">
      <alignment horizontal="left" vertical="center" wrapText="1"/>
      <protection locked="0"/>
    </xf>
    <xf numFmtId="164" fontId="14" fillId="0" borderId="69" xfId="4" applyFont="1" applyFill="1" applyBorder="1" applyAlignment="1" applyProtection="1">
      <alignment horizontal="left" vertical="center" wrapText="1"/>
    </xf>
    <xf numFmtId="0" fontId="15" fillId="4" borderId="64" xfId="0" applyFont="1" applyFill="1" applyBorder="1" applyAlignment="1">
      <alignment horizontal="left" vertical="center" wrapText="1"/>
    </xf>
    <xf numFmtId="0" fontId="51" fillId="5" borderId="7" xfId="0" applyFont="1" applyFill="1" applyBorder="1" applyAlignment="1" applyProtection="1">
      <alignment horizontal="left" vertical="center" wrapText="1"/>
      <protection locked="0"/>
    </xf>
    <xf numFmtId="0" fontId="51" fillId="5" borderId="5" xfId="0" applyFont="1" applyFill="1" applyBorder="1" applyAlignment="1" applyProtection="1">
      <alignment horizontal="left" vertical="center" wrapText="1"/>
      <protection locked="0"/>
    </xf>
    <xf numFmtId="0" fontId="14" fillId="5" borderId="32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5" borderId="7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5" borderId="5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27" fillId="0" borderId="7" xfId="4" applyNumberFormat="1" applyFont="1" applyFill="1" applyBorder="1" applyAlignment="1" applyProtection="1">
      <alignment horizontal="left" vertical="center" indent="1"/>
    </xf>
    <xf numFmtId="2" fontId="27" fillId="0" borderId="32" xfId="4" applyNumberFormat="1" applyFont="1" applyFill="1" applyBorder="1" applyAlignment="1" applyProtection="1">
      <alignment horizontal="left" vertical="center" indent="1"/>
    </xf>
    <xf numFmtId="2" fontId="27" fillId="0" borderId="5" xfId="4" applyNumberFormat="1" applyFont="1" applyFill="1" applyBorder="1" applyAlignment="1" applyProtection="1">
      <alignment horizontal="left" vertical="center" indent="1"/>
    </xf>
    <xf numFmtId="2" fontId="27" fillId="0" borderId="7" xfId="4" applyNumberFormat="1" applyFont="1" applyFill="1" applyBorder="1" applyAlignment="1" applyProtection="1">
      <alignment horizontal="center" vertical="center"/>
    </xf>
    <xf numFmtId="2" fontId="27" fillId="0" borderId="32" xfId="4" applyNumberFormat="1" applyFont="1" applyFill="1" applyBorder="1" applyAlignment="1" applyProtection="1">
      <alignment horizontal="center" vertical="center"/>
    </xf>
    <xf numFmtId="2" fontId="27" fillId="0" borderId="5" xfId="4" applyNumberFormat="1" applyFont="1" applyFill="1" applyBorder="1" applyAlignment="1" applyProtection="1">
      <alignment horizontal="center" vertical="center"/>
    </xf>
    <xf numFmtId="0" fontId="0" fillId="7" borderId="0" xfId="0" applyFill="1" applyAlignment="1">
      <alignment horizontal="center"/>
    </xf>
    <xf numFmtId="0" fontId="15" fillId="4" borderId="56" xfId="0" applyFont="1" applyFill="1" applyBorder="1" applyAlignment="1">
      <alignment horizontal="center" vertical="center" wrapText="1"/>
    </xf>
    <xf numFmtId="0" fontId="61" fillId="0" borderId="0" xfId="0" applyFont="1"/>
    <xf numFmtId="167" fontId="28" fillId="0" borderId="0" xfId="4" applyNumberFormat="1" applyFont="1" applyAlignment="1">
      <alignment horizontal="right" indent="2"/>
    </xf>
    <xf numFmtId="0" fontId="14" fillId="17" borderId="0" xfId="0" applyFont="1" applyFill="1" applyAlignment="1">
      <alignment horizontal="center" vertical="center"/>
    </xf>
    <xf numFmtId="0" fontId="14" fillId="0" borderId="82" xfId="0" applyFont="1" applyBorder="1" applyAlignment="1" applyProtection="1">
      <alignment horizontal="center" vertical="center"/>
      <protection locked="0"/>
    </xf>
    <xf numFmtId="14" fontId="31" fillId="11" borderId="28" xfId="0" applyNumberFormat="1" applyFont="1" applyFill="1" applyBorder="1" applyAlignment="1">
      <alignment horizontal="left" vertical="center" wrapText="1" indent="1"/>
    </xf>
    <xf numFmtId="166" fontId="0" fillId="5" borderId="16" xfId="0" applyNumberFormat="1" applyFill="1" applyBorder="1" applyProtection="1">
      <protection locked="0"/>
    </xf>
    <xf numFmtId="166" fontId="0" fillId="5" borderId="58" xfId="0" applyNumberFormat="1" applyFill="1" applyBorder="1" applyProtection="1">
      <protection locked="0"/>
    </xf>
    <xf numFmtId="165" fontId="0" fillId="5" borderId="26" xfId="4" applyNumberFormat="1" applyFont="1" applyFill="1" applyBorder="1" applyProtection="1">
      <protection locked="0"/>
    </xf>
    <xf numFmtId="165" fontId="0" fillId="5" borderId="77" xfId="4" applyNumberFormat="1" applyFont="1" applyFill="1" applyBorder="1" applyProtection="1">
      <protection locked="0"/>
    </xf>
    <xf numFmtId="165" fontId="0" fillId="5" borderId="80" xfId="4" applyNumberFormat="1" applyFont="1" applyFill="1" applyBorder="1" applyProtection="1">
      <protection locked="0"/>
    </xf>
    <xf numFmtId="165" fontId="0" fillId="18" borderId="88" xfId="4" applyNumberFormat="1" applyFont="1" applyFill="1" applyBorder="1" applyAlignment="1">
      <alignment horizontal="center"/>
    </xf>
    <xf numFmtId="165" fontId="0" fillId="18" borderId="80" xfId="4" applyNumberFormat="1" applyFont="1" applyFill="1" applyBorder="1" applyProtection="1"/>
    <xf numFmtId="165" fontId="0" fillId="18" borderId="80" xfId="4" applyNumberFormat="1" applyFont="1" applyFill="1" applyBorder="1"/>
    <xf numFmtId="165" fontId="0" fillId="18" borderId="80" xfId="4" applyNumberFormat="1" applyFont="1" applyFill="1" applyBorder="1" applyAlignment="1">
      <alignment horizontal="center"/>
    </xf>
    <xf numFmtId="0" fontId="46" fillId="3" borderId="43" xfId="3" applyFont="1" applyBorder="1" applyAlignment="1" applyProtection="1">
      <alignment horizontal="center" vertical="center" wrapText="1"/>
    </xf>
    <xf numFmtId="0" fontId="59" fillId="0" borderId="23" xfId="0" applyFont="1" applyBorder="1" applyAlignment="1">
      <alignment horizontal="center" wrapText="1"/>
    </xf>
    <xf numFmtId="0" fontId="59" fillId="0" borderId="24" xfId="0" applyFont="1" applyBorder="1" applyAlignment="1">
      <alignment horizontal="center" wrapText="1"/>
    </xf>
    <xf numFmtId="0" fontId="14" fillId="5" borderId="43" xfId="0" applyFont="1" applyFill="1" applyBorder="1" applyAlignment="1" applyProtection="1">
      <alignment horizontal="left" vertical="top" wrapText="1"/>
      <protection locked="0"/>
    </xf>
    <xf numFmtId="0" fontId="0" fillId="5" borderId="11" xfId="0" applyFill="1" applyBorder="1" applyAlignment="1" applyProtection="1">
      <alignment horizontal="left" vertical="top" wrapText="1"/>
      <protection locked="0"/>
    </xf>
    <xf numFmtId="0" fontId="0" fillId="5" borderId="12" xfId="0" applyFill="1" applyBorder="1" applyAlignment="1" applyProtection="1">
      <alignment horizontal="left" vertical="top" wrapText="1"/>
      <protection locked="0"/>
    </xf>
    <xf numFmtId="0" fontId="47" fillId="0" borderId="23" xfId="0" applyFont="1" applyBorder="1" applyAlignment="1">
      <alignment horizontal="center" wrapText="1"/>
    </xf>
    <xf numFmtId="0" fontId="47" fillId="0" borderId="24" xfId="0" applyFont="1" applyBorder="1" applyAlignment="1">
      <alignment horizontal="center" wrapText="1"/>
    </xf>
    <xf numFmtId="0" fontId="15" fillId="8" borderId="46" xfId="0" applyFont="1" applyFill="1" applyBorder="1" applyAlignment="1">
      <alignment horizontal="center" vertical="center" textRotation="90" wrapText="1"/>
    </xf>
    <xf numFmtId="0" fontId="13" fillId="8" borderId="47" xfId="0" applyFont="1" applyFill="1" applyBorder="1" applyAlignment="1">
      <alignment horizontal="center" vertical="center" textRotation="90" wrapText="1"/>
    </xf>
    <xf numFmtId="0" fontId="0" fillId="0" borderId="48" xfId="0" applyBorder="1" applyAlignment="1">
      <alignment horizontal="center" vertical="center" textRotation="90" wrapText="1"/>
    </xf>
    <xf numFmtId="173" fontId="19" fillId="5" borderId="74" xfId="4" applyNumberFormat="1" applyFont="1" applyFill="1" applyBorder="1" applyAlignment="1" applyProtection="1">
      <alignment horizontal="left" vertical="center" wrapText="1"/>
      <protection locked="0"/>
    </xf>
    <xf numFmtId="173" fontId="0" fillId="0" borderId="35" xfId="4" applyNumberFormat="1" applyFont="1" applyBorder="1" applyAlignment="1" applyProtection="1">
      <alignment horizontal="left" wrapText="1"/>
      <protection locked="0"/>
    </xf>
    <xf numFmtId="173" fontId="0" fillId="0" borderId="60" xfId="4" applyNumberFormat="1" applyFont="1" applyBorder="1" applyAlignment="1" applyProtection="1">
      <alignment horizontal="left" wrapText="1"/>
      <protection locked="0"/>
    </xf>
    <xf numFmtId="0" fontId="15" fillId="8" borderId="18" xfId="0" applyFont="1" applyFill="1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15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" fontId="49" fillId="0" borderId="29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" fontId="49" fillId="5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77" xfId="0" applyBorder="1" applyAlignment="1" applyProtection="1">
      <alignment wrapText="1"/>
      <protection locked="0"/>
    </xf>
    <xf numFmtId="0" fontId="0" fillId="0" borderId="29" xfId="0" applyBorder="1" applyAlignment="1">
      <alignment wrapText="1"/>
    </xf>
    <xf numFmtId="0" fontId="14" fillId="4" borderId="8" xfId="0" applyFont="1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4" fontId="53" fillId="0" borderId="43" xfId="4" applyNumberFormat="1" applyFont="1" applyFill="1" applyBorder="1" applyAlignment="1" applyProtection="1">
      <alignment horizontal="left" vertical="center" wrapText="1"/>
    </xf>
    <xf numFmtId="4" fontId="53" fillId="0" borderId="11" xfId="4" applyNumberFormat="1" applyFont="1" applyFill="1" applyBorder="1" applyAlignment="1" applyProtection="1">
      <alignment horizontal="left" vertical="center" wrapText="1"/>
    </xf>
    <xf numFmtId="4" fontId="53" fillId="0" borderId="19" xfId="4" applyNumberFormat="1" applyFont="1" applyFill="1" applyBorder="1" applyAlignment="1" applyProtection="1">
      <alignment horizontal="left" vertical="center" wrapText="1"/>
    </xf>
    <xf numFmtId="0" fontId="15" fillId="8" borderId="33" xfId="0" applyFont="1" applyFill="1" applyBorder="1" applyAlignment="1">
      <alignment horizontal="center" vertical="center" textRotation="90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46" fillId="3" borderId="11" xfId="3" applyFont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5" fillId="4" borderId="7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5" fillId="4" borderId="64" xfId="0" applyFont="1" applyFill="1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56" fillId="4" borderId="3" xfId="0" applyFont="1" applyFill="1" applyBorder="1" applyAlignment="1">
      <alignment horizontal="left" vertical="center" wrapText="1"/>
    </xf>
    <xf numFmtId="0" fontId="57" fillId="4" borderId="3" xfId="0" applyFont="1" applyFill="1" applyBorder="1" applyAlignment="1">
      <alignment horizontal="left" vertical="center" wrapText="1"/>
    </xf>
    <xf numFmtId="0" fontId="41" fillId="8" borderId="18" xfId="0" applyFont="1" applyFill="1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14" fillId="26" borderId="37" xfId="0" applyFont="1" applyFill="1" applyBorder="1" applyAlignment="1">
      <alignment horizontal="left" wrapText="1"/>
    </xf>
    <xf numFmtId="0" fontId="0" fillId="26" borderId="39" xfId="0" applyFill="1" applyBorder="1" applyAlignment="1">
      <alignment horizontal="left" wrapText="1"/>
    </xf>
    <xf numFmtId="0" fontId="14" fillId="26" borderId="40" xfId="0" applyFont="1" applyFill="1" applyBorder="1" applyAlignment="1">
      <alignment horizontal="left" wrapText="1"/>
    </xf>
    <xf numFmtId="0" fontId="0" fillId="26" borderId="49" xfId="0" applyFill="1" applyBorder="1" applyAlignment="1">
      <alignment horizontal="left" wrapText="1"/>
    </xf>
    <xf numFmtId="0" fontId="14" fillId="26" borderId="74" xfId="0" applyFont="1" applyFill="1" applyBorder="1" applyAlignment="1">
      <alignment horizontal="left" wrapText="1"/>
    </xf>
    <xf numFmtId="0" fontId="0" fillId="26" borderId="75" xfId="0" applyFill="1" applyBorder="1" applyAlignment="1">
      <alignment horizontal="left" wrapText="1"/>
    </xf>
    <xf numFmtId="0" fontId="15" fillId="4" borderId="57" xfId="0" applyFont="1" applyFill="1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47" fillId="4" borderId="76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 wrapText="1"/>
    </xf>
    <xf numFmtId="0" fontId="47" fillId="0" borderId="12" xfId="0" applyFont="1" applyBorder="1" applyAlignment="1">
      <alignment horizontal="center" wrapText="1"/>
    </xf>
    <xf numFmtId="0" fontId="46" fillId="8" borderId="46" xfId="3" applyFont="1" applyFill="1" applyBorder="1" applyAlignment="1" applyProtection="1">
      <alignment horizontal="center" vertical="center" wrapText="1"/>
    </xf>
    <xf numFmtId="0" fontId="0" fillId="8" borderId="48" xfId="0" applyFill="1" applyBorder="1" applyAlignment="1">
      <alignment horizontal="center" vertical="center" wrapText="1"/>
    </xf>
    <xf numFmtId="0" fontId="14" fillId="5" borderId="32" xfId="0" applyFont="1" applyFill="1" applyBorder="1" applyAlignment="1" applyProtection="1">
      <alignment horizontal="left" vertical="center" wrapText="1"/>
      <protection locked="0"/>
    </xf>
    <xf numFmtId="0" fontId="0" fillId="5" borderId="32" xfId="0" applyFill="1" applyBorder="1" applyAlignment="1" applyProtection="1">
      <alignment horizontal="left" wrapText="1"/>
      <protection locked="0"/>
    </xf>
    <xf numFmtId="0" fontId="14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wrapText="1"/>
      <protection locked="0"/>
    </xf>
    <xf numFmtId="0" fontId="14" fillId="5" borderId="29" xfId="0" applyFont="1" applyFill="1" applyBorder="1" applyAlignment="1" applyProtection="1">
      <alignment horizontal="left" vertical="center" wrapText="1"/>
      <protection locked="0"/>
    </xf>
    <xf numFmtId="0" fontId="0" fillId="5" borderId="29" xfId="0" applyFill="1" applyBorder="1" applyAlignment="1" applyProtection="1">
      <alignment horizontal="left" wrapText="1"/>
      <protection locked="0"/>
    </xf>
    <xf numFmtId="0" fontId="55" fillId="4" borderId="3" xfId="0" applyFont="1" applyFill="1" applyBorder="1" applyAlignment="1">
      <alignment horizontal="left" vertical="center" wrapText="1"/>
    </xf>
    <xf numFmtId="0" fontId="48" fillId="4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wrapText="1"/>
    </xf>
    <xf numFmtId="0" fontId="15" fillId="8" borderId="47" xfId="0" applyFont="1" applyFill="1" applyBorder="1" applyAlignment="1">
      <alignment horizontal="center" vertical="center" textRotation="90" wrapText="1"/>
    </xf>
    <xf numFmtId="0" fontId="15" fillId="8" borderId="48" xfId="0" applyFont="1" applyFill="1" applyBorder="1" applyAlignment="1">
      <alignment horizontal="center" vertical="center" textRotation="90" wrapText="1"/>
    </xf>
    <xf numFmtId="0" fontId="14" fillId="5" borderId="20" xfId="0" applyFont="1" applyFill="1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21" xfId="0" applyBorder="1" applyAlignment="1" applyProtection="1">
      <alignment horizontal="left" wrapText="1"/>
      <protection locked="0"/>
    </xf>
    <xf numFmtId="0" fontId="14" fillId="5" borderId="37" xfId="0" applyFont="1" applyFill="1" applyBorder="1" applyAlignment="1" applyProtection="1">
      <alignment horizontal="left" wrapText="1"/>
      <protection locked="0"/>
    </xf>
    <xf numFmtId="0" fontId="0" fillId="0" borderId="38" xfId="0" applyBorder="1" applyAlignment="1" applyProtection="1">
      <alignment horizontal="left" wrapText="1"/>
      <protection locked="0"/>
    </xf>
    <xf numFmtId="0" fontId="0" fillId="0" borderId="39" xfId="0" applyBorder="1" applyAlignment="1" applyProtection="1">
      <alignment horizontal="left" wrapText="1"/>
      <protection locked="0"/>
    </xf>
    <xf numFmtId="0" fontId="14" fillId="26" borderId="20" xfId="0" applyFont="1" applyFill="1" applyBorder="1" applyAlignment="1">
      <alignment horizontal="center" vertical="center" wrapText="1"/>
    </xf>
    <xf numFmtId="0" fontId="0" fillId="26" borderId="21" xfId="0" applyFill="1" applyBorder="1" applyAlignment="1">
      <alignment horizontal="center" vertical="center" wrapText="1"/>
    </xf>
    <xf numFmtId="0" fontId="14" fillId="26" borderId="74" xfId="0" applyFont="1" applyFill="1" applyBorder="1" applyAlignment="1">
      <alignment horizontal="center" vertical="center" wrapText="1"/>
    </xf>
    <xf numFmtId="0" fontId="0" fillId="26" borderId="75" xfId="0" applyFill="1" applyBorder="1" applyAlignment="1">
      <alignment horizontal="center" vertical="center" wrapText="1"/>
    </xf>
    <xf numFmtId="14" fontId="19" fillId="5" borderId="32" xfId="0" applyNumberFormat="1" applyFont="1" applyFill="1" applyBorder="1" applyAlignment="1" applyProtection="1">
      <alignment horizontal="left" vertical="center" wrapText="1"/>
      <protection locked="0"/>
    </xf>
    <xf numFmtId="14" fontId="0" fillId="0" borderId="32" xfId="0" applyNumberFormat="1" applyBorder="1" applyAlignment="1" applyProtection="1">
      <alignment horizontal="left" wrapText="1"/>
      <protection locked="0"/>
    </xf>
    <xf numFmtId="14" fontId="0" fillId="0" borderId="28" xfId="0" applyNumberFormat="1" applyBorder="1" applyAlignment="1" applyProtection="1">
      <alignment horizontal="left" wrapText="1"/>
      <protection locked="0"/>
    </xf>
    <xf numFmtId="0" fontId="29" fillId="4" borderId="3" xfId="0" applyFont="1" applyFill="1" applyBorder="1" applyAlignment="1">
      <alignment horizontal="left" wrapText="1"/>
    </xf>
    <xf numFmtId="0" fontId="12" fillId="4" borderId="76" xfId="0" applyFont="1" applyFill="1" applyBorder="1" applyAlignment="1">
      <alignment horizontal="left" wrapText="1"/>
    </xf>
    <xf numFmtId="0" fontId="15" fillId="6" borderId="27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wrapText="1"/>
    </xf>
    <xf numFmtId="0" fontId="15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55" fillId="4" borderId="19" xfId="0" applyFont="1" applyFill="1" applyBorder="1" applyAlignment="1">
      <alignment horizontal="left" vertical="center" wrapText="1"/>
    </xf>
    <xf numFmtId="0" fontId="58" fillId="4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4" fontId="49" fillId="0" borderId="76" xfId="0" applyNumberFormat="1" applyFont="1" applyBorder="1" applyAlignment="1">
      <alignment horizontal="center" vertical="center" wrapText="1"/>
    </xf>
    <xf numFmtId="4" fontId="49" fillId="0" borderId="19" xfId="0" applyNumberFormat="1" applyFont="1" applyBorder="1" applyAlignment="1">
      <alignment horizontal="center" vertical="center" wrapText="1"/>
    </xf>
    <xf numFmtId="0" fontId="15" fillId="4" borderId="7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textRotation="90" wrapText="1"/>
    </xf>
    <xf numFmtId="0" fontId="15" fillId="4" borderId="43" xfId="0" applyFont="1" applyFill="1" applyBorder="1" applyAlignment="1">
      <alignment horizontal="center" vertical="top" wrapText="1"/>
    </xf>
    <xf numFmtId="0" fontId="15" fillId="4" borderId="11" xfId="0" applyFont="1" applyFill="1" applyBorder="1" applyAlignment="1">
      <alignment horizontal="center" vertical="top" wrapText="1"/>
    </xf>
    <xf numFmtId="0" fontId="15" fillId="4" borderId="19" xfId="0" applyFont="1" applyFill="1" applyBorder="1" applyAlignment="1">
      <alignment horizontal="center" vertical="top" wrapText="1"/>
    </xf>
    <xf numFmtId="0" fontId="29" fillId="0" borderId="19" xfId="0" applyFont="1" applyBorder="1" applyAlignment="1">
      <alignment horizontal="left" vertical="center" wrapText="1"/>
    </xf>
    <xf numFmtId="0" fontId="44" fillId="0" borderId="3" xfId="0" applyFont="1" applyBorder="1" applyAlignment="1">
      <alignment horizontal="left" vertical="center" wrapText="1"/>
    </xf>
    <xf numFmtId="0" fontId="27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4" fillId="0" borderId="43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6" xfId="0" applyBorder="1" applyAlignment="1">
      <alignment wrapText="1"/>
    </xf>
    <xf numFmtId="0" fontId="0" fillId="8" borderId="46" xfId="0" applyFill="1" applyBorder="1" applyAlignment="1">
      <alignment horizontal="center" vertical="center" textRotation="90" wrapText="1"/>
    </xf>
    <xf numFmtId="0" fontId="0" fillId="0" borderId="47" xfId="0" applyBorder="1" applyAlignment="1">
      <alignment wrapText="1"/>
    </xf>
    <xf numFmtId="0" fontId="0" fillId="0" borderId="48" xfId="0" applyBorder="1" applyAlignment="1">
      <alignment wrapText="1"/>
    </xf>
    <xf numFmtId="0" fontId="14" fillId="26" borderId="11" xfId="0" applyFont="1" applyFill="1" applyBorder="1" applyAlignment="1">
      <alignment horizontal="left" vertical="center" wrapText="1"/>
    </xf>
    <xf numFmtId="0" fontId="0" fillId="26" borderId="11" xfId="0" applyFill="1" applyBorder="1" applyAlignment="1">
      <alignment horizontal="left" vertical="center" wrapText="1"/>
    </xf>
    <xf numFmtId="0" fontId="0" fillId="26" borderId="19" xfId="0" applyFill="1" applyBorder="1" applyAlignment="1">
      <alignment horizontal="left" vertical="center" wrapText="1"/>
    </xf>
    <xf numFmtId="0" fontId="14" fillId="27" borderId="76" xfId="0" applyFont="1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14" fillId="26" borderId="76" xfId="0" applyFont="1" applyFill="1" applyBorder="1" applyAlignment="1">
      <alignment horizontal="center" vertical="center" wrapText="1"/>
    </xf>
    <xf numFmtId="0" fontId="0" fillId="26" borderId="11" xfId="0" applyFill="1" applyBorder="1" applyAlignment="1">
      <alignment horizontal="center" vertical="center" wrapText="1"/>
    </xf>
    <xf numFmtId="0" fontId="0" fillId="26" borderId="19" xfId="0" applyFill="1" applyBorder="1" applyAlignment="1">
      <alignment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" fontId="49" fillId="0" borderId="76" xfId="0" applyNumberFormat="1" applyFont="1" applyBorder="1" applyAlignment="1" applyProtection="1">
      <alignment horizontal="center" vertical="center" wrapText="1"/>
      <protection locked="0"/>
    </xf>
    <xf numFmtId="0" fontId="17" fillId="3" borderId="43" xfId="3" applyFont="1" applyBorder="1" applyAlignment="1" applyProtection="1">
      <alignment horizontal="center" vertical="center" wrapText="1"/>
    </xf>
    <xf numFmtId="0" fontId="18" fillId="0" borderId="23" xfId="0" applyFont="1" applyBorder="1" applyAlignment="1">
      <alignment horizontal="center" wrapText="1"/>
    </xf>
    <xf numFmtId="0" fontId="18" fillId="0" borderId="24" xfId="0" applyFont="1" applyBorder="1" applyAlignment="1">
      <alignment horizontal="center" wrapText="1"/>
    </xf>
    <xf numFmtId="0" fontId="14" fillId="0" borderId="11" xfId="0" applyFont="1" applyBorder="1" applyAlignment="1">
      <alignment wrapText="1"/>
    </xf>
    <xf numFmtId="0" fontId="14" fillId="5" borderId="32" xfId="0" applyFont="1" applyFill="1" applyBorder="1" applyAlignment="1" applyProtection="1">
      <alignment horizontal="left" wrapText="1"/>
      <protection locked="0"/>
    </xf>
    <xf numFmtId="0" fontId="15" fillId="8" borderId="25" xfId="0" applyFont="1" applyFill="1" applyBorder="1" applyAlignment="1">
      <alignment horizontal="center" vertical="center" textRotation="90" wrapText="1"/>
    </xf>
    <xf numFmtId="0" fontId="14" fillId="5" borderId="59" xfId="0" applyFont="1" applyFill="1" applyBorder="1" applyAlignment="1" applyProtection="1">
      <alignment horizontal="left" wrapText="1"/>
      <protection locked="0"/>
    </xf>
    <xf numFmtId="0" fontId="14" fillId="5" borderId="31" xfId="0" applyFont="1" applyFill="1" applyBorder="1" applyAlignment="1" applyProtection="1">
      <alignment horizontal="left" wrapText="1"/>
      <protection locked="0"/>
    </xf>
    <xf numFmtId="0" fontId="29" fillId="4" borderId="57" xfId="0" applyFont="1" applyFill="1" applyBorder="1" applyAlignment="1">
      <alignment horizontal="left" wrapText="1"/>
    </xf>
    <xf numFmtId="0" fontId="12" fillId="4" borderId="57" xfId="0" applyFont="1" applyFill="1" applyBorder="1" applyAlignment="1">
      <alignment horizontal="left" wrapText="1"/>
    </xf>
    <xf numFmtId="0" fontId="14" fillId="5" borderId="64" xfId="0" applyFont="1" applyFill="1" applyBorder="1" applyAlignment="1" applyProtection="1">
      <alignment horizontal="left" wrapText="1"/>
      <protection locked="0"/>
    </xf>
    <xf numFmtId="0" fontId="14" fillId="5" borderId="62" xfId="0" applyFont="1" applyFill="1" applyBorder="1" applyAlignment="1" applyProtection="1">
      <alignment horizontal="left" wrapText="1"/>
      <protection locked="0"/>
    </xf>
    <xf numFmtId="0" fontId="19" fillId="5" borderId="49" xfId="0" applyFont="1" applyFill="1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wrapText="1"/>
      <protection locked="0"/>
    </xf>
    <xf numFmtId="0" fontId="0" fillId="0" borderId="28" xfId="0" applyBorder="1" applyAlignment="1" applyProtection="1">
      <alignment horizontal="left" wrapText="1"/>
      <protection locked="0"/>
    </xf>
    <xf numFmtId="0" fontId="15" fillId="6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14" fillId="25" borderId="20" xfId="0" applyFont="1" applyFill="1" applyBorder="1" applyAlignment="1">
      <alignment horizontal="left" wrapText="1"/>
    </xf>
    <xf numFmtId="0" fontId="0" fillId="25" borderId="21" xfId="0" applyFill="1" applyBorder="1" applyAlignment="1">
      <alignment horizontal="left" wrapText="1"/>
    </xf>
    <xf numFmtId="0" fontId="14" fillId="25" borderId="40" xfId="0" applyFont="1" applyFill="1" applyBorder="1" applyAlignment="1">
      <alignment horizontal="left" wrapText="1"/>
    </xf>
    <xf numFmtId="0" fontId="0" fillId="25" borderId="49" xfId="0" applyFill="1" applyBorder="1" applyAlignment="1">
      <alignment horizontal="left" wrapText="1"/>
    </xf>
    <xf numFmtId="0" fontId="14" fillId="25" borderId="74" xfId="0" applyFont="1" applyFill="1" applyBorder="1" applyAlignment="1">
      <alignment horizontal="left" wrapText="1"/>
    </xf>
    <xf numFmtId="0" fontId="0" fillId="25" borderId="75" xfId="0" applyFill="1" applyBorder="1" applyAlignment="1">
      <alignment horizontal="left" wrapText="1"/>
    </xf>
    <xf numFmtId="0" fontId="19" fillId="5" borderId="21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wrapText="1"/>
      <protection locked="0"/>
    </xf>
    <xf numFmtId="0" fontId="0" fillId="0" borderId="9" xfId="0" applyBorder="1" applyAlignment="1" applyProtection="1">
      <alignment horizontal="left" wrapText="1"/>
      <protection locked="0"/>
    </xf>
    <xf numFmtId="14" fontId="19" fillId="5" borderId="49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" fontId="49" fillId="0" borderId="43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8" borderId="50" xfId="0" applyFont="1" applyFill="1" applyBorder="1" applyAlignment="1">
      <alignment horizontal="center" vertical="center" textRotation="90" wrapText="1"/>
    </xf>
    <xf numFmtId="0" fontId="15" fillId="8" borderId="51" xfId="0" applyFont="1" applyFill="1" applyBorder="1" applyAlignment="1">
      <alignment horizontal="center" vertical="center" textRotation="90" wrapText="1"/>
    </xf>
    <xf numFmtId="0" fontId="15" fillId="8" borderId="52" xfId="0" applyFont="1" applyFill="1" applyBorder="1" applyAlignment="1">
      <alignment horizontal="center" vertical="center" textRotation="90" wrapText="1"/>
    </xf>
    <xf numFmtId="0" fontId="27" fillId="0" borderId="85" xfId="0" applyFont="1" applyBorder="1" applyAlignment="1">
      <alignment horizontal="left" wrapText="1"/>
    </xf>
    <xf numFmtId="0" fontId="12" fillId="0" borderId="85" xfId="0" applyFont="1" applyBorder="1" applyAlignment="1">
      <alignment horizontal="left" wrapText="1"/>
    </xf>
    <xf numFmtId="0" fontId="14" fillId="0" borderId="76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46" fillId="3" borderId="18" xfId="3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26" borderId="21" xfId="0" applyFill="1" applyBorder="1" applyAlignment="1">
      <alignment vertical="center" wrapText="1"/>
    </xf>
    <xf numFmtId="0" fontId="0" fillId="26" borderId="75" xfId="0" applyFill="1" applyBorder="1" applyAlignment="1">
      <alignment vertical="center" wrapText="1"/>
    </xf>
    <xf numFmtId="0" fontId="14" fillId="26" borderId="6" xfId="0" applyFont="1" applyFill="1" applyBorder="1" applyAlignment="1">
      <alignment horizontal="left" wrapText="1"/>
    </xf>
    <xf numFmtId="0" fontId="0" fillId="26" borderId="7" xfId="0" applyFill="1" applyBorder="1" applyAlignment="1">
      <alignment horizontal="left" wrapText="1"/>
    </xf>
    <xf numFmtId="0" fontId="14" fillId="26" borderId="86" xfId="0" applyFont="1" applyFill="1" applyBorder="1" applyAlignment="1">
      <alignment horizontal="left" wrapText="1"/>
    </xf>
    <xf numFmtId="0" fontId="0" fillId="26" borderId="85" xfId="0" applyFill="1" applyBorder="1" applyAlignment="1">
      <alignment wrapText="1"/>
    </xf>
    <xf numFmtId="0" fontId="15" fillId="26" borderId="3" xfId="0" applyFont="1" applyFill="1" applyBorder="1" applyAlignment="1">
      <alignment horizontal="left" vertical="center" wrapText="1"/>
    </xf>
    <xf numFmtId="0" fontId="0" fillId="26" borderId="3" xfId="0" applyFill="1" applyBorder="1" applyAlignment="1">
      <alignment horizontal="left" vertical="center" wrapText="1"/>
    </xf>
    <xf numFmtId="0" fontId="0" fillId="0" borderId="11" xfId="0" applyBorder="1"/>
    <xf numFmtId="164" fontId="28" fillId="0" borderId="23" xfId="4" applyFont="1" applyBorder="1" applyAlignment="1"/>
    <xf numFmtId="0" fontId="13" fillId="0" borderId="23" xfId="0" applyFont="1" applyBorder="1"/>
    <xf numFmtId="0" fontId="17" fillId="12" borderId="43" xfId="3" applyFont="1" applyFill="1" applyBorder="1" applyAlignment="1" applyProtection="1">
      <alignment horizontal="center" vertical="center"/>
    </xf>
    <xf numFmtId="0" fontId="0" fillId="0" borderId="12" xfId="0" applyBorder="1" applyAlignment="1">
      <alignment horizontal="center"/>
    </xf>
    <xf numFmtId="0" fontId="29" fillId="4" borderId="43" xfId="3" applyFont="1" applyFill="1" applyBorder="1" applyAlignment="1" applyProtection="1">
      <alignment horizontal="center" vertical="center"/>
    </xf>
    <xf numFmtId="0" fontId="29" fillId="4" borderId="12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0" fillId="0" borderId="0" xfId="0"/>
    <xf numFmtId="0" fontId="0" fillId="0" borderId="22" xfId="0" applyBorder="1"/>
    <xf numFmtId="0" fontId="15" fillId="6" borderId="44" xfId="0" applyFont="1" applyFill="1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4" fontId="15" fillId="11" borderId="53" xfId="0" applyNumberFormat="1" applyFont="1" applyFill="1" applyBorder="1" applyAlignment="1">
      <alignment horizontal="right" vertical="center" indent="1"/>
    </xf>
    <xf numFmtId="4" fontId="0" fillId="11" borderId="42" xfId="0" applyNumberFormat="1" applyFill="1" applyBorder="1" applyAlignment="1">
      <alignment horizontal="right" vertical="center" indent="1"/>
    </xf>
    <xf numFmtId="0" fontId="15" fillId="6" borderId="53" xfId="0" applyFont="1" applyFill="1" applyBorder="1" applyAlignment="1">
      <alignment horizontal="left" vertical="center" indent="1"/>
    </xf>
    <xf numFmtId="0" fontId="0" fillId="0" borderId="42" xfId="0" applyBorder="1" applyAlignment="1">
      <alignment horizontal="left" vertical="center" indent="1"/>
    </xf>
    <xf numFmtId="4" fontId="15" fillId="11" borderId="45" xfId="0" applyNumberFormat="1" applyFont="1" applyFill="1" applyBorder="1" applyAlignment="1">
      <alignment horizontal="right" vertical="center" indent="1"/>
    </xf>
    <xf numFmtId="0" fontId="0" fillId="11" borderId="60" xfId="0" applyFill="1" applyBorder="1" applyAlignment="1">
      <alignment horizontal="right" vertical="center" indent="1"/>
    </xf>
    <xf numFmtId="0" fontId="0" fillId="6" borderId="42" xfId="0" applyFill="1" applyBorder="1" applyAlignment="1">
      <alignment horizontal="left" vertical="center" indent="1"/>
    </xf>
    <xf numFmtId="4" fontId="0" fillId="11" borderId="60" xfId="0" applyNumberFormat="1" applyFill="1" applyBorder="1" applyAlignment="1">
      <alignment horizontal="right" vertical="center" indent="1"/>
    </xf>
    <xf numFmtId="0" fontId="36" fillId="16" borderId="43" xfId="0" applyFont="1" applyFill="1" applyBorder="1" applyAlignment="1">
      <alignment horizontal="center" vertical="center"/>
    </xf>
    <xf numFmtId="0" fontId="55" fillId="16" borderId="11" xfId="0" applyFont="1" applyFill="1" applyBorder="1" applyAlignment="1">
      <alignment horizontal="center" vertical="center"/>
    </xf>
    <xf numFmtId="0" fontId="55" fillId="16" borderId="12" xfId="0" applyFont="1" applyFill="1" applyBorder="1" applyAlignment="1">
      <alignment horizontal="center" vertical="center"/>
    </xf>
    <xf numFmtId="0" fontId="14" fillId="0" borderId="43" xfId="0" applyFont="1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17" fillId="16" borderId="18" xfId="0" applyFont="1" applyFill="1" applyBorder="1" applyAlignment="1">
      <alignment horizontal="center" vertical="center" wrapText="1"/>
    </xf>
    <xf numFmtId="0" fontId="17" fillId="16" borderId="24" xfId="0" applyFont="1" applyFill="1" applyBorder="1" applyAlignment="1">
      <alignment horizontal="center" vertical="center" wrapText="1"/>
    </xf>
    <xf numFmtId="0" fontId="17" fillId="16" borderId="43" xfId="0" applyFont="1" applyFill="1" applyBorder="1" applyAlignment="1">
      <alignment horizontal="center" vertical="center" wrapText="1"/>
    </xf>
    <xf numFmtId="0" fontId="17" fillId="16" borderId="11" xfId="0" applyFont="1" applyFill="1" applyBorder="1" applyAlignment="1">
      <alignment horizontal="center" vertical="center" wrapText="1"/>
    </xf>
    <xf numFmtId="0" fontId="17" fillId="16" borderId="12" xfId="0" applyFont="1" applyFill="1" applyBorder="1" applyAlignment="1">
      <alignment horizontal="center" vertical="center" wrapText="1"/>
    </xf>
    <xf numFmtId="0" fontId="37" fillId="16" borderId="11" xfId="0" applyFont="1" applyFill="1" applyBorder="1" applyAlignment="1">
      <alignment horizontal="center" vertical="center"/>
    </xf>
    <xf numFmtId="0" fontId="37" fillId="16" borderId="12" xfId="0" applyFont="1" applyFill="1" applyBorder="1" applyAlignment="1">
      <alignment horizontal="center" vertical="center"/>
    </xf>
    <xf numFmtId="0" fontId="36" fillId="16" borderId="18" xfId="0" applyFont="1" applyFill="1" applyBorder="1" applyAlignment="1">
      <alignment horizontal="center" vertical="center"/>
    </xf>
    <xf numFmtId="0" fontId="37" fillId="16" borderId="23" xfId="0" applyFont="1" applyFill="1" applyBorder="1" applyAlignment="1">
      <alignment horizontal="center" vertical="center"/>
    </xf>
    <xf numFmtId="0" fontId="37" fillId="16" borderId="24" xfId="0" applyFont="1" applyFill="1" applyBorder="1" applyAlignment="1">
      <alignment horizontal="center" vertical="center"/>
    </xf>
    <xf numFmtId="0" fontId="15" fillId="7" borderId="53" xfId="0" applyFont="1" applyFill="1" applyBorder="1" applyAlignment="1">
      <alignment horizontal="left" vertical="center" indent="1"/>
    </xf>
    <xf numFmtId="0" fontId="14" fillId="0" borderId="41" xfId="0" applyFont="1" applyBorder="1" applyAlignment="1">
      <alignment horizontal="left" vertical="center" indent="1"/>
    </xf>
    <xf numFmtId="0" fontId="34" fillId="13" borderId="18" xfId="0" applyFont="1" applyFill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34" fillId="13" borderId="43" xfId="0" applyFont="1" applyFill="1" applyBorder="1" applyAlignment="1">
      <alignment horizontal="center"/>
    </xf>
    <xf numFmtId="0" fontId="34" fillId="13" borderId="11" xfId="0" applyFont="1" applyFill="1" applyBorder="1" applyAlignment="1">
      <alignment horizontal="center"/>
    </xf>
    <xf numFmtId="0" fontId="34" fillId="13" borderId="12" xfId="0" applyFont="1" applyFill="1" applyBorder="1" applyAlignment="1">
      <alignment horizontal="center"/>
    </xf>
    <xf numFmtId="0" fontId="13" fillId="14" borderId="18" xfId="0" applyFont="1" applyFill="1" applyBorder="1" applyAlignment="1">
      <alignment horizontal="center" vertical="center" wrapText="1"/>
    </xf>
    <xf numFmtId="0" fontId="13" fillId="14" borderId="25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wrapText="1"/>
    </xf>
    <xf numFmtId="0" fontId="13" fillId="14" borderId="48" xfId="0" applyFont="1" applyFill="1" applyBorder="1" applyAlignment="1">
      <alignment horizontal="center"/>
    </xf>
    <xf numFmtId="0" fontId="0" fillId="0" borderId="0" xfId="0" applyNumberFormat="1"/>
  </cellXfs>
  <cellStyles count="15">
    <cellStyle name="1000-sep (2 dec) 2" xfId="1" xr:uid="{00000000-0005-0000-0000-000000000000}"/>
    <cellStyle name="1000-sep (2 dec) 3" xfId="2" xr:uid="{00000000-0005-0000-0000-000001000000}"/>
    <cellStyle name="Farve5" xfId="3" builtinId="45"/>
    <cellStyle name="Komma" xfId="4" builtinId="3"/>
    <cellStyle name="Link" xfId="14" builtinId="8"/>
    <cellStyle name="Normal" xfId="0" builtinId="0"/>
    <cellStyle name="Normal 2" xfId="5" xr:uid="{00000000-0005-0000-0000-000005000000}"/>
    <cellStyle name="Normal 2 2" xfId="6" xr:uid="{00000000-0005-0000-0000-000006000000}"/>
    <cellStyle name="Normal 3" xfId="7" xr:uid="{00000000-0005-0000-0000-000007000000}"/>
    <cellStyle name="Output Amounts" xfId="8" xr:uid="{00000000-0005-0000-0000-000008000000}"/>
    <cellStyle name="Output Column Headings" xfId="9" xr:uid="{00000000-0005-0000-0000-000009000000}"/>
    <cellStyle name="Output Line Items" xfId="10" xr:uid="{00000000-0005-0000-0000-00000A000000}"/>
    <cellStyle name="Output Report Heading" xfId="11" xr:uid="{00000000-0005-0000-0000-00000B000000}"/>
    <cellStyle name="Output Report Title" xfId="12" xr:uid="{00000000-0005-0000-0000-00000C000000}"/>
    <cellStyle name="Procent" xfId="13" builtinId="5"/>
  </cellStyles>
  <dxfs count="29"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numFmt numFmtId="168" formatCode="dd\-mm\-yyyy"/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 style="thin">
          <color rgb="FFDCDCDC"/>
        </top>
        <bottom style="thin">
          <color rgb="FFDCDCDC"/>
        </bottom>
        <vertical/>
        <horizontal/>
      </border>
      <protection locked="1" hidden="0"/>
    </dxf>
    <dxf>
      <border outline="0">
        <top style="thin">
          <color rgb="FFDCDCDC"/>
        </top>
      </border>
    </dxf>
    <dxf>
      <border outline="0">
        <right style="thin">
          <color rgb="FFDCDCDC"/>
        </right>
        <top style="thin">
          <color rgb="FFDCDCDC"/>
        </top>
        <bottom style="thin">
          <color rgb="FFDCDCD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protection locked="1" hidden="0"/>
    </dxf>
    <dxf>
      <border outline="0">
        <bottom style="thin">
          <color rgb="FFDCDCD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363636"/>
        <name val="Tahoma"/>
        <family val="2"/>
        <scheme val="none"/>
      </font>
      <fill>
        <patternFill patternType="solid">
          <fgColor indexed="64"/>
          <bgColor rgb="FFF5F5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CDCDC"/>
        </left>
        <right style="thin">
          <color rgb="FFDCDCDC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6565"/>
        </patternFill>
      </fill>
    </dxf>
    <dxf>
      <font>
        <b/>
        <i val="0"/>
        <strike val="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1" defaultTableStyle="TableStyleMedium9" defaultPivotStyle="PivotStyleLight16">
    <tableStyle name="Invisible" pivot="0" table="0" count="0" xr9:uid="{00000000-0011-0000-FFFF-FFFF00000000}"/>
  </tableStyles>
  <colors>
    <mruColors>
      <color rgb="FFFF0066"/>
      <color rgb="FF3CB4D0"/>
      <color rgb="FFFFFFCC"/>
      <color rgb="FF669900"/>
      <color rgb="FFCCFFCC"/>
      <color rgb="FF33CC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du.dk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1</xdr:row>
      <xdr:rowOff>238125</xdr:rowOff>
    </xdr:from>
    <xdr:to>
      <xdr:col>14</xdr:col>
      <xdr:colOff>1</xdr:colOff>
      <xdr:row>2</xdr:row>
      <xdr:rowOff>9525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B68DC98D-CC09-38C1-D99B-949644220874}"/>
            </a:ext>
          </a:extLst>
        </xdr:cNvPr>
        <xdr:cNvSpPr txBox="1"/>
      </xdr:nvSpPr>
      <xdr:spPr>
        <a:xfrm>
          <a:off x="12839700" y="314325"/>
          <a:ext cx="1114426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da-DK" sz="1100"/>
            <a:t>v. 2026.01</a:t>
          </a:r>
        </a:p>
        <a:p>
          <a:endParaRPr lang="da-DK" sz="1100"/>
        </a:p>
      </xdr:txBody>
    </xdr:sp>
    <xdr:clientData/>
  </xdr:twoCellAnchor>
  <xdr:twoCellAnchor>
    <xdr:from>
      <xdr:col>13</xdr:col>
      <xdr:colOff>76200</xdr:colOff>
      <xdr:row>0</xdr:row>
      <xdr:rowOff>66675</xdr:rowOff>
    </xdr:from>
    <xdr:to>
      <xdr:col>14</xdr:col>
      <xdr:colOff>1</xdr:colOff>
      <xdr:row>1</xdr:row>
      <xdr:rowOff>228600</xdr:rowOff>
    </xdr:to>
    <xdr:sp macro="" textlink="">
      <xdr:nvSpPr>
        <xdr:cNvPr id="3" name="Tekstfel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B58219-74C6-4F9D-A519-EEBF1E173AE5}"/>
            </a:ext>
          </a:extLst>
        </xdr:cNvPr>
        <xdr:cNvSpPr txBox="1"/>
      </xdr:nvSpPr>
      <xdr:spPr>
        <a:xfrm>
          <a:off x="17868900" y="66675"/>
          <a:ext cx="2705101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da-DK" sz="1100" u="sng"/>
            <a:t>Link til vejledning</a:t>
          </a:r>
        </a:p>
        <a:p>
          <a:endParaRPr lang="da-D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15</xdr:row>
      <xdr:rowOff>66676</xdr:rowOff>
    </xdr:from>
    <xdr:to>
      <xdr:col>15</xdr:col>
      <xdr:colOff>0</xdr:colOff>
      <xdr:row>17</xdr:row>
      <xdr:rowOff>0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60EFC055-B625-4AF2-05BA-04A144DCCD7C}"/>
            </a:ext>
          </a:extLst>
        </xdr:cNvPr>
        <xdr:cNvSpPr txBox="1"/>
      </xdr:nvSpPr>
      <xdr:spPr>
        <a:xfrm>
          <a:off x="10706100" y="3143251"/>
          <a:ext cx="27336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a-DK" sz="900">
              <a:solidFill>
                <a:schemeClr val="bg1">
                  <a:lumMod val="95000"/>
                </a:schemeClr>
              </a:solidFill>
            </a:rPr>
            <a:t>Beløb hentes automatisk fra fanen "Budget - med udstyr". </a:t>
          </a:r>
        </a:p>
        <a:p>
          <a:pPr algn="r"/>
          <a:r>
            <a:rPr lang="da-DK" sz="900">
              <a:solidFill>
                <a:schemeClr val="bg1">
                  <a:lumMod val="95000"/>
                </a:schemeClr>
              </a:solidFill>
            </a:rPr>
            <a:t>Kan overskrives ved</a:t>
          </a:r>
          <a:r>
            <a:rPr lang="da-DK" sz="900" baseline="0">
              <a:solidFill>
                <a:schemeClr val="bg1">
                  <a:lumMod val="95000"/>
                </a:schemeClr>
              </a:solidFill>
            </a:rPr>
            <a:t> behov.</a:t>
          </a:r>
          <a:endParaRPr lang="da-DK" sz="9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38100</xdr:rowOff>
    </xdr:from>
    <xdr:to>
      <xdr:col>17</xdr:col>
      <xdr:colOff>78695</xdr:colOff>
      <xdr:row>7</xdr:row>
      <xdr:rowOff>154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162A263C-3CE1-40A2-BFAD-BAB4BB970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28600"/>
          <a:ext cx="17880920" cy="1105054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hristine Bøgebjerg" refreshedDate="46253.475548726849" createdVersion="8" refreshedVersion="8" minRefreshableVersion="3" recordCount="3265" xr:uid="{B35631EC-8ED2-44E5-806A-4BA30FF5D4FE}">
  <cacheSource type="worksheet">
    <worksheetSource ref="A9:P3274" sheet="SKJULT DATA"/>
  </cacheSource>
  <cacheFields count="16">
    <cacheField name="ID-nr" numFmtId="49">
      <sharedItems containsMixedTypes="1" containsNumber="1" containsInteger="1" minValue="0" maxValue="0"/>
    </cacheField>
    <cacheField name="Beskrivelse" numFmtId="0">
      <sharedItems containsMixedTypes="1" containsNumber="1" containsInteger="1" minValue="0" maxValue="0"/>
    </cacheField>
    <cacheField name="Projektnr" numFmtId="0">
      <sharedItems containsMixedTypes="1" containsNumber="1" containsInteger="1" minValue="0" maxValue="0"/>
    </cacheField>
    <cacheField name="Medarbejder" numFmtId="0">
      <sharedItems containsMixedTypes="1" containsNumber="1" containsInteger="1" minValue="0" maxValue="0"/>
    </cacheField>
    <cacheField name="Levetid" numFmtId="0">
      <sharedItems containsMixedTypes="1" containsNumber="1" containsInteger="1" minValue="0" maxValue="0" count="12">
        <s v="7 ÅR"/>
        <s v="5 ÅR"/>
        <s v="10 ÅR"/>
        <s v="15 ÅR"/>
        <s v="8 ÅR"/>
        <s v="20 ÅR"/>
        <s v="50 ÅR"/>
        <s v="3 ÅR"/>
        <s v="4 ÅR"/>
        <s v="30 ÅR"/>
        <s v="28 ÅR"/>
        <n v="0"/>
      </sharedItems>
    </cacheField>
    <cacheField name="Placerings afdeling" numFmtId="0">
      <sharedItems containsMixedTypes="1" containsNumber="1" containsInteger="1" minValue="0" maxValue="0"/>
    </cacheField>
    <cacheField name="Adresse" numFmtId="0">
      <sharedItems containsMixedTypes="1" containsNumber="1" containsInteger="1" minValue="0" maxValue="0"/>
    </cacheField>
    <cacheField name="Lokale" numFmtId="0">
      <sharedItems containsMixedTypes="1" containsNumber="1" containsInteger="1" minValue="0" maxValue="0"/>
    </cacheField>
    <cacheField name="Producent" numFmtId="0">
      <sharedItems containsMixedTypes="1" containsNumber="1" containsInteger="1" minValue="0" maxValue="0"/>
    </cacheField>
    <cacheField name="Modelnr" numFmtId="0">
      <sharedItems containsMixedTypes="1" containsNumber="1" containsInteger="1" minValue="0" maxValue="0"/>
    </cacheField>
    <cacheField name="Serienr" numFmtId="0">
      <sharedItems containsMixedTypes="1" containsNumber="1" containsInteger="1" minValue="0" maxValue="0"/>
    </cacheField>
    <cacheField name="Ibrugtag." numFmtId="14">
      <sharedItems containsSemiMixedTypes="0" containsNonDate="0" containsDate="1" containsString="0" minDate="1899-12-30T00:00:00" maxDate="2026-04-18T00:00:00"/>
    </cacheField>
    <cacheField name="Anskaffelsessum" numFmtId="164">
      <sharedItems containsSemiMixedTypes="0" containsString="0" containsNumber="1" minValue="0" maxValue="1503198713.786375"/>
    </cacheField>
    <cacheField name="Bogført værdi" numFmtId="164">
      <sharedItems containsSemiMixedTypes="0" containsString="0" containsNumber="1" minValue="-4.6566128730773926E-10" maxValue="722403561.9000001"/>
    </cacheField>
    <cacheField name="ID før bindestreg" numFmtId="0">
      <sharedItems containsMixedTypes="1" containsNumber="1" containsInteger="1" minValue="0" maxValue="0" count="1741">
        <s v="38123 +38124"/>
        <s v="39316"/>
        <s v="47537"/>
        <s v="47810."/>
        <s v="47863"/>
        <s v="47991"/>
        <s v="47996"/>
        <s v="48000"/>
        <s v="54005"/>
        <s v="54029"/>
        <s v="54075"/>
        <s v="54090 + 54115"/>
        <s v="54129"/>
        <s v="54141"/>
        <s v="54152"/>
        <s v="54173"/>
        <s v="54174"/>
        <s v="54176"/>
        <s v="54224"/>
        <s v="54236"/>
        <s v="54267"/>
        <s v="54282"/>
        <s v="54287"/>
        <s v="54306"/>
        <s v="54308"/>
        <s v="54310"/>
        <s v="54316"/>
        <s v="54341"/>
        <s v="54350"/>
        <s v="54377"/>
        <s v="54384"/>
        <s v="54394"/>
        <s v="54402"/>
        <s v="54407"/>
        <s v="54421"/>
        <s v="54430"/>
        <s v="54439"/>
        <s v="54456"/>
        <s v="54520"/>
        <s v="54524"/>
        <s v="54536"/>
        <s v="54546"/>
        <s v="54552"/>
        <s v="54554"/>
        <s v="54566"/>
        <s v="54584"/>
        <s v="54587"/>
        <s v="54595"/>
        <s v="54597"/>
        <s v="54613"/>
        <s v="54626"/>
        <s v="54639"/>
        <s v="54644"/>
        <s v="54658"/>
        <s v="54692"/>
        <s v="54699"/>
        <s v="54768"/>
        <s v="54769"/>
        <s v="54777"/>
        <s v="54790"/>
        <s v="54795"/>
        <s v="54837"/>
        <s v="54851"/>
        <s v="54854"/>
        <s v="54859"/>
        <s v="54887"/>
        <s v="54899"/>
        <s v="54909"/>
        <s v="54918"/>
        <s v="54921"/>
        <s v="54935"/>
        <s v="54937"/>
        <s v="54957"/>
        <s v="54969"/>
        <s v="55008"/>
        <s v="55015."/>
        <s v="55028"/>
        <s v="55044"/>
        <s v="55053"/>
        <s v="55054"/>
        <s v="55056"/>
        <s v="55104"/>
        <s v="55123"/>
        <s v="55133"/>
        <s v="55142"/>
        <s v="55149"/>
        <s v="55160."/>
        <s v="55164."/>
        <s v="55189."/>
        <s v="55210"/>
        <s v="55227"/>
        <s v="55241."/>
        <s v="55242"/>
        <s v="55246"/>
        <s v="55247"/>
        <s v="55254"/>
        <s v="55256."/>
        <s v="55261"/>
        <s v="55276"/>
        <s v="55279."/>
        <s v="55289"/>
        <s v="55310"/>
        <s v="55336"/>
        <s v="55346."/>
        <s v="55361"/>
        <s v="55399"/>
        <s v="55400"/>
        <s v="55408"/>
        <s v="55411"/>
        <s v="55426"/>
        <s v="55428"/>
        <s v="55430"/>
        <s v="55455"/>
        <s v="55462"/>
        <s v="55472."/>
        <s v="55484"/>
        <s v="55501"/>
        <s v="55502"/>
        <s v="55503"/>
        <s v="55518"/>
        <s v="55536"/>
        <s v="55546"/>
        <s v="55554"/>
        <s v="55600"/>
        <s v="55601"/>
        <s v="55606"/>
        <s v="55607"/>
        <s v="55619"/>
        <s v="55652"/>
        <s v="55660"/>
        <s v="55681."/>
        <s v="55701"/>
        <s v="55709"/>
        <s v="55728"/>
        <s v="55749"/>
        <s v="55779"/>
        <s v="55780"/>
        <s v="55798"/>
        <s v="55817"/>
        <s v="2950"/>
        <s v="2971"/>
        <s v="3957"/>
        <s v="5385"/>
        <s v="20577"/>
        <s v="21287"/>
        <s v="21333"/>
        <s v="21359"/>
        <s v="21362"/>
        <s v="22074"/>
        <s v="23143"/>
        <s v="23313"/>
        <s v="23532"/>
        <s v="24261"/>
        <s v="24760"/>
        <s v="25317"/>
        <s v="25373"/>
        <s v="25374"/>
        <s v="26437"/>
        <s v="26934"/>
        <s v="26935"/>
        <s v="27077"/>
        <s v="27453"/>
        <s v="27548"/>
        <s v="27577"/>
        <s v="28140"/>
        <s v="28232"/>
        <s v="28273"/>
        <s v="28495"/>
        <s v="28736"/>
        <s v="29462"/>
        <s v="30081"/>
        <s v="30553"/>
        <s v="30554"/>
        <s v="30768"/>
        <s v="31102"/>
        <s v="31332"/>
        <s v="31865"/>
        <s v="31869"/>
        <s v="31875"/>
        <s v="31892"/>
        <s v="31948"/>
        <s v="31983"/>
        <s v="32352"/>
        <s v="32403"/>
        <s v="33198"/>
        <s v="33462"/>
        <s v="33693"/>
        <s v="34234"/>
        <s v="34235"/>
        <s v="34593"/>
        <s v="34739"/>
        <s v="35160"/>
        <s v="35294"/>
        <s v="35656"/>
        <s v="36018"/>
        <s v="36114"/>
        <s v="36115"/>
        <s v="36169"/>
        <s v="36303"/>
        <s v="36321"/>
        <s v="36595"/>
        <s v="36817"/>
        <s v="36829"/>
        <s v="37007"/>
        <s v="37008"/>
        <s v="37119"/>
        <s v="37125"/>
        <s v="37283"/>
        <s v="37517"/>
        <s v="38091"/>
        <s v="38495"/>
        <s v="38541"/>
        <s v="38600"/>
        <s v="38636"/>
        <s v="38637"/>
        <s v="38677"/>
        <s v="38728"/>
        <s v="38841"/>
        <s v="38884"/>
        <s v="38905"/>
        <s v="38927"/>
        <s v="38952"/>
        <s v="39093"/>
        <s v="39094"/>
        <s v="39102"/>
        <s v="39351"/>
        <s v="41142"/>
        <s v="41143"/>
        <s v="41265"/>
        <s v="41320"/>
        <s v="41390"/>
        <s v="41426"/>
        <s v="41566"/>
        <s v="41570"/>
        <s v="41735"/>
        <s v="41919"/>
        <s v="41934"/>
        <s v="41981"/>
        <s v="43105"/>
        <s v="43156"/>
        <s v="43157"/>
        <s v="43158"/>
        <s v="43159"/>
        <s v="43160"/>
        <s v="43470"/>
        <s v="43471"/>
        <s v="43476"/>
        <s v="43478"/>
        <s v="43480"/>
        <s v="43484"/>
        <s v="43486"/>
        <s v="43487"/>
        <s v="43495"/>
        <s v="43742"/>
        <s v="43913"/>
        <s v="43937"/>
        <s v="43948"/>
        <s v="43950"/>
        <s v="43952"/>
        <s v="43953"/>
        <s v="43954"/>
        <s v="43963"/>
        <s v="43965"/>
        <s v="43977"/>
        <s v="43978"/>
        <s v="43979"/>
        <s v="43988"/>
        <s v="47328"/>
        <s v="47331"/>
        <s v="47334"/>
        <s v="47356"/>
        <s v="47367"/>
        <s v="47383"/>
        <s v="47431"/>
        <s v="47434"/>
        <s v="47435"/>
        <s v="47437"/>
        <s v="47438"/>
        <s v="47441"/>
        <s v="47442"/>
        <s v="47444"/>
        <s v="47446"/>
        <s v="47447"/>
        <s v="47462"/>
        <s v="47463"/>
        <s v="47464"/>
        <s v="47475"/>
        <s v="47497"/>
        <s v="47498"/>
        <s v="47521"/>
        <s v="47522"/>
        <s v="47523"/>
        <s v="47533"/>
        <s v="47534"/>
        <s v="47535"/>
        <s v="47606"/>
        <s v="47608"/>
        <s v="47609"/>
        <s v="47610"/>
        <s v="47611"/>
        <s v="47623"/>
        <s v="47624"/>
        <s v="47625"/>
        <s v="47626"/>
        <s v="47640"/>
        <s v="47677"/>
        <s v="47678"/>
        <s v="47680"/>
        <s v="47707"/>
        <s v="47715"/>
        <s v="47716"/>
        <s v="47717"/>
        <s v="47718"/>
        <s v="47719"/>
        <s v="47721"/>
        <s v="47725"/>
        <s v="47728"/>
        <s v="47729"/>
        <s v="47775"/>
        <s v="47777"/>
        <s v="47784"/>
        <s v="47787"/>
        <s v="47788"/>
        <s v="47790"/>
        <s v="47795"/>
        <s v="47800"/>
        <s v="47801"/>
        <s v="47802"/>
        <s v="47804"/>
        <s v="47805"/>
        <s v="47806"/>
        <s v="47809"/>
        <s v="47814"/>
        <s v="47815"/>
        <s v="47817"/>
        <s v="47818"/>
        <s v="47819"/>
        <s v="47820"/>
        <s v="47821"/>
        <s v="47825"/>
        <s v="47827"/>
        <s v="47828"/>
        <s v="47829"/>
        <s v="47831"/>
        <s v="47858"/>
        <s v="47861"/>
        <s v="47862"/>
        <s v="47864"/>
        <s v="47883"/>
        <s v="47893"/>
        <s v="47894"/>
        <s v="47899"/>
        <s v="47903"/>
        <s v="47905"/>
        <s v="47906"/>
        <s v="47907"/>
        <s v="47924"/>
        <s v="47925"/>
        <s v="47926"/>
        <s v="47927"/>
        <s v="47928"/>
        <s v="47943"/>
        <s v="47944"/>
        <s v="47947"/>
        <s v="47948"/>
        <s v="47950"/>
        <s v="47951"/>
        <s v="47958"/>
        <s v="47959"/>
        <s v="47960"/>
        <s v="47961"/>
        <s v="47962"/>
        <s v="47963"/>
        <s v="47964"/>
        <s v="47965"/>
        <s v="47981"/>
        <s v="47982"/>
        <s v="47983"/>
        <s v="47984"/>
        <s v="47985"/>
        <s v="47986"/>
        <s v="47987"/>
        <s v="47993"/>
        <s v="47995"/>
        <s v="47997"/>
        <s v="54004"/>
        <s v="54008"/>
        <s v="54009"/>
        <s v="54010"/>
        <s v="54012"/>
        <s v="54021"/>
        <s v="54023"/>
        <s v="54027"/>
        <s v="54028"/>
        <s v="54030"/>
        <s v="54033"/>
        <s v="54035"/>
        <s v="54036"/>
        <s v="54039"/>
        <s v="54046"/>
        <s v="54048"/>
        <s v="54049"/>
        <s v="54050"/>
        <s v="54052"/>
        <s v="54054"/>
        <s v="54055"/>
        <s v="54057"/>
        <s v="54059"/>
        <s v="54066"/>
        <s v="54067"/>
        <s v="54069"/>
        <s v="54072"/>
        <s v="54073"/>
        <s v="54074"/>
        <s v="54076"/>
        <s v="54077"/>
        <s v="54080"/>
        <s v="54083"/>
        <s v="54084"/>
        <s v="54085"/>
        <s v="54093"/>
        <s v="54094"/>
        <s v="54095"/>
        <s v="54096"/>
        <s v="54098"/>
        <s v="54100"/>
        <s v="54102"/>
        <s v="54103"/>
        <s v="54104"/>
        <s v="54105"/>
        <s v="54109"/>
        <s v="54113"/>
        <s v="54114"/>
        <s v="54116"/>
        <s v="54118"/>
        <s v="54120"/>
        <s v="54121"/>
        <s v="54122"/>
        <s v="54123"/>
        <s v="54124"/>
        <s v="54125"/>
        <s v="54127"/>
        <s v="54130"/>
        <s v="54134"/>
        <s v="54136"/>
        <s v="54137"/>
        <s v="54138"/>
        <s v="54139"/>
        <s v="54140"/>
        <s v="54143"/>
        <s v="54149"/>
        <s v="54150"/>
        <s v="54151"/>
        <s v="54153"/>
        <s v="54156"/>
        <s v="54157"/>
        <s v="54158"/>
        <s v="54159"/>
        <s v="54163"/>
        <s v="54165"/>
        <s v="54167"/>
        <s v="54170"/>
        <s v="54172"/>
        <s v="54175"/>
        <s v="54177"/>
        <s v="54178"/>
        <s v="54179"/>
        <s v="54180"/>
        <s v="54183"/>
        <s v="54184"/>
        <s v="54185"/>
        <s v="54186"/>
        <s v="54187"/>
        <s v="54191"/>
        <s v="54193"/>
        <s v="54194"/>
        <s v="54199"/>
        <s v="54203"/>
        <s v="54205"/>
        <s v="54208"/>
        <s v="54209"/>
        <s v="54210"/>
        <s v="54213"/>
        <s v="54219"/>
        <s v="54220"/>
        <s v="54221"/>
        <s v="54223"/>
        <s v="54225"/>
        <s v="54226"/>
        <s v="54227"/>
        <s v="54228"/>
        <s v="54229"/>
        <s v="54232"/>
        <s v="54233"/>
        <s v="54234"/>
        <s v="54235"/>
        <s v="54237"/>
        <s v="54238"/>
        <s v="54239"/>
        <s v="54240"/>
        <s v="54241"/>
        <s v="54244"/>
        <s v="54245"/>
        <s v="54246"/>
        <s v="54247"/>
        <s v="54249"/>
        <s v="54251"/>
        <s v="54252"/>
        <s v="54254"/>
        <s v="54255"/>
        <s v="54257"/>
        <s v="54258"/>
        <s v="54259"/>
        <s v="54262"/>
        <s v="54263"/>
        <s v="54264"/>
        <s v="54266"/>
        <s v="54271"/>
        <s v="54272"/>
        <s v="54273"/>
        <s v="54274"/>
        <s v="54275"/>
        <s v="54276"/>
        <s v="54278"/>
        <s v="54280"/>
        <s v="54283"/>
        <s v="54284"/>
        <s v="54285"/>
        <s v="54286"/>
        <s v="54289"/>
        <s v="54292"/>
        <s v="54293"/>
        <s v="54294"/>
        <s v="54297"/>
        <s v="54299"/>
        <s v="54300"/>
        <s v="54304"/>
        <s v="54305"/>
        <s v="54309"/>
        <s v="54311"/>
        <s v="54312"/>
        <s v="54313"/>
        <s v="54314"/>
        <s v="54315"/>
        <s v="54317"/>
        <s v="54319"/>
        <s v="54320"/>
        <s v="54322"/>
        <s v="54323"/>
        <s v="54324"/>
        <s v="54327"/>
        <s v="54328"/>
        <s v="54329"/>
        <s v="54332"/>
        <s v="54333"/>
        <s v="54334"/>
        <s v="54335"/>
        <s v="54336"/>
        <s v="54337"/>
        <s v="54340"/>
        <s v="54342"/>
        <s v="54344"/>
        <s v="54345"/>
        <s v="54346"/>
        <s v="54347"/>
        <s v="54348"/>
        <s v="54349"/>
        <s v="54352"/>
        <s v="54354"/>
        <s v="54356"/>
        <s v="54357"/>
        <s v="54358"/>
        <s v="54359"/>
        <s v="54360"/>
        <s v="54361"/>
        <s v="54364"/>
        <s v="54365"/>
        <s v="54366"/>
        <s v="54367"/>
        <s v="54368"/>
        <s v="54369"/>
        <s v="54370"/>
        <s v="54371"/>
        <s v="54372"/>
        <s v="54373"/>
        <s v="54374"/>
        <s v="54375"/>
        <s v="54376"/>
        <s v="54379"/>
        <s v="54380"/>
        <s v="54381"/>
        <s v="54385"/>
        <s v="54387"/>
        <s v="54388"/>
        <s v="54389"/>
        <s v="54390"/>
        <s v="54391"/>
        <s v="54393"/>
        <s v="54395"/>
        <s v="54396"/>
        <s v="54397"/>
        <s v="54398"/>
        <s v="54399"/>
        <s v="54400"/>
        <s v="54403"/>
        <s v="54404"/>
        <s v="54405"/>
        <s v="54406"/>
        <s v="54408"/>
        <s v="54409"/>
        <s v="54410"/>
        <s v="54411"/>
        <s v="54412"/>
        <s v="54413"/>
        <s v="54414"/>
        <s v="54415"/>
        <s v="54416"/>
        <s v="54417"/>
        <s v="54423"/>
        <s v="54424"/>
        <s v="54425"/>
        <s v="54426"/>
        <s v="54427"/>
        <s v="54428"/>
        <s v="54431"/>
        <s v="54432"/>
        <s v="54433"/>
        <s v="54435"/>
        <s v="54438"/>
        <s v="54443"/>
        <s v="54444"/>
        <s v="54445"/>
        <s v="54446"/>
        <s v="54448"/>
        <s v="54449"/>
        <s v="54450"/>
        <s v="54451"/>
        <s v="54452"/>
        <s v="54455"/>
        <s v="54457"/>
        <s v="54458"/>
        <s v="54459"/>
        <s v="54460"/>
        <s v="54462"/>
        <s v="54464"/>
        <s v="54465"/>
        <s v="54466"/>
        <s v="54467"/>
        <s v="54478"/>
        <s v="54487"/>
        <s v="54489"/>
        <s v="54491"/>
        <s v="54492"/>
        <s v="54493"/>
        <s v="54496"/>
        <s v="54497"/>
        <s v="54499"/>
        <s v="54500"/>
        <s v="54503"/>
        <s v="54504"/>
        <s v="54505"/>
        <s v="54508"/>
        <s v="54511"/>
        <s v="54518"/>
        <s v="54521"/>
        <s v="54522"/>
        <s v="54525"/>
        <s v="54527"/>
        <s v="54529"/>
        <s v="54530"/>
        <s v="54531"/>
        <s v="54532"/>
        <s v="54533"/>
        <s v="54535"/>
        <s v="54537"/>
        <s v="54540"/>
        <s v="54541"/>
        <s v="54542"/>
        <s v="54543"/>
        <s v="54544"/>
        <s v="54545"/>
        <s v="54547"/>
        <s v="54549"/>
        <s v="54550"/>
        <s v="54551"/>
        <s v="54553"/>
        <s v="54555"/>
        <s v="54556"/>
        <s v="54557"/>
        <s v="54559"/>
        <s v="54560"/>
        <s v="54561"/>
        <s v="54562"/>
        <s v="54563"/>
        <s v="54567"/>
        <s v="54568"/>
        <s v="54569"/>
        <s v="54570"/>
        <s v="54576"/>
        <s v="54580"/>
        <s v="54581"/>
        <s v="54582"/>
        <s v="54583"/>
        <s v="54585"/>
        <s v="54586"/>
        <s v="54588"/>
        <s v="54589"/>
        <s v="54592"/>
        <s v="54594"/>
        <s v="54598"/>
        <s v="54599"/>
        <s v="54600"/>
        <s v="54601"/>
        <s v="54603"/>
        <s v="54604"/>
        <s v="54605"/>
        <s v="54606"/>
        <s v="54607"/>
        <s v="54608"/>
        <s v="54609"/>
        <s v="54610"/>
        <s v="54612"/>
        <s v="54616"/>
        <s v="54617"/>
        <s v="54618"/>
        <s v="54619"/>
        <s v="54623"/>
        <s v="54624"/>
        <s v="54625"/>
        <s v="54627"/>
        <s v="54628"/>
        <s v="54632"/>
        <s v="54633"/>
        <s v="54634"/>
        <s v="54635"/>
        <s v="54636"/>
        <s v="54638"/>
        <s v="54640"/>
        <s v="54643"/>
        <s v="54645"/>
        <s v="54646"/>
        <s v="54649"/>
        <s v="54650"/>
        <s v="54651"/>
        <s v="54654"/>
        <s v="54655"/>
        <s v="54656"/>
        <s v="54659"/>
        <s v="54660"/>
        <s v="54661"/>
        <s v="54662"/>
        <s v="54663"/>
        <s v="54664"/>
        <s v="54672"/>
        <s v="54673"/>
        <s v="54674"/>
        <s v="54675"/>
        <s v="54677"/>
        <s v="54679"/>
        <s v="54680"/>
        <s v="54681"/>
        <s v="54682"/>
        <s v="54683"/>
        <s v="54684"/>
        <s v="54685"/>
        <s v="54686"/>
        <s v="54687"/>
        <s v="54688"/>
        <s v="54689"/>
        <s v="54690"/>
        <s v="54691"/>
        <s v="54695"/>
        <s v="54696"/>
        <s v="54697"/>
        <s v="54698"/>
        <s v="54700"/>
        <s v="54701"/>
        <s v="54702"/>
        <s v="54703"/>
        <s v="54704"/>
        <s v="54705"/>
        <s v="54707"/>
        <s v="54708"/>
        <s v="54709"/>
        <s v="54710"/>
        <s v="54711"/>
        <s v="54712"/>
        <s v="54713"/>
        <s v="54714"/>
        <s v="54715"/>
        <s v="54716"/>
        <s v="54717"/>
        <s v="54718"/>
        <s v="54719"/>
        <s v="54720"/>
        <s v="54721"/>
        <s v="54722"/>
        <s v="54724"/>
        <s v="54725"/>
        <s v="54726"/>
        <s v="54727"/>
        <s v="54728"/>
        <s v="54729"/>
        <s v="54730"/>
        <s v="54731"/>
        <s v="54732"/>
        <s v="54733"/>
        <s v="54734"/>
        <s v="54735"/>
        <s v="54737"/>
        <s v="54738"/>
        <s v="54739"/>
        <s v="54740"/>
        <s v="54741"/>
        <s v="54742"/>
        <s v="54743"/>
        <s v="54744"/>
        <s v="54745"/>
        <s v="54746"/>
        <s v="54747"/>
        <s v="54748"/>
        <s v="54749"/>
        <s v="54750"/>
        <s v="54751"/>
        <s v="54752"/>
        <s v="54753"/>
        <s v="54754"/>
        <s v="54755"/>
        <s v="54758"/>
        <s v="54759"/>
        <s v="54760"/>
        <s v="54761"/>
        <s v="54762"/>
        <s v="54763"/>
        <s v="54764"/>
        <s v="54765"/>
        <s v="54767"/>
        <s v="54772"/>
        <s v="54773"/>
        <s v="54774"/>
        <s v="54775"/>
        <s v="54776"/>
        <s v="54778"/>
        <s v="54779"/>
        <s v="54780"/>
        <s v="54781"/>
        <s v="54784"/>
        <s v="54785"/>
        <s v="54786"/>
        <s v="54788"/>
        <s v="54789"/>
        <s v="54791"/>
        <s v="54792"/>
        <s v="54793"/>
        <s v="54796"/>
        <s v="54798"/>
        <s v="54799"/>
        <s v="54800"/>
        <s v="54801"/>
        <s v="54802"/>
        <s v="54803"/>
        <s v="54804"/>
        <s v="54806"/>
        <s v="54808"/>
        <s v="54809"/>
        <s v="54810"/>
        <s v="54811"/>
        <s v="54816"/>
        <s v="54817"/>
        <s v="54818"/>
        <s v="54819"/>
        <s v="54820"/>
        <s v="54821"/>
        <s v="54822"/>
        <s v="54823"/>
        <s v="54824"/>
        <s v="54826"/>
        <s v="54827"/>
        <s v="54829"/>
        <s v="54830"/>
        <s v="54831"/>
        <s v="54832"/>
        <s v="54833"/>
        <s v="54835"/>
        <s v="54836"/>
        <s v="54838"/>
        <s v="54841"/>
        <s v="54842"/>
        <s v="54843"/>
        <s v="54844"/>
        <s v="54845"/>
        <s v="54846"/>
        <s v="54850"/>
        <s v="54852"/>
        <s v="54853"/>
        <s v="54860"/>
        <s v="54861"/>
        <s v="54862"/>
        <s v="54863"/>
        <s v="54864"/>
        <s v="54865"/>
        <s v="54868"/>
        <s v="54869"/>
        <s v="54870"/>
        <s v="54871"/>
        <s v="54873"/>
        <s v="54874"/>
        <s v="54875"/>
        <s v="54876"/>
        <s v="54877"/>
        <s v="54878"/>
        <s v="54879"/>
        <s v="54880"/>
        <s v="54881"/>
        <s v="54882"/>
        <s v="54883"/>
        <s v="54884"/>
        <s v="54885"/>
        <s v="54886"/>
        <s v="54888"/>
        <s v="54889"/>
        <s v="54892"/>
        <s v="54893"/>
        <s v="54894"/>
        <s v="54895"/>
        <s v="54896"/>
        <s v="54898"/>
        <s v="54901"/>
        <s v="54902"/>
        <s v="54904"/>
        <s v="54906"/>
        <s v="54907"/>
        <s v="54908"/>
        <s v="54910"/>
        <s v="54911"/>
        <s v="54912"/>
        <s v="54914"/>
        <s v="54915"/>
        <s v="54919"/>
        <s v="54920"/>
        <s v="54922"/>
        <s v="54924"/>
        <s v="54925"/>
        <s v="54927"/>
        <s v="54929"/>
        <s v="54930"/>
        <s v="54931"/>
        <s v="54932"/>
        <s v="54933"/>
        <s v="54934"/>
        <s v="54936"/>
        <s v="54938"/>
        <s v="54939"/>
        <s v="54940"/>
        <s v="54941"/>
        <s v="54942"/>
        <s v="54944"/>
        <s v="54946"/>
        <s v="54948"/>
        <s v="54949"/>
        <s v="54950"/>
        <s v="54951"/>
        <s v="54952"/>
        <s v="54954"/>
        <s v="54955"/>
        <s v="54956"/>
        <s v="54958"/>
        <s v="54959"/>
        <s v="54960"/>
        <s v="54961"/>
        <s v="54962"/>
        <s v="54963"/>
        <s v="54964"/>
        <s v="54965"/>
        <s v="54966"/>
        <s v="54967"/>
        <s v="54968"/>
        <s v="54970"/>
        <s v="54971"/>
        <s v="54972"/>
        <s v="54974"/>
        <s v="54975"/>
        <s v="54976"/>
        <s v="54977"/>
        <s v="54978"/>
        <s v="54979"/>
        <s v="54980"/>
        <s v="54981"/>
        <s v="54982"/>
        <s v="54983"/>
        <s v="54984"/>
        <s v="54985"/>
        <s v="54987"/>
        <s v="54989"/>
        <s v="54990"/>
        <s v="54991"/>
        <s v="54992"/>
        <s v="54993"/>
        <s v="54994"/>
        <s v="54995"/>
        <s v="54996"/>
        <s v="54997"/>
        <s v="54998"/>
        <s v="54999"/>
        <s v="55000"/>
        <s v="55001"/>
        <s v="55002"/>
        <s v="55003"/>
        <s v="55005"/>
        <s v="55006"/>
        <s v="55007"/>
        <s v="55009"/>
        <s v="55010"/>
        <s v="55011"/>
        <s v="55012"/>
        <s v="55014"/>
        <s v="55016"/>
        <s v="55017"/>
        <s v="55018"/>
        <s v="55019"/>
        <s v="55020"/>
        <s v="55023"/>
        <s v="55024"/>
        <s v="55025"/>
        <s v="55027"/>
        <s v="55030"/>
        <s v="55031"/>
        <s v="55032"/>
        <s v="55033"/>
        <s v="55034"/>
        <s v="55035"/>
        <s v="55036"/>
        <s v="55039"/>
        <s v="55040"/>
        <s v="55041"/>
        <s v="55042"/>
        <s v="55043"/>
        <s v="55045"/>
        <s v="55046"/>
        <s v="55047"/>
        <s v="55048"/>
        <s v="55049"/>
        <s v="55050"/>
        <s v="55051"/>
        <s v="55052"/>
        <s v="55055"/>
        <s v="55057"/>
        <s v="55058"/>
        <s v="55059"/>
        <s v="55060"/>
        <s v="55061"/>
        <s v="55062"/>
        <s v="55063"/>
        <s v="55064"/>
        <s v="55065"/>
        <s v="55066"/>
        <s v="55067"/>
        <s v="55069"/>
        <s v="55070"/>
        <s v="55071"/>
        <s v="55072"/>
        <s v="55073"/>
        <s v="55074"/>
        <s v="55075"/>
        <s v="55076"/>
        <s v="55077"/>
        <s v="55078"/>
        <s v="55081"/>
        <s v="55082"/>
        <s v="55084"/>
        <s v="55085"/>
        <s v="55086"/>
        <s v="55087"/>
        <s v="55088"/>
        <s v="55089"/>
        <s v="55090"/>
        <s v="55091"/>
        <s v="55092"/>
        <s v="55093"/>
        <s v="55094"/>
        <s v="55095"/>
        <s v="55096"/>
        <s v="55097"/>
        <s v="55098"/>
        <s v="55099"/>
        <s v="55100"/>
        <s v="55101"/>
        <s v="55102"/>
        <s v="55103"/>
        <s v="55105"/>
        <s v="55106"/>
        <s v="55107"/>
        <s v="55108"/>
        <s v="55109"/>
        <s v="55110"/>
        <s v="55111"/>
        <s v="55112"/>
        <s v="55113"/>
        <s v="55114"/>
        <s v="55115"/>
        <s v="55117"/>
        <s v="55118"/>
        <s v="55119"/>
        <s v="55120"/>
        <s v="55121"/>
        <s v="55122"/>
        <s v="55124"/>
        <s v="55125"/>
        <s v="55126"/>
        <s v="55127"/>
        <s v="55128"/>
        <s v="55129"/>
        <s v="55130"/>
        <s v="55131"/>
        <s v="55132"/>
        <s v="55134"/>
        <s v="55135"/>
        <s v="55136"/>
        <s v="55137"/>
        <s v="55138"/>
        <s v="55139"/>
        <s v="55140"/>
        <s v="55141"/>
        <s v="55143"/>
        <s v="55144"/>
        <s v="55145"/>
        <s v="55147"/>
        <s v="55148"/>
        <s v="55150"/>
        <s v="55151"/>
        <s v="55152"/>
        <s v="55153"/>
        <s v="55154"/>
        <s v="55155"/>
        <s v="55156"/>
        <s v="55157"/>
        <s v="55158"/>
        <s v="55159"/>
        <s v="55161"/>
        <s v="55162"/>
        <s v="55163"/>
        <s v="55165"/>
        <s v="55166"/>
        <s v="55167"/>
        <s v="55168"/>
        <s v="55169"/>
        <s v="55170"/>
        <s v="55171"/>
        <s v="55172"/>
        <s v="55173"/>
        <s v="55174"/>
        <s v="55175"/>
        <s v="55176"/>
        <s v="55177"/>
        <s v="55178"/>
        <s v="55179"/>
        <s v="55180"/>
        <s v="55181"/>
        <s v="55182"/>
        <s v="55183"/>
        <s v="55184"/>
        <s v="55185"/>
        <s v="55186"/>
        <s v="55187"/>
        <s v="55188"/>
        <s v="55190"/>
        <s v="55191"/>
        <s v="55192"/>
        <s v="55193"/>
        <s v="55194"/>
        <s v="55195"/>
        <s v="55196"/>
        <s v="55197"/>
        <s v="55198"/>
        <s v="55199"/>
        <s v="55200"/>
        <s v="55201"/>
        <s v="55202"/>
        <s v="55203"/>
        <s v="55204"/>
        <s v="55205"/>
        <s v="55206"/>
        <s v="55207"/>
        <s v="55208"/>
        <s v="55209"/>
        <s v="55211"/>
        <s v="55212"/>
        <s v="55213"/>
        <s v="55214"/>
        <s v="55215"/>
        <s v="55216"/>
        <s v="55217"/>
        <s v="55218"/>
        <s v="55219"/>
        <s v="55220"/>
        <s v="55221"/>
        <s v="55223"/>
        <s v="55224"/>
        <s v="55225"/>
        <s v="55226"/>
        <s v="55228"/>
        <s v="55229"/>
        <s v="55230"/>
        <s v="55231"/>
        <s v="55232"/>
        <s v="55233"/>
        <s v="55234"/>
        <s v="55235"/>
        <s v="55236"/>
        <s v="55238"/>
        <s v="55239"/>
        <s v="55240"/>
        <s v="55243"/>
        <s v="55244"/>
        <s v="55245"/>
        <s v="55248"/>
        <s v="55249"/>
        <s v="55250"/>
        <s v="55251"/>
        <s v="55252"/>
        <s v="55253"/>
        <s v="55255"/>
        <s v="55257"/>
        <s v="55258"/>
        <s v="55259"/>
        <s v="55260"/>
        <s v="55262"/>
        <s v="55263"/>
        <s v="55264"/>
        <s v="55265"/>
        <s v="55266"/>
        <s v="55267"/>
        <s v="55268"/>
        <s v="55269"/>
        <s v="55270"/>
        <s v="55271"/>
        <s v="55273"/>
        <s v="55274"/>
        <s v="55275"/>
        <s v="55278"/>
        <s v="55280"/>
        <s v="55281"/>
        <s v="55282"/>
        <s v="55283"/>
        <s v="55284"/>
        <s v="55285"/>
        <s v="55286"/>
        <s v="55288"/>
        <s v="55290"/>
        <s v="55291"/>
        <s v="55292"/>
        <s v="55293"/>
        <s v="55294"/>
        <s v="55295"/>
        <s v="55296"/>
        <s v="55297"/>
        <s v="55298"/>
        <s v="55299"/>
        <s v="55300"/>
        <s v="55301"/>
        <s v="55302"/>
        <s v="55303"/>
        <s v="55304"/>
        <s v="55305"/>
        <s v="55306"/>
        <s v="55307"/>
        <s v="55308"/>
        <s v="55309"/>
        <s v="55311"/>
        <s v="55312"/>
        <s v="55313"/>
        <s v="55314"/>
        <s v="55315"/>
        <s v="55316"/>
        <s v="55317"/>
        <s v="55318"/>
        <s v="55319"/>
        <s v="55320"/>
        <s v="55321"/>
        <s v="55322"/>
        <s v="55323"/>
        <s v="55324"/>
        <s v="55325"/>
        <s v="55326"/>
        <s v="55327"/>
        <s v="55328"/>
        <s v="55329"/>
        <s v="55330"/>
        <s v="55331"/>
        <s v="55332"/>
        <s v="55333"/>
        <s v="55334"/>
        <s v="55335"/>
        <s v="55337"/>
        <s v="55338"/>
        <s v="55339"/>
        <s v="55340"/>
        <s v="55341"/>
        <s v="55342"/>
        <s v="55343"/>
        <s v="55344"/>
        <s v="55345"/>
        <s v="55347"/>
        <s v="55348"/>
        <s v="55349"/>
        <s v="55350"/>
        <s v="55351"/>
        <s v="55352"/>
        <s v="55353"/>
        <s v="55354"/>
        <s v="55355"/>
        <s v="55356"/>
        <s v="55357"/>
        <s v="55358"/>
        <s v="55359"/>
        <s v="55360"/>
        <s v="55362"/>
        <s v="55363"/>
        <s v="55364"/>
        <s v="55365"/>
        <s v="55366"/>
        <s v="55367"/>
        <s v="55368"/>
        <s v="55369"/>
        <s v="55371"/>
        <s v="55372"/>
        <s v="55373"/>
        <s v="55374"/>
        <s v="55375"/>
        <s v="55376"/>
        <s v="55377"/>
        <s v="55378"/>
        <s v="55379"/>
        <s v="55380"/>
        <s v="55381"/>
        <s v="55382"/>
        <s v="55383"/>
        <s v="55384"/>
        <s v="55386"/>
        <s v="55387"/>
        <s v="55388"/>
        <s v="55389"/>
        <s v="55390"/>
        <s v="55391"/>
        <s v="55392"/>
        <s v="55393"/>
        <s v="55394"/>
        <s v="55395"/>
        <s v="55396"/>
        <s v="55397"/>
        <s v="55398"/>
        <s v="55401"/>
        <s v="55402"/>
        <s v="55403"/>
        <s v="55404"/>
        <s v="55405"/>
        <s v="55406"/>
        <s v="55407"/>
        <s v="55409"/>
        <s v="55410"/>
        <s v="55412"/>
        <s v="55413"/>
        <s v="55414"/>
        <s v="55415"/>
        <s v="55416"/>
        <s v="55417"/>
        <s v="55418"/>
        <s v="55419"/>
        <s v="55420"/>
        <s v="55421"/>
        <s v="55422"/>
        <s v="55423"/>
        <s v="55424"/>
        <s v="55425"/>
        <s v="55427"/>
        <s v="55429"/>
        <s v="55431"/>
        <s v="55432"/>
        <s v="55433"/>
        <s v="55434"/>
        <s v="55435"/>
        <s v="55436"/>
        <s v="55437"/>
        <s v="55438"/>
        <s v="55439"/>
        <s v="55440"/>
        <s v="55441"/>
        <s v="55442"/>
        <s v="55443"/>
        <s v="55444"/>
        <s v="55445"/>
        <s v="55446"/>
        <s v="55447"/>
        <s v="55448"/>
        <s v="55449"/>
        <s v="55450"/>
        <s v="55451"/>
        <s v="55452"/>
        <s v="55453"/>
        <s v="55454"/>
        <s v="55456"/>
        <s v="55457"/>
        <s v="55458"/>
        <s v="55459"/>
        <s v="55460"/>
        <s v="55461"/>
        <s v="55463"/>
        <s v="55464"/>
        <s v="55465"/>
        <s v="55466"/>
        <s v="55467"/>
        <s v="55468"/>
        <s v="55469"/>
        <s v="55470"/>
        <s v="55471"/>
        <s v="55473"/>
        <s v="55474"/>
        <s v="55475"/>
        <s v="55476"/>
        <s v="55477"/>
        <s v="55478"/>
        <s v="55479"/>
        <s v="55480"/>
        <s v="55481"/>
        <s v="55482"/>
        <s v="55483"/>
        <s v="55485"/>
        <s v="55486"/>
        <s v="55487"/>
        <s v="55488"/>
        <s v="55489"/>
        <s v="55490"/>
        <s v="55491"/>
        <s v="55492"/>
        <s v="55493"/>
        <s v="55494"/>
        <s v="55495"/>
        <s v="55496"/>
        <s v="55497"/>
        <s v="55498"/>
        <s v="55499"/>
        <s v="55500"/>
        <s v="55504"/>
        <s v="55505"/>
        <s v="55506"/>
        <s v="55507"/>
        <s v="55508"/>
        <s v="55509"/>
        <s v="55510"/>
        <s v="55511"/>
        <s v="55512"/>
        <s v="55513"/>
        <s v="55514"/>
        <s v="55515"/>
        <s v="55516"/>
        <s v="55517"/>
        <s v="55519"/>
        <s v="55521"/>
        <s v="55523"/>
        <s v="55524"/>
        <s v="55525"/>
        <s v="55526"/>
        <s v="55527"/>
        <s v="55528"/>
        <s v="55529"/>
        <s v="55530"/>
        <s v="55531"/>
        <s v="55532"/>
        <s v="55533"/>
        <s v="55534"/>
        <s v="55535"/>
        <s v="55537"/>
        <s v="55538"/>
        <s v="55539"/>
        <s v="55540"/>
        <s v="55541"/>
        <s v="55542"/>
        <s v="55543"/>
        <s v="55544"/>
        <s v="55545"/>
        <s v="55547"/>
        <s v="55548"/>
        <s v="55549"/>
        <s v="55550"/>
        <s v="55551"/>
        <s v="55552"/>
        <s v="55553"/>
        <s v="55555"/>
        <s v="55556"/>
        <s v="55557"/>
        <s v="55558"/>
        <s v="55559"/>
        <s v="55560"/>
        <s v="55561"/>
        <s v="55562"/>
        <s v="55563"/>
        <s v="55564"/>
        <s v="55565"/>
        <s v="55566"/>
        <s v="55567"/>
        <s v="55568"/>
        <s v="55569"/>
        <s v="55570"/>
        <s v="55571"/>
        <s v="55572"/>
        <s v="55573"/>
        <s v="55574"/>
        <s v="55575"/>
        <s v="55576"/>
        <s v="55577"/>
        <s v="55578"/>
        <s v="55579"/>
        <s v="55580"/>
        <s v="55581"/>
        <s v="55582"/>
        <s v="55583"/>
        <s v="55584"/>
        <s v="55585"/>
        <s v="55586"/>
        <s v="55587"/>
        <s v="55588"/>
        <s v="55589"/>
        <s v="55590"/>
        <s v="55591"/>
        <s v="55592"/>
        <s v="55593"/>
        <s v="55594"/>
        <s v="55595"/>
        <s v="55596"/>
        <s v="55597"/>
        <s v="55598"/>
        <s v="55599"/>
        <s v="55602"/>
        <s v="55603"/>
        <s v="55604"/>
        <s v="55605"/>
        <s v="55608"/>
        <s v="55609"/>
        <s v="55610"/>
        <s v="55611"/>
        <s v="55612"/>
        <s v="55613"/>
        <s v="55614"/>
        <s v="55615"/>
        <s v="55616"/>
        <s v="55617"/>
        <s v="55618"/>
        <s v="55620"/>
        <s v="55622"/>
        <s v="55623"/>
        <s v="55624"/>
        <s v="55625"/>
        <s v="55626"/>
        <s v="55627"/>
        <s v="55628"/>
        <s v="55629"/>
        <s v="55630"/>
        <s v="55631"/>
        <s v="55632"/>
        <s v="55633"/>
        <s v="55634"/>
        <s v="55635"/>
        <s v="55636"/>
        <s v="55637"/>
        <s v="55638"/>
        <s v="55639"/>
        <s v="55640"/>
        <s v="55641"/>
        <s v="55642"/>
        <s v="55643"/>
        <s v="55644"/>
        <s v="55645"/>
        <s v="55646"/>
        <s v="55647"/>
        <s v="55648"/>
        <s v="55649"/>
        <s v="55650"/>
        <s v="55651"/>
        <s v="55653"/>
        <s v="55654"/>
        <s v="55655"/>
        <s v="55656"/>
        <s v="55657"/>
        <s v="55658"/>
        <s v="55659"/>
        <s v="55661"/>
        <s v="55662"/>
        <s v="55663"/>
        <s v="55664"/>
        <s v="55665"/>
        <s v="55666"/>
        <s v="55667"/>
        <s v="55668"/>
        <s v="55669"/>
        <s v="55670"/>
        <s v="55671"/>
        <s v="55673"/>
        <s v="55674"/>
        <s v="55675"/>
        <s v="55676"/>
        <s v="55677"/>
        <s v="55678"/>
        <s v="55679"/>
        <s v="55680"/>
        <s v="55682"/>
        <s v="55683"/>
        <s v="55684"/>
        <s v="55685"/>
        <s v="55686"/>
        <s v="55687"/>
        <s v="55688"/>
        <s v="55689"/>
        <s v="55690"/>
        <s v="55691"/>
        <s v="55692"/>
        <s v="55693"/>
        <s v="55694"/>
        <s v="55695"/>
        <s v="55696"/>
        <s v="55697"/>
        <s v="55698"/>
        <s v="55699"/>
        <s v="55700"/>
        <s v="55702"/>
        <s v="55703"/>
        <s v="55704"/>
        <s v="55705"/>
        <s v="55706"/>
        <s v="55707"/>
        <s v="55708"/>
        <s v="55710"/>
        <s v="55711"/>
        <s v="55712"/>
        <s v="55713"/>
        <s v="55714"/>
        <s v="55715"/>
        <s v="55716"/>
        <s v="55717"/>
        <s v="55718"/>
        <s v="55719"/>
        <s v="55720"/>
        <s v="55721"/>
        <s v="55722"/>
        <s v="55723"/>
        <s v="55724"/>
        <s v="55725"/>
        <s v="55726"/>
        <s v="55727"/>
        <s v="55729"/>
        <s v="55730"/>
        <s v="55731"/>
        <s v="55732"/>
        <s v="55733"/>
        <s v="55734"/>
        <s v="55735"/>
        <s v="55736"/>
        <s v="55737"/>
        <s v="55738"/>
        <s v="55739"/>
        <s v="55740"/>
        <s v="55741"/>
        <s v="55742"/>
        <s v="55743"/>
        <s v="55744"/>
        <s v="55745"/>
        <s v="55746"/>
        <s v="55747"/>
        <s v="55748"/>
        <s v="55750"/>
        <s v="55751"/>
        <s v="55752"/>
        <s v="55753"/>
        <s v="55754"/>
        <s v="55755"/>
        <s v="55756"/>
        <s v="55757"/>
        <s v="55759"/>
        <s v="55760"/>
        <s v="55761"/>
        <s v="55762"/>
        <s v="55763"/>
        <s v="55764"/>
        <s v="55765"/>
        <s v="55766"/>
        <s v="55767"/>
        <s v="55768"/>
        <s v="55769"/>
        <s v="55770"/>
        <s v="55771"/>
        <s v="55772"/>
        <s v="55774"/>
        <s v="55775"/>
        <s v="55777"/>
        <s v="55778"/>
        <s v="55781"/>
        <s v="55782"/>
        <s v="55783"/>
        <s v="55784"/>
        <s v="55785"/>
        <s v="55786"/>
        <s v="55787"/>
        <s v="55788"/>
        <s v="55789"/>
        <s v="55791"/>
        <s v="55792"/>
        <s v="55793"/>
        <s v="55795"/>
        <s v="55796"/>
        <s v="55797"/>
        <s v="55800"/>
        <s v="55801"/>
        <s v="55802"/>
        <s v="55803"/>
        <s v="55805"/>
        <s v="55806"/>
        <s v="55807"/>
        <s v="55808"/>
        <s v="55809"/>
        <s v="55810"/>
        <s v="55811"/>
        <s v="55812"/>
        <s v="55816"/>
        <s v="55821"/>
        <s v="55822"/>
        <s v="55823"/>
        <s v="55825"/>
        <s v="55826"/>
        <s v="55827"/>
        <s v="55828"/>
        <s v="55829"/>
        <s v="55830"/>
        <s v="55831"/>
        <s v="55832"/>
        <s v="55833"/>
        <s v="55834"/>
        <s v="55836"/>
        <s v="55837"/>
        <s v="55838"/>
        <s v="55839"/>
        <s v="546141"/>
        <n v="0"/>
      </sharedItems>
    </cacheField>
    <cacheField name="Finansieret af projekt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65">
  <r>
    <s v="38123 +38124"/>
    <s v="Mikroskop"/>
    <s v="-"/>
    <s v="Adam Cohen Simonsen"/>
    <x v="0"/>
    <s v="30500 Institut for Fysik, Kemi og Farmaci"/>
    <s v="Campusvej 55, 5230 Odense M"/>
    <s v="Ø15-605-1"/>
    <s v="-"/>
    <s v="TS100-F"/>
    <s v="401141+401366"/>
    <d v="2005-08-24T00:00:00"/>
    <n v="200000"/>
    <n v="0"/>
    <x v="0"/>
    <n v="0"/>
  </r>
  <r>
    <s v="38123 +38124"/>
    <s v="Mikroskop"/>
    <s v="-"/>
    <s v="Adam Cohen Simonsen"/>
    <x v="0"/>
    <s v="30500 Institut for Fysik, Kemi og Farmaci"/>
    <s v="Campusvej 55, 5230 Odense M"/>
    <s v="Ø15-605-1-"/>
    <s v="-"/>
    <s v="TS100-F"/>
    <s v="401141+401366"/>
    <d v="2005-08-24T00:00:00"/>
    <n v="200000"/>
    <n v="0"/>
    <x v="0"/>
    <n v="0"/>
  </r>
  <r>
    <s v="39316-UK95"/>
    <s v="CCD-Kamera"/>
    <s v="-"/>
    <s v="Daniel Wüstner"/>
    <x v="1"/>
    <s v="31000 Institut for Biokemi og Molekylær Biologi"/>
    <s v="Campusvej 55, 5230 Odense M"/>
    <s v="V10-602-2"/>
    <s v="Hamamatsu"/>
    <s v="ORCA BT 512"/>
    <s v="-"/>
    <d v="2006-07-21T00:00:00"/>
    <n v="329890"/>
    <n v="0"/>
    <x v="1"/>
    <n v="0"/>
  </r>
  <r>
    <s v="39316-UK95."/>
    <s v="CCD-Kamera"/>
    <s v="13636"/>
    <s v="Daniel Wüstner"/>
    <x v="1"/>
    <s v="31000 Institut for Biokemi og Molekylær Biologi"/>
    <s v="Campusvej 55, 5230 Odense M"/>
    <s v="V10-602-2"/>
    <s v="-"/>
    <s v="ORCA BT 512"/>
    <s v="-"/>
    <d v="2006-07-21T00:00:00"/>
    <n v="44000"/>
    <n v="0"/>
    <x v="1"/>
    <n v="1"/>
  </r>
  <r>
    <s v="47537-UK95"/>
    <s v="ESR-Spektrometer"/>
    <s v="23672"/>
    <s v="Christine Joy Mckenzie"/>
    <x v="0"/>
    <s v="30500 Institut for Fysik, Kemi og Farmaci"/>
    <s v="Campusvej 55, 5230 Odense M"/>
    <s v="Ø14-605-0"/>
    <s v="BRUKER BIOSPIN"/>
    <s v="EMP1717/9571SYSTEM(47537)"/>
    <s v="-"/>
    <d v="2007-12-20T00:00:00"/>
    <n v="1350505.6"/>
    <n v="0"/>
    <x v="2"/>
    <n v="1"/>
  </r>
  <r>
    <s v="47537-UK95."/>
    <s v="EPR-Spektrometer"/>
    <s v="23672"/>
    <s v="Christine Joy Mckenzie"/>
    <x v="0"/>
    <s v="30500 Institut for Fysik, Kemi og Farmaci"/>
    <s v="Campusvej 55, 5230 Odense M"/>
    <s v="Ø14-605-0"/>
    <s v="BRUKER SPECTROSPIN AB"/>
    <s v="EMX PLUS A"/>
    <s v="W1703262"/>
    <d v="2008-06-19T00:00:00"/>
    <n v="337124.2"/>
    <n v="0"/>
    <x v="2"/>
    <n v="1"/>
  </r>
  <r>
    <s v="47810."/>
    <s v="Celleanalysator"/>
    <s v="-"/>
    <s v="Jonas Heilskov Graversen"/>
    <x v="0"/>
    <s v="10200 Institut for Molekylær Medicin"/>
    <s v="Campusvej 55, 5230 Odense M"/>
    <s v="V16-603-1"/>
    <s v="Ukendt"/>
    <s v="SORP LSR II"/>
    <s v="-"/>
    <d v="2009-06-30T00:00:00"/>
    <n v="2000000"/>
    <n v="0"/>
    <x v="3"/>
    <n v="0"/>
  </r>
  <r>
    <s v="47863-UK95"/>
    <s v="Spektrofotometer"/>
    <s v="13685"/>
    <s v="Christine Joy Mckenzie"/>
    <x v="0"/>
    <s v="30500 Institut for Fysik, Kemi og Farmaci"/>
    <s v="Campusvej 55, 5230 Odense M"/>
    <s v="Ø11-503-1"/>
    <s v="Biotools Inc."/>
    <s v="Chirall-2X"/>
    <s v="-"/>
    <d v="2010-03-15T00:00:00"/>
    <n v="301890.55"/>
    <n v="0"/>
    <x v="4"/>
    <n v="1"/>
  </r>
  <r>
    <s v="47863-UK95."/>
    <s v="Spektrofotometer"/>
    <s v="13685"/>
    <s v="Christine Joy Mckenzie"/>
    <x v="0"/>
    <s v="30500 Institut for Fysik, Kemi og Farmaci"/>
    <s v="Campusvej 55, 5230 Odense M"/>
    <s v="Ø11-503-1"/>
    <s v="BIOTOOLS INC"/>
    <s v="CHIRALIR-2X MIR"/>
    <s v="-"/>
    <d v="2010-09-08T00:00:00"/>
    <n v="302234.8"/>
    <n v="0"/>
    <x v="4"/>
    <n v="1"/>
  </r>
  <r>
    <s v="47991-UK10"/>
    <s v="Mikroskop"/>
    <s v="-"/>
    <s v="Jakob Kjelstrup-Hansen"/>
    <x v="0"/>
    <s v="44002 SDU NanoSyd"/>
    <s v="Campusvej 55, 5230 Odense M"/>
    <s v="Ø28-600-1"/>
    <s v="Olympus"/>
    <s v="BX51TRF"/>
    <s v="2L09544"/>
    <d v="2011-02-01T00:00:00"/>
    <n v="133105"/>
    <n v="0"/>
    <x v="5"/>
    <n v="0"/>
  </r>
  <r>
    <s v="47991-UK95"/>
    <s v="Mikroskop"/>
    <s v="74059"/>
    <s v="Jakob Kjelstrup-Hansen"/>
    <x v="0"/>
    <s v="44002 SDU NanoSyd"/>
    <s v="Campusvej 55, 5230 Odense M"/>
    <s v="Ø28-600-1"/>
    <s v="Olympus"/>
    <s v="BX51TRF"/>
    <s v="2L09544"/>
    <d v="2011-02-01T00:00:00"/>
    <n v="100205"/>
    <n v="0"/>
    <x v="5"/>
    <n v="1"/>
  </r>
  <r>
    <s v="47996-UK10"/>
    <s v="Massespektrometer"/>
    <s v="-"/>
    <s v="Martin Røssel Larsen"/>
    <x v="0"/>
    <s v="31000 Institut for Biokemi og Molekylær Biologi"/>
    <s v="Campusvej 55, 5230 Odense M"/>
    <s v="v10-507a-1"/>
    <s v="Thermo Scientific"/>
    <s v="LTQ Orbitrap Velos (B)"/>
    <s v="SN03404B"/>
    <d v="2011-03-02T00:00:00"/>
    <n v="290000"/>
    <n v="0"/>
    <x v="6"/>
    <n v="0"/>
  </r>
  <r>
    <s v="47996-UK95"/>
    <s v="Massespektrometer"/>
    <s v="13957"/>
    <s v="Martin Røssel Larsen"/>
    <x v="0"/>
    <s v="31000 Institut for Biokemi og Molekylær Biologi"/>
    <s v="Campusvej 55, 5230 Odense M"/>
    <s v="v10-507a-1"/>
    <s v="Thermo Scientitic"/>
    <s v="LTQ Orbitrap Velos (B)"/>
    <s v="SN03404B"/>
    <d v="2011-03-02T00:00:00"/>
    <n v="2610000"/>
    <n v="0"/>
    <x v="6"/>
    <n v="1"/>
  </r>
  <r>
    <s v="48000-UK10"/>
    <s v="Ellipsometer"/>
    <s v="-"/>
    <s v="Jakob Kjelstrup-Hansen"/>
    <x v="0"/>
    <s v="44003 SDU Microtechnology"/>
    <s v="Alsion 2, 6400 Sønderborg"/>
    <s v="H1-07 Cleanroom"/>
    <s v="Angstrom Sun Technologies"/>
    <s v="SE200BM-FB-XY4X4-DI"/>
    <s v="SE21101117"/>
    <d v="2011-03-07T00:00:00"/>
    <n v="6398"/>
    <n v="0"/>
    <x v="7"/>
    <n v="0"/>
  </r>
  <r>
    <s v="48000-UK95"/>
    <s v="Ellipsometer"/>
    <s v="14791"/>
    <s v="Jakob Kjelstrup-Hansen"/>
    <x v="0"/>
    <s v="44003 SDU Microtechnology"/>
    <s v="Alsion 2, 6400 Sønderborg"/>
    <s v="H1-07 Cleanroom"/>
    <s v="Angstrom Sun Technologies"/>
    <s v="SE200BM-FB-XY4X4-DI"/>
    <s v="SE21101117"/>
    <d v="2011-03-07T00:00:00"/>
    <n v="319275"/>
    <n v="0"/>
    <x v="7"/>
    <n v="1"/>
  </r>
  <r>
    <s v="54005-UK10"/>
    <s v="Blanker control unit"/>
    <s v="-"/>
    <s v="Torgom Yezekyan"/>
    <x v="0"/>
    <s v="44004 SDU Nano Optics"/>
    <s v="Campusvej 55, 5230 Odense M"/>
    <s v="Ø27-512a-1"/>
    <s v="-"/>
    <s v="Deben PCD beam blanker"/>
    <s v="-"/>
    <d v="2009-02-10T00:00:00"/>
    <n v="193793.08"/>
    <n v="0"/>
    <x v="8"/>
    <n v="0"/>
  </r>
  <r>
    <s v="54005-UK95"/>
    <s v="Beam blanker"/>
    <s v="24021"/>
    <s v="Torgom Yezekyan"/>
    <x v="0"/>
    <s v="44004 SDU Nano Optics"/>
    <s v="Campusvej 55, 5230 Odense M"/>
    <s v="Ø27-512a-1"/>
    <s v="-"/>
    <s v="Deben PCD beam blanker"/>
    <s v="-"/>
    <d v="2009-02-10T00:00:00"/>
    <n v="290689.62"/>
    <n v="0"/>
    <x v="8"/>
    <n v="1"/>
  </r>
  <r>
    <s v="54029-UK95"/>
    <s v="Proces-udstyr"/>
    <s v="74714"/>
    <s v="Horst-Gunter Rubahn"/>
    <x v="1"/>
    <s v="44003 SDU Microtechnology"/>
    <s v="Alsion 2, 6400 Sønderborg"/>
    <s v="H1-07 Cleanroom"/>
    <s v="Nil Technology"/>
    <s v="AR NILMA 6"/>
    <s v="-"/>
    <d v="2009-03-10T00:00:00"/>
    <n v="200011.5"/>
    <n v="0"/>
    <x v="9"/>
    <n v="1"/>
  </r>
  <r>
    <s v="54029-UK95."/>
    <s v="Proces-udstyr"/>
    <s v="24780"/>
    <s v="Horst-Gunter Rubahn"/>
    <x v="1"/>
    <s v="44003 SDU Microtechnology"/>
    <s v="Alsion 2, 6400 Sønderborg"/>
    <s v="H1-07 Cleanroom"/>
    <s v="Nil Technology"/>
    <s v="AR NILMA 6"/>
    <s v="AR-IMC-100A"/>
    <d v="2009-03-10T00:00:00"/>
    <n v="200011.5"/>
    <n v="0"/>
    <x v="9"/>
    <n v="1"/>
  </r>
  <r>
    <s v="54075-UK10-305"/>
    <s v="PET Scanner"/>
    <s v="-"/>
    <s v="Helge Thisgaard"/>
    <x v="1"/>
    <s v="30500 Institut for Fysik, Kemi og Farmaci"/>
    <s v="J.B. Winsløsvej 23, 5000 Odense C"/>
    <s v="rum nr 0-43"/>
    <s v="Siemens"/>
    <s v="10503194"/>
    <s v="1009"/>
    <d v="2011-12-01T00:00:00"/>
    <n v="478000"/>
    <n v="0"/>
    <x v="10"/>
    <n v="0"/>
  </r>
  <r>
    <s v="54090 + 54115"/>
    <s v="Mikrotomer"/>
    <s v="-"/>
    <s v="Tanja Dreehsen Højgaard"/>
    <x v="2"/>
    <s v="13900 Retsmedicinsk Institut"/>
    <s v="Campusvej 55, 5230 Odense M"/>
    <s v="V17-913b-0"/>
    <s v="Leica"/>
    <s v="RM2255"/>
    <s v="sn5096/10.2011 + sn5095/10.2011"/>
    <d v="2011-11-20T00:00:00"/>
    <n v="272897"/>
    <n v="0"/>
    <x v="11"/>
    <n v="0"/>
  </r>
  <r>
    <s v="54129-UK10"/>
    <s v="Metaldeponeringsudstyr"/>
    <s v="-"/>
    <s v="Torgom Yezekyan"/>
    <x v="1"/>
    <s v="44004 SDU Nano Optics"/>
    <s v="Campusvej 55, 5230 Odense M"/>
    <s v="Ø27-512-1"/>
    <s v="Polyteknik A/S"/>
    <s v="400"/>
    <s v="10-001"/>
    <d v="2012-04-07T00:00:00"/>
    <n v="398000"/>
    <n v="0"/>
    <x v="12"/>
    <n v="0"/>
  </r>
  <r>
    <s v="54129-UK95"/>
    <s v="Metaldeponeringsudstyr"/>
    <s v="74123"/>
    <s v="Torgom Yezekyan"/>
    <x v="1"/>
    <s v="44004 SDU Nano Optics"/>
    <s v="Campusvej 55, 5230 Odense M"/>
    <s v="Ø27-512-1"/>
    <s v="Polyteknik A/S"/>
    <s v="400"/>
    <s v="10-001"/>
    <d v="2012-04-07T00:00:00"/>
    <n v="100000"/>
    <n v="0"/>
    <x v="12"/>
    <n v="1"/>
  </r>
  <r>
    <s v="54141-UK10"/>
    <s v="Centrifuge"/>
    <s v="-"/>
    <s v="Lykke Haastrup Hansen"/>
    <x v="2"/>
    <s v="31000 Institut for Biokemi og Molekylær Biologi"/>
    <s v="Campusvej 55, 5230 Odense M"/>
    <s v="V10-504b-1"/>
    <s v="Beckman Coulter"/>
    <s v="XPN-80"/>
    <s v="XPN12H04"/>
    <d v="2012-11-29T00:00:00"/>
    <n v="438000"/>
    <n v="0"/>
    <x v="13"/>
    <n v="0"/>
  </r>
  <r>
    <s v="54141-UK95"/>
    <s v="Centifuge"/>
    <s v="23421"/>
    <s v="Lykke Haastrup Hansen"/>
    <x v="2"/>
    <s v="31000 Institut for Biokemi og Molekylær Biologi"/>
    <s v="Campusvej 55, 5230 Odense M"/>
    <s v="V10-504b-1"/>
    <s v="Beckman Coulter"/>
    <s v="XPN-80"/>
    <s v="XPN12H04"/>
    <d v="2012-11-29T00:00:00"/>
    <n v="107000"/>
    <n v="0"/>
    <x v="13"/>
    <n v="1"/>
  </r>
  <r>
    <s v="54152-UK10"/>
    <s v="Optical near-field spectroscopy system (S-SNOM)"/>
    <s v="-"/>
    <s v="Volodymyr Zenin"/>
    <x v="1"/>
    <s v="44004 SDU Nano Optics"/>
    <s v="Campusvej 55, 5230 Odense M"/>
    <s v="Ø27-512a-1"/>
    <s v="Neaspec Gmbh"/>
    <s v="NS-2"/>
    <s v="-"/>
    <d v="2013-03-01T00:00:00"/>
    <n v="2144507.61"/>
    <n v="0"/>
    <x v="14"/>
    <n v="0"/>
  </r>
  <r>
    <s v="54152-UK95"/>
    <s v="Optical near-field spectroscopy system (S-SNOM)"/>
    <s v="3474156"/>
    <s v="Volodymyr Zenin"/>
    <x v="1"/>
    <s v="44004 SDU Nano Optics"/>
    <s v="Campusvej 55, 5230 Odense M"/>
    <s v="Ø27-512a-1"/>
    <s v="Neaspec Gmbh"/>
    <s v="NS-2"/>
    <s v="-"/>
    <d v="2013-03-01T00:00:00"/>
    <n v="3317994.7"/>
    <n v="0"/>
    <x v="14"/>
    <n v="1"/>
  </r>
  <r>
    <s v="54173-UK10"/>
    <s v="Milestone DMA-80 Mercury Analyzer"/>
    <s v="-"/>
    <s v="Bente Frost Holbech"/>
    <x v="0"/>
    <s v="30606 Økotoksikologi"/>
    <s v="Campusvej 55, 5230 Odense M"/>
    <s v="V10-502-1"/>
    <s v="Milestone"/>
    <s v="DMA-80"/>
    <s v="13011260"/>
    <d v="2013-04-30T00:00:00"/>
    <n v="100000"/>
    <n v="0"/>
    <x v="15"/>
    <n v="0"/>
  </r>
  <r>
    <s v="54173-UK95"/>
    <s v="Milestone DMA-80 Mercury Analyzer"/>
    <s v="13234"/>
    <s v="Bente Frost Holbech"/>
    <x v="0"/>
    <s v="30606 Økotoksikologi"/>
    <s v="Campusvej 55, 5230 Odense M"/>
    <s v="V10-502-1"/>
    <s v="Milestone"/>
    <s v="DMA-80"/>
    <s v="13011260"/>
    <d v="2013-04-30T00:00:00"/>
    <n v="162392"/>
    <n v="0"/>
    <x v="15"/>
    <n v="1"/>
  </r>
  <r>
    <s v="54174-UK10"/>
    <s v="Maldi Massespektrometer"/>
    <s v="-"/>
    <s v="Finn Kirpekar"/>
    <x v="0"/>
    <s v="31000 Institut for Biokemi og Molekylær Biologi"/>
    <s v="Campusvej 55, 5230 Odense M"/>
    <s v="PRG, depot/råkælder"/>
    <s v="Bruker Daltonics"/>
    <s v="Image prep"/>
    <s v="27.660.100.421/ SN24950.00238"/>
    <d v="2012-11-27T00:00:00"/>
    <n v="100040"/>
    <n v="0"/>
    <x v="16"/>
    <n v="0"/>
  </r>
  <r>
    <s v="54174-UK95"/>
    <s v="Maldi Massespektrometer"/>
    <s v="53037+5333121"/>
    <s v="Finn Kirpekar"/>
    <x v="0"/>
    <s v="31000 Institut for Biokemi og Molekylær Biologi"/>
    <s v="Campusvej 55, 5230 Odense M"/>
    <s v="PRG: v10-503b-1"/>
    <s v="Bruker Daltonics"/>
    <s v="MALDI UltraXtreme"/>
    <s v="27.660.100.421"/>
    <d v="2012-11-27T00:00:00"/>
    <n v="2100540"/>
    <n v="0"/>
    <x v="16"/>
    <n v="1"/>
  </r>
  <r>
    <s v="54176-UK10-102"/>
    <s v="Microskop"/>
    <s v="-"/>
    <s v="Jesper Stæhr"/>
    <x v="2"/>
    <s v="19500 Biomedicinsk Laboratorium"/>
    <s v="Campusvej 55, 5230 Odense M"/>
    <s v="V12-612c-0"/>
    <s v="Leica"/>
    <s v="M620"/>
    <s v="2806122003"/>
    <d v="2013-03-01T00:00:00"/>
    <n v="99030"/>
    <n v="0"/>
    <x v="17"/>
    <n v="0"/>
  </r>
  <r>
    <s v="54176-UK10-195"/>
    <s v="Microskop"/>
    <s v="-"/>
    <s v="Jesper Stæhr"/>
    <x v="2"/>
    <s v="19500 Biomedicinsk Laboratorium"/>
    <s v="Campusvej 55, 5230 Odense M"/>
    <s v="V12-612c-0"/>
    <s v="Leica"/>
    <s v="M620"/>
    <s v="2806122003"/>
    <d v="2013-03-01T00:00:00"/>
    <n v="99030"/>
    <n v="0"/>
    <x v="17"/>
    <n v="0"/>
  </r>
  <r>
    <s v="54224-UK10"/>
    <s v="Idrætsanlæg - Særlig installation"/>
    <s v="-"/>
    <s v="Thomas Kromann Jacobsen"/>
    <x v="3"/>
    <s v="87000 Fælles husleje"/>
    <s v="Campusvej 55, 5230 Odense M"/>
    <s v="Udendørs idrætsanlæg"/>
    <s v="-"/>
    <s v="-"/>
    <s v="-"/>
    <d v="2013-09-01T00:00:00"/>
    <n v="3643380.98"/>
    <n v="586989.06999999983"/>
    <x v="18"/>
    <n v="0"/>
  </r>
  <r>
    <s v="54224-UK95"/>
    <s v="Idrætsanlæg - Særlig instalation"/>
    <s v="19003"/>
    <s v="Thomas Kromann Jacobsen"/>
    <x v="3"/>
    <s v="87000 Fælles husleje"/>
    <s v="Campusvej 55, 5230 Odense M"/>
    <s v="Udendørs idrætsanlæg"/>
    <s v="M.J. Eriksson"/>
    <s v="-"/>
    <s v="-"/>
    <d v="2013-09-01T00:00:00"/>
    <n v="3700000"/>
    <n v="596111.12000000011"/>
    <x v="18"/>
    <n v="1"/>
  </r>
  <r>
    <s v="54224-UK95."/>
    <s v="Idrætsanlæg - Særlig installation"/>
    <s v="59009"/>
    <s v="Thomas Kromann Jacobsen"/>
    <x v="3"/>
    <s v="87000 Fælles husleje"/>
    <s v="Campusvej 55, 5230 Odense M"/>
    <s v="Udendørs idrætsanlæg"/>
    <s v="M.J. Eriksson"/>
    <s v="-"/>
    <s v="-"/>
    <d v="2013-09-01T00:00:00"/>
    <n v="4000000"/>
    <n v="644444.58000000007"/>
    <x v="18"/>
    <n v="1"/>
  </r>
  <r>
    <s v="54236-UK10"/>
    <s v="ICP-MS(Massespektrometer)"/>
    <s v="-"/>
    <s v="Kaare Lund Rasmussen"/>
    <x v="1"/>
    <s v="30500 Institut for Fysik, Kemi og Farmaci"/>
    <s v="Campusvej 55, 5230 Odense M"/>
    <s v="Ø9-512a-1"/>
    <s v="Bruker Daltonics Scandinavia AB"/>
    <s v="M90 Elite"/>
    <s v="MP1304F001"/>
    <d v="2013-08-01T00:00:00"/>
    <n v="500000"/>
    <n v="0"/>
    <x v="19"/>
    <n v="0"/>
  </r>
  <r>
    <s v="54236-UK95"/>
    <s v="ICP-MS (Massespektrometer)"/>
    <s v="13844"/>
    <s v="Kaare Lund Rasmussen"/>
    <x v="1"/>
    <s v="30500 Institut for Fysik, Kemi og Farmaci"/>
    <s v="Campusvej 55, 5230 Odense M"/>
    <s v="Ø9-512a-1"/>
    <s v="Bruker Daltonics Scandinavia AB"/>
    <s v="M90 Elite"/>
    <s v="MP1304F001"/>
    <d v="2013-08-01T00:00:00"/>
    <n v="1587025"/>
    <n v="0"/>
    <x v="19"/>
    <n v="1"/>
  </r>
  <r>
    <s v="54267-UK10"/>
    <s v="Spectrum analyzer og scanner"/>
    <s v="-"/>
    <s v="Kasper Mayntz Paasch"/>
    <x v="1"/>
    <s v="45002 SDU Mechatronics (CIM)"/>
    <s v="Alsion 2, 6400 Sønderborg"/>
    <s v="CIE 2:01"/>
    <s v="Agilent"/>
    <s v="CXA N9000A"/>
    <s v="MY50510539"/>
    <d v="2014-03-01T00:00:00"/>
    <n v="49121.48"/>
    <n v="0"/>
    <x v="20"/>
    <n v="0"/>
  </r>
  <r>
    <s v="54267-UK95"/>
    <s v="Spectrum analyzer + scanner"/>
    <s v="74787"/>
    <s v="Kasper Mayntz Paasch"/>
    <x v="1"/>
    <s v="45002 SDU Mechatronics (CIM)"/>
    <s v="Alsion 2, 6400 Sønderborg"/>
    <s v="CIE 2:01"/>
    <s v="Agilent tech og EM scan"/>
    <s v="EM Expert"/>
    <s v="ISM05261021153M7NA"/>
    <d v="2014-03-01T00:00:00"/>
    <n v="150000"/>
    <n v="0"/>
    <x v="20"/>
    <n v="1"/>
  </r>
  <r>
    <s v="54282-UK10"/>
    <s v="Mikroskop udstyr"/>
    <s v="13799+53037"/>
    <s v="Jonathan Brewer"/>
    <x v="2"/>
    <s v="30500 Institut for Fysik, Kemi og Farmaci"/>
    <s v="Campusvej 55, 5230 Odense M"/>
    <s v="V12-603a-0"/>
    <s v="Becker &amp; Hinckl"/>
    <s v="-"/>
    <s v="3F0580-3F581"/>
    <d v="2014-02-15T00:00:00"/>
    <n v="150000"/>
    <n v="0"/>
    <x v="21"/>
    <n v="1"/>
  </r>
  <r>
    <s v="54282-UK95"/>
    <s v="Mikroskop udstyr - PC kort"/>
    <s v="13799+53037"/>
    <s v="Jonathan Brewer"/>
    <x v="2"/>
    <s v="30500 Institut for Fysik, Kemi og Farmaci"/>
    <s v="Campusvej 55, 5230 Odense M"/>
    <s v="V12-603a-0"/>
    <s v="Becker &amp; Hinckl"/>
    <s v="-"/>
    <s v="3F0580-3F581"/>
    <d v="2014-02-15T00:00:00"/>
    <n v="100923.55"/>
    <n v="0"/>
    <x v="21"/>
    <n v="1"/>
  </r>
  <r>
    <s v="54287-UK10"/>
    <s v="Laser Diffraction Particle Size Analyser"/>
    <s v="-"/>
    <s v="Ron Hajrizaj"/>
    <x v="2"/>
    <s v="42002 SDU Chemical Engineering"/>
    <s v="Campusvej 55, 5230 Odense M"/>
    <s v="Ø31-600-2"/>
    <s v="Beckman Coulter"/>
    <s v="LS 13 320"/>
    <s v="AV 45830"/>
    <d v="2014-02-01T00:00:00"/>
    <n v="131614"/>
    <n v="0"/>
    <x v="22"/>
    <n v="0"/>
  </r>
  <r>
    <s v="54306-UK10-306"/>
    <s v="Fluorescent image analyser"/>
    <s v="-"/>
    <s v="Eva Lillebæk"/>
    <x v="2"/>
    <s v="31000 Institut for Biokemi og Molekylær Biologi"/>
    <s v="Campusvej 55, 5230 Odense M"/>
    <s v="MIKRO: V17-510b-2"/>
    <s v="GE Healthcare Bio-Sciences AB"/>
    <s v="FLA9500"/>
    <s v="4622473B"/>
    <d v="2014-03-25T00:00:00"/>
    <n v="20000"/>
    <n v="0"/>
    <x v="23"/>
    <n v="0"/>
  </r>
  <r>
    <s v="54306-UK10-310"/>
    <s v="Typhoon scanner (Flourescent image analyzer)"/>
    <s v="-"/>
    <s v="Eva Lillebæk"/>
    <x v="2"/>
    <s v="31000 Institut for Biokemi og Molekylær Biologi"/>
    <s v="Campusvej 55, 5230 Odense M"/>
    <s v="MIKRO: V17-510b-2"/>
    <s v="GE Healthcare Bio-Sciences AB"/>
    <s v="FLA9500"/>
    <s v="4622473B"/>
    <d v="2014-03-25T00:00:00"/>
    <n v="452930.5"/>
    <n v="0"/>
    <x v="23"/>
    <n v="0"/>
  </r>
  <r>
    <s v="54306-UK10-3050"/>
    <s v="Fluorescent image analyser"/>
    <s v="-"/>
    <s v="Eva Lillebæk"/>
    <x v="2"/>
    <s v="31000 Institut for Biokemi og Molekylær Biologi"/>
    <s v="Campusvej 55, 5230 Odense M"/>
    <s v="MIKRO: V17-510b-2"/>
    <s v="GE Healthcare Bio-Sciences AB"/>
    <s v="FLA9500"/>
    <s v="4622473B"/>
    <d v="2014-03-25T00:00:00"/>
    <n v="25000"/>
    <n v="0"/>
    <x v="23"/>
    <n v="0"/>
  </r>
  <r>
    <s v="54306-UK95"/>
    <s v="Fluorescent image analyser"/>
    <s v="23475+23453+23421"/>
    <s v="Eva Lillebæk"/>
    <x v="2"/>
    <s v="31000 Institut for Biokemi og Molekylær Biologi"/>
    <s v="Campusvej 55, 5230 Odense M"/>
    <s v="MIKRO: V17-510b-2"/>
    <s v="GE Healthcare Bio-Sciences AB"/>
    <s v="FLA9000"/>
    <s v="4622473B"/>
    <d v="2014-03-25T00:00:00"/>
    <n v="75000"/>
    <n v="0"/>
    <x v="23"/>
    <n v="1"/>
  </r>
  <r>
    <s v="54308-UK10"/>
    <s v="Kryostat"/>
    <s v="-"/>
    <s v="Morten Meyer"/>
    <x v="2"/>
    <s v="10202 Neurobiologisk Forskning"/>
    <s v="Campusvej 55, 5230 Odense M"/>
    <s v="V17-804b-2"/>
    <s v="Leica Microsystems A/S"/>
    <s v="CM3050S-1-1-1"/>
    <s v="6349/042014"/>
    <d v="2014-05-14T00:00:00"/>
    <n v="20201.46"/>
    <n v="0"/>
    <x v="24"/>
    <n v="0"/>
  </r>
  <r>
    <s v="54308-UK95"/>
    <s v="Kryostat"/>
    <s v="72396+72218"/>
    <s v="Morten Meyer"/>
    <x v="2"/>
    <s v="10202 Neurobiologisk Forskning"/>
    <s v="Campusvej 55, 5230 Odense M"/>
    <s v="V17-804b-2"/>
    <s v="Leica Microsystems A/S"/>
    <s v="CM305S-1-1-1"/>
    <s v="6349/042014"/>
    <d v="2014-05-14T00:00:00"/>
    <n v="199798"/>
    <n v="0"/>
    <x v="24"/>
    <n v="1"/>
  </r>
  <r>
    <s v="54310-UK10"/>
    <s v="Cyrostat til skæring af væv"/>
    <s v="-"/>
    <s v="Morten Meyer"/>
    <x v="2"/>
    <s v="10202 Neurobiologisk Forskning"/>
    <s v="Campusvej 55, 5230 Odense M"/>
    <s v="v17-803b-2"/>
    <s v="Leica"/>
    <s v="CM3050S-1-1-1"/>
    <s v="6325/03.2014(fab.nr)"/>
    <d v="2014-04-01T00:00:00"/>
    <n v="55308"/>
    <n v="0"/>
    <x v="25"/>
    <n v="0"/>
  </r>
  <r>
    <s v="54310-UK95"/>
    <s v="Cyrostat til skæring af væv"/>
    <s v="12311+12748"/>
    <s v="Morten Meyer"/>
    <x v="2"/>
    <s v="10200 Institut for Molekylær Medicin"/>
    <s v="Campusvej 55, 5230 Odense M"/>
    <s v="v17-803b-2"/>
    <s v="Leica"/>
    <s v="CM3050S-1-1-1"/>
    <s v="6325/03.2014(fab.nr.)"/>
    <d v="2014-04-01T00:00:00"/>
    <n v="164692"/>
    <n v="0"/>
    <x v="25"/>
    <n v="1"/>
  </r>
  <r>
    <s v="54316-UK10"/>
    <s v="Spektrometer (Flourometer)"/>
    <s v="-"/>
    <s v="Daniel Wüstner"/>
    <x v="2"/>
    <s v="31000 Institut for Biokemi og Molekylær Biologi"/>
    <s v="Campusvej 55, 5230 Odense M"/>
    <s v="V10-602-2"/>
    <s v="ISS"/>
    <s v="11650,90020,95130,90080,9"/>
    <s v="1145,2031,054,2031,1041,062,1020"/>
    <d v="2014-05-01T00:00:00"/>
    <n v="437374.9"/>
    <n v="0"/>
    <x v="26"/>
    <n v="0"/>
  </r>
  <r>
    <s v="54316-UK95"/>
    <s v="Flourometer"/>
    <s v="13762"/>
    <s v="Daniel Wüstner"/>
    <x v="2"/>
    <s v="31000 Institut for Biokemi og Molekylær Biologi"/>
    <s v="Campusvej 55, 5230 Odense M"/>
    <s v="V10-602-2"/>
    <s v="ISS"/>
    <s v="11650,90020,95130,90080,9"/>
    <s v="1145,2031,054,20131,1041,062,1020"/>
    <d v="2014-05-01T00:00:00"/>
    <n v="49801.53"/>
    <n v="0"/>
    <x v="26"/>
    <n v="1"/>
  </r>
  <r>
    <s v="54341-UK10"/>
    <s v="Deponerings cluster system - SDU2020"/>
    <s v="-"/>
    <s v="Jakob Kjelstrup-Hansen"/>
    <x v="2"/>
    <s v="44002 SDU NanoSyd"/>
    <s v="Alsion 2, 6400 Sønderborg"/>
    <s v="A3-16 OPTIKLAB"/>
    <s v="Polyteknik A/S, Møllegade 21, 9750 Østervrå"/>
    <s v="UHV 4"/>
    <s v="6722"/>
    <d v="2014-11-03T00:00:00"/>
    <n v="1950000"/>
    <n v="0"/>
    <x v="27"/>
    <n v="0"/>
  </r>
  <r>
    <s v="54341-UK95"/>
    <s v="Deponerings cluster system"/>
    <s v="74789+24702"/>
    <s v="Jakob Kjelstrup-Hansen"/>
    <x v="2"/>
    <s v="44002 SDU NanoSyd"/>
    <s v="Alsion 2, 6400 Sønderborg"/>
    <s v="A3-16 OPTIKLAB"/>
    <s v="Polyteknik A/S, Møllegade 21, Østervrå"/>
    <s v="UHV 4"/>
    <s v="6722"/>
    <d v="2014-11-03T00:00:00"/>
    <n v="264713.75"/>
    <n v="0"/>
    <x v="27"/>
    <n v="1"/>
  </r>
  <r>
    <s v="54350-UK10"/>
    <s v="Imaging and fabrication of nano-scale structures"/>
    <s v="-"/>
    <s v="Arkadiusz Jarosław Goszczak"/>
    <x v="2"/>
    <s v="44003 SDU Microtechnology"/>
    <s v="Alsion 2, 6400 Sønderborg"/>
    <s v="J0-13 ORION"/>
    <s v="Carl Zeiss"/>
    <s v="N/A"/>
    <s v="6027"/>
    <d v="2014-10-15T00:00:00"/>
    <n v="3878107.8"/>
    <n v="0"/>
    <x v="28"/>
    <n v="0"/>
  </r>
  <r>
    <s v="54350-UK95"/>
    <s v="Imaging ande fabrication of nano-scale structures"/>
    <s v="74075"/>
    <s v="Arkadiusz Jarosław Goszczak"/>
    <x v="2"/>
    <s v="44003 SDU Microtechnology"/>
    <s v="Alsion 2, 6400 Sønderborg"/>
    <s v="J0-13 ORION"/>
    <s v="Carl Zeiss"/>
    <s v="N/A"/>
    <s v="6027"/>
    <d v="2014-10-15T00:00:00"/>
    <n v="6400000"/>
    <n v="0"/>
    <x v="28"/>
    <n v="1"/>
  </r>
  <r>
    <s v="54377-UK10-101"/>
    <s v="Cell disruptor"/>
    <s v="-"/>
    <s v="Tina Kronborg"/>
    <x v="2"/>
    <s v="31000 Institut for Biokemi og Molekylær Biologi"/>
    <s v="Campusvej 55, 5230 Odense M"/>
    <s v="V16-510a-1"/>
    <s v="Constant Systems Ltd"/>
    <s v="CD-012"/>
    <s v="N/A"/>
    <d v="2015-03-15T00:00:00"/>
    <n v="11154.42"/>
    <n v="0"/>
    <x v="29"/>
    <n v="0"/>
  </r>
  <r>
    <s v="54377-UK10-310"/>
    <s v="Cell disruptor"/>
    <s v="-"/>
    <s v="Tina Kronborg"/>
    <x v="2"/>
    <s v="31000 Institut for Biokemi og Molekylær Biologi"/>
    <s v="Campusvej 55, 5230 Odense M"/>
    <s v="V16-510a-1"/>
    <s v="Constant Systems Ltd."/>
    <s v="CD-012"/>
    <s v="N/A"/>
    <d v="2015-03-15T00:00:00"/>
    <n v="94796.87"/>
    <n v="0"/>
    <x v="29"/>
    <n v="0"/>
  </r>
  <r>
    <s v="54377-UK95"/>
    <s v="Cell disruptor"/>
    <s v="13606+73519"/>
    <s v="Tina Kronborg"/>
    <x v="2"/>
    <s v="31000 Institut for Biokemi og Molekylær Biologi"/>
    <s v="Campusvej 55, 5230 Odense M"/>
    <s v="V16-510a-1"/>
    <s v="Constant Systems Ltd."/>
    <s v="CD-012"/>
    <s v="N/A"/>
    <d v="2015-03-15T00:00:00"/>
    <n v="50858.71"/>
    <n v="0"/>
    <x v="29"/>
    <n v="1"/>
  </r>
  <r>
    <s v="54384-UK10"/>
    <s v="Ultracentrifuge"/>
    <s v="-"/>
    <s v="Ronni Nielsen"/>
    <x v="2"/>
    <s v="31000 Institut for Biokemi og Molekylær Biologi"/>
    <s v="Campusvej 55, 5230 Odense M"/>
    <s v="V18-501-2"/>
    <s v="Thermo Scientific"/>
    <s v="WX 80 Plus Ultraspeed"/>
    <s v="41753814"/>
    <d v="2015-03-06T00:00:00"/>
    <n v="227000"/>
    <n v="0"/>
    <x v="30"/>
    <n v="0"/>
  </r>
  <r>
    <s v="54384-UK95"/>
    <s v="Ultracentrifuge"/>
    <s v="23459"/>
    <s v="Ronni Nielsen"/>
    <x v="2"/>
    <s v="31000 Institut for Biokemi og Molekylær Biologi"/>
    <s v="Campusvej 55, 5230 Odense M"/>
    <s v="V18-501-2"/>
    <s v="Thermo Scientific"/>
    <s v="WX 80 Plus Ultraspeed"/>
    <s v="41753814"/>
    <d v="2015-03-06T00:00:00"/>
    <n v="5000"/>
    <n v="0"/>
    <x v="30"/>
    <n v="1"/>
  </r>
  <r>
    <s v="54394-UK10"/>
    <s v="HPLC med fluorescens dektektor"/>
    <s v="-"/>
    <s v="Nils Joakim K. Færgeman"/>
    <x v="0"/>
    <s v="31000 Institut for Biokemi og Molekylær Biologi"/>
    <s v="Campusvej 55, 5230 Odense M"/>
    <s v="M3 LAB V15-408B-1"/>
    <s v="Agilent Technologies"/>
    <s v="G4226A sampler,G4204A+fle"/>
    <s v="DEBAK03754,DEBAN00932,DEBAC06881,DE"/>
    <d v="2015-03-06T00:00:00"/>
    <n v="67001.81"/>
    <n v="0"/>
    <x v="31"/>
    <n v="0"/>
  </r>
  <r>
    <s v="54394-UK95"/>
    <s v="HPLC med fluorenscens dektektor"/>
    <s v="73015"/>
    <s v="Nils Joakim K. Færgeman"/>
    <x v="0"/>
    <s v="31000 Institut for Biokemi og Molekylær Biologi"/>
    <s v="Campusvej 55, 5230 Odense M"/>
    <s v="M3 LAB V15-408B-1"/>
    <s v="Agilent technologies"/>
    <s v="G4226A Sampler, G4204A Qv"/>
    <s v="DEBAK03754,DEBAN00932,DEBAC06881+"/>
    <d v="2015-03-06T00:00:00"/>
    <n v="305023.68"/>
    <n v="0"/>
    <x v="31"/>
    <n v="1"/>
  </r>
  <r>
    <s v="54402-UK10"/>
    <s v="Aminosyreanalysator"/>
    <s v="-"/>
    <s v="Peter Højrup"/>
    <x v="2"/>
    <s v="31000 Institut for Biokemi og Molekylær Biologi"/>
    <s v="Campusvej 55, 5230 Odense M"/>
    <s v="V11-510b-2"/>
    <s v="Biochrom UK"/>
    <s v="30+ AAA Biochrom"/>
    <s v="-"/>
    <d v="2015-03-25T00:00:00"/>
    <n v="85000"/>
    <n v="0"/>
    <x v="32"/>
    <n v="0"/>
  </r>
  <r>
    <s v="54402-UK95"/>
    <s v="Aminosyreanalysator"/>
    <s v="53167+73056+23541"/>
    <s v="Peter Højrup"/>
    <x v="2"/>
    <s v="31000 Institut for Biokemi og Molekylær Biologi"/>
    <s v="Campusvej 55, 5230 Odense M"/>
    <s v="V11-510b-2"/>
    <s v="Biochrom UK"/>
    <s v="30+ AAA Biochrom"/>
    <s v="-"/>
    <d v="2015-03-25T00:00:00"/>
    <n v="577470.30000000005"/>
    <n v="0"/>
    <x v="32"/>
    <n v="1"/>
  </r>
  <r>
    <s v="54407-UK10-305"/>
    <s v="Nyt Dobbeltlaboriatorie FKF"/>
    <s v="-"/>
    <s v="Frants Roager Lauritsen"/>
    <x v="2"/>
    <s v="30500 Institut for Fysik, Kemi og Farmaci"/>
    <s v="Campusvej 55, 5230 Odense M"/>
    <s v="Ø11-501-2"/>
    <s v="Flere"/>
    <s v="Flere"/>
    <s v="Flere"/>
    <d v="2015-06-01T00:00:00"/>
    <n v="400000"/>
    <n v="0"/>
    <x v="33"/>
    <n v="0"/>
  </r>
  <r>
    <s v="54407-UK10-904"/>
    <s v="Nyt dobbeltlaboratorie FKF"/>
    <s v="-"/>
    <s v="Henrik Mørkenborg Ravn"/>
    <x v="2"/>
    <s v="30500 Institut for Fysik, Kemi og Farmaci"/>
    <s v="Campusvej 55, 5230 Odense M"/>
    <s v="Ø11-501-2"/>
    <s v="Flere"/>
    <s v="Flere"/>
    <s v="Flere"/>
    <d v="2015-06-01T00:00:00"/>
    <n v="382759.17"/>
    <n v="0"/>
    <x v="33"/>
    <n v="0"/>
  </r>
  <r>
    <s v="54421-UK10"/>
    <s v="Rotationsmikrotom til skæring af væv"/>
    <s v="-"/>
    <s v="Inger Nissen"/>
    <x v="2"/>
    <s v="10203 Kardiovaskulær &amp; Renalforskning"/>
    <s v="Campusvej 55, 5230 Odense M"/>
    <s v="V17-707a-1"/>
    <s v="Thermo Scintific"/>
    <s v="HM 355S"/>
    <s v="S/N 14120965"/>
    <d v="2015-03-10T00:00:00"/>
    <n v="16682"/>
    <n v="0"/>
    <x v="34"/>
    <n v="0"/>
  </r>
  <r>
    <s v="54421-UK95"/>
    <s v="Rotationsmikrotom til skæring af væv"/>
    <s v="21002+12084+12741/45+214+flere"/>
    <s v="Inger Nissen"/>
    <x v="2"/>
    <s v="10203 Kardiovaskulær &amp; Renalforskning"/>
    <s v="Campusvej 55, 5230 Odense M"/>
    <s v="V17-707a-1"/>
    <s v="Thermo Scientific"/>
    <s v="HM 355S"/>
    <s v="S/N 14120965"/>
    <d v="2015-03-10T00:00:00"/>
    <n v="83482"/>
    <n v="0"/>
    <x v="34"/>
    <n v="1"/>
  </r>
  <r>
    <s v="54430-UK10"/>
    <s v="Fluidmekanisk laboratorieudstyr"/>
    <s v="-"/>
    <s v="Baris Burak Kanbur"/>
    <x v="2"/>
    <s v="45004 SDU Mechanical Engineering"/>
    <s v="Campusvej 55, 5230 Odense M"/>
    <s v="Ø27-507-1"/>
    <s v="TecQuipment, Bonsall Street, Long Eaton, Nottingham, England"/>
    <s v="AF100 and H1D"/>
    <s v="TQ191410-01 / TQ186750-008"/>
    <d v="2015-12-01T00:00:00"/>
    <n v="248847.03"/>
    <n v="0"/>
    <x v="35"/>
    <n v="0"/>
  </r>
  <r>
    <s v="54430-UK95"/>
    <s v="Fluidmekanisk laboratorieudstyr"/>
    <s v="-"/>
    <s v="Baris Burak Kanbur"/>
    <x v="2"/>
    <s v="45004 SDU Mechanical Engineering"/>
    <s v="Campusvej 55, 5230 Odense M"/>
    <s v="Ø27-507-1"/>
    <s v="TecQuipment, Bonsall Street, Long Eaton, Nottingham, England"/>
    <s v="AF100 and H1D"/>
    <s v="TQ191410-01 / TQ186750-008"/>
    <d v="2015-12-01T00:00:00"/>
    <n v="50000.03"/>
    <n v="0"/>
    <x v="35"/>
    <n v="0"/>
  </r>
  <r>
    <s v="54439-UK10-420"/>
    <s v="Gulvautoklave"/>
    <s v="-"/>
    <s v="Henrik Karring"/>
    <x v="2"/>
    <s v="42003 SDU Biotechnology"/>
    <s v="Campusvej 55, 5230 Odense M"/>
    <s v="Ø33-511-1 FERMENTERING"/>
    <s v="Steelco"/>
    <s v="VS 3/1L"/>
    <s v="10032"/>
    <d v="2015-12-01T00:00:00"/>
    <n v="168495.25"/>
    <n v="0"/>
    <x v="36"/>
    <n v="0"/>
  </r>
  <r>
    <s v="54439-UK10-490"/>
    <s v="Gulvautoklave"/>
    <s v="-"/>
    <s v="Henrik Karring"/>
    <x v="2"/>
    <s v="42001 Institutsekretariat, IGT"/>
    <s v="Campusvej 55, 5230 Odense M"/>
    <s v="Ø33-511-1 Fermentering"/>
    <s v="Steelco"/>
    <s v="VS 3/1L"/>
    <s v="10032"/>
    <d v="2015-12-01T00:00:00"/>
    <n v="150000"/>
    <n v="0"/>
    <x v="36"/>
    <n v="0"/>
  </r>
  <r>
    <s v="54456-UK10"/>
    <s v="Måling af vibrationer uden fysisk kontakt"/>
    <s v="-"/>
    <s v="Dina Stær Arengoth"/>
    <x v="2"/>
    <s v="30607 Lyd og Adfærd"/>
    <s v="Campusvej 55, 5230 Odense M"/>
    <s v="V12-405-0"/>
    <s v="Polytec GmbH"/>
    <s v="33188/006"/>
    <s v="SNO238231"/>
    <d v="2016-01-20T00:00:00"/>
    <n v="44100"/>
    <n v="0"/>
    <x v="37"/>
    <n v="0"/>
  </r>
  <r>
    <s v="54456-UK95"/>
    <s v="Måling af vibrationer uden fysisk kontakt"/>
    <s v="23474"/>
    <s v="Dina Stær Arengoth"/>
    <x v="2"/>
    <s v="30607 Lyd og Adfærd"/>
    <s v="Campusvej 55, 5230 Odense M"/>
    <s v="V12-405-0"/>
    <s v="Polytec GmbH"/>
    <s v="33188/006"/>
    <s v="SNO238231"/>
    <d v="2016-01-20T00:00:00"/>
    <n v="120100"/>
    <n v="0"/>
    <x v="37"/>
    <n v="1"/>
  </r>
  <r>
    <s v="54520-UK10"/>
    <s v="Målesystem til analysering af hydrodynamiske flowbevægelser"/>
    <s v="-"/>
    <s v="Baris Burak Kanbur"/>
    <x v="1"/>
    <s v="45004 SDU Mechanical Engineering"/>
    <s v="Campusvej 55, 5230 Odense M"/>
    <s v="Ø26-600-1"/>
    <s v="Armfield, Bridge House, West Street, Ringwood, England"/>
    <s v="H41-2 - (H41-1W-LASER)"/>
    <s v="417896-001 (418043-001)"/>
    <d v="2016-10-01T00:00:00"/>
    <n v="71625.77"/>
    <n v="0"/>
    <x v="38"/>
    <n v="0"/>
  </r>
  <r>
    <s v="54520-UK95"/>
    <s v="Målesystem til analysering af hydrodynamiske flowbevægelser"/>
    <s v="74912"/>
    <s v="Baris Burak Kanbur"/>
    <x v="1"/>
    <s v="45004 SDU Mechanical Engineering"/>
    <s v="Campusvej 55, 5230 Odense M"/>
    <s v="Ø26-600-1"/>
    <s v="Armfield, Bridge House, West Street, Ringwood, England"/>
    <s v="H41-2 - (H41-1W-LASER)"/>
    <s v="417896-001 (418043-001)"/>
    <d v="2016-10-01T00:00:00"/>
    <n v="74999.990000000005"/>
    <n v="0"/>
    <x v="38"/>
    <n v="1"/>
  </r>
  <r>
    <s v="54524-UK10-305"/>
    <s v="500 MHz NMR Spectrometer"/>
    <s v="-"/>
    <s v="Christian Brandt"/>
    <x v="1"/>
    <s v="30500 Institut for Fysik, Kemi og Farmaci"/>
    <s v="Campusvej 55, 5230 Odense M"/>
    <s v="Ø11-506b-0"/>
    <s v="JEOL"/>
    <s v="Resonance NECZ500R"/>
    <s v="NM1655000230023"/>
    <d v="2016-08-25T00:00:00"/>
    <n v="178750"/>
    <n v="0"/>
    <x v="39"/>
    <n v="0"/>
  </r>
  <r>
    <s v="54524-UK10-306"/>
    <s v="500 MHz NMR Spectrometer"/>
    <s v="-"/>
    <s v="Kasper Reitzel"/>
    <x v="1"/>
    <s v="30605 Økologi"/>
    <s v="Campusvej 55, 5230 Odense M"/>
    <s v="Ø11-5+6a-0 (er på FKF)"/>
    <s v="JEOL"/>
    <s v="Resonance NECZ500R"/>
    <s v="NM1655000230023"/>
    <d v="2016-08-25T00:00:00"/>
    <n v="100000"/>
    <n v="0"/>
    <x v="39"/>
    <n v="0"/>
  </r>
  <r>
    <s v="54524-UK95"/>
    <s v="500 MHz NMR Spectrometer"/>
    <s v="53177+53174+13692+13609"/>
    <s v="Christian Brandt"/>
    <x v="1"/>
    <s v="30500 Institut for Fysik, Kemi og Farmaci"/>
    <s v="Campusvej 55, 5230 Odense M"/>
    <s v="Ø11-506b-0"/>
    <s v="JEOL"/>
    <s v="Resonance NECZ500R"/>
    <s v="NM1655000230023"/>
    <d v="2016-08-25T00:00:00"/>
    <n v="1736250"/>
    <n v="0"/>
    <x v="39"/>
    <n v="1"/>
  </r>
  <r>
    <s v="54536-UK10"/>
    <s v="Røntgendifraktometer"/>
    <s v="-"/>
    <s v="Christine Joy Mckenzie"/>
    <x v="2"/>
    <s v="30500 Institut for Fysik, Kemi og Farmaci"/>
    <s v="Campusvej 55, 5230 Odense M"/>
    <s v="Ø9-501-1"/>
    <s v="Rigaku"/>
    <s v="Xtalab Syngery"/>
    <s v="PL16470007"/>
    <d v="2016-12-01T00:00:00"/>
    <n v="1171151"/>
    <n v="78076.760000000009"/>
    <x v="40"/>
    <n v="0"/>
  </r>
  <r>
    <s v="54536-UK95"/>
    <s v="Røntgendifraktometer"/>
    <s v="73512"/>
    <s v="Christine Joy Mckenzie"/>
    <x v="2"/>
    <s v="30500 Institut for Fysik, Kemi og Farmaci"/>
    <s v="Campusvej 55, 5230 Odense M"/>
    <s v="Ø9-501-1"/>
    <s v="Rigaku"/>
    <s v="Xtalab Syngery"/>
    <s v="PL16470007"/>
    <d v="2016-12-01T00:00:00"/>
    <n v="1500000"/>
    <n v="100000"/>
    <x v="40"/>
    <n v="1"/>
  </r>
  <r>
    <s v="54546-UK10"/>
    <s v="iCH4&amp;iCO2 analyzer inkl. skærm"/>
    <s v="-"/>
    <s v="Heidi Grøn Jensen"/>
    <x v="1"/>
    <s v="30602 Nordcee"/>
    <s v="Campusvej 55, 5230 Odense M"/>
    <s v="V10-406d-0 (transportabelt)"/>
    <s v="Picarro"/>
    <s v="G2201-i"/>
    <s v="2660-CFIDS2183+PB2K-0165-A0702"/>
    <d v="2016-11-03T00:00:00"/>
    <n v="24732.75"/>
    <n v="0"/>
    <x v="41"/>
    <n v="0"/>
  </r>
  <r>
    <s v="54546-UK95"/>
    <s v="iCH4&amp;iCO2 analyzer inkl. skærm"/>
    <s v="4343019"/>
    <s v="Heidi Grøn Jensen"/>
    <x v="1"/>
    <s v="30602 Nordcee"/>
    <s v="Campusvej 55, 5230 Odense M"/>
    <s v="V10-406d-0 (transportabelt)"/>
    <s v="Picarro"/>
    <s v="G2201 - i"/>
    <s v="2660-CFIDS2183 + PB2K-0165-A0702"/>
    <d v="2016-11-03T00:00:00"/>
    <n v="717249.1"/>
    <n v="0"/>
    <x v="41"/>
    <n v="1"/>
  </r>
  <r>
    <s v="54552-UK10"/>
    <s v="Søjlemaskine"/>
    <s v="-"/>
    <s v="Mette Søndergaard"/>
    <x v="0"/>
    <s v="30500 Institut for Fysik, Kemi og Farmaci"/>
    <s v="Campusvej 55, 5230 Odense M"/>
    <s v="UDLÅNT TIL KBH UNIVERSITET"/>
    <s v="Buchi"/>
    <s v="Reveleris X2"/>
    <s v="3516R01308"/>
    <d v="2016-12-01T00:00:00"/>
    <n v="95000"/>
    <n v="0"/>
    <x v="42"/>
    <n v="0"/>
  </r>
  <r>
    <s v="54552-UK95"/>
    <s v="Søjlemaskine"/>
    <s v="34138"/>
    <s v="Mette Søndergaard"/>
    <x v="0"/>
    <s v="30500 Institut for Fysik, Kemi og Farmaci"/>
    <s v="Campusvej 55, 5230 Odense M"/>
    <s v="UDLÅNT TIL KBH UNIVERSITET"/>
    <s v="Buchi"/>
    <s v="Reveleris X2"/>
    <s v="3516R01308"/>
    <d v="2016-12-01T00:00:00"/>
    <n v="100000"/>
    <n v="0"/>
    <x v="42"/>
    <n v="1"/>
  </r>
  <r>
    <s v="54554-UK10"/>
    <s v="Fluorescensmikroskop"/>
    <s v="-"/>
    <s v="Ronni Nielsen"/>
    <x v="2"/>
    <s v="31000 Institut for Biokemi og Molekylær Biologi"/>
    <s v="Campusvej 55, 5230 Odense M"/>
    <s v="V18-410c-2"/>
    <s v="Nikon"/>
    <s v="Ts2-FL"/>
    <s v="-"/>
    <d v="2016-12-16T00:00:00"/>
    <n v="2333"/>
    <n v="155.5799999999999"/>
    <x v="43"/>
    <n v="0"/>
  </r>
  <r>
    <s v="54554-UK95"/>
    <s v="Fluorescensmikroskop"/>
    <s v="73096"/>
    <s v="Ronni Nielsen"/>
    <x v="2"/>
    <s v="31000 Institut for Biokemi og Molekylær Biologi"/>
    <s v="Campusvej 55, 5230 Odense M"/>
    <s v="V18-410c-2"/>
    <s v="Nikon"/>
    <s v="Ts2-FL"/>
    <s v="-"/>
    <d v="2016-12-16T00:00:00"/>
    <n v="135000"/>
    <n v="9000"/>
    <x v="43"/>
    <n v="1"/>
  </r>
  <r>
    <s v="54566-UK10"/>
    <s v="Massespectrometer"/>
    <s v="-"/>
    <s v="Ole Nørregaard Jensen"/>
    <x v="0"/>
    <s v="31000 Institut for Biokemi og Molekylær Biologi"/>
    <s v="Campusvej 55, 5230 Odense M"/>
    <s v="PRG"/>
    <s v="Thermo"/>
    <s v="-"/>
    <s v="FSN20302"/>
    <d v="2017-01-17T00:00:00"/>
    <n v="1000000"/>
    <n v="0"/>
    <x v="44"/>
    <n v="0"/>
  </r>
  <r>
    <s v="54566-UK95"/>
    <s v="Massespectrometer"/>
    <s v="13761+2353229"/>
    <s v="Ole Nørregaard Jensen"/>
    <x v="0"/>
    <s v="31000 Institut for Biokemi og Molekylær Biologi"/>
    <s v="Campusvej 55, 5230 Odense M"/>
    <s v="PRG"/>
    <s v="Thermo"/>
    <s v="-"/>
    <s v="FSN20302"/>
    <d v="2017-01-17T00:00:00"/>
    <n v="4085525.2"/>
    <n v="0"/>
    <x v="44"/>
    <n v="1"/>
  </r>
  <r>
    <s v="54584-UK10"/>
    <s v="Ovn"/>
    <s v="-"/>
    <s v="Frederik Wendelboe Lund"/>
    <x v="2"/>
    <s v="30500 Institut for Fysik, Kemi og Farmaci"/>
    <s v="Campusvej 55, 5230 Odense M"/>
    <s v="Ø9-501b-1"/>
    <s v="Panalytical"/>
    <s v="HTK1200N"/>
    <s v="-"/>
    <d v="2017-06-21T00:00:00"/>
    <n v="76777.23"/>
    <n v="8957.3699999999953"/>
    <x v="45"/>
    <n v="0"/>
  </r>
  <r>
    <s v="54584-UK95"/>
    <s v="Ovn"/>
    <s v="2323491"/>
    <s v="Frederik Wendelboe Lund"/>
    <x v="2"/>
    <s v="30500 Institut for Fysik, Kemi og Farmaci"/>
    <s v="Campusvej 55, 5230 Odense M"/>
    <s v="Ø9-501b-1"/>
    <s v="Panalytical"/>
    <s v="HTK1200N"/>
    <s v="-"/>
    <d v="2017-06-21T00:00:00"/>
    <n v="311876.77"/>
    <n v="36385.770000000019"/>
    <x v="45"/>
    <n v="1"/>
  </r>
  <r>
    <s v="54587-UK10"/>
    <s v="Transportabel gasanalysator"/>
    <s v="-"/>
    <s v="Cintia Organo Quintana"/>
    <x v="1"/>
    <s v="30605 Økologi"/>
    <s v="Campusvej 55, 5230 Odense M"/>
    <s v="Transportabel eller V10-144-1"/>
    <s v="Gasmet technologies"/>
    <s v="Gasmet 4000"/>
    <s v="81524"/>
    <d v="2017-06-09T00:00:00"/>
    <n v="28487.69"/>
    <n v="0"/>
    <x v="46"/>
    <n v="0"/>
  </r>
  <r>
    <s v="54587-UK95"/>
    <s v="Transportabel gasanalysator"/>
    <s v="23486+33132+3313853+73054"/>
    <s v="Cintia Organo Quintana"/>
    <x v="1"/>
    <s v="30605 Økologi"/>
    <s v="Campusvej 55, 5230 Odense M"/>
    <s v="Transportabel eller v10-144-1"/>
    <s v="Gasmet technologies"/>
    <s v="Gasmet 4000"/>
    <s v="81524"/>
    <d v="2017-06-09T00:00:00"/>
    <n v="236652.71"/>
    <n v="0"/>
    <x v="46"/>
    <n v="1"/>
  </r>
  <r>
    <s v="54595-UK10"/>
    <s v="Coulometer til måling af DIC"/>
    <s v="-"/>
    <s v="Anni Glud"/>
    <x v="1"/>
    <s v="30602 Nordcee"/>
    <s v="Campusvej 55, 5230 Odense M"/>
    <s v="V12-408-0"/>
    <s v="UIC, Inc."/>
    <s v="CM5014 CO2 Coulometer+div"/>
    <s v="-"/>
    <d v="2017-07-15T00:00:00"/>
    <n v="48715.98"/>
    <n v="0"/>
    <x v="47"/>
    <n v="0"/>
  </r>
  <r>
    <s v="54595-UK95"/>
    <s v="Coulometer til måling af DIC"/>
    <s v="4343015+4343019"/>
    <s v="Anni Glud"/>
    <x v="1"/>
    <s v="30602 Nordcee"/>
    <s v="Campusvej 55, 5230 Odense M"/>
    <s v="V12-408-0"/>
    <s v="UIC, Inc"/>
    <s v="CM5014 CO2 Coulometer+div"/>
    <s v="-"/>
    <d v="2017-07-15T00:00:00"/>
    <n v="140650.07999999999"/>
    <n v="0"/>
    <x v="47"/>
    <n v="1"/>
  </r>
  <r>
    <s v="54597-UK10"/>
    <s v="Blæserenhed"/>
    <s v="-"/>
    <s v="Jesper Stæhr"/>
    <x v="2"/>
    <s v="19500 Biomedicinsk Laboratorium"/>
    <s v="Campusvej 55, 5230 Odense M"/>
    <s v="V15-611c-0"/>
    <s v="Scanbur"/>
    <s v="BOXUNSFEU"/>
    <s v="17002165"/>
    <d v="2017-08-01T00:00:00"/>
    <n v="92311.05"/>
    <n v="12308.16"/>
    <x v="48"/>
    <n v="0"/>
  </r>
  <r>
    <s v="54597-UK10."/>
    <s v="Blæserenhed inkl. 4 burreoler"/>
    <s v="-"/>
    <s v="Jesper Stæhr"/>
    <x v="2"/>
    <s v="19500 Biomedicinsk Laboratorium"/>
    <s v="Campusvej 55, 5230 Odense M"/>
    <s v="V13-611b-0"/>
    <s v="Scanbur"/>
    <s v="BOXUNSFEU"/>
    <s v="17001265"/>
    <d v="2017-08-01T00:00:00"/>
    <n v="530764"/>
    <n v="70768.590000000026"/>
    <x v="48"/>
    <n v="0"/>
  </r>
  <r>
    <s v="54613-UK10"/>
    <s v="Screening platform: fluid dispenser and microplate reader"/>
    <s v="-"/>
    <s v="Clare Kirkpatrick"/>
    <x v="0"/>
    <s v="31000 Institut for Biokemi og Molekylær Biologi"/>
    <s v="Campusvej 55, 5230 Odense M"/>
    <s v="V16-510a-1"/>
    <s v="Biotek"/>
    <s v="SynerGyH1"/>
    <s v="YWLGJGHYNKJC and FYHKDJGXBDMCDH"/>
    <d v="2017-09-01T00:00:00"/>
    <n v="595385"/>
    <n v="0"/>
    <x v="49"/>
    <n v="0"/>
  </r>
  <r>
    <s v="54613-UK95"/>
    <s v="Screening platform: fluid dispenser and microplate reader"/>
    <s v="73117"/>
    <s v="Clare Kirkpatrick"/>
    <x v="0"/>
    <s v="31000 Institut for Biokemi og Molekylær Biologi"/>
    <s v="Campusvej 55, 5230 Odense M"/>
    <s v="V16-510a-1"/>
    <s v="Biotek"/>
    <s v="SynerGyH1"/>
    <s v="FYHK DJGX BDMC DH"/>
    <d v="2017-09-01T00:00:00"/>
    <n v="300000"/>
    <n v="0"/>
    <x v="49"/>
    <n v="1"/>
  </r>
  <r>
    <s v="54626-UK10"/>
    <s v="IRMS EA Isolink"/>
    <s v="-"/>
    <s v="Heidi Grøn Jensen"/>
    <x v="1"/>
    <s v="30602 Nordcee"/>
    <s v="Campusvej 55, 5230 Odense M"/>
    <s v="V11-409a-1"/>
    <s v="ThermoScientific"/>
    <s v="Flash IRMS"/>
    <s v="2017.FLS0123"/>
    <d v="2017-12-04T00:00:00"/>
    <n v="193970.5"/>
    <n v="0"/>
    <x v="50"/>
    <n v="0"/>
  </r>
  <r>
    <s v="54626-UK95"/>
    <s v="IRMS EA Isolink"/>
    <s v="3373111"/>
    <s v="Heidi Grøn Jensen"/>
    <x v="1"/>
    <s v="30602 Nordcee"/>
    <s v="Campusvej 55, 5230 Odense M"/>
    <s v="V11-409a-1"/>
    <s v="ThermoScientific"/>
    <s v="Flash IRMS"/>
    <s v="2017.FLS0123"/>
    <d v="2017-12-04T00:00:00"/>
    <n v="193970.5"/>
    <n v="0"/>
    <x v="50"/>
    <n v="1"/>
  </r>
  <r>
    <s v="54639-UK10"/>
    <s v="Kamera til mikroskop"/>
    <s v="-"/>
    <s v="Adam Cohen Simonsen"/>
    <x v="2"/>
    <s v="30500 Institut for Fysik, Kemi og Farmaci"/>
    <s v="Campusvej 55, 5230 Odense M"/>
    <s v="V11-601-1"/>
    <s v="Hamamatsu"/>
    <s v="Orca flash"/>
    <s v="301416"/>
    <d v="2018-04-01T00:00:00"/>
    <n v="68940.759999999995"/>
    <n v="13788.13"/>
    <x v="51"/>
    <n v="0"/>
  </r>
  <r>
    <s v="54639-UK95"/>
    <s v="Kamera til mikroskop"/>
    <s v="40624"/>
    <s v="Adam Cohen Simonsen"/>
    <x v="2"/>
    <s v="30500 Institut for Fysik, Kemi og Farmaci"/>
    <s v="Campusvej 55, 5230 Odense M"/>
    <s v="V11-601-1"/>
    <s v="Hamamatsu"/>
    <s v="Orca Flash"/>
    <s v="301416"/>
    <d v="2018-04-01T00:00:00"/>
    <n v="57559.24"/>
    <n v="11511.88"/>
    <x v="51"/>
    <n v="1"/>
  </r>
  <r>
    <s v="54644-UK10"/>
    <s v="Precon CH4/N2O analysator"/>
    <s v="-"/>
    <s v="Heidi Grøn Jensen"/>
    <x v="1"/>
    <s v="30602 Nordcee"/>
    <s v="Campusvej 55, 5230 Odense M"/>
    <s v="V11-409a-1"/>
    <s v="Thermo Scientific"/>
    <s v="DELTA/MAT252"/>
    <s v="1068491-246"/>
    <d v="2018-01-31T00:00:00"/>
    <n v="60157.07"/>
    <n v="0"/>
    <x v="52"/>
    <n v="0"/>
  </r>
  <r>
    <s v="54644-UK95"/>
    <s v="Precon CH4/N2O analysator"/>
    <s v="4343019"/>
    <s v="Heidi Grøn Jensen"/>
    <x v="1"/>
    <s v="30602 Nordcee"/>
    <s v="Campusvej 55, 5230 Odense M"/>
    <s v="V11-409a-1"/>
    <s v="Thermo Scientific"/>
    <s v="DELTA/MAT252"/>
    <s v="1068491-246"/>
    <d v="2018-01-12T00:00:00"/>
    <n v="165431.93"/>
    <n v="0"/>
    <x v="52"/>
    <n v="1"/>
  </r>
  <r>
    <s v="54658-UK10"/>
    <s v="Drivetrain Diagnostics Simulator Magnum"/>
    <s v="-"/>
    <s v="Luis David Avendaño-Valencia"/>
    <x v="2"/>
    <s v="45004 SDU Mechanical Engineering"/>
    <s v="Campusvej 55, 5230 Odense M"/>
    <s v="Ø28-511-1"/>
    <s v="Spectra Quest Inc"/>
    <s v="DDS-MG"/>
    <s v="9999-180101-00"/>
    <d v="2018-05-02T00:00:00"/>
    <n v="60187.05"/>
    <n v="12538.97"/>
    <x v="53"/>
    <n v="0"/>
  </r>
  <r>
    <s v="54658-UK95"/>
    <s v="Drivetrain Diagnostics Simulator Magnum"/>
    <s v="74171+74168+74161"/>
    <s v="Luis David Avendaño-Valencia"/>
    <x v="2"/>
    <s v="45004 SDU Mechanical Engineering"/>
    <s v="Campusvej 55, 5230 Odense M"/>
    <s v="Ø28-511-1"/>
    <s v="Spectra Quest Inc"/>
    <s v="DDS-MG"/>
    <s v="9999-180101-00"/>
    <d v="2018-05-02T00:00:00"/>
    <n v="269538.67"/>
    <n v="56153.84"/>
    <x v="53"/>
    <n v="1"/>
  </r>
  <r>
    <s v="54692-UK10-410"/>
    <s v="SMD loddeovn"/>
    <s v="-"/>
    <s v="Martin H. Thygesen"/>
    <x v="1"/>
    <s v="45006 SDU Digital og højfrekvent elektronik"/>
    <s v="Campusvej 55, 5230 Odense M"/>
    <s v="Ø26-604b-1"/>
    <s v="IBL"/>
    <s v="Minilab"/>
    <s v="Minilab-06D10718"/>
    <d v="2018-07-01T00:00:00"/>
    <n v="33592"/>
    <n v="0"/>
    <x v="54"/>
    <n v="0"/>
  </r>
  <r>
    <s v="54692-UK10-450"/>
    <s v="SMD loddeovn"/>
    <s v="-"/>
    <s v="Martin H. Thygesen"/>
    <x v="1"/>
    <s v="45006 SDU Digital og højfrekvent elektronik"/>
    <s v="Campusvej 55, 5230 Odense M"/>
    <s v="Ø26-604b-1"/>
    <s v="IBL"/>
    <s v="Minilab"/>
    <s v="Minilab-06D10718"/>
    <d v="2018-07-01T00:00:00"/>
    <n v="67184"/>
    <n v="0"/>
    <x v="54"/>
    <n v="0"/>
  </r>
  <r>
    <s v="54699-UK10"/>
    <s v="Western Blot Imager"/>
    <s v="-"/>
    <s v="Ronni Nielsen"/>
    <x v="1"/>
    <s v="31000 Institut for Biokemi og Molekylær Biologi"/>
    <s v="Campusvej 55, 5230 Odense M"/>
    <s v="V15-409a-2"/>
    <s v="GE Healthcare"/>
    <s v="680 RGB"/>
    <s v="76530642"/>
    <d v="2018-07-15T00:00:00"/>
    <n v="153595.89000000001"/>
    <n v="0"/>
    <x v="55"/>
    <n v="0"/>
  </r>
  <r>
    <s v="54699-UK95"/>
    <s v="Western Blot Imager"/>
    <s v="73544"/>
    <s v="Ronni Nielsen"/>
    <x v="1"/>
    <s v="31000 Institut for Biokemi og Molekylær Biologi"/>
    <s v="Campusvej 55, 5230 Odense M"/>
    <s v="V15-409a-2"/>
    <s v="GE Healthcare"/>
    <s v="680 RGB"/>
    <s v="76530642"/>
    <d v="2018-07-15T00:00:00"/>
    <n v="38400"/>
    <n v="0"/>
    <x v="55"/>
    <n v="1"/>
  </r>
  <r>
    <s v="54768-UK10-410"/>
    <s v="403 Dronecenter - tekniske installationer"/>
    <s v="-"/>
    <s v="Ulrik Pagh Schultz Lundquist"/>
    <x v="2"/>
    <s v="41002 SDU Dronecenter"/>
    <s v="Beldringevej 252, 5270 Odense N"/>
    <s v="Dronecenter"/>
    <s v="-"/>
    <s v="Flere"/>
    <s v="-"/>
    <d v="2018-08-15T00:00:00"/>
    <n v="2850477.03"/>
    <n v="665111.16999999993"/>
    <x v="56"/>
    <n v="0"/>
  </r>
  <r>
    <s v="54768-UK10-450"/>
    <s v="466 Dronecenter - tekniske installationer"/>
    <s v="-"/>
    <s v="Yasser Ahmad Hannan"/>
    <x v="2"/>
    <s v="45004 SDU Mechanical Engineering"/>
    <s v="Beldringevej 252, 5270 Odense N"/>
    <s v="Dronecenter"/>
    <s v="-"/>
    <s v="Flere"/>
    <s v="-"/>
    <d v="2018-08-15T00:00:00"/>
    <n v="4275715.58"/>
    <n v="997667.10999999987"/>
    <x v="56"/>
    <n v="0"/>
  </r>
  <r>
    <s v="54769-UK10-410"/>
    <s v="403 Dronecenter - installationer og indretning"/>
    <s v="-"/>
    <s v="Ulrik Pagh Schultz Lundquist"/>
    <x v="2"/>
    <s v="41002 SDU Dronecenter"/>
    <s v="Beldringevej 252, 5270 Odense N"/>
    <s v="Dronecenter"/>
    <s v="-"/>
    <s v="Flere"/>
    <s v="-"/>
    <d v="2018-08-15T00:00:00"/>
    <n v="1224964.77"/>
    <n v="285825.14"/>
    <x v="57"/>
    <n v="0"/>
  </r>
  <r>
    <s v="54769-UK10-450"/>
    <s v="466 Dronecenter - installationer og indretning"/>
    <s v="-"/>
    <s v="Yasser Ahmad Hannan"/>
    <x v="2"/>
    <s v="45004 SDU Mechanical Engineering"/>
    <s v="Beldringevej 252, 5270 Odense N"/>
    <s v="Dronecenter"/>
    <s v="-"/>
    <s v="Flere"/>
    <s v="-"/>
    <d v="2018-08-15T00:00:00"/>
    <n v="1224964.75"/>
    <n v="285825.12"/>
    <x v="57"/>
    <n v="0"/>
  </r>
  <r>
    <s v="54777-UK10"/>
    <s v="Storage - DSP personlig medicin"/>
    <s v="-"/>
    <s v="Claudio Pica"/>
    <x v="1"/>
    <s v="39600 eScience"/>
    <s v="Campusvej 55, 5230 Odense M"/>
    <s v="Serverrum Syd"/>
    <s v="Dell"/>
    <s v="-"/>
    <s v="-"/>
    <d v="2019-01-01T00:00:00"/>
    <n v="2187771.7200000002"/>
    <n v="0"/>
    <x v="58"/>
    <n v="0"/>
  </r>
  <r>
    <s v="54777-UK95"/>
    <s v="Storage - DSP personlig medicin"/>
    <s v="73132"/>
    <s v="Claudio Pica"/>
    <x v="1"/>
    <s v="39600 eScience"/>
    <s v="Campusvej 55, 5230 Odense M"/>
    <s v="Serverrum Syd"/>
    <s v="Dell"/>
    <s v="-"/>
    <s v="-"/>
    <d v="2019-01-01T00:00:00"/>
    <n v="98136.28"/>
    <n v="0"/>
    <x v="58"/>
    <n v="1"/>
  </r>
  <r>
    <s v="54790-1"/>
    <s v="Vogn 9, 5 pers., brændstof"/>
    <s v="-"/>
    <s v="Rikke Mailund Mikkelsen"/>
    <x v="1"/>
    <s v="87104 Fællesvarer, Teknisk Service"/>
    <s v="Alsion 2, 6400 Sønderborg"/>
    <s v="Sønderborg"/>
    <s v="Toyota"/>
    <s v="Auris 1.8 Hybrid"/>
    <s v="SB1ZS3JE30E472066/BY70831"/>
    <d v="2019-03-19T00:00:00"/>
    <n v="109530"/>
    <n v="0"/>
    <x v="59"/>
    <n v="0"/>
  </r>
  <r>
    <s v="54790-2"/>
    <s v="Vogn 9, 5 pers., brændstof"/>
    <s v="-"/>
    <s v="Rikke Mailund Mikkelsen"/>
    <x v="1"/>
    <s v="87104 Fællesvarer, Teknisk Service"/>
    <s v="Alsion 2, 6400 Sønderborg"/>
    <s v="Sønderborg"/>
    <s v="Toyota"/>
    <s v="Auris 1.8 Hybrid"/>
    <s v="SB1ZS3JE30E472066/BY70831"/>
    <d v="2019-03-19T00:00:00"/>
    <n v="54765"/>
    <n v="0"/>
    <x v="59"/>
    <n v="0"/>
  </r>
  <r>
    <s v="54795-UK10"/>
    <s v="Real time simulator"/>
    <s v="-"/>
    <s v="Navid Bayati"/>
    <x v="1"/>
    <s v="45003 SDU Center for Industriel Elektronik (CIE)"/>
    <s v="Alsion 2, 6400 Sønderborg"/>
    <s v="CIE Lab 4-02 CAP-SG"/>
    <s v="OPAL-RT"/>
    <s v="OP5700"/>
    <s v="OPT900745"/>
    <d v="2019-08-05T00:00:00"/>
    <n v="38758.410000000003"/>
    <n v="0"/>
    <x v="60"/>
    <n v="0"/>
  </r>
  <r>
    <s v="54795-UK95"/>
    <s v="Real time simulator"/>
    <s v="74207"/>
    <s v="Navid Bayati"/>
    <x v="1"/>
    <s v="45003 SDU Center for Industriel Elektronik (CIE)"/>
    <s v="Alsion 2, 6400 Sønderborg"/>
    <s v="CIE Lab 4-02 CAP-SG"/>
    <s v="OPAL-RT"/>
    <s v="OP5700"/>
    <s v="OPT900745"/>
    <d v="2019-07-03T00:00:00"/>
    <n v="628537.98"/>
    <n v="0"/>
    <x v="60"/>
    <n v="1"/>
  </r>
  <r>
    <s v="54837-UK10"/>
    <s v="AFM Mikroskop"/>
    <s v="-"/>
    <s v="Adam Cohen Simonsen"/>
    <x v="0"/>
    <s v="30500 Institut for Fysik, Kemi og Farmaci"/>
    <s v="Campusvej 55, 5230 Odense M"/>
    <s v="V11-601-1"/>
    <s v="JPK / Bruker"/>
    <s v="Year 2019"/>
    <s v="H-8-0133"/>
    <d v="2019-10-15T00:00:00"/>
    <n v="500000.03"/>
    <n v="35714.340000000033"/>
    <x v="61"/>
    <n v="0"/>
  </r>
  <r>
    <s v="54837-UK95"/>
    <s v="AFM Mikroskop"/>
    <s v="3373194+33137+3373196"/>
    <s v="Adam Cohen Simonsen"/>
    <x v="0"/>
    <s v="30500 Institut for Fysik, Kemi og Farmaci"/>
    <s v="Campusvej 55, 5230 Odense M"/>
    <s v="V11-601-1"/>
    <s v="JPK / Bruker"/>
    <s v="Year 2019"/>
    <s v="H-8-0133"/>
    <d v="2019-10-15T00:00:00"/>
    <n v="1471398.85"/>
    <n v="105100"/>
    <x v="61"/>
    <n v="1"/>
  </r>
  <r>
    <s v="54851-UK10"/>
    <s v="precisION Stable Isotope Mass Spectrometer"/>
    <s v="-"/>
    <s v="Bo Thamdrup"/>
    <x v="1"/>
    <s v="30602 Nordcee"/>
    <s v="Campusvej 55, 5230 Odense M"/>
    <s v="University of Gothenburg"/>
    <s v="Elementar"/>
    <s v="-"/>
    <s v="JCE1931005H"/>
    <d v="2019-11-01T00:00:00"/>
    <n v="265907.84999999998"/>
    <n v="0"/>
    <x v="62"/>
    <n v="0"/>
  </r>
  <r>
    <s v="54851-UK95"/>
    <s v="precisION Stable Isotope Mass Spectrometer"/>
    <s v="73198"/>
    <s v="Bo Thamdrup"/>
    <x v="1"/>
    <s v="30602 Nordcee"/>
    <s v="Campusvej 55, 5230 Odense M"/>
    <s v="University of Gothenburg"/>
    <s v="Elementar"/>
    <s v="-"/>
    <s v="JCE1931005H"/>
    <d v="2019-11-01T00:00:00"/>
    <n v="1000000.06"/>
    <n v="0"/>
    <x v="62"/>
    <n v="1"/>
  </r>
  <r>
    <s v="54854-UK10"/>
    <s v="5 mikroskoper"/>
    <s v="-"/>
    <s v="Jonathan Brewer"/>
    <x v="2"/>
    <s v="31000 Institut for Biokemi og Molekylær Biologi"/>
    <s v="Campusvej 55, 5230 Odense M"/>
    <s v="V11-601a:601b:602a-0"/>
    <s v="Nikon"/>
    <s v="ECLIPSE Ti2-E"/>
    <s v="542114, 542051, 542041, 542007"/>
    <d v="2019-12-01T00:00:00"/>
    <n v="250000"/>
    <n v="91666.72"/>
    <x v="63"/>
    <n v="0"/>
  </r>
  <r>
    <s v="54854-UK95"/>
    <s v="5 mikroskoper"/>
    <s v="3373196+2353258+3474176"/>
    <s v="Jonathan Brewer"/>
    <x v="2"/>
    <s v="31000 Institut for Biokemi og Molekylær Biologi"/>
    <s v="Campusvej 55, 5230 Odense M"/>
    <s v="V11-601a:601b:602a-0"/>
    <s v="Nikon"/>
    <s v="ECLIPSE Ti2-E"/>
    <s v="542114, 542051, 542041, 542007"/>
    <d v="2019-12-01T00:00:00"/>
    <n v="8445135.6500000004"/>
    <n v="3096549.77"/>
    <x v="63"/>
    <n v="1"/>
  </r>
  <r>
    <s v="54859-UK10"/>
    <s v="Autotitrator"/>
    <s v="-"/>
    <s v="René Holm"/>
    <x v="1"/>
    <s v="30500 Institut for Fysik, Kemi og Farmaci"/>
    <s v="Campusvej 55, 5230 Odense M"/>
    <s v="Ø10-412-1"/>
    <s v="Metrohm"/>
    <s v="907 Titrando"/>
    <s v="1907 002022318"/>
    <d v="2019-12-01T00:00:00"/>
    <n v="110000"/>
    <n v="0"/>
    <x v="64"/>
    <n v="0"/>
  </r>
  <r>
    <s v="54859-UK95"/>
    <s v="Autotitrator"/>
    <s v="2323509"/>
    <s v="René Holm"/>
    <x v="1"/>
    <s v="30500 Institut for Fysik, Kemi og Farmaci"/>
    <s v="Campusvej 55, 5230 Odense M"/>
    <s v="Ø10-412-1"/>
    <s v="Metrohm"/>
    <s v="907 Titrando"/>
    <s v="1907 002022318"/>
    <d v="2019-12-01T00:00:00"/>
    <n v="56336"/>
    <n v="0"/>
    <x v="64"/>
    <n v="1"/>
  </r>
  <r>
    <s v="54887-UK10"/>
    <s v="Laserbaseret målesystem til analysering væskeforstøvning"/>
    <s v="-"/>
    <s v="Baris Burak Kanbur"/>
    <x v="2"/>
    <s v="45004 SDU Mechanical Engineering"/>
    <s v="Campusvej 55, 5230 Odense M"/>
    <s v="Ø26-600-1"/>
    <s v="Dantec Dynamics"/>
    <s v="-"/>
    <s v="-"/>
    <d v="2019-11-29T00:00:00"/>
    <n v="1149235"/>
    <n v="411809.16"/>
    <x v="65"/>
    <n v="0"/>
  </r>
  <r>
    <s v="54887-UK95"/>
    <s v="Laserbaseret målesystem til analysering væskeforstøvning"/>
    <s v="74225 og 2454189"/>
    <s v="Baris Burak Kanbur"/>
    <x v="2"/>
    <s v="45004 SDU Mechanical Engineering"/>
    <s v="Campusvej 55, 5230 Odense M"/>
    <s v="Ø26-600-1"/>
    <s v="Dantec Dynamics"/>
    <s v="-"/>
    <s v="-"/>
    <d v="2019-11-29T00:00:00"/>
    <n v="167860"/>
    <n v="60149.929999999993"/>
    <x v="65"/>
    <n v="1"/>
  </r>
  <r>
    <s v="54899-UK10"/>
    <s v="Massspektrometer (Cebi - Exp2)"/>
    <s v="-"/>
    <s v="Jens Skorstengaard Andersen"/>
    <x v="0"/>
    <s v="31000 Institut for Biokemi og Molekylær Biologi"/>
    <s v="Campusvej 55, 5230 Odense M"/>
    <s v="V11-508-1"/>
    <s v="ThermoFisher Scientific"/>
    <s v="N/A"/>
    <s v="MA10186N"/>
    <d v="2020-05-15T00:00:00"/>
    <n v="481250"/>
    <n v="74479.12"/>
    <x v="66"/>
    <n v="0"/>
  </r>
  <r>
    <s v="54899-UK95"/>
    <s v="Massspektrometer (Cebi - Exp2)"/>
    <s v="2353229"/>
    <s v="Jens Skorstengaard Andersen"/>
    <x v="0"/>
    <s v="31000 Institut for Biokemi og Molekylær Biologi"/>
    <s v="Campusvej 55, 5230 Odense M"/>
    <s v="V11-508-1"/>
    <s v="ThermoFisher Scientific"/>
    <s v="N/A"/>
    <s v="MA10186N"/>
    <d v="2020-05-15T00:00:00"/>
    <n v="818750"/>
    <n v="126711.4"/>
    <x v="66"/>
    <n v="1"/>
  </r>
  <r>
    <s v="54909-UK10"/>
    <s v="Løbebånd"/>
    <s v="-"/>
    <s v="Henrik Baare Olsen"/>
    <x v="0"/>
    <s v="15400 Institut for Idræt og Biomekanik"/>
    <s v="Campusvej 55, 5230 Odense M"/>
    <s v="ø13-201b-1"/>
    <s v="Woodway"/>
    <s v="ELG70"/>
    <s v="542800120"/>
    <d v="2020-08-11T00:00:00"/>
    <n v="205948.6"/>
    <n v="39228.330000000024"/>
    <x v="67"/>
    <n v="0"/>
  </r>
  <r>
    <s v="54909-UK95"/>
    <s v="Løbebånd"/>
    <s v="71787"/>
    <s v="Henrik Baare Olsen"/>
    <x v="0"/>
    <s v="15400 Institut for Idræt og Biomekanik"/>
    <s v="Campusvej 55, 5230 Odense M"/>
    <s v="ø13-201b-1"/>
    <s v="Woodway"/>
    <s v="ELG70"/>
    <s v="542800120"/>
    <d v="2020-08-11T00:00:00"/>
    <n v="151204.48000000001"/>
    <n v="28800.91"/>
    <x v="67"/>
    <n v="1"/>
  </r>
  <r>
    <s v="54918-UK10"/>
    <s v="Cryostat system med CFM kit"/>
    <s v="-"/>
    <s v="Shailesh Kumar"/>
    <x v="1"/>
    <s v="44004 SDU Nano Optics"/>
    <s v="Campusvej 55, 5230 Odense M"/>
    <s v="Ø26-512-1"/>
    <s v="Attocube"/>
    <s v="attoDRY2100/0T"/>
    <s v="212731"/>
    <d v="2020-09-01T00:00:00"/>
    <n v="841366.65"/>
    <n v="0"/>
    <x v="68"/>
    <n v="0"/>
  </r>
  <r>
    <s v="54918-UK95"/>
    <s v="Cryostat system med CFM kit"/>
    <s v="3474156"/>
    <s v="Shailesh Kumar"/>
    <x v="1"/>
    <s v="44004 SDU Nano Optics"/>
    <s v="Campusvej 55, 5230 Odense M"/>
    <s v="Ø26-512-1"/>
    <s v="Attocube"/>
    <s v="attoDRY2100/0T"/>
    <s v="212731"/>
    <d v="2020-09-01T00:00:00"/>
    <n v="1204288.08"/>
    <n v="0"/>
    <x v="68"/>
    <n v="1"/>
  </r>
  <r>
    <s v="54921-UK10"/>
    <s v="Regenerativ Grid simulator (programmerbar Netforsyning)"/>
    <s v="-"/>
    <s v="Navid Bayati"/>
    <x v="0"/>
    <s v="45003 SDU Center for Industriel Elektronik (CIE)"/>
    <s v="Alsion 2, 6400 Sønderborg"/>
    <s v="CIE4-02"/>
    <s v="Chroma"/>
    <s v="61830"/>
    <s v="S/N 618303800220"/>
    <d v="2020-10-01T00:00:00"/>
    <n v="414096.36"/>
    <n v="88734.93"/>
    <x v="69"/>
    <n v="0"/>
  </r>
  <r>
    <s v="54921-UK95"/>
    <s v="Regenerativ Grid simulator (programmerbar Netforsyning)"/>
    <s v="3474273"/>
    <s v="Navid Bayati"/>
    <x v="0"/>
    <s v="45003 SDU Center for Industriel Elektronik (CIE)"/>
    <s v="Alsion 2, 6400 Sønderborg"/>
    <s v="CIE4-02"/>
    <s v="Chroma"/>
    <s v="61830"/>
    <s v="S/N 618303800220"/>
    <d v="2020-10-01T00:00:00"/>
    <n v="49095.64"/>
    <n v="10520.54"/>
    <x v="69"/>
    <n v="1"/>
  </r>
  <r>
    <s v="54935-UK10"/>
    <s v="Massespektrometer (PRG Exp3)"/>
    <s v="-"/>
    <s v="Ole Nørregaard Jensen"/>
    <x v="0"/>
    <s v="31000 Institut for Biokemi og Molekylær Biologi"/>
    <s v="Campusvej 55, 5230 Odense M"/>
    <s v="V11-510-1"/>
    <s v="ThermoFisher Scientific"/>
    <s v="N/A"/>
    <s v="MA10171N"/>
    <d v="2020-05-15T00:00:00"/>
    <n v="1000000"/>
    <n v="154761.95000000001"/>
    <x v="70"/>
    <n v="0"/>
  </r>
  <r>
    <s v="54935-UK95"/>
    <s v="Massespektrometer (PRG Exp3)"/>
    <s v="2353229"/>
    <s v="Ole Nørregaard Jensen"/>
    <x v="0"/>
    <s v="31000 Institut for Biokemi og Molekylær Biologi"/>
    <s v="Campusvej 55, 5230 Odense M"/>
    <s v="V11-510-1"/>
    <s v="ThermoFisher Scientific"/>
    <s v="N/A"/>
    <s v="MA10171N"/>
    <d v="2020-05-15T00:00:00"/>
    <n v="200000"/>
    <n v="30952.459999999988"/>
    <x v="70"/>
    <n v="1"/>
  </r>
  <r>
    <s v="54937-UK10"/>
    <s v="MS Eclipse (PRG)"/>
    <s v="-"/>
    <s v="Ole Nørregaard Jensen"/>
    <x v="0"/>
    <s v="31000 Institut for Biokemi og Molekylær Biologi"/>
    <s v="Campusvej 55, 5230 Odense M"/>
    <s v="V11-510-1"/>
    <s v="ThermoFisher Scientific"/>
    <s v="N/A"/>
    <s v="FSN40195"/>
    <d v="2020-04-05T00:00:00"/>
    <n v="1971121"/>
    <n v="281588.67999999988"/>
    <x v="71"/>
    <n v="0"/>
  </r>
  <r>
    <s v="54937-UK95"/>
    <s v="MS Eclipse (PRG)"/>
    <s v="2353229"/>
    <s v="Ole Nørregaard Jensen"/>
    <x v="0"/>
    <s v="31000 Institut for Biokemi og Molekylær Biologi"/>
    <s v="Campusvej 55, 5230 Odense M"/>
    <s v="V11-510-1"/>
    <s v="ThermoFisher Scientific"/>
    <s v="N/A"/>
    <s v="FSN40195"/>
    <d v="2020-04-05T00:00:00"/>
    <n v="1435743.1"/>
    <n v="205106.1800000002"/>
    <x v="71"/>
    <n v="1"/>
  </r>
  <r>
    <s v="54957-UK10"/>
    <s v="Milli-Q vandbehandlingsanlæg PhyLife"/>
    <s v="-"/>
    <s v="Frederik Wendelboe Lund"/>
    <x v="0"/>
    <s v="30500 Institut for Fysik, Kemi og Farmaci"/>
    <s v="Campusvej 55, 5230 Odense M"/>
    <s v="V11-602-1"/>
    <s v="Merck Milliepore"/>
    <s v="IQ7003"/>
    <s v="F0HB54068 F"/>
    <d v="2020-12-02T00:00:00"/>
    <n v="98420.5"/>
    <n v="23433.53"/>
    <x v="72"/>
    <n v="0"/>
  </r>
  <r>
    <s v="54957-UK95"/>
    <s v="Milli-Q vandbehandlingsanlæg PhyLife"/>
    <s v="2323846"/>
    <s v="Frederik Wendelboe Lund"/>
    <x v="0"/>
    <s v="30500 Institut for Fysik, Kemi og Farmaci"/>
    <s v="Campusvej 55, 5230 Odense M"/>
    <s v="V11-602-1"/>
    <s v="Merck Milliepore"/>
    <s v="IQ7003"/>
    <s v="F0HB54068 F"/>
    <d v="2020-12-02T00:00:00"/>
    <n v="22579.1"/>
    <n v="5375.9599999999991"/>
    <x v="72"/>
    <n v="1"/>
  </r>
  <r>
    <s v="54969-UK10"/>
    <s v="3D bioprinter"/>
    <s v="-"/>
    <s v="Morten Frendø Ebbesen"/>
    <x v="2"/>
    <s v="31000 Institut for Biokemi og Molekylær Biologi"/>
    <s v="Campusvej 55, 5230 Odense M"/>
    <s v="V12-605b-1"/>
    <s v="Cellink"/>
    <s v="D16110020717/D16110030119"/>
    <s v="-"/>
    <d v="2020-12-21T00:00:00"/>
    <n v="64038.35"/>
    <n v="29884.63"/>
    <x v="73"/>
    <n v="0"/>
  </r>
  <r>
    <s v="54969-UK95"/>
    <s v="3D bioprinter"/>
    <s v="2353258+3373271"/>
    <s v="Morten Frendø Ebbesen"/>
    <x v="2"/>
    <s v="31000 Institut for Biokemi og Molekylær Biologi"/>
    <s v="Campusvej 55, 5230 Odense M"/>
    <s v="V11-605a"/>
    <s v="Cellink"/>
    <s v="D16110020717/D16110030119"/>
    <s v="-"/>
    <d v="2020-12-21T00:00:00"/>
    <n v="200844.62"/>
    <n v="93727.42"/>
    <x v="73"/>
    <n v="1"/>
  </r>
  <r>
    <s v="55008-UK10"/>
    <s v="NMR 500 fra Jeol"/>
    <s v="-"/>
    <s v="Christian Brandt"/>
    <x v="0"/>
    <s v="30500 Institut for Fysik, Kemi og Farmaci"/>
    <s v="Campusvej 55, 5230 Odense M"/>
    <s v="Ø11-507-0"/>
    <s v="Jeol"/>
    <s v="JNM-ECZ500R/S1 500MHz"/>
    <s v="N165500129410"/>
    <d v="2021-08-19T00:00:00"/>
    <n v="500000"/>
    <n v="166666.69"/>
    <x v="74"/>
    <n v="0"/>
  </r>
  <r>
    <s v="55008-UK95"/>
    <s v="NMR 500 fra Jeol"/>
    <s v="3373355"/>
    <s v="Christian Brandt"/>
    <x v="0"/>
    <s v="30500 Institut for Fysik, Kemi og Farmaci"/>
    <s v="Campusvej 55, 5230 Odense M"/>
    <s v="Ø11-507-0"/>
    <s v="Jeol"/>
    <s v="JNM-ECZ500R/S1 500MHz"/>
    <s v="N165500129410"/>
    <d v="2021-08-19T00:00:00"/>
    <n v="3000000"/>
    <n v="999999.94"/>
    <x v="74"/>
    <n v="1"/>
  </r>
  <r>
    <s v="55015."/>
    <s v="Nitrogenfryser - indkøbt 2022"/>
    <s v="-"/>
    <s v="Jan Schoubo V. Jensen"/>
    <x v="0"/>
    <s v="10200 Institut for Molekylær Medicin"/>
    <s v="Campusvej 55, 5230 Odense M"/>
    <s v="V06-605a-0"/>
    <s v="MVE"/>
    <s v="VARIO 1894R MDD"/>
    <s v="CAB2121050030"/>
    <d v="2022-05-24T00:00:00"/>
    <n v="485795.5"/>
    <n v="213981.38"/>
    <x v="75"/>
    <n v="0"/>
  </r>
  <r>
    <s v="55028-UK10"/>
    <s v="Pipetteringsrobot"/>
    <s v="-"/>
    <s v="Jens Skorstengaard Andersen"/>
    <x v="0"/>
    <s v="31000 Institut for Biokemi og Molekylær Biologi"/>
    <s v="Campusvej 55, 5230 Odense M"/>
    <s v="V10-505c-1"/>
    <s v="Tecan"/>
    <s v="Fluent 480"/>
    <s v="2102010665"/>
    <d v="2021-04-06T00:00:00"/>
    <n v="31862.26"/>
    <n v="9103.5499999999993"/>
    <x v="76"/>
    <n v="0"/>
  </r>
  <r>
    <s v="55028-UK95"/>
    <s v="Pipetteringsrobot"/>
    <s v="2323548+3373123"/>
    <s v="Jens Skorstengaard Andersen"/>
    <x v="0"/>
    <s v="31000 Institut for Biokemi og Molekylær Biologi"/>
    <s v="Campusvej 55, 5230 Odense M"/>
    <s v="V10-505c-1"/>
    <s v="Tecan"/>
    <s v="Fluent 480"/>
    <s v="2102010665"/>
    <d v="2021-04-06T00:00:00"/>
    <n v="745000"/>
    <n v="212857.11"/>
    <x v="76"/>
    <n v="1"/>
  </r>
  <r>
    <s v="55044-UK10"/>
    <s v="Cloud - HCM - Intern løn omk."/>
    <s v="-"/>
    <s v="Nicolai Sørensen"/>
    <x v="4"/>
    <s v="90700 Økonomiservice"/>
    <s v="Campusvej 55, 5230 Odense M"/>
    <s v="-"/>
    <s v="Oracle"/>
    <s v="Oracle Cloud"/>
    <s v="-"/>
    <d v="2021-06-01T00:00:00"/>
    <n v="3083727.09"/>
    <n v="1220641.95"/>
    <x v="77"/>
    <n v="0"/>
  </r>
  <r>
    <s v="55044-UK10."/>
    <s v="Cloud - HCM - Eksterne fakt."/>
    <s v="-"/>
    <s v="Nicolai Sørensen"/>
    <x v="4"/>
    <s v="90700 Økonomiservice"/>
    <s v="Campusvej 55, 5230 Odense M"/>
    <s v="-"/>
    <s v="Oracle"/>
    <s v="Oracle Cloud"/>
    <s v="-"/>
    <d v="2021-06-01T00:00:00"/>
    <n v="9924395.6500000004"/>
    <n v="3928406.66"/>
    <x v="77"/>
    <n v="0"/>
  </r>
  <r>
    <s v="55053-UK10"/>
    <s v="Portable spectrometer for recording near-infrared spectra"/>
    <s v="-"/>
    <s v="Chao Meng"/>
    <x v="1"/>
    <s v="44004 SDU Nano Optics"/>
    <s v="Campusvej 55, 5230 Odense M"/>
    <s v="Ø-27-600-1"/>
    <s v="Ruby Pena"/>
    <s v="NIRQUEST+1.7"/>
    <s v="NQ51B1297"/>
    <d v="2021-09-15T00:00:00"/>
    <n v="49856.04"/>
    <n v="4154.760000000002"/>
    <x v="78"/>
    <n v="0"/>
  </r>
  <r>
    <s v="55053-UK95"/>
    <s v="Portable spectrometer for recording near-infrared spectra"/>
    <s v="3474978"/>
    <s v="Chao Meng"/>
    <x v="1"/>
    <s v="44004 SDU Nano Optics"/>
    <s v="Campusvej 55, 5230 Odense M"/>
    <s v="Ø-27-600-1"/>
    <s v="Ruby Pena"/>
    <s v="NIRQUEST+1.7"/>
    <s v="NQ51B1297"/>
    <d v="2021-09-15T00:00:00"/>
    <n v="58763.16"/>
    <n v="4896.8800000000047"/>
    <x v="78"/>
    <n v="1"/>
  </r>
  <r>
    <s v="55054-UK10"/>
    <s v="Peptidmaskine"/>
    <s v="-"/>
    <s v="Jasmin Mecinovic"/>
    <x v="0"/>
    <s v="30503 Kemi og Farmaci"/>
    <s v="Campusvej 55, 5230 Odense M"/>
    <s v="Ø10-501-1"/>
    <s v="Gyros Protein Technologies"/>
    <s v="PurePEPChorus CHR-2RV-"/>
    <s v="2105"/>
    <d v="2021-10-21T00:00:00"/>
    <n v="106379.29"/>
    <n v="37992.61"/>
    <x v="79"/>
    <n v="0"/>
  </r>
  <r>
    <s v="55054-UK95"/>
    <s v="Peptidmaskine"/>
    <s v="3373292+3373254"/>
    <s v="Jasmin Mecinovic"/>
    <x v="0"/>
    <s v="30503 Kemi og Farmaci"/>
    <s v="Campusvej 55, 5230 Odense M"/>
    <s v="Ø10-501-1"/>
    <s v="Gyros Protein Technologies"/>
    <s v="PurePepChous CHR-2RV-"/>
    <s v="2105"/>
    <d v="2021-10-21T00:00:00"/>
    <n v="213536.1"/>
    <n v="76262.860000000015"/>
    <x v="79"/>
    <n v="1"/>
  </r>
  <r>
    <s v="55056-UK10"/>
    <s v="Cloud - ERP - Intern løn omk."/>
    <s v="-"/>
    <s v="Nicolai Sørensen"/>
    <x v="4"/>
    <s v="90700 Økonomiservice"/>
    <s v="Campusvej 55, 5230 Odense M"/>
    <s v="-"/>
    <s v="Oracle"/>
    <s v="Oracle ERP"/>
    <s v="-"/>
    <d v="2022-02-02T00:00:00"/>
    <n v="6660629.71"/>
    <n v="3191551.75"/>
    <x v="80"/>
    <n v="0"/>
  </r>
  <r>
    <s v="55056-UK10."/>
    <s v="Cloud - ERP - Eksterne fakt."/>
    <s v="-"/>
    <s v="Nicolai Sørensen"/>
    <x v="4"/>
    <s v="90700 Økonomiservice"/>
    <s v="Campusvej 55, 5230 Odense M"/>
    <s v="-"/>
    <s v="-"/>
    <s v="Oracle Cloud"/>
    <s v="-"/>
    <d v="2022-02-02T00:00:00"/>
    <n v="16741682.689999999"/>
    <n v="8022056.2799999993"/>
    <x v="80"/>
    <n v="0"/>
  </r>
  <r>
    <s v="55104-UK10"/>
    <s v="ULT fryser"/>
    <s v="-"/>
    <s v="M. Aarif Siddiqui"/>
    <x v="2"/>
    <s v="31000 Institut for Biokemi og Molekylær Biologi"/>
    <s v="Campusvej 55, 5230 Odense M"/>
    <s v="V18-404b-0"/>
    <s v="Buch og Holm"/>
    <s v="mdf-1156-PE"/>
    <s v="21060058"/>
    <d v="2021-12-01T00:00:00"/>
    <n v="130921"/>
    <n v="74188.540000000008"/>
    <x v="81"/>
    <n v="0"/>
  </r>
  <r>
    <s v="55104-UK95"/>
    <s v="ULT fryser"/>
    <s v="2323888"/>
    <s v="M. Aarif Siddiqui"/>
    <x v="2"/>
    <s v="31000 Institut for Biokemi og Molekylær Biologi"/>
    <s v="Campusvej 55, 5230 Odense M"/>
    <s v="V18-404b-0"/>
    <s v="Buch og Holm"/>
    <s v="mdf-1156-PE"/>
    <s v="21060058"/>
    <d v="2021-12-01T00:00:00"/>
    <n v="4327.25"/>
    <n v="2452.13"/>
    <x v="81"/>
    <n v="1"/>
  </r>
  <r>
    <s v="55123-UK10"/>
    <s v="Olympus high-content imaging microscope"/>
    <s v="-"/>
    <s v="Kumar Somyajit"/>
    <x v="2"/>
    <s v="31000 Institut for Biokemi og Molekylær Biologi"/>
    <s v="Campusvej 55, 5230 Odense M"/>
    <s v="V-18-403a-2"/>
    <s v="Olympus"/>
    <s v="ScanR-IX83"/>
    <s v="-"/>
    <d v="2021-08-27T00:00:00"/>
    <n v="250000"/>
    <n v="133333.39000000001"/>
    <x v="82"/>
    <n v="0"/>
  </r>
  <r>
    <s v="55123-UK95"/>
    <s v="Olympus high-content imaging microscope"/>
    <s v="3373926"/>
    <s v="Kumar Somyajit"/>
    <x v="2"/>
    <s v="31000 Institut for Biokemi og Molekylær Biologi"/>
    <s v="Campusvej 55, 5230 Odense M"/>
    <s v="V-18-403a-2"/>
    <s v="Olympus"/>
    <s v="ScanR-IX83"/>
    <s v="-"/>
    <d v="2021-08-27T00:00:00"/>
    <n v="949821.39"/>
    <n v="506571.4"/>
    <x v="82"/>
    <n v="1"/>
  </r>
  <r>
    <s v="55133-UK10"/>
    <s v="Gel/UV/VIS dokumentaion sysem (kamera)"/>
    <s v="-"/>
    <s v="Irina Kratchmarova"/>
    <x v="2"/>
    <s v="31001 Administration og Service"/>
    <s v="Campusvej 55, 5230 Odense M"/>
    <s v="V10-505b-1"/>
    <s v="Amersham Cytiva"/>
    <s v="ImageQuant 800"/>
    <s v="26220259"/>
    <d v="2022-06-01T00:00:00"/>
    <n v="159527"/>
    <n v="98374.989999999991"/>
    <x v="83"/>
    <n v="0"/>
  </r>
  <r>
    <s v="55133-UK95"/>
    <s v="Gel/UV/VIS dokumentaion sysem (kamera)"/>
    <s v="2323545"/>
    <s v="Irina Kratchmarova"/>
    <x v="2"/>
    <s v="31001 Administration og Service"/>
    <s v="Campusvej 55, 5230 Odense M"/>
    <s v="V10-505b-1"/>
    <s v="Amersham Cytiva"/>
    <s v="ImageQuant 800"/>
    <s v="26220259"/>
    <d v="2022-06-01T00:00:00"/>
    <n v="10950.6"/>
    <n v="6752.85"/>
    <x v="83"/>
    <n v="1"/>
  </r>
  <r>
    <s v="55142-UK10"/>
    <s v="Øjenbevægelseskortlægningsydstyr (eye tracker)"/>
    <s v="-"/>
    <s v="Søren Krogh Andersen"/>
    <x v="1"/>
    <s v="10500 Institut for Psykologi"/>
    <s v="Campusvej 55, 5230 Odense M"/>
    <s v="ø6-302-0"/>
    <s v="Tobii"/>
    <s v="Tobii Pro Spectrum 1200Hz"/>
    <s v="TPSP1-010200725074"/>
    <d v="2022-09-01T00:00:00"/>
    <n v="38243.35"/>
    <n v="10835.62"/>
    <x v="84"/>
    <n v="0"/>
  </r>
  <r>
    <s v="55142-UK95"/>
    <s v="Øjenbevægelseskortlægningsydstyr (eye tracker)"/>
    <s v="2121216"/>
    <s v="Søren Krogh Andersen"/>
    <x v="1"/>
    <s v="10500 Institut for Psykologi"/>
    <s v="Campusvej 55, 5230 Odense M"/>
    <s v="ø6-302-0"/>
    <s v="Tobii"/>
    <s v="Tobii Pro Spectrum 1200Hz"/>
    <s v="TPSP1-010200725074"/>
    <d v="2022-09-01T00:00:00"/>
    <n v="216271.3"/>
    <n v="61276.879999999983"/>
    <x v="84"/>
    <n v="1"/>
  </r>
  <r>
    <s v="55149-UK10"/>
    <s v="Scanner til måling af kropskomposition i mus"/>
    <s v="-"/>
    <s v="Ann-Britt Marcher"/>
    <x v="2"/>
    <s v="10114 KI, OUH, Forskningsenhed for Endokrinologi (Odense)"/>
    <s v="Campusvej 55, 5230 Odense M"/>
    <s v="rum P7 (V13-612a-0)"/>
    <s v="Bruker"/>
    <s v="LF50"/>
    <s v="5011"/>
    <d v="2022-05-23T00:00:00"/>
    <n v="450000"/>
    <n v="273750"/>
    <x v="85"/>
    <n v="0"/>
  </r>
  <r>
    <s v="55149-UK95"/>
    <s v="Scanner til måling af kropskomposition i mus"/>
    <s v="2121317"/>
    <s v="Ann-Britt Marcher"/>
    <x v="2"/>
    <s v="10114 KI, OUH, Forskningsenhed for Endokrinologi (Odense)"/>
    <s v="Campusvej 55, 5230 Odense M"/>
    <s v="rum P7 (V13-612a-0)"/>
    <s v="Bruker"/>
    <s v="LF50"/>
    <s v="5011"/>
    <d v="2022-05-23T00:00:00"/>
    <n v="190000"/>
    <n v="115583.35"/>
    <x v="85"/>
    <n v="1"/>
  </r>
  <r>
    <s v="55160."/>
    <s v="Airshower 6"/>
    <s v="-"/>
    <s v="Jesper Stæhr"/>
    <x v="2"/>
    <s v="19500 Biomedicinsk Laboratorium"/>
    <s v="Campusvej 55, 5230 Odense M"/>
    <s v="V11-609a-0"/>
    <s v="Scanbur A/S"/>
    <s v="40-AS-ECP-900-C"/>
    <s v="5559698-A"/>
    <d v="2024-05-01T00:00:00"/>
    <n v="201586"/>
    <n v="162948.70000000001"/>
    <x v="86"/>
    <n v="0"/>
  </r>
  <r>
    <s v="55164."/>
    <s v="Nitrogenfryser 4"/>
    <s v="-"/>
    <s v="Flemming Jensen"/>
    <x v="2"/>
    <s v="10200 Institut for Molekylær Medicin"/>
    <s v="Campusvej 55, 5230 Odense M"/>
    <s v="V08-605a-0"/>
    <s v="MVE Biological Solutions"/>
    <s v="MVE Vario 1894R MDD"/>
    <s v="CAB2122300043"/>
    <d v="2024-03-01T00:00:00"/>
    <n v="485238.5"/>
    <n v="384147.20000000001"/>
    <x v="87"/>
    <n v="0"/>
  </r>
  <r>
    <s v="55189."/>
    <s v="LAF-kabine til rotter (stationær burskiftestation, BSS1R)"/>
    <s v="-"/>
    <s v="Jesper Stæhr"/>
    <x v="2"/>
    <s v="19500 Biomedicinsk Laboratorium"/>
    <s v="Campusvej 55, 5230 Odense M"/>
    <s v="V12-610a-0"/>
    <s v="Scanbur A/S"/>
    <s v="40-LAF-1919\1907-ECO"/>
    <s v="5559742-G"/>
    <d v="2024-05-01T00:00:00"/>
    <n v="587710"/>
    <n v="475065.59999999998"/>
    <x v="88"/>
    <n v="0"/>
  </r>
  <r>
    <s v="55210-UK10"/>
    <s v="VANQUISH NEO SYSTEM"/>
    <s v="-"/>
    <s v="Ole Nørregaard Jensen"/>
    <x v="0"/>
    <s v="31000 Institut for Biokemi og Molekylær Biologi"/>
    <s v="Campusvej 55, 5230 Odense M"/>
    <s v="BMB"/>
    <s v="Thermo Scientific"/>
    <s v="'P/N: VN-C10-A rev 01 / VN-A10-A rev 02"/>
    <s v="Column 6513067 / Sampler 8340336 /"/>
    <d v="2022-08-01T00:00:00"/>
    <n v="212197"/>
    <n v="101046.24"/>
    <x v="89"/>
    <n v="0"/>
  </r>
  <r>
    <s v="55210-UK95"/>
    <s v="HPLC Vanquish Neo System Oven"/>
    <s v="333084+3373914"/>
    <s v="Ole Nørregaard Jensen"/>
    <x v="0"/>
    <s v="31000 Institut for Biokemi og Molekylær Biologi"/>
    <s v="Campusvej 55, 5230 Odense M"/>
    <s v="BMB"/>
    <s v="Thermo Scientific"/>
    <s v="P/N: VN-C10-A rev 01 / VN-A10-A rev 02"/>
    <s v="Column 6513067 / Sampler 8340336 /"/>
    <d v="2022-08-01T00:00:00"/>
    <n v="215902.99"/>
    <n v="102810.99"/>
    <x v="89"/>
    <n v="1"/>
  </r>
  <r>
    <s v="55227-UK10"/>
    <s v="Pippeteringsrobot"/>
    <s v="-"/>
    <s v="Eva Christina Østerlund"/>
    <x v="0"/>
    <s v="31000 Institut for Biokemi og Molekylær Biologi"/>
    <s v="Campusvej 55, 5230 Odense M"/>
    <s v="V11-510b-2"/>
    <s v="Opentrons"/>
    <s v="Opentrons OT2"/>
    <s v="OT2CEP20200114B01"/>
    <d v="2022-09-01T00:00:00"/>
    <n v="115223"/>
    <n v="56239.839999999997"/>
    <x v="90"/>
    <n v="0"/>
  </r>
  <r>
    <s v="55227-UK95"/>
    <s v="Pippeteringsrobot"/>
    <s v="3373312 og 5333167"/>
    <s v="Eva Christina Østerlund"/>
    <x v="0"/>
    <s v="31000 Institut for Biokemi og Molekylær Biologi"/>
    <s v="Campusvej 55, 5230 Odense M"/>
    <s v="V11-510b-2"/>
    <s v="Opentrons"/>
    <s v="Opentrons OT2"/>
    <s v="OT2CEP20200114B01"/>
    <d v="2022-09-01T00:00:00"/>
    <n v="100811"/>
    <n v="49205.38"/>
    <x v="90"/>
    <n v="1"/>
  </r>
  <r>
    <s v="55241."/>
    <s v="KEN IQ4 m tørremodul, stordyr"/>
    <s v="-"/>
    <s v="Jesper Stæhr"/>
    <x v="2"/>
    <s v="19500 Biomedicinsk Laboratorium"/>
    <s v="Campusvej 55, 5230 Odense M"/>
    <s v="V09-611b-0"/>
    <s v="KEN"/>
    <s v="IQ4 LAB, 35424"/>
    <s v="73759"/>
    <d v="2024-05-01T00:00:00"/>
    <n v="123961.37"/>
    <n v="100202.13"/>
    <x v="91"/>
    <n v="0"/>
  </r>
  <r>
    <s v="55242-UK10"/>
    <s v="qPCR instrument"/>
    <s v="-"/>
    <s v="Ronni Nielsen"/>
    <x v="0"/>
    <s v="31001 Administration og Service"/>
    <s v="Campusvej 55, 5230 Odense M"/>
    <s v="V18-404-2"/>
    <s v="BioRad"/>
    <s v="CFX Opus 384"/>
    <s v="796BR02911"/>
    <d v="2022-11-01T00:00:00"/>
    <n v="184038"/>
    <n v="94209.919999999998"/>
    <x v="92"/>
    <n v="0"/>
  </r>
  <r>
    <s v="55242-UK95"/>
    <s v="qPCR instrument"/>
    <s v="2323979 og 2323888"/>
    <s v="Ronni Nielsen"/>
    <x v="0"/>
    <s v="31005 Molecular Microbiology"/>
    <s v="Campusvej 55, 5230 Odense M"/>
    <s v="V18-404-2"/>
    <s v="BioRad"/>
    <s v="CFX Opus 384"/>
    <s v="796BR02911"/>
    <d v="2022-11-01T00:00:00"/>
    <n v="34800"/>
    <n v="17814.240000000002"/>
    <x v="92"/>
    <n v="1"/>
  </r>
  <r>
    <s v="55246-UK10"/>
    <s v="Bord NMR"/>
    <s v="-"/>
    <s v="Christian Brandt"/>
    <x v="0"/>
    <s v="30503 Kemi og Farmaci"/>
    <s v="Campusvej 55, 5230 Odense M"/>
    <s v="ø14-605-0"/>
    <s v="Magritek"/>
    <s v="Spinsolve 60 carbon"/>
    <s v="SPA3655"/>
    <d v="2022-11-14T00:00:00"/>
    <n v="254878.03"/>
    <n v="130473.33"/>
    <x v="93"/>
    <n v="0"/>
  </r>
  <r>
    <s v="55246-UK95"/>
    <s v="Bord NMR"/>
    <s v="3310008 og 3373269"/>
    <s v="Christian Brandt"/>
    <x v="0"/>
    <s v="30503 Kemi og Farmaci"/>
    <s v="Campusvej 55, 5230 Odense M"/>
    <s v="ø14-605-0"/>
    <s v="Magritek"/>
    <s v="Spinsolve 60 carbon"/>
    <s v="SPA3655"/>
    <d v="2022-11-14T00:00:00"/>
    <n v="199999.96"/>
    <n v="102380.97"/>
    <x v="93"/>
    <n v="1"/>
  </r>
  <r>
    <s v="55247-UK10"/>
    <s v="Sutter instruments Laser pulle"/>
    <s v="-"/>
    <s v="Ole Nørregaard Jensen"/>
    <x v="0"/>
    <s v="31000 Institut for Biokemi og Molekylær Biologi"/>
    <s v="Campusvej 55, 5230 Odense M"/>
    <s v="V11 505b-2"/>
    <s v="BergmanLabora AB"/>
    <s v="P2000"/>
    <s v="P2000-2594"/>
    <d v="2022-11-11T00:00:00"/>
    <n v="139815.51999999999"/>
    <n v="71572.249999999985"/>
    <x v="94"/>
    <n v="0"/>
  </r>
  <r>
    <s v="55247-UK95"/>
    <s v="Sutter instruments Laser pulle"/>
    <s v="3333084"/>
    <s v="Ole Nørregaard Jensen"/>
    <x v="0"/>
    <s v="31000 Institut for Biokemi og Molekylær Biologi"/>
    <s v="Campusvej 55, 5230 Odense M"/>
    <s v="V11 505b-2"/>
    <s v="BergmanLabora AB"/>
    <s v="P2000"/>
    <s v="P2000-2594"/>
    <d v="2022-11-11T00:00:00"/>
    <n v="69904.039999999994"/>
    <n v="35784.219999999987"/>
    <x v="94"/>
    <n v="1"/>
  </r>
  <r>
    <s v="55254-UK10"/>
    <s v="Triple Quadrupole"/>
    <s v="-"/>
    <s v="Bente Frost Holbech"/>
    <x v="0"/>
    <s v="30606 Økotoksikologi"/>
    <s v="Campusvej 55, 5230 Odense M"/>
    <s v="V10-503a-1"/>
    <s v="Agilent Technologies"/>
    <s v="1260/6495"/>
    <s v="SG2238D204"/>
    <d v="2022-11-17T00:00:00"/>
    <n v="1256136.2"/>
    <n v="643022.15999999992"/>
    <x v="95"/>
    <n v="0"/>
  </r>
  <r>
    <s v="55254-UK95"/>
    <s v="Triple Quadrupole"/>
    <s v="Flere-se vedh.fil"/>
    <s v="Bente Frost Holbech"/>
    <x v="0"/>
    <s v="30606 Økotoksikologi"/>
    <s v="Campusvej 55, 5230 Odense M"/>
    <s v="V10-503a-1"/>
    <s v="Agilent Technologies"/>
    <s v="1260/6495"/>
    <s v="SG2238D204"/>
    <d v="2022-11-17T00:00:00"/>
    <n v="841888"/>
    <n v="430966.43"/>
    <x v="95"/>
    <n v="1"/>
  </r>
  <r>
    <s v="55256."/>
    <s v="OMK - OMK - omk til anlægsart projekt"/>
    <s v="2424712 og 2454352"/>
    <s v="Morten Madsen"/>
    <x v="0"/>
    <s v="44006 SDU Centre for advanced photovoltaics and energy - CAPE"/>
    <s v="Alsion 2, 6400 Sønderborg"/>
    <s v="A3 16 optiklab"/>
    <s v="Ecoia Corp"/>
    <s v="HMS-3000"/>
    <s v="H302201003"/>
    <d v="2022-07-01T00:00:00"/>
    <n v="136369.48000000001"/>
    <n v="63314.400000000009"/>
    <x v="96"/>
    <n v="1"/>
  </r>
  <r>
    <s v="55261-UK10-101"/>
    <s v="In Vivo Imaging System (IVIS)"/>
    <s v="-"/>
    <s v="Mikkel Green Terp"/>
    <x v="1"/>
    <s v="19500 Biomedicinsk Laboratorium"/>
    <s v="Campusvej 55, 5230 Odense M"/>
    <s v="V15-612a-0"/>
    <s v="Vilber Smart Imaging"/>
    <s v="Newton 7.0 FT500"/>
    <s v="22-3731"/>
    <d v="2022-12-12T00:00:00"/>
    <n v="241285"/>
    <n v="80428.320000000007"/>
    <x v="97"/>
    <n v="0"/>
  </r>
  <r>
    <s v="55261-UK10-102"/>
    <s v="In Vivo Imaging System (IVIS)"/>
    <s v="-"/>
    <s v="Mikkel Green Terp"/>
    <x v="1"/>
    <s v="19500 Biomedicinsk Laboratorium"/>
    <s v="Campusvej 55, 5230 Odense M"/>
    <s v="V15-612a-0"/>
    <s v="Vilber Smart Imaging"/>
    <s v="Newton 7.0 FT500"/>
    <s v="22-3731"/>
    <d v="2022-12-12T00:00:00"/>
    <n v="482570"/>
    <n v="160856.68"/>
    <x v="97"/>
    <n v="0"/>
  </r>
  <r>
    <s v="55261-UK10-310"/>
    <s v="In Vivo Imaging System (IVIS)"/>
    <s v="-"/>
    <s v="Mikkel Green Terp"/>
    <x v="1"/>
    <s v="19500 Biomedicinsk Laboratorium"/>
    <s v="Campusvej 55, 5230 Odense M"/>
    <s v="V15-612a-0"/>
    <s v="Vilber Smart Imaging"/>
    <s v="Newton 7.0 FT500"/>
    <s v="22-3731"/>
    <d v="2022-12-12T00:00:00"/>
    <n v="241285"/>
    <n v="80428.320000000007"/>
    <x v="97"/>
    <n v="0"/>
  </r>
  <r>
    <s v="55276-UK10-306"/>
    <s v="CNC- fræser"/>
    <s v="-"/>
    <s v="Klaus Lehn Petersen"/>
    <x v="2"/>
    <s v="30610 Værksted"/>
    <s v="Campusvej 55, 5230 Odense M"/>
    <s v="V12-506-0"/>
    <s v="DECKEL MAHO"/>
    <s v="DMU 50"/>
    <s v="11415802994"/>
    <d v="2023-05-11T00:00:00"/>
    <n v="950634.84"/>
    <n v="673366.32"/>
    <x v="98"/>
    <n v="0"/>
  </r>
  <r>
    <s v="55276-UK10-310"/>
    <s v="CNC-fræser"/>
    <s v="-"/>
    <s v="Klaus Lehn Petersen"/>
    <x v="2"/>
    <s v="30610 Værksted"/>
    <s v="Campusvej 55, 5230 Odense M"/>
    <s v="V12-506-0"/>
    <s v="DECKEL MAHO"/>
    <s v="DMU 50"/>
    <s v="11415802994"/>
    <d v="2023-05-11T00:00:00"/>
    <n v="316214.02"/>
    <n v="223984.93"/>
    <x v="98"/>
    <n v="0"/>
  </r>
  <r>
    <s v="55279."/>
    <s v="Power Supply"/>
    <s v="4410026"/>
    <s v="Kurt Godiksen"/>
    <x v="2"/>
    <s v="45003 SDU Center for Industriel Elektronik (CIE)"/>
    <s v="Alsion 2, 6400 Sønderborg"/>
    <s v="CIE 4 06"/>
    <s v="Magna-Power"/>
    <s v="TSD6000-8.3/380+LXI"/>
    <s v="1166-00960"/>
    <d v="2023-05-01T00:00:00"/>
    <n v="287460"/>
    <n v="203617.5"/>
    <x v="99"/>
    <n v="1"/>
  </r>
  <r>
    <s v="55289-UK10"/>
    <s v="c/n analyser ramped GC oven"/>
    <s v="-"/>
    <s v="Heidi Grøn Jensen"/>
    <x v="1"/>
    <s v="30602 Nordcee"/>
    <s v="Campusvej 55, 5230 Odense M"/>
    <s v="V11-409a-1"/>
    <s v="thermo fisher"/>
    <s v="-"/>
    <s v="BRE0007476-317"/>
    <d v="2023-07-01T00:00:00"/>
    <n v="1255.4000000000001"/>
    <n v="564.95000000000005"/>
    <x v="100"/>
    <n v="0"/>
  </r>
  <r>
    <s v="55289-UK95"/>
    <s v="c/n analyser ramped GC oven"/>
    <s v="3310073"/>
    <s v="Heidi Grøn Jensen"/>
    <x v="1"/>
    <s v="30602 Nordcee"/>
    <s v="Campusvej 55, 5230 Odense M"/>
    <s v="V11-409a-1"/>
    <s v="thermo fisher"/>
    <s v="-"/>
    <s v="BRE0007476-317"/>
    <d v="2023-07-01T00:00:00"/>
    <n v="510100"/>
    <n v="229544.99"/>
    <x v="100"/>
    <n v="1"/>
  </r>
  <r>
    <s v="55310-UK10"/>
    <s v="Fluoroscence-mikroskop"/>
    <s v="-"/>
    <s v="Jonas Heilskov Graversen"/>
    <x v="1"/>
    <s v="10204 Inflammationsforskning"/>
    <s v="Campusvej 55, 5230 Odense M"/>
    <s v="V17-611a-2"/>
    <s v="Evident (tidligere Olympus)"/>
    <s v="APX100 automated imaging system"/>
    <s v="2K54754"/>
    <d v="2023-06-20T00:00:00"/>
    <n v="62962.5"/>
    <n v="27283.73"/>
    <x v="101"/>
    <n v="0"/>
  </r>
  <r>
    <s v="55310-UK95"/>
    <s v="Fluoroscence-mikroskop"/>
    <s v="3110170+112+111+134"/>
    <s v="Jonas Heilskov Graversen"/>
    <x v="1"/>
    <s v="10204 Inflammationsforskning"/>
    <s v="Campusvej 55, 5230 Odense M"/>
    <s v="V17-611a-2"/>
    <s v="Evident (tidligere Olympus)"/>
    <s v="APX100 automated imaging system"/>
    <s v="2K54754"/>
    <d v="2023-06-01T00:00:00"/>
    <n v="600000"/>
    <n v="260000"/>
    <x v="101"/>
    <n v="1"/>
  </r>
  <r>
    <s v="55336-UK10"/>
    <s v="Nikon AX MP confocal"/>
    <s v="-"/>
    <s v="Jonathan Brewer"/>
    <x v="2"/>
    <s v="31001 Administration og Service"/>
    <s v="Campusvej 55, 5230 Odense M"/>
    <s v="V18-601-0"/>
    <s v="Nikon"/>
    <s v="MEA54000, COH-1404200, MHF49000, MHE6000"/>
    <s v="550750"/>
    <d v="2023-10-01T00:00:00"/>
    <n v="60000"/>
    <n v="45000"/>
    <x v="102"/>
    <n v="0"/>
  </r>
  <r>
    <s v="55336-UK95"/>
    <s v="Nikon AX MP confocal"/>
    <s v="2310007+3373321"/>
    <s v="Jonathan Brewer"/>
    <x v="2"/>
    <s v="31001 Administration og Service"/>
    <s v="Campusvej 55, 5230 Odense M"/>
    <s v="V18-601-0"/>
    <s v="Nikon"/>
    <s v="MEA54000, COH-1404200, MHF49000, MHE6000"/>
    <s v="550750"/>
    <d v="2023-10-01T00:00:00"/>
    <n v="5540000"/>
    <n v="4154999.99"/>
    <x v="102"/>
    <n v="1"/>
  </r>
  <r>
    <s v="55346."/>
    <s v="Injektionsbord, niveau 0"/>
    <s v="-"/>
    <s v="Annette Møller Dall"/>
    <x v="2"/>
    <s v="10200 Institut for Molekylær Medicin"/>
    <s v="Campusvej 55, 5230 Odense M"/>
    <s v="V17-916a-0"/>
    <s v="Fiotek"/>
    <s v="-"/>
    <s v="-"/>
    <d v="2024-02-01T00:00:00"/>
    <n v="159500"/>
    <n v="124941.66"/>
    <x v="103"/>
    <n v="0"/>
  </r>
  <r>
    <s v="55361-UK10"/>
    <s v="Semi Prep HPLC"/>
    <s v="-"/>
    <s v="Jasmin Mecinovic"/>
    <x v="0"/>
    <s v="30503 Kemi og Farmaci"/>
    <s v="Campusvej 55, 5230 Odense M"/>
    <s v="Ø10-503a-1"/>
    <s v="Thermo Scientific"/>
    <s v="Vanquish"/>
    <s v="-"/>
    <d v="2023-11-23T00:00:00"/>
    <n v="149954.31"/>
    <n v="98184.38"/>
    <x v="104"/>
    <n v="0"/>
  </r>
  <r>
    <s v="55361-UK95"/>
    <s v="Semi Prep HPLC"/>
    <s v="3373292+3310021"/>
    <s v="Jasmin Mecinovic"/>
    <x v="0"/>
    <s v="30503 Kemi og Farmaci"/>
    <s v="Campusvej 55, 5230 Odense M"/>
    <s v="Ø10-503a-1"/>
    <s v="Thermo Scientific"/>
    <s v="Vanquish"/>
    <s v="9310937"/>
    <d v="2023-11-23T00:00:00"/>
    <n v="150000"/>
    <n v="98214.31"/>
    <x v="104"/>
    <n v="1"/>
  </r>
  <r>
    <s v="55399-UK10"/>
    <s v="c/n analyser EA Isolink"/>
    <s v="-"/>
    <s v="Heidi Grøn Jensen"/>
    <x v="1"/>
    <s v="30602 Nordcee"/>
    <s v="Campusvej 55, 5230 Odense M"/>
    <s v="V11-409a-1"/>
    <s v="thermo fisher"/>
    <s v="FLASH IRMS"/>
    <s v="2023.FLS0020"/>
    <d v="2023-07-01T00:00:00"/>
    <n v="122767"/>
    <n v="55245.14"/>
    <x v="105"/>
    <n v="0"/>
  </r>
  <r>
    <s v="55399-UK95"/>
    <s v="c/n analyser EA Isolink"/>
    <s v="3373111+3373268+2310036"/>
    <s v="Heidi Grøn Jensen"/>
    <x v="1"/>
    <s v="30602 Nordcee"/>
    <s v="Campusvej 55, 5230 Odense M"/>
    <s v="V11-409a-1"/>
    <s v="thermo fisher"/>
    <s v="FLASH IRMS"/>
    <s v="2023.FLS0020"/>
    <d v="2023-07-01T00:00:00"/>
    <n v="337233"/>
    <n v="151754.85"/>
    <x v="105"/>
    <n v="1"/>
  </r>
  <r>
    <s v="55400-UK10"/>
    <s v="Montre til arkæologisk studiesamling"/>
    <s v="-"/>
    <s v="Jane Hjarl Petersen"/>
    <x v="5"/>
    <s v="65000 Institut for Kultur- og Sprogvidenskaber"/>
    <s v="Campusvej 55, 5230 Odense M"/>
    <s v="Ø10-312-1 studyzone"/>
    <s v="System Standex"/>
    <s v="-"/>
    <s v="-"/>
    <d v="2023-11-10T00:00:00"/>
    <n v="21100"/>
    <n v="18550.41"/>
    <x v="106"/>
    <n v="0"/>
  </r>
  <r>
    <s v="55400-UK95"/>
    <s v="Montre til arkæologisk studiesamling"/>
    <s v="3676011+3676026+3616909 mfl"/>
    <s v="Jane Hjarl Petersen"/>
    <x v="5"/>
    <s v="65000 Institut for Kultur- og Sprogvidenskaber"/>
    <s v="Campusvej 55, 5230 Odense M"/>
    <s v="Ø10-312-1 studyzone"/>
    <s v="System Standex"/>
    <s v="-"/>
    <s v="ingen"/>
    <d v="2023-11-10T00:00:00"/>
    <n v="1025000"/>
    <n v="901145.85"/>
    <x v="106"/>
    <n v="1"/>
  </r>
  <r>
    <s v="55408-UK10"/>
    <s v="Maskinsikkerhedsudstyr"/>
    <s v="-"/>
    <s v="Ole Wennerberg Nielsen"/>
    <x v="0"/>
    <s v="41011 SDU Center for Large Structure Production"/>
    <s v="Odense Havn, Elektrikervejen 3+7, 5330 Munkebo"/>
    <s v="workshop"/>
    <s v="Pilz Skandinavien"/>
    <s v="NA"/>
    <s v="NA"/>
    <d v="2023-11-15T00:00:00"/>
    <n v="101621.88"/>
    <n v="66538.210000000006"/>
    <x v="107"/>
    <n v="0"/>
  </r>
  <r>
    <s v="55408-UK95."/>
    <s v="Maskinsikkerhedsudstyr"/>
    <s v="4410004"/>
    <s v="Ole Wennerberg Nielsen"/>
    <x v="0"/>
    <s v="41011 SDU Center for Large Structure Production"/>
    <s v="Odense Havn, Elektrikervejen 3+7, 5330 Munkebo"/>
    <s v="Workshop"/>
    <s v="Pilz Skandinavien"/>
    <s v="NA"/>
    <s v="NA"/>
    <d v="2023-11-15T00:00:00"/>
    <n v="1007947.6"/>
    <n v="659965.6399999999"/>
    <x v="107"/>
    <n v="1"/>
  </r>
  <r>
    <s v="55411-UK95"/>
    <s v="Verdens største Gantry"/>
    <s v="4410004"/>
    <s v="Ole Wennerberg Nielsen"/>
    <x v="0"/>
    <s v="41011 SDU Center for Large Structure Production"/>
    <s v="Odense Havn, Elektrikervejen 3+7, 5330 Munkebo"/>
    <s v="Hangar"/>
    <s v="GÜDEL AG"/>
    <s v="N/A"/>
    <s v="N/A"/>
    <d v="2025-11-14T00:00:00"/>
    <n v="27994178.789999999"/>
    <n v="26327858.640000001"/>
    <x v="108"/>
    <n v="1"/>
  </r>
  <r>
    <s v="55426-UK10"/>
    <s v="Ultrasonicator"/>
    <s v="-"/>
    <s v="Susanne Mandrup"/>
    <x v="0"/>
    <s v="31004 Functional Genomics and Metabolism"/>
    <s v="Campusvej 55, 5230 Odense M"/>
    <s v="V18-404-2"/>
    <s v="Covaris"/>
    <s v="ME220"/>
    <s v="SN007982"/>
    <d v="2023-12-07T00:00:00"/>
    <n v="129772.93"/>
    <n v="86515.26999999999"/>
    <x v="109"/>
    <n v="0"/>
  </r>
  <r>
    <s v="55426-UK95"/>
    <s v="Ultrasonicator"/>
    <s v="2323631+33100006+3373309 mfl"/>
    <s v="Susanne Mandrup"/>
    <x v="0"/>
    <s v="31004 Functional Genomics and Metabolism"/>
    <s v="Campusvej 55, 5230 Odense M"/>
    <s v="V18-404-2"/>
    <s v="Covaris"/>
    <s v="ME220"/>
    <s v="SN007982"/>
    <d v="2023-12-07T00:00:00"/>
    <n v="233992.43"/>
    <n v="155994.97"/>
    <x v="109"/>
    <n v="1"/>
  </r>
  <r>
    <s v="55428-UK10"/>
    <s v="FlowCam"/>
    <s v="-"/>
    <s v="Jamileh Javidpour"/>
    <x v="2"/>
    <s v="30605 Økologi"/>
    <s v="Hindsholmvej 11, 5300 Kerteminde"/>
    <s v="Øko Lab-Biologie"/>
    <s v="Yokogawa Fluid Imaging Technologies, Inc."/>
    <s v="-"/>
    <s v="-"/>
    <d v="2024-01-22T00:00:00"/>
    <n v="359907.32"/>
    <n v="278928.17"/>
    <x v="110"/>
    <n v="0"/>
  </r>
  <r>
    <s v="55428-UK95"/>
    <s v="FlowCam"/>
    <s v="3310121"/>
    <s v="Jamileh Javidpour"/>
    <x v="2"/>
    <s v="30605 Økologi"/>
    <s v="Hindsholmvej 11, 5300 Kerteminde"/>
    <s v="Øko Lab-Biologie"/>
    <s v="Yokogawa Fluid Imaging Technologies, Inc."/>
    <s v="-"/>
    <s v="-"/>
    <d v="2024-01-22T00:00:00"/>
    <n v="378991.02"/>
    <n v="293718.03999999998"/>
    <x v="110"/>
    <n v="1"/>
  </r>
  <r>
    <s v="55430-UK10"/>
    <s v="Ionchromatograf (IC) til måling af bl.a. anioner i prøver"/>
    <s v="-"/>
    <s v="Heidi Grøn Jensen"/>
    <x v="1"/>
    <s v="30602 Nordcee"/>
    <s v="Campusvej 55, 5230 Odense M"/>
    <s v="V11-406-2"/>
    <s v="Thermo Scientific"/>
    <s v="Dionex, Aquion P/N 22176-6002"/>
    <s v="230820080"/>
    <d v="2024-02-27T00:00:00"/>
    <n v="189542.5"/>
    <n v="107407.43"/>
    <x v="111"/>
    <n v="0"/>
  </r>
  <r>
    <s v="55430-UK95"/>
    <s v="Ionchromatograf (IC) til måling af bl.a. anioner i prøver"/>
    <s v="3373268+2323989+3373922 mfl"/>
    <s v="Heidi Grøn Jensen"/>
    <x v="1"/>
    <s v="30602 Nordcee"/>
    <s v="Campusvej 55, 5230 Odense M"/>
    <s v="V11-406-2"/>
    <s v="Thermo Scientific"/>
    <s v="Dionex, Aquion P/N 22176-6002"/>
    <s v="230820080"/>
    <d v="2024-02-27T00:00:00"/>
    <n v="210872.8"/>
    <n v="119494.58"/>
    <x v="111"/>
    <n v="1"/>
  </r>
  <r>
    <s v="55455-UK10"/>
    <s v="GC-MS intrument"/>
    <s v="-"/>
    <s v="Lars Duelund"/>
    <x v="2"/>
    <s v="42002 SDU Chemical Engineering"/>
    <s v="Campusvej 55, 5230 Odense M"/>
    <s v="Ø32-507-1"/>
    <s v="Agilent"/>
    <s v="5977C"/>
    <s v="US2340MA24"/>
    <d v="2023-12-14T00:00:00"/>
    <n v="300939.42"/>
    <n v="230720.2"/>
    <x v="112"/>
    <n v="0"/>
  </r>
  <r>
    <s v="55455-UK95"/>
    <s v="GC-MS intrument"/>
    <s v="340117"/>
    <s v="Lars Duelund"/>
    <x v="2"/>
    <s v="42002 SDU Chemical Engineering"/>
    <s v="Campusvej 55, 5230 Odense M"/>
    <s v="Ø32-507-1"/>
    <s v="Agilent"/>
    <s v="5977C"/>
    <s v="US2340MA24"/>
    <d v="2023-12-14T00:00:00"/>
    <n v="176592"/>
    <n v="135387.20000000001"/>
    <x v="112"/>
    <n v="1"/>
  </r>
  <r>
    <s v="55462-UK10"/>
    <s v="Realtime PCR assays in a high throughout fashion"/>
    <s v="-"/>
    <s v="Vijay Tiwari"/>
    <x v="1"/>
    <s v="10206 Genome Biology"/>
    <s v="Campusvej 55, 5230 Odense M"/>
    <s v="V17-613a-2"/>
    <s v="Roche"/>
    <s v="LightCycler PRO 384"/>
    <s v="60009"/>
    <d v="2024-06-09T00:00:00"/>
    <n v="252681.31"/>
    <n v="160031.48000000001"/>
    <x v="113"/>
    <n v="0"/>
  </r>
  <r>
    <s v="55462-UK95"/>
    <s v="Realtime PCR assays in a high throughout fashion"/>
    <s v="5131163"/>
    <s v="Vijay Tiwari"/>
    <x v="1"/>
    <s v="10206 Genome Biology"/>
    <s v="Campusvej 55, 5230 Odense M"/>
    <s v="V17-613a-2"/>
    <s v="Roche"/>
    <s v="LightCycler PRO 384"/>
    <s v="60009"/>
    <d v="2024-06-09T00:00:00"/>
    <n v="87318.69"/>
    <n v="55301.86"/>
    <x v="113"/>
    <n v="1"/>
  </r>
  <r>
    <s v="55472."/>
    <s v="Operationsstue 1, enhed 1"/>
    <s v="-"/>
    <s v="Louise Langhorn"/>
    <x v="2"/>
    <s v="19500 Biomedicinsk Laboratorium"/>
    <s v="Campusvej 55, 5230 Odense M"/>
    <s v="V08-608a-0"/>
    <s v="KLS Martin Group"/>
    <s v="REF. 89-903-02-04"/>
    <s v="89907761, 89907756"/>
    <d v="2024-05-01T00:00:00"/>
    <n v="502356"/>
    <n v="406071.1"/>
    <x v="114"/>
    <n v="0"/>
  </r>
  <r>
    <s v="55484-UK10"/>
    <s v="Optisk mikroskop og dynamisk mekanisk attachment til rheometer"/>
    <s v="-"/>
    <s v="Mathias Porsmose Clausen"/>
    <x v="2"/>
    <s v="42003 SDU Biotechnology"/>
    <s v="Campusvej 55, 5230 Odense M"/>
    <s v="Ø31-600a-1"/>
    <s v="TA Instruments"/>
    <s v="546810901 og 533894.901"/>
    <s v="503538461 og 6FV000057"/>
    <d v="2024-01-01T00:00:00"/>
    <n v="162000"/>
    <n v="125550"/>
    <x v="115"/>
    <n v="0"/>
  </r>
  <r>
    <s v="55484-UK95"/>
    <s v="Optisk mikroskop og dynamisk mekanisk attachment til rheometer"/>
    <s v="3410125 og 3474204"/>
    <s v="Mathias Porsmose Clausen"/>
    <x v="2"/>
    <s v="42003 SDU Biotechnology"/>
    <s v="Campusvej 55, 5230 Odense M"/>
    <s v="Ø31-600a-1"/>
    <s v="TA Instruments"/>
    <s v="546810901 og 533894.901"/>
    <s v="503538461 og 6FV000057"/>
    <d v="2024-01-01T00:00:00"/>
    <n v="382720.44"/>
    <n v="296608.3"/>
    <x v="115"/>
    <n v="1"/>
  </r>
  <r>
    <s v="55501-UK10-490"/>
    <s v="Film/folie på invendige vinduer i MMMI2 bygningen"/>
    <s v="-"/>
    <s v="Martin Hansen"/>
    <x v="2"/>
    <s v="90405 Bygningsvedligehold"/>
    <s v="Campusvej 55, 5230 Odense M"/>
    <s v="MMMI2 bygningen"/>
    <s v="Dansk Skilte Center"/>
    <s v="-"/>
    <s v="-"/>
    <d v="2023-11-23T00:00:00"/>
    <n v="89950"/>
    <n v="68212.14"/>
    <x v="116"/>
    <n v="0"/>
  </r>
  <r>
    <s v="55501-UK10-904"/>
    <s v="Levering og montering af markering på indvendige glasflader"/>
    <s v="-"/>
    <s v="Martin Hansen"/>
    <x v="2"/>
    <s v="90405 Bygningsvedligehold"/>
    <s v="Campusvej 55, 5230 Odense M"/>
    <s v="MMMI2 bygningen"/>
    <s v="Dansk skiltecenter A/S"/>
    <s v="-"/>
    <s v="-"/>
    <d v="2023-11-23T00:00:00"/>
    <n v="89950"/>
    <n v="68212.14"/>
    <x v="116"/>
    <n v="0"/>
  </r>
  <r>
    <s v="55502-UK10"/>
    <s v="Spektrometer"/>
    <s v="-"/>
    <s v="Chao Meng"/>
    <x v="1"/>
    <s v="44004 SDU Nano Optics"/>
    <s v="Campusvej 55, 5230 Odense M"/>
    <s v="Ø27-600-1"/>
    <s v="Andor Technology"/>
    <s v="Kymera 328i D1 og DU420A-OE"/>
    <s v="KY-04873 og CCD-29866"/>
    <d v="2024-02-01T00:00:00"/>
    <n v="100839.75"/>
    <n v="57142.54"/>
    <x v="117"/>
    <n v="0"/>
  </r>
  <r>
    <s v="55502-UK95"/>
    <s v="Spektrometer"/>
    <s v="3410038+3474322"/>
    <s v="Chao Meng"/>
    <x v="1"/>
    <s v="44004 SDU Nano Optics"/>
    <s v="Campusvej 55, 5230 Odense M"/>
    <s v="Ø27-600-1"/>
    <s v="Andor Technology"/>
    <s v="Kymera 328i D1 og DU420A-OE"/>
    <s v="KY-04873 og CCD-29866"/>
    <d v="2024-02-01T00:00:00"/>
    <n v="201679.51"/>
    <n v="114285.04"/>
    <x v="117"/>
    <n v="1"/>
  </r>
  <r>
    <s v="55503-UK95"/>
    <s v="IMEO2713 - 4 kanals oscilloscope med prober og software opgradering"/>
    <s v="3410087 + 2410128"/>
    <s v="Anders Stengaard Sørensen"/>
    <x v="1"/>
    <s v="41002 SDU Dronecenter"/>
    <s v="Campusvej 55, 5230 Odense M"/>
    <s v="Ø19-611b-0"/>
    <s v="Rohde &amp; Schwarz"/>
    <s v="MXO44, RT-ZC20B, RT-ZHD16"/>
    <s v="SN: 201262, SN:103520, SN: 200511"/>
    <d v="2024-03-18T00:00:00"/>
    <n v="140000"/>
    <n v="81666.709999999992"/>
    <x v="118"/>
    <n v="1"/>
  </r>
  <r>
    <s v="55518-UK10"/>
    <s v="Microtome m. embedding station"/>
    <s v="-"/>
    <s v="Morten Frendø Ebbesen"/>
    <x v="2"/>
    <s v="31000 Institut for Biokemi og Molekylær Biologi"/>
    <s v="Campusvej 55, 5230 Odense M"/>
    <s v="V11-602-1"/>
    <s v="Leica"/>
    <s v="Histocore autocut og Histocore Arcadia"/>
    <s v="04794 (Histocore autocut) 11816 (Hi"/>
    <d v="2024-06-15T00:00:00"/>
    <n v="230000"/>
    <n v="187833.32"/>
    <x v="119"/>
    <n v="0"/>
  </r>
  <r>
    <s v="55518-UK95"/>
    <s v="Microtome m. embedding station"/>
    <s v="2310082"/>
    <s v="Morten Frendø Ebbesen"/>
    <x v="2"/>
    <s v="31000 Institut for Biokemi og Molekylær Biologi"/>
    <s v="Campusvej 55, 5230 Odense M"/>
    <s v="V11-602-1"/>
    <s v="Leica"/>
    <s v="Histocore autocut og Histocore Arcadia"/>
    <s v="04794 (Histocore autocut) 11816 (Hi"/>
    <d v="2024-06-15T00:00:00"/>
    <n v="187719.6"/>
    <n v="153304.34"/>
    <x v="119"/>
    <n v="1"/>
  </r>
  <r>
    <s v="55536-UK10"/>
    <s v="Inkubator - cellekulture"/>
    <s v="-"/>
    <s v="Adrian Calmar"/>
    <x v="2"/>
    <s v="10123 KI, OUH, Forskningsenhed for Klinisk biokemi (Odense)"/>
    <s v="Campusvej 55, 5230 Odense M"/>
    <s v="V17-801b-1"/>
    <s v="PHCBi"/>
    <s v="MCO-170M-PE"/>
    <s v="240260066"/>
    <d v="2024-09-02T00:00:00"/>
    <n v="90000"/>
    <n v="75750"/>
    <x v="120"/>
    <n v="0"/>
  </r>
  <r>
    <s v="55536-UK95"/>
    <s v="Inkubator - cellekulture"/>
    <s v="3110006"/>
    <s v="Adrian Calmar"/>
    <x v="2"/>
    <s v="10123 KI, OUH, Forskningsenhed for Klinisk biokemi (Odense)"/>
    <s v="Campusvej 55, 5230 Odense M"/>
    <s v="V17-801b-1"/>
    <s v="PHCBi"/>
    <s v="MCO-170M-PE"/>
    <s v="240260066"/>
    <d v="2024-09-02T00:00:00"/>
    <n v="35870.75"/>
    <n v="30191.24"/>
    <x v="120"/>
    <n v="1"/>
  </r>
  <r>
    <s v="55546-UK95"/>
    <s v="Flat screen printing machine"/>
    <s v="3410184"/>
    <s v="Eswaran Jayaraman"/>
    <x v="2"/>
    <s v="44006 SDU Centre for advanced photovoltaics and energy - CAPE"/>
    <s v="Alsion 2, 6400 Sønderborg"/>
    <s v="A3 01"/>
    <s v="Atma"/>
    <s v="Atma AT45"/>
    <s v="A240400105"/>
    <d v="2024-12-13T00:00:00"/>
    <n v="123500"/>
    <n v="107033.28"/>
    <x v="121"/>
    <n v="1"/>
  </r>
  <r>
    <s v="55554-UK10"/>
    <s v="Cellebilleddannelsessystem, EVOS M3000"/>
    <s v="-"/>
    <s v="Vijay Tiwari"/>
    <x v="0"/>
    <s v="10206 Genome Biology"/>
    <s v="Campusvej 55, 5230 Odense M"/>
    <s v="V18-700c-0"/>
    <s v="Thermo Fisher Scientific Inc."/>
    <s v="AMF3000"/>
    <s v="H1624-292A-0129"/>
    <d v="2024-10-15T00:00:00"/>
    <n v="100000"/>
    <n v="78571.42"/>
    <x v="122"/>
    <n v="0"/>
  </r>
  <r>
    <s v="55554-UK95"/>
    <s v="Cellebilleddannelsessystem, EVOS M3000"/>
    <s v="3110103"/>
    <s v="Vijay Tiwari"/>
    <x v="0"/>
    <s v="10206 Genome Biology"/>
    <s v="Campusvej 55, 5230 Odense M"/>
    <s v="V18-700c-0"/>
    <s v="Thermo Fisher Scientific Inc."/>
    <s v="AMF3000"/>
    <s v="H1624-292A-0129"/>
    <d v="2024-10-15T00:00:00"/>
    <n v="19945.98"/>
    <n v="15671.86"/>
    <x v="122"/>
    <n v="1"/>
  </r>
  <r>
    <s v="55600-UK10"/>
    <s v="Sælbassiner (særlig installation)"/>
    <s v="-"/>
    <s v="Magnus Wahlberg"/>
    <x v="5"/>
    <s v="30607 Lyd og Adfærd"/>
    <s v="Hindsholmvej 11, 5300 Kerteminde"/>
    <s v="-"/>
    <s v="-"/>
    <s v="-"/>
    <s v="-"/>
    <d v="2023-10-01T00:00:00"/>
    <n v="1681003"/>
    <n v="1470877.62"/>
    <x v="123"/>
    <n v="0"/>
  </r>
  <r>
    <s v="55600-UK95"/>
    <s v="Sælbassiner (særlig installation)"/>
    <s v="5310031"/>
    <s v="Magnus Wahlberg"/>
    <x v="5"/>
    <s v="30607 Lyd og Adfærd"/>
    <s v="Hindsholmvej 11, 5300 Kerteminde"/>
    <s v="-"/>
    <s v="-"/>
    <s v="-"/>
    <s v="-"/>
    <d v="2023-10-01T00:00:00"/>
    <n v="32850"/>
    <n v="28743.67"/>
    <x v="123"/>
    <n v="1"/>
  </r>
  <r>
    <s v="55601-UK10"/>
    <s v="Robotarm og controller og gripper"/>
    <s v="-"/>
    <s v="Cao Danh Do"/>
    <x v="1"/>
    <s v="41004 SDU Biorobotics"/>
    <s v="Campusvej 55, 5230 Odense M"/>
    <s v="Ø7-610-2"/>
    <s v="Universal Robots og Robotiq"/>
    <s v="UR5e og Hand-e"/>
    <s v="UR5:20245501032"/>
    <d v="2024-10-01T00:00:00"/>
    <n v="63000"/>
    <n v="44100"/>
    <x v="124"/>
    <n v="0"/>
  </r>
  <r>
    <s v="55601-UK95"/>
    <s v="Robotarm og controller og gripper"/>
    <s v="3410169"/>
    <s v="Cao Danh Do"/>
    <x v="1"/>
    <s v="41004 SDU Biorobotics"/>
    <s v="Campusvej 55, 5230 Odense M"/>
    <s v="Ø7-610-2"/>
    <s v="Universal Robots og Robotiq"/>
    <s v="UR5e og Hand-e"/>
    <s v="UR5:20245501032"/>
    <d v="2024-10-01T00:00:00"/>
    <n v="120000"/>
    <n v="84000"/>
    <x v="124"/>
    <n v="1"/>
  </r>
  <r>
    <s v="55606-UK10"/>
    <s v="Rapid Prototyping controller"/>
    <s v="-"/>
    <s v="Ramkrishan Maheshwari"/>
    <x v="2"/>
    <s v="45003 SDU Center for Industriel Elektronik (CIE)"/>
    <s v="Alsion 2, 6400 Sønderborg"/>
    <s v="CIE 1-01"/>
    <s v="Imperix"/>
    <s v="RCP-HW3X"/>
    <s v="-"/>
    <d v="2024-11-01T00:00:00"/>
    <n v="157709.39000000001"/>
    <n v="135367.31"/>
    <x v="125"/>
    <n v="0"/>
  </r>
  <r>
    <s v="55606-UK95"/>
    <s v="Rapid Prototyping controller"/>
    <s v="3410185"/>
    <s v="Ramkrishan Maheshwari"/>
    <x v="2"/>
    <s v="45003 SDU Center for Industriel Elektronik (CIE)"/>
    <s v="Alsion 2, 6400 Sønderborg"/>
    <s v="CIE 1 01"/>
    <s v="Imperix"/>
    <s v="RCP-HW3X"/>
    <s v="-"/>
    <d v="2024-11-01T00:00:00"/>
    <n v="170649.41"/>
    <n v="146474.06"/>
    <x v="125"/>
    <n v="1"/>
  </r>
  <r>
    <s v="55607-UK10"/>
    <s v="Massespektrometer"/>
    <s v="-"/>
    <s v="Nils Joakim K. Færgeman"/>
    <x v="1"/>
    <s v="31000 Institut for Biokemi og Molekylær Biologi"/>
    <s v="Campusvej 55, 5230 Odense M"/>
    <s v="V15-408b-1"/>
    <s v="Thermo"/>
    <s v="QE HFSN05194L"/>
    <s v="-"/>
    <d v="2025-01-01T00:00:00"/>
    <n v="285000"/>
    <n v="213750"/>
    <x v="126"/>
    <n v="0"/>
  </r>
  <r>
    <s v="55607-UK95"/>
    <s v="Massespektrometer"/>
    <s v="3373914"/>
    <s v="Nils Joakim K. Færgeman"/>
    <x v="1"/>
    <s v="31000 Institut for Biokemi og Molekylær Biologi"/>
    <s v="Campusvej 55, 5230 Odense M"/>
    <s v="V15-408b-1"/>
    <s v="Thermo"/>
    <s v="QE HFSN05194L"/>
    <s v="-"/>
    <d v="2025-01-01T00:00:00"/>
    <n v="100000"/>
    <n v="74999.990000000005"/>
    <x v="126"/>
    <n v="1"/>
  </r>
  <r>
    <s v="55619-UK10"/>
    <s v="Massespektrometer (timsTOF Ultra 2)"/>
    <s v="-"/>
    <s v="Ole Nørregaard Jensen"/>
    <x v="0"/>
    <s v="31000 Institut for Biokemi og Molekylær Biologi"/>
    <s v="Campusvej 55, 5230 Odense M"/>
    <s v="V8-510b-1"/>
    <s v="Bruker"/>
    <s v="1912182 timsTOF Ultra 2"/>
    <s v="191218200075"/>
    <d v="2024-11-22T00:00:00"/>
    <n v="1000000"/>
    <n v="797619.08"/>
    <x v="127"/>
    <n v="0"/>
  </r>
  <r>
    <s v="55619-UK95"/>
    <s v="Masse spektrometer (timsTOF Ultra2)"/>
    <s v="2310138"/>
    <s v="Ole Nørregaard Jensen"/>
    <x v="0"/>
    <s v="31000 Institut for Biokemi og Molekylær Biologi"/>
    <s v="Campusvej 55, 5230 Odense M"/>
    <s v="V8-510b-1"/>
    <s v="Bruker"/>
    <s v="1912182 timsTOF Ultra2"/>
    <s v="191218200075"/>
    <d v="2024-11-22T00:00:00"/>
    <n v="5000000"/>
    <n v="3988095.24"/>
    <x v="127"/>
    <n v="1"/>
  </r>
  <r>
    <s v="55652-UK10"/>
    <s v="Printer der kan printe på PCB"/>
    <s v="-"/>
    <s v="Martin H. Thygesen"/>
    <x v="1"/>
    <s v="45006 SDU Digital og højfrekvent elektronik"/>
    <s v="Campusvej 55, 5230 Odense M"/>
    <s v="Ø22-510b-2"/>
    <s v="Voltera"/>
    <s v="NOVA"/>
    <s v="N1-02-0126"/>
    <d v="2025-03-19T00:00:00"/>
    <n v="18832.68"/>
    <n v="14752.26"/>
    <x v="128"/>
    <n v="0"/>
  </r>
  <r>
    <s v="55652-UK95"/>
    <s v="Printer der kan printe på PCB"/>
    <s v="3410183+3410031"/>
    <s v="Martin H. Thygesen"/>
    <x v="1"/>
    <s v="45006 SDU Digital og højfrekvent elektronik"/>
    <s v="Campusvej 55, 5230 Odense M"/>
    <s v="Ø22-510b-2"/>
    <s v="Voltera"/>
    <s v="NOVA"/>
    <s v="N1-02-0126"/>
    <d v="2025-03-19T00:00:00"/>
    <n v="209082.67"/>
    <n v="163781.44"/>
    <x v="128"/>
    <n v="1"/>
  </r>
  <r>
    <s v="55660-UK10"/>
    <s v="Server (Computer)"/>
    <s v="-"/>
    <s v="Tove Susanne Nadolny"/>
    <x v="1"/>
    <s v="30403 Data Science"/>
    <s v="Campusvej 55, 5230 Odense M"/>
    <s v="Serverrum syd - E1 U18-19"/>
    <s v="Hewlett Packard Enterprise"/>
    <s v="HPE DL385 G11"/>
    <s v="P54198-B21"/>
    <d v="2025-01-17T00:00:00"/>
    <n v="127629.72"/>
    <n v="95722.3"/>
    <x v="129"/>
    <n v="0"/>
  </r>
  <r>
    <s v="55660-UK95"/>
    <s v="Server (Computer)"/>
    <s v="4310008"/>
    <s v="Tove Susanne Nadolny"/>
    <x v="1"/>
    <s v="30403 Data Science"/>
    <s v="Campusvej 55, 5230 Odense M"/>
    <s v="Serverrum syd - E1 U18-19"/>
    <s v="Hewlett Packard Enterprise"/>
    <s v="HPE DL385 G11"/>
    <s v="P54198-B21"/>
    <d v="2025-01-17T00:00:00"/>
    <n v="178681.48"/>
    <n v="134011.13"/>
    <x v="129"/>
    <n v="1"/>
  </r>
  <r>
    <s v="55681."/>
    <s v="Specialbygget Chroma 17020 installation til test af battericeller"/>
    <s v="-"/>
    <s v="Henrik Andersen"/>
    <x v="2"/>
    <s v="45003 SDU Center for Industriel Elektronik (CIE)"/>
    <s v="Alsion 2, 6400 Sønderborg"/>
    <s v="CIE 0 06a"/>
    <s v="Chroma"/>
    <s v="17020"/>
    <s v="N/A"/>
    <d v="2025-04-25T00:00:00"/>
    <n v="426654"/>
    <n v="383988.6"/>
    <x v="130"/>
    <n v="0"/>
  </r>
  <r>
    <s v="55701-UK10"/>
    <s v="Native and high-mass upgrade"/>
    <s v="-"/>
    <s v="Cagla Sahin"/>
    <x v="2"/>
    <s v="31000 Institut for Biokemi og Molekylær Biologi"/>
    <s v="Campusvej 55, 5230 Odense M"/>
    <s v="V9-510a-1"/>
    <s v="MS vision"/>
    <s v="Native Synapt upgrade MS Vision"/>
    <s v="UCA226"/>
    <d v="2025-06-18T00:00:00"/>
    <n v="279671.90999999997"/>
    <n v="256365.92"/>
    <x v="131"/>
    <n v="0"/>
  </r>
  <r>
    <s v="55701-UK95"/>
    <s v="Native and high-mass upgrade"/>
    <s v="2310138"/>
    <s v="Cagla Sahin"/>
    <x v="2"/>
    <s v="31000 Institut for Biokemi og Molekylær Biologi"/>
    <s v="Campusvej 55, 5230 Odense M"/>
    <s v="V9-510a-1"/>
    <s v="MS vision"/>
    <s v="Native Synapt upgrade MS Vision"/>
    <s v="UCA226"/>
    <d v="2025-06-18T00:00:00"/>
    <n v="298578.84000000003"/>
    <n v="273697.26"/>
    <x v="131"/>
    <n v="1"/>
  </r>
  <r>
    <s v="55709-UK10"/>
    <s v="Superkritisk CO2 ekstraktor"/>
    <s v="-"/>
    <s v="Ron Hajrizaj"/>
    <x v="2"/>
    <s v="42001 Institutsekretariat, IGT"/>
    <s v="Campusvej 55, 5230 Odense M"/>
    <s v="Ø32-507-1"/>
    <s v="Applied Separations"/>
    <s v="Spe-ed-SFE2"/>
    <s v="770000069150"/>
    <d v="2023-11-06T00:00:00"/>
    <n v="227072"/>
    <n v="172196.22"/>
    <x v="132"/>
    <n v="0"/>
  </r>
  <r>
    <s v="55709-UK95"/>
    <s v="Superkritisk CO2 ekstraktor"/>
    <s v="3410078"/>
    <s v="Ron Hajrizaj"/>
    <x v="2"/>
    <s v="42001 Institutsekretariat, IGT"/>
    <s v="Campusvej 55, 5230 Odense M"/>
    <s v="Ø32-507-1"/>
    <s v="Applied Separations"/>
    <s v="Spe-ed-SFE2"/>
    <s v="770000069150"/>
    <d v="2023-11-06T00:00:00"/>
    <n v="251399.47"/>
    <n v="190644.62"/>
    <x v="132"/>
    <n v="1"/>
  </r>
  <r>
    <s v="55728-UK10"/>
    <s v="Rheometer"/>
    <s v="3373700"/>
    <s v="René Holm"/>
    <x v="2"/>
    <s v="30503 Kemi og Farmaci"/>
    <s v="Campusvej 55, 5230 Odense M"/>
    <s v="Ø10-412-1"/>
    <s v="TA Instruments (Waters)"/>
    <s v="HR10 (P/N 534001.901)"/>
    <s v="5341-1007"/>
    <d v="2025-10-30T00:00:00"/>
    <n v="66134"/>
    <n v="62827.29"/>
    <x v="133"/>
    <n v="1"/>
  </r>
  <r>
    <s v="55728-UK95"/>
    <s v="Rheometer"/>
    <s v="3373700"/>
    <s v="René Holm"/>
    <x v="2"/>
    <s v="30503 Kemi og Farmaci"/>
    <s v="Campusvej 55, 5230 Odense M"/>
    <s v="Ø10-412-1"/>
    <s v="TA Instruments (Waters)"/>
    <s v="HR10 (P/N 534001.901)"/>
    <s v="5341-1007"/>
    <d v="2025-10-30T00:00:00"/>
    <n v="312950"/>
    <n v="297302.49"/>
    <x v="133"/>
    <n v="1"/>
  </r>
  <r>
    <s v="55749-UK10"/>
    <s v="1 stk. Qcar 2"/>
    <s v="-"/>
    <s v="Hossein Ramezani"/>
    <x v="1"/>
    <s v="45002 SDU Mechatronics (CIM)"/>
    <s v="Alsion 2, 6400 Sønderborg"/>
    <s v="Cyber Physical lab"/>
    <s v="Quanser"/>
    <s v="P/N 1120 QCAR 2"/>
    <s v="63094"/>
    <d v="2025-11-01T00:00:00"/>
    <n v="35875"/>
    <n v="32885.410000000003"/>
    <x v="134"/>
    <n v="0"/>
  </r>
  <r>
    <s v="55749-UK95"/>
    <s v="1 stk. Qcar 2"/>
    <s v="3410057"/>
    <s v="Hossein Ramezani"/>
    <x v="1"/>
    <s v="45002 SDU Mechatronics (CIM)"/>
    <s v="Campusvej 55, 5230 Odense M"/>
    <s v="Cyber Physical lab"/>
    <s v="Quanser"/>
    <s v="P/N 1120 QCAR 2"/>
    <s v="63094"/>
    <d v="2025-11-01T00:00:00"/>
    <n v="102390"/>
    <n v="93857.5"/>
    <x v="134"/>
    <n v="1"/>
  </r>
  <r>
    <s v="55779-UK95"/>
    <s v="Bundle with power connverter and controllers for different power"/>
    <s v="3410311 + 2474961"/>
    <s v="Mohammed Ali Khan"/>
    <x v="2"/>
    <s v="45003 SDU Center for Industriel Elektronik (CIE)"/>
    <s v="Alsion 2, 6400 Sønderborg"/>
    <s v="C4 02"/>
    <s v="imperix ltd"/>
    <s v="B-Box(RCP-HW3X)"/>
    <s v="2024009"/>
    <d v="2025-10-11T00:00:00"/>
    <n v="316705.15999999997"/>
    <n v="300869.90999999997"/>
    <x v="135"/>
    <n v="1"/>
  </r>
  <r>
    <s v="55780-UK10"/>
    <s v="DSC, Discovery (Differential scanning calorimetry)"/>
    <s v="-"/>
    <s v="René Holm"/>
    <x v="2"/>
    <s v="30503 Kemi og Farmaci"/>
    <s v="Campusvej 55, 5230 Odense M"/>
    <s v="Ø10-412-1"/>
    <s v="TA INSTRUMENTS; Waters"/>
    <s v="DSC 250"/>
    <s v="DSC 2A-03808"/>
    <d v="2026-01-29T00:00:00"/>
    <n v="112006"/>
    <n v="109205.86"/>
    <x v="136"/>
    <n v="0"/>
  </r>
  <r>
    <s v="55780-UK95"/>
    <s v="DSC, Discovery (Differential scanning calorimetry)"/>
    <s v="5310060"/>
    <s v="René Holm"/>
    <x v="2"/>
    <s v="30503 Kemi og Farmaci"/>
    <s v="Campusvej 55, 5230 Odense M"/>
    <s v="Ø10-412-1"/>
    <s v="TA INSTRUMENTS; Waters"/>
    <s v="DSC 250"/>
    <s v="DSC 2A-03808"/>
    <d v="2026-01-29T00:00:00"/>
    <n v="387154"/>
    <n v="377475.16"/>
    <x v="136"/>
    <n v="1"/>
  </r>
  <r>
    <s v="55798-UK10"/>
    <s v="Thermal camera + software"/>
    <s v="-"/>
    <s v="Mohammad Malekan"/>
    <x v="2"/>
    <s v="45002 SDU Mechatronics (CIM)"/>
    <s v="Alsion 2, 6400 Sønderborg"/>
    <s v="A3 03"/>
    <s v="FLIR"/>
    <s v="A655sc"/>
    <s v="55009442"/>
    <d v="2026-02-02T00:00:00"/>
    <n v="57082.87"/>
    <n v="56131.490000000013"/>
    <x v="137"/>
    <n v="0"/>
  </r>
  <r>
    <s v="55798-UK95"/>
    <s v="Thermal camera + software"/>
    <s v="3410257"/>
    <s v="Mohammad Malekan"/>
    <x v="2"/>
    <s v="45002 SDU Mechatronics (CIM)"/>
    <s v="Alsion 2, 6400 Sønderborg"/>
    <s v="A3 03"/>
    <s v="FLIR"/>
    <s v="A655sc"/>
    <s v="55009442"/>
    <d v="2026-02-02T00:00:00"/>
    <n v="87918"/>
    <n v="86452.7"/>
    <x v="137"/>
    <n v="1"/>
  </r>
  <r>
    <s v="55817-UK10"/>
    <s v="The potentiostat/galvanostat and RDE setup with electrocatalysis equipment."/>
    <s v="-"/>
    <s v="Yogendra Kumar Mishra"/>
    <x v="1"/>
    <s v="44002 SDU NanoSyd"/>
    <s v="Alsion 2, 6400 Sønderborg"/>
    <s v="3rd floor, at optics lab"/>
    <s v="Metrohm Nordic"/>
    <s v="3500001080"/>
    <s v="161000005481"/>
    <d v="2026-01-30T00:00:00"/>
    <n v="75955.3"/>
    <n v="72157.540000000008"/>
    <x v="138"/>
    <n v="0"/>
  </r>
  <r>
    <s v="55817-UK95"/>
    <s v="The potentiostat/galvanostat and RDE setup with electrocatalysis equipment."/>
    <s v="2410340+3410330"/>
    <s v="Yogendra Kumar Mishra"/>
    <x v="1"/>
    <s v="44002 SDU NanoSyd"/>
    <s v="Alsion 2, 6400 Sønderborg"/>
    <s v="3rd floor, at optics lab"/>
    <s v="Metrohm Nordic"/>
    <s v="3500001080"/>
    <s v="161000005481"/>
    <d v="2026-01-30T00:00:00"/>
    <n v="140000"/>
    <n v="133000.01"/>
    <x v="138"/>
    <n v="1"/>
  </r>
  <r>
    <s v="2950"/>
    <s v="Doneret bygning, Langegade 41-43, Odense"/>
    <s v="-"/>
    <s v="Thomas Kromann Jacobsen"/>
    <x v="6"/>
    <s v="87000 Fælles husleje"/>
    <s v="Landlyst, 5230 Odense M"/>
    <s v="-"/>
    <s v="-"/>
    <s v="-"/>
    <s v="-"/>
    <d v="2004-12-31T00:00:00"/>
    <n v="4365900"/>
    <n v="2503116"/>
    <x v="139"/>
    <n v="0"/>
  </r>
  <r>
    <s v="2971"/>
    <s v="Doneret bygning, Mærsk McKinney Møller Instituttet"/>
    <s v="-"/>
    <s v="Thomas Kromann Jacobsen"/>
    <x v="6"/>
    <s v="87000 Fælles husleje"/>
    <s v="Campusvej 55, 5230 Odense M"/>
    <s v="-"/>
    <s v="-"/>
    <s v="-"/>
    <s v="-"/>
    <d v="2004-12-31T00:00:00"/>
    <n v="44800000"/>
    <n v="25685333.27"/>
    <x v="140"/>
    <n v="0"/>
  </r>
  <r>
    <s v="3957"/>
    <s v="Egen bygning, Campusvej idræt"/>
    <s v="-"/>
    <s v="Thomas Kromann Jacobsen"/>
    <x v="6"/>
    <s v="87000 Fælles husleje"/>
    <s v="Campusvej 55, 5230 Odense M"/>
    <s v="1 sal idræt"/>
    <s v="-"/>
    <s v="-"/>
    <s v="-"/>
    <d v="2010-07-12T00:00:00"/>
    <n v="3970670"/>
    <n v="2719909.02"/>
    <x v="141"/>
    <n v="0"/>
  </r>
  <r>
    <s v="5385"/>
    <s v="Auditorie U260, Campusvej, NytSUND"/>
    <s v="-"/>
    <s v="Martin Garfield Jørgensen"/>
    <x v="1"/>
    <s v="93002 Support"/>
    <s v="Campusvej 55, 5230 Odense M"/>
    <s v="U260 Auditorie, V18-915a-0"/>
    <s v="Expromo, Creston, Senheisser"/>
    <s v="Mange forskellige elementer indgår i sam"/>
    <s v="Mange forskellige elementer indgår"/>
    <d v="2023-09-01T00:00:00"/>
    <n v="768316"/>
    <n v="371352.72"/>
    <x v="142"/>
    <n v="0"/>
  </r>
  <r>
    <s v="20577"/>
    <s v="Centrifuge"/>
    <s v="-"/>
    <s v="Lars Vitved"/>
    <x v="0"/>
    <s v="10200 Institut for Molekylær Medicin"/>
    <s v="J.B Winsløsvej 21, 5000 Odense C"/>
    <s v="WP21 350"/>
    <s v="-"/>
    <s v="RC26+"/>
    <s v="-"/>
    <d v="1997-01-06T00:00:00"/>
    <n v="153740"/>
    <n v="0"/>
    <x v="143"/>
    <n v="0"/>
  </r>
  <r>
    <s v="21287"/>
    <s v="Spektrofotometer"/>
    <s v="-"/>
    <s v="Dorte Mengers Flindt"/>
    <x v="0"/>
    <s v="15400 Institut for Idræt og Biomekanik"/>
    <s v="Campusvej 55, 5230 Odense M"/>
    <s v="Ø13-109A-1: Niels Ø"/>
    <s v="Beckman"/>
    <s v="DU650"/>
    <s v="-"/>
    <d v="1997-01-12T00:00:00"/>
    <n v="125377"/>
    <n v="0"/>
    <x v="144"/>
    <n v="0"/>
  </r>
  <r>
    <s v="21333"/>
    <s v="Mikroskop"/>
    <s v="-"/>
    <s v="Peter Leth"/>
    <x v="0"/>
    <s v="13900 Retsmedicinsk Institut"/>
    <s v="Campusvej 55, 5230 Odense M"/>
    <s v="Jørgen"/>
    <s v="-"/>
    <s v="-"/>
    <s v="-"/>
    <d v="1997-01-12T00:00:00"/>
    <n v="106246"/>
    <n v="0"/>
    <x v="145"/>
    <n v="0"/>
  </r>
  <r>
    <s v="21359"/>
    <s v="Mikroskop"/>
    <s v="-"/>
    <s v="Per Svenningsen"/>
    <x v="0"/>
    <s v="10200 Institut for Molekylær Medicin"/>
    <s v="Campusvej 55, 5230 Odense M"/>
    <s v="V17-704b-1"/>
    <s v="-"/>
    <s v="Axiovert S100"/>
    <s v="-"/>
    <d v="1998-01-04T00:00:00"/>
    <n v="130000"/>
    <n v="0"/>
    <x v="146"/>
    <n v="0"/>
  </r>
  <r>
    <s v="21362"/>
    <s v="Voltage clamping apparat"/>
    <s v="-"/>
    <s v="Per Svenningsen"/>
    <x v="0"/>
    <s v="10200 Institut for Molekylær Medicin"/>
    <s v="Campusvej 55, 5230 Odense M"/>
    <s v="V17-704b-1"/>
    <s v="-"/>
    <s v="Heka"/>
    <s v="-"/>
    <d v="1998-01-04T00:00:00"/>
    <n v="116000"/>
    <n v="0"/>
    <x v="147"/>
    <n v="0"/>
  </r>
  <r>
    <s v="22074"/>
    <s v="Drejebænk"/>
    <s v="-"/>
    <s v="Morten Alitouche Kieler"/>
    <x v="0"/>
    <s v="30610 Værksted"/>
    <s v="Campusvej 55, 5230 Odense M"/>
    <s v="FINN"/>
    <s v="-"/>
    <s v="-"/>
    <s v="-"/>
    <d v="1998-01-12T00:00:00"/>
    <n v="238114"/>
    <n v="0"/>
    <x v="148"/>
    <n v="0"/>
  </r>
  <r>
    <s v="23143"/>
    <s v="Mikroskop"/>
    <s v="-"/>
    <s v="Jens Skorstengaard Andersen"/>
    <x v="0"/>
    <s v="31000 Institut for Biokemi og Molekylær Biologi"/>
    <s v="Campusvej 55, 5230 Odense M"/>
    <s v="mikro/JMJ: KL2"/>
    <s v="-"/>
    <s v="DM RA"/>
    <s v="-"/>
    <d v="1999-01-06T00:00:00"/>
    <n v="300000"/>
    <n v="0"/>
    <x v="149"/>
    <n v="0"/>
  </r>
  <r>
    <s v="23313"/>
    <s v="Analysator-elektronik"/>
    <s v="-"/>
    <s v="Anders Stengaard Sørensen"/>
    <x v="0"/>
    <s v="41002 SDU Dronecenter"/>
    <s v="Campusvej 55, 5230 Odense M"/>
    <s v="Ø19-611b-0"/>
    <s v="-"/>
    <s v="Techtronix TLA-714"/>
    <s v="TLA-7N3"/>
    <d v="1999-01-07T00:00:00"/>
    <n v="156230"/>
    <n v="0"/>
    <x v="150"/>
    <n v="0"/>
  </r>
  <r>
    <s v="23532"/>
    <s v="Glovebox"/>
    <s v="-"/>
    <s v="Christine Joy Mckenzie"/>
    <x v="0"/>
    <s v="30500 Institut for Fysik, Kemi og Farmaci"/>
    <s v="Campusvej 55, 5230 Odense M"/>
    <s v="Ø11-504-1"/>
    <s v="-"/>
    <s v="Unilab"/>
    <s v="UL-063"/>
    <d v="1997-01-12T00:00:00"/>
    <n v="144000"/>
    <n v="0"/>
    <x v="151"/>
    <n v="0"/>
  </r>
  <r>
    <s v="24261"/>
    <s v="Fryser"/>
    <s v="-"/>
    <s v="Dorte Mengers Flindt"/>
    <x v="0"/>
    <s v="15400 Institut for Idræt og Biomekanik"/>
    <s v="Campusvej 55, 5230 Odense M"/>
    <s v="Ø13-108A-1"/>
    <s v="Panasonic"/>
    <s v="MDF-594-PE"/>
    <s v="-"/>
    <d v="1999-01-10T00:00:00"/>
    <n v="100000"/>
    <n v="0"/>
    <x v="152"/>
    <n v="0"/>
  </r>
  <r>
    <s v="24760"/>
    <s v="Mikroskop"/>
    <s v="-"/>
    <s v="Iris Adam"/>
    <x v="0"/>
    <s v="30607 Lyd og Adfærd"/>
    <s v="Campusvej 55, 5230 Odense M"/>
    <s v="V17-603a-1"/>
    <s v="-"/>
    <s v="-"/>
    <s v="-"/>
    <d v="2000-01-28T00:00:00"/>
    <n v="219736"/>
    <n v="0"/>
    <x v="153"/>
    <n v="0"/>
  </r>
  <r>
    <s v="25317"/>
    <s v="DNA-Udstyr"/>
    <s v="-"/>
    <s v="Jonathan Brewer"/>
    <x v="0"/>
    <s v="31000 Institut for Biokemi og Molekylær Biologi"/>
    <s v="Campusvej 55, 5230 Odense M"/>
    <s v="celcom: v11-605-0"/>
    <s v="-"/>
    <s v="Gen Gun Helios PDS1000"/>
    <s v="901BR"/>
    <d v="2000-08-03T00:00:00"/>
    <n v="110000"/>
    <n v="0"/>
    <x v="154"/>
    <n v="0"/>
  </r>
  <r>
    <s v="25373"/>
    <s v="Gastomatograf"/>
    <s v="-"/>
    <s v="Pia Klingenberg Haussmann"/>
    <x v="0"/>
    <s v="30500 Institut for Fysik, Kemi og Farmaci"/>
    <s v="Campusvej 55, 5230 Odense M"/>
    <s v="depot Ø10-409-0"/>
    <s v="-"/>
    <s v="G1530A"/>
    <s v="VS00033114"/>
    <d v="2000-07-02T00:00:00"/>
    <n v="122777"/>
    <n v="0"/>
    <x v="155"/>
    <n v="0"/>
  </r>
  <r>
    <s v="25374"/>
    <s v="Gastomatograf"/>
    <s v="-"/>
    <s v="Christine Joy Mckenzie"/>
    <x v="0"/>
    <s v="30500 Institut for Fysik, Kemi og Farmaci"/>
    <s v="Campusvej 55, 5230 Odense M"/>
    <s v="Ø11-409-0"/>
    <s v="-"/>
    <s v="G1530A"/>
    <s v="VS00033116"/>
    <d v="2000-07-02T00:00:00"/>
    <n v="152988"/>
    <n v="0"/>
    <x v="156"/>
    <n v="0"/>
  </r>
  <r>
    <s v="26437"/>
    <s v="Fluorometer"/>
    <s v="-"/>
    <s v="Nils Joakim K. Færgeman"/>
    <x v="0"/>
    <s v="31000 Institut for Biokemi og Molekylær Biologi"/>
    <s v="Campusvej 55, 5230 Odense M"/>
    <s v="M3 LAB V15-409A-1"/>
    <s v="Wallac"/>
    <s v="Victor 2"/>
    <s v="-"/>
    <d v="2000-11-21T00:00:00"/>
    <n v="278000"/>
    <n v="0"/>
    <x v="157"/>
    <n v="0"/>
  </r>
  <r>
    <s v="26934"/>
    <s v="Autoanalysator-kemi"/>
    <s v="-"/>
    <s v="Stefan Vogel"/>
    <x v="0"/>
    <s v="30500 Institut for Fysik, Kemi og Farmaci"/>
    <s v="Campusvej 55, 5230 Odense M"/>
    <s v="Ø11-412-1"/>
    <s v="-"/>
    <s v="Expedite 8909"/>
    <s v="1000001189"/>
    <d v="2000-12-28T00:00:00"/>
    <n v="288000"/>
    <n v="0"/>
    <x v="158"/>
    <n v="0"/>
  </r>
  <r>
    <s v="26935"/>
    <s v="Partikeltæller"/>
    <s v="-"/>
    <s v="Magnus Wahlberg"/>
    <x v="0"/>
    <s v="30600 Biologisk Institut"/>
    <s v="Hindsholmvej 11, 5300 Kerteminde"/>
    <s v="Hindsholmsvej"/>
    <s v="-"/>
    <s v="-"/>
    <s v="-"/>
    <d v="2001-02-01T00:00:00"/>
    <n v="295000"/>
    <n v="0"/>
    <x v="159"/>
    <n v="0"/>
  </r>
  <r>
    <s v="27077"/>
    <s v="Vævsprocessor"/>
    <s v="-"/>
    <s v="Katrine Clement Kirkegaard"/>
    <x v="0"/>
    <s v="30606 Økotoksikologi"/>
    <s v="Campusvej 55, 5230 Odense M"/>
    <s v="V11-501-2"/>
    <s v="-"/>
    <s v="-"/>
    <s v="-"/>
    <d v="2001-02-27T00:00:00"/>
    <n v="119884"/>
    <n v="0"/>
    <x v="160"/>
    <n v="0"/>
  </r>
  <r>
    <s v="27453"/>
    <s v="Laser vibrometer"/>
    <s v="-"/>
    <s v="Martin H. Thygesen"/>
    <x v="0"/>
    <s v="45006 SDU Digital og højfrekvent elektronik"/>
    <s v="Campusvej 55, 5230 Odense M"/>
    <s v="Ø28-512a-1"/>
    <s v="-"/>
    <s v="-"/>
    <s v="-"/>
    <d v="2001-06-13T00:00:00"/>
    <n v="110000"/>
    <n v="0"/>
    <x v="161"/>
    <n v="0"/>
  </r>
  <r>
    <s v="27548"/>
    <s v="Telemetriudstyr"/>
    <s v="-"/>
    <s v="Muhammed Özkan Gökce"/>
    <x v="0"/>
    <s v="19500 Biomedicinsk Laboratorium"/>
    <s v="J.B. Winsløsvej 23, 5000 Odense C"/>
    <s v="WP23 Kælder"/>
    <s v="-"/>
    <s v="-"/>
    <s v="-"/>
    <d v="2001-07-31T00:00:00"/>
    <n v="130000"/>
    <n v="0"/>
    <x v="162"/>
    <n v="0"/>
  </r>
  <r>
    <s v="27577"/>
    <s v="Opvaskemaskine"/>
    <s v="-"/>
    <s v="Klaus Lehn Petersen"/>
    <x v="0"/>
    <s v="31000 Institut for Biokemi og Molekylær Biologi"/>
    <s v="Campusvej 55, 5230 Odense M"/>
    <s v="OPVASK - V15-406-0"/>
    <s v="KEN"/>
    <s v="KEN 541-LAB"/>
    <s v="-"/>
    <d v="2001-06-28T00:00:00"/>
    <n v="136162"/>
    <n v="0"/>
    <x v="163"/>
    <n v="0"/>
  </r>
  <r>
    <s v="28140"/>
    <s v="Tensiometer"/>
    <s v="-"/>
    <s v="Frederik Wendelboe Lund"/>
    <x v="0"/>
    <s v="30500 Institut for Fysik, Kemi og Farmaci"/>
    <s v="Campusvej 55, 5230 Odense M"/>
    <s v="Udlånt til Hamburg V11-605b-2"/>
    <s v="-"/>
    <s v="Kibron S-LB"/>
    <s v="144002"/>
    <d v="2001-12-05T00:00:00"/>
    <n v="110555"/>
    <n v="0"/>
    <x v="164"/>
    <n v="0"/>
  </r>
  <r>
    <s v="28232"/>
    <s v="DNA-Udstyr"/>
    <s v="-"/>
    <s v="Marianne Kondrup Rasmussen"/>
    <x v="0"/>
    <s v="31000 Institut for Biokemi og Molekylær Biologi"/>
    <s v="Campusvej 55, 5230 Odense M"/>
    <s v="kælder-37"/>
    <s v="-"/>
    <s v="ABI Prism Model 7700"/>
    <s v="-"/>
    <d v="2001-06-26T00:00:00"/>
    <n v="500000"/>
    <n v="0"/>
    <x v="165"/>
    <n v="0"/>
  </r>
  <r>
    <s v="28273"/>
    <s v="Centrifuge"/>
    <s v="-"/>
    <s v="Lars Vitved"/>
    <x v="0"/>
    <s v="10200 Institut for Molekylær Medicin"/>
    <s v="J.B Winsløsvej 21, 5000 Odense C"/>
    <s v="WP21 136"/>
    <s v="-"/>
    <s v="RC5 C plus"/>
    <s v="-"/>
    <d v="2001-11-21T00:00:00"/>
    <n v="150000"/>
    <n v="0"/>
    <x v="166"/>
    <n v="0"/>
  </r>
  <r>
    <s v="28495"/>
    <s v="Spirometer"/>
    <s v="-"/>
    <s v="Dorte Mengers Flindt"/>
    <x v="0"/>
    <s v="15400 Institut for Idræt og Biomekanik"/>
    <s v="Campusvej 55, 5230 Odense M"/>
    <s v="Ø11-110B-1"/>
    <s v="Warren E. Collins"/>
    <s v="ChainCompensatedGasometer"/>
    <s v="2173"/>
    <d v="2001-10-12T00:00:00"/>
    <n v="200000"/>
    <n v="0"/>
    <x v="167"/>
    <n v="0"/>
  </r>
  <r>
    <s v="28736"/>
    <s v="Microskop"/>
    <s v="-"/>
    <s v="Per Svenningsen"/>
    <x v="0"/>
    <s v="10200 Institut for Molekylær Medicin"/>
    <s v="Campusvej 55, 5230 Odense M"/>
    <s v="V18-700d-1"/>
    <s v="Olympus"/>
    <s v="Olympus BX51"/>
    <s v="-"/>
    <d v="2001-06-09T00:00:00"/>
    <n v="120000"/>
    <n v="0"/>
    <x v="168"/>
    <n v="0"/>
  </r>
  <r>
    <s v="29462"/>
    <s v="Microskop"/>
    <s v="-"/>
    <s v="Per Svenningsen"/>
    <x v="0"/>
    <s v="10200 Institut for Molekylær Medicin"/>
    <s v="Campusvej 55, 5230 Odense M"/>
    <s v="V17-704b-1"/>
    <s v="-"/>
    <s v="Axiovert 35"/>
    <s v="-"/>
    <d v="2002-08-08T00:00:00"/>
    <n v="399643"/>
    <n v="0"/>
    <x v="169"/>
    <n v="0"/>
  </r>
  <r>
    <s v="30081"/>
    <s v="Mikroskopkamera"/>
    <s v="10651"/>
    <s v="Per Svenningsen"/>
    <x v="1"/>
    <s v="10200 Institut for Molekylær Medicin"/>
    <s v="Campusvej 55, 5230 Odense M"/>
    <s v="V17-704b-1"/>
    <s v="-"/>
    <s v="Imago"/>
    <s v="-"/>
    <d v="2007-02-22T00:00:00"/>
    <n v="127787"/>
    <n v="0"/>
    <x v="170"/>
    <n v="1"/>
  </r>
  <r>
    <s v="30553"/>
    <s v="Elektrometer"/>
    <s v="-"/>
    <s v="Ron Hajrizaj"/>
    <x v="0"/>
    <s v="42001 Institutsekretariat, IGT"/>
    <s v="Campusvej 55, 5230 Odense M"/>
    <s v="Ø10-510-0"/>
    <s v="-"/>
    <s v="PHDIBOS 100"/>
    <s v="45002"/>
    <d v="2002-06-08T00:00:00"/>
    <n v="566250"/>
    <n v="0"/>
    <x v="171"/>
    <n v="0"/>
  </r>
  <r>
    <s v="30554"/>
    <s v="Røntgenapparatur"/>
    <s v="-"/>
    <s v="Ron Hajrizaj"/>
    <x v="0"/>
    <s v="42001 Institutsekretariat, IGT"/>
    <s v="Campusvej 55, 5230 Odense M"/>
    <s v="Ø10-510-0"/>
    <s v="-"/>
    <s v="XR50/XRC-1000"/>
    <s v="023+056"/>
    <d v="2002-06-08T00:00:00"/>
    <n v="171750"/>
    <n v="0"/>
    <x v="172"/>
    <n v="0"/>
  </r>
  <r>
    <s v="30768"/>
    <s v="Gasanalysator"/>
    <s v="-"/>
    <s v="Heidi Grøn Jensen"/>
    <x v="0"/>
    <s v="30602 Nordcee"/>
    <s v="Campusvej 55, 5230 Odense M"/>
    <s v="V10-406d-0"/>
    <s v="-"/>
    <s v="Mr. Bubble"/>
    <s v="-"/>
    <d v="2002-11-14T00:00:00"/>
    <n v="246891"/>
    <n v="0"/>
    <x v="173"/>
    <n v="0"/>
  </r>
  <r>
    <s v="31102"/>
    <s v="Synteseapperatur"/>
    <s v="-"/>
    <s v="Jens Skorstengaard Andersen"/>
    <x v="0"/>
    <s v="31000 Institut for Biokemi og Molekylær Biologi"/>
    <s v="Campusvej 55, 5230 Odense M"/>
    <s v="cebi: v9-kælderrum fælles"/>
    <s v="-"/>
    <s v="RESPEP"/>
    <s v="300D3R215"/>
    <d v="2003-04-29T00:00:00"/>
    <n v="241283"/>
    <n v="0"/>
    <x v="174"/>
    <n v="0"/>
  </r>
  <r>
    <s v="31332"/>
    <s v="GC-FID (Zeus)"/>
    <s v="-"/>
    <s v="Martin Worm-Leonhard"/>
    <x v="0"/>
    <s v="13900 Retsmedicinsk Institut"/>
    <s v="Campusvej 55, 5230 Odense M"/>
    <s v="V15-909b-0"/>
    <s v="Agilent"/>
    <s v="-"/>
    <s v="-"/>
    <d v="2002-10-09T00:00:00"/>
    <n v="139186"/>
    <n v="0"/>
    <x v="175"/>
    <n v="0"/>
  </r>
  <r>
    <s v="31865"/>
    <s v="Farvemaskine"/>
    <s v="-"/>
    <s v="Katrine Clement Kirkegaard"/>
    <x v="0"/>
    <s v="30606 Økotoksikologi"/>
    <s v="Campusvej 55, 5230 Odense M"/>
    <s v="V11-501-2"/>
    <s v="-"/>
    <s v="-"/>
    <s v="-"/>
    <d v="2002-12-30T00:00:00"/>
    <n v="206000"/>
    <n v="0"/>
    <x v="176"/>
    <n v="0"/>
  </r>
  <r>
    <s v="31869"/>
    <s v="Detektor-elektrokemisk"/>
    <s v="-"/>
    <s v="Heidi Grøn Jensen"/>
    <x v="0"/>
    <s v="30602 Nordcee"/>
    <s v="Campusvej 55, 5230 Odense M"/>
    <s v="NordCEE V10-406d-0"/>
    <s v="-"/>
    <s v="Nox"/>
    <s v="-"/>
    <d v="2002-02-02T00:00:00"/>
    <n v="124000"/>
    <n v="0"/>
    <x v="177"/>
    <n v="0"/>
  </r>
  <r>
    <s v="31875"/>
    <s v="HPLC-Udstyr"/>
    <s v="-"/>
    <s v="Peter Højrup"/>
    <x v="0"/>
    <s v="31000 Institut for Biokemi og Molekylær Biologi"/>
    <s v="Campusvej 55, 5230 Odense M"/>
    <s v="PRG, depot/råkælder"/>
    <s v="LC packings"/>
    <s v="PROBOT"/>
    <s v="-"/>
    <d v="2002-05-12T00:00:00"/>
    <n v="220000"/>
    <n v="0"/>
    <x v="178"/>
    <n v="0"/>
  </r>
  <r>
    <s v="31892"/>
    <s v="HPLC-Udstyr"/>
    <s v="-"/>
    <s v="Christer Stenby Ejsing"/>
    <x v="0"/>
    <s v="31000 Institut for Biokemi og Molekylær Biologi"/>
    <s v="Campusvej 55, 5230 Odense M"/>
    <s v="LIPID-MS: CSE LAB V10-508B-1"/>
    <s v="Dionex Corp."/>
    <s v="-"/>
    <s v="-"/>
    <d v="2003-03-20T00:00:00"/>
    <n v="470000"/>
    <n v="0"/>
    <x v="179"/>
    <n v="0"/>
  </r>
  <r>
    <s v="31948"/>
    <s v="Mikroskop"/>
    <s v="-"/>
    <s v="Morten Meyer"/>
    <x v="0"/>
    <s v="10200 Institut for Molekylær Medicin"/>
    <s v="Campusvej 55, 5230 Odense M"/>
    <s v="V17-700a-2"/>
    <s v="-"/>
    <s v="DMLB2"/>
    <s v="-"/>
    <d v="2003-09-04T00:00:00"/>
    <n v="139990"/>
    <n v="0"/>
    <x v="180"/>
    <n v="0"/>
  </r>
  <r>
    <s v="31983"/>
    <s v="HPLC-Udstyr"/>
    <s v="-"/>
    <s v="Mette Søndergaard"/>
    <x v="0"/>
    <s v="30500 Institut for Fysik, Kemi og Farmaci"/>
    <s v="Campusvej 55, 5230 Odense M"/>
    <s v="Ø11-411-1"/>
    <s v="-"/>
    <s v="241860-7000"/>
    <s v="1442-068"/>
    <d v="2003-03-26T00:00:00"/>
    <n v="148230"/>
    <n v="0"/>
    <x v="181"/>
    <n v="0"/>
  </r>
  <r>
    <s v="32352"/>
    <s v="Doserapparat"/>
    <s v="-"/>
    <s v="Tina Kronborg"/>
    <x v="0"/>
    <s v="31000 Institut for Biokemi og Molekylær Biologi"/>
    <s v="Campusvej 55, 5230 Odense M"/>
    <s v="Mikro: v17-603a-2"/>
    <s v="-"/>
    <s v="Petrimat/technomat"/>
    <s v="-"/>
    <d v="2003-03-18T00:00:00"/>
    <n v="134175"/>
    <n v="0"/>
    <x v="182"/>
    <n v="0"/>
  </r>
  <r>
    <s v="32403"/>
    <s v="Laser"/>
    <s v="-"/>
    <s v="Jonathan Brewer"/>
    <x v="0"/>
    <s v="30500 Institut for Fysik, Kemi og Farmaci"/>
    <s v="Campusvej 55, 5230 Odense M"/>
    <s v="V12-603a-0"/>
    <s v="-"/>
    <s v="Maitai AXUPRX"/>
    <s v="1118"/>
    <d v="2003-06-30T00:00:00"/>
    <n v="1309420"/>
    <n v="0"/>
    <x v="183"/>
    <n v="0"/>
  </r>
  <r>
    <s v="33198"/>
    <s v="Vakuumpumpe"/>
    <s v="-"/>
    <s v="Ron Hajrizaj"/>
    <x v="0"/>
    <s v="42001 Institutsekretariat, IGT"/>
    <s v="Campusvej 55, 5230 Odense M"/>
    <s v="Ø10-510-0"/>
    <s v="-"/>
    <s v="220 ion pumpe"/>
    <s v="-"/>
    <d v="2003-05-20T00:00:00"/>
    <n v="343575"/>
    <n v="0"/>
    <x v="184"/>
    <n v="0"/>
  </r>
  <r>
    <s v="33462"/>
    <s v="Laser Microsurgery System"/>
    <s v="-"/>
    <s v="Adelina Rogowska-Wrzesinska"/>
    <x v="0"/>
    <s v="31000 Institut for Biokemi og Molekylær Biologi"/>
    <s v="Campusvej 55, 5230 Odense M"/>
    <s v="PRG: V16-412-0"/>
    <s v="-"/>
    <s v="-"/>
    <s v="TCEL"/>
    <d v="2004-01-28T00:00:00"/>
    <n v="2300000"/>
    <n v="0"/>
    <x v="185"/>
    <n v="0"/>
  </r>
  <r>
    <s v="33693"/>
    <s v="Autoklave"/>
    <s v="-"/>
    <s v="Bente Frost Holbech"/>
    <x v="0"/>
    <s v="30606 Økotoksikologi"/>
    <s v="Campusvej 55, 5230 Odense M"/>
    <s v="V16-510a-1"/>
    <s v="-"/>
    <s v="-"/>
    <s v="-"/>
    <d v="2004-01-12T00:00:00"/>
    <n v="125442"/>
    <n v="0"/>
    <x v="186"/>
    <n v="0"/>
  </r>
  <r>
    <s v="34234"/>
    <s v="HPLC-Udstyr UV spektrometer"/>
    <s v="-"/>
    <s v="Stefan Vogel"/>
    <x v="0"/>
    <s v="30500 Institut for Fysik, Kemi og Farmaci"/>
    <s v="Campusvej 55, 5230 Odense M"/>
    <s v="Ø10-412-1"/>
    <s v="-"/>
    <s v="LS55"/>
    <s v="69155"/>
    <d v="2003-07-25T00:00:00"/>
    <n v="230322"/>
    <n v="0"/>
    <x v="187"/>
    <n v="0"/>
  </r>
  <r>
    <s v="34235"/>
    <s v="DNA-Udstyr UV spektrometer"/>
    <s v="-"/>
    <s v="Stefan Vogel"/>
    <x v="0"/>
    <s v="30500 Institut for Fysik, Kemi og Farmaci"/>
    <s v="Campusvej 55, 5230 Odense M"/>
    <s v="Ø10-412-1"/>
    <s v="-"/>
    <s v="Lambda 35"/>
    <s v="101N3071003"/>
    <d v="2003-07-25T00:00:00"/>
    <n v="146580"/>
    <n v="0"/>
    <x v="188"/>
    <n v="0"/>
  </r>
  <r>
    <s v="34593"/>
    <s v="Mikroskop"/>
    <s v="-"/>
    <s v="Morten Meyer"/>
    <x v="0"/>
    <s v="10200 Institut for Molekylær Medicin"/>
    <s v="Campusvej 55, 5230 Odense M"/>
    <s v="V17-700a-2"/>
    <s v="-"/>
    <s v="DMIL"/>
    <s v="-"/>
    <d v="2004-06-21T00:00:00"/>
    <n v="111300"/>
    <n v="0"/>
    <x v="189"/>
    <n v="0"/>
  </r>
  <r>
    <s v="34739"/>
    <s v="Mikroskop"/>
    <s v="-"/>
    <s v="Adam Cohen Simonsen"/>
    <x v="0"/>
    <s v="30500 Institut for Fysik, Kemi og Farmaci"/>
    <s v="Campusvej 55, 5230 Odense M"/>
    <s v="V9-605a-0"/>
    <s v="-"/>
    <s v="10-100"/>
    <s v="301-0000196"/>
    <d v="2001-10-10T00:00:00"/>
    <n v="1040020"/>
    <n v="0"/>
    <x v="190"/>
    <n v="0"/>
  </r>
  <r>
    <s v="35160"/>
    <s v="HPLC-Udstyr"/>
    <s v="-"/>
    <s v="Stefan Vogel"/>
    <x v="0"/>
    <s v="30500 Institut for Fysik, Kemi og Farmaci"/>
    <s v="Campusvej 55, 5230 Odense M"/>
    <s v="Ø11-411-1"/>
    <s v="-"/>
    <s v="WAT062710"/>
    <s v="B046CE357T"/>
    <d v="2004-05-26T00:00:00"/>
    <n v="344322"/>
    <n v="0"/>
    <x v="191"/>
    <n v="0"/>
  </r>
  <r>
    <s v="35294"/>
    <s v="Mikroskop"/>
    <s v="-"/>
    <s v="Adam Cohen Simonsen"/>
    <x v="0"/>
    <s v="30500 Institut for Fysik, Kemi og Farmaci"/>
    <s v="Campusvej 55, 5230 Odense M"/>
    <s v="V10-601-a"/>
    <s v="-"/>
    <s v="TE2000"/>
    <s v="879"/>
    <d v="2004-08-01T00:00:00"/>
    <n v="1180672"/>
    <n v="0"/>
    <x v="192"/>
    <n v="0"/>
  </r>
  <r>
    <s v="35656"/>
    <s v="Mikroskop"/>
    <s v="-"/>
    <s v="Morten Meyer"/>
    <x v="0"/>
    <s v="10200 Institut for Molekylær Medicin"/>
    <s v="Campusvej 55, 5230 Odense M"/>
    <s v="V17-700a-2"/>
    <s v="-"/>
    <s v="BX51"/>
    <s v="-"/>
    <d v="2004-08-26T00:00:00"/>
    <n v="279325"/>
    <n v="0"/>
    <x v="193"/>
    <n v="0"/>
  </r>
  <r>
    <s v="36018"/>
    <s v="Mikroskop"/>
    <s v="-"/>
    <s v="Magnus Wahlberg"/>
    <x v="0"/>
    <s v="30600 Biologisk Institut"/>
    <s v="Hindsholmvej 11, 5300 Kerteminde"/>
    <s v="Hindsholmvej - HUR"/>
    <s v="-"/>
    <s v="-"/>
    <s v="-"/>
    <d v="2004-11-16T00:00:00"/>
    <n v="460295"/>
    <n v="0"/>
    <x v="194"/>
    <n v="0"/>
  </r>
  <r>
    <s v="36114"/>
    <s v="Mikroskop"/>
    <s v="-"/>
    <s v="Morten Meyer"/>
    <x v="0"/>
    <s v="10202 Neurobiologisk Forskning"/>
    <s v="Campusvej 55, 5230 Odense M"/>
    <s v="V17-702a-2"/>
    <s v="-"/>
    <s v="BX41"/>
    <s v="4F03417"/>
    <d v="2004-11-25T00:00:00"/>
    <n v="105658"/>
    <n v="0"/>
    <x v="195"/>
    <n v="0"/>
  </r>
  <r>
    <s v="36115"/>
    <s v="CCD-Kamera"/>
    <s v="-"/>
    <s v="Adam Cohen Simonsen"/>
    <x v="0"/>
    <s v="30500 Institut for Fysik, Kemi og Farmaci"/>
    <s v="Campusvej 55, 5230 Odense M"/>
    <s v="V10-601-1"/>
    <s v="-"/>
    <s v="Senicam EM PC-P4/3600"/>
    <s v="682KX3898"/>
    <d v="2004-12-08T00:00:00"/>
    <n v="211000"/>
    <n v="0"/>
    <x v="196"/>
    <n v="0"/>
  </r>
  <r>
    <s v="36169"/>
    <s v="Centrifuge"/>
    <s v="-"/>
    <s v="Eva Lillebæk"/>
    <x v="0"/>
    <s v="31000 Institut for Biokemi og Molekylær Biologi"/>
    <s v="Campusvej 55, 5230 Odense M"/>
    <s v="Mikro: v17-511b-1"/>
    <s v="-"/>
    <s v="Beckman Avanti J20"/>
    <s v="-"/>
    <d v="2004-12-17T00:00:00"/>
    <n v="175000"/>
    <n v="0"/>
    <x v="197"/>
    <n v="0"/>
  </r>
  <r>
    <s v="36303"/>
    <s v="PCR-udstyr"/>
    <s v="-"/>
    <s v="Morten Meyer"/>
    <x v="0"/>
    <s v="10202 Neurobiologisk Forskning"/>
    <s v="Campusvej 55, 5230 Odense M"/>
    <s v="V17-706b-2"/>
    <s v="-"/>
    <s v="7300"/>
    <s v="-"/>
    <d v="2004-12-27T00:00:00"/>
    <n v="279999"/>
    <n v="0"/>
    <x v="198"/>
    <n v="0"/>
  </r>
  <r>
    <s v="36321"/>
    <s v="Mikrotom"/>
    <s v="-"/>
    <s v="Per Svenningsen"/>
    <x v="0"/>
    <s v="10200 Institut for Molekylær Medicin"/>
    <s v="Campusvej 55, 5230 Odense M"/>
    <s v="V17-707a-1"/>
    <s v="-"/>
    <s v="Microm HM355 S"/>
    <s v="-"/>
    <d v="2004-12-13T00:00:00"/>
    <n v="100624"/>
    <n v="0"/>
    <x v="199"/>
    <n v="0"/>
  </r>
  <r>
    <s v="36595"/>
    <s v="Kryostat"/>
    <s v="-"/>
    <s v="Morten Meyer"/>
    <x v="0"/>
    <s v="10202 Neurobiologisk Forskning"/>
    <s v="Campusvej 55, 5230 Odense M"/>
    <s v="V17-804b-2"/>
    <s v="-"/>
    <s v="HM550"/>
    <s v="-"/>
    <d v="2005-01-31T00:00:00"/>
    <n v="170096.4"/>
    <n v="0"/>
    <x v="200"/>
    <n v="0"/>
  </r>
  <r>
    <s v="36817"/>
    <s v="Elektronkanon"/>
    <s v="-"/>
    <s v="Ron Hajrizaj"/>
    <x v="0"/>
    <s v="42001 Institutsekretariat, IGT"/>
    <s v="Campusvej 55, 5230 Odense M"/>
    <s v="Ø-10-510-0"/>
    <s v="-"/>
    <s v="Leed 1000A"/>
    <s v="095-0401"/>
    <d v="2005-01-31T00:00:00"/>
    <n v="213817.93"/>
    <n v="0"/>
    <x v="201"/>
    <n v="0"/>
  </r>
  <r>
    <s v="36829"/>
    <s v="HPLC-Udstyr"/>
    <s v="23227"/>
    <s v="Christer Stenby Ejsing"/>
    <x v="0"/>
    <s v="31000 Institut for Biokemi og Molekylær Biologi"/>
    <s v="Campusvej 55, 5230 Odense M"/>
    <s v="LIPID-MS: CSE LAB: V10-508B-1"/>
    <s v="Dionex Corp."/>
    <s v="Dionex FAMOS"/>
    <s v="-"/>
    <d v="2005-02-15T00:00:00"/>
    <n v="704033"/>
    <n v="0"/>
    <x v="202"/>
    <n v="1"/>
  </r>
  <r>
    <s v="37007"/>
    <s v="Vakuumsystem"/>
    <s v="-"/>
    <s v="Morten Madsen"/>
    <x v="0"/>
    <s v="44002 SDU NanoSyd"/>
    <s v="Alsion 2, 6400 Sønderborg"/>
    <s v="A3-16 OPTIKLAB"/>
    <s v="BOC Edwards-thin film dep"/>
    <s v="Auto 500"/>
    <s v="-"/>
    <d v="2005-02-22T00:00:00"/>
    <n v="499320"/>
    <n v="0"/>
    <x v="203"/>
    <n v="0"/>
  </r>
  <r>
    <s v="37008"/>
    <s v="Interference Mikroskop"/>
    <s v="-"/>
    <s v="Horst-Gunter Rubahn"/>
    <x v="0"/>
    <s v="44003 SDU Microtechnology"/>
    <s v="Alsion 2, 6400 Sønderborg"/>
    <s v="H1-07 Cleanroom"/>
    <s v="-"/>
    <s v="Micro 3D"/>
    <s v="-"/>
    <d v="2005-02-16T00:00:00"/>
    <n v="498818.73"/>
    <n v="0"/>
    <x v="204"/>
    <n v="0"/>
  </r>
  <r>
    <s v="37119"/>
    <s v="Sterilbænk"/>
    <s v="-"/>
    <s v="Thomas Emil Andersen"/>
    <x v="2"/>
    <s v="10200 Institut for Molekylær Medicin"/>
    <s v="J.B Winsløsvej 21, 5000 Odense C"/>
    <s v="WP21 162"/>
    <s v="Holten"/>
    <s v="Maxisafe 2010 1.2"/>
    <s v="305020647"/>
    <d v="2005-03-15T00:00:00"/>
    <n v="109180.4"/>
    <n v="0"/>
    <x v="205"/>
    <n v="0"/>
  </r>
  <r>
    <s v="37125"/>
    <s v="Mikroskop"/>
    <s v="10648"/>
    <s v="Per Svenningsen"/>
    <x v="0"/>
    <s v="10200 Institut for Molekylær Medicin"/>
    <s v="Campusvej 55, 5230 Odense M"/>
    <s v="V17-700a-1"/>
    <s v="-"/>
    <s v="SZX12"/>
    <s v="-"/>
    <d v="2005-03-18T00:00:00"/>
    <n v="120000"/>
    <n v="0"/>
    <x v="206"/>
    <n v="1"/>
  </r>
  <r>
    <s v="37283"/>
    <s v="Elektronmikroskop"/>
    <s v="43025"/>
    <s v="Per Morgen"/>
    <x v="1"/>
    <s v="42002 SDU Chemical Engineering"/>
    <s v="Campusvej 55, 5230 Odense M"/>
    <s v="Ø17-605b-0"/>
    <s v="-"/>
    <s v="435VP"/>
    <s v="-"/>
    <d v="2005-05-13T00:00:00"/>
    <n v="200000"/>
    <n v="0"/>
    <x v="207"/>
    <n v="1"/>
  </r>
  <r>
    <s v="37517"/>
    <s v="Autoklave"/>
    <s v="-"/>
    <s v="Klaus Lehn Petersen"/>
    <x v="0"/>
    <s v="31000 Institut for Biokemi og Molekylær Biologi"/>
    <s v="Campusvej 55, 5230 Odense M"/>
    <s v="Autoklaverum: V16-512a-1"/>
    <s v="-"/>
    <s v="S1000 SBW-1008E-LAB"/>
    <s v="-"/>
    <d v="2005-05-10T00:00:00"/>
    <n v="584000"/>
    <n v="0"/>
    <x v="208"/>
    <n v="0"/>
  </r>
  <r>
    <s v="38091"/>
    <s v="CCD-Kamera"/>
    <s v="23253"/>
    <s v="Jonathan Brewer"/>
    <x v="1"/>
    <s v="31000 Institut for Biokemi og Molekylær Biologi"/>
    <s v="Campusvej 55, 5230 Odense M"/>
    <s v="celcom: v10-602a-0"/>
    <s v="-"/>
    <s v="C71N51000-31922"/>
    <s v="41N51000-31922, 540214"/>
    <d v="2005-07-25T00:00:00"/>
    <n v="305366.67"/>
    <n v="0"/>
    <x v="209"/>
    <n v="1"/>
  </r>
  <r>
    <s v="38495"/>
    <s v="Fluorometer"/>
    <s v="23306"/>
    <s v="Jonathan Brewer"/>
    <x v="0"/>
    <s v="31000 Institut for Biokemi og Molekylær Biologi"/>
    <s v="Campusvej 55, 5230 Odense M"/>
    <s v="celcom: v10-602-2"/>
    <s v="-"/>
    <s v="FS920"/>
    <s v="85"/>
    <d v="2005-10-14T00:00:00"/>
    <n v="332621.90000000002"/>
    <n v="0"/>
    <x v="210"/>
    <n v="1"/>
  </r>
  <r>
    <s v="38541"/>
    <s v="Indbindingsmaskine"/>
    <s v="-"/>
    <s v="Ditte Bjerrisgaard"/>
    <x v="0"/>
    <s v="91302 Grafisk Center"/>
    <s v="Campusvej 55, 5230 Odense M"/>
    <s v="V3-604a-0"/>
    <s v="-"/>
    <s v="BB 3002"/>
    <s v="613000093"/>
    <d v="2005-10-25T00:00:00"/>
    <n v="358000"/>
    <n v="0"/>
    <x v="211"/>
    <n v="0"/>
  </r>
  <r>
    <s v="38600"/>
    <s v="Atomic Force Mikroskop"/>
    <s v="23113"/>
    <s v="Adam Cohen Simonsen"/>
    <x v="1"/>
    <s v="30500 Institut for Fysik, Kemi og Farmaci"/>
    <s v="Campusvej 55, 5230 Odense M"/>
    <s v="V10-601-1"/>
    <s v="-"/>
    <s v="Nano Wizard"/>
    <s v="A0064"/>
    <d v="2005-10-31T00:00:00"/>
    <n v="977319.3"/>
    <n v="0"/>
    <x v="212"/>
    <n v="1"/>
  </r>
  <r>
    <s v="38636"/>
    <s v="Imdepansmeter/Elektronisk arbejdsstation"/>
    <s v="53002"/>
    <s v="Shuang Ma Andersen"/>
    <x v="1"/>
    <s v="42001 Institutsekretariat, IGT"/>
    <s v="Campusvej 55, 5230 Odense M"/>
    <s v="Ø33-509-1"/>
    <s v="-"/>
    <s v="IM6EX"/>
    <s v="14539"/>
    <d v="2005-11-30T00:00:00"/>
    <n v="139675.34"/>
    <n v="0"/>
    <x v="213"/>
    <n v="1"/>
  </r>
  <r>
    <s v="38637"/>
    <s v="Pulshøjdeanalysator"/>
    <s v="23125"/>
    <s v="Dina Stær Arengoth"/>
    <x v="0"/>
    <s v="30607 Lyd og Adfærd"/>
    <s v="Campusvej 55, 5230 Odense M"/>
    <s v="NEURO"/>
    <s v="-"/>
    <s v="3560D"/>
    <s v="-"/>
    <d v="2005-11-24T00:00:00"/>
    <n v="581506.02"/>
    <n v="0"/>
    <x v="214"/>
    <n v="1"/>
  </r>
  <r>
    <s v="38677"/>
    <s v="Drejebænk"/>
    <s v="-"/>
    <s v="Flemming Jensen"/>
    <x v="2"/>
    <s v="10200 Institut for Molekylær Medicin"/>
    <s v="Campusvej 55, 5230 Odense M"/>
    <s v="V17-605a-0"/>
    <s v="EMCO"/>
    <s v="EMCOMAT D17"/>
    <s v="D3N-V05"/>
    <d v="2005-12-23T00:00:00"/>
    <n v="269970"/>
    <n v="0"/>
    <x v="215"/>
    <n v="0"/>
  </r>
  <r>
    <s v="38728"/>
    <s v="Mikroskop"/>
    <s v="-"/>
    <s v="Henrik Jørn Ditzel"/>
    <x v="0"/>
    <s v="10202 Neurobiologisk Forskning"/>
    <s v="Campusvej 55, 5230 Odense M"/>
    <s v="V-16-603-2"/>
    <s v="Leica"/>
    <s v="DM IL DFC 300FX"/>
    <s v="278191"/>
    <d v="2005-12-21T00:00:00"/>
    <n v="128000"/>
    <n v="0"/>
    <x v="216"/>
    <n v="0"/>
  </r>
  <r>
    <s v="38841"/>
    <s v="CCD-Kamera"/>
    <s v="13352"/>
    <s v="Jonathan Brewer"/>
    <x v="1"/>
    <s v="30500 Institut for Fysik, Kemi og Farmaci"/>
    <s v="Campusvej 55, 5230 Odense M"/>
    <s v="V12-605b-0"/>
    <s v="-"/>
    <s v="IXON 87BV"/>
    <s v="X-1772"/>
    <d v="2005-12-30T00:00:00"/>
    <n v="157723.51"/>
    <n v="0"/>
    <x v="217"/>
    <n v="1"/>
  </r>
  <r>
    <s v="38884"/>
    <s v="Spektrograf"/>
    <s v="-"/>
    <s v="Martin Aage Barsøe Hedegaard"/>
    <x v="0"/>
    <s v="42001 Institutsekretariat, IGT"/>
    <s v="Campusvej 55, 5230 Odense M"/>
    <s v="Ø31-507A-1(Martin)"/>
    <s v="Acton RES.CO"/>
    <s v="ARC-SP-2556"/>
    <s v="25560360"/>
    <d v="2006-01-11T00:00:00"/>
    <n v="218505"/>
    <n v="0"/>
    <x v="218"/>
    <n v="0"/>
  </r>
  <r>
    <s v="38905"/>
    <s v="Mikroskop"/>
    <s v="21165"/>
    <s v="Morten Meyer"/>
    <x v="0"/>
    <s v="10200 Institut for Molekylær Medicin"/>
    <s v="Campusvej 55, 5230 Odense M"/>
    <s v="V17-700a-2"/>
    <s v="LEICA"/>
    <s v="Leica DM6000 B"/>
    <s v="-"/>
    <d v="2006-01-16T00:00:00"/>
    <n v="670000"/>
    <n v="0"/>
    <x v="219"/>
    <n v="1"/>
  </r>
  <r>
    <s v="38927"/>
    <s v="Universalbord"/>
    <s v="13352"/>
    <s v="Jonathan Brewer"/>
    <x v="0"/>
    <s v="30500 Institut for Fysik, Kemi og Farmaci"/>
    <s v="Campusvej 55, 5230 Odense M"/>
    <s v="V12-605b-0"/>
    <s v="-"/>
    <s v="M-RS3000"/>
    <s v="-"/>
    <d v="2006-02-06T00:00:00"/>
    <n v="158520"/>
    <n v="0"/>
    <x v="220"/>
    <n v="1"/>
  </r>
  <r>
    <s v="38952"/>
    <s v="Lydmåleudstyr"/>
    <s v="13188"/>
    <s v="Jakob Christensen-Dalsgaard"/>
    <x v="1"/>
    <s v="30607 Lyd og Adfærd"/>
    <s v="Campusvej 55, 5230 Odense M"/>
    <s v="V12-405-0"/>
    <s v="Tuckr-Davis Technologies"/>
    <s v="RX6-A2"/>
    <s v="-"/>
    <d v="2005-07-22T00:00:00"/>
    <n v="126880.55"/>
    <n v="0"/>
    <x v="221"/>
    <n v="1"/>
  </r>
  <r>
    <s v="39093"/>
    <s v="Synteseapparatur - Feltmåler til måling af CO2"/>
    <s v="13556"/>
    <s v="Cintia Organo Quintana"/>
    <x v="1"/>
    <s v="30605 Økologi"/>
    <s v="Campusvej 55, 5230 Odense M"/>
    <s v="V11-507-0"/>
    <s v="-"/>
    <s v="LI-COR LI6400"/>
    <s v="-"/>
    <d v="2006-01-10T00:00:00"/>
    <n v="216214.82"/>
    <n v="0"/>
    <x v="222"/>
    <n v="1"/>
  </r>
  <r>
    <s v="39094"/>
    <s v="Robot"/>
    <s v="3474003"/>
    <s v="Cao Danh Do"/>
    <x v="0"/>
    <s v="41004 SDU Biorobotics"/>
    <s v="Campusvej 55, 5230 Odense M"/>
    <s v="Ø10-611-1"/>
    <s v="Neuronics AG"/>
    <s v="KATANA HD6M"/>
    <s v="-"/>
    <d v="2006-03-28T00:00:00"/>
    <n v="150982.04"/>
    <n v="0"/>
    <x v="223"/>
    <n v="1"/>
  </r>
  <r>
    <s v="39102"/>
    <s v="Ovn"/>
    <s v="14764"/>
    <s v="Philippe Grandjean"/>
    <x v="0"/>
    <s v="10304 Klinisk farmakologi, farmaci og Miljømedicin"/>
    <s v="Campusvej 55, 5230 Odense M"/>
    <s v="V05-606a-0"/>
    <s v="-"/>
    <s v="ULTIWAWE 3000"/>
    <s v="-"/>
    <d v="2006-03-01T00:00:00"/>
    <n v="200000"/>
    <n v="0"/>
    <x v="224"/>
    <n v="1"/>
  </r>
  <r>
    <s v="39351"/>
    <s v="Monokromator"/>
    <s v="23113"/>
    <s v="Adam Cohen Simonsen"/>
    <x v="1"/>
    <s v="30500 Institut for Fysik, Kemi og Farmaci"/>
    <s v="Campusvej 55, 5230 Odense M"/>
    <s v="V10-601-1"/>
    <s v="-"/>
    <s v="POLYCROME V"/>
    <s v="6203"/>
    <d v="2006-06-30T00:00:00"/>
    <n v="265154"/>
    <n v="0"/>
    <x v="225"/>
    <n v="1"/>
  </r>
  <r>
    <s v="41142"/>
    <s v="Pumpe - HPLC udstyr"/>
    <s v="43105"/>
    <s v="Stefan Vogel"/>
    <x v="0"/>
    <s v="30500 Institut for Fysik, Kemi og Farmaci"/>
    <s v="Campusvej 55, 5230 Odense M"/>
    <s v="Ø11-411-1"/>
    <s v="Dionex"/>
    <s v="PUMP P680A LPG"/>
    <s v="4660513"/>
    <d v="2006-07-31T00:00:00"/>
    <n v="355000"/>
    <n v="0"/>
    <x v="226"/>
    <n v="1"/>
  </r>
  <r>
    <s v="41143"/>
    <s v="Syn og hørelse-diverse"/>
    <s v="13691"/>
    <s v="Christian Brandt"/>
    <x v="1"/>
    <s v="30607 Lyd og Adfærd"/>
    <s v="Campusvej 55, 5230 Odense M"/>
    <s v="NEURO/V11-405b-2"/>
    <s v="Interacoustics A/S"/>
    <s v="Affinity Hearing Aid Anal"/>
    <s v="-"/>
    <d v="2006-08-31T00:00:00"/>
    <n v="650647"/>
    <n v="0"/>
    <x v="227"/>
    <n v="1"/>
  </r>
  <r>
    <s v="41265"/>
    <s v="HPLC-Udstyr"/>
    <s v="23338"/>
    <s v="Barbara Guerra"/>
    <x v="1"/>
    <s v="31000 Institut for Biokemi og Molekylær Biologi"/>
    <s v="Campusvej 55, 5230 Odense M"/>
    <s v="BMR: v18-407-0"/>
    <s v="-"/>
    <s v="AKTAPURIFIER 100"/>
    <s v="1270331"/>
    <d v="2006-09-30T00:00:00"/>
    <n v="330000"/>
    <n v="0"/>
    <x v="228"/>
    <n v="1"/>
  </r>
  <r>
    <s v="41320"/>
    <s v="Mikroskop"/>
    <s v="23339"/>
    <s v="Jonathan Brewer"/>
    <x v="1"/>
    <s v="31000 Institut for Biokemi og Molekylær Biologi"/>
    <s v="Campusvej 55, 5230 Odense M"/>
    <s v="MEMPHYS: v12-603a-0"/>
    <s v="Olympus"/>
    <s v="IX81S8F"/>
    <s v="-"/>
    <d v="2006-11-30T00:00:00"/>
    <n v="169047.8"/>
    <n v="0"/>
    <x v="229"/>
    <n v="1"/>
  </r>
  <r>
    <s v="41390"/>
    <s v="Kamera"/>
    <s v="23521"/>
    <s v="Coen P. H. Elemans"/>
    <x v="0"/>
    <s v="30607 Lyd og Adfærd"/>
    <s v="Campusvej 55, 5230 Odense M"/>
    <s v="V10-406-2"/>
    <s v="-"/>
    <s v="REDLAKE HS4"/>
    <s v="-"/>
    <d v="2006-10-31T00:00:00"/>
    <n v="371141"/>
    <n v="0"/>
    <x v="230"/>
    <n v="1"/>
  </r>
  <r>
    <s v="41426"/>
    <s v="Massespektrometer"/>
    <s v="23342"/>
    <s v="Stefan Vogel"/>
    <x v="0"/>
    <s v="30500 Institut for Fysik, Kemi og Farmaci"/>
    <s v="Campusvej 55, 5230 Odense M"/>
    <s v="Ø11-411-1"/>
    <s v="-"/>
    <s v="Mikroflex LT"/>
    <s v="BA060650"/>
    <d v="2006-12-31T00:00:00"/>
    <n v="625020"/>
    <n v="0"/>
    <x v="231"/>
    <n v="1"/>
  </r>
  <r>
    <s v="41566"/>
    <s v="FE-SEM"/>
    <s v="-"/>
    <s v="Horst-Gunter Rubahn"/>
    <x v="1"/>
    <s v="44003 SDU Microtechnology"/>
    <s v="Alsion 2, 6400 Sønderborg"/>
    <s v="H1-07 Cleanroom"/>
    <s v="Hitachi"/>
    <s v="S-4800"/>
    <s v="-"/>
    <d v="2006-11-30T00:00:00"/>
    <n v="2122510.0499999998"/>
    <n v="0"/>
    <x v="232"/>
    <n v="0"/>
  </r>
  <r>
    <s v="41570"/>
    <s v="Kontrast mikroskop"/>
    <s v="-"/>
    <s v="Horst-Gunter Rubahn"/>
    <x v="0"/>
    <s v="44003 SDU Microtechnology"/>
    <s v="Alsion 2, 6400 Sønderborg"/>
    <s v="H1-07 Cleanroom"/>
    <s v="Nikon"/>
    <s v="LV100D"/>
    <s v="-"/>
    <d v="2007-03-31T00:00:00"/>
    <n v="188000"/>
    <n v="0"/>
    <x v="233"/>
    <n v="0"/>
  </r>
  <r>
    <s v="41735"/>
    <s v="Lysspedningsaparat"/>
    <s v="23336"/>
    <s v="Jonas Beermann Kristiansen"/>
    <x v="0"/>
    <s v="31000 Institut for Biokemi og Molekylær Biologi"/>
    <s v="Campusvej 55, 5230 Odense M"/>
    <s v="Ø26-510-1"/>
    <s v="-"/>
    <s v="Griot HeNe Laser"/>
    <s v="-"/>
    <d v="2006-12-31T00:00:00"/>
    <n v="412020"/>
    <n v="0"/>
    <x v="234"/>
    <n v="1"/>
  </r>
  <r>
    <s v="41919"/>
    <s v="Mikroskop"/>
    <s v="10451"/>
    <s v="Per Svenningsen"/>
    <x v="0"/>
    <s v="10203 Kardiovaskulær &amp; Renalforskning"/>
    <s v="Campusvej 55, 5230 Odense M"/>
    <s v="V18-700d-1"/>
    <s v="-"/>
    <s v="SZX16"/>
    <s v="-"/>
    <d v="2006-10-09T00:00:00"/>
    <n v="100000"/>
    <n v="0"/>
    <x v="235"/>
    <n v="1"/>
  </r>
  <r>
    <s v="41934"/>
    <s v="Massespektrometer"/>
    <s v="23311"/>
    <s v="Heidi Grøn Jensen"/>
    <x v="0"/>
    <s v="30602 Nordcee"/>
    <s v="Campusvej 55, 5230 Odense M"/>
    <s v="NordCEE V11-409a-1"/>
    <s v="Thermo Electron"/>
    <s v="-"/>
    <s v="-"/>
    <d v="2006-11-24T00:00:00"/>
    <n v="1275000"/>
    <n v="0"/>
    <x v="236"/>
    <n v="1"/>
  </r>
  <r>
    <s v="41981"/>
    <s v="Autoklave"/>
    <s v="-"/>
    <s v="Jesper Stæhr"/>
    <x v="0"/>
    <s v="19500 Biomedicinsk Laboratorium"/>
    <s v="J.B. Winsløsvej 23, 5000 Odense C"/>
    <s v="WP23 071"/>
    <s v="Getine"/>
    <s v="GE2406EM-2"/>
    <s v="5102358-010-01"/>
    <d v="2007-02-28T00:00:00"/>
    <n v="504700"/>
    <n v="0"/>
    <x v="237"/>
    <n v="0"/>
  </r>
  <r>
    <s v="43105"/>
    <s v="Stereotaktisk apparat"/>
    <s v="-"/>
    <s v="Morten Meyer"/>
    <x v="1"/>
    <s v="10202 Neurobiologisk Forskning"/>
    <s v="Campusvej 55, 5230 Odense M"/>
    <s v="V17-804a-2"/>
    <s v="-"/>
    <s v="902-LS"/>
    <s v="-"/>
    <d v="2007-01-18T00:00:00"/>
    <n v="103824"/>
    <n v="0"/>
    <x v="238"/>
    <n v="0"/>
  </r>
  <r>
    <s v="43156"/>
    <s v="Absorptionsmåleapparat"/>
    <s v="23362+33654"/>
    <s v="Birgitte Haahr Kallipolitis"/>
    <x v="1"/>
    <s v="31000 Institut for Biokemi og Molekylær Biologi"/>
    <s v="Campusvej 55, 5230 Odense M"/>
    <s v="MIKRO: v16-601-2"/>
    <s v="Perkin Elmer"/>
    <s v="E232"/>
    <s v="-"/>
    <d v="2006-12-13T00:00:00"/>
    <n v="145000"/>
    <n v="0"/>
    <x v="239"/>
    <n v="1"/>
  </r>
  <r>
    <s v="43157"/>
    <s v="Teknisk-kamera"/>
    <s v="-"/>
    <s v="Martin H. Thygesen"/>
    <x v="0"/>
    <s v="45006 SDU Digital og højfrekvent elektronik"/>
    <s v="Campusvej 55, 5230 Odense M"/>
    <s v="Ø26-602-1"/>
    <s v="Indigo"/>
    <s v="FLIR Merlin"/>
    <s v="275"/>
    <d v="2006-12-20T00:00:00"/>
    <n v="376000"/>
    <n v="0"/>
    <x v="240"/>
    <n v="0"/>
  </r>
  <r>
    <s v="43158"/>
    <s v="Teknisk-kamera"/>
    <s v="-"/>
    <s v="Martin H. Thygesen"/>
    <x v="0"/>
    <s v="45006 SDU Digital og højfrekvent elektronik"/>
    <s v="Campusvej 55, 5230 Odense M"/>
    <s v="Ø41-512a"/>
    <s v="Nippon Avionics"/>
    <s v="TVS-200"/>
    <s v="2145M0534"/>
    <d v="2006-03-15T00:00:00"/>
    <n v="126000"/>
    <n v="0"/>
    <x v="241"/>
    <n v="0"/>
  </r>
  <r>
    <s v="43159"/>
    <s v="Fermentor"/>
    <s v="-"/>
    <s v="Muhammad Tahir Ashraf"/>
    <x v="1"/>
    <s v="42002 SDU Chemical Engineering"/>
    <s v="Campusvej 55, 5230 Odense M"/>
    <s v="Ø10-602A-0"/>
    <s v="-"/>
    <s v="Biostat B-plus"/>
    <s v="-"/>
    <d v="2006-04-28T00:00:00"/>
    <n v="169000"/>
    <n v="0"/>
    <x v="242"/>
    <n v="0"/>
  </r>
  <r>
    <s v="43160"/>
    <s v="Oscilloskop"/>
    <s v="-"/>
    <s v="Martin H. Thygesen"/>
    <x v="1"/>
    <s v="45006 SDU Digital og højfrekvent elektronik"/>
    <s v="Campusvej 55, 5230 Odense M"/>
    <s v="Ø26-602A-1"/>
    <s v="-"/>
    <s v="44 xi"/>
    <s v="-"/>
    <d v="2006-06-14T00:00:00"/>
    <n v="155135"/>
    <n v="0"/>
    <x v="243"/>
    <n v="0"/>
  </r>
  <r>
    <s v="43470"/>
    <s v="Spektrofotometer"/>
    <s v="-"/>
    <s v="Jakob Møller-Jensen"/>
    <x v="0"/>
    <s v="31000 Institut for Biokemi og Molekylær Biologi"/>
    <s v="Campusvej 55, 5230 Odense M"/>
    <s v="mikro/JMJ: v16-601-2"/>
    <s v="-"/>
    <s v="LS 55"/>
    <s v="-"/>
    <d v="2007-01-19T00:00:00"/>
    <n v="200000"/>
    <n v="0"/>
    <x v="244"/>
    <n v="0"/>
  </r>
  <r>
    <s v="43471"/>
    <s v="PCR-udstyr"/>
    <s v="-"/>
    <s v="Per Svenningsen"/>
    <x v="1"/>
    <s v="10200 Institut for Molekylær Medicin"/>
    <s v="Campusvej 55, 5230 Odense M"/>
    <s v="V17-613b-1"/>
    <s v="-"/>
    <s v="MX3000P"/>
    <s v="-"/>
    <d v="2007-02-05T00:00:00"/>
    <n v="289000"/>
    <n v="0"/>
    <x v="245"/>
    <n v="0"/>
  </r>
  <r>
    <s v="43476"/>
    <s v="DNA-Udstyr"/>
    <s v="-"/>
    <s v="Stefan Vogel"/>
    <x v="0"/>
    <s v="30500 Institut for Fysik, Kemi og Farmaci"/>
    <s v="Campusvej 55, 5230 Odense M"/>
    <s v="Ø11-412-1"/>
    <s v="-"/>
    <s v="AKTA OLIGOPILOT 10"/>
    <s v="1293441"/>
    <d v="2007-01-29T00:00:00"/>
    <n v="639582"/>
    <n v="0"/>
    <x v="246"/>
    <n v="0"/>
  </r>
  <r>
    <s v="43478"/>
    <s v="Spektrofotometer - ICP"/>
    <s v="13695"/>
    <s v="Carina Kronborg Lohmann"/>
    <x v="0"/>
    <s v="30605 Økologi"/>
    <s v="Campusvej 55, 5230 Odense M"/>
    <s v="V11-411-1"/>
    <s v="-"/>
    <s v="OPTIMA 2100 DV"/>
    <s v="08N7070201"/>
    <d v="2007-08-01T00:00:00"/>
    <n v="408463.65"/>
    <n v="0"/>
    <x v="247"/>
    <n v="1"/>
  </r>
  <r>
    <s v="43480"/>
    <s v="Massespektrometer"/>
    <s v="-"/>
    <s v="Christer Stenby Ejsing"/>
    <x v="0"/>
    <s v="31000 Institut for Biokemi og Molekylær Biologi"/>
    <s v="Campusvej 55, 5230 Odense M"/>
    <s v="LIPID-MS: CSE LAB: V10-508B-1"/>
    <s v="Thermo"/>
    <s v="LTQ XL (ORBI C) + ETD"/>
    <s v="SN017332B"/>
    <d v="2007-06-29T00:00:00"/>
    <n v="3500000"/>
    <n v="0"/>
    <x v="248"/>
    <n v="0"/>
  </r>
  <r>
    <s v="43484"/>
    <s v="Mikroskop"/>
    <s v="-"/>
    <s v="Per Svenningsen"/>
    <x v="0"/>
    <s v="10203 Kardiovaskulær &amp; Renalforskning"/>
    <s v="Campusvej 55, 5230 Odense M"/>
    <s v="V18-602d-0"/>
    <s v="OLYMPUS"/>
    <s v="FV1000 SYSTEM"/>
    <s v="-"/>
    <d v="2007-06-27T00:00:00"/>
    <n v="1000000"/>
    <n v="0"/>
    <x v="249"/>
    <n v="0"/>
  </r>
  <r>
    <s v="43486"/>
    <s v="Lydmåleudstyr"/>
    <s v="13649"/>
    <s v="Dina Stær Arengoth"/>
    <x v="0"/>
    <s v="30607 Lyd og Adfærd"/>
    <s v="Campusvej 55, 5230 Odense M"/>
    <s v="NEURO"/>
    <s v="-"/>
    <s v="ML200-AS2 (L)"/>
    <s v="-"/>
    <d v="2007-06-27T00:00:00"/>
    <n v="175760.02"/>
    <n v="0"/>
    <x v="250"/>
    <n v="1"/>
  </r>
  <r>
    <s v="43487"/>
    <s v="HPLC-Udstyr"/>
    <s v="-"/>
    <s v="Ole Nørregaard Jensen"/>
    <x v="0"/>
    <s v="31000 Institut for Biokemi og Molekylær Biologi"/>
    <s v="Campusvej 55, 5230 Odense M"/>
    <s v="PRG"/>
    <s v="PROXEON BIOSYSTEMS A/S"/>
    <s v="Easy nLC100(B)"/>
    <s v="LC-000154"/>
    <d v="2007-09-19T00:00:00"/>
    <n v="275000"/>
    <n v="0"/>
    <x v="251"/>
    <n v="0"/>
  </r>
  <r>
    <s v="43495"/>
    <s v="Truck"/>
    <s v="-"/>
    <s v="Jesper Egesborg"/>
    <x v="4"/>
    <s v="90400 Teknisk Service"/>
    <s v="Campusvej 55, 5230 Odense M"/>
    <s v="Udlånscentralen"/>
    <s v="-"/>
    <s v="JE 15 SP"/>
    <s v="-"/>
    <d v="2007-11-01T00:00:00"/>
    <n v="122450"/>
    <n v="0"/>
    <x v="252"/>
    <n v="0"/>
  </r>
  <r>
    <s v="43742"/>
    <s v="HPLC-udstyr"/>
    <s v="-"/>
    <s v="Morten Meyer"/>
    <x v="0"/>
    <s v="10200 Institut for Molekylær Medicin"/>
    <s v="J.B Winsløsvej 21, 5000 Odense C"/>
    <s v="WP21 151"/>
    <s v="-"/>
    <s v="UPC900/920"/>
    <s v="1294907"/>
    <d v="2007-03-22T00:00:00"/>
    <n v="200000"/>
    <n v="0"/>
    <x v="253"/>
    <n v="0"/>
  </r>
  <r>
    <s v="43913"/>
    <s v="Subaru (sælges snart)"/>
    <s v="-"/>
    <s v="Rikke Mailund Mikkelsen"/>
    <x v="1"/>
    <s v="87104 Fællesvarer, Teknisk Service"/>
    <s v="J.B. Winsløsvej 23, 5000 Odense C"/>
    <s v="WP"/>
    <s v="Subaru"/>
    <s v="NEW 2.0 FORESTER ADW"/>
    <s v="WV2ZZZ2KZEX046079/YY38572"/>
    <d v="2007-12-01T00:00:00"/>
    <n v="187230"/>
    <n v="0"/>
    <x v="254"/>
    <n v="0"/>
  </r>
  <r>
    <s v="43937"/>
    <s v="HPLC-Udstyr"/>
    <s v="53048"/>
    <s v="Stefan Vogel"/>
    <x v="0"/>
    <s v="30500 Institut for Fysik, Kemi og Farmaci"/>
    <s v="Campusvej 55, 5230 Odense M"/>
    <s v="Ø10-409-2"/>
    <s v="Dionex"/>
    <s v="LPG-3400A"/>
    <s v="-"/>
    <d v="2007-08-31T00:00:00"/>
    <n v="347500"/>
    <n v="0"/>
    <x v="255"/>
    <n v="1"/>
  </r>
  <r>
    <s v="43948"/>
    <s v="FPLC"/>
    <s v="-"/>
    <s v="Katrine Clement Kirkegaard"/>
    <x v="0"/>
    <s v="30606 Økotoksikologi"/>
    <s v="Campusvej 55, 5230 Odense M"/>
    <s v="V10-501-2"/>
    <s v="AKTA"/>
    <s v="AKTAPURIFIER UPC10"/>
    <s v="1332693"/>
    <d v="2007-09-05T00:00:00"/>
    <n v="119685"/>
    <n v="0"/>
    <x v="256"/>
    <n v="0"/>
  </r>
  <r>
    <s v="43950"/>
    <s v="Power analyzer"/>
    <s v="-"/>
    <s v="Martin H. Thygesen"/>
    <x v="0"/>
    <s v="45006 SDU Digital og højfrekvent elektronik"/>
    <s v="Campusvej 55, 5230 Odense M"/>
    <s v="Ø26-602A-1"/>
    <s v="YOKOGAWA"/>
    <s v="WT3000"/>
    <s v="-"/>
    <d v="2007-05-01T00:00:00"/>
    <n v="175020"/>
    <n v="0"/>
    <x v="257"/>
    <n v="0"/>
  </r>
  <r>
    <s v="43952"/>
    <s v="Mikroskop"/>
    <s v="11269"/>
    <s v="Per Svenningsen"/>
    <x v="0"/>
    <s v="10203 Kardiovaskulær &amp; Renalforskning"/>
    <s v="Campusvej 55, 5230 Odense M"/>
    <s v="V18-602d-0"/>
    <s v="-"/>
    <s v="FV 1000 ODK"/>
    <s v="-"/>
    <d v="2007-08-29T00:00:00"/>
    <n v="743234"/>
    <n v="0"/>
    <x v="258"/>
    <n v="1"/>
  </r>
  <r>
    <s v="43953"/>
    <s v="Datatransmissionsudstyr"/>
    <s v="-"/>
    <s v="Lars Duelund"/>
    <x v="1"/>
    <s v="42002 SDU Chemical Engineering"/>
    <s v="Campusvej 55, 5230 Odense M"/>
    <s v="Ø31-507A-1(Martin)"/>
    <s v="Spectra Physics"/>
    <s v="PUMP LASER CW 5W"/>
    <s v="Sp01005 LHA"/>
    <d v="2007-02-07T00:00:00"/>
    <n v="375486.8"/>
    <n v="0"/>
    <x v="259"/>
    <n v="0"/>
  </r>
  <r>
    <s v="43954"/>
    <s v="HPLC-Udstyr"/>
    <s v="-"/>
    <s v="Ole Nørregaard Jensen"/>
    <x v="0"/>
    <s v="31000 Institut for Biokemi og Molekylær Biologi"/>
    <s v="Campusvej 55, 5230 Odense M"/>
    <s v="PRG"/>
    <s v="Dionex Corp."/>
    <s v="Dionex E 2 (Richard)"/>
    <s v="2840713+2850702+322071"/>
    <d v="2007-06-01T00:00:00"/>
    <n v="300000"/>
    <n v="0"/>
    <x v="260"/>
    <n v="0"/>
  </r>
  <r>
    <s v="43963"/>
    <s v="ICPRIE"/>
    <s v="74703"/>
    <s v="Arkadiusz Jarosław Goszczak"/>
    <x v="0"/>
    <s v="44003 SDU Microtechnology"/>
    <s v="Alsion 2, 6400 Sønderborg"/>
    <s v="H1-07 Cleanroom"/>
    <s v="-"/>
    <s v="AMS 110 SE"/>
    <s v="R216857"/>
    <d v="2007-10-25T00:00:00"/>
    <n v="3200085"/>
    <n v="0"/>
    <x v="261"/>
    <n v="1"/>
  </r>
  <r>
    <s v="43965"/>
    <s v="Analysator-elektronik"/>
    <s v="74712"/>
    <s v="Horst-Gunter Rubahn"/>
    <x v="0"/>
    <s v="45002 SDU Mechatronics (CIM)"/>
    <s v="Alsion 2, 6400 Sønderborg"/>
    <s v="CIE 2-01"/>
    <s v="Agilent"/>
    <s v="4294A"/>
    <s v="MY43201651"/>
    <d v="2007-10-08T00:00:00"/>
    <n v="199265.6"/>
    <n v="0"/>
    <x v="262"/>
    <n v="1"/>
  </r>
  <r>
    <s v="43977"/>
    <s v="Labview udstyr"/>
    <s v="74712"/>
    <s v="Henrik Andersen"/>
    <x v="0"/>
    <s v="45002 SDU Mechatronics (CIM)"/>
    <s v="Alsion 2, 6400 Sønderborg"/>
    <s v="CIE 0-06b"/>
    <s v="NATIONAL INSTRUMENTS"/>
    <s v="NI PXI-1042"/>
    <s v="-"/>
    <d v="2007-09-30T00:00:00"/>
    <n v="132073"/>
    <n v="0"/>
    <x v="263"/>
    <n v="1"/>
  </r>
  <r>
    <s v="43978"/>
    <s v="Array printer robot"/>
    <s v="23373"/>
    <s v="Jens Skorstengaard Andersen"/>
    <x v="0"/>
    <s v="31000 Institut for Biokemi og Molekylær Biologi"/>
    <s v="Campusvej 55, 5230 Odense M"/>
    <s v="cebi: v9-kælderrum fælles"/>
    <s v="-"/>
    <s v="Garray mimi base"/>
    <s v="12751"/>
    <d v="2007-12-18T00:00:00"/>
    <n v="378970.45"/>
    <n v="0"/>
    <x v="264"/>
    <n v="1"/>
  </r>
  <r>
    <s v="43979"/>
    <s v="Spektrofotometer Flash Chromatograf"/>
    <s v="23342"/>
    <s v="Poul Nielsen"/>
    <x v="0"/>
    <s v="30500 Institut for Fysik, Kemi og Farmaci"/>
    <s v="Campusvej 55, 5230 Odense M"/>
    <s v="depot i kælder Ø10-602-0"/>
    <s v="Biotage AB"/>
    <s v="SP4 HPFC System"/>
    <s v="SP4-0614-001"/>
    <d v="2007-09-26T00:00:00"/>
    <n v="260551.05"/>
    <n v="0"/>
    <x v="265"/>
    <n v="1"/>
  </r>
  <r>
    <s v="43988"/>
    <s v="Robot tilbehør"/>
    <s v="-"/>
    <s v="Karina T. Therkildsen"/>
    <x v="0"/>
    <s v="41003 SDU Robotics"/>
    <s v="Campusvej 55, 5230 Odense M"/>
    <s v="Ø26-603a-3"/>
    <s v="-"/>
    <s v="Schunk dextrous hand"/>
    <s v="-"/>
    <d v="2007-12-28T00:00:00"/>
    <n v="395200"/>
    <n v="0"/>
    <x v="266"/>
    <n v="0"/>
  </r>
  <r>
    <s v="47328"/>
    <s v="Dataopsamlingsudstyr"/>
    <s v="13698"/>
    <s v="Dina Stær Arengoth"/>
    <x v="1"/>
    <s v="30607 Lyd og Adfærd"/>
    <s v="Campusvej 55, 5230 Odense M"/>
    <s v="NEURO V10-405-0"/>
    <s v="-"/>
    <s v="Avisoft-UltSoundGate1216H"/>
    <s v="-"/>
    <d v="2008-01-16T00:00:00"/>
    <n v="228462.99"/>
    <n v="0"/>
    <x v="267"/>
    <n v="1"/>
  </r>
  <r>
    <s v="47331"/>
    <s v="Centrifuge"/>
    <s v="-"/>
    <s v="Susanne Mandrup"/>
    <x v="0"/>
    <s v="31000 Institut for Biokemi og Molekylær Biologi"/>
    <s v="Campusvej 55, 5230 Odense M"/>
    <s v="SM Lab: v15-408b-2"/>
    <s v="-"/>
    <s v="WX 80"/>
    <s v="-"/>
    <d v="2007-09-11T00:00:00"/>
    <n v="525000.48"/>
    <n v="0"/>
    <x v="268"/>
    <n v="0"/>
  </r>
  <r>
    <s v="47334"/>
    <s v="HPLC-Udstyr"/>
    <s v="23337"/>
    <s v="Ole Nørregaard Jensen"/>
    <x v="0"/>
    <s v="31000 Institut for Biokemi og Molekylær Biologi"/>
    <s v="Campusvej 55, 5230 Odense M"/>
    <s v="PRG, depot/råkælder"/>
    <s v="Waters"/>
    <s v="NANOACQUITY A/S"/>
    <s v="-"/>
    <d v="2007-01-15T00:00:00"/>
    <n v="300000"/>
    <n v="0"/>
    <x v="269"/>
    <n v="1"/>
  </r>
  <r>
    <s v="47356"/>
    <s v="Fluorescensudtyr"/>
    <s v="23352"/>
    <s v="Frederik Wendelboe Lund"/>
    <x v="0"/>
    <s v="30500 Institut for Fysik, Kemi og Farmaci"/>
    <s v="Campusvej 55, 5230 Odense M"/>
    <s v="V10-602b-1"/>
    <s v="-"/>
    <s v="BMG415-101"/>
    <s v="415-0173"/>
    <d v="2008-01-31T00:00:00"/>
    <n v="249000"/>
    <n v="0"/>
    <x v="270"/>
    <n v="1"/>
  </r>
  <r>
    <s v="47367"/>
    <s v="Metal eksponerings maskine"/>
    <s v="-"/>
    <s v="Arkadiusz Jarosław Goszczak"/>
    <x v="0"/>
    <s v="44003 SDU Microtechnology"/>
    <s v="Alsion 2, 6400 Sønderborg"/>
    <s v="H1-07 Cleanroom"/>
    <s v="Polyteknik"/>
    <s v="CRYOFOX 600 EXPLORER"/>
    <s v="-"/>
    <d v="2007-12-11T00:00:00"/>
    <n v="1200000"/>
    <n v="0"/>
    <x v="271"/>
    <n v="0"/>
  </r>
  <r>
    <s v="47383"/>
    <s v="Atomasorptionsfotometer/Spektrometer"/>
    <s v="23673"/>
    <s v="Lilian Skytte"/>
    <x v="0"/>
    <s v="30500 Institut for Fysik, Kemi og Farmaci"/>
    <s v="Campusvej 55, 5230 Odense M"/>
    <s v="Ø14-605a-0"/>
    <s v="Perkin Elmer"/>
    <s v="ANALYST 400"/>
    <s v="201S7123201"/>
    <d v="2008-01-02T00:00:00"/>
    <n v="350000"/>
    <n v="0"/>
    <x v="272"/>
    <n v="1"/>
  </r>
  <r>
    <s v="47431"/>
    <s v="Spektrofotometer"/>
    <s v="-"/>
    <s v="Stefan Vogel"/>
    <x v="0"/>
    <s v="30500 Institut for Fysik, Kemi og Farmaci"/>
    <s v="Campusvej 55, 5230 Odense M"/>
    <s v="lager i Ø11-509b-0"/>
    <s v="-"/>
    <s v="CARY 100 BIO"/>
    <s v="EL08033843"/>
    <d v="2008-01-29T00:00:00"/>
    <n v="162288"/>
    <n v="0"/>
    <x v="273"/>
    <n v="0"/>
  </r>
  <r>
    <s v="47434"/>
    <s v="Massespektrometer"/>
    <s v="-"/>
    <s v="Ole Nørregaard Jensen"/>
    <x v="0"/>
    <s v="31000 Institut for Biokemi og Molekylær Biologi"/>
    <s v="Campusvej 55, 5230 Odense M"/>
    <s v="PRG og ONJ"/>
    <s v="APPLIED BIOSYSTEMS"/>
    <s v="4800 Maldi TOFTOF"/>
    <s v="AK12350711"/>
    <d v="2008-03-11T00:00:00"/>
    <n v="1000000"/>
    <n v="0"/>
    <x v="274"/>
    <n v="0"/>
  </r>
  <r>
    <s v="47435"/>
    <s v="Laser"/>
    <s v="24020+24021"/>
    <s v="Volodymyr Zenin"/>
    <x v="0"/>
    <s v="44004 SDU Nano Optics"/>
    <s v="Campusvej 55, 5230 Odense M"/>
    <s v="Ø26-511-1"/>
    <s v="New Focus"/>
    <s v="Tlb-6326"/>
    <s v="-"/>
    <d v="2008-04-02T00:00:00"/>
    <n v="264511.90999999997"/>
    <n v="0"/>
    <x v="275"/>
    <n v="1"/>
  </r>
  <r>
    <s v="47437"/>
    <s v="Mikroskop"/>
    <s v="11298"/>
    <s v="Dorte Mengers Flindt"/>
    <x v="0"/>
    <s v="15400 Institut for Idræt og Biomekanik"/>
    <s v="Campusvej 55, 5230 Odense M"/>
    <s v="Ø11-108B-1/ Ulrik F"/>
    <s v="Brock &amp; Michelsen A/S"/>
    <s v="Axio Imager M1"/>
    <s v="-"/>
    <d v="2008-03-12T00:00:00"/>
    <n v="363000"/>
    <n v="0"/>
    <x v="276"/>
    <n v="1"/>
  </r>
  <r>
    <s v="47438"/>
    <s v="HPLC-udstyr"/>
    <s v="23311"/>
    <s v="Heidi Grøn Jensen"/>
    <x v="0"/>
    <s v="30602 Nordcee"/>
    <s v="Campusvej 55, 5230 Odense M"/>
    <s v="NordCEE V11-406-2"/>
    <s v="Dionex Corp."/>
    <s v="ICS 1500"/>
    <s v="-"/>
    <d v="2008-03-27T00:00:00"/>
    <n v="275000"/>
    <n v="0"/>
    <x v="277"/>
    <n v="1"/>
  </r>
  <r>
    <s v="47441"/>
    <s v="Profilometer"/>
    <s v="74712"/>
    <s v="Arkadiusz Jarosław Goszczak"/>
    <x v="0"/>
    <s v="44003 SDU Microtechnology"/>
    <s v="Alsion 2, 6400 Sønderborg"/>
    <s v="H1-07 Cleanroom"/>
    <s v="Veeco Instruments Inc."/>
    <s v="Dektak 150 Stylus"/>
    <s v="25262"/>
    <d v="2008-04-28T00:00:00"/>
    <n v="301788.2"/>
    <n v="0"/>
    <x v="278"/>
    <n v="1"/>
  </r>
  <r>
    <s v="47442"/>
    <s v="AFM Mikroskop"/>
    <s v="74736"/>
    <s v="Arkadiusz Jarosław Goszczak"/>
    <x v="0"/>
    <s v="44003 SDU Microtechnology"/>
    <s v="Alsion 2, 6400 Sønderborg"/>
    <s v="H1-07 Cleanroom"/>
    <s v="Veeco Instruments Inc."/>
    <s v="Dimension SPM Instr."/>
    <s v="3100-1/1619TR"/>
    <d v="2008-03-14T00:00:00"/>
    <n v="650020"/>
    <n v="0"/>
    <x v="279"/>
    <n v="1"/>
  </r>
  <r>
    <s v="47444"/>
    <s v="Mikroskop"/>
    <s v="23356"/>
    <s v="Adam Cohen Simonsen"/>
    <x v="0"/>
    <s v="30500 Institut for Fysik, Kemi og Farmaci"/>
    <s v="Campusvej 55, 5230 Odense M"/>
    <s v="V11-601-1"/>
    <s v="Nikon"/>
    <s v="TE-2000S"/>
    <s v="Xi-120-01762"/>
    <d v="2008-04-28T00:00:00"/>
    <n v="545541.69999999995"/>
    <n v="0"/>
    <x v="280"/>
    <n v="1"/>
  </r>
  <r>
    <s v="47446"/>
    <s v="Laser"/>
    <s v="54088"/>
    <s v="Martin Aage Barsøe Hedegaard"/>
    <x v="0"/>
    <s v="42001 Institutsekretariat, IGT"/>
    <s v="Campusvej 55, 5230 Odense M"/>
    <s v="Ø31-507A-1(Martin)"/>
    <s v="Azpect Photonica AB"/>
    <s v="YAG 450MJ@1064 NM"/>
    <s v="431H"/>
    <d v="2008-03-08T00:00:00"/>
    <n v="208171.17"/>
    <n v="0"/>
    <x v="281"/>
    <n v="1"/>
  </r>
  <r>
    <s v="47447"/>
    <s v="Fluorescensudstyr"/>
    <s v="23374"/>
    <s v="Jonathan Brewer"/>
    <x v="0"/>
    <s v="31000 Institut for Biokemi og Molekylær Biologi"/>
    <s v="Campusvej 55, 5230 Odense M"/>
    <s v="MEMPHYS: v11-603a-0"/>
    <s v="BFI Optilas"/>
    <s v="Pixis 400B 1340X400"/>
    <s v="804080001"/>
    <d v="2008-04-08T00:00:00"/>
    <n v="124731.28"/>
    <n v="0"/>
    <x v="282"/>
    <n v="1"/>
  </r>
  <r>
    <s v="47462"/>
    <s v="Oscilloskop"/>
    <s v="74053"/>
    <s v="Navid Bayati"/>
    <x v="0"/>
    <s v="45003 SDU Center for Industriel Elektronik (CIE)"/>
    <s v="Alsion 2, 6400 Sønderborg"/>
    <s v="CIE Lab 4-02 CAP-SG"/>
    <s v="LECROY"/>
    <s v="8620A WAWEMASTER"/>
    <s v="-"/>
    <d v="2008-05-21T00:00:00"/>
    <n v="369000"/>
    <n v="0"/>
    <x v="283"/>
    <n v="1"/>
  </r>
  <r>
    <s v="47463"/>
    <s v="Spektrofotometer - UV"/>
    <s v="23342"/>
    <s v="Stefan Vogel"/>
    <x v="0"/>
    <s v="30500 Institut for Fysik, Kemi og Farmaci"/>
    <s v="Campusvej 55, 5230 Odense M"/>
    <s v="Ø10-412-1"/>
    <s v="KINETIC Bechman UV"/>
    <s v="DU-800 HP KINETIC"/>
    <s v="8002854"/>
    <d v="2008-05-07T00:00:00"/>
    <n v="196000"/>
    <n v="0"/>
    <x v="284"/>
    <n v="1"/>
  </r>
  <r>
    <s v="47464"/>
    <s v="Oscilloskop"/>
    <s v="-"/>
    <s v="Martin H. Thygesen"/>
    <x v="0"/>
    <s v="45006 SDU Digital og højfrekvent elektronik"/>
    <s v="Campusvej 55, 5230 Odense M"/>
    <s v="Ø28-604-2"/>
    <s v="AGILENT TECNOLOGIES"/>
    <s v="DSO6032A 2-CHANNEL"/>
    <s v="MY44009014"/>
    <d v="2008-05-06T00:00:00"/>
    <n v="123929.18"/>
    <n v="0"/>
    <x v="285"/>
    <n v="0"/>
  </r>
  <r>
    <s v="47475"/>
    <s v="Signalgenerator"/>
    <s v="74053"/>
    <s v="Martin H. Thygesen"/>
    <x v="0"/>
    <s v="45006 SDU Digital og højfrekvent elektronik"/>
    <s v="Campusvej 55, 5230 Odense M"/>
    <s v="Ø28-604-2"/>
    <s v="Rohde &amp; Schwarz"/>
    <s v="SMA-A100"/>
    <s v="101502-2"/>
    <d v="2008-05-27T00:00:00"/>
    <n v="104477.8"/>
    <n v="0"/>
    <x v="286"/>
    <n v="1"/>
  </r>
  <r>
    <s v="47497"/>
    <s v="HPLC-Udstyr"/>
    <s v="23356"/>
    <s v="Judith Kuntsche"/>
    <x v="0"/>
    <s v="30500 Institut for Fysik, Kemi og Farmaci"/>
    <s v="Campusvej 55, 5230 Odense M"/>
    <s v="Ø9-510b-2"/>
    <s v="Agilent Tecnologies"/>
    <s v="G2175BA / G2185BA"/>
    <s v="-"/>
    <d v="2008-06-06T00:00:00"/>
    <n v="372136.27"/>
    <n v="0"/>
    <x v="287"/>
    <n v="1"/>
  </r>
  <r>
    <s v="47498"/>
    <s v="Mikroskop"/>
    <s v="-"/>
    <s v="Peter Leth"/>
    <x v="0"/>
    <s v="13900 Retsmedicinsk Institut"/>
    <s v="Campusvej 55, 5230 Odense M"/>
    <s v="V13-914-a-0"/>
    <s v="OLYMPUS"/>
    <s v="BX51TF-5"/>
    <s v="-"/>
    <d v="2008-06-26T00:00:00"/>
    <n v="193400"/>
    <n v="0"/>
    <x v="288"/>
    <n v="0"/>
  </r>
  <r>
    <s v="47521"/>
    <s v="Analysator - termisk"/>
    <s v="23356"/>
    <s v="Mads Toudal Frandsen"/>
    <x v="0"/>
    <s v="30500 Institut for Fysik, Kemi og Farmaci"/>
    <s v="Campusvej 55, 5230 Odense M"/>
    <s v="V10-601-1"/>
    <s v="SINTERFACE TECHNOLOGIES"/>
    <s v="PAT-1"/>
    <s v="100087"/>
    <d v="2008-07-03T00:00:00"/>
    <n v="253477.03"/>
    <n v="0"/>
    <x v="289"/>
    <n v="1"/>
  </r>
  <r>
    <s v="47522"/>
    <s v="Vibrationsmeter"/>
    <s v="74712"/>
    <s v="Lars Duggen"/>
    <x v="0"/>
    <s v="45002 SDU Mechatronics (CIM)"/>
    <s v="Alsion 2, 6400 Sønderborg"/>
    <s v="CIE 2:07"/>
    <s v="-"/>
    <s v="PSV-400-M"/>
    <s v="-"/>
    <d v="2008-08-20T00:00:00"/>
    <n v="1249558"/>
    <n v="0"/>
    <x v="290"/>
    <n v="1"/>
  </r>
  <r>
    <s v="47523"/>
    <s v="Kalorimeter"/>
    <s v="23351"/>
    <s v="Frederik Wendelboe Lund"/>
    <x v="0"/>
    <s v="30500 Institut for Fysik, Kemi og Farmaci"/>
    <s v="Campusvej 55, 5230 Odense M"/>
    <s v="V10-602b-1"/>
    <s v="-"/>
    <s v="6300 DSC SYSTEM"/>
    <s v="SNA 171887"/>
    <d v="2007-12-31T00:00:00"/>
    <n v="458681"/>
    <n v="0"/>
    <x v="291"/>
    <n v="1"/>
  </r>
  <r>
    <s v="47533"/>
    <s v="Mikroskop"/>
    <s v="-"/>
    <s v="Jonas Beermann Kristiansen"/>
    <x v="0"/>
    <s v="44004 SDU Nano Optics"/>
    <s v="Campusvej 55, 5230 Odense M"/>
    <s v="Ø27-512-1"/>
    <s v="WITEC SYSTEM"/>
    <s v="ALPHA 300"/>
    <s v="-"/>
    <d v="2008-06-19T00:00:00"/>
    <n v="1884460.94"/>
    <n v="0"/>
    <x v="292"/>
    <n v="0"/>
  </r>
  <r>
    <s v="47534"/>
    <s v="Analysator-elektronik"/>
    <s v="-"/>
    <s v="Martin H. Thygesen"/>
    <x v="0"/>
    <s v="45006 SDU Digital og højfrekvent elektronik"/>
    <s v="Campusvej 55, 5230 Odense M"/>
    <s v="Ø28-604-2"/>
    <s v="AGILENT TECNOLOGIES"/>
    <s v="N9010 EXA"/>
    <s v="-"/>
    <d v="2008-06-09T00:00:00"/>
    <n v="139801.45000000001"/>
    <n v="0"/>
    <x v="293"/>
    <n v="0"/>
  </r>
  <r>
    <s v="47535"/>
    <s v="Analysator-elektronik"/>
    <s v="-"/>
    <s v="Martin H. Thygesen"/>
    <x v="0"/>
    <s v="45006 SDU Digital og højfrekvent elektronik"/>
    <s v="Campusvej 55, 5230 Odense M"/>
    <s v="Ø28-604-2"/>
    <s v="AGILENT TECNOLOGIES"/>
    <s v="E5071C ENA"/>
    <s v="MY46101435"/>
    <d v="2008-06-02T00:00:00"/>
    <n v="134736.68"/>
    <n v="0"/>
    <x v="294"/>
    <n v="0"/>
  </r>
  <r>
    <s v="47606"/>
    <s v="Mikroskop"/>
    <s v="23389"/>
    <s v="Iris Adam"/>
    <x v="0"/>
    <s v="30607 Lyd og Adfærd"/>
    <s v="Campusvej 55, 5230 Odense M"/>
    <s v="V16-602-1"/>
    <s v="OLYMPUS DANMARK"/>
    <s v="MMI-SC-SYS"/>
    <s v="-"/>
    <d v="2008-08-18T00:00:00"/>
    <n v="534575"/>
    <n v="0"/>
    <x v="295"/>
    <n v="1"/>
  </r>
  <r>
    <s v="47608"/>
    <s v="Farvemaskine"/>
    <s v="-"/>
    <s v="Tanja Dreehsen Højgaard"/>
    <x v="1"/>
    <s v="13900 Retsmedicinsk Institut"/>
    <s v="Campusvej 55, 5230 Odense M"/>
    <s v="V17-913-c-0"/>
    <s v="Sakura Finetek Denmark ApS"/>
    <s v="6133 PRISMA"/>
    <s v="-"/>
    <d v="2008-06-30T00:00:00"/>
    <n v="380000"/>
    <n v="0"/>
    <x v="296"/>
    <n v="0"/>
  </r>
  <r>
    <s v="47609"/>
    <s v="Fluorometer"/>
    <s v="23356"/>
    <s v="Mads Toudal Frandsen"/>
    <x v="0"/>
    <s v="30500 Institut for Fysik, Kemi og Farmaci"/>
    <s v="Campusvej 55, 5230 Odense M"/>
    <s v="Ø9-511b-2"/>
    <s v="ANALYTICAL INSTRUMENTS AS"/>
    <s v="CARY ECLIPSE"/>
    <s v="EL06073794"/>
    <d v="2008-06-27T00:00:00"/>
    <n v="137504"/>
    <n v="0"/>
    <x v="297"/>
    <n v="1"/>
  </r>
  <r>
    <s v="47610"/>
    <s v="Sputter coater"/>
    <s v="74712"/>
    <s v="Horst-Gunter Rubahn"/>
    <x v="0"/>
    <s v="44003 SDU Microtechnology"/>
    <s v="Alsion 2, 6400 Sønderborg"/>
    <s v="H1-07 Cleanroom"/>
    <s v="SPECTRAL SOLUTIONS AB"/>
    <s v="Sputter coater 208HR"/>
    <s v="-"/>
    <d v="2008-07-22T00:00:00"/>
    <n v="140020"/>
    <n v="0"/>
    <x v="298"/>
    <n v="1"/>
  </r>
  <r>
    <s v="47611"/>
    <s v="Precision impedance analyzer"/>
    <s v="54102"/>
    <s v="Martin H. Thygesen"/>
    <x v="0"/>
    <s v="45006 SDU Digital og højfrekvent elektronik"/>
    <s v="Campusvej 55, 5230 Odense M"/>
    <s v="Ø26-602a-1"/>
    <s v="AGILENT TECHNOLOGIES"/>
    <s v="4294A"/>
    <s v="MY43201955"/>
    <d v="2008-07-25T00:00:00"/>
    <n v="189045.14"/>
    <n v="0"/>
    <x v="299"/>
    <n v="1"/>
  </r>
  <r>
    <s v="47623"/>
    <s v="Ion chromatograf/prep. HPLC"/>
    <s v="-"/>
    <s v="Lars Duelund"/>
    <x v="0"/>
    <s v="42001 Institutsekretariat, IGT"/>
    <s v="Campusvej 55, 5230 Odense M"/>
    <s v="Ø31-511-1/Ø31-512-2"/>
    <s v="-"/>
    <s v="ICS-3000 DP"/>
    <s v="08090692"/>
    <d v="2008-10-15T00:00:00"/>
    <n v="757542.29"/>
    <n v="0"/>
    <x v="300"/>
    <n v="0"/>
  </r>
  <r>
    <s v="47624"/>
    <s v="Mikroskop"/>
    <s v="23406"/>
    <s v="Jens Skorstengaard Andersen"/>
    <x v="0"/>
    <s v="31000 Institut for Biokemi og Molekylær Biologi"/>
    <s v="Campusvej 55, 5230 Odense M"/>
    <s v="cebi: V10-505c-1"/>
    <s v="-"/>
    <s v="AXIO OBSERVER Z1"/>
    <s v="3834000682"/>
    <d v="2008-08-29T00:00:00"/>
    <n v="909285"/>
    <n v="0"/>
    <x v="301"/>
    <n v="1"/>
  </r>
  <r>
    <s v="47625"/>
    <s v="Sav"/>
    <s v="11712"/>
    <s v="Sara Trindkær Nissen"/>
    <x v="0"/>
    <s v="10100 Klinisk Institut"/>
    <s v="Campusvej 55, 5230 Odense M"/>
    <s v="V18-812e-1"/>
    <s v="-"/>
    <s v="MICROTOME CUTTING"/>
    <s v="-"/>
    <d v="2007-08-28T00:00:00"/>
    <n v="239141.56"/>
    <n v="0"/>
    <x v="302"/>
    <n v="1"/>
  </r>
  <r>
    <s v="47626"/>
    <s v="Fiberskop"/>
    <s v="17001"/>
    <s v="Jesper Stæhr"/>
    <x v="1"/>
    <s v="19500 Biomedicinsk Laboratorium"/>
    <s v="Campusvej 55, 5230 Odense M"/>
    <s v="V09-608c-0"/>
    <s v="KARL STORZ-ENDOSKOPI DANMARK"/>
    <s v="URETERO-FIBERSCOPE"/>
    <s v="2007956S"/>
    <d v="2008-06-06T00:00:00"/>
    <n v="130000"/>
    <n v="0"/>
    <x v="303"/>
    <n v="1"/>
  </r>
  <r>
    <s v="47640"/>
    <s v="Massespektrometer"/>
    <s v="21207"/>
    <s v="Flemming Nielsen"/>
    <x v="0"/>
    <s v="10304 Klinisk farmakologi, farmaci og Miljømedicin"/>
    <s v="Campusvej 55, 5230 Odense M"/>
    <s v="V17-812d-2"/>
    <s v="THERMO ELECTRON"/>
    <s v="TSQ QUANTUM ULTRA"/>
    <s v="-"/>
    <d v="2008-03-13T00:00:00"/>
    <n v="1838200"/>
    <n v="0"/>
    <x v="304"/>
    <n v="1"/>
  </r>
  <r>
    <s v="47677"/>
    <s v="Spektrum analysator/Elektronisk arbejdsstation"/>
    <s v="24015"/>
    <s v="Shuang Ma Andersen"/>
    <x v="0"/>
    <s v="42001 Institutsekretariat, IGT"/>
    <s v="Campusvej 55, 5230 Odense M"/>
    <s v="Ø33-509-1"/>
    <s v="Zahner Elektrik"/>
    <s v="IM6 WORKSTATION"/>
    <s v="12362"/>
    <d v="2008-09-03T00:00:00"/>
    <n v="131391.9"/>
    <n v="0"/>
    <x v="305"/>
    <n v="1"/>
  </r>
  <r>
    <s v="47678"/>
    <s v="Spektrum analysator/Elektronisk arbejdsstation"/>
    <s v="54001"/>
    <s v="Shuang Ma Andersen"/>
    <x v="0"/>
    <s v="42001 Institutsekretariat, IGT"/>
    <s v="Campusvej 55, 5230 Odense M"/>
    <s v="Ø33-509-1"/>
    <s v="Zahner Elektrik"/>
    <s v="IM6EX WORKSTATION"/>
    <s v="14756"/>
    <d v="2008-09-03T00:00:00"/>
    <n v="198390.59"/>
    <n v="0"/>
    <x v="306"/>
    <n v="1"/>
  </r>
  <r>
    <s v="47680"/>
    <s v="HPLC-udstyr (HPLC-4)"/>
    <s v="-"/>
    <s v="Lars Duelund"/>
    <x v="0"/>
    <s v="42001 Institutsekretariat, IGT"/>
    <s v="Campusvej 55, 5230 Odense M"/>
    <s v="Ø31-512-2"/>
    <s v="AGILENT TECNOLOGIES"/>
    <s v="G1379B-G1312A"/>
    <s v="-"/>
    <d v="2008-10-23T00:00:00"/>
    <n v="307625"/>
    <n v="0"/>
    <x v="307"/>
    <n v="0"/>
  </r>
  <r>
    <s v="47707"/>
    <s v="Elektronmikroskop"/>
    <s v="-"/>
    <s v="Torgom Yezekyan"/>
    <x v="0"/>
    <s v="44004 SDU Nano Optics"/>
    <s v="Campusvej 55, 5230 Odense M"/>
    <s v="Ø27-512a-1"/>
    <s v="-"/>
    <s v="JSM-6490LV"/>
    <s v="-"/>
    <d v="2008-09-24T00:00:00"/>
    <n v="483535"/>
    <n v="0"/>
    <x v="308"/>
    <n v="0"/>
  </r>
  <r>
    <s v="47715"/>
    <s v="HPLC-Udstyr"/>
    <s v="53007"/>
    <s v="Stefan Vogel"/>
    <x v="0"/>
    <s v="30500 Institut for Fysik, Kemi og Farmaci"/>
    <s v="Campusvej 55, 5230 Odense M"/>
    <s v="Ø10-409-0"/>
    <s v="UKENDT"/>
    <s v="AKTAPURIFIER 10"/>
    <s v="1370067"/>
    <d v="2008-09-12T00:00:00"/>
    <n v="653295.66"/>
    <n v="0"/>
    <x v="309"/>
    <n v="1"/>
  </r>
  <r>
    <s v="47716"/>
    <s v="UV-Fotometer"/>
    <s v="23372"/>
    <s v="Ole Nørregaard Jensen"/>
    <x v="0"/>
    <s v="31000 Institut for Biokemi og Molekylær Biologi"/>
    <s v="Campusvej 55, 5230 Odense M"/>
    <s v="PRG"/>
    <s v="UVP"/>
    <s v="BIOSPECTRUM 800"/>
    <s v="-"/>
    <d v="2008-11-24T00:00:00"/>
    <n v="260000"/>
    <n v="0"/>
    <x v="310"/>
    <n v="1"/>
  </r>
  <r>
    <s v="47717"/>
    <s v="HPLC-Udstyr"/>
    <s v="3333084"/>
    <s v="Peter Højrup"/>
    <x v="0"/>
    <s v="31000 Institut for Biokemi og Molekylær Biologi"/>
    <s v="Campusvej 55, 5230 Odense M"/>
    <s v="PRG og PHØ"/>
    <s v="AGILENT TECNOLOGIES"/>
    <s v="1200 serie (PHØ HPLC)"/>
    <s v="DE63060628+DE64255966+DE60557051"/>
    <d v="2008-11-24T00:00:00"/>
    <n v="205369.52"/>
    <n v="0"/>
    <x v="311"/>
    <n v="1"/>
  </r>
  <r>
    <s v="47718"/>
    <s v="HPLC-Udstyr"/>
    <s v="13519"/>
    <s v="Thomas J.D. Jørgensen"/>
    <x v="0"/>
    <s v="31000 Institut for Biokemi og Molekylær Biologi"/>
    <s v="Campusvej 55, 5230 Odense M"/>
    <s v="PRG og TJDJ"/>
    <s v="AGILENT TECNOLOGIES"/>
    <s v="TJDJ HDXsystemG1382A 1200"/>
    <s v="de40928100+de60555619+jp82010437"/>
    <d v="2008-11-24T00:00:00"/>
    <n v="137710.88"/>
    <n v="0"/>
    <x v="312"/>
    <n v="1"/>
  </r>
  <r>
    <s v="47719"/>
    <s v="HPLC-Udstyr"/>
    <s v="23578"/>
    <s v="Peter Højrup"/>
    <x v="0"/>
    <s v="31000 Institut for Biokemi og Molekylær Biologi"/>
    <s v="Campusvej 55, 5230 Odense M"/>
    <s v="PRG og PHø"/>
    <s v="AGILENT TECNOLOGIES"/>
    <s v="1200 serie (HILIC)"/>
    <s v="JP82009125+DE60555600+DE6056581"/>
    <d v="2008-10-22T00:00:00"/>
    <n v="466533.04"/>
    <n v="0"/>
    <x v="313"/>
    <n v="1"/>
  </r>
  <r>
    <s v="47721"/>
    <s v="Centrifuge"/>
    <s v="-"/>
    <s v="Ditte Neess Pedersen"/>
    <x v="0"/>
    <s v="31000 Institut for Biokemi og Molekylær Biologi"/>
    <s v="Campusvej 55, 5230 Odense M"/>
    <s v="Oasen: v7-505-1"/>
    <s v="Thermo"/>
    <s v="Sorval, RC-6 PLUS"/>
    <s v="-"/>
    <d v="2008-12-15T00:00:00"/>
    <n v="200000"/>
    <n v="0"/>
    <x v="314"/>
    <n v="0"/>
  </r>
  <r>
    <s v="47725"/>
    <s v="Inkubator"/>
    <s v="13863"/>
    <s v="Marianne Kondrup Rasmussen"/>
    <x v="0"/>
    <s v="31000 Institut for Biokemi og Molekylær Biologi"/>
    <s v="Campusvej 55, 5230 Odense M"/>
    <s v="kl2 lab"/>
    <s v="BRAUNER &amp; NYBRO"/>
    <s v="BINDER KB 53"/>
    <s v="-"/>
    <d v="2008-12-22T00:00:00"/>
    <n v="102000"/>
    <n v="0"/>
    <x v="315"/>
    <n v="1"/>
  </r>
  <r>
    <s v="47728"/>
    <s v="Robot"/>
    <s v="23578"/>
    <s v="Christer Stenby Ejsing"/>
    <x v="0"/>
    <s v="31000 Institut for Biokemi og Molekylær Biologi"/>
    <s v="Campusvej 55, 5230 Odense M"/>
    <s v="LIPID-MS: CSE LAB: V10-508B-1"/>
    <s v="ADVION BIOSCIENCES"/>
    <s v="Traversa Nanomate system"/>
    <s v="TR342"/>
    <d v="2008-09-30T00:00:00"/>
    <n v="427389"/>
    <n v="0"/>
    <x v="316"/>
    <n v="1"/>
  </r>
  <r>
    <s v="47729"/>
    <s v="Mikroskopstilbehør"/>
    <s v="23374"/>
    <s v="Jonathan Brewer"/>
    <x v="0"/>
    <s v="30500 Institut for Fysik, Kemi og Farmaci"/>
    <s v="Campusvej 55, 5230 Odense M"/>
    <s v="V12-605b-0"/>
    <s v="OLYMPUS DANMARK"/>
    <s v="CMR-TIR-2L"/>
    <s v="-"/>
    <d v="2008-12-11T00:00:00"/>
    <n v="146245.6"/>
    <n v="0"/>
    <x v="317"/>
    <n v="1"/>
  </r>
  <r>
    <s v="47775"/>
    <s v="Visuel stimulations apparat"/>
    <s v="-"/>
    <s v="Thomas O. Madsen"/>
    <x v="0"/>
    <s v="65000 Institut for Kultur- og Sprogvidenskaber"/>
    <s v="Campusvej 55, 5230 Odense M"/>
    <s v="eLab"/>
    <s v="TOBII TECHNOLOGY"/>
    <s v="TOBII X120"/>
    <s v="TX120/204/93000302"/>
    <d v="2009-09-23T00:00:00"/>
    <n v="290463.08"/>
    <n v="0"/>
    <x v="318"/>
    <n v="0"/>
  </r>
  <r>
    <s v="47777"/>
    <s v="Fryseapparat"/>
    <s v="-"/>
    <s v="Jacek Fiutowski"/>
    <x v="0"/>
    <s v="44003 SDU Microtechnology"/>
    <s v="Alsion 2, 6400 Sønderborg"/>
    <s v="H0-07 NANO LAB"/>
    <s v="Sumitomo"/>
    <s v="CNA-11B Cryostat"/>
    <s v="065393"/>
    <d v="2009-05-18T00:00:00"/>
    <n v="245435.38"/>
    <n v="0"/>
    <x v="319"/>
    <n v="0"/>
  </r>
  <r>
    <s v="47784"/>
    <s v="Analysator-elektronik"/>
    <s v="-"/>
    <s v="Torgom Yezekyan"/>
    <x v="0"/>
    <s v="44004 SDU Nano Optics"/>
    <s v="Campusvej 55, 5230 Odense M"/>
    <s v="Ø26-508-1"/>
    <s v="BRUEL &amp; KJÆR"/>
    <s v="3560-D"/>
    <s v="-"/>
    <d v="2009-07-17T00:00:00"/>
    <n v="323262"/>
    <n v="0"/>
    <x v="320"/>
    <n v="0"/>
  </r>
  <r>
    <s v="47787"/>
    <s v="Celleanalysator"/>
    <s v="13863"/>
    <s v="Birgitte Haahr Kallipolitis"/>
    <x v="0"/>
    <s v="31000 Institut for Biokemi og Molekylær Biologi"/>
    <s v="Campusvej 55, 5230 Odense M"/>
    <s v="mikro/LMO: KL2"/>
    <s v="AID AUTOIMMUN DIAGNOSTIKA"/>
    <s v="AID Autoimmun dianostika"/>
    <s v="BAC020407002"/>
    <d v="2009-04-17T00:00:00"/>
    <n v="110982.65"/>
    <n v="0"/>
    <x v="321"/>
    <n v="1"/>
  </r>
  <r>
    <s v="47788"/>
    <s v="Analysator-Kviksølv"/>
    <s v="51117"/>
    <s v="Philippe Grandjean"/>
    <x v="0"/>
    <s v="10304 Klinisk farmakologi, farmaci og Miljømedicin"/>
    <s v="Campusvej 55, 5230 Odense M"/>
    <s v="V17-805a-2"/>
    <s v="Milestone"/>
    <s v="DMA-80"/>
    <s v="09010655"/>
    <d v="2009-04-29T00:00:00"/>
    <n v="199999"/>
    <n v="0"/>
    <x v="322"/>
    <n v="1"/>
  </r>
  <r>
    <s v="47790"/>
    <s v="HPLC-Udstyr"/>
    <s v="-"/>
    <s v="Martin Brandl"/>
    <x v="0"/>
    <s v="30500 Institut for Fysik, Kemi og Farmaci"/>
    <s v="Campusvej 55, 5230 Odense M"/>
    <s v="Ø9-510b-2"/>
    <s v="WYATT TECHNOLOGY"/>
    <s v="7696 Agilent"/>
    <s v="DE 62957478"/>
    <d v="2009-08-28T00:00:00"/>
    <n v="655608.29"/>
    <n v="0"/>
    <x v="323"/>
    <n v="0"/>
  </r>
  <r>
    <s v="47795"/>
    <s v="Vandanalyseudstyr"/>
    <s v="5313696"/>
    <s v="Anni Glud"/>
    <x v="1"/>
    <s v="30602 Nordcee"/>
    <s v="Campusvej 55, 5230 Odense M"/>
    <s v="NordCEE V12-408-0"/>
    <s v="SEA &amp; SUN TECHNOLOGY"/>
    <s v="CTD90M E - PROBE"/>
    <s v="-"/>
    <d v="2008-12-18T00:00:00"/>
    <n v="136056.07999999999"/>
    <n v="0"/>
    <x v="324"/>
    <n v="1"/>
  </r>
  <r>
    <s v="47800"/>
    <s v="Kolposkop"/>
    <s v="-"/>
    <s v="Birgitte Schmidt Astrup"/>
    <x v="0"/>
    <s v="13900 Retsmedicinsk Institut"/>
    <s v="Campusvej 55, 5230 Odense M"/>
    <s v="OUH-CVO"/>
    <s v="BROCK &amp; MICHELSEN"/>
    <s v="150 FC"/>
    <s v="-"/>
    <d v="2009-09-18T00:00:00"/>
    <n v="154806"/>
    <n v="0"/>
    <x v="325"/>
    <n v="0"/>
  </r>
  <r>
    <s v="47801"/>
    <s v="Ultralydapparat"/>
    <s v="21253"/>
    <s v="Anders Grøntved"/>
    <x v="0"/>
    <s v="15400 Institut for Idræt og Biomekanik"/>
    <s v="Campusvej 55, 5230 Odense M"/>
    <s v="RICH: Ø11-112A-1"/>
    <s v="Ukendt"/>
    <s v="LE BT09 TSP"/>
    <s v="-"/>
    <d v="2009-09-15T00:00:00"/>
    <n v="191570"/>
    <n v="0"/>
    <x v="326"/>
    <n v="1"/>
  </r>
  <r>
    <s v="47802"/>
    <s v="Dataopsamlingsudstyr"/>
    <s v="21251"/>
    <s v="Karen Søgaard"/>
    <x v="0"/>
    <s v="15400 Institut for Idræt og Biomekanik"/>
    <s v="Campusvej 55, 5230 Odense M"/>
    <s v="MUSKULOS"/>
    <s v="Velamed GMBH"/>
    <s v="DTS-SYSTEM"/>
    <s v="-"/>
    <d v="2009-06-30T00:00:00"/>
    <n v="272120.90000000002"/>
    <n v="0"/>
    <x v="327"/>
    <n v="1"/>
  </r>
  <r>
    <s v="47804"/>
    <s v="Myograf"/>
    <s v="-"/>
    <s v="Per Svenningsen"/>
    <x v="0"/>
    <s v="10200 Institut for Molekylær Medicin"/>
    <s v="Campusvej 55, 5230 Odense M"/>
    <s v="V17-616a-1"/>
    <s v="DMT"/>
    <s v="110P-Z"/>
    <s v="-"/>
    <d v="2009-10-29T00:00:00"/>
    <n v="269969"/>
    <n v="0"/>
    <x v="328"/>
    <n v="0"/>
  </r>
  <r>
    <s v="47805"/>
    <s v="Oscillator"/>
    <s v="-"/>
    <s v="Jonathan Brewer"/>
    <x v="0"/>
    <s v="31000 Institut for Biokemi og Molekylær Biologi"/>
    <s v="Campusvej 55, 5230 Odense M"/>
    <s v="MEMPHYS: v12-603a-0"/>
    <s v="-"/>
    <s v="MAI TAI HP DS"/>
    <s v="-"/>
    <d v="2009-07-08T00:00:00"/>
    <n v="769400.5"/>
    <n v="0"/>
    <x v="329"/>
    <n v="0"/>
  </r>
  <r>
    <s v="47806"/>
    <s v="Fryseapparat"/>
    <s v="23876"/>
    <s v="Jonathan Brewer"/>
    <x v="0"/>
    <s v="31000 Institut for Biokemi og Molekylær Biologi"/>
    <s v="Campusvej 55, 5230 Odense M"/>
    <s v="V11-605b-0"/>
    <s v="-"/>
    <s v="Cryotome F.S.E."/>
    <s v="-"/>
    <d v="2009-08-20T00:00:00"/>
    <n v="185137.89"/>
    <n v="0"/>
    <x v="330"/>
    <n v="1"/>
  </r>
  <r>
    <s v="47809"/>
    <s v="Cryostat"/>
    <s v="-"/>
    <s v="Dorte Mengers Flindt"/>
    <x v="0"/>
    <s v="15400 Institut for Idræt og Biomekanik"/>
    <s v="Campusvej 55, 5230 Odense M"/>
    <s v="Ø11-108B-1/Ulrik F"/>
    <s v="MICROM"/>
    <s v="HM 560M"/>
    <s v="-"/>
    <d v="2008-08-29T00:00:00"/>
    <n v="250162.32"/>
    <n v="0"/>
    <x v="331"/>
    <n v="0"/>
  </r>
  <r>
    <s v="47814"/>
    <s v="Mikroskopfotometer"/>
    <s v="23686"/>
    <s v="Stefan Vogel"/>
    <x v="0"/>
    <s v="30500 Institut for Fysik, Kemi og Farmaci"/>
    <s v="Campusvej 55, 5230 Odense M"/>
    <s v="Ø11-412-2"/>
    <s v="Nanosight LTD"/>
    <s v="Nanosight LM10"/>
    <s v="528"/>
    <d v="2009-09-30T00:00:00"/>
    <n v="289157.96000000002"/>
    <n v="0"/>
    <x v="332"/>
    <n v="1"/>
  </r>
  <r>
    <s v="47815"/>
    <s v="Videoudstyr diverse"/>
    <s v="72017"/>
    <s v="Jesper Stæhr"/>
    <x v="0"/>
    <s v="19500 Biomedicinsk Laboratorium"/>
    <s v="Campusvej 55, 5230 Odense M"/>
    <s v="V14-612a-0"/>
    <s v="Agntho´s AB"/>
    <s v="Smart Tracking System"/>
    <s v="-"/>
    <d v="2009-12-04T00:00:00"/>
    <n v="131009.72"/>
    <n v="0"/>
    <x v="333"/>
    <n v="1"/>
  </r>
  <r>
    <s v="47817"/>
    <s v="Støjmåleudstyr"/>
    <s v="-"/>
    <s v="Martin H. Thygesen"/>
    <x v="0"/>
    <s v="45006 SDU Digital og højfrekvent elektronik"/>
    <s v="Campusvej 55, 5230 Odense M"/>
    <s v="Ø28-512a-1"/>
    <s v="-"/>
    <s v="SY-2 SYMPHONIE"/>
    <s v="-"/>
    <d v="2009-11-26T00:00:00"/>
    <n v="104000"/>
    <n v="0"/>
    <x v="334"/>
    <n v="0"/>
  </r>
  <r>
    <s v="47818"/>
    <s v="DNA-udstyr"/>
    <s v="23565"/>
    <s v="Brage Storstein Andresen"/>
    <x v="0"/>
    <s v="31000 Institut for Biokemi og Molekylær Biologi"/>
    <s v="Campusvej 55, 5230 Odense M"/>
    <s v="v15-411a-1"/>
    <s v="Agilent Tecnologies"/>
    <s v="Bioanalyzer 2100"/>
    <s v="De72905190"/>
    <d v="2009-09-22T00:00:00"/>
    <n v="156949.6"/>
    <n v="0"/>
    <x v="335"/>
    <n v="1"/>
  </r>
  <r>
    <s v="47819"/>
    <s v="Reoler"/>
    <s v="-"/>
    <s v="Jesper Stæhr"/>
    <x v="0"/>
    <s v="19500 Biomedicinsk Laboratorium"/>
    <s v="Campusvej 55, 5230 Odense M"/>
    <s v="45,1 kælder (musestald)"/>
    <s v="Scanbur BK"/>
    <s v="Sealsafe for GM500"/>
    <s v="-"/>
    <d v="2009-12-08T00:00:00"/>
    <n v="1794386.19"/>
    <n v="0"/>
    <x v="336"/>
    <n v="0"/>
  </r>
  <r>
    <s v="47820"/>
    <s v="Massespektrometer - MALDI - HPLC + ESI"/>
    <s v="-"/>
    <s v="Frants Roager Lauritsen"/>
    <x v="0"/>
    <s v="30500 Institut for Fysik, Kemi og Farmaci"/>
    <s v="Campusvej 55, 5230 Odense M"/>
    <s v="Ø14-605-0"/>
    <s v="Bruker Daltonics"/>
    <s v="Autoflex - MALDI Microtof"/>
    <s v="GT0253G201-G"/>
    <d v="2009-12-16T00:00:00"/>
    <n v="2500000"/>
    <n v="0"/>
    <x v="337"/>
    <n v="0"/>
  </r>
  <r>
    <s v="47821"/>
    <s v="Mikroskop"/>
    <s v="11712"/>
    <s v="Sara Trindkær Nissen"/>
    <x v="0"/>
    <s v="10100 Klinisk Institut"/>
    <s v="Campusvej 55, 5230 Odense M"/>
    <s v="V18-812d-1"/>
    <s v="Olympus Danmark"/>
    <s v="BX51TF-5"/>
    <s v="-"/>
    <d v="2009-08-31T00:00:00"/>
    <n v="523684.8"/>
    <n v="0"/>
    <x v="338"/>
    <n v="1"/>
  </r>
  <r>
    <s v="47825"/>
    <s v="Mikroskop"/>
    <s v="11423"/>
    <s v="Per Svenningsen"/>
    <x v="0"/>
    <s v="10200 Institut for Molekylær Medicin"/>
    <s v="Campusvej 55, 5230 Odense M"/>
    <s v="V18-700d-1"/>
    <s v="Olympus Danmark A/S"/>
    <s v="U-TBI90"/>
    <s v="-"/>
    <d v="2009-11-23T00:00:00"/>
    <n v="666822"/>
    <n v="0"/>
    <x v="339"/>
    <n v="1"/>
  </r>
  <r>
    <s v="47827"/>
    <s v="GPS-udstyr"/>
    <s v="12951"/>
    <s v="Henrik Baare Olsen"/>
    <x v="7"/>
    <s v="15400 Institut for Idræt og Biomekanik"/>
    <s v="Campusvej 55, 5230 Odense M"/>
    <s v="MUSKELFYS"/>
    <s v="-"/>
    <s v="BT-Q1000X"/>
    <s v="-"/>
    <d v="2010-01-26T00:00:00"/>
    <n v="101369.03"/>
    <n v="0"/>
    <x v="340"/>
    <n v="1"/>
  </r>
  <r>
    <s v="47828"/>
    <s v="Mikroskop"/>
    <s v="23311"/>
    <s v="Heidi Grøn Jensen"/>
    <x v="0"/>
    <s v="30602 Nordcee"/>
    <s v="Campusvej 55, 5230 Odense M"/>
    <s v="NordCEE V10-406b-1"/>
    <s v="LEICA A\S"/>
    <s v="DM2000"/>
    <s v="-"/>
    <d v="2009-12-07T00:00:00"/>
    <n v="237559.75"/>
    <n v="0"/>
    <x v="341"/>
    <n v="1"/>
  </r>
  <r>
    <s v="47829"/>
    <s v="HPLC-Udstyr"/>
    <s v="-"/>
    <s v="Ole Nørregaard Jensen"/>
    <x v="0"/>
    <s v="31000 Institut for Biokemi og Molekylær Biologi"/>
    <s v="Campusvej 55, 5230 Odense M"/>
    <s v="PRG og ONJ"/>
    <s v="Proxeon Biosystems A\S"/>
    <s v="Easy nLC100 (E)LC100 NANO"/>
    <s v="LC-000336"/>
    <d v="2009-11-19T00:00:00"/>
    <n v="350000"/>
    <n v="0"/>
    <x v="342"/>
    <n v="0"/>
  </r>
  <r>
    <s v="47831"/>
    <s v="massespektrometer"/>
    <s v="23875"/>
    <s v="Bo Thamdrup"/>
    <x v="0"/>
    <s v="30602 Nordcee"/>
    <s v="Campusvej 55, 5230 Odense M"/>
    <s v="V11-409a-1 Apparatrum"/>
    <s v="THERMO FISHER SCIENTIFIC"/>
    <s v="MAS 200 R"/>
    <s v="SN 08402D"/>
    <d v="2010-02-12T00:00:00"/>
    <n v="1083000"/>
    <n v="0"/>
    <x v="343"/>
    <n v="1"/>
  </r>
  <r>
    <s v="47858"/>
    <s v="Fluorescnsudstyr"/>
    <s v="23378"/>
    <s v="Barbara Guerra"/>
    <x v="0"/>
    <s v="31000 Institut for Biokemi og Molekylær Biologi"/>
    <s v="Campusvej 55, 5230 Odense M"/>
    <s v="BMR: v18-407d-0"/>
    <s v="FUJI"/>
    <s v="TYPOON FLA 7000"/>
    <s v="CZC941533D"/>
    <d v="2009-12-09T00:00:00"/>
    <n v="409040"/>
    <n v="0"/>
    <x v="344"/>
    <n v="1"/>
  </r>
  <r>
    <s v="47861"/>
    <s v="Mikroskop"/>
    <s v="13726"/>
    <s v="Coen P. H. Elemans"/>
    <x v="0"/>
    <s v="30607 Lyd og Adfærd"/>
    <s v="Campusvej 55, 5230 Odense M"/>
    <s v="NEURO V10-405-0"/>
    <s v="Leica A/S"/>
    <s v="M165 FC"/>
    <s v="5677768"/>
    <d v="2010-03-19T00:00:00"/>
    <n v="173082.12"/>
    <n v="0"/>
    <x v="345"/>
    <n v="1"/>
  </r>
  <r>
    <s v="47862"/>
    <s v="Wirebonder"/>
    <s v="-"/>
    <s v="Morten Madsen"/>
    <x v="0"/>
    <s v="44003 SDU Microtechnology"/>
    <s v="Alsion 2, 6400 Sønderborg"/>
    <s v="A3-16 OPTIKLAB"/>
    <s v="Inseto Limited"/>
    <s v="Wedge &amp; Ball Bonder"/>
    <s v="-"/>
    <d v="2010-04-07T00:00:00"/>
    <n v="128732.28"/>
    <n v="0"/>
    <x v="346"/>
    <n v="0"/>
  </r>
  <r>
    <s v="47864"/>
    <s v="Laser vibrometer"/>
    <s v="13725"/>
    <s v="Dina Stær Arengoth"/>
    <x v="0"/>
    <s v="30607 Lyd og Adfærd"/>
    <s v="Campusvej 55, 5230 Odense M"/>
    <s v="NEURO V10-405-0"/>
    <s v="Polytech. resh."/>
    <s v="OFV-5000"/>
    <s v="-"/>
    <d v="2010-03-02T00:00:00"/>
    <n v="277635"/>
    <n v="0"/>
    <x v="347"/>
    <n v="1"/>
  </r>
  <r>
    <s v="47883"/>
    <s v="Frysetørrer"/>
    <s v="-"/>
    <s v="Martin Brandl"/>
    <x v="0"/>
    <s v="30500 Institut for Fysik, Kemi og Farmaci"/>
    <s v="Campusvej 55, 5230 Odense M"/>
    <s v="Ø11-504b-0"/>
    <s v="Christ GMBH"/>
    <s v="Gamma 2-16 lsc"/>
    <s v="-"/>
    <d v="2010-06-21T00:00:00"/>
    <n v="186647"/>
    <n v="0"/>
    <x v="348"/>
    <n v="0"/>
  </r>
  <r>
    <s v="47893"/>
    <s v="HPLC-Udstyr"/>
    <s v="-"/>
    <s v="Jasmin Mecinovic"/>
    <x v="0"/>
    <s v="30500 Institut for Fysik, Kemi og Farmaci"/>
    <s v="Campusvej 55, 5230 Odense M"/>
    <s v="Ø10-503a-1"/>
    <s v="Dionex"/>
    <s v="WORKSTATION"/>
    <s v="GP3200P"/>
    <d v="2010-03-11T00:00:00"/>
    <n v="148083"/>
    <n v="0"/>
    <x v="349"/>
    <n v="0"/>
  </r>
  <r>
    <s v="47894"/>
    <s v="Centrifuge"/>
    <s v="-"/>
    <s v="Lars Duelund"/>
    <x v="0"/>
    <s v="42002 SDU Chemical Engineering"/>
    <s v="Campusvej 55, 5230 Odense M"/>
    <s v="Ø31-512A-2"/>
    <s v="LABOFUGE"/>
    <s v="Scan Speed 40"/>
    <s v="GVT23509120036"/>
    <d v="2010-05-25T00:00:00"/>
    <n v="132063.25"/>
    <n v="0"/>
    <x v="350"/>
    <n v="0"/>
  </r>
  <r>
    <s v="47899"/>
    <s v="Robot"/>
    <s v="-"/>
    <s v="Christer Stenby Ejsing"/>
    <x v="0"/>
    <s v="31000 Institut for Biokemi og Molekylær Biologi"/>
    <s v="Campusvej 55, 5230 Odense M"/>
    <s v="LIPID-MS: CSE LAB: V10-508B-1"/>
    <s v="ADVION BIOSCIENCES"/>
    <s v="Traversa Nanomate system"/>
    <s v="TR485"/>
    <d v="2010-06-29T00:00:00"/>
    <n v="479409"/>
    <n v="0"/>
    <x v="351"/>
    <n v="0"/>
  </r>
  <r>
    <s v="47903"/>
    <s v="Spektrum Analysator"/>
    <s v="33019"/>
    <s v="Adam Cohen Simonsen"/>
    <x v="0"/>
    <s v="30500 Institut for Fysik, Kemi og Farmaci"/>
    <s v="Campusvej 55, 5230 Odense M"/>
    <s v="V10-601-1"/>
    <s v="ACCURION GMBH"/>
    <s v="ELLIPSOMETER"/>
    <s v="-"/>
    <d v="2010-06-30T00:00:00"/>
    <n v="1291016.3799999999"/>
    <n v="0"/>
    <x v="352"/>
    <n v="1"/>
  </r>
  <r>
    <s v="47905"/>
    <s v="Analysator-Elektronik/Røntgenapparat"/>
    <s v="23695"/>
    <s v="Christine Joy Mckenzie"/>
    <x v="0"/>
    <s v="30500 Institut for Fysik, Kemi og Farmaci"/>
    <s v="Campusvej 55, 5230 Odense M"/>
    <s v="ø9-501b-1"/>
    <s v="PANALYTICAL"/>
    <s v="XPERT PRO MPD"/>
    <s v="200475"/>
    <d v="2010-05-28T00:00:00"/>
    <n v="1577201.12"/>
    <n v="0"/>
    <x v="353"/>
    <n v="1"/>
  </r>
  <r>
    <s v="47906"/>
    <s v="Impedance Spektrometer"/>
    <s v="74057"/>
    <s v="Jakob Kjelstrup-Hansen"/>
    <x v="0"/>
    <s v="44002 SDU NanoSyd"/>
    <s v="Campusvej 55, 5230 Odense M"/>
    <s v="Ø28-600-1"/>
    <s v="ZAHNER ELEKTRIK"/>
    <s v="CIMPS SYSTEM"/>
    <s v="-"/>
    <d v="2010-06-22T00:00:00"/>
    <n v="351057.23"/>
    <n v="0"/>
    <x v="354"/>
    <n v="1"/>
  </r>
  <r>
    <s v="47907"/>
    <s v="Mikroskop - Wedge bonder"/>
    <s v="-"/>
    <s v="Torgom Yezekyan"/>
    <x v="0"/>
    <s v="44004 SDU Nano Optics"/>
    <s v="Campusvej 55, 5230 Odense M"/>
    <s v="Ø27-600-1"/>
    <s v="INSETO"/>
    <s v="MODEL 4526"/>
    <s v="-"/>
    <d v="2010-09-02T00:00:00"/>
    <n v="133369.5"/>
    <n v="0"/>
    <x v="355"/>
    <n v="0"/>
  </r>
  <r>
    <s v="47924"/>
    <s v="CCD-Kamera"/>
    <s v="53037"/>
    <s v="Jonathan Brewer"/>
    <x v="0"/>
    <s v="30500 Institut for Fysik, Kemi og Farmaci"/>
    <s v="Campusvej 55, 5230 Odense M"/>
    <s v="V12-603a-0"/>
    <s v="ANDOR"/>
    <s v="IXON 860 EMCCD"/>
    <s v="-"/>
    <d v="2010-09-05T00:00:00"/>
    <n v="190817.86"/>
    <n v="0"/>
    <x v="356"/>
    <n v="1"/>
  </r>
  <r>
    <s v="47925"/>
    <s v="Mikroskop"/>
    <s v="53037"/>
    <s v="Jonathan Brewer"/>
    <x v="0"/>
    <s v="30500 Institut for Fysik, Kemi og Farmaci"/>
    <s v="Campusvej 55, 5230 Odense M"/>
    <s v="på gangen"/>
    <s v="Andor Technology"/>
    <s v="LC - 501A LASER MODUL"/>
    <s v="-"/>
    <d v="2010-10-08T00:00:00"/>
    <n v="1322763.78"/>
    <n v="0"/>
    <x v="357"/>
    <n v="1"/>
  </r>
  <r>
    <s v="47926"/>
    <s v="Reoler"/>
    <s v="-"/>
    <s v="Jesper Stæhr"/>
    <x v="0"/>
    <s v="19500 Biomedicinsk Laboratorium"/>
    <s v="Campusvej 55, 5230 Odense M"/>
    <s v="45,1 kælder (musestald)"/>
    <s v="SCANBUR BK"/>
    <s v="SEALSAFE PLUS"/>
    <s v="1000154"/>
    <d v="2010-09-22T00:00:00"/>
    <n v="547296.11"/>
    <n v="0"/>
    <x v="358"/>
    <n v="0"/>
  </r>
  <r>
    <s v="47927"/>
    <s v="HPLC-UDSTYR"/>
    <s v="21228"/>
    <s v="Flemming Nielsen"/>
    <x v="0"/>
    <s v="10304 Klinisk farmakologi, farmaci og Miljømedicin"/>
    <s v="Campusvej 55, 5230 Odense M"/>
    <s v="V17-812d-2"/>
    <s v="PAL SYSTEMS"/>
    <s v="PAL WASH STATION"/>
    <s v="-"/>
    <d v="2010-10-04T00:00:00"/>
    <n v="200000"/>
    <n v="0"/>
    <x v="359"/>
    <n v="1"/>
  </r>
  <r>
    <s v="47928"/>
    <s v="Måleudstyr-Partikler"/>
    <s v="-"/>
    <s v="Annette Bauer-Brandl"/>
    <x v="0"/>
    <s v="30500 Institut for Fysik, Kemi og Farmaci"/>
    <s v="Campusvej 55, 5230 Odense M"/>
    <s v="ø11-505-0"/>
    <s v="Anasysta ek"/>
    <s v="Accusizer 780 SIS"/>
    <s v="0207S02"/>
    <d v="2010-09-30T00:00:00"/>
    <n v="107299.04"/>
    <n v="0"/>
    <x v="360"/>
    <n v="0"/>
  </r>
  <r>
    <s v="47943"/>
    <s v="Inventar"/>
    <s v="-"/>
    <s v="Thomas Kromann Jacobsen"/>
    <x v="2"/>
    <s v="90400 Teknisk Service"/>
    <s v="Campusvej 55, 5230 Odense M"/>
    <s v="Campus Odense"/>
    <s v="Constructor"/>
    <s v="Mobilreol"/>
    <s v="-"/>
    <d v="2010-09-27T00:00:00"/>
    <n v="749074"/>
    <n v="0"/>
    <x v="361"/>
    <n v="0"/>
  </r>
  <r>
    <s v="47944"/>
    <s v="Gas-blandeapparat"/>
    <s v="74703+74714"/>
    <s v="Mogens Petersen"/>
    <x v="5"/>
    <s v="44003 SDU Microtechnology"/>
    <s v="Alsion 2, 6400 Sønderborg"/>
    <s v="H1-07 Cleanroom"/>
    <s v="Yara Industrial A/S"/>
    <s v="ICP"/>
    <s v="-"/>
    <d v="2008-01-03T00:00:00"/>
    <n v="1150790"/>
    <n v="100694.10000000009"/>
    <x v="362"/>
    <n v="1"/>
  </r>
  <r>
    <s v="47947"/>
    <s v="Tørreanlæg / spraytørre"/>
    <s v="-"/>
    <s v="Martin Brandl"/>
    <x v="0"/>
    <s v="30500 Institut for Fysik, Kemi og Farmaci"/>
    <s v="Campusvej 55, 5230 Odense M"/>
    <s v="Ø11-504b-0"/>
    <s v="Holm og Halby"/>
    <s v="B-90"/>
    <s v="-"/>
    <d v="2010-10-28T00:00:00"/>
    <n v="250864"/>
    <n v="0"/>
    <x v="363"/>
    <n v="0"/>
  </r>
  <r>
    <s v="47948"/>
    <s v="Spektrofotometer tilbehør (kamera)"/>
    <s v="53037"/>
    <s v="Jonathan Brewer"/>
    <x v="0"/>
    <s v="30500 Institut for Fysik, Kemi og Farmaci"/>
    <s v="Campusvej 55, 5230 Odense M"/>
    <s v="V10-602a-0"/>
    <s v="Azpect Photonica AB"/>
    <s v="IXON+ DU885"/>
    <s v="-"/>
    <d v="2010-10-10T00:00:00"/>
    <n v="148921.62"/>
    <n v="0"/>
    <x v="364"/>
    <n v="1"/>
  </r>
  <r>
    <s v="47950"/>
    <s v="Laser-spektrumanalysator"/>
    <s v="53037"/>
    <s v="Jonathan Brewer"/>
    <x v="0"/>
    <s v="30500 Institut for Fysik, Kemi og Farmaci"/>
    <s v="Campusvej 55, 5230 Odense M"/>
    <s v="V12-603a-0"/>
    <s v="-"/>
    <s v="Saphire Oscillator"/>
    <s v="4744"/>
    <d v="2010-10-07T00:00:00"/>
    <n v="795094.97"/>
    <n v="0"/>
    <x v="365"/>
    <n v="1"/>
  </r>
  <r>
    <s v="47951"/>
    <s v="Bord"/>
    <s v="53037"/>
    <s v="Jonathan Brewer"/>
    <x v="0"/>
    <s v="30500 Institut for Fysik, Kemi og Farmaci"/>
    <s v="Campusvej 55, 5230 Odense M"/>
    <s v="Udlånt til MCI - Sønderborg"/>
    <s v="Thorlabs Sweden A/S"/>
    <s v="Optical Tabels"/>
    <s v="08498"/>
    <d v="2010-07-30T00:00:00"/>
    <n v="122926.21"/>
    <n v="0"/>
    <x v="366"/>
    <n v="1"/>
  </r>
  <r>
    <s v="47958"/>
    <s v="Flurometer"/>
    <s v="23205"/>
    <s v="Magnus Wahlberg"/>
    <x v="0"/>
    <s v="30600 Biologisk Institut"/>
    <s v="Hindsholmvej 11, 5300 Kerteminde"/>
    <s v="Hindsholmvej"/>
    <s v="-"/>
    <s v="Field"/>
    <s v="-"/>
    <d v="2010-12-08T00:00:00"/>
    <n v="102976"/>
    <n v="0"/>
    <x v="367"/>
    <n v="1"/>
  </r>
  <r>
    <s v="47959"/>
    <s v="Radioaktivitetsdetektor"/>
    <s v="23794"/>
    <s v="Marianne Holmer"/>
    <x v="0"/>
    <s v="30602 Nordcee"/>
    <s v="Campusvej 55, 5230 Odense M"/>
    <s v="V11-504b-2"/>
    <s v="Perkin-Elmer"/>
    <s v="TRI-CARB 2910 TR"/>
    <s v="-"/>
    <d v="2010-11-18T00:00:00"/>
    <n v="314008"/>
    <n v="0"/>
    <x v="368"/>
    <n v="1"/>
  </r>
  <r>
    <s v="47960"/>
    <s v="Scintillationstæller"/>
    <s v="13564"/>
    <s v="Barbara Guerra"/>
    <x v="0"/>
    <s v="31000 Institut for Biokemi og Molekylær Biologi"/>
    <s v="Campusvej 55, 5230 Odense M"/>
    <s v="BMR: v16-407-1"/>
    <s v="Perkin-Elmer"/>
    <s v="MICROBETA2"/>
    <s v="DG11107085"/>
    <d v="2010-12-03T00:00:00"/>
    <n v="224310"/>
    <n v="0"/>
    <x v="369"/>
    <n v="1"/>
  </r>
  <r>
    <s v="47961"/>
    <s v="HPLC-udstyr (Ultimate 2)"/>
    <s v="61412"/>
    <s v="Lars Duelund"/>
    <x v="0"/>
    <s v="42001 Institutsekretariat, IGT"/>
    <s v="Campusvej 55, 5230 Odense M"/>
    <s v="Ø31-512-2"/>
    <s v="Dionex Denmark A/S"/>
    <s v="WPS-3000SL"/>
    <s v="-"/>
    <d v="2010-04-16T00:00:00"/>
    <n v="254025"/>
    <n v="0"/>
    <x v="370"/>
    <n v="1"/>
  </r>
  <r>
    <s v="47962"/>
    <s v="Centrifuge"/>
    <s v="-"/>
    <s v="Henrik Karring"/>
    <x v="2"/>
    <s v="42003 SDU Biotechnology"/>
    <s v="Campusvej 55, 5230 Odense M"/>
    <s v="Ø33-511-1 FERMENTERING"/>
    <s v="Beckman Coulter"/>
    <s v="Avanti J-26XPI"/>
    <s v="JXT10F30"/>
    <d v="2010-08-18T00:00:00"/>
    <n v="372750"/>
    <n v="0"/>
    <x v="371"/>
    <n v="0"/>
  </r>
  <r>
    <s v="47963"/>
    <s v="Dataopsamlingsudstyr/AFM"/>
    <s v="-"/>
    <s v="Shuang Ma Andersen"/>
    <x v="0"/>
    <s v="42001 Institutsekretariat, IGT"/>
    <s v="Campusvej 55, 5230 Odense M"/>
    <s v="Ø10-510-0"/>
    <s v="DME"/>
    <s v="DS 95 SYSTEM"/>
    <s v="-"/>
    <d v="2010-09-22T00:00:00"/>
    <n v="475012.5"/>
    <n v="0"/>
    <x v="372"/>
    <n v="0"/>
  </r>
  <r>
    <s v="47964"/>
    <s v="HPLC-udstyr"/>
    <s v="-"/>
    <s v="Lars Duelund"/>
    <x v="0"/>
    <s v="42002 SDU Chemical Engineering"/>
    <s v="Campusvej 55, 5230 Odense M"/>
    <s v="Ø31-512A-2"/>
    <s v="-"/>
    <s v="COMBIFLASCH RF200"/>
    <s v="210K20094"/>
    <d v="2010-11-08T00:00:00"/>
    <n v="174997.66"/>
    <n v="0"/>
    <x v="373"/>
    <n v="0"/>
  </r>
  <r>
    <s v="47965"/>
    <s v="HPLC-Udstyr"/>
    <s v="-"/>
    <s v="Peter Højrup"/>
    <x v="0"/>
    <s v="31000 Institut for Biokemi og Molekylær Biologi"/>
    <s v="Campusvej 55, 5230 Odense M"/>
    <s v="PRG, depot/råkælder"/>
    <s v="Elite la chrome"/>
    <s v="L2400+L2300+L2200+pumpA+B"/>
    <s v="890-0852/22e82-029+890-0402"/>
    <d v="2010-12-28T00:00:00"/>
    <n v="181856.65"/>
    <n v="0"/>
    <x v="374"/>
    <n v="0"/>
  </r>
  <r>
    <s v="47981"/>
    <s v="Klaver"/>
    <s v="-"/>
    <s v="Annemette Sjelhøj"/>
    <x v="2"/>
    <s v="90400 Teknisk Service"/>
    <s v="Campusvej 55, 5230 Odense M"/>
    <s v="U45"/>
    <s v="Steinway&amp;Sons"/>
    <s v="A-188"/>
    <s v="582426"/>
    <d v="2010-12-16T00:00:00"/>
    <n v="338800"/>
    <n v="0"/>
    <x v="375"/>
    <n v="0"/>
  </r>
  <r>
    <s v="47982"/>
    <s v="Mikroskop"/>
    <s v="51502"/>
    <s v="Per Svenningsen"/>
    <x v="0"/>
    <s v="10200 Institut for Molekylær Medicin"/>
    <s v="Campusvej 55, 5230 Odense M"/>
    <s v="V18-602d-0"/>
    <s v="Olympus"/>
    <s v="MAI TAI FV1000MPE"/>
    <s v="7066"/>
    <d v="2011-01-25T00:00:00"/>
    <n v="1623650"/>
    <n v="0"/>
    <x v="376"/>
    <n v="1"/>
  </r>
  <r>
    <s v="47983"/>
    <s v="Spektrofotometer/Raman"/>
    <s v="62412"/>
    <s v="Martin Aage Barsøe Hedegaard"/>
    <x v="0"/>
    <s v="42002 SDU Chemical Engineering"/>
    <s v="Campusvej 55, 5230 Odense M"/>
    <s v="Ø31-507-1"/>
    <s v="Bruker optics"/>
    <s v="FT-RAMAN SYSTEM"/>
    <s v="10049152 CCD 11026"/>
    <d v="2011-01-21T00:00:00"/>
    <n v="999020"/>
    <n v="0"/>
    <x v="377"/>
    <n v="1"/>
  </r>
  <r>
    <s v="47984"/>
    <s v="Mikroskop/Raman"/>
    <s v="-"/>
    <s v="Martin Aage Barsøe Hedegaard"/>
    <x v="0"/>
    <s v="42003 SDU Biotechnology"/>
    <s v="Campusvej 55, 5230 Odense M"/>
    <s v="Ø31-507-1"/>
    <s v="Bruker Optics"/>
    <s v="Senterra"/>
    <s v="10049147 IFR27"/>
    <d v="2011-01-22T00:00:00"/>
    <n v="980020"/>
    <n v="0"/>
    <x v="378"/>
    <n v="0"/>
  </r>
  <r>
    <s v="47985"/>
    <s v="Spektrum analysator"/>
    <s v="-"/>
    <s v="Christian Brandt"/>
    <x v="0"/>
    <s v="30500 Institut for Fysik, Kemi og Farmaci"/>
    <s v="Campusvej 55, 5230 Odense M"/>
    <s v="Ø11-409-0"/>
    <s v="Perkin-Elmer"/>
    <s v="SPEKTRUM 65 FT-IR"/>
    <s v="-"/>
    <d v="2011-01-21T00:00:00"/>
    <n v="128000"/>
    <n v="0"/>
    <x v="379"/>
    <n v="0"/>
  </r>
  <r>
    <s v="47986"/>
    <s v="Målemaskine"/>
    <s v="13728"/>
    <s v="Anni Glud"/>
    <x v="0"/>
    <s v="30602 Nordcee"/>
    <s v="Campusvej 55, 5230 Odense M"/>
    <s v="NordCEE V12-408-0"/>
    <s v="Precision Measurement Engineer"/>
    <s v="SCAMP SN0062"/>
    <s v="-"/>
    <d v="2011-02-22T00:00:00"/>
    <n v="109366.44"/>
    <n v="0"/>
    <x v="380"/>
    <n v="1"/>
  </r>
  <r>
    <s v="47987"/>
    <s v="Målemaskine"/>
    <s v="-"/>
    <s v="Jesper Bergholdt Sørensen"/>
    <x v="0"/>
    <s v="45004 SDU Mechanical Engineering"/>
    <s v="Campusvej 55, 5230 Odense M"/>
    <s v="Ø33-606-1"/>
    <s v="Zwick GMBH &amp; CO"/>
    <s v="Proline 50"/>
    <s v="-"/>
    <d v="2011-01-28T00:00:00"/>
    <n v="344526.04"/>
    <n v="0"/>
    <x v="381"/>
    <n v="0"/>
  </r>
  <r>
    <s v="47993"/>
    <s v="2 stk. HPLC-udstyr (Ultimate3)"/>
    <s v="65412+62412"/>
    <s v="Lars Duelund"/>
    <x v="1"/>
    <s v="42001 Institutsekretariat, IGT"/>
    <s v="Campusvej 55, 5230 Odense M"/>
    <s v="Ø31-511-1 OG Ø31-512-2"/>
    <s v="Dionex Denmark"/>
    <s v="UltiMate 3000"/>
    <s v="Flere komponenter"/>
    <d v="2011-04-04T00:00:00"/>
    <n v="535755"/>
    <n v="0"/>
    <x v="382"/>
    <n v="1"/>
  </r>
  <r>
    <s v="47995"/>
    <s v="Sonikator"/>
    <s v="13958"/>
    <s v="Susanne Mandrup"/>
    <x v="0"/>
    <s v="31000 Institut for Biokemi og Molekylær Biologi"/>
    <s v="Campusvej 55, 5230 Odense M"/>
    <s v="SM Lab: v15-411B-2"/>
    <s v="Diagenode"/>
    <s v="Bioruptor twin sonicator"/>
    <s v="brt-110108"/>
    <d v="2011-04-01T00:00:00"/>
    <n v="159397.65"/>
    <n v="0"/>
    <x v="383"/>
    <n v="1"/>
  </r>
  <r>
    <s v="47997"/>
    <s v="Laser til konfokalt mikroskop"/>
    <s v="51502"/>
    <s v="Ulla Melchior Hansen"/>
    <x v="1"/>
    <s v="10203 Kardiovaskulær &amp; Renalforskning"/>
    <s v="J.B Winsløsvej 21, 5000 Odense C"/>
    <s v="WP21 056"/>
    <s v="Azpect Photonics AB"/>
    <s v="Mai Tai eHP DS ultrafast"/>
    <s v="7066+7041"/>
    <d v="2011-01-17T00:00:00"/>
    <n v="940965.8"/>
    <n v="0"/>
    <x v="384"/>
    <n v="1"/>
  </r>
  <r>
    <s v="54004"/>
    <s v="Mikroskop"/>
    <s v="-"/>
    <s v="Morten Meyer"/>
    <x v="0"/>
    <s v="10200 Institut for Molekylær Medicin"/>
    <s v="Campusvej 55, 5230 Odense M"/>
    <s v="V17-700a-2"/>
    <s v="OLYMPUS DANMARK"/>
    <s v="IX71S8F-3-5"/>
    <s v="-"/>
    <d v="2008-08-19T00:00:00"/>
    <n v="226560"/>
    <n v="0"/>
    <x v="385"/>
    <n v="0"/>
  </r>
  <r>
    <s v="54008"/>
    <s v="Mikroskoptilbehør"/>
    <s v="-"/>
    <s v="Martin Aage Barsøe Hedegaard"/>
    <x v="0"/>
    <s v="42001 Institutsekretariat, IGT"/>
    <s v="Campusvej 55, 5230 Odense M"/>
    <s v="Ø31-507A-1(MARTIN)"/>
    <s v="LUDL Electronics"/>
    <s v="MOTORIZED X-Y STAGE"/>
    <s v="165945"/>
    <d v="2009-02-18T00:00:00"/>
    <n v="125905"/>
    <n v="0"/>
    <x v="386"/>
    <n v="0"/>
  </r>
  <r>
    <s v="54009"/>
    <s v="NMR-Spektrometer"/>
    <s v="23672"/>
    <s v="Mette Søndergaard"/>
    <x v="0"/>
    <s v="30500 Institut for Fysik, Kemi og Farmaci"/>
    <s v="Campusvej 55, 5230 Odense M"/>
    <s v="Ø11-506-0"/>
    <s v="VARIAN"/>
    <s v="STD-ADV-031"/>
    <s v="5049"/>
    <d v="2008-12-17T00:00:00"/>
    <n v="499871"/>
    <n v="0"/>
    <x v="387"/>
    <n v="1"/>
  </r>
  <r>
    <s v="54010"/>
    <s v="Oscilloskop"/>
    <s v="-"/>
    <s v="Cao Danh Do"/>
    <x v="0"/>
    <s v="41004 SDU Biorobotics"/>
    <s v="Campusvej 55, 5230 Odense M"/>
    <s v="Ø10-611-1"/>
    <s v="-"/>
    <s v="WR-204XI"/>
    <s v="-"/>
    <d v="2009-03-20T00:00:00"/>
    <n v="120235"/>
    <n v="0"/>
    <x v="388"/>
    <n v="0"/>
  </r>
  <r>
    <s v="54012"/>
    <s v="PCR-Udstyr"/>
    <s v="13512"/>
    <s v="Barbara Guerra"/>
    <x v="0"/>
    <s v="31000 Institut for Biokemi og Molekylær Biologi"/>
    <s v="Campusvej 55, 5230 Odense M"/>
    <s v="BMR: v18-407-0"/>
    <s v="APPLIED BIOSYSTEMS"/>
    <s v="STEPONEPLUS 96WELL"/>
    <s v="4376592"/>
    <d v="2008-12-18T00:00:00"/>
    <n v="218363"/>
    <n v="0"/>
    <x v="389"/>
    <n v="1"/>
  </r>
  <r>
    <s v="54021"/>
    <s v="Gasanalysator"/>
    <s v="23311"/>
    <s v="Heidi Grøn Jensen"/>
    <x v="0"/>
    <s v="30602 Nordcee"/>
    <s v="Campusvej 55, 5230 Odense M"/>
    <s v="V11-409a-1"/>
    <s v="-"/>
    <s v="GAS BENCH II"/>
    <s v="-"/>
    <d v="2008-12-17T00:00:00"/>
    <n v="426700"/>
    <n v="0"/>
    <x v="390"/>
    <n v="1"/>
  </r>
  <r>
    <s v="54023"/>
    <s v="PCR-Udstyr"/>
    <s v="21227"/>
    <s v="Muhammed Özkan Gökce"/>
    <x v="0"/>
    <s v="10304 Klinisk farmakologi, farmaci og Miljømedicin"/>
    <s v="Campusvej 55, 5230 Odense M"/>
    <s v="V18-809c-2"/>
    <s v="APPLIED BIOSYSTEM"/>
    <s v="STEPONEPLUS"/>
    <s v="-"/>
    <d v="2009-01-08T00:00:00"/>
    <n v="267500"/>
    <n v="0"/>
    <x v="391"/>
    <n v="1"/>
  </r>
  <r>
    <s v="54027"/>
    <s v="Ultralydapparat"/>
    <s v="31101"/>
    <s v="Anders Grøntved"/>
    <x v="1"/>
    <s v="15400 Institut for Idræt og Biomekanik"/>
    <s v="Campusvej 55, 5230 Odense M"/>
    <s v="RICH: Ø11-112a-1"/>
    <s v="GE Healthcare"/>
    <s v="LC5 BT08"/>
    <s v="DK1256US01"/>
    <d v="2009-03-27T00:00:00"/>
    <n v="145000"/>
    <n v="0"/>
    <x v="392"/>
    <n v="1"/>
  </r>
  <r>
    <s v="54028"/>
    <s v="DNA-Udstyr"/>
    <s v="23686"/>
    <s v="Stefan Vogel"/>
    <x v="0"/>
    <s v="30500 Institut for Fysik, Kemi og Farmaci"/>
    <s v="Campusvej 55, 5230 Odense M"/>
    <s v="Ø11-412-2"/>
    <s v="Bioautomation Corp"/>
    <s v="Mermaid 4"/>
    <s v="116"/>
    <d v="2009-02-25T00:00:00"/>
    <n v="338783.64"/>
    <n v="0"/>
    <x v="393"/>
    <n v="1"/>
  </r>
  <r>
    <s v="54030"/>
    <s v="Røntgenapparatur"/>
    <s v="31101"/>
    <s v="Anders Grøntved"/>
    <x v="0"/>
    <s v="15400 Institut for Idræt og Biomekanik"/>
    <s v="Campusvej 55, 5230 Odense M"/>
    <s v="RICH: HCA børnehosp Steffen H"/>
    <s v="-"/>
    <s v="Prodigy scanner-DEXA scan"/>
    <s v="-"/>
    <d v="2009-05-15T00:00:00"/>
    <n v="444000"/>
    <n v="0"/>
    <x v="394"/>
    <n v="1"/>
  </r>
  <r>
    <s v="54033"/>
    <s v="Laser"/>
    <s v="-"/>
    <s v="Jonas Beermann Kristiansen"/>
    <x v="0"/>
    <s v="44004 SDU Nano Optics"/>
    <s v="Campusvej 55, 5230 Odense M"/>
    <s v="Ø26-511a-1"/>
    <s v="-"/>
    <s v="MILLIENNIAR PRO 10"/>
    <s v="E302010SJS"/>
    <d v="2008-10-14T00:00:00"/>
    <n v="993773.59"/>
    <n v="0"/>
    <x v="395"/>
    <n v="0"/>
  </r>
  <r>
    <s v="54035"/>
    <s v="Lydmåleudstyr"/>
    <s v="23872"/>
    <s v="Dina Stær Arengoth"/>
    <x v="0"/>
    <s v="30607 Lyd og Adfærd"/>
    <s v="Campusvej 55, 5230 Odense M"/>
    <s v="NEURO V10-405-0"/>
    <s v="AVISOFT BIOACOUSTICS"/>
    <s v="AVISOFT 1216H"/>
    <s v="-"/>
    <d v="2009-02-05T00:00:00"/>
    <n v="150719.88"/>
    <n v="0"/>
    <x v="396"/>
    <n v="1"/>
  </r>
  <r>
    <s v="54036"/>
    <s v="Fluorometer"/>
    <s v="23404"/>
    <s v="Jonathan Brewer"/>
    <x v="0"/>
    <s v="31000 Institut for Biokemi og Molekylær Biologi"/>
    <s v="Campusvej 55, 5230 Odense M"/>
    <s v="celcom: v10-602-2"/>
    <s v="EDINBURG INSTRUMENTS LTD"/>
    <s v="FLS920"/>
    <s v="-"/>
    <d v="2009-02-24T00:00:00"/>
    <n v="564747.9"/>
    <n v="0"/>
    <x v="397"/>
    <n v="1"/>
  </r>
  <r>
    <s v="54039"/>
    <s v="Accelerometer"/>
    <s v="31101"/>
    <s v="Anders Grøntved"/>
    <x v="0"/>
    <s v="15400 Institut for Idræt og Biomekanik"/>
    <s v="Campusvej 55, 5230 Odense M"/>
    <s v="RICH: Ø15-205-2"/>
    <s v="ukendt"/>
    <s v="ACTIGRAPH LLC"/>
    <s v="-"/>
    <d v="2009-08-18T00:00:00"/>
    <n v="371076.69"/>
    <n v="0"/>
    <x v="398"/>
    <n v="1"/>
  </r>
  <r>
    <s v="54046"/>
    <s v="Ford/uden nummer (sælges snart)"/>
    <s v="-"/>
    <s v="Rikke Mailund Mikkelsen"/>
    <x v="1"/>
    <s v="87104 Fællesvarer, Teknisk Service"/>
    <s v="Campusvej 55, 5230 Odense M"/>
    <s v="Ved Serviceområdet"/>
    <s v="Ford"/>
    <s v="Ford Focus C Max 1,6D"/>
    <s v="WFOJXXWPBJAA36679/DW34309"/>
    <d v="2011-04-27T00:00:00"/>
    <n v="148865"/>
    <n v="0"/>
    <x v="399"/>
    <n v="0"/>
  </r>
  <r>
    <s v="54048"/>
    <s v="Mikrobølgeovn"/>
    <s v="13915"/>
    <s v="Carina Kronborg Lohmann"/>
    <x v="0"/>
    <s v="30605 Økologi"/>
    <s v="Campusvej 55, 5230 Odense M"/>
    <s v="V11-411-1"/>
    <s v="CEM"/>
    <s v="Mars 5 System"/>
    <s v="MD 4429"/>
    <d v="2011-05-02T00:00:00"/>
    <n v="214749"/>
    <n v="0"/>
    <x v="400"/>
    <n v="1"/>
  </r>
  <r>
    <s v="54049"/>
    <s v="Kamera til mikroskop"/>
    <s v="23569"/>
    <s v="Daniel Wüstner"/>
    <x v="0"/>
    <s v="31000 Institut for Biokemi og Molekylær Biologi"/>
    <s v="Campusvej 55, 5230 Odense M"/>
    <s v="V10-602-2"/>
    <s v="Andor Technology"/>
    <s v="Solis ImagingS/W+IXON PCI"/>
    <s v="C-5677+X5771"/>
    <d v="2011-04-01T00:00:00"/>
    <n v="220311.25"/>
    <n v="0"/>
    <x v="401"/>
    <n v="1"/>
  </r>
  <r>
    <s v="54050"/>
    <s v="3-finger dextrous hand"/>
    <s v="44007"/>
    <s v="Karina T. Therkildsen"/>
    <x v="7"/>
    <s v="41003 SDU Robotics"/>
    <s v="Campusvej 55, 5230 Odense M"/>
    <s v="Ø26-603a-3"/>
    <s v="Schunk"/>
    <s v="306450-SDH"/>
    <s v="667"/>
    <d v="2011-04-14T00:00:00"/>
    <n v="342687.5"/>
    <n v="0"/>
    <x v="402"/>
    <n v="1"/>
  </r>
  <r>
    <s v="54052"/>
    <s v="Fibermålings apparat"/>
    <s v="-"/>
    <s v="Kathrine Lynge Wiingaard"/>
    <x v="1"/>
    <s v="42001 Institutsekretariat, IGT"/>
    <s v="Campusvej 55, 5230 Odense M"/>
    <s v="Ø33-511-1"/>
    <s v="Foss A/S"/>
    <s v="Fibertec 2010 nr.91709225"/>
    <s v="Fiber hot Extration 91707738 + cold"/>
    <d v="2011-07-04T00:00:00"/>
    <n v="178101.3"/>
    <n v="0"/>
    <x v="403"/>
    <n v="0"/>
  </r>
  <r>
    <s v="54054"/>
    <s v="Fiber laser"/>
    <s v="53037"/>
    <s v="Jonathan Brewer"/>
    <x v="0"/>
    <s v="30500 Institut for Fysik, Kemi og Farmaci"/>
    <s v="Campusvej 55, 5230 Odense M"/>
    <s v="V12-603a-0"/>
    <s v="MPB Communications Inc."/>
    <s v="2RU-UFL-P-1500-592"/>
    <s v="2RU-1111-1420"/>
    <d v="2011-08-01T00:00:00"/>
    <n v="143715"/>
    <n v="0"/>
    <x v="404"/>
    <n v="1"/>
  </r>
  <r>
    <s v="54055"/>
    <s v="Apparatur til fremstilling af TMA-blokke"/>
    <s v="72174"/>
    <s v="Henrik Jørn Ditzel"/>
    <x v="0"/>
    <s v="10205 Cancerforskning"/>
    <s v="J.B Winsløsvej 15, 5000 Odense"/>
    <s v="WP15 371B"/>
    <s v="3DHISTECH Ltd.,Ungarn"/>
    <s v="TMA-Master 01"/>
    <s v="T-009201"/>
    <d v="2011-07-01T00:00:00"/>
    <n v="400000"/>
    <n v="0"/>
    <x v="405"/>
    <n v="1"/>
  </r>
  <r>
    <s v="54057"/>
    <s v="Instrument til måling af lungefunktion hos mus"/>
    <s v="12779"/>
    <s v="Jonas Heilskov Graversen"/>
    <x v="1"/>
    <s v="10200 Institut for Molekylær Medicin"/>
    <s v="Campusvej 55, 5230 Odense M"/>
    <s v="V18-611a-2"/>
    <s v="SCIREQ(Canada)"/>
    <s v="FV-FXB-CM"/>
    <s v="1084796"/>
    <d v="2011-09-08T00:00:00"/>
    <n v="193926.2"/>
    <n v="0"/>
    <x v="406"/>
    <n v="1"/>
  </r>
  <r>
    <s v="54059"/>
    <s v="Imaging UV/VIS"/>
    <s v="11796"/>
    <s v="Per Svenningsen"/>
    <x v="1"/>
    <s v="10200 Institut for Molekylær Medicin"/>
    <s v="J.B Winsløsvej 25, 5000 Odense C"/>
    <s v="WP25 407"/>
    <s v="-"/>
    <s v="FX7-7026.WL/26MX"/>
    <s v="11 200420"/>
    <d v="2011-06-16T00:00:00"/>
    <n v="226420.6"/>
    <n v="0"/>
    <x v="407"/>
    <n v="1"/>
  </r>
  <r>
    <s v="54066"/>
    <s v="TSQ Quantum XLS Less GC (populært GC-MS) - demo model 1 år"/>
    <s v="21207"/>
    <s v="Flemming Nielsen"/>
    <x v="2"/>
    <s v="10304 Klinisk farmakologi, farmaci og Miljømedicin"/>
    <s v="Campusvej 55, 5230 Odense M"/>
    <s v="V17-806b-2"/>
    <s v="Thermo Scientific"/>
    <s v="Quantum XLS"/>
    <s v="TQU02720"/>
    <d v="2011-10-01T00:00:00"/>
    <n v="490000"/>
    <n v="0"/>
    <x v="408"/>
    <n v="1"/>
  </r>
  <r>
    <s v="54067"/>
    <s v="Triplus Base Unit - Autosampler. Demomodel 1 år"/>
    <s v="21207"/>
    <s v="Flemming Nielsen"/>
    <x v="2"/>
    <s v="10304 Klinisk farmakologi, farmaci og Miljømedicin"/>
    <s v="Campusvej 55, 5230 Odense M"/>
    <s v="V17-806b-2"/>
    <s v="Thermo Scientific"/>
    <s v="Triplus TP201"/>
    <s v="20074248"/>
    <d v="2011-10-01T00:00:00"/>
    <n v="185000"/>
    <n v="0"/>
    <x v="409"/>
    <n v="1"/>
  </r>
  <r>
    <s v="54069"/>
    <s v="Dynamisk mekanisk analysator (v. polymer materialer)"/>
    <s v="54709"/>
    <s v="Lars Duggen"/>
    <x v="2"/>
    <s v="44002 SDU NanoSyd"/>
    <s v="Alsion 2, 6400 Sønderborg"/>
    <s v="A 4-01 Fatigue and Fract lab"/>
    <s v="TA Instruments"/>
    <s v="Q800"/>
    <s v="-"/>
    <d v="2011-09-01T00:00:00"/>
    <n v="399660.02"/>
    <n v="0"/>
    <x v="410"/>
    <n v="1"/>
  </r>
  <r>
    <s v="54072"/>
    <s v="Vector single piont current meter"/>
    <s v="13728"/>
    <s v="Anni Glud"/>
    <x v="2"/>
    <s v="30602 Nordcee"/>
    <s v="Campusvej 55, 5230 Odense M"/>
    <s v="NordCEE V12-408-0"/>
    <s v="Nortek"/>
    <s v="Vector"/>
    <s v="VEC9618"/>
    <d v="2011-09-15T00:00:00"/>
    <n v="125353.92"/>
    <n v="0"/>
    <x v="411"/>
    <n v="1"/>
  </r>
  <r>
    <s v="54073"/>
    <s v="Depositionsanlæg, vakuumpumpe"/>
    <s v="54727"/>
    <s v="Morten Madsen"/>
    <x v="2"/>
    <s v="44002 SDU NanoSyd"/>
    <s v="Alsion 2, 6400 Sønderborg"/>
    <s v="A3-6 OPTIKLAB"/>
    <s v="Edwards"/>
    <s v="STPiXA 1606 Maglev"/>
    <s v="117041414"/>
    <d v="2012-01-01T00:00:00"/>
    <n v="116029.2"/>
    <n v="0"/>
    <x v="412"/>
    <n v="1"/>
  </r>
  <r>
    <s v="54074"/>
    <s v="Elektrisk måleudstyr"/>
    <s v="74069"/>
    <s v="Martin H. Thygesen"/>
    <x v="1"/>
    <s v="45006 SDU Digital og højfrekvent elektronik"/>
    <s v="Campusvej 55, 5230 Odense M"/>
    <s v="Ø26-602a-1"/>
    <s v="LeCroy"/>
    <s v="WR604Zi"/>
    <s v="LCRY3203N56969"/>
    <d v="2011-10-15T00:00:00"/>
    <n v="176183"/>
    <n v="0"/>
    <x v="413"/>
    <n v="1"/>
  </r>
  <r>
    <s v="54076"/>
    <s v="Simultaneous Thermal Analyzer, STA"/>
    <s v="61412"/>
    <s v="Shuang Ma Andersen"/>
    <x v="1"/>
    <s v="42001 Institutsekretariat, IGT"/>
    <s v="Campusvej 55, 5230 Odense M"/>
    <s v="Ø10-510-0"/>
    <s v="Netzsch"/>
    <s v="STA 449 (F3 Jupiter)"/>
    <s v="STA 449F3-0523-M"/>
    <d v="2011-11-01T00:00:00"/>
    <n v="596036.80000000005"/>
    <n v="0"/>
    <x v="414"/>
    <n v="1"/>
  </r>
  <r>
    <s v="54077"/>
    <s v="Laser"/>
    <s v="24024"/>
    <s v="Volodymyr Zenin"/>
    <x v="1"/>
    <s v="44004 SDU Nano Optics"/>
    <s v="Campusvej 55, 5230 Odense M"/>
    <s v="Ø26-511-1"/>
    <s v="New Focus, Newport Corp."/>
    <s v="TLB 6600"/>
    <s v="11-OPM4200-01-05"/>
    <d v="2011-06-01T00:00:00"/>
    <n v="227230.41"/>
    <n v="0"/>
    <x v="415"/>
    <n v="1"/>
  </r>
  <r>
    <s v="54080"/>
    <s v="Bygningsændringer i.f.m. håndværkerflytning"/>
    <s v="-"/>
    <s v="Thomas Kromann Jacobsen"/>
    <x v="2"/>
    <s v="87000 Fælles husleje"/>
    <s v="Campusvej 55, 5230 Odense M"/>
    <s v="Ø2-202-0"/>
    <s v="-"/>
    <s v="-"/>
    <s v="-"/>
    <d v="2011-08-01T00:00:00"/>
    <n v="4256300.41"/>
    <n v="0"/>
    <x v="416"/>
    <n v="0"/>
  </r>
  <r>
    <s v="54083"/>
    <s v="ICP-MS spektrometer til kemisk analyse"/>
    <s v="41141"/>
    <s v="Dorthe Dangvard Pedersen"/>
    <x v="1"/>
    <s v="13900 Retsmedicinsk Institut"/>
    <s v="Campusvej 55, 5230 Odense M"/>
    <s v="Ø9-508a-2 (ADBOU)"/>
    <s v="Bruker Daltonics"/>
    <s v="820-MS"/>
    <s v="IP1008M146"/>
    <d v="2011-07-01T00:00:00"/>
    <n v="372840"/>
    <n v="0"/>
    <x v="417"/>
    <n v="1"/>
  </r>
  <r>
    <s v="54084"/>
    <s v="Light scattering detector"/>
    <s v="-"/>
    <s v="Judith Kuntsche"/>
    <x v="1"/>
    <s v="30500 Institut for Fysik, Kemi og Farmaci"/>
    <s v="Campusvej 55, 5230 Odense M"/>
    <s v="Ø9-510b-2"/>
    <s v="Wyatt Technology"/>
    <s v="Dawn Heleos II"/>
    <s v="744-H2"/>
    <d v="2011-11-24T00:00:00"/>
    <n v="664143.96"/>
    <n v="0"/>
    <x v="418"/>
    <n v="0"/>
  </r>
  <r>
    <s v="54085"/>
    <s v="Aspirator/spraytørre"/>
    <s v="-"/>
    <s v="Annette Bauer-Brandl"/>
    <x v="1"/>
    <s v="30500 Institut for Fysik, Kemi og Farmaci"/>
    <s v="Campusvej 55, 5230 Odense M"/>
    <s v="Ø11-504b-0"/>
    <s v="Bücchi"/>
    <s v="B295"/>
    <s v="1000094609"/>
    <d v="2011-11-01T00:00:00"/>
    <n v="240000"/>
    <n v="0"/>
    <x v="419"/>
    <n v="0"/>
  </r>
  <r>
    <s v="54093"/>
    <s v="Motoriseret bord til mikroskop"/>
    <s v="53037"/>
    <s v="Jonathan Brewer"/>
    <x v="2"/>
    <s v="30500 Institut for Fysik, Kemi og Farmaci"/>
    <s v="Campusvej 55, 5230 Odense M"/>
    <s v="v10-602a-0"/>
    <s v="Prior Scientific"/>
    <s v="V31x2y2e"/>
    <s v="-"/>
    <d v="2011-12-01T00:00:00"/>
    <n v="169200"/>
    <n v="0"/>
    <x v="420"/>
    <n v="1"/>
  </r>
  <r>
    <s v="54094"/>
    <s v="REal time PCR"/>
    <s v="-"/>
    <s v="Per Svenningsen"/>
    <x v="0"/>
    <s v="10200 Institut for Molekylær Medicin"/>
    <s v="Campusvej 55, 5230 Odense M"/>
    <s v="V17-613b-1"/>
    <s v="Bio Rad"/>
    <s v="CFX Connect"/>
    <s v="788BR01169"/>
    <d v="2011-12-01T00:00:00"/>
    <n v="150209"/>
    <n v="0"/>
    <x v="421"/>
    <n v="0"/>
  </r>
  <r>
    <s v="54095"/>
    <s v="Denaturering af væv"/>
    <s v="13589"/>
    <s v="Martin Røssel Larsen"/>
    <x v="1"/>
    <s v="31000 Institut for Biokemi og Molekylær Biologi"/>
    <s v="Campusvej 55, 5230 Odense M"/>
    <s v="PRG, Lager 1 sal"/>
    <s v="Denator"/>
    <s v="Stabilizor T1"/>
    <s v="-"/>
    <d v="2011-12-01T00:00:00"/>
    <n v="100040"/>
    <n v="0"/>
    <x v="422"/>
    <n v="1"/>
  </r>
  <r>
    <s v="54096"/>
    <s v="HPLC system"/>
    <s v="23417+23578"/>
    <s v="Christer Stenby Ejsing"/>
    <x v="1"/>
    <s v="31000 Institut for Biokemi og Molekylær Biologi"/>
    <s v="Campusvej 55, 5230 Odense M"/>
    <s v="LIPID-MS: CSE LAB: V10-508B-1"/>
    <s v="Dionex"/>
    <s v="Ultimate 3000"/>
    <s v="S/N 8032696,8035290,8035483"/>
    <d v="2011-06-01T00:00:00"/>
    <n v="373687.5"/>
    <n v="0"/>
    <x v="423"/>
    <n v="1"/>
  </r>
  <r>
    <s v="54098"/>
    <s v="Robot og controller"/>
    <s v="-"/>
    <s v="Karina T. Therkildsen"/>
    <x v="1"/>
    <s v="41003 SDU Robotics"/>
    <s v="Campusvej 55, 5230 Odense M"/>
    <s v="Ø26-609-1"/>
    <s v="Universal Robots"/>
    <s v="UR-6-85-5-A"/>
    <s v="2011204883/2011204884"/>
    <d v="2011-11-24T00:00:00"/>
    <n v="115000"/>
    <n v="0"/>
    <x v="424"/>
    <n v="0"/>
  </r>
  <r>
    <s v="54100"/>
    <s v="Flaskeafkapper"/>
    <s v="-"/>
    <s v="Jesper Stæhr"/>
    <x v="2"/>
    <s v="19500 Biomedicinsk Laboratorium"/>
    <s v="J.B. Winsløsvej 23, 5000 Odense C"/>
    <s v="WP 23 Vaskerum"/>
    <s v="Techniplast, I 2120 Cas. Lit."/>
    <s v="9WEF"/>
    <s v="501486"/>
    <d v="2011-12-01T00:00:00"/>
    <n v="683222.4"/>
    <n v="0"/>
    <x v="425"/>
    <n v="0"/>
  </r>
  <r>
    <s v="54102"/>
    <s v="Realtime PCR"/>
    <s v="12004"/>
    <s v="Henrik Jørn Ditzel"/>
    <x v="1"/>
    <s v="10205 Cancerforskning"/>
    <s v="Campusvej 55, 5230 Odense M"/>
    <s v="v-16-601-2"/>
    <s v="Applied Biosystem"/>
    <s v="4376592"/>
    <s v="272005057"/>
    <d v="2012-01-04T00:00:00"/>
    <n v="172638"/>
    <n v="0"/>
    <x v="426"/>
    <n v="1"/>
  </r>
  <r>
    <s v="54103"/>
    <s v="TSQ Vantage System with Ion Ma - Demo model indkøbt"/>
    <s v="21228+21224"/>
    <s v="Flemming Nielsen"/>
    <x v="2"/>
    <s v="10304 Klinisk farmakologi, farmaci og Miljømedicin"/>
    <s v="Campusvej 55, 5230 Odense M"/>
    <s v="V17-812d-2"/>
    <s v="Thermo Scientific"/>
    <s v="TSQ Vantage"/>
    <s v="TQU02984"/>
    <d v="2012-02-01T00:00:00"/>
    <n v="1700000"/>
    <n v="0"/>
    <x v="427"/>
    <n v="1"/>
  </r>
  <r>
    <s v="54104"/>
    <s v="Konelab 20; Autoanalyzer"/>
    <s v="11826"/>
    <s v="Flemming Nielsen"/>
    <x v="2"/>
    <s v="10304 Klinisk farmakologi, farmaci og Miljømedicin"/>
    <s v="Campusvej 55, 5230 Odense M"/>
    <s v="V17-811a-2"/>
    <s v="Konelab"/>
    <s v="Konelab 20"/>
    <s v="S0117984"/>
    <d v="2012-01-01T00:00:00"/>
    <n v="214500"/>
    <n v="0"/>
    <x v="428"/>
    <n v="1"/>
  </r>
  <r>
    <s v="54105"/>
    <s v="5 klasselokaler"/>
    <s v="-"/>
    <s v="Thomas Kromann Jacobsen"/>
    <x v="2"/>
    <s v="87000 Fælles husleje"/>
    <s v="Campusvej 55, 5230 Odense M"/>
    <s v="V3-501-2 mf"/>
    <s v="-"/>
    <s v="-"/>
    <s v="-"/>
    <d v="2011-12-31T00:00:00"/>
    <n v="1500384.44"/>
    <n v="0"/>
    <x v="429"/>
    <n v="0"/>
  </r>
  <r>
    <s v="54109"/>
    <s v="HPLC"/>
    <s v="-"/>
    <s v="Peter Højrup"/>
    <x v="1"/>
    <s v="31000 Institut for Biokemi og Molekylær Biologi"/>
    <s v="Campusvej 55, 5230 Odense M"/>
    <s v="PRG: V11-510b-2"/>
    <s v="Agilent technologies"/>
    <s v="1260"/>
    <s v="DEACA00848/DEAZOO582"/>
    <d v="2012-02-01T00:00:00"/>
    <n v="147750.54"/>
    <n v="0"/>
    <x v="430"/>
    <n v="0"/>
  </r>
  <r>
    <s v="54113"/>
    <s v="Mikrobølgeassisteret pertidesyntesemaskine"/>
    <s v="23686"/>
    <s v="Stefan Vogel"/>
    <x v="2"/>
    <s v="30500 Institut for Fysik, Kemi og Farmaci"/>
    <s v="Campusvej 55, 5230 Odense M"/>
    <s v="Ø11-509B-0"/>
    <s v="CEM Ltd."/>
    <s v="Liberty 10"/>
    <s v="ML3076"/>
    <d v="2012-01-19T00:00:00"/>
    <n v="537298.51"/>
    <n v="0"/>
    <x v="431"/>
    <n v="1"/>
  </r>
  <r>
    <s v="54114"/>
    <s v="Differential Scanning Colorimeter (DSC)"/>
    <s v="23885"/>
    <s v="Annette Bauer-Brandl"/>
    <x v="0"/>
    <s v="30500 Institut for Fysik, Kemi og Farmaci"/>
    <s v="Campusvej 55, 5230 Odense M"/>
    <s v="Ø11-505a-0"/>
    <s v="Perkin Elmer"/>
    <s v="DSC8500"/>
    <s v="53YN1112802"/>
    <d v="2012-01-01T00:00:00"/>
    <n v="780000"/>
    <n v="0"/>
    <x v="432"/>
    <n v="1"/>
  </r>
  <r>
    <s v="54116"/>
    <s v="MIMS (Membrane Inlet Mass Spectrometer)"/>
    <s v="43118+23795"/>
    <s v="Donald E. Canfield"/>
    <x v="0"/>
    <s v="30602 Nordcee"/>
    <s v="Campusvej 55, 5230 Odense M"/>
    <s v="Carbon lab V11-502a-0"/>
    <s v="IPI - InProcess Instruments"/>
    <s v="GAM 200 - 70003297"/>
    <s v="1211419 - 06"/>
    <d v="2012-06-18T00:00:00"/>
    <n v="464526.3"/>
    <n v="0"/>
    <x v="433"/>
    <n v="1"/>
  </r>
  <r>
    <s v="54118"/>
    <s v="Lydmåleudstyr"/>
    <s v="13234"/>
    <s v="Christian Brandt"/>
    <x v="0"/>
    <s v="30607 Lyd og Adfærd"/>
    <s v="Campusvej 55, 5230 Odense M"/>
    <s v="Audiologi SUND/V18-510a-0"/>
    <s v="Titan"/>
    <s v="IMP440"/>
    <s v="SN0897739"/>
    <d v="2012-02-29T00:00:00"/>
    <n v="1600000"/>
    <n v="0"/>
    <x v="434"/>
    <n v="1"/>
  </r>
  <r>
    <s v="54120"/>
    <s v="BiAcorex100 overfladeplasmonresonans(SPR) instrument"/>
    <s v="13604"/>
    <s v="Stefan Vogel"/>
    <x v="0"/>
    <s v="30500 Institut for Fysik, Kemi og Farmaci"/>
    <s v="Campusvej 55, 5230 Odense M"/>
    <s v="Ø10-412-1"/>
    <s v="GE Healthcare Life Sciences"/>
    <s v="x100"/>
    <s v="1605571"/>
    <d v="2012-03-28T00:00:00"/>
    <n v="590880.02"/>
    <n v="0"/>
    <x v="435"/>
    <n v="1"/>
  </r>
  <r>
    <s v="54121"/>
    <s v="Reol til bure"/>
    <s v="-"/>
    <s v="Jesper Stæhr"/>
    <x v="2"/>
    <s v="19500 Biomedicinsk Laboratorium"/>
    <s v="Campusvej 55, 5230 Odense M"/>
    <s v="V13-611a-0"/>
    <s v="Techniplast"/>
    <s v="80-2GM80"/>
    <s v="-"/>
    <d v="2012-07-01T00:00:00"/>
    <n v="262441.69"/>
    <n v="0"/>
    <x v="436"/>
    <n v="0"/>
  </r>
  <r>
    <s v="54122"/>
    <s v="Reol til bure"/>
    <s v="-"/>
    <s v="Jesper Stæhr"/>
    <x v="2"/>
    <s v="19500 Biomedicinsk Laboratorium"/>
    <s v="Campusvej 55, 5230 Odense M"/>
    <s v="V13-611a-0"/>
    <s v="Techniplast"/>
    <s v="80-2GM80"/>
    <s v="-"/>
    <d v="2012-07-01T00:00:00"/>
    <n v="262441.69"/>
    <n v="0"/>
    <x v="437"/>
    <n v="0"/>
  </r>
  <r>
    <s v="54123"/>
    <s v="Reol til bure"/>
    <s v="-"/>
    <s v="Jesper Stæhr"/>
    <x v="2"/>
    <s v="19500 Biomedicinsk Laboratorium"/>
    <s v="Campusvej 55, 5230 Odense M"/>
    <s v="V13-611a-0"/>
    <s v="Techniplast"/>
    <s v="80-2GM80"/>
    <s v="-"/>
    <d v="2012-07-01T00:00:00"/>
    <n v="262441.69"/>
    <n v="0"/>
    <x v="438"/>
    <n v="0"/>
  </r>
  <r>
    <s v="54124"/>
    <s v="Reol til bure"/>
    <s v="-"/>
    <s v="Jesper Stæhr"/>
    <x v="2"/>
    <s v="19500 Biomedicinsk Laboratorium"/>
    <s v="Campusvej 55, 5230 Odense M"/>
    <s v="V13-609a-0"/>
    <s v="Techniplast"/>
    <s v="80-2GM80"/>
    <s v="-"/>
    <d v="2012-07-01T00:00:00"/>
    <n v="262441.68"/>
    <n v="0"/>
    <x v="439"/>
    <n v="0"/>
  </r>
  <r>
    <s v="54125"/>
    <s v="Reoler til bøger fra biblioteket i.f.m. ombygninger"/>
    <s v="-"/>
    <s v="Thomas Kromann Jacobsen"/>
    <x v="2"/>
    <s v="90400 Teknisk Service"/>
    <s v="Campusvej 55, 5230 Odense M"/>
    <s v="kælder"/>
    <s v="Constructor"/>
    <s v="4520111"/>
    <s v="-"/>
    <d v="2012-06-01T00:00:00"/>
    <n v="749340"/>
    <n v="0"/>
    <x v="440"/>
    <n v="0"/>
  </r>
  <r>
    <s v="54127"/>
    <s v="Robot med controller"/>
    <s v="-"/>
    <s v="Anders Stengaard Sørensen"/>
    <x v="1"/>
    <s v="41002 SDU Dronecenter"/>
    <s v="Campusvej 55, 5230 Odense M"/>
    <s v="Ø19-611b-0"/>
    <s v="Universal Robots ApS"/>
    <s v="UR5"/>
    <s v="2012206853/2012206854"/>
    <d v="2012-05-16T00:00:00"/>
    <n v="120000"/>
    <n v="0"/>
    <x v="441"/>
    <n v="0"/>
  </r>
  <r>
    <s v="54130"/>
    <s v="Spektrofotometer"/>
    <s v="13626+13505+23435+23677+23356"/>
    <s v="Jan Oskar Jeppesen"/>
    <x v="2"/>
    <s v="30500 Institut for Fysik, Kemi og Farmaci"/>
    <s v="Campusvej 55, 5230 Odense M"/>
    <s v="Ø10-503a-2"/>
    <s v="Cary"/>
    <s v="5000 UV - VIS NIR"/>
    <s v="UV1204M049"/>
    <d v="2012-04-02T00:00:00"/>
    <n v="311717.45"/>
    <n v="0"/>
    <x v="442"/>
    <n v="1"/>
  </r>
  <r>
    <s v="54134"/>
    <s v="Knogle og biomateriale skanning"/>
    <s v="17005"/>
    <s v="Sara Trindkær Nissen"/>
    <x v="2"/>
    <s v="10100 Klinisk Institut"/>
    <s v="Campusvej 55, 5230 Odense M"/>
    <s v="V18-811c-1/V18-811b-1"/>
    <s v="Scanco Medico AG, Brasserdorf, Schweiz"/>
    <s v="MicroCT50"/>
    <s v="SN:11040100,ID:6510"/>
    <d v="2012-01-03T00:00:00"/>
    <n v="2679745.4"/>
    <n v="0"/>
    <x v="443"/>
    <n v="1"/>
  </r>
  <r>
    <s v="54136"/>
    <s v="Styring af elektromekaniske processor"/>
    <s v="74731"/>
    <s v="Kasper Mayntz Paasch"/>
    <x v="1"/>
    <s v="45003 SDU Center for Industriel Elektronik (CIE)"/>
    <s v="Alsion 2, 6400 Sønderborg"/>
    <s v="CIE 1:07"/>
    <s v="Princeton Applied Research"/>
    <s v="VersaSTAT 4"/>
    <s v="12257052"/>
    <d v="2012-10-15T00:00:00"/>
    <n v="109000"/>
    <n v="0"/>
    <x v="444"/>
    <n v="1"/>
  </r>
  <r>
    <s v="54137"/>
    <s v="Instrument til sortering af celler (flowcytometri)"/>
    <s v="72268"/>
    <s v="Jonas Heilskov Graversen"/>
    <x v="2"/>
    <s v="10204 Inflammationsforskning"/>
    <s v="Campusvej 55, 5230 Odense M"/>
    <s v="V16-603-1"/>
    <s v="Becton Dickinson A/S"/>
    <s v="648282-23"/>
    <s v="P64828200069"/>
    <d v="2012-09-10T00:00:00"/>
    <n v="2699000"/>
    <n v="0"/>
    <x v="445"/>
    <n v="1"/>
  </r>
  <r>
    <s v="54138"/>
    <s v="EDX detector"/>
    <s v="-"/>
    <s v="Arkadiusz Jarosław Goszczak"/>
    <x v="1"/>
    <s v="44003 SDU Microtechnology"/>
    <s v="Alsion 2, 6400 Sønderborg"/>
    <s v="H1-07 Cleanroom"/>
    <s v="Bruker"/>
    <s v="11130000000"/>
    <s v="6639"/>
    <d v="2012-11-01T00:00:00"/>
    <n v="525040"/>
    <n v="0"/>
    <x v="446"/>
    <n v="0"/>
  </r>
  <r>
    <s v="54139"/>
    <s v="Afpippetteringsrobot"/>
    <s v="21446"/>
    <s v="Jonas Heilskov Graversen"/>
    <x v="1"/>
    <s v="10204 Inflammationsforskning"/>
    <s v="Campusvej 55, 5230 Odense M"/>
    <s v="V18-609d-2"/>
    <s v="Eppendorf"/>
    <s v="epMotion 5070"/>
    <s v="5070BN401849"/>
    <d v="2012-11-01T00:00:00"/>
    <n v="235760"/>
    <n v="0"/>
    <x v="447"/>
    <n v="1"/>
  </r>
  <r>
    <s v="54140"/>
    <s v="Videoovervågning"/>
    <s v="-"/>
    <s v="Lars Tiedemann"/>
    <x v="7"/>
    <s v="90400 Teknisk Service"/>
    <s v="Campusvej 55, 5230 Odense M"/>
    <s v="Institutgange"/>
    <s v="Sony og Avigilon"/>
    <s v="DL180 BTO E5620 LFF m 8 G"/>
    <s v="-"/>
    <d v="2012-09-01T00:00:00"/>
    <n v="574145"/>
    <n v="0"/>
    <x v="448"/>
    <n v="0"/>
  </r>
  <r>
    <s v="54143"/>
    <s v="Gas chromatograph"/>
    <s v="13658"/>
    <s v="Christine Joy Mckenzie"/>
    <x v="0"/>
    <s v="30500 Institut for Fysik, Kemi og Farmaci"/>
    <s v="Campusvej 55, 5230 Odense M"/>
    <s v="Ø11-409-0"/>
    <s v="Bruker"/>
    <s v="450-GC"/>
    <s v="BR1201M098"/>
    <d v="2012-10-15T00:00:00"/>
    <n v="500040"/>
    <n v="0"/>
    <x v="449"/>
    <n v="1"/>
  </r>
  <r>
    <s v="54149"/>
    <s v="HPLC udstyr"/>
    <s v="13874"/>
    <s v="Frederik Wendelboe Lund"/>
    <x v="2"/>
    <s v="30500 Institut for Fysik, Kemi og Farmaci"/>
    <s v="Campusvej 55, 5230 Odense M"/>
    <s v="Ø10-412-1"/>
    <s v="Shimadzu"/>
    <s v="LC20"/>
    <s v="S228-45012-28"/>
    <d v="2012-07-01T00:00:00"/>
    <n v="331593.2"/>
    <n v="0"/>
    <x v="450"/>
    <n v="1"/>
  </r>
  <r>
    <s v="54150"/>
    <s v="Spektrometer"/>
    <s v="74500"/>
    <s v="Jakob Kjelstrup-Hansen"/>
    <x v="1"/>
    <s v="44002 SDU NanoSyd"/>
    <s v="Campusvej 55, 5230 Odense M"/>
    <s v="Ø28-600-1"/>
    <s v="Ocean Optics"/>
    <s v="NirQuest 512-2.2"/>
    <s v="220-11100-00 REV-H"/>
    <d v="2013-01-01T00:00:00"/>
    <n v="151984.64000000001"/>
    <n v="0"/>
    <x v="451"/>
    <n v="1"/>
  </r>
  <r>
    <s v="54151"/>
    <s v="CNC Fræser"/>
    <s v="-"/>
    <s v="Allan Jensen"/>
    <x v="2"/>
    <s v="45004 SDU Mechanical Engineering"/>
    <s v="Campusvej 55, 5230 Odense M"/>
    <s v="Ø33-601-1"/>
    <s v="Haas Automation inc. USA"/>
    <s v="VF-2ss"/>
    <s v="1097606"/>
    <d v="2012-12-03T00:00:00"/>
    <n v="385340"/>
    <n v="0"/>
    <x v="452"/>
    <n v="0"/>
  </r>
  <r>
    <s v="54153"/>
    <s v="Datalogger"/>
    <s v="44078"/>
    <s v="Luis David Avendaño-Valencia"/>
    <x v="1"/>
    <s v="45004 SDU Mechanical Engineering"/>
    <s v="Campusvej 55, 5230 Odense M"/>
    <s v="Ø28-511-1"/>
    <s v="National Instruments"/>
    <s v="PXle 1073"/>
    <s v="17EB201"/>
    <d v="2012-12-17T00:00:00"/>
    <n v="151470"/>
    <n v="0"/>
    <x v="453"/>
    <n v="1"/>
  </r>
  <r>
    <s v="54156"/>
    <s v="Studenterbar ved indgang C"/>
    <s v="-"/>
    <s v="Thomas Kromann Jacobsen"/>
    <x v="2"/>
    <s v="87000 Fælles husleje"/>
    <s v="Campusvej 55, 5230 Odense M"/>
    <s v="Ved indgang C"/>
    <s v="Flere"/>
    <s v="Flere"/>
    <s v="Flere"/>
    <d v="2012-09-14T00:00:00"/>
    <n v="4080952.64"/>
    <n v="0"/>
    <x v="454"/>
    <n v="0"/>
  </r>
  <r>
    <s v="54157"/>
    <s v="Lounge ved Gydehutten"/>
    <s v="-"/>
    <s v="Thomas Kromann Jacobsen"/>
    <x v="2"/>
    <s v="87000 Fælles husleje"/>
    <s v="Campusvej 55, 5230 Odense M"/>
    <s v="Lounge ved Gydehutten"/>
    <s v="Flere"/>
    <s v="Flere"/>
    <s v="Flere"/>
    <d v="2012-09-01T00:00:00"/>
    <n v="4043147.94"/>
    <n v="0"/>
    <x v="455"/>
    <n v="0"/>
  </r>
  <r>
    <s v="54158"/>
    <s v="Mikrobølgereaktor"/>
    <s v="23674"/>
    <s v="Poul Nielsen"/>
    <x v="0"/>
    <s v="30500 Institut for Fysik, Kemi og Farmaci"/>
    <s v="Campusvej 55, 5230 Odense M"/>
    <s v="ø11-501-2"/>
    <s v="Biotage"/>
    <s v="Initiator"/>
    <s v="356006,012277-47C"/>
    <d v="2013-01-11T00:00:00"/>
    <n v="103577.92"/>
    <n v="0"/>
    <x v="456"/>
    <n v="1"/>
  </r>
  <r>
    <s v="54159"/>
    <s v="Rapportgenereringsprogram"/>
    <s v="-"/>
    <s v="Morten Lehm"/>
    <x v="1"/>
    <s v="93003 Operations"/>
    <s v="Campusvej 55, 5230 Odense M"/>
    <s v="-"/>
    <s v="QlikTech"/>
    <s v="Qlikview Session CAL,Qlik"/>
    <s v="-"/>
    <d v="2012-10-01T00:00:00"/>
    <n v="2913092.8"/>
    <n v="0"/>
    <x v="457"/>
    <n v="0"/>
  </r>
  <r>
    <s v="54163"/>
    <s v="GC m 2*FID og autosampler (Hera)"/>
    <s v="-"/>
    <s v="Martin Worm-Leonhard"/>
    <x v="0"/>
    <s v="13900 Retsmedicinsk Institut"/>
    <s v="Campusvej 55, 5230 Odense M"/>
    <s v="V15-909b-0"/>
    <s v="Agilent"/>
    <s v="7820A GC+7697A HS sampler"/>
    <s v="CN12302011+CN12290023"/>
    <d v="2013-07-01T00:00:00"/>
    <n v="344466.1"/>
    <n v="0"/>
    <x v="458"/>
    <n v="0"/>
  </r>
  <r>
    <s v="54165"/>
    <s v="Massespektrometer"/>
    <s v="13874"/>
    <s v="Frederik Wendelboe Lund"/>
    <x v="2"/>
    <s v="30500 Institut for Fysik, Kemi og Farmaci"/>
    <s v="Campusvej 55, 5230 Odense M"/>
    <s v="depot i Ø9-5-0"/>
    <s v="Shimadzu"/>
    <s v="LCMS2020"/>
    <s v="-"/>
    <d v="2012-11-01T00:00:00"/>
    <n v="690860"/>
    <n v="0"/>
    <x v="459"/>
    <n v="1"/>
  </r>
  <r>
    <s v="54167"/>
    <s v="CNC Fræser"/>
    <s v="-"/>
    <s v="Jan Bujakiewicz Tiettje"/>
    <x v="2"/>
    <s v="45002 SDU Mechatronics (CIM)"/>
    <s v="Alsion 2, 6400 Sønderborg"/>
    <s v="VÆRKSTEDET I KÆLDEREN"/>
    <s v="Deckelmaho Gildemeister"/>
    <s v="DMC 635 V ecoline"/>
    <s v="152 7000 76 1E"/>
    <d v="2013-03-27T00:00:00"/>
    <n v="286681"/>
    <n v="0"/>
    <x v="460"/>
    <n v="0"/>
  </r>
  <r>
    <s v="54170"/>
    <s v="2 og 3 finger robot griber med controller boks"/>
    <s v="-"/>
    <s v="Karina T. Therkildsen"/>
    <x v="7"/>
    <s v="41003 SDU Robotics"/>
    <s v="Campusvej 55, 5230 Odense M"/>
    <s v="Ø26-603a-3"/>
    <s v="Robotiq"/>
    <s v="2/3Finger A.Robot Gripper"/>
    <s v="S-076,C-1063,K-1063"/>
    <d v="2013-03-05T00:00:00"/>
    <n v="123889.54"/>
    <n v="0"/>
    <x v="461"/>
    <n v="0"/>
  </r>
  <r>
    <s v="54172"/>
    <s v="qPCR analysator"/>
    <s v="13856"/>
    <s v="Alexander Henning Treusch"/>
    <x v="2"/>
    <s v="30602 Nordcee"/>
    <s v="Campusvej 55, 5230 Odense M"/>
    <s v="NordCEE V11-407/8-1"/>
    <s v="Bio-Rad Laboratories AB"/>
    <s v="CFX Connect Optics module"/>
    <s v="788BRO1991"/>
    <d v="2013-04-15T00:00:00"/>
    <n v="170209"/>
    <n v="0"/>
    <x v="462"/>
    <n v="1"/>
  </r>
  <r>
    <s v="54175"/>
    <s v="Solcelleanlæg"/>
    <s v="-"/>
    <s v="Lars Tiedemann"/>
    <x v="2"/>
    <s v="87000 Fælles husleje"/>
    <s v="Hindsholmvej 11, 5300 Kerteminde"/>
    <s v="-"/>
    <s v="-"/>
    <s v="-"/>
    <s v="-"/>
    <d v="2013-04-01T00:00:00"/>
    <n v="398286.25"/>
    <n v="0"/>
    <x v="463"/>
    <n v="0"/>
  </r>
  <r>
    <s v="54177"/>
    <s v="Elektrokemisk arbejdsstation"/>
    <s v="65412"/>
    <s v="Shuang Ma Andersen"/>
    <x v="1"/>
    <s v="42001 Institutsekretariat, IGT"/>
    <s v="Campusvej 55, 5230 Odense M"/>
    <s v="Ø33-509-1"/>
    <s v="Zahner"/>
    <s v="Zennium"/>
    <s v="40414"/>
    <d v="2013-06-01T00:00:00"/>
    <n v="130455.5"/>
    <n v="0"/>
    <x v="464"/>
    <n v="1"/>
  </r>
  <r>
    <s v="54178"/>
    <s v="Robot med controller"/>
    <s v="44008"/>
    <s v="Karina T. Therkildsen"/>
    <x v="7"/>
    <s v="41003 SDU Robotics"/>
    <s v="Campusvej 55, 5230 Odense M"/>
    <s v="OUH"/>
    <s v="Universal Robots"/>
    <s v="UR5"/>
    <s v="201321111 3/4"/>
    <d v="2013-04-09T00:00:00"/>
    <n v="120000"/>
    <n v="0"/>
    <x v="465"/>
    <n v="1"/>
  </r>
  <r>
    <s v="54179"/>
    <s v="Robot med controller"/>
    <s v="-"/>
    <s v="Karina T. Therkildsen"/>
    <x v="1"/>
    <s v="41003 SDU Robotics"/>
    <s v="Campusvej 55, 5230 Odense M"/>
    <s v="Ø28-603a-2 Lab A"/>
    <s v="Universal Robots"/>
    <s v="UR5"/>
    <s v="2013211137 3/4"/>
    <d v="2013-04-17T00:00:00"/>
    <n v="120000.01"/>
    <n v="0"/>
    <x v="466"/>
    <n v="0"/>
  </r>
  <r>
    <s v="54180"/>
    <s v="Højhastigheds kamera"/>
    <s v="23464"/>
    <s v="Lasse Jakobsen"/>
    <x v="1"/>
    <s v="30607 Lyd og Adfærd"/>
    <s v="Campusvej 55, 5230 Odense M"/>
    <s v="I sverige-postdocs projekt"/>
    <s v="Photron"/>
    <s v="FASTCAM SA1,675K M2 +lens"/>
    <s v="355624348"/>
    <d v="2013-05-06T00:00:00"/>
    <n v="398112"/>
    <n v="0"/>
    <x v="467"/>
    <n v="1"/>
  </r>
  <r>
    <s v="54183"/>
    <s v="Atomabsorptionsspektrometer"/>
    <s v="13746"/>
    <s v="Mette Søndergaard"/>
    <x v="2"/>
    <s v="30500 Institut for Fysik, Kemi og Farmaci"/>
    <s v="Campusvej 55, 5230 Odense M"/>
    <s v="UDLÅNT TIL BIOLOGI V11-406-2"/>
    <s v="Shimadzu"/>
    <s v="AA7000"/>
    <s v="206-77500-44"/>
    <d v="2013-05-01T00:00:00"/>
    <n v="417281"/>
    <n v="0"/>
    <x v="468"/>
    <n v="1"/>
  </r>
  <r>
    <s v="54184"/>
    <s v="Probe station microscope"/>
    <s v="74775"/>
    <s v="Jakob Kjelstrup-Hansen"/>
    <x v="5"/>
    <s v="44002 SDU NanoSyd"/>
    <s v="Alsion 2, 6400 Sønderborg"/>
    <s v="A3-16 OPTIKLAB"/>
    <s v="Creative Devices Inc."/>
    <s v="DC-FS70FL-SYS"/>
    <s v="61201"/>
    <d v="2013-05-15T00:00:00"/>
    <n v="148006"/>
    <n v="52418.820000000007"/>
    <x v="469"/>
    <n v="1"/>
  </r>
  <r>
    <s v="54185"/>
    <s v="RTK GPS reference system"/>
    <s v="-"/>
    <s v="Kjeld Jensen"/>
    <x v="1"/>
    <s v="41002 SDU Dronecenter"/>
    <s v="Campusvej 55, 5230 Odense M"/>
    <s v="Ø22-613a-0"/>
    <s v="-"/>
    <s v="BX982, Zephyr 2 geodetic"/>
    <s v="BX982: S/N: 1313 9855 Trimble S/N:5"/>
    <d v="2013-05-15T00:00:00"/>
    <n v="113815"/>
    <n v="0"/>
    <x v="470"/>
    <n v="0"/>
  </r>
  <r>
    <s v="54186"/>
    <s v="Grovpumpe til PVD inkl. software"/>
    <s v="-"/>
    <s v="Mogens Petersen"/>
    <x v="1"/>
    <s v="44003 SDU Microtechnology"/>
    <s v="Alsion 2, 6400 Sønderborg"/>
    <s v="H1-07 Cleanroom"/>
    <s v="Edwards"/>
    <s v="nXDSi15"/>
    <s v="129452229"/>
    <d v="2013-01-01T00:00:00"/>
    <n v="107544.8"/>
    <n v="0"/>
    <x v="471"/>
    <n v="0"/>
  </r>
  <r>
    <s v="54187"/>
    <s v="Bil til SFEO IT drift og udvikling"/>
    <s v="-"/>
    <s v="Ann Skovly"/>
    <x v="1"/>
    <s v="55602 Journalistik"/>
    <s v="Campusvej 55, 5230 Odense M"/>
    <s v="P-plads v bygn 40 indgang S/32"/>
    <s v="Renault"/>
    <s v="Magane III 1,5 DCI"/>
    <s v="Reg nr AG83080, VF1KZ140649262973"/>
    <d v="2013-06-24T00:00:00"/>
    <n v="122918"/>
    <n v="0"/>
    <x v="472"/>
    <n v="0"/>
  </r>
  <r>
    <s v="54191"/>
    <s v="Sagsstyringssystem (LIMS)"/>
    <s v="-"/>
    <s v="Tina Stokholm Eriksen"/>
    <x v="1"/>
    <s v="13900 Retsmedicinsk Institut"/>
    <s v="Campusvej 55, 5230 Odense M"/>
    <s v="Software"/>
    <s v="Labware"/>
    <s v="LabWare LIMS Version 6"/>
    <s v="-"/>
    <d v="2013-10-01T00:00:00"/>
    <n v="674269.08"/>
    <n v="0"/>
    <x v="473"/>
    <n v="0"/>
  </r>
  <r>
    <s v="54193"/>
    <s v="3-Skæremaskine"/>
    <s v="-"/>
    <s v="Ditte Bjerrisgaard"/>
    <x v="1"/>
    <s v="91302 Grafisk Center"/>
    <s v="Campusvej 55, 5230 Odense M"/>
    <s v="V3-604a-0"/>
    <s v="-"/>
    <s v="CMT 130"/>
    <s v="13040568,1304082F,1304110S,3AMA070"/>
    <d v="2013-07-01T00:00:00"/>
    <n v="323500"/>
    <n v="0"/>
    <x v="474"/>
    <n v="0"/>
  </r>
  <r>
    <s v="54194"/>
    <s v="Turnable laser(1520-1630nm).It is based an external cavity design(ECL)"/>
    <s v="-"/>
    <s v="Volodymyr Zenin"/>
    <x v="1"/>
    <s v="44004 SDU Nano Optics"/>
    <s v="Campusvej 55, 5230 Odense M"/>
    <s v="Ø26-511-1"/>
    <s v="COVEGA(Thorlabs Quantum Electronics)"/>
    <s v="TL 1550-B"/>
    <s v="OSL 103 00412"/>
    <d v="2013-03-01T00:00:00"/>
    <n v="145676.89000000001"/>
    <n v="0"/>
    <x v="475"/>
    <n v="0"/>
  </r>
  <r>
    <s v="54199"/>
    <s v="Etablering og indretning af lokaler til fælles serverrum"/>
    <s v="-"/>
    <s v="Jørgen Kristian Minet"/>
    <x v="2"/>
    <s v="93003 Operations"/>
    <s v="Campusvej 55, 5230 Odense M"/>
    <s v="Kælderrum under IT sekretariat"/>
    <s v="Flere"/>
    <s v="Flere"/>
    <s v="Flere"/>
    <d v="2013-07-01T00:00:00"/>
    <n v="9685941.7100000009"/>
    <n v="0"/>
    <x v="476"/>
    <n v="0"/>
  </r>
  <r>
    <s v="54203"/>
    <s v="Solcelleanlæg 120 KWP på tag"/>
    <s v="-"/>
    <s v="Lars Tiedemann"/>
    <x v="2"/>
    <s v="87000 Fælles husleje"/>
    <s v="Campusvej 55, 5230 Odense M"/>
    <s v="På taget bygning 26 og 27 A"/>
    <s v="Solar"/>
    <s v="-"/>
    <s v="-"/>
    <d v="2013-09-01T00:00:00"/>
    <n v="3099682"/>
    <n v="0"/>
    <x v="477"/>
    <n v="0"/>
  </r>
  <r>
    <s v="54205"/>
    <s v="Vogn 22, 9 pers., brændstof"/>
    <s v="-"/>
    <s v="Rikke Mailund Mikkelsen"/>
    <x v="1"/>
    <s v="87104 Fællesvarer, Teknisk Service"/>
    <s v="Campusvej 55, 5230 Odense M"/>
    <s v="P8-Vest"/>
    <s v="Mercedes-Benz"/>
    <s v="Vito Kombi, 113 DCI MPV l"/>
    <s v="ZFA22300005564593/AH46091"/>
    <d v="2013-09-18T00:00:00"/>
    <n v="219458"/>
    <n v="0"/>
    <x v="478"/>
    <n v="0"/>
  </r>
  <r>
    <s v="54208"/>
    <s v="Fræsemaskine"/>
    <s v="-"/>
    <s v="Morten Alitouche Kieler"/>
    <x v="0"/>
    <s v="30610 Værksted"/>
    <s v="Campusvej 55, 5230 Odense M"/>
    <s v="V12-506-0"/>
    <s v="-"/>
    <s v="-"/>
    <s v="SN 1536580796A"/>
    <d v="2013-08-12T00:00:00"/>
    <n v="722880"/>
    <n v="0"/>
    <x v="479"/>
    <n v="0"/>
  </r>
  <r>
    <s v="54209"/>
    <s v="Massespektrometer"/>
    <s v="13877"/>
    <s v="Thomas J.D. Jørgensen"/>
    <x v="1"/>
    <s v="31000 Institut for Biokemi og Molekylær Biologi"/>
    <s v="Campusvej 55, 5230 Odense M"/>
    <s v="PRG: V11-502-1"/>
    <s v="Waters A/S"/>
    <s v="REF 800000307"/>
    <s v="UCA064K"/>
    <d v="2013-03-25T00:00:00"/>
    <n v="586000"/>
    <n v="0"/>
    <x v="480"/>
    <n v="1"/>
  </r>
  <r>
    <s v="54210"/>
    <s v="Instrument til måling af molekylære interaktioner"/>
    <s v="12121+12122"/>
    <s v="Jonas Heilskov Graversen"/>
    <x v="1"/>
    <s v="10200 Institut for Molekylær Medicin"/>
    <s v="Campusvej 55, 5230 Odense M"/>
    <s v="v17-606a-1"/>
    <s v="Nano Temper Technologies"/>
    <s v="Monolith NT.115 BLUE/RED"/>
    <s v="201307-BR-N002"/>
    <d v="2013-08-01T00:00:00"/>
    <n v="734976.04"/>
    <n v="0"/>
    <x v="481"/>
    <n v="1"/>
  </r>
  <r>
    <s v="54213"/>
    <s v="Fiber interferometer incl. 3 micro spot sensor head"/>
    <s v="13046"/>
    <s v="Jakob Christensen-Dalsgaard"/>
    <x v="1"/>
    <s v="30607 Lyd og Adfærd"/>
    <s v="Campusvej 55, 5230 Odense M"/>
    <s v="V12-405-0"/>
    <s v="Polytec"/>
    <s v="OFV-551"/>
    <s v="0198033"/>
    <d v="2013-09-01T00:00:00"/>
    <n v="180000"/>
    <n v="0"/>
    <x v="482"/>
    <n v="1"/>
  </r>
  <r>
    <s v="54219"/>
    <s v="Solcelleanlæg"/>
    <s v="-"/>
    <s v="Lars Tiedemann"/>
    <x v="2"/>
    <s v="87000 Fælles husleje"/>
    <s v="Alsion 2, 6400 Sønderborg"/>
    <s v="Alsion Sønderborg"/>
    <s v="-"/>
    <s v="-"/>
    <s v="-"/>
    <d v="2013-12-01T00:00:00"/>
    <n v="875725"/>
    <n v="0"/>
    <x v="483"/>
    <n v="0"/>
  </r>
  <r>
    <s v="54220"/>
    <s v="Opvask af glas og plast i laboratoriet"/>
    <s v="-"/>
    <s v="Martin Worm-Leonhard"/>
    <x v="2"/>
    <s v="13900 Retsmedicinsk Institut"/>
    <s v="Campusvej 55, 5230 Odense M"/>
    <s v="V18-912d-0"/>
    <s v="KEN"/>
    <s v="IWD 2311 lab inkl udstyr"/>
    <s v="59551 13"/>
    <d v="2013-11-30T00:00:00"/>
    <n v="133751"/>
    <n v="0"/>
    <x v="484"/>
    <n v="0"/>
  </r>
  <r>
    <s v="54221"/>
    <s v="Måleudstyr til elektro akustik målinger"/>
    <s v="-"/>
    <s v="Martin H. Thygesen"/>
    <x v="0"/>
    <s v="45006 SDU Digital og højfrekvent elektronik"/>
    <s v="Campusvej 55, 5230 Odense M"/>
    <s v="Ø28-512a-1"/>
    <s v="Klippel"/>
    <s v="PLX 2052 forstærker"/>
    <s v="0741,CE11007,3211018H,090855865"/>
    <d v="2013-08-29T00:00:00"/>
    <n v="447487.62"/>
    <n v="0"/>
    <x v="485"/>
    <n v="0"/>
  </r>
  <r>
    <s v="54223"/>
    <s v="SDU Fitness"/>
    <s v="-"/>
    <s v="Thomas Kromann Jacobsen"/>
    <x v="2"/>
    <s v="87000 Fælles husleje"/>
    <s v="Campusvej 55, 5230 Odense M"/>
    <s v="Ø4-504-0 med flere"/>
    <s v="Creo arkitekter, diverse håndværkere"/>
    <s v="-"/>
    <s v="-"/>
    <d v="2013-09-01T00:00:00"/>
    <n v="7603413.0999999996"/>
    <n v="0"/>
    <x v="486"/>
    <n v="0"/>
  </r>
  <r>
    <s v="54225"/>
    <s v="Overdækning af gårdhave"/>
    <s v="-"/>
    <s v="Thomas Kromann Jacobsen"/>
    <x v="2"/>
    <s v="87000 Fælles husleje"/>
    <s v="Campusvej 55, 5230 Odense M"/>
    <s v="Byggeafsnit 25"/>
    <s v="-"/>
    <s v="-"/>
    <s v="-"/>
    <d v="2013-09-01T00:00:00"/>
    <n v="1125751.1399999999"/>
    <n v="0"/>
    <x v="487"/>
    <n v="0"/>
  </r>
  <r>
    <s v="54226"/>
    <s v="Bageri"/>
    <s v="-"/>
    <s v="Thomas Kromann Jacobsen"/>
    <x v="2"/>
    <s v="87000 Fælles husleje"/>
    <s v="Campusvej 55, 5230 Odense M"/>
    <s v="Byggeafsnit 25 - ved kantinen"/>
    <s v="Flere"/>
    <s v="Flere"/>
    <s v="Flere"/>
    <d v="2013-09-01T00:00:00"/>
    <n v="740243.55"/>
    <n v="0"/>
    <x v="488"/>
    <n v="0"/>
  </r>
  <r>
    <s v="54227"/>
    <s v="Kombianlæg bageri"/>
    <s v="-"/>
    <s v="Lars Tiedemann"/>
    <x v="1"/>
    <s v="90400 Teknisk Service"/>
    <s v="Campusvej 55, 5230 Odense M"/>
    <s v="Byggeafsnit 25 - ved kantinen"/>
    <s v="-"/>
    <s v="-"/>
    <s v="-"/>
    <d v="2013-09-01T00:00:00"/>
    <n v="197109"/>
    <n v="0"/>
    <x v="489"/>
    <n v="0"/>
  </r>
  <r>
    <s v="54228"/>
    <s v="Herdovn med tre herder"/>
    <s v="-"/>
    <s v="Lars Tiedemann"/>
    <x v="1"/>
    <s v="90400 Teknisk Service"/>
    <s v="Campusvej 55, 5230 Odense M"/>
    <s v="Byggeafsnit 25 ved kantinen"/>
    <s v="-"/>
    <s v="-"/>
    <s v="-"/>
    <d v="2013-09-01T00:00:00"/>
    <n v="150051"/>
    <n v="0"/>
    <x v="490"/>
    <n v="0"/>
  </r>
  <r>
    <s v="54229"/>
    <s v="Stikovn med stikvogn"/>
    <s v="-"/>
    <s v="Lars Tiedemann"/>
    <x v="1"/>
    <s v="90400 Teknisk Service"/>
    <s v="Campusvej 55, 5230 Odense M"/>
    <s v="Byggeafsnit 25 ved kantinen"/>
    <s v="-"/>
    <s v="-"/>
    <s v="-"/>
    <d v="2013-09-01T00:00:00"/>
    <n v="170918"/>
    <n v="0"/>
    <x v="491"/>
    <n v="0"/>
  </r>
  <r>
    <s v="54232"/>
    <s v="Kantine"/>
    <s v="-"/>
    <s v="Lars Tiedemann"/>
    <x v="2"/>
    <s v="87000 Fælles husleje"/>
    <s v="Campusvej 55, 5230 Odense M"/>
    <s v="Kantine"/>
    <s v="-"/>
    <s v="Håndværkerudgifter"/>
    <s v="-"/>
    <d v="2013-09-01T00:00:00"/>
    <n v="2878918.74"/>
    <n v="0"/>
    <x v="492"/>
    <n v="0"/>
  </r>
  <r>
    <s v="54233"/>
    <s v="Vaskeanlæg kantinen"/>
    <s v="-"/>
    <s v="Lars Tiedemann"/>
    <x v="1"/>
    <s v="90400 Teknisk Service"/>
    <s v="Campusvej 55, 5230 Odense M"/>
    <s v="Kantinekøkken"/>
    <s v="-"/>
    <s v="-"/>
    <s v="-"/>
    <d v="2013-09-01T00:00:00"/>
    <n v="478622"/>
    <n v="0"/>
    <x v="493"/>
    <n v="0"/>
  </r>
  <r>
    <s v="54234"/>
    <s v="Kacheringsmaskine"/>
    <s v="-"/>
    <s v="Ditte Bjerrisgaard"/>
    <x v="1"/>
    <s v="91302 Grafisk Center"/>
    <s v="Campusvej 55, 5230 Odense M"/>
    <s v="V3-604a-0"/>
    <s v="Komfi"/>
    <s v="Amiga 36 A"/>
    <s v="3AMA070"/>
    <d v="2013-07-01T00:00:00"/>
    <n v="182500"/>
    <n v="0"/>
    <x v="494"/>
    <n v="0"/>
  </r>
  <r>
    <s v="54235"/>
    <s v="Bevægelsesanalyseudstyr"/>
    <s v="-"/>
    <s v="Henrik Baare Olsen"/>
    <x v="2"/>
    <s v="15400 Institut for Idræt og Biomekanik"/>
    <s v="Campusvej 55, 5230 Odense M"/>
    <s v="Ø28-204a-1"/>
    <s v="Vicon"/>
    <s v="-"/>
    <s v="-"/>
    <d v="2013-10-01T00:00:00"/>
    <n v="2095308"/>
    <n v="0"/>
    <x v="495"/>
    <n v="0"/>
  </r>
  <r>
    <s v="54237"/>
    <s v="Gaskromatograf(GC-3)"/>
    <s v="60412"/>
    <s v="Lars Duelund"/>
    <x v="2"/>
    <s v="42002 SDU Chemical Engineering"/>
    <s v="Campusvej 55, 5230 Odense M"/>
    <s v="Ø31-511-1"/>
    <s v="Agilent Technologies"/>
    <s v="7890B"/>
    <s v="CN13363076"/>
    <d v="2013-10-01T00:00:00"/>
    <n v="166158.09"/>
    <n v="0"/>
    <x v="496"/>
    <n v="1"/>
  </r>
  <r>
    <s v="54238"/>
    <s v="Robot og controller"/>
    <s v="-"/>
    <s v="Karina T. Therkildsen"/>
    <x v="0"/>
    <s v="41003 SDU Robotics"/>
    <s v="Campusvej 55, 5230 Odense M"/>
    <s v="Ø26-605-1"/>
    <s v="KUKA"/>
    <s v="KR 120 R2500 Pro, KRC4"/>
    <s v="617497 og204146"/>
    <d v="2013-09-05T00:00:00"/>
    <n v="171538.6"/>
    <n v="0"/>
    <x v="497"/>
    <n v="0"/>
  </r>
  <r>
    <s v="54239"/>
    <s v="Etablering af 2 nye U-lokaler ved kantinen"/>
    <s v="-"/>
    <s v="Thomas Kromann Jacobsen"/>
    <x v="2"/>
    <s v="87000 Fælles husleje"/>
    <s v="Campusvej 55, 5230 Odense M"/>
    <s v="Byggeafsnit 25 ved kantine 4"/>
    <s v="Diverse håndværkere"/>
    <s v="Flere"/>
    <s v="-"/>
    <d v="2013-09-01T00:00:00"/>
    <n v="324181.36"/>
    <n v="0"/>
    <x v="498"/>
    <n v="0"/>
  </r>
  <r>
    <s v="54240"/>
    <s v="Renovering af udlevering i kantine 4"/>
    <s v="-"/>
    <s v="Thomas Kromann Jacobsen"/>
    <x v="2"/>
    <s v="87000 Fælles husleje"/>
    <s v="Campusvej 55, 5230 Odense M"/>
    <s v="Byggeafsnit 25 ved kantinen"/>
    <s v="Flere"/>
    <s v="Flere"/>
    <s v="Flere"/>
    <d v="2013-09-01T00:00:00"/>
    <n v="1117165.93"/>
    <n v="0"/>
    <x v="499"/>
    <n v="0"/>
  </r>
  <r>
    <s v="54241"/>
    <s v="U-lokaler ændret til kantine/spisearealer"/>
    <s v="-"/>
    <s v="Thomas Kromann Jacobsen"/>
    <x v="2"/>
    <s v="87000 Fælles husleje"/>
    <s v="Campusvej 55, 5230 Odense M"/>
    <s v="Afsnit 25 ved kantinen"/>
    <s v="-"/>
    <s v="Diverse"/>
    <s v="-"/>
    <d v="2013-09-01T00:00:00"/>
    <n v="609153.6"/>
    <n v="0"/>
    <x v="500"/>
    <n v="0"/>
  </r>
  <r>
    <s v="54244"/>
    <s v="FlexiChef Team"/>
    <s v="-"/>
    <s v="Lars Tiedemann"/>
    <x v="2"/>
    <s v="90400 Teknisk Service"/>
    <s v="Campusvej 55, 5230 Odense M"/>
    <s v="Kantine 4"/>
    <s v="KEN storkøkken"/>
    <s v="-"/>
    <s v="-"/>
    <d v="2013-09-01T00:00:00"/>
    <n v="374000"/>
    <n v="0"/>
    <x v="501"/>
    <n v="0"/>
  </r>
  <r>
    <s v="54245"/>
    <s v="Kølekompresser"/>
    <s v="-"/>
    <s v="Lars Tiedemann"/>
    <x v="2"/>
    <s v="90400 Teknisk Service"/>
    <s v="Campusvej 55, 5230 Odense M"/>
    <s v="Kantine 4"/>
    <s v="KEN storkøkken"/>
    <s v="-"/>
    <s v="-"/>
    <d v="2013-09-01T00:00:00"/>
    <n v="113855"/>
    <n v="0"/>
    <x v="502"/>
    <n v="0"/>
  </r>
  <r>
    <s v="54246"/>
    <s v="Kølekompressor"/>
    <s v="-"/>
    <s v="Lars Tiedemann"/>
    <x v="2"/>
    <s v="90400 Teknisk Service"/>
    <s v="Campusvej 55, 5230 Odense M"/>
    <s v="Kantine 4"/>
    <s v="KEN storkøkken"/>
    <s v="-"/>
    <s v="-"/>
    <d v="2013-09-01T00:00:00"/>
    <n v="113855"/>
    <n v="0"/>
    <x v="503"/>
    <n v="0"/>
  </r>
  <r>
    <s v="54247"/>
    <s v="Renorvering af Produktionskøkken/gårdhave"/>
    <s v="-"/>
    <s v="Thomas Kromann Jacobsen"/>
    <x v="2"/>
    <s v="87000 Fælles husleje"/>
    <s v="Campusvej 55, 5230 Odense M"/>
    <s v="Kantine 4 - Køkken"/>
    <s v="Diverse håndværkere"/>
    <s v="-"/>
    <s v="-"/>
    <d v="2013-09-01T00:00:00"/>
    <n v="2308789.06"/>
    <n v="0"/>
    <x v="504"/>
    <n v="0"/>
  </r>
  <r>
    <s v="54249"/>
    <s v="Ultralydsscanner"/>
    <s v="-"/>
    <s v="Henrik Baare Olsen"/>
    <x v="0"/>
    <s v="15400 Institut for Idræt og Biomekanik"/>
    <s v="Campusvej 55, 5230 Odense M"/>
    <s v="Ø33-204a-2 Træningssal"/>
    <s v="GE"/>
    <s v="LOGIQ S7 Expert UL"/>
    <s v="DKI256US03"/>
    <d v="2013-09-01T00:00:00"/>
    <n v="696000"/>
    <n v="0"/>
    <x v="505"/>
    <n v="0"/>
  </r>
  <r>
    <s v="54251"/>
    <s v="Mikroskop"/>
    <s v="-"/>
    <s v="Coen P. H. Elemans"/>
    <x v="1"/>
    <s v="30607 Lyd og Adfærd"/>
    <s v="Campusvej 55, 5230 Odense M"/>
    <s v="V9-410a-1"/>
    <s v="DFA A/S"/>
    <s v="MEA53100"/>
    <s v="651038"/>
    <d v="2013-11-25T00:00:00"/>
    <n v="690296.41"/>
    <n v="0"/>
    <x v="506"/>
    <n v="0"/>
  </r>
  <r>
    <s v="54252"/>
    <s v="Model cnc fræser"/>
    <s v="-"/>
    <s v="Ardeshir Talaei"/>
    <x v="2"/>
    <s v="43009 SDU CREATE"/>
    <s v="Campusvej 55, 5230 Odense M"/>
    <s v="Ø33-604-1"/>
    <s v="Imes-icore"/>
    <s v="475153 53655"/>
    <s v="524175/1"/>
    <d v="2014-08-01T00:00:00"/>
    <n v="165304.79999999999"/>
    <n v="0"/>
    <x v="507"/>
    <n v="0"/>
  </r>
  <r>
    <s v="54254"/>
    <s v="HPLC"/>
    <s v="13761"/>
    <s v="Ole Nørregaard Jensen"/>
    <x v="0"/>
    <s v="31000 Institut for Biokemi og Molekylær Biologi"/>
    <s v="Campusvej 55, 5230 Odense M"/>
    <s v="PRG"/>
    <s v="Thermo"/>
    <s v="Dionex (High Ph og LCMS)"/>
    <s v="S/N 8077988,8080403,8080237"/>
    <d v="2013-12-01T00:00:00"/>
    <n v="368050"/>
    <n v="0"/>
    <x v="508"/>
    <n v="1"/>
  </r>
  <r>
    <s v="54255"/>
    <s v="HPLC system"/>
    <s v="13761"/>
    <s v="Christer Stenby Ejsing"/>
    <x v="0"/>
    <s v="31000 Institut for Biokemi og Molekylær Biologi"/>
    <s v="Campusvej 55, 5230 Odense M"/>
    <s v="LIPID-MS: CSE LAB: V10-508B-1"/>
    <s v="Thermo"/>
    <s v="Ultimate 3000"/>
    <s v="S/N 7247672,8079350,8079903,8080064"/>
    <d v="2014-01-01T00:00:00"/>
    <n v="425610"/>
    <n v="0"/>
    <x v="509"/>
    <n v="1"/>
  </r>
  <r>
    <s v="54257"/>
    <s v="Elzone apparat incl. computer og printer"/>
    <s v="13546"/>
    <s v="Magnus Wahlberg"/>
    <x v="1"/>
    <s v="30600 Biologisk Institut"/>
    <s v="Hindsholmvej 11, 5300 Kerteminde"/>
    <s v="Hindsholmvej - laboratoriet"/>
    <s v="Micromeritics"/>
    <s v="II 5390"/>
    <s v="-"/>
    <d v="2014-02-01T00:00:00"/>
    <n v="237200"/>
    <n v="0"/>
    <x v="510"/>
    <n v="1"/>
  </r>
  <r>
    <s v="54258"/>
    <s v="GC-Q-TOF + Q-TOF"/>
    <s v="13761"/>
    <s v="Lars Duelund"/>
    <x v="0"/>
    <s v="42003 SDU Biotechnology"/>
    <s v="Campusvej 55, 5230 Odense M"/>
    <s v="Ø32-507-1"/>
    <s v="Agilent technologies"/>
    <s v="7890B-7200 + 6530"/>
    <s v="US1331H202, SG13392003"/>
    <d v="2014-01-15T00:00:00"/>
    <n v="2476199.3199999998"/>
    <n v="0"/>
    <x v="511"/>
    <n v="1"/>
  </r>
  <r>
    <s v="54259"/>
    <s v="Måling af protein størrelse"/>
    <s v="13761"/>
    <s v="Ole Nørregaard Jensen"/>
    <x v="0"/>
    <s v="31000 Institut for Biokemi og Molekylær Biologi"/>
    <s v="Campusvej 55, 5230 Odense M"/>
    <s v="PRG"/>
    <s v="Beckman Coulter"/>
    <s v="Delsa Max Core"/>
    <s v="3157-DMC"/>
    <d v="2014-02-12T00:00:00"/>
    <n v="408000"/>
    <n v="0"/>
    <x v="512"/>
    <n v="1"/>
  </r>
  <r>
    <s v="54262"/>
    <s v="Dexa scanner"/>
    <s v="-"/>
    <s v="Chris Christensen"/>
    <x v="2"/>
    <s v="15400 Institut for Idræt og Biomekanik"/>
    <s v="Campusvej 55, 5230 Odense M"/>
    <s v="Ø32-204a-2 (Klinikrum 4)"/>
    <s v="GE Lunar Prodigy"/>
    <s v="8743"/>
    <s v="PA+304147, 80084GA 3041"/>
    <d v="2014-01-14T00:00:00"/>
    <n v="506503"/>
    <n v="0"/>
    <x v="513"/>
    <n v="0"/>
  </r>
  <r>
    <s v="54263"/>
    <s v="Dynamisk Lysspredningsapparat"/>
    <s v="23449+72141"/>
    <s v="Morten Frendø Ebbesen"/>
    <x v="2"/>
    <s v="31000 Institut for Biokemi og Molekylær Biologi"/>
    <s v="Campusvej 55, 5230 Odense M"/>
    <s v="Ø9-511a-1"/>
    <s v="Beckman Coulter"/>
    <s v="Delta Max Pro"/>
    <s v="3167-DMP"/>
    <d v="2013-12-01T00:00:00"/>
    <n v="292000"/>
    <n v="0"/>
    <x v="514"/>
    <n v="1"/>
  </r>
  <r>
    <s v="54264"/>
    <s v="Atomic force microscope (AFM)"/>
    <s v="-"/>
    <s v="Volodymyr Zenin"/>
    <x v="1"/>
    <s v="44004 SDU Nano Optics"/>
    <s v="Campusvej 55, 5230 Odense M"/>
    <s v="Ø26-511-1"/>
    <s v="AFM Workshop"/>
    <s v="TT-AFM (PS 50-50-15)"/>
    <s v="50-13-081"/>
    <d v="2014-01-06T00:00:00"/>
    <n v="207703.1"/>
    <n v="0"/>
    <x v="515"/>
    <n v="0"/>
  </r>
  <r>
    <s v="54266"/>
    <s v="Studenterhus Odense"/>
    <s v="-"/>
    <s v="Thomas Kromann Jacobsen"/>
    <x v="1"/>
    <s v="81000 Studenterhus"/>
    <s v="Campusvej 55, 5230 Odense M"/>
    <s v="0"/>
    <s v="Flere"/>
    <s v="Flere"/>
    <s v="Flere"/>
    <d v="2013-09-02T00:00:00"/>
    <n v="1533978.75"/>
    <n v="0"/>
    <x v="516"/>
    <n v="0"/>
  </r>
  <r>
    <s v="54271"/>
    <s v="EasyMax"/>
    <s v="65412"/>
    <s v="Lars Duelund"/>
    <x v="2"/>
    <s v="42001 Institutsekretariat, IGT"/>
    <s v="Campusvej 55, 5230 Odense M"/>
    <s v="Ø31-600-2"/>
    <s v="Mettler-Toledo A/S"/>
    <s v="EasyMax 102"/>
    <s v="B349069758"/>
    <d v="2014-01-28T00:00:00"/>
    <n v="208500"/>
    <n v="0"/>
    <x v="517"/>
    <n v="1"/>
  </r>
  <r>
    <s v="54272"/>
    <s v="ReactIR"/>
    <s v="-"/>
    <s v="Lars Duelund"/>
    <x v="2"/>
    <s v="42002 SDU Chemical Engineering"/>
    <s v="Campusvej 55, 5230 Odense M"/>
    <s v="Ø31-600-2"/>
    <s v="Mettler-Toledo"/>
    <s v="ReactIR"/>
    <s v="16877"/>
    <d v="2014-01-28T00:00:00"/>
    <n v="385865"/>
    <n v="0"/>
    <x v="518"/>
    <n v="0"/>
  </r>
  <r>
    <s v="54273"/>
    <s v="Audiologisk Diagnostics computersystem"/>
    <s v="13848"/>
    <s v="Jakob Christensen-Dalsgaard"/>
    <x v="7"/>
    <s v="30607 Lyd og Adfærd"/>
    <s v="Campusvej 55, 5230 Odense M"/>
    <s v="V11-405a-2"/>
    <s v="GN Otometrics"/>
    <s v="w530"/>
    <s v="-"/>
    <d v="2014-01-28T00:00:00"/>
    <n v="741380"/>
    <n v="0"/>
    <x v="519"/>
    <n v="1"/>
  </r>
  <r>
    <s v="54274"/>
    <s v="Mikroskop"/>
    <s v="13761"/>
    <s v="Jonathan Brewer"/>
    <x v="2"/>
    <s v="31000 Institut for Biokemi og Molekylær Biologi"/>
    <s v="Campusvej 55, 5230 Odense M"/>
    <s v="MEMPHYS: V12-604-0"/>
    <s v="Leica"/>
    <s v="SP8"/>
    <s v="8100000625"/>
    <d v="2014-01-15T00:00:00"/>
    <n v="6693539.2999999998"/>
    <n v="0"/>
    <x v="520"/>
    <n v="1"/>
  </r>
  <r>
    <s v="54275"/>
    <s v="Vibrationsanalyse-udstyr"/>
    <s v="-"/>
    <s v="Luis David Avendaño-Valencia"/>
    <x v="1"/>
    <s v="45004 SDU Mechanical Engineering"/>
    <s v="Campusvej 55, 5230 Odense M"/>
    <s v="Ø20-509d-2"/>
    <s v="LMS"/>
    <s v="SC305-UTP"/>
    <s v="45054806"/>
    <d v="2014-01-20T00:00:00"/>
    <n v="139028"/>
    <n v="0"/>
    <x v="521"/>
    <n v="0"/>
  </r>
  <r>
    <s v="54276"/>
    <s v="EMG system"/>
    <s v="-"/>
    <s v="Henrik Baare Olsen"/>
    <x v="2"/>
    <s v="15400 Institut for Idræt og Biomekanik"/>
    <s v="Campusvej 55, 5230 Odense M"/>
    <s v="Ø28-204a-1"/>
    <s v="Myon"/>
    <s v="M320RX"/>
    <s v="RX00590, RX00749"/>
    <d v="2014-01-31T00:00:00"/>
    <n v="148899"/>
    <n v="0"/>
    <x v="522"/>
    <n v="0"/>
  </r>
  <r>
    <s v="54278"/>
    <s v="Partikelanalysator"/>
    <s v="3313853"/>
    <s v="Marianne Holmer"/>
    <x v="1"/>
    <s v="30605 Økologi"/>
    <s v="Campusvej 55, 5230 Odense M"/>
    <s v="V11-410-1"/>
    <s v="Malvern Instruments Nordic"/>
    <s v="MAZ3000"/>
    <s v="MAL1094785 og MAL1074030"/>
    <d v="2014-01-10T00:00:00"/>
    <n v="452850.4"/>
    <n v="0"/>
    <x v="523"/>
    <n v="1"/>
  </r>
  <r>
    <s v="54280"/>
    <s v="imager"/>
    <s v="51502+72376"/>
    <s v="Henrik Jørn Ditzel"/>
    <x v="0"/>
    <s v="10205 Cancerforskning"/>
    <s v="Campusvej 55, 5230 Odense M"/>
    <s v="V-16-603-2"/>
    <s v="biotek"/>
    <s v="1210007"/>
    <s v="14012818"/>
    <d v="2014-03-01T00:00:00"/>
    <n v="385792"/>
    <n v="0"/>
    <x v="524"/>
    <n v="1"/>
  </r>
  <r>
    <s v="54283"/>
    <s v="Time-correlated Single Photon Counting System"/>
    <s v="44004"/>
    <s v="Shailesh Kumar"/>
    <x v="1"/>
    <s v="44004 SDU Nano Optics"/>
    <s v="Campusvej 55, 5230 Odense M"/>
    <s v="Ø26-600a-1"/>
    <s v="PicoQuant"/>
    <s v="300"/>
    <s v="1013399"/>
    <d v="2014-01-09T00:00:00"/>
    <n v="399743.07"/>
    <n v="0"/>
    <x v="525"/>
    <n v="1"/>
  </r>
  <r>
    <s v="54284"/>
    <s v="Elektrokemisk reduktionsceller"/>
    <s v="23562"/>
    <s v="Thomas J.D. Jørgensen"/>
    <x v="1"/>
    <s v="31000 Institut for Biokemi og Molekylær Biologi"/>
    <s v="Campusvej 55, 5230 Odense M"/>
    <s v="PRG: V10-502-1"/>
    <s v="Antec BV, Holland"/>
    <s v="P/N 210.0010D"/>
    <s v="S/N 210.20029"/>
    <d v="2014-02-06T00:00:00"/>
    <n v="115000"/>
    <n v="0"/>
    <x v="526"/>
    <n v="1"/>
  </r>
  <r>
    <s v="54285"/>
    <s v="HPLC udstyr"/>
    <s v="13817"/>
    <s v="Stefan Vogel"/>
    <x v="1"/>
    <s v="30500 Institut for Fysik, Kemi og Farmaci"/>
    <s v="Campusvej 55, 5230 Odense M"/>
    <s v="Ø10-409-2"/>
    <s v="Thermo Scientific"/>
    <s v="Ultimate 3000"/>
    <s v="-"/>
    <d v="2014-04-01T00:00:00"/>
    <n v="116180.1"/>
    <n v="0"/>
    <x v="527"/>
    <n v="1"/>
  </r>
  <r>
    <s v="54286"/>
    <s v="FLIM system - detektor"/>
    <s v="53037"/>
    <s v="Jonathan Brewer"/>
    <x v="0"/>
    <s v="30500 Institut for Fysik, Kemi og Farmaci"/>
    <s v="Campusvej 55, 5230 Odense M"/>
    <s v="V12-603a-0"/>
    <s v="Becker &amp; Hickl GmbH"/>
    <s v="HPM-100-40"/>
    <s v="754314"/>
    <d v="2014-01-31T00:00:00"/>
    <n v="102761.38"/>
    <n v="0"/>
    <x v="528"/>
    <n v="1"/>
  </r>
  <r>
    <s v="54287"/>
    <s v="Laser Diffraction Particle Size Analyser"/>
    <s v="60412"/>
    <s v="Ron Hajrizaj"/>
    <x v="2"/>
    <s v="42002 SDU Chemical Engineering"/>
    <s v="Campusvej 55, 5230 Odense M"/>
    <s v="Ø31-600-2"/>
    <s v="Beckmann Coulter"/>
    <s v="LS 13 320"/>
    <s v="AV 45830"/>
    <d v="2014-02-01T00:00:00"/>
    <n v="99999.9"/>
    <n v="0"/>
    <x v="22"/>
    <n v="1"/>
  </r>
  <r>
    <s v="54289"/>
    <s v="Prøvehåndteringsrobot (Roberto)"/>
    <s v="-"/>
    <s v="Martin Worm-Leonhard"/>
    <x v="0"/>
    <s v="13900 Retsmedicinsk Institut"/>
    <s v="Campusvej 55, 5230 Odense M"/>
    <s v="V15-908a-0"/>
    <s v="Gerstel"/>
    <s v="Gerstel MPS DUAL Head"/>
    <s v="07968-00143"/>
    <d v="2014-02-01T00:00:00"/>
    <n v="446000"/>
    <n v="0"/>
    <x v="529"/>
    <n v="0"/>
  </r>
  <r>
    <s v="54292"/>
    <s v="HPLC-delen af MSudstyr"/>
    <s v="-"/>
    <s v="Lars Duelund"/>
    <x v="2"/>
    <s v="42002 SDU Chemical Engineering"/>
    <s v="Campusvej 55, 5230 Odense M"/>
    <s v="Ø33-507A-1"/>
    <s v="Agilent technologies"/>
    <s v="1290 Infinity"/>
    <s v="DEBAA04244, DEBAP05341,DEBAK17402,"/>
    <d v="2014-04-22T00:00:00"/>
    <n v="393869.52"/>
    <n v="0"/>
    <x v="530"/>
    <n v="0"/>
  </r>
  <r>
    <s v="54293"/>
    <s v="Gaskromatograf (GC4)"/>
    <s v="62412"/>
    <s v="Lars Duelund"/>
    <x v="2"/>
    <s v="42001 Institutsekretariat, IGT"/>
    <s v="Campusvej 55, 5230 Odense M"/>
    <s v="Ø32-507-1"/>
    <s v="Agilent technologies"/>
    <s v="7890B (G3440B)"/>
    <s v="CN14123150"/>
    <d v="2014-04-23T00:00:00"/>
    <n v="169513.48"/>
    <n v="0"/>
    <x v="531"/>
    <n v="1"/>
  </r>
  <r>
    <s v="54294"/>
    <s v="AAS+GTA"/>
    <s v="65412"/>
    <s v="Lars Duelund"/>
    <x v="2"/>
    <s v="42001 Institutsekretariat, IGT"/>
    <s v="Campusvej 55, 5230 Odense M"/>
    <s v="Ø31-511-1"/>
    <s v="Agilent technologies"/>
    <s v="G8431AA"/>
    <s v="MY1407000"/>
    <d v="2014-04-01T00:00:00"/>
    <n v="200046.32"/>
    <n v="0"/>
    <x v="532"/>
    <n v="1"/>
  </r>
  <r>
    <s v="54297"/>
    <s v="MS del 1"/>
    <s v="-"/>
    <s v="Lars Duelund"/>
    <x v="2"/>
    <s v="42002 SDU Chemical Engineering"/>
    <s v="Campusvej 55, 5230 Odense M"/>
    <s v="Ø33-507A-1"/>
    <s v="Agilent technologies"/>
    <s v="G6550AA 6550 iFunnel QTOF"/>
    <s v="SG122B003"/>
    <d v="2014-04-23T00:00:00"/>
    <n v="1877653.11"/>
    <n v="0"/>
    <x v="533"/>
    <n v="0"/>
  </r>
  <r>
    <s v="54299"/>
    <s v="Opstandningssystem til mus IVC reol"/>
    <s v="-"/>
    <s v="Jesper Stæhr"/>
    <x v="2"/>
    <s v="19500 Biomedicinsk Laboratorium"/>
    <s v="Campusvej 55, 5230 Odense M"/>
    <s v="V13-610a-0"/>
    <s v="Tecniplast"/>
    <s v="80-2GM80"/>
    <s v="-"/>
    <d v="2014-09-01T00:00:00"/>
    <n v="245957.7"/>
    <n v="0"/>
    <x v="534"/>
    <n v="0"/>
  </r>
  <r>
    <s v="54300"/>
    <s v="400 MHz Oscilloscope"/>
    <s v="-"/>
    <s v="Martin H. Thygesen"/>
    <x v="1"/>
    <s v="45006 SDU Digital og højfrekvent elektronik"/>
    <s v="Campusvej 55, 5230 Odense M"/>
    <s v="Ø26-602A-1"/>
    <s v="Lecroy"/>
    <s v="Wavesurfer WS44MXs-B"/>
    <s v="LCRY0323N69635"/>
    <d v="2014-04-06T00:00:00"/>
    <n v="104700"/>
    <n v="0"/>
    <x v="535"/>
    <n v="0"/>
  </r>
  <r>
    <s v="54304"/>
    <s v="Opstandningssystem til mus IVC reol"/>
    <s v="-"/>
    <s v="Jesper Stæhr"/>
    <x v="2"/>
    <s v="19500 Biomedicinsk Laboratorium"/>
    <s v="Campusvej 55, 5230 Odense M"/>
    <s v="V13-611a-0"/>
    <s v="Tecniplast"/>
    <s v="80-2GM80"/>
    <s v="-"/>
    <d v="2014-09-01T00:00:00"/>
    <n v="245957.7"/>
    <n v="0"/>
    <x v="536"/>
    <n v="0"/>
  </r>
  <r>
    <s v="54305"/>
    <s v="Opstaldningssystem til mus IVC reol"/>
    <s v="-"/>
    <s v="Jesper Stæhr"/>
    <x v="2"/>
    <s v="19500 Biomedicinsk Laboratorium"/>
    <s v="Campusvej 55, 5230 Odense M"/>
    <s v="V13-611a-0"/>
    <s v="Tecniplast"/>
    <s v="80-2GM80"/>
    <s v="-"/>
    <d v="2014-09-01T00:00:00"/>
    <n v="245957.69"/>
    <n v="0"/>
    <x v="537"/>
    <n v="0"/>
  </r>
  <r>
    <s v="54309"/>
    <s v="Pulse peaker til semtosecond laser"/>
    <s v="24782"/>
    <s v="Jacek Fiutowski"/>
    <x v="2"/>
    <s v="44002 SDU NanoSyd"/>
    <s v="Alsion 2, 6400 Sønderborg"/>
    <s v="H0-07 NANO LAB"/>
    <s v="A.P.E"/>
    <s v="-"/>
    <s v="S/N 804927"/>
    <d v="2014-07-01T00:00:00"/>
    <n v="186788.64"/>
    <n v="0"/>
    <x v="538"/>
    <n v="1"/>
  </r>
  <r>
    <s v="54311"/>
    <s v="Spektrometer"/>
    <s v="-"/>
    <s v="Lars Duelund"/>
    <x v="1"/>
    <s v="42003 SDU Biotechnology"/>
    <s v="Campusvej 55, 5230 Odense M"/>
    <s v="Ø36-611-1 (B)"/>
    <s v="Ocean Optics"/>
    <s v="QE Pro"/>
    <s v="QEP00138"/>
    <d v="2014-05-01T00:00:00"/>
    <n v="103995.64"/>
    <n v="0"/>
    <x v="539"/>
    <n v="0"/>
  </r>
  <r>
    <s v="54312"/>
    <s v="Medicinsk måleudstyr - forstærker og transducerer"/>
    <s v="-"/>
    <s v="Daniel Teichmann"/>
    <x v="1"/>
    <s v="41005 SDU Health Informatics and Technology"/>
    <s v="Campusvej 55, 5230 Odense M"/>
    <s v="Ø28-605a-1"/>
    <s v="ADInstruments"/>
    <s v="Powerlab 16/35"/>
    <s v="3516-0766"/>
    <d v="2014-05-01T00:00:00"/>
    <n v="267623.88"/>
    <n v="0"/>
    <x v="540"/>
    <n v="0"/>
  </r>
  <r>
    <s v="54313"/>
    <s v="Cell sorter"/>
    <s v="13761"/>
    <s v="Jakob Møller-Jensen"/>
    <x v="0"/>
    <s v="31000 Institut for Biokemi og Molekylær Biologi"/>
    <s v="Campusvej 55, 5230 Odense M"/>
    <s v="V18-403b-2"/>
    <s v="BD Bioscience"/>
    <s v="III B5/R3/nUV2 incl ACDU"/>
    <s v="P64828200299"/>
    <d v="2014-04-29T00:00:00"/>
    <n v="2347200"/>
    <n v="0"/>
    <x v="541"/>
    <n v="1"/>
  </r>
  <r>
    <s v="54314"/>
    <s v="Mikroskop"/>
    <s v="72395"/>
    <s v="Morten Meyer"/>
    <x v="0"/>
    <s v="10202 Neurobiologisk Forskning"/>
    <s v="Campusvej 55, 5230 Odense M"/>
    <s v="V17-803c-2"/>
    <s v="Olympus"/>
    <s v="BX63X"/>
    <s v="1F90358"/>
    <d v="2014-08-01T00:00:00"/>
    <n v="750104.64"/>
    <n v="0"/>
    <x v="542"/>
    <n v="1"/>
  </r>
  <r>
    <s v="54315"/>
    <s v="LC-MS/MS (Morpheus)"/>
    <s v="-"/>
    <s v="Martin Worm-Leonhard"/>
    <x v="0"/>
    <s v="13900 Retsmedicinsk Institut"/>
    <s v="Campusvej 55, 5230 Odense M"/>
    <s v="V15-909a-0"/>
    <s v="Thermo"/>
    <s v="TSQ Endura"/>
    <s v="TQM-E1-0126"/>
    <d v="2014-05-06T00:00:00"/>
    <n v="1450000.01"/>
    <n v="0"/>
    <x v="543"/>
    <n v="0"/>
  </r>
  <r>
    <s v="54317"/>
    <s v="Vogn 13, 5 pers., brændstof"/>
    <s v="-"/>
    <s v="Rikke Mailund Mikkelsen"/>
    <x v="1"/>
    <s v="87104 Fællesvarer, Teknisk Service"/>
    <s v="Campusvej 55, 5230 Odense M"/>
    <s v="P1-Øst"/>
    <s v="Renault"/>
    <s v="Megane 1,5DCI ESM 110 Sport Tour"/>
    <s v="VF1KZ140650658376/AM66000"/>
    <d v="2014-08-01T00:00:00"/>
    <n v="126994.25"/>
    <n v="0"/>
    <x v="544"/>
    <n v="0"/>
  </r>
  <r>
    <s v="54319"/>
    <s v="Fragment analyzer"/>
    <s v="-"/>
    <s v="Ronni Nielsen"/>
    <x v="0"/>
    <s v="31000 Institut for Biokemi og Molekylær Biologi"/>
    <s v="Campusvej 55, 5230 Odense M"/>
    <s v="SM: V18-404-2"/>
    <s v="Advenced Analytical"/>
    <s v="-"/>
    <s v="2887"/>
    <d v="2014-05-19T00:00:00"/>
    <n v="218750"/>
    <n v="0"/>
    <x v="545"/>
    <n v="0"/>
  </r>
  <r>
    <s v="54320"/>
    <s v="XYZ controler til BX53"/>
    <s v="-"/>
    <s v="Morten Meyer"/>
    <x v="0"/>
    <s v="10202 Neurobiologisk Forskning"/>
    <s v="Campusvej 55, 5230 Odense M"/>
    <s v="V17-803c-2"/>
    <s v="Prior"/>
    <s v="V31XYZ"/>
    <s v="99425/a"/>
    <d v="2014-07-01T00:00:00"/>
    <n v="585156"/>
    <n v="0"/>
    <x v="546"/>
    <n v="0"/>
  </r>
  <r>
    <s v="54322"/>
    <s v="Drejebænk til værkstedet ST-10Y, s/n 3099342"/>
    <s v="-"/>
    <s v="Morten Alitouche Kieler"/>
    <x v="2"/>
    <s v="30610 Værksted"/>
    <s v="Campusvej 55, 5230 Odense M"/>
    <s v="V12-506-0"/>
    <s v="HAAS"/>
    <s v="ST-10Y"/>
    <s v="S/N 3099342"/>
    <d v="2014-09-25T00:00:00"/>
    <n v="509003"/>
    <n v="0"/>
    <x v="547"/>
    <n v="0"/>
  </r>
  <r>
    <s v="54323"/>
    <s v="Digital Image Correlation"/>
    <s v="-"/>
    <s v="Henrik Brøner Jørgensen"/>
    <x v="1"/>
    <s v="43005 SDU Civil and Architectural Engineering"/>
    <s v="Campusvej 55, 5230 Odense M"/>
    <s v="Ø28-607d-1"/>
    <s v="GOM"/>
    <s v="Aramis 3D12M/Aramis 4M"/>
    <s v="14032AB/14017FB"/>
    <d v="2014-08-15T00:00:00"/>
    <n v="850000"/>
    <n v="0"/>
    <x v="548"/>
    <n v="0"/>
  </r>
  <r>
    <s v="54324"/>
    <s v="Streak Camera System - SDU2020"/>
    <s v="-"/>
    <s v="Jacek Fiutowski"/>
    <x v="1"/>
    <s v="44002 SDU NanoSyd"/>
    <s v="Alsion 2, 6400 Sønderborg"/>
    <s v="H0-07 NANO LAB"/>
    <s v="Hamamatsu"/>
    <s v="C10627-13C"/>
    <s v="640027"/>
    <d v="2014-09-20T00:00:00"/>
    <n v="784999.99"/>
    <n v="0"/>
    <x v="549"/>
    <n v="0"/>
  </r>
  <r>
    <s v="54327"/>
    <s v="Køleunit til det primære serverrum"/>
    <s v="-"/>
    <s v="Jørgen Kristian Minet"/>
    <x v="2"/>
    <s v="93000 SDU IT"/>
    <s v="Campusvej 55, 5230 Odense M"/>
    <s v="Fælles serverrum"/>
    <s v="RC"/>
    <s v="next CW.U.K104.H6"/>
    <s v="-"/>
    <d v="2014-08-01T00:00:00"/>
    <n v="125242"/>
    <n v="0"/>
    <x v="550"/>
    <n v="0"/>
  </r>
  <r>
    <s v="54328"/>
    <s v="Ladbil 2 personer TEK BIL 3 (AP75418)"/>
    <s v="-"/>
    <s v="Laya Lykke"/>
    <x v="4"/>
    <s v="49001 TEK Dekanatsekretariat"/>
    <s v="Campusvej 55, 5230 Odense M"/>
    <s v="Parkeringspladsen"/>
    <s v="Fiat"/>
    <s v="Dobló Cargo, 1,6 MJT 105"/>
    <s v="AP 75418, ZFA26300006152383"/>
    <d v="2014-10-01T00:00:00"/>
    <n v="156537.5"/>
    <n v="0"/>
    <x v="551"/>
    <n v="0"/>
  </r>
  <r>
    <s v="54329"/>
    <s v="Blitz apparat"/>
    <s v="13817"/>
    <s v="Stefan Vogel"/>
    <x v="1"/>
    <s v="30500 Institut for Fysik, Kemi og Farmaci"/>
    <s v="Campusvej 55, 5230 Odense M"/>
    <s v="Ø10-412-1"/>
    <s v="Pall Corporation"/>
    <s v="45-5000"/>
    <s v="FB-60400"/>
    <d v="2014-05-01T00:00:00"/>
    <n v="136804.53"/>
    <n v="0"/>
    <x v="552"/>
    <n v="1"/>
  </r>
  <r>
    <s v="54332"/>
    <s v="Mass spectrometer"/>
    <s v="13953+13761"/>
    <s v="Christer Stenby Ejsing"/>
    <x v="2"/>
    <s v="31000 Institut for Biokemi og Molekylær Biologi"/>
    <s v="Campusvej 55, 5230 Odense M"/>
    <s v="LIPID-MS: CSE LAB: V10-508B-1"/>
    <s v="Thermo Fisher Scientific"/>
    <s v="Orbitrap Fusion"/>
    <s v="FSN10184"/>
    <d v="2014-04-01T00:00:00"/>
    <n v="4600000"/>
    <n v="0"/>
    <x v="553"/>
    <n v="1"/>
  </r>
  <r>
    <s v="54333"/>
    <s v="SPR imaging instrument (IBIS MX96) samt spotter (Wasatch CFM)"/>
    <s v="13761"/>
    <s v="Brage Storstein Andresen"/>
    <x v="2"/>
    <s v="31000 Institut for Biokemi og Molekylær Biologi"/>
    <s v="Campusvej 55, 5230 Odense M"/>
    <s v="Brage:V18-412a-0"/>
    <s v="-"/>
    <s v="MX96 (IBIS) 2.4.1 (CFM)"/>
    <s v="MX130813 (IBIS) 1403-1967 (CFM)"/>
    <d v="2014-05-08T00:00:00"/>
    <n v="1729068"/>
    <n v="0"/>
    <x v="554"/>
    <n v="1"/>
  </r>
  <r>
    <s v="54334"/>
    <s v="Robotarm og controllerboks"/>
    <s v="2454896"/>
    <s v="Karina T. Therkildsen"/>
    <x v="7"/>
    <s v="41003 SDU Robotics"/>
    <s v="Campusvej 55, 5230 Odense M"/>
    <s v="Ø28-603-2"/>
    <s v="Universal Robots"/>
    <s v="UR5 AE"/>
    <s v="2014350065"/>
    <d v="2014-08-14T00:00:00"/>
    <n v="119000"/>
    <n v="0"/>
    <x v="555"/>
    <n v="1"/>
  </r>
  <r>
    <s v="54335"/>
    <s v="Oscilloskop og tilbehør"/>
    <s v="54134"/>
    <s v="Martin H. Thygesen"/>
    <x v="7"/>
    <s v="45006 SDU Digital og højfrekvent elektronik"/>
    <s v="Campusvej 55, 5230 Odense M"/>
    <s v="Ø26-602a-1"/>
    <s v="LECroy"/>
    <s v="WR610Zi,DA1855A+Arbstudio"/>
    <s v="'LCRY3209N61515, LDCB410534204,"/>
    <d v="2014-07-01T00:00:00"/>
    <n v="167800"/>
    <n v="0"/>
    <x v="556"/>
    <n v="1"/>
  </r>
  <r>
    <s v="54336"/>
    <s v="Vogn 12, 3 pers., brændstof"/>
    <s v="-"/>
    <s v="Rikke Mailund Mikkelsen"/>
    <x v="4"/>
    <s v="87104 Fællesvarer, Teknisk Service"/>
    <s v="Campusvej 55, 5230 Odense M"/>
    <s v="P8-Vest"/>
    <s v="VW"/>
    <s v="Transporter kassevogn 2.0 TDI 3 pers."/>
    <s v="WV1ZZZ7HZFH055442/AP59540"/>
    <d v="2014-12-01T00:00:00"/>
    <n v="174152"/>
    <n v="0"/>
    <x v="557"/>
    <n v="0"/>
  </r>
  <r>
    <s v="54337"/>
    <s v="Vogn 21, 9 pers., brændstof"/>
    <s v="-"/>
    <s v="Rikke Mailund Mikkelsen"/>
    <x v="1"/>
    <s v="15400 Institut for Idræt og Biomekanik"/>
    <s v="Campusvej 55, 5230 Odense M"/>
    <s v="Parkeringsplads P4"/>
    <s v="VW"/>
    <s v="Caravelle 2.0 TDI 9. personer"/>
    <s v="WV2ZZZ7HZFH046988/AR38383"/>
    <d v="2014-12-01T00:00:00"/>
    <n v="256875"/>
    <n v="0"/>
    <x v="558"/>
    <n v="0"/>
  </r>
  <r>
    <s v="54340"/>
    <s v="Vandskæremaskine"/>
    <s v="-"/>
    <s v="Jan Bujakiewicz Tiettje"/>
    <x v="2"/>
    <s v="45002 SDU Mechatronics (CIM)"/>
    <s v="Alsion 2, 6400 Sønderborg"/>
    <s v="MASKINVÆRKSTEDET - KÆLDER"/>
    <s v="Omax"/>
    <s v="2652"/>
    <s v="A512011"/>
    <d v="2014-11-18T00:00:00"/>
    <n v="2171195.5063749999"/>
    <n v="-4.6566128730773926E-10"/>
    <x v="559"/>
    <n v="0"/>
  </r>
  <r>
    <s v="54342"/>
    <s v="Blodgas analysator"/>
    <s v="12361"/>
    <s v="Per Svenningsen"/>
    <x v="0"/>
    <s v="10203 Kardiovaskulær &amp; Renalforskning"/>
    <s v="Campusvej 55, 5230 Odense M"/>
    <s v="V15-608a-1"/>
    <s v="Radiometer"/>
    <s v="ABL825"/>
    <s v="393-825"/>
    <d v="2014-12-19T00:00:00"/>
    <n v="200000"/>
    <n v="0"/>
    <x v="560"/>
    <n v="1"/>
  </r>
  <r>
    <s v="54344"/>
    <s v="Imaging System"/>
    <s v="21237"/>
    <s v="Anni Schmidt Petersen"/>
    <x v="1"/>
    <s v="10100 Klinisk Institut"/>
    <s v="Campusvej 55, 5230 Odense M"/>
    <s v="3 sal rum 55"/>
    <s v="BioRad"/>
    <s v="170-8265"/>
    <s v="721BR11239"/>
    <d v="2014-10-23T00:00:00"/>
    <n v="122645"/>
    <n v="0"/>
    <x v="561"/>
    <n v="1"/>
  </r>
  <r>
    <s v="54345"/>
    <s v="GC"/>
    <s v="-"/>
    <s v="Lilian Skytte"/>
    <x v="0"/>
    <s v="30503 Kemi og Farmaci"/>
    <s v="Campusvej 55, 5230 Odense M"/>
    <s v="Ø14-605a-0"/>
    <s v="Agilent Technologies"/>
    <s v="7820A(G4350A)"/>
    <s v="CN14422004"/>
    <d v="2015-01-13T00:00:00"/>
    <n v="112582.8"/>
    <n v="0"/>
    <x v="562"/>
    <n v="0"/>
  </r>
  <r>
    <s v="54346"/>
    <s v="LC"/>
    <s v="-"/>
    <s v="Lilian Skytte"/>
    <x v="0"/>
    <s v="30503 Kemi og Farmaci"/>
    <s v="Campusvej 55, 5230 Odense M"/>
    <s v="Ø14-605a-0"/>
    <s v="Agilent Technologies"/>
    <s v="1260 Infinity quat Pump G"/>
    <s v="DEAB 711583(pumpemodul)"/>
    <d v="2015-01-13T00:00:00"/>
    <n v="197986.14"/>
    <n v="0"/>
    <x v="563"/>
    <n v="0"/>
  </r>
  <r>
    <s v="54347"/>
    <s v="HPLC med binær pumpe og manuel injektion"/>
    <s v="-"/>
    <s v="Bente Frost Holbech"/>
    <x v="1"/>
    <s v="30600 Biologisk Institut"/>
    <s v="Campusvej 55, 5230 Odense M"/>
    <s v="Oasen"/>
    <s v="Agilent Technologies Denmark ApS"/>
    <s v="G4 288B 1220 LC Gradient"/>
    <s v="DECAC00242,DEW0336500,DEW0337001"/>
    <d v="2014-12-01T00:00:00"/>
    <n v="140905.20000000001"/>
    <n v="0"/>
    <x v="564"/>
    <n v="0"/>
  </r>
  <r>
    <s v="54348"/>
    <s v="Vibrationsdæmpende udstyr"/>
    <s v="-"/>
    <s v="Adam Cohen Simonsen"/>
    <x v="2"/>
    <s v="31000 Institut for Biokemi og Molekylær Biologi"/>
    <s v="Campusvej 55, 5230 Odense M"/>
    <s v="V11-601-1"/>
    <s v="Accurion"/>
    <s v="Acoustic Enclosure 900"/>
    <s v="-"/>
    <d v="2014-12-31T00:00:00"/>
    <n v="164257.23000000001"/>
    <n v="0"/>
    <x v="565"/>
    <n v="0"/>
  </r>
  <r>
    <s v="54349"/>
    <s v="HPLC"/>
    <s v="-"/>
    <s v="Nils Joakim K. Færgeman"/>
    <x v="0"/>
    <s v="31000 Institut for Biokemi og Molekylær Biologi"/>
    <s v="Campusvej 55, 5230 Odense M"/>
    <s v="M3 LAB V15-408B-1"/>
    <s v="Agilent Technologies"/>
    <s v="1290 Infinity Quaternary"/>
    <s v="QuatPumpG4204A-DEBAN00820, Thermost"/>
    <d v="2015-01-01T00:00:00"/>
    <n v="187096.7"/>
    <n v="0"/>
    <x v="566"/>
    <n v="0"/>
  </r>
  <r>
    <s v="54352"/>
    <s v="LC-QTOF (Brutalis)"/>
    <s v="-"/>
    <s v="Tina Ravn Pedersen"/>
    <x v="0"/>
    <s v="13900 Retsmedicinsk Institut"/>
    <s v="J.B Winsløsvej 17, 5000 Odense"/>
    <s v="2-11"/>
    <s v="Bruker Daltonis Scandinavia AB"/>
    <s v="Impact HD LC-MS System"/>
    <s v="28200100001"/>
    <d v="2014-01-31T00:00:00"/>
    <n v="1345000"/>
    <n v="0"/>
    <x v="567"/>
    <n v="0"/>
  </r>
  <r>
    <s v="54354"/>
    <s v="Mikroskopi (Fluorscens, lys, fasekontrast)"/>
    <s v="51502"/>
    <s v="Henrik Jørn Ditzel"/>
    <x v="2"/>
    <s v="10205 Cancerforskning"/>
    <s v="Campusvej 55, 5230 Odense M"/>
    <s v="V-17-603a-2"/>
    <s v="Olympus"/>
    <s v="IX73"/>
    <s v="4D43288"/>
    <d v="2014-11-28T00:00:00"/>
    <n v="285080.09999999998"/>
    <n v="0"/>
    <x v="568"/>
    <n v="1"/>
  </r>
  <r>
    <s v="54356"/>
    <s v="Dissociator"/>
    <s v="51502+72465"/>
    <s v="Morten Meyer"/>
    <x v="0"/>
    <s v="10202 Neurobiologisk Forskning"/>
    <s v="Campusvej 55, 5230 Odense M"/>
    <s v="V17-804c-2"/>
    <s v="Miltenyi Biotec GmbH"/>
    <s v="130-096-427"/>
    <s v="SN0156"/>
    <d v="2014-12-18T00:00:00"/>
    <n v="135237.79999999999"/>
    <n v="0"/>
    <x v="569"/>
    <n v="1"/>
  </r>
  <r>
    <s v="54357"/>
    <s v="Wallac DBS Puncher"/>
    <s v="11957"/>
    <s v="Karen Andersen-Ranberg"/>
    <x v="1"/>
    <s v="10306 Epidemiologi, Biostatistik og Biodemografi (EBB)"/>
    <s v="J.B. Winsløsvej 9B"/>
    <s v="OUH Blodprøver"/>
    <s v="Perkin - Elmer"/>
    <s v="1296-071 DELFIA"/>
    <s v="2964799"/>
    <d v="2014-12-28T00:00:00"/>
    <n v="120000"/>
    <n v="0"/>
    <x v="570"/>
    <n v="1"/>
  </r>
  <r>
    <s v="54358"/>
    <s v="Undervisningslokale U150"/>
    <s v="-"/>
    <s v="Thomas Kromann Jacobsen"/>
    <x v="2"/>
    <s v="90400 Teknisk Service"/>
    <s v="Campusvej 55, 5230 Odense M"/>
    <s v="U150"/>
    <s v="-"/>
    <s v="-"/>
    <s v="-"/>
    <d v="2014-12-01T00:00:00"/>
    <n v="905645"/>
    <n v="0"/>
    <x v="571"/>
    <n v="0"/>
  </r>
  <r>
    <s v="54359"/>
    <s v="Stillezone Alsion"/>
    <s v="-"/>
    <s v="Thomas Kromann Jacobsen"/>
    <x v="2"/>
    <s v="90400 Teknisk Service"/>
    <s v="Alsion 2, 6400 Sønderborg"/>
    <s v="Alsion grænseforskning"/>
    <s v="Diverse håndværkere"/>
    <s v="-"/>
    <s v="-"/>
    <d v="2014-12-31T00:00:00"/>
    <n v="1135619.56"/>
    <n v="0"/>
    <x v="572"/>
    <n v="0"/>
  </r>
  <r>
    <s v="54360"/>
    <s v="Lokaler til Design og kommunikation"/>
    <s v="-"/>
    <s v="Thomas Kromann Jacobsen"/>
    <x v="2"/>
    <s v="90400 Teknisk Service"/>
    <s v="Alsion 2, 6400 Sønderborg"/>
    <s v="Alsion Design og kommunikation"/>
    <s v="-"/>
    <s v="'-"/>
    <s v="-"/>
    <d v="2014-12-31T00:00:00"/>
    <n v="141703.56"/>
    <n v="0"/>
    <x v="573"/>
    <n v="0"/>
  </r>
  <r>
    <s v="54361"/>
    <s v="DSB lokaler ombygget til kontorer"/>
    <s v="-"/>
    <s v="Thomas Kromann Jacobsen"/>
    <x v="2"/>
    <s v="90400 Teknisk Service"/>
    <s v="Alsion 2, 6400 Sønderborg"/>
    <s v="Alsion: DSB´s tidl lokaler"/>
    <s v="-"/>
    <s v="-"/>
    <s v="-"/>
    <d v="2014-12-31T00:00:00"/>
    <n v="220264.14"/>
    <n v="0"/>
    <x v="574"/>
    <n v="0"/>
  </r>
  <r>
    <s v="54364"/>
    <s v="Chemidoc XRS"/>
    <s v="-"/>
    <s v="Henrik Karring"/>
    <x v="1"/>
    <s v="42003 SDU Biotechnology"/>
    <s v="Campusvej 55, 5230 Odense M"/>
    <s v="Ø33-512-1"/>
    <s v="BIO-Rad"/>
    <s v="Universal Hood II"/>
    <s v="721BR11747"/>
    <d v="2015-02-01T00:00:00"/>
    <n v="113250"/>
    <n v="0"/>
    <x v="575"/>
    <n v="0"/>
  </r>
  <r>
    <s v="54365"/>
    <s v="Scanning Probe Microscope - Solver - P47 - Pro"/>
    <s v="-"/>
    <s v="Shailesh Kumar"/>
    <x v="1"/>
    <s v="44004 SDU Nano Optics"/>
    <s v="Campusvej 55, 5230 Odense M"/>
    <s v="Ø26-600a-1"/>
    <s v="NT-MDT"/>
    <s v="11522"/>
    <s v="301410"/>
    <d v="2015-02-12T00:00:00"/>
    <n v="379633"/>
    <n v="0"/>
    <x v="576"/>
    <n v="0"/>
  </r>
  <r>
    <s v="54366"/>
    <s v="scanner"/>
    <s v="-"/>
    <s v="Knud Bjørnholt"/>
    <x v="1"/>
    <s v="43006 SDU Innovation and Design Engineering"/>
    <s v="Campusvej 55, 5230 Odense M"/>
    <s v="Ø31-602b-1"/>
    <s v="GOM-Gesellschaft für optische messtechnik mbH"/>
    <s v="ATOS Core 200/ATOS 500"/>
    <s v="140854/141378"/>
    <d v="2015-02-01T00:00:00"/>
    <n v="250000"/>
    <n v="0"/>
    <x v="577"/>
    <n v="0"/>
  </r>
  <r>
    <s v="54367"/>
    <s v="Fakturanr: 113156 Levnr: 556296350301 Leverandør: Gammadata Instrument AB"/>
    <s v="-"/>
    <s v="Jonathan Brewer"/>
    <x v="2"/>
    <s v="31000 Institut for Biokemi og Molekylær Biologi"/>
    <s v="Campusvej 55, 5230 Odense M"/>
    <s v="V12-603a-0"/>
    <s v="AMS technologies"/>
    <s v="-"/>
    <s v="-"/>
    <d v="2015-02-15T00:00:00"/>
    <n v="422589.39"/>
    <n v="0"/>
    <x v="578"/>
    <n v="0"/>
  </r>
  <r>
    <s v="54368"/>
    <s v="Vibrations dæmpende bord 2"/>
    <s v="-"/>
    <s v="Jonathan Brewer"/>
    <x v="2"/>
    <s v="31000 Institut for Biokemi og Molekylær Biologi"/>
    <s v="Campusvej 55, 5230 Odense M"/>
    <s v="V12-603a-0"/>
    <s v="AMS technologies"/>
    <s v="ST Series - SmartTable"/>
    <s v="-"/>
    <d v="2015-02-15T00:00:00"/>
    <n v="422589.39"/>
    <n v="0"/>
    <x v="579"/>
    <n v="0"/>
  </r>
  <r>
    <s v="54369"/>
    <s v="Vibrations dæmpende bord 3"/>
    <s v="-"/>
    <s v="Jonathan Brewer"/>
    <x v="2"/>
    <s v="31000 Institut for Biokemi og Molekylær Biologi"/>
    <s v="Campusvej 55, 5230 Odense M"/>
    <s v="V12-604-0"/>
    <s v="AMS technologies"/>
    <s v="ST Series - SmartTable"/>
    <s v="-"/>
    <d v="2015-02-15T00:00:00"/>
    <n v="422589.39"/>
    <n v="0"/>
    <x v="580"/>
    <n v="0"/>
  </r>
  <r>
    <s v="54370"/>
    <s v="3D printer"/>
    <s v="-"/>
    <s v="Knud Bjørnholt"/>
    <x v="7"/>
    <s v="43006 SDU Innovation and Design Engineering"/>
    <s v="Campusvej 55, 5230 Odense M"/>
    <s v="Ø31-603b-1"/>
    <s v="Stratasys"/>
    <s v="Fortus 380mc"/>
    <s v="155-20000"/>
    <d v="2015-02-01T00:00:00"/>
    <n v="499000"/>
    <n v="0"/>
    <x v="581"/>
    <n v="0"/>
  </r>
  <r>
    <s v="54371"/>
    <s v="Analysevægt"/>
    <s v="-"/>
    <s v="Lars Duelund"/>
    <x v="1"/>
    <s v="42001 Institutsekretariat, IGT"/>
    <s v="Campusvej 55, 5230 Odense M"/>
    <s v="Ø31-600-2"/>
    <s v="Mettler-Toledo"/>
    <s v="Balance XPE26DR"/>
    <s v="30105897"/>
    <d v="2015-08-01T00:00:00"/>
    <n v="148808"/>
    <n v="0"/>
    <x v="582"/>
    <n v="0"/>
  </r>
  <r>
    <s v="54372"/>
    <s v="Røntgen pulver diffraktometer"/>
    <s v="-"/>
    <s v="Shuang Ma Andersen"/>
    <x v="1"/>
    <s v="42001 Institutsekretariat, IGT"/>
    <s v="Campusvej 55, 5230 Odense M"/>
    <s v="Ø9-501a-1 Lab"/>
    <s v="Ramcon A/S"/>
    <s v="MiniFlex 600 HR SP"/>
    <s v="BD64000393-01"/>
    <d v="2015-03-01T00:00:00"/>
    <n v="654985"/>
    <n v="0"/>
    <x v="583"/>
    <n v="0"/>
  </r>
  <r>
    <s v="54373"/>
    <s v="Power analyser"/>
    <s v="74731"/>
    <s v="Kasper Mayntz Paasch"/>
    <x v="1"/>
    <s v="45002 SDU Mechatronics (CIM)"/>
    <s v="Alsion 2, 6400 Sønderborg"/>
    <s v="CIE 2:07"/>
    <s v="Yokogawa"/>
    <s v="WT3000"/>
    <s v="91R122063"/>
    <d v="2015-02-01T00:00:00"/>
    <n v="150000"/>
    <n v="0"/>
    <x v="584"/>
    <n v="1"/>
  </r>
  <r>
    <s v="54374"/>
    <s v="Microbølgeovn"/>
    <s v="-"/>
    <s v="Lars Duelund"/>
    <x v="1"/>
    <s v="42001 Institutsekretariat, IGT"/>
    <s v="Campusvej 55, 5230 Odense M"/>
    <s v="Ø31-511-1"/>
    <s v="LabSupport (Anton Paar)"/>
    <s v="130000785143000/AT"/>
    <s v="81612246"/>
    <d v="2015-08-01T00:00:00"/>
    <n v="111560"/>
    <n v="0"/>
    <x v="585"/>
    <n v="0"/>
  </r>
  <r>
    <s v="54375"/>
    <s v="Røntgenfluorescens, XRF"/>
    <s v="-"/>
    <s v="Shuang Ma Andersen"/>
    <x v="1"/>
    <s v="42001 Institutsekretariat, IGT"/>
    <s v="Campusvej 55, 5230 Odense M"/>
    <s v="Ø33-509-1"/>
    <s v="Thermo"/>
    <s v="XL3t 970 Gold G+"/>
    <s v="94183"/>
    <d v="2015-04-01T00:00:00"/>
    <n v="203211.01"/>
    <n v="0"/>
    <x v="586"/>
    <n v="0"/>
  </r>
  <r>
    <s v="54376"/>
    <s v="OEM Laser"/>
    <s v="-"/>
    <s v="Martin Aage Barsøe Hedegaard"/>
    <x v="1"/>
    <s v="42001 Institutsekretariat, IGT"/>
    <s v="Campusvej 55, 5230 Odense M"/>
    <s v="Ø31-507a-1"/>
    <s v="Toptica"/>
    <s v="XTRA II 785 HP"/>
    <s v="1086"/>
    <d v="2015-04-01T00:00:00"/>
    <n v="107976.92"/>
    <n v="0"/>
    <x v="587"/>
    <n v="0"/>
  </r>
  <r>
    <s v="54379"/>
    <s v="Transportabelt røntgen udstyr"/>
    <s v="73032"/>
    <s v="Heidi Grøn Jensen"/>
    <x v="1"/>
    <s v="30602 Nordcee"/>
    <s v="Campusvej 55, 5230 Odense M"/>
    <s v="NordCEE pengeskab V12-409b-1"/>
    <s v="Olympus"/>
    <s v="DP-6000-C"/>
    <s v="512335"/>
    <d v="2015-02-20T00:00:00"/>
    <n v="220000"/>
    <n v="0"/>
    <x v="588"/>
    <n v="1"/>
  </r>
  <r>
    <s v="54380"/>
    <s v="A spectrometer w single photon sensitive EMCCD camera"/>
    <s v="44004"/>
    <s v="Shailesh Kumar"/>
    <x v="1"/>
    <s v="44004 SDU Nano Optics"/>
    <s v="Campusvej 55, 5230 Odense M"/>
    <s v="Ø26-600a-1"/>
    <s v="Andor -An Oxford Instruments Company"/>
    <s v="SR-3031"/>
    <s v="SR-2021"/>
    <d v="2015-03-24T00:00:00"/>
    <n v="331025.43"/>
    <n v="0"/>
    <x v="589"/>
    <n v="1"/>
  </r>
  <r>
    <s v="54381"/>
    <s v="Indretning/klargøring af rum til HPC (supercomputer)"/>
    <s v="-"/>
    <s v="Jørgen Kristian Minet"/>
    <x v="2"/>
    <s v="93000 SDU IT"/>
    <s v="Campusvej 55, 5230 Odense M"/>
    <s v="Clusterrum v fælles serverrum"/>
    <s v="Flere"/>
    <s v="Flere"/>
    <s v="Flere"/>
    <d v="2015-05-01T00:00:00"/>
    <n v="460486.40000000002"/>
    <n v="0"/>
    <x v="590"/>
    <n v="0"/>
  </r>
  <r>
    <s v="54385"/>
    <s v="GC-MS (Ole)"/>
    <s v="-"/>
    <s v="Martin Worm-Leonhard"/>
    <x v="2"/>
    <s v="13900 Retsmedicinsk Institut"/>
    <s v="Campusvej 55, 5230 Odense M"/>
    <s v="V16-909a-0"/>
    <s v="Agilent"/>
    <s v="5977A"/>
    <s v="US1508L422 m.fl."/>
    <d v="2015-06-01T00:00:00"/>
    <n v="397517.27"/>
    <n v="0"/>
    <x v="591"/>
    <n v="0"/>
  </r>
  <r>
    <s v="54387"/>
    <s v="Autosampler"/>
    <s v="73017"/>
    <s v="Martin Brandl"/>
    <x v="2"/>
    <s v="30500 Institut for Fysik, Kemi og Farmaci"/>
    <s v="Campusvej 55, 5230 Odense M"/>
    <s v="Ø14-605-0"/>
    <s v="Thermo"/>
    <s v="WPS-3000"/>
    <s v="8096804"/>
    <d v="2015-05-25T00:00:00"/>
    <n v="495000"/>
    <n v="0"/>
    <x v="592"/>
    <n v="1"/>
  </r>
  <r>
    <s v="54388"/>
    <s v="Indretning af ORION lab"/>
    <s v="-"/>
    <s v="Thomas Kromann Jacobsen"/>
    <x v="2"/>
    <s v="87000 Fælles husleje"/>
    <s v="Alsion 2, 6400 Sønderborg"/>
    <s v="Alsion Sønderborg"/>
    <s v="-"/>
    <s v="Flere"/>
    <s v="-"/>
    <d v="2015-01-01T00:00:00"/>
    <n v="1706644.82"/>
    <n v="0"/>
    <x v="593"/>
    <n v="0"/>
  </r>
  <r>
    <s v="54389"/>
    <s v="Ændring af lokale 301 til ny undervisningsform"/>
    <s v="-"/>
    <s v="Thomas Kromann Jacobsen"/>
    <x v="2"/>
    <s v="87000 Fælles husleje"/>
    <s v="Alsion 2, 6400 Sønderborg"/>
    <s v="lokale 301"/>
    <s v="-"/>
    <s v="Flere"/>
    <s v="-"/>
    <d v="2015-05-01T00:00:00"/>
    <n v="765707"/>
    <n v="0"/>
    <x v="594"/>
    <n v="0"/>
  </r>
  <r>
    <s v="54390"/>
    <s v="NMR-spektrometer"/>
    <s v="13761+13609"/>
    <s v="Michael Petersen"/>
    <x v="2"/>
    <s v="31000 Institut for Biokemi og Molekylær Biologi"/>
    <s v="Campusvej 55, 5230 Odense M"/>
    <s v="Ø11-507-0"/>
    <s v="Agilent"/>
    <s v="Agilent Tech 600MHz Premi"/>
    <s v="-"/>
    <d v="2015-02-17T00:00:00"/>
    <n v="6770000"/>
    <n v="0"/>
    <x v="595"/>
    <n v="1"/>
  </r>
  <r>
    <s v="54391"/>
    <s v="Surface Area and pore analyser"/>
    <s v="61412"/>
    <s v="Shuang Ma Andersen"/>
    <x v="1"/>
    <s v="42001 Institutsekretariat, IGT"/>
    <s v="Campusvej 55, 5230 Odense M"/>
    <s v="Ø31-512a-2"/>
    <s v="Micromeritics"/>
    <s v="Tristar II 3020"/>
    <s v="886"/>
    <d v="2015-10-01T00:00:00"/>
    <n v="196200"/>
    <n v="0"/>
    <x v="596"/>
    <n v="1"/>
  </r>
  <r>
    <s v="54393"/>
    <s v="Textur analysator"/>
    <s v="73013"/>
    <s v="Mathias Porsmose Clausen"/>
    <x v="0"/>
    <s v="30500 Institut for Fysik, Kemi og Farmaci"/>
    <s v="Campusvej 55, 5230 Odense M"/>
    <s v="UDLÅNT TIL KBM - TEK"/>
    <s v="-"/>
    <s v="TA.XT Plus"/>
    <s v="c/1691"/>
    <d v="2015-05-01T00:00:00"/>
    <n v="242974.07999999999"/>
    <n v="0"/>
    <x v="597"/>
    <n v="1"/>
  </r>
  <r>
    <s v="54395"/>
    <s v="HPLC system"/>
    <s v="12422"/>
    <s v="Jonas Heilskov Graversen"/>
    <x v="0"/>
    <s v="10204 Inflammationsforskning"/>
    <s v="Campusvej 55, 5230 Odense M"/>
    <s v="V16-601a-1"/>
    <s v="Dionex"/>
    <s v="LPG-3400SD"/>
    <s v="8096658"/>
    <d v="2015-04-01T00:00:00"/>
    <n v="212704"/>
    <n v="0"/>
    <x v="598"/>
    <n v="1"/>
  </r>
  <r>
    <s v="54396"/>
    <s v="Ultralydsscanner, benyttes af sygeplejersker ved besøg hos projektdeltagere"/>
    <s v="5171711"/>
    <s v="Kirsten Mona Rasmussen"/>
    <x v="2"/>
    <s v="10306 Epidemiologi, Biostatistik og Biodemografi (EBB)"/>
    <s v="Campusvej 55, 5230 Odense M"/>
    <s v="45-1 V03-608a-0"/>
    <s v="GE Medical Systems China"/>
    <s v="5419804"/>
    <s v="355479WX7"/>
    <d v="2014-06-01T00:00:00"/>
    <n v="126900"/>
    <n v="0"/>
    <x v="599"/>
    <n v="1"/>
  </r>
  <r>
    <s v="54397"/>
    <s v="Ultralydsscanner, benyttes af sygeplejersker ved besøg hos projektdeltagere"/>
    <s v="5171711"/>
    <s v="Anita Hagelskær"/>
    <x v="2"/>
    <s v="10306 Epidemiologi, Biostatistik og Biodemografi (EBB)"/>
    <s v="Campusvej 55, 5230 Odense M"/>
    <s v="45-1 V03-608a-0"/>
    <s v="GE Medical Systems China"/>
    <s v="5419804"/>
    <s v="355477WX1"/>
    <d v="2014-06-01T00:00:00"/>
    <n v="126900"/>
    <n v="0"/>
    <x v="600"/>
    <n v="1"/>
  </r>
  <r>
    <s v="54398"/>
    <s v="Ultralydsscanner, benyttes af sygeplejersker ved besøg hos projektdeltagere"/>
    <s v="5171711"/>
    <s v="Gitte Bay Christensen"/>
    <x v="2"/>
    <s v="10306 Epidemiologi, Biostatistik og Biodemografi (EBB)"/>
    <s v="Campusvej 55, 5230 Odense M"/>
    <s v="45-1 V03-608a-0"/>
    <s v="GE Medical Systems China"/>
    <s v="5419804"/>
    <s v="355478WX9"/>
    <d v="2014-06-01T00:00:00"/>
    <n v="126900"/>
    <n v="0"/>
    <x v="601"/>
    <n v="1"/>
  </r>
  <r>
    <s v="54399"/>
    <s v="Vogn 24, 9 pers., brændstof"/>
    <s v="-"/>
    <s v="Rikke Mailund Mikkelsen"/>
    <x v="1"/>
    <s v="87104 Fællesvarer, Teknisk Service"/>
    <s v="Campusvej 55, 5230 Odense M"/>
    <s v="P8-Vest"/>
    <s v="VW"/>
    <s v="Caravelle Trendline L."/>
    <s v="WV2ZZZ7HZFH148721/AU87558"/>
    <d v="2015-05-16T00:00:00"/>
    <n v="282527.75"/>
    <n v="0"/>
    <x v="602"/>
    <n v="0"/>
  </r>
  <r>
    <s v="54400"/>
    <s v="Dataopsamlingsudstyr"/>
    <s v="-"/>
    <s v="Henrik Brøner Jørgensen"/>
    <x v="2"/>
    <s v="43005 SDU Civil and Architectural Engineering"/>
    <s v="Campusvej 55, 5230 Odense M"/>
    <s v="Ø28-607d-1"/>
    <s v="HBM"/>
    <s v="3xMX840,3xMX1615 og 1xMX8"/>
    <s v="0009E5006DBD"/>
    <d v="2015-08-01T00:00:00"/>
    <n v="300000"/>
    <n v="0"/>
    <x v="603"/>
    <n v="0"/>
  </r>
  <r>
    <s v="54403"/>
    <s v="Foldemaskine"/>
    <s v="-"/>
    <s v="Ditte Bjerrisgaard"/>
    <x v="0"/>
    <s v="91302 Grafisk Center"/>
    <s v="Campusvej 55, 5230 Odense M"/>
    <s v="V3-604a-0"/>
    <s v="Multigraf"/>
    <s v="CF 375"/>
    <s v="39220"/>
    <d v="2015-01-01T00:00:00"/>
    <n v="160000"/>
    <n v="0"/>
    <x v="604"/>
    <n v="0"/>
  </r>
  <r>
    <s v="54404"/>
    <s v="Handskeboks"/>
    <s v="-"/>
    <s v="Christina Wegeberg"/>
    <x v="0"/>
    <s v="30503 Kemi og Farmaci"/>
    <s v="Campusvej 55, 5230 Odense M"/>
    <s v="Ø11-409-1"/>
    <s v="M. Brown"/>
    <s v="Labstar 1200/780"/>
    <s v="10484"/>
    <d v="2015-06-17T00:00:00"/>
    <n v="234199.97"/>
    <n v="0"/>
    <x v="605"/>
    <n v="0"/>
  </r>
  <r>
    <s v="54405"/>
    <s v="Solafskærmning Kolding"/>
    <s v="-"/>
    <s v="Thomas Kromann Jacobsen"/>
    <x v="2"/>
    <s v="90400 Teknisk Service"/>
    <s v="Universitetsparken 1, 6000 Kolding"/>
    <s v="Rundt omkring i huset"/>
    <s v="-"/>
    <s v="-"/>
    <s v="-"/>
    <d v="2015-05-01T00:00:00"/>
    <n v="514000"/>
    <n v="0"/>
    <x v="606"/>
    <n v="0"/>
  </r>
  <r>
    <s v="54406"/>
    <s v="System til dyrkning af store volumener af eukaryot cellekultur i poser"/>
    <s v="12422"/>
    <s v="Jonas Heilskov Graversen"/>
    <x v="1"/>
    <s v="10204 Inflammationsforskning"/>
    <s v="Campusvej 55, 5230 Odense M"/>
    <s v="V17-602-1"/>
    <s v="GE Healthcare"/>
    <s v="28988000"/>
    <s v="1950296"/>
    <d v="2015-06-20T00:00:00"/>
    <n v="285000"/>
    <n v="0"/>
    <x v="607"/>
    <n v="1"/>
  </r>
  <r>
    <s v="54408"/>
    <s v="Vævspræparering"/>
    <s v="-"/>
    <s v="Tanja Dreehsen Højgaard"/>
    <x v="2"/>
    <s v="13900 Retsmedicinsk Institut"/>
    <s v="Campusvej 55, 5230 Odense M"/>
    <s v="V17-912b-0"/>
    <s v="Sakura Finetek Denmark ApS"/>
    <s v="VIP 6"/>
    <s v="1101"/>
    <d v="2015-06-17T00:00:00"/>
    <n v="378300.7"/>
    <n v="0"/>
    <x v="608"/>
    <n v="0"/>
  </r>
  <r>
    <s v="54409"/>
    <s v="EVO Massespektrometer"/>
    <s v="-"/>
    <s v="Bente Frost Holbech"/>
    <x v="1"/>
    <s v="30606 Økotoksikologi"/>
    <s v="Campusvej 55, 5230 Odense M"/>
    <s v="V16-510a-1"/>
    <s v="Thermo Electron"/>
    <s v="TSQ 8000"/>
    <s v="714100669"/>
    <d v="2015-06-05T00:00:00"/>
    <n v="920000"/>
    <n v="0"/>
    <x v="609"/>
    <n v="0"/>
  </r>
  <r>
    <s v="54410"/>
    <s v="Varioskan Lux (Spektrofotometer)"/>
    <s v="-"/>
    <s v="Henrik Karring"/>
    <x v="1"/>
    <s v="42001 Institutsekretariat, IGT"/>
    <s v="Campusvej 55, 5230 Odense M"/>
    <s v="Ø33-512-1"/>
    <s v="Thermo Scientific"/>
    <s v="3020"/>
    <s v="3020-069"/>
    <d v="2015-10-01T00:00:00"/>
    <n v="271124.81"/>
    <n v="0"/>
    <x v="610"/>
    <n v="0"/>
  </r>
  <r>
    <s v="54411"/>
    <s v="Reoler til kister i anatomi"/>
    <s v="-"/>
    <s v="Annette Møller Dall"/>
    <x v="2"/>
    <s v="10200 Institut for Molekylær Medicin"/>
    <s v="Campusvej 55, 5230 Odense M"/>
    <s v="V15-917a-0"/>
    <s v="Fiotek"/>
    <s v="-"/>
    <s v="-"/>
    <d v="2015-07-01T00:00:00"/>
    <n v="219950"/>
    <n v="0"/>
    <x v="611"/>
    <n v="0"/>
  </r>
  <r>
    <s v="54412"/>
    <s v="Ergometer testcykel"/>
    <s v="-"/>
    <s v="Kasper Degn Gejl"/>
    <x v="0"/>
    <s v="15400 Institut for Idræt og Biomekanik"/>
    <s v="Campusvej 55, 5230 Odense M"/>
    <s v="Ø11-111C-1"/>
    <s v="Schoberer Rad Messtechnik"/>
    <s v="11"/>
    <s v="11"/>
    <d v="2015-05-01T00:00:00"/>
    <n v="182025.01"/>
    <n v="0"/>
    <x v="612"/>
    <n v="0"/>
  </r>
  <r>
    <s v="54413"/>
    <s v="Apparatur til bestemmelse af iltoptagelse"/>
    <s v="-"/>
    <s v="Kasper Degn Gejl"/>
    <x v="0"/>
    <s v="15400 Institut for Idræt og Biomekanik"/>
    <s v="Campusvej 55, 5230 Odense M"/>
    <s v="Ø11-110b og Ø11-111c-1"/>
    <s v="Oxygraf"/>
    <s v="02cpx(Innovision)"/>
    <s v="02-20008"/>
    <d v="2015-05-01T00:00:00"/>
    <n v="128346.7"/>
    <n v="0"/>
    <x v="613"/>
    <n v="0"/>
  </r>
  <r>
    <s v="54414"/>
    <s v="Apparatur til bestemmelse af iltoptag"/>
    <s v="-"/>
    <s v="Kasper Degn Gejl"/>
    <x v="0"/>
    <s v="15400 Institut for Idræt og Biomekanik"/>
    <s v="Campusvej 55, 5230 Odense M"/>
    <s v="Ø13-201b-1"/>
    <s v="Oxygraf"/>
    <s v="02cpx(Innovision)"/>
    <s v="02-0461"/>
    <d v="2015-05-01T00:00:00"/>
    <n v="128346.7"/>
    <n v="0"/>
    <x v="614"/>
    <n v="0"/>
  </r>
  <r>
    <s v="54415"/>
    <s v="Vibrating flatsheet membrane system"/>
    <s v="-"/>
    <s v="Knud Villy Christensen"/>
    <x v="1"/>
    <s v="42001 Institutsekretariat, IGT"/>
    <s v="Campusvej 55, 5230 Odense M"/>
    <s v="KBM:09 Pilotanlæg hal"/>
    <s v="New Logic Research"/>
    <s v="LP VSEP Machine 400v CE"/>
    <s v="LP-529"/>
    <d v="2015-12-15T00:00:00"/>
    <n v="267904"/>
    <n v="0"/>
    <x v="615"/>
    <n v="0"/>
  </r>
  <r>
    <s v="54416"/>
    <s v="Robotarm med controller"/>
    <s v="-"/>
    <s v="Karina T. Therkildsen"/>
    <x v="1"/>
    <s v="41003 SDU Robotics"/>
    <s v="Campusvej 55, 5230 Odense M"/>
    <s v="Ø28-603-2 Lab B"/>
    <s v="Universal Robots"/>
    <s v="UR5"/>
    <s v="2015351082"/>
    <d v="2015-07-29T00:00:00"/>
    <n v="119000"/>
    <n v="0"/>
    <x v="616"/>
    <n v="0"/>
  </r>
  <r>
    <s v="54417"/>
    <s v="3 fasede power sources"/>
    <s v="-"/>
    <s v="Martin H. Thygesen"/>
    <x v="2"/>
    <s v="45006 SDU Digital og højfrekvent elektronik"/>
    <s v="Campusvej 55, 5230 Odense M"/>
    <s v="Ø26-602a-1Ø41-512a-0"/>
    <s v="AMETEK"/>
    <s v="CWS5550-400-156/312-ELF o"/>
    <s v="1530A00010, 1530A0011, 1530A00012,"/>
    <d v="2015-10-01T00:00:00"/>
    <n v="1193052.3"/>
    <n v="0"/>
    <x v="617"/>
    <n v="0"/>
  </r>
  <r>
    <s v="54423"/>
    <s v="BET - Partikelstørrelse og porøsitatanalyseudstyr"/>
    <s v="73040"/>
    <s v="Jacob Kongsted"/>
    <x v="2"/>
    <s v="30500 Institut for Fysik, Kemi og Farmaci"/>
    <s v="Campusvej 55, 5230 Odense M"/>
    <s v="Ø9-504-2"/>
    <s v="Quantachome"/>
    <s v="2000E"/>
    <s v="12806063002"/>
    <d v="2015-05-01T00:00:00"/>
    <n v="126845.5"/>
    <n v="0"/>
    <x v="618"/>
    <n v="1"/>
  </r>
  <r>
    <s v="54424"/>
    <s v="Træk og tryk materiale testmaskine"/>
    <s v="-"/>
    <s v="Henrik Brøner Jørgensen"/>
    <x v="2"/>
    <s v="43005 SDU Civil and Architectural Engineering"/>
    <s v="Campusvej 55, 5230 Odense M"/>
    <s v="Ø28-607d-1"/>
    <s v="Zwick/Roell"/>
    <s v="Z1200E"/>
    <s v="D0723695/2015"/>
    <d v="2016-01-20T00:00:00"/>
    <n v="874304.69"/>
    <n v="0"/>
    <x v="619"/>
    <n v="0"/>
  </r>
  <r>
    <s v="54425"/>
    <s v="Hydraulisk aktuator"/>
    <s v="-"/>
    <s v="Henrik Brøner Jørgensen"/>
    <x v="1"/>
    <s v="43005 SDU Civil and Architectural Engineering"/>
    <s v="Campusvej 55, 5230 Odense M"/>
    <s v="Ø28-607d-1"/>
    <s v="MTS Systems Corporation"/>
    <s v="201.60T"/>
    <s v="10379649"/>
    <d v="2015-10-12T00:00:00"/>
    <n v="215000"/>
    <n v="0"/>
    <x v="620"/>
    <n v="0"/>
  </r>
  <r>
    <s v="54426"/>
    <s v="Argon ionlaser"/>
    <s v="-"/>
    <s v="Martin Aage Barsøe Hedegaard"/>
    <x v="1"/>
    <s v="42001 Institutsekretariat, IGT"/>
    <s v="Campusvej 55, 5230 Odense M"/>
    <s v="Ø31-507-1(Raman)"/>
    <s v="CVI Melles Griot"/>
    <s v="XAP1-35LAP431-230"/>
    <s v="3403-T-1.00"/>
    <d v="2015-10-01T00:00:00"/>
    <n v="115076.38"/>
    <n v="0"/>
    <x v="621"/>
    <n v="0"/>
  </r>
  <r>
    <s v="54427"/>
    <s v="Hass CNC drejebænk"/>
    <s v="-"/>
    <s v="Allan Jensen"/>
    <x v="2"/>
    <s v="45004 SDU Mechanical Engineering"/>
    <s v="Campusvej 55, 5230 Odense M"/>
    <s v="Ø33-601-1"/>
    <s v="-"/>
    <s v="ST-10"/>
    <s v="3102918"/>
    <d v="2015-08-01T00:00:00"/>
    <n v="313000"/>
    <n v="0"/>
    <x v="622"/>
    <n v="0"/>
  </r>
  <r>
    <s v="54428"/>
    <s v="Frontlæsser som bruges af gartnere"/>
    <s v="-"/>
    <s v="Henrik Toft"/>
    <x v="0"/>
    <s v="90400 Teknisk Service"/>
    <s v="Campusvej 55, 5230 Odense M"/>
    <s v="Gartnerafdelingen"/>
    <s v="-"/>
    <s v="Ålø Q 65"/>
    <s v="-"/>
    <d v="2015-08-01T00:00:00"/>
    <n v="101000"/>
    <n v="0"/>
    <x v="623"/>
    <n v="0"/>
  </r>
  <r>
    <s v="54431"/>
    <s v="Hydraulisk akturatorsystem til styrketest af konstruktioner"/>
    <s v="-"/>
    <s v="Henrik Brøner Jørgensen"/>
    <x v="2"/>
    <s v="43005 SDU Civil and Architectural Engineering"/>
    <s v="Campusvej 55, 5230 Odense M"/>
    <s v="Ø28-607d-1"/>
    <s v="MTS"/>
    <s v="201.70"/>
    <s v="10481871"/>
    <d v="2015-11-01T00:00:00"/>
    <n v="968357"/>
    <n v="0"/>
    <x v="624"/>
    <n v="0"/>
  </r>
  <r>
    <s v="54432"/>
    <s v="Traktor John Deere"/>
    <s v="-"/>
    <s v="Henrik Toft"/>
    <x v="4"/>
    <s v="90400 Teknisk Service"/>
    <s v="Campusvej 55, 5230 Odense M"/>
    <s v="Gartnerafdelingen"/>
    <s v="-"/>
    <s v="J.Deere 6930 Premium 2009"/>
    <s v="stel nr. LO 6930p590302"/>
    <d v="2015-08-01T00:00:00"/>
    <n v="448400"/>
    <n v="0"/>
    <x v="625"/>
    <n v="0"/>
  </r>
  <r>
    <s v="54433"/>
    <s v="Info -og wayfindingstander"/>
    <s v="-"/>
    <s v="Thomas Kromann Jacobsen"/>
    <x v="7"/>
    <s v="90400 Teknisk Service"/>
    <s v="Universitetsparken 1, 6000 Kolding"/>
    <s v="Forhallen"/>
    <s v="ViewNet systems"/>
    <s v="VNTRIPLESTAND65"/>
    <s v="VNTS6501"/>
    <d v="2015-03-30T00:00:00"/>
    <n v="161263"/>
    <n v="0"/>
    <x v="626"/>
    <n v="0"/>
  </r>
  <r>
    <s v="54435"/>
    <s v="Universal laser inkl. Bofa"/>
    <s v="-"/>
    <s v="Flemming Bech Thøisen"/>
    <x v="1"/>
    <s v="64100 Institut for Design, Medier og Uddannelsesvidenskab"/>
    <s v="Pakhuset, Sdr. Havnegade 7, 6000 Kolding"/>
    <s v="SDU´s afdeling"/>
    <s v="Universal Laser Systems*BOFA International"/>
    <s v="ILS 12 150-75*AD 1500 IQ"/>
    <s v="ILS12750DX052115112607*AD1500 IQ014"/>
    <d v="2015-09-01T00:00:00"/>
    <n v="498070"/>
    <n v="0"/>
    <x v="627"/>
    <n v="0"/>
  </r>
  <r>
    <s v="54438"/>
    <s v="Racerbils simulator"/>
    <s v="-"/>
    <s v="Morten Hansen"/>
    <x v="1"/>
    <s v="41005 SDU Health Informatics and Technology"/>
    <s v="Campusvej 55, 5230 Odense M"/>
    <s v="Ø40-605a-0"/>
    <s v="OKTAL SAS"/>
    <s v="Compact driving cockpit +"/>
    <s v="-"/>
    <d v="2015-09-20T00:00:00"/>
    <n v="333918.55"/>
    <n v="0"/>
    <x v="628"/>
    <n v="0"/>
  </r>
  <r>
    <s v="54443"/>
    <s v="Opsætning af glasvægge/døre i.f.m. brandsikring"/>
    <s v="-"/>
    <s v="Thomas Kromann Jacobsen"/>
    <x v="2"/>
    <s v="90400 Teknisk Service"/>
    <s v="Campusvej 55, 5230 Odense M"/>
    <s v="Gydehutten"/>
    <s v="-"/>
    <s v="-"/>
    <s v="-"/>
    <d v="2015-10-01T00:00:00"/>
    <n v="608479.36"/>
    <n v="0"/>
    <x v="629"/>
    <n v="0"/>
  </r>
  <r>
    <s v="54444"/>
    <s v="Solar Simulator"/>
    <s v="-"/>
    <s v="Morten Madsen"/>
    <x v="1"/>
    <s v="44002 SDU NanoSyd"/>
    <s v="Alsion 2, 6400 Sønderborg"/>
    <s v="A3-16 OPTIKLAB"/>
    <s v="Abet Technologies"/>
    <s v="11016A"/>
    <s v="-"/>
    <d v="2015-10-01T00:00:00"/>
    <n v="215061.73"/>
    <n v="0"/>
    <x v="630"/>
    <n v="0"/>
  </r>
  <r>
    <s v="54445"/>
    <s v="Retssal i kælderen ved SAMF"/>
    <s v="-"/>
    <s v="Thomas Kromann Jacobsen"/>
    <x v="2"/>
    <s v="90400 Teknisk Service"/>
    <s v="Campusvej 55, 5230 Odense M"/>
    <s v="V11-201G-0"/>
    <s v="-"/>
    <s v="-"/>
    <s v="-"/>
    <d v="2015-10-01T00:00:00"/>
    <n v="177918.36"/>
    <n v="0"/>
    <x v="631"/>
    <n v="0"/>
  </r>
  <r>
    <s v="54446"/>
    <s v="Vogn 8, 5 pers., brændstof"/>
    <s v="-"/>
    <s v="Rikke Mailund Mikkelsen"/>
    <x v="1"/>
    <s v="87104 Fællesvarer, Teknisk Service"/>
    <s v="Alsion 2, 6400 Sønderborg"/>
    <s v="Sønderborg"/>
    <s v="Renault"/>
    <s v="Megane 1.5 DCI ESM 110 Sp"/>
    <s v="VF1KZ890H53680900/AY51106"/>
    <d v="2015-12-01T00:00:00"/>
    <n v="144092.5"/>
    <n v="0"/>
    <x v="632"/>
    <n v="0"/>
  </r>
  <r>
    <s v="54448"/>
    <s v="Spænddæk (stål til fleksible opstillinger)"/>
    <s v="-"/>
    <s v="Henrik Brøner Jørgensen"/>
    <x v="2"/>
    <s v="43005 SDU Civil and Architectural Engineering"/>
    <s v="Campusvej 55, 5230 Odense M"/>
    <s v="Ø28-607d-1"/>
    <s v="Maskinfabrikken HMA"/>
    <s v="Intet"/>
    <s v="-"/>
    <d v="2015-11-01T00:00:00"/>
    <n v="100272"/>
    <n v="0"/>
    <x v="633"/>
    <n v="0"/>
  </r>
  <r>
    <s v="54449"/>
    <s v="Elemtal Analyzer"/>
    <s v="-"/>
    <s v="Ron Hajrizaj"/>
    <x v="1"/>
    <s v="42001 Institutsekretariat, IGT"/>
    <s v="Campusvej 55, 5230 Odense M"/>
    <s v="Ø31-512a-2"/>
    <s v="Elementar"/>
    <s v="Vario Macro Cube"/>
    <s v="20155065"/>
    <d v="2015-11-01T00:00:00"/>
    <n v="534173"/>
    <n v="0"/>
    <x v="634"/>
    <n v="0"/>
  </r>
  <r>
    <s v="54450"/>
    <s v="Saltspreder til gartner"/>
    <s v="-"/>
    <s v="Henrik Toft"/>
    <x v="0"/>
    <s v="90400 Teknisk Service"/>
    <s v="Campusvej 55, 5230 Odense M"/>
    <s v="Gartnerafdelingen"/>
    <s v="EPOKE A/S"/>
    <s v="IGLOO S-2400 14001"/>
    <s v="-"/>
    <d v="2015-11-01T00:00:00"/>
    <n v="175430"/>
    <n v="0"/>
    <x v="635"/>
    <n v="0"/>
  </r>
  <r>
    <s v="54451"/>
    <s v="LC-MS (HPLC delen)"/>
    <s v="-"/>
    <s v="Lars Duelund"/>
    <x v="2"/>
    <s v="42002 SDU Chemical Engineering"/>
    <s v="Campusvej 55, 5230 Odense M"/>
    <s v="Ø33-507A-1"/>
    <s v="Agilent Technologies"/>
    <s v="1290"/>
    <s v="USDAY19933; DEW0329918; DEW0330543;"/>
    <d v="2016-03-01T00:00:00"/>
    <n v="202761.82"/>
    <n v="0"/>
    <x v="636"/>
    <n v="0"/>
  </r>
  <r>
    <s v="54452"/>
    <s v="Køleranlæg til køling af vand fra hydraulikstation"/>
    <s v="-"/>
    <s v="Henrik Brøner Jørgensen"/>
    <x v="2"/>
    <s v="43005 SDU Civil and Architectural Engineering"/>
    <s v="Campusvej 55, 5230 Odense M"/>
    <s v="Ø28-607d-1"/>
    <s v="CLINT"/>
    <s v="CHA/CLK 61"/>
    <s v="12-250815/2"/>
    <d v="2015-11-01T00:00:00"/>
    <n v="127700"/>
    <n v="0"/>
    <x v="637"/>
    <n v="0"/>
  </r>
  <r>
    <s v="54455"/>
    <s v="Flux analyzer for cells measuring respiration and glycolysis"/>
    <s v="-"/>
    <s v="Susanne Mandrup"/>
    <x v="2"/>
    <s v="31000 Institut for Biokemi og Molekylær Biologi"/>
    <s v="Campusvej 55, 5230 Odense M"/>
    <s v="SM: V18-404-2"/>
    <s v="Seahorse Bioscience"/>
    <s v="101991-100"/>
    <s v="410335"/>
    <d v="2016-02-11T00:00:00"/>
    <n v="991699.8"/>
    <n v="0"/>
    <x v="638"/>
    <n v="0"/>
  </r>
  <r>
    <s v="54457"/>
    <s v="Kryostat"/>
    <s v="13761"/>
    <s v="Kim Ravnskjær"/>
    <x v="2"/>
    <s v="31000 Institut for Biokemi og Molekylær Biologi"/>
    <s v="Campusvej 55, 5230 Odense M"/>
    <s v="V18-404-2"/>
    <s v="Leica Microsystems"/>
    <s v="149491860EU"/>
    <s v="1978/09.2015"/>
    <d v="2015-10-27T00:00:00"/>
    <n v="160000"/>
    <n v="0"/>
    <x v="639"/>
    <n v="1"/>
  </r>
  <r>
    <s v="54458"/>
    <s v="Mikroskope til undervisning"/>
    <s v="-"/>
    <s v="Jonathan Brewer"/>
    <x v="1"/>
    <s v="31000 Institut for Biokemi og Molekylær Biologi"/>
    <s v="Campusvej 55, 5230 Odense M"/>
    <s v="Oasen"/>
    <s v="Nikon"/>
    <s v="Ts2R-Fl"/>
    <s v="251030"/>
    <d v="2016-01-02T00:00:00"/>
    <n v="175000"/>
    <n v="0"/>
    <x v="640"/>
    <n v="0"/>
  </r>
  <r>
    <s v="54459"/>
    <s v="Gas Chromatograf (GC)"/>
    <s v="23471+23476+23486+23497+53173"/>
    <s v="Amelia-Elena Rotaru"/>
    <x v="1"/>
    <s v="30602 Nordcee"/>
    <s v="Campusvej 55, 5230 Odense M"/>
    <s v="V11-406-2"/>
    <s v="Thermo Scientific"/>
    <s v="Trace1300/SSL/FID/ECD/TCD"/>
    <s v="715101654/715302273/715401246/72542"/>
    <d v="2015-12-03T00:00:00"/>
    <n v="145000"/>
    <n v="0"/>
    <x v="641"/>
    <n v="1"/>
  </r>
  <r>
    <s v="54460"/>
    <s v="Piezo-Scanning-stage and controller"/>
    <s v="44004"/>
    <s v="Shailesh Kumar"/>
    <x v="1"/>
    <s v="44004 SDU Nano Optics"/>
    <s v="Campusvej 55, 5230 Odense M"/>
    <s v="Ø26-600a-1"/>
    <s v="Mad City Labs Inc."/>
    <s v="Nano-LPQ(stage)ND85-3-USB"/>
    <s v="MCLS03280(stage) MCLC03280"/>
    <d v="2016-01-01T00:00:00"/>
    <n v="164755.16"/>
    <n v="0"/>
    <x v="642"/>
    <n v="1"/>
  </r>
  <r>
    <s v="54462"/>
    <s v="John Deere  El-gator også kaldet &quot;golfvogn&quot;"/>
    <s v="-"/>
    <s v="Henrik Toft"/>
    <x v="0"/>
    <s v="90400 Teknisk Service"/>
    <s v="Campusvej 55, 5230 Odense M"/>
    <s v="Gartnerafdelingen"/>
    <s v="John Deere"/>
    <s v="John Deere TE 4x2 EL-GATO"/>
    <s v="-"/>
    <d v="2015-12-01T00:00:00"/>
    <n v="126500"/>
    <n v="0"/>
    <x v="643"/>
    <n v="0"/>
  </r>
  <r>
    <s v="54464"/>
    <s v="Colorimeter"/>
    <s v="-"/>
    <s v="Lars Duelund"/>
    <x v="1"/>
    <s v="42002 SDU Chemical Engineering"/>
    <s v="Campusvej 55, 5230 Odense M"/>
    <s v="Ø31-512A-2"/>
    <s v="Konica Minolta"/>
    <s v="CM-5"/>
    <s v="1102537"/>
    <d v="2015-12-01T00:00:00"/>
    <n v="116436"/>
    <n v="0"/>
    <x v="644"/>
    <n v="0"/>
  </r>
  <r>
    <s v="54465"/>
    <s v="2*Test AC/PM motor,servoconfig,1*test synkrongenerator"/>
    <s v="-"/>
    <s v="Martin H. Thygesen"/>
    <x v="1"/>
    <s v="45006 SDU Digital og højfrekvent elektronik"/>
    <s v="Campusvej 55, 5230 Odense M"/>
    <s v="Ø41-512a"/>
    <s v="Ølgod Electro"/>
    <s v="intet - specialbygget"/>
    <s v="mærket med Nr. 174461"/>
    <d v="2015-10-20T00:00:00"/>
    <n v="420700"/>
    <n v="0"/>
    <x v="645"/>
    <n v="0"/>
  </r>
  <r>
    <s v="54466"/>
    <s v="Kjeldahl apparatur"/>
    <s v="2454281"/>
    <s v="Henrik Karring"/>
    <x v="1"/>
    <s v="42003 SDU Biotechnology"/>
    <s v="Campusvej 55, 5230 Odense M"/>
    <s v="Ø33-511-1"/>
    <s v="Foss"/>
    <s v="60062222"/>
    <s v="91776600"/>
    <d v="2016-04-01T00:00:00"/>
    <n v="174952"/>
    <n v="0"/>
    <x v="646"/>
    <n v="1"/>
  </r>
  <r>
    <s v="54467"/>
    <s v="HPLC med EQUAN ekstraktionsmodul samt massespektrometer"/>
    <s v="21615+31463+11826"/>
    <s v="Flemming Nielsen"/>
    <x v="2"/>
    <s v="10304 Klinisk farmakologi, farmaci og Miljømedicin"/>
    <s v="Campusvej 55, 5230 Odense M"/>
    <s v="V17-812b-2"/>
    <s v="Thermo Scientific"/>
    <s v="Ultimate3000;EQUAN;Quanti"/>
    <s v="50359245;330627; TQH-Q1-0438"/>
    <d v="2016-03-09T00:00:00"/>
    <n v="1550000"/>
    <n v="0"/>
    <x v="647"/>
    <n v="1"/>
  </r>
  <r>
    <s v="54478"/>
    <s v="Talevarslingsanlæg i.f.m. brandadskillelse af Gydehutten, Stenten"/>
    <s v="-"/>
    <s v="Lars Tiedemann"/>
    <x v="2"/>
    <s v="90400 Teknisk Service"/>
    <s v="Campusvej 55, 5230 Odense M"/>
    <s v="Gydehutten/Stenten"/>
    <s v="-"/>
    <s v="-"/>
    <s v="-"/>
    <d v="2015-10-01T00:00:00"/>
    <n v="425000"/>
    <n v="0"/>
    <x v="648"/>
    <n v="0"/>
  </r>
  <r>
    <s v="54487"/>
    <s v="Trykmaskine til materialetest"/>
    <s v="-"/>
    <s v="Henrik Brøner Jørgensen"/>
    <x v="2"/>
    <s v="43005 SDU Civil and Architectural Engineering"/>
    <s v="Campusvej 55, 5230 Odense M"/>
    <s v="Ø28-607d-1"/>
    <s v="Toni Technik"/>
    <s v="2091.2.3000"/>
    <s v="001"/>
    <d v="2015-10-26T00:00:00"/>
    <n v="2013666.38"/>
    <n v="0"/>
    <x v="649"/>
    <n v="0"/>
  </r>
  <r>
    <s v="54489"/>
    <s v="LCMS (MS del)"/>
    <s v="-"/>
    <s v="Lars Duelund"/>
    <x v="2"/>
    <s v="42002 SDU Chemical Engineering"/>
    <s v="Campusvej 55, 5230 Odense M"/>
    <s v="Ø33-507A-1"/>
    <s v="Agilent Technologies"/>
    <s v="6400 Series Triple Quadru"/>
    <s v="USDAY18915; CN4248JOKJ; CZC4395R83;"/>
    <d v="2016-03-01T00:00:00"/>
    <n v="798516.24"/>
    <n v="0"/>
    <x v="650"/>
    <n v="0"/>
  </r>
  <r>
    <s v="54491"/>
    <s v="Udendørs Pylon i Kolding"/>
    <s v="-"/>
    <s v="Thomas Kromann Jacobsen"/>
    <x v="1"/>
    <s v="90400 Teknisk Service"/>
    <s v="Universitetsparken 1, 6000 Kolding"/>
    <s v="Udendørs i Kolding"/>
    <s v="-"/>
    <s v="-"/>
    <s v="-"/>
    <d v="2016-02-01T00:00:00"/>
    <n v="192046.87"/>
    <n v="0"/>
    <x v="651"/>
    <n v="0"/>
  </r>
  <r>
    <s v="54492"/>
    <s v="Massespektrometer"/>
    <s v="13761"/>
    <s v="Ole Nørregaard Jensen"/>
    <x v="0"/>
    <s v="31000 Institut for Biokemi og Molekylær Biologi"/>
    <s v="Campusvej 55, 5230 Odense M"/>
    <s v="PRG"/>
    <s v="Thermo"/>
    <s v="Q Exactive HF (2)"/>
    <s v="05192L"/>
    <d v="2016-03-01T00:00:00"/>
    <n v="3150000"/>
    <n v="0"/>
    <x v="652"/>
    <n v="1"/>
  </r>
  <r>
    <s v="54493"/>
    <s v="TOC analyseapparatur"/>
    <s v="73522"/>
    <s v="Birthe Christensen"/>
    <x v="1"/>
    <s v="30605 Økologi"/>
    <s v="Campusvej 55, 5230 Odense M"/>
    <s v="V10-411-1"/>
    <s v="Shimadzu"/>
    <s v="H54425300511AE"/>
    <s v="H54425300511AE"/>
    <d v="2016-01-06T00:00:00"/>
    <n v="277639.2"/>
    <n v="0"/>
    <x v="653"/>
    <n v="1"/>
  </r>
  <r>
    <s v="54496"/>
    <s v="Mobil robot platform og batteripakke med lader"/>
    <s v="74136"/>
    <s v="Karina T. Therkildsen"/>
    <x v="1"/>
    <s v="41003 SDU Robotics"/>
    <s v="Campusvej 55, 5230 Odense M"/>
    <s v="Ø40-512a-0"/>
    <s v="Mobile Industrial Robots ApS"/>
    <s v="MiR100"/>
    <s v="-"/>
    <d v="2016-04-08T00:00:00"/>
    <n v="155160"/>
    <n v="0"/>
    <x v="654"/>
    <n v="1"/>
  </r>
  <r>
    <s v="54497"/>
    <s v="Elektroniske AC DC belastninger"/>
    <s v="-"/>
    <s v="Wai Keung Mo"/>
    <x v="1"/>
    <s v="45003 SDU Center for Industriel Elektronik (CIE)"/>
    <s v="Alsion 2, 6400 Sønderborg"/>
    <s v="CIE Lab 4-02 CAP-SG /CIE 2-01"/>
    <s v="Chroma"/>
    <s v="63804 x3"/>
    <s v="638040001587 og 79 og 91 tilsidst"/>
    <d v="2016-02-01T00:00:00"/>
    <n v="260844"/>
    <n v="0"/>
    <x v="655"/>
    <n v="0"/>
  </r>
  <r>
    <s v="54499"/>
    <s v="Indretning af laboratorium"/>
    <s v="-"/>
    <s v="Thomas Kromann Jacobsen"/>
    <x v="2"/>
    <s v="87000 Fælles husleje"/>
    <s v="Alsion 2, 6400 Sønderborg"/>
    <s v="Indretning af laboratorium"/>
    <s v="-"/>
    <s v="-"/>
    <s v="-"/>
    <d v="2016-06-01T00:00:00"/>
    <n v="2458273.83"/>
    <n v="40971.180000000168"/>
    <x v="656"/>
    <n v="0"/>
  </r>
  <r>
    <s v="54500"/>
    <s v="Laser ND-YAG 10W, fx pumpelaser til kontinuert Ti:safir laser."/>
    <s v="-"/>
    <s v="Fei Ding"/>
    <x v="1"/>
    <s v="44004 SDU Nano Optics"/>
    <s v="Campusvej 55, 5230 Odense M"/>
    <s v="Ø27-600-1"/>
    <s v="Spectra Physics"/>
    <s v="Millennia eV10S"/>
    <s v="10288"/>
    <d v="2016-04-13T00:00:00"/>
    <n v="342085.98"/>
    <n v="0"/>
    <x v="657"/>
    <n v="0"/>
  </r>
  <r>
    <s v="54503"/>
    <s v="Robot arm og styreenhed"/>
    <s v="74136"/>
    <s v="Karina T. Therkildsen"/>
    <x v="1"/>
    <s v="41003 SDU Robotics"/>
    <s v="Campusvej 55, 5230 Odense M"/>
    <s v="Ø40-512a-0"/>
    <s v="Universal Robots"/>
    <s v="UR10"/>
    <s v="2016302103"/>
    <d v="2016-04-26T00:00:00"/>
    <n v="163900"/>
    <n v="0"/>
    <x v="658"/>
    <n v="1"/>
  </r>
  <r>
    <s v="54504"/>
    <s v="Software til Visitkortløsning"/>
    <s v="-"/>
    <s v="Jørgen Kristian Minet"/>
    <x v="1"/>
    <s v="93003 Operations"/>
    <s v="Campusvej 55, 5230 Odense M"/>
    <s v="Datacentret serverrum syd"/>
    <s v="Impleo"/>
    <s v="-"/>
    <s v="-"/>
    <d v="2016-05-30T00:00:00"/>
    <n v="135000"/>
    <n v="0"/>
    <x v="659"/>
    <n v="0"/>
  </r>
  <r>
    <s v="54505"/>
    <s v="Massespektometer"/>
    <s v="13761"/>
    <s v="Ole Nørregaard Jensen"/>
    <x v="0"/>
    <s v="31000 Institut for Biokemi og Molekylær Biologi"/>
    <s v="Campusvej 55, 5230 Odense M"/>
    <s v="PRG"/>
    <s v="Thermo"/>
    <s v="Qexactive HF (3)"/>
    <s v="SN 05194L"/>
    <d v="2016-03-03T00:00:00"/>
    <n v="3800000"/>
    <n v="0"/>
    <x v="660"/>
    <n v="1"/>
  </r>
  <r>
    <s v="54508"/>
    <s v="Indretning af rum til HPC fase 2"/>
    <s v="-"/>
    <s v="Jørgen Kristian Minet"/>
    <x v="2"/>
    <s v="93000 SDU IT"/>
    <s v="Campusvej 55, 5230 Odense M"/>
    <s v="Kælder under IT-service sekret"/>
    <s v="Flere"/>
    <s v="Flere"/>
    <s v="Flere"/>
    <d v="2016-05-15T00:00:00"/>
    <n v="3503894.6"/>
    <n v="29199.160000000149"/>
    <x v="661"/>
    <n v="0"/>
  </r>
  <r>
    <s v="54511"/>
    <s v="Cyrostat"/>
    <s v="23492"/>
    <s v="Christine Joy Mckenzie"/>
    <x v="1"/>
    <s v="30500 Institut for Fysik, Kemi og Farmaci"/>
    <s v="Campusvej 55, 5230 Odense M"/>
    <s v="Ø11-504-1"/>
    <s v="Unisoku"/>
    <s v="Unispeks"/>
    <s v="-"/>
    <d v="2016-03-15T00:00:00"/>
    <n v="111131.61"/>
    <n v="0"/>
    <x v="662"/>
    <n v="1"/>
  </r>
  <r>
    <s v="54518"/>
    <s v="HPLC"/>
    <s v="13761"/>
    <s v="Ole Nørregaard Jensen"/>
    <x v="0"/>
    <s v="31000 Institut for Biokemi og Molekylær Biologi"/>
    <s v="Campusvej 55, 5230 Odense M"/>
    <s v="PRG"/>
    <s v="Thermo"/>
    <s v="Dionex C (2D)"/>
    <s v="5035.9245/5041.0020/5041.0030/5825."/>
    <d v="2016-03-01T00:00:00"/>
    <n v="250000"/>
    <n v="0"/>
    <x v="663"/>
    <n v="1"/>
  </r>
  <r>
    <s v="54521"/>
    <s v="Spektrofotometer"/>
    <s v="74867"/>
    <s v="Morten Madsen"/>
    <x v="1"/>
    <s v="44002 SDU NanoSyd"/>
    <s v="Alsion 2, 6400 Sønderborg"/>
    <s v="A3 16 OPTIKLAB"/>
    <s v="Shimadzu"/>
    <s v="UV-2700"/>
    <s v="A116753"/>
    <d v="2016-05-31T00:00:00"/>
    <n v="122424"/>
    <n v="0"/>
    <x v="664"/>
    <n v="1"/>
  </r>
  <r>
    <s v="54522"/>
    <s v="Robot"/>
    <s v="3454294"/>
    <s v="Karina T. Therkildsen"/>
    <x v="1"/>
    <s v="41003 SDU Robotics"/>
    <s v="Campusvej 55, 5230 Odense M"/>
    <s v="Ø26-605-1"/>
    <s v="KUKA Nordic AB"/>
    <s v="LBR ilwa 7 R800"/>
    <s v="981993"/>
    <d v="2016-06-17T00:00:00"/>
    <n v="458529.55"/>
    <n v="0"/>
    <x v="665"/>
    <n v="1"/>
  </r>
  <r>
    <s v="54525"/>
    <s v="Hangar til Droneforsøg, administration m.v"/>
    <s v="-"/>
    <s v="Thomas Kromann Jacobsen"/>
    <x v="6"/>
    <s v="87000 Fælles husleje"/>
    <s v="Beldringevej 252, 5270 Odense N"/>
    <s v="Hele bygningen"/>
    <s v="-"/>
    <s v="-"/>
    <s v="-"/>
    <d v="2016-10-01T00:00:00"/>
    <n v="5400000"/>
    <n v="4374000"/>
    <x v="666"/>
    <n v="0"/>
  </r>
  <r>
    <s v="54527"/>
    <s v="Kviksølv analysator"/>
    <s v="-"/>
    <s v="Bente Frost Holbech"/>
    <x v="1"/>
    <s v="30606 Økotoksikologi"/>
    <s v="Campusvej 55, 5230 Odense M"/>
    <s v="V16-510a-1"/>
    <s v="Brooks Rand Instruments"/>
    <s v="EPA 1630"/>
    <s v="11625801/21626601/61627101"/>
    <d v="2016-10-18T00:00:00"/>
    <n v="210632.77"/>
    <n v="0"/>
    <x v="667"/>
    <n v="0"/>
  </r>
  <r>
    <s v="54529"/>
    <s v="Scintillationstæller"/>
    <s v="-"/>
    <s v="Carsten Nielsen"/>
    <x v="0"/>
    <s v="30500 Institut for Fysik, Kemi og Farmaci"/>
    <s v="Campusvej 55, 5230 Odense M"/>
    <s v="Ø6-503-2"/>
    <s v="Perkin Elmer"/>
    <s v="TRI-CARB 4910TR"/>
    <s v="SGL037160343"/>
    <d v="2016-12-01T00:00:00"/>
    <n v="329981.37"/>
    <n v="0"/>
    <x v="668"/>
    <n v="0"/>
  </r>
  <r>
    <s v="54530"/>
    <s v="LC-MS/MS (Iris)"/>
    <s v="-"/>
    <s v="Martin Worm-Leonhard"/>
    <x v="0"/>
    <s v="13900 Retsmedicinsk Institut"/>
    <s v="Campusvej 55, 5230 Odense M"/>
    <s v="V15-909a-0"/>
    <s v="Thermo Scientific"/>
    <s v="TSQ Endura"/>
    <s v="TMQ-01-0333"/>
    <d v="2016-06-01T00:00:00"/>
    <n v="1400000"/>
    <n v="0"/>
    <x v="669"/>
    <n v="0"/>
  </r>
  <r>
    <s v="54531"/>
    <s v="Rulle-til-Rulle tryk anlæg"/>
    <s v="74943"/>
    <s v="Morten Madsen"/>
    <x v="1"/>
    <s v="44002 SDU NanoSyd"/>
    <s v="Alsion 2, 6400 Sønderborg"/>
    <s v="A3-01 R2R lab"/>
    <s v="-"/>
    <s v="-"/>
    <s v="Intet"/>
    <d v="2016-08-01T00:00:00"/>
    <n v="7907000"/>
    <n v="0"/>
    <x v="670"/>
    <n v="1"/>
  </r>
  <r>
    <s v="54532"/>
    <s v="Motor testbænk"/>
    <s v="-"/>
    <s v="Martin H. Thygesen"/>
    <x v="1"/>
    <s v="45006 SDU Digital og højfrekvent elektronik"/>
    <s v="Campusvej 55, 5230 Odense M"/>
    <s v="Ø41-512a-0"/>
    <s v="Ølgod elektro"/>
    <s v="-"/>
    <s v="sagsnummer 177139"/>
    <d v="2016-10-12T00:00:00"/>
    <n v="173280"/>
    <n v="0"/>
    <x v="671"/>
    <n v="0"/>
  </r>
  <r>
    <s v="54533"/>
    <s v="Mikroskop"/>
    <s v="-"/>
    <s v="Jesper Bergholdt Sørensen"/>
    <x v="2"/>
    <s v="45004 SDU Mechanical Engineering"/>
    <s v="Campusvej 55, 5230 Odense M"/>
    <s v="Ø33-606-1"/>
    <s v="Zeiss"/>
    <s v="3848001435"/>
    <s v="3848001435"/>
    <d v="2017-02-01T00:00:00"/>
    <n v="159800"/>
    <n v="13316.62"/>
    <x v="672"/>
    <n v="0"/>
  </r>
  <r>
    <s v="54535"/>
    <s v="Ford/bill 1 (sælges snart)"/>
    <s v="-"/>
    <s v="Rikke Mailund Mikkelsen"/>
    <x v="1"/>
    <s v="87104 Fællesvarer, Teknisk Service"/>
    <s v="Campusvej 55, 5230 Odense M"/>
    <s v="Parkering ved TEK"/>
    <s v="Ford"/>
    <s v="C-max"/>
    <s v="WFOVXXGCWVGA13264/BD80862"/>
    <d v="2016-10-31T00:00:00"/>
    <n v="158387"/>
    <n v="0"/>
    <x v="673"/>
    <n v="0"/>
  </r>
  <r>
    <s v="54537"/>
    <s v="Ombygning af U-lokale U133 så der er plads til 96 personer"/>
    <s v="-"/>
    <s v="Thomas Kromann Jacobsen"/>
    <x v="2"/>
    <s v="90400 Teknisk Service"/>
    <s v="Campusvej 55, 5230 Odense M"/>
    <s v="U133 bygning 34:4"/>
    <s v="Diverse håndværkere"/>
    <s v="-"/>
    <s v="-"/>
    <d v="2016-12-01T00:00:00"/>
    <n v="500134.55"/>
    <n v="33342.31"/>
    <x v="674"/>
    <n v="0"/>
  </r>
  <r>
    <s v="54540"/>
    <s v="Vogn 3, 5 pers., brændstof"/>
    <s v="-"/>
    <s v="Rikke Mailund Mikkelsen"/>
    <x v="1"/>
    <s v="87104 Fællesvarer, Teknisk Service"/>
    <s v="Degnevej, 6700 Esbjerg"/>
    <s v="Esbjerg"/>
    <s v="Ford"/>
    <s v="C-Max 1.0 Ecoboost"/>
    <s v="WFOVXXGCEVGS48911/BG66361"/>
    <d v="2016-12-09T00:00:00"/>
    <n v="145520.63"/>
    <n v="0"/>
    <x v="675"/>
    <n v="0"/>
  </r>
  <r>
    <s v="54541"/>
    <s v="Vogn 4, 5 pers., brændstof"/>
    <s v="-"/>
    <s v="Rikke Mailund Mikkelsen"/>
    <x v="1"/>
    <s v="87104 Fællesvarer, Teknisk Service"/>
    <s v="Universitetsparken 1, 6000 Kolding"/>
    <s v="Kolding"/>
    <s v="Ford"/>
    <s v="C-Max- 1.0 Ecoboost"/>
    <s v="WFOVXXGCEVGS48942/BG66362"/>
    <d v="2016-12-09T00:00:00"/>
    <n v="145520.63"/>
    <n v="0"/>
    <x v="676"/>
    <n v="0"/>
  </r>
  <r>
    <s v="54542"/>
    <s v="Vogn 27, 5 pers., brændstof"/>
    <s v="-"/>
    <s v="Rikke Mailund Mikkelsen"/>
    <x v="1"/>
    <s v="87104 Fællesvarer, Teknisk Service"/>
    <s v="Campusvej 55, 5230 Odense M"/>
    <s v="P1-Øst"/>
    <s v="Ford"/>
    <s v="C-Max 1.0 Ecoboost"/>
    <s v="WFOVXXGCEVGS48942/BG66363"/>
    <d v="2016-12-09T00:00:00"/>
    <n v="145520.63"/>
    <n v="0"/>
    <x v="677"/>
    <n v="0"/>
  </r>
  <r>
    <s v="54543"/>
    <s v="Ford/bil 5 (sælges snart)"/>
    <s v="-"/>
    <s v="Rikke Mailund Mikkelsen"/>
    <x v="1"/>
    <s v="87104 Fællesvarer, Teknisk Service"/>
    <s v="Campusvej 55, 5230 Odense M"/>
    <s v="Parkeringsplads ved TEK"/>
    <s v="Ford"/>
    <s v="C-Max 1.0 Ecoboost"/>
    <s v="WVWZZZAUZHP533237/BG66364"/>
    <d v="2016-12-09T00:00:00"/>
    <n v="145520.63"/>
    <n v="0"/>
    <x v="678"/>
    <n v="0"/>
  </r>
  <r>
    <s v="54544"/>
    <s v="Personbil - bil nr 6"/>
    <s v="-"/>
    <s v="Helle Borup"/>
    <x v="1"/>
    <s v="90400 Teknisk Service"/>
    <s v="Campusvej 55, 5230 Odense M"/>
    <s v="Parkeringsplads ved TEK"/>
    <s v="Ford"/>
    <s v="C-Max - 1.0 Ecoboost"/>
    <s v="BG 66365 / WFOVXXGCEVGS49026"/>
    <d v="2016-12-09T00:00:00"/>
    <n v="145520.63"/>
    <n v="0"/>
    <x v="679"/>
    <n v="0"/>
  </r>
  <r>
    <s v="54545"/>
    <s v="Ford/bil 7 (sælges snart)"/>
    <s v="-"/>
    <s v="Rikke Mailund Mikkelsen"/>
    <x v="1"/>
    <s v="87104 Fællesvarer, Teknisk Service"/>
    <s v="Campusvej 55, 5230 Odense M"/>
    <s v="Parkeringsplads ved TEK"/>
    <s v="Ford"/>
    <s v="C-Max, 1.0 Ecoboost"/>
    <s v="WFOVXXGCEVGS49048/BG66366"/>
    <d v="2016-12-09T00:00:00"/>
    <n v="145520.63"/>
    <n v="0"/>
    <x v="680"/>
    <n v="0"/>
  </r>
  <r>
    <s v="54547"/>
    <s v="HCS platform inkl. computer og skærm"/>
    <s v="73540+73050"/>
    <s v="Katrine Clement Kirkegaard"/>
    <x v="1"/>
    <s v="30606 Økotoksikologi"/>
    <s v="Campusvej 55, 5230 Odense M"/>
    <s v="V11-501-2"/>
    <s v="Ramcon A/S"/>
    <s v="Ti-E/Crest"/>
    <s v="737238"/>
    <d v="2016-10-15T00:00:00"/>
    <n v="1300000"/>
    <n v="0"/>
    <x v="681"/>
    <n v="1"/>
  </r>
  <r>
    <s v="54549"/>
    <s v="Mødefacilitet (Igloo) til afholdelse af workshops og undervisning"/>
    <s v="74915"/>
    <s v="Marianne Stenger"/>
    <x v="2"/>
    <s v="43002 SDU Technology Entrepreneurship and Innovation"/>
    <s v="Alsion 2, 6400 Sønderborg"/>
    <s v="E4-01 Smart Factory Lab"/>
    <s v="-"/>
    <s v="Igloo type 01 seating"/>
    <s v="Holmris Designbrokers A/S"/>
    <d v="2016-10-05T00:00:00"/>
    <n v="631893"/>
    <n v="31594.569999999949"/>
    <x v="682"/>
    <n v="1"/>
  </r>
  <r>
    <s v="54550"/>
    <s v="Knoglesav"/>
    <s v="13844"/>
    <s v="Kaare Lund Rasmussen"/>
    <x v="0"/>
    <s v="30500 Institut for Fysik, Kemi og Farmaci"/>
    <s v="Campusvej 55, 5230 Odense M"/>
    <s v="Ø9-511a-1"/>
    <s v="Struers Aps"/>
    <s v="Secofom 50"/>
    <s v="-"/>
    <d v="2016-11-01T00:00:00"/>
    <n v="142000"/>
    <n v="0"/>
    <x v="683"/>
    <n v="1"/>
  </r>
  <r>
    <s v="54551"/>
    <s v="Knoglepolermaskine"/>
    <s v="13844"/>
    <s v="Kaare Lund Rasmussen"/>
    <x v="0"/>
    <s v="30500 Institut for Fysik, Kemi og Farmaci"/>
    <s v="Campusvej 55, 5230 Odense M"/>
    <s v="Ø9-511a-1"/>
    <s v="Struers"/>
    <s v="LaboForce-100"/>
    <s v="-"/>
    <d v="2016-11-01T00:00:00"/>
    <n v="102000"/>
    <n v="0"/>
    <x v="684"/>
    <n v="1"/>
  </r>
  <r>
    <s v="54553"/>
    <s v="Vogn 2, 5 pers., brændstof"/>
    <s v="-"/>
    <s v="Rikke Mailund Mikkelsen"/>
    <x v="1"/>
    <s v="87104 Fællesvarer, Teknisk Service"/>
    <s v="Degnevej, 6700 Esbjerg"/>
    <s v="Esbjerg"/>
    <s v="VW"/>
    <s v="Variant allstar"/>
    <s v="WVWZZZAUZHPS33237/BG81965"/>
    <d v="2016-12-22T00:00:00"/>
    <n v="156116"/>
    <n v="0"/>
    <x v="685"/>
    <n v="0"/>
  </r>
  <r>
    <s v="54555"/>
    <s v="Fluorescensmikroskop 2"/>
    <s v="-"/>
    <s v="Ronni Nielsen"/>
    <x v="2"/>
    <s v="31000 Institut for Biokemi og Molekylær Biologi"/>
    <s v="Campusvej 55, 5230 Odense M"/>
    <s v="V18-501e-2"/>
    <s v="Nikon"/>
    <s v="Ts2-FL"/>
    <s v="-"/>
    <d v="2016-12-16T00:00:00"/>
    <n v="137333"/>
    <n v="9155.5599999999977"/>
    <x v="686"/>
    <n v="0"/>
  </r>
  <r>
    <s v="54556"/>
    <s v="Ståldele til fleksibel opstilling"/>
    <s v="-"/>
    <s v="Henrik Brøner Jørgensen"/>
    <x v="2"/>
    <s v="43005 SDU Civil and Architectural Engineering"/>
    <s v="Campusvej 55, 5230 Odense M"/>
    <s v="Ø28-607d-1"/>
    <s v="Maskinfabrikken HMA"/>
    <s v="Intet"/>
    <s v="-"/>
    <d v="2016-11-20T00:00:00"/>
    <n v="318000"/>
    <n v="18550"/>
    <x v="687"/>
    <n v="0"/>
  </r>
  <r>
    <s v="54557"/>
    <s v="Revyudstyr til foreningernes udlånscentral"/>
    <s v="-"/>
    <s v="Christina Kaae Holst"/>
    <x v="2"/>
    <s v="93002 Support"/>
    <s v="Campusvej 55, 5230 Odense M"/>
    <s v="Udlånscentralen"/>
    <s v="Flere - se faktura"/>
    <s v="Flere - se faktura"/>
    <s v="Flere - se faktura"/>
    <d v="2017-01-01T00:00:00"/>
    <n v="104324.87"/>
    <n v="7824.4799999999959"/>
    <x v="688"/>
    <n v="0"/>
  </r>
  <r>
    <s v="54559"/>
    <s v="Til måling af styrke i f.eks. Ben og arme"/>
    <s v="-"/>
    <s v="Henrik Baare Olsen"/>
    <x v="0"/>
    <s v="15400 Institut for Idræt og Biomekanik"/>
    <s v="Campusvej 55, 5230 Odense M"/>
    <s v="Ø11-201-1"/>
    <s v="University of Nottingham, Medicin Engenering Unit"/>
    <s v="-"/>
    <s v="LEPR/16/064"/>
    <d v="2017-01-02T00:00:00"/>
    <n v="120380.1"/>
    <n v="0"/>
    <x v="689"/>
    <n v="0"/>
  </r>
  <r>
    <s v="54560"/>
    <s v="Scanner til digitalisering af ældre bøger"/>
    <s v="-"/>
    <s v="Gregers Legard Bejerholm"/>
    <x v="1"/>
    <s v="98000 Syddansk Universitetsbibliotek"/>
    <s v="Campusvej 55, 5230 Odense M"/>
    <s v="Forskerlæsesalen(Atriumgården)"/>
    <s v="Zeutschel"/>
    <s v="HX-5020.01"/>
    <s v="60502"/>
    <d v="2017-03-17T00:00:00"/>
    <n v="134100"/>
    <n v="0"/>
    <x v="690"/>
    <n v="0"/>
  </r>
  <r>
    <s v="54561"/>
    <s v="Nyt køle- fryse rum til kantine 4"/>
    <s v="-"/>
    <s v="Lars Tiedemann"/>
    <x v="2"/>
    <s v="90400 Teknisk Service"/>
    <s v="Campusvej 55, 5230 Odense M"/>
    <s v="Kælder u kantine 4 - Ø3-306-0"/>
    <s v="-"/>
    <s v="-"/>
    <s v="-"/>
    <d v="2016-08-01T00:00:00"/>
    <n v="178943.5"/>
    <n v="5964.7000000000116"/>
    <x v="691"/>
    <n v="0"/>
  </r>
  <r>
    <s v="54562"/>
    <s v="Montering af bure vedr. forskning af flagermus"/>
    <s v="-"/>
    <s v="Thomas Kromann Jacobsen"/>
    <x v="2"/>
    <s v="90400 Teknisk Service"/>
    <s v="Campusvej 55, 5230 Odense M"/>
    <s v="V7-504-0"/>
    <s v="Troax A/S"/>
    <s v="-"/>
    <s v="-"/>
    <d v="2016-10-01T00:00:00"/>
    <n v="121300"/>
    <n v="6065.0599999999977"/>
    <x v="692"/>
    <n v="0"/>
  </r>
  <r>
    <s v="54563"/>
    <s v="Etablering af bad og omklædningsrum nyt TEK hus"/>
    <s v="-"/>
    <s v="Thomas Kromann Jacobsen"/>
    <x v="2"/>
    <s v="87000 Fælles husleje"/>
    <s v="Campusvej 55, 5230 Odense M"/>
    <s v="TEK-kælder"/>
    <s v="-"/>
    <s v="-"/>
    <s v="-"/>
    <d v="2016-10-01T00:00:00"/>
    <n v="286860.51"/>
    <n v="14343.10999999999"/>
    <x v="693"/>
    <n v="0"/>
  </r>
  <r>
    <s v="54567"/>
    <s v="HPLC"/>
    <s v="13761+2353229"/>
    <s v="Ole Nørregaard Jensen"/>
    <x v="0"/>
    <s v="31000 Institut for Biokemi og Molekylær Biologi"/>
    <s v="Campusvej 55, 5230 Odense M"/>
    <s v="PRG"/>
    <s v="Thermo"/>
    <s v="Dionex LCMSII"/>
    <s v="S/N 7255094 / 8122275 / 8126365"/>
    <d v="2017-01-17T00:00:00"/>
    <n v="414474.8"/>
    <n v="0"/>
    <x v="694"/>
    <n v="1"/>
  </r>
  <r>
    <s v="54568"/>
    <s v="Apparat til analyse af stofs optagelse i celler"/>
    <s v="-"/>
    <s v="Carsten Nielsen"/>
    <x v="0"/>
    <s v="30500 Institut for Fysik, Kemi og Farmaci"/>
    <s v="Campusvej 55, 5230 Odense M"/>
    <s v="Ø6-503-2"/>
    <s v="BIO-RAD"/>
    <s v="-"/>
    <s v="731BR03729"/>
    <d v="2017-03-07T00:00:00"/>
    <n v="154675"/>
    <n v="0"/>
    <x v="695"/>
    <n v="0"/>
  </r>
  <r>
    <s v="54569"/>
    <s v="olympus ix83 fluorescence microscope"/>
    <s v="-"/>
    <s v="Tina Kronborg"/>
    <x v="0"/>
    <s v="31000 Institut for Biokemi og Molekylær Biologi"/>
    <s v="Campusvej 55, 5230 Odense M"/>
    <s v="V10-604-0"/>
    <s v="Olympus"/>
    <s v="ix83"/>
    <s v="-"/>
    <d v="2016-12-30T00:00:00"/>
    <n v="750000"/>
    <n v="0"/>
    <x v="696"/>
    <n v="0"/>
  </r>
  <r>
    <s v="54570"/>
    <s v="Sonicator"/>
    <s v="-"/>
    <s v="Ronni Nielsen"/>
    <x v="0"/>
    <s v="31000 Institut for Biokemi og Molekylær Biologi"/>
    <s v="Campusvej 55, 5230 Odense M"/>
    <s v="SM: V18-404-2"/>
    <s v="Covaris"/>
    <s v="ME220"/>
    <s v="SN004246"/>
    <d v="2017-02-01T00:00:00"/>
    <n v="340064.33"/>
    <n v="0"/>
    <x v="697"/>
    <n v="0"/>
  </r>
  <r>
    <s v="54576"/>
    <s v="Drejebænk"/>
    <s v="-"/>
    <s v="Lars Ellekrog Kiehn"/>
    <x v="2"/>
    <s v="15400 Institut for Idræt og Biomekanik"/>
    <s v="Campusvej 55, 5230 Odense M"/>
    <s v="Ø11-107a"/>
    <s v="Weiler"/>
    <s v="Primus VCD"/>
    <s v="MA01"/>
    <d v="2017-03-15T00:00:00"/>
    <n v="315610"/>
    <n v="28930.969999999968"/>
    <x v="698"/>
    <n v="0"/>
  </r>
  <r>
    <s v="54580"/>
    <s v="Vogn 23, 9 pers., brændstof"/>
    <s v="-"/>
    <s v="Rikke Mailund Mikkelsen"/>
    <x v="1"/>
    <s v="87104 Fællesvarer, Teknisk Service"/>
    <s v="Campusvej 55, 5230 Odense M"/>
    <s v="P1-Øst"/>
    <s v="VW"/>
    <s v="Caravelle Lang Trendline"/>
    <s v="WV2ZZZ7HZHH095783/BK41184"/>
    <d v="2017-02-08T00:00:00"/>
    <n v="300275.75"/>
    <n v="0"/>
    <x v="699"/>
    <n v="0"/>
  </r>
  <r>
    <s v="54581"/>
    <s v="Bil - vogn 8"/>
    <s v="-"/>
    <s v="Niels Christian Møller"/>
    <x v="4"/>
    <s v="30600 Biologisk Institut"/>
    <s v="Campusvej 55, 5230 Odense M"/>
    <s v="Ved P4"/>
    <s v="VW"/>
    <s v="T6 lang kassevogn 2,0 TDI"/>
    <s v="BK 49650 WV1ZZZ7HZHH105165"/>
    <d v="2017-02-08T00:00:00"/>
    <n v="247414.2"/>
    <n v="0"/>
    <x v="700"/>
    <n v="0"/>
  </r>
  <r>
    <s v="54582"/>
    <s v="Universal hårdhedsmåler"/>
    <s v="-"/>
    <s v="Jesper Bergholdt Sørensen"/>
    <x v="2"/>
    <s v="45004 SDU Mechanical Engineering"/>
    <s v="Campusvej 55, 5230 Odense M"/>
    <s v="Ø33-606-1"/>
    <s v="Zwick"/>
    <s v="ZHU250"/>
    <s v="DO725405/2016"/>
    <d v="2016-08-01T00:00:00"/>
    <n v="233855.28"/>
    <n v="7795.3500000000058"/>
    <x v="701"/>
    <n v="0"/>
  </r>
  <r>
    <s v="54583"/>
    <s v="Spektrofotometer"/>
    <s v="24706"/>
    <s v="Vida Engmann"/>
    <x v="1"/>
    <s v="44002 SDU NanoSyd"/>
    <s v="Alsion 2, 6400 Sønderborg"/>
    <s v="A3-16 OPTIKLAB"/>
    <s v="Shimadzu"/>
    <s v="Iraffinity-1S"/>
    <s v="-"/>
    <d v="2017-05-22T00:00:00"/>
    <n v="125640"/>
    <n v="0"/>
    <x v="702"/>
    <n v="1"/>
  </r>
  <r>
    <s v="54585"/>
    <s v="Skalar sampler"/>
    <s v="13692"/>
    <s v="Rikke Orloff Holm"/>
    <x v="1"/>
    <s v="30605 Økologi"/>
    <s v="Campusvej 55, 5230 Odense M"/>
    <s v="V11-411-1"/>
    <s v="Skalar"/>
    <s v="21050900, 2353091, 5000"/>
    <s v="171628,17382,172319"/>
    <d v="2017-02-21T00:00:00"/>
    <n v="495000"/>
    <n v="0"/>
    <x v="703"/>
    <n v="1"/>
  </r>
  <r>
    <s v="54586"/>
    <s v="Anlæg til test af kognitive funktioner og underliggende neurale mekanismer"/>
    <s v="-"/>
    <s v="Malte Nejst Larsen"/>
    <x v="2"/>
    <s v="15400 Institut for Idræt og Biomekanik"/>
    <s v="Campusvej 55, 5230 Odense M"/>
    <s v="Udlånt til TEK"/>
    <s v="Advance Brain Monitoring"/>
    <s v="FCCQ6F-ABM11 IC9541AABM11"/>
    <s v="1609-0021; 1506-00053;"/>
    <d v="2017-03-01T00:00:00"/>
    <n v="117603.8"/>
    <n v="10780.39"/>
    <x v="704"/>
    <n v="0"/>
  </r>
  <r>
    <s v="54588"/>
    <s v="Micro ultracentrifuge"/>
    <s v="-"/>
    <s v="Martin Røssel Larsen"/>
    <x v="0"/>
    <s v="31000 Institut for Biokemi og Molekylær Biologi"/>
    <s v="Campusvej 55, 5230 Odense M"/>
    <s v="PRG, V7-510-1"/>
    <s v="Hitachi"/>
    <s v="CS150NX"/>
    <s v="461041"/>
    <d v="2017-08-18T00:00:00"/>
    <n v="250753.5"/>
    <n v="0"/>
    <x v="705"/>
    <n v="0"/>
  </r>
  <r>
    <s v="54589"/>
    <s v="1 mm probe til NMR maskine"/>
    <s v="13609"/>
    <s v="Christian Brandt"/>
    <x v="0"/>
    <s v="30500 Institut for Fysik, Kemi og Farmaci"/>
    <s v="Campusvej 55, 5230 Odense M"/>
    <s v="Ø11-506-0"/>
    <s v="Joel"/>
    <s v="NM-03750MXM1"/>
    <s v="NM S8410000 20002"/>
    <d v="2017-06-01T00:00:00"/>
    <n v="371910"/>
    <n v="0"/>
    <x v="706"/>
    <n v="1"/>
  </r>
  <r>
    <s v="54592"/>
    <s v="Pylon ved Fioniavej"/>
    <s v="-"/>
    <s v="Thomas Kromann Jacobsen"/>
    <x v="1"/>
    <s v="90400 Teknisk Service"/>
    <s v="Campusvej 55, 5230 Odense M"/>
    <s v="Fioniavej"/>
    <s v="-"/>
    <s v="Pylon LED Pro"/>
    <s v="-"/>
    <d v="2017-07-01T00:00:00"/>
    <n v="248973"/>
    <n v="0"/>
    <x v="707"/>
    <n v="0"/>
  </r>
  <r>
    <s v="54594"/>
    <s v="Etablering af cykelparkering ved TEK - Særlig installation"/>
    <s v="-"/>
    <s v="Thomas Kromann Jacobsen"/>
    <x v="3"/>
    <s v="90400 Teknisk Service"/>
    <s v="Campusvej 55, 5230 Odense M"/>
    <s v="Pladsen foran TEK huset"/>
    <s v="-"/>
    <s v="-"/>
    <s v="-"/>
    <d v="2017-06-01T00:00:00"/>
    <n v="293778"/>
    <n v="120775.4"/>
    <x v="708"/>
    <n v="0"/>
  </r>
  <r>
    <s v="54598"/>
    <s v="Autoklave"/>
    <s v="-"/>
    <s v="Klaus Lehn Petersen"/>
    <x v="0"/>
    <s v="31000 Institut for Biokemi og Molekylær Biologi"/>
    <s v="Campusvej 55, 5230 Odense M"/>
    <s v="Autoklaverum V15-406b-0"/>
    <s v="Ninolab"/>
    <s v="Laboklav  SHP 195MSLV"/>
    <s v="5175967"/>
    <d v="2017-09-28T00:00:00"/>
    <n v="229800"/>
    <n v="0"/>
    <x v="709"/>
    <n v="0"/>
  </r>
  <r>
    <s v="54599"/>
    <s v="Vogn 25, 9 pers., brændstof"/>
    <s v="-"/>
    <s v="Rikke Mailund Mikkelsen"/>
    <x v="1"/>
    <s v="87104 Fællesvarer, Teknisk Service"/>
    <s v="Campusvej 55, 5230 Odense M"/>
    <s v="P1-Øst"/>
    <s v="Mercedes"/>
    <s v="Vito 116 Tourer"/>
    <s v="WDF44770513300878/BS69294"/>
    <d v="2017-09-13T00:00:00"/>
    <n v="412205"/>
    <n v="0"/>
    <x v="710"/>
    <n v="0"/>
  </r>
  <r>
    <s v="54600"/>
    <s v="Vogn 15, 5 pers., brændstof"/>
    <s v="-"/>
    <s v="Rikke Mailund Mikkelsen"/>
    <x v="1"/>
    <s v="87104 Fællesvarer, Teknisk Service"/>
    <s v="Campusvej 55, 5230 Odense M"/>
    <s v="P1-Øst"/>
    <s v="Renault"/>
    <s v="Megane ST 1,5 dCi 110"/>
    <s v="VF1RFB00458463087/BP50189"/>
    <d v="2017-09-05T00:00:00"/>
    <n v="169900"/>
    <n v="0"/>
    <x v="711"/>
    <n v="0"/>
  </r>
  <r>
    <s v="54601"/>
    <s v="Vogn 26, 9 pers., brændstof"/>
    <s v="-"/>
    <s v="Rikke Mailund Mikkelsen"/>
    <x v="1"/>
    <s v="87104 Fællesvarer, Teknisk Service"/>
    <s v="Campusvej 55, 5230 Odense M"/>
    <s v="P8-Vest"/>
    <s v="Mercedes"/>
    <s v="Vito 116 Tourer 3, SØLV a"/>
    <s v="WDF44770513284312/BS69293"/>
    <d v="2017-09-13T00:00:00"/>
    <n v="412205"/>
    <n v="0"/>
    <x v="712"/>
    <n v="0"/>
  </r>
  <r>
    <s v="54603"/>
    <s v="Single cell microfluidics system"/>
    <s v="13761"/>
    <s v="Ronni Nielsen"/>
    <x v="1"/>
    <s v="31000 Institut for Biokemi og Molekylær Biologi"/>
    <s v="Campusvej 55, 5230 Odense M"/>
    <s v="SM: V18-404-2"/>
    <s v="10X Genomics Inc."/>
    <s v="GCG-SR-1"/>
    <s v="30157"/>
    <d v="2017-08-23T00:00:00"/>
    <n v="546425.15"/>
    <n v="0"/>
    <x v="713"/>
    <n v="1"/>
  </r>
  <r>
    <s v="54604"/>
    <s v="UR5 Robot og tilhørende controller boks"/>
    <s v="-"/>
    <s v="Karina T. Therkildsen"/>
    <x v="1"/>
    <s v="41003 SDU Robotics"/>
    <s v="Campusvej 55, 5230 Odense M"/>
    <s v="Ø27-609-2"/>
    <s v="Universal Robots"/>
    <s v="UR5"/>
    <s v="2017355928"/>
    <d v="2017-10-02T00:00:00"/>
    <n v="119000"/>
    <n v="0"/>
    <x v="714"/>
    <n v="0"/>
  </r>
  <r>
    <s v="54605"/>
    <s v="UR5 Robot og tilhørende controller boks"/>
    <s v="-"/>
    <s v="Karina T. Therkildsen"/>
    <x v="1"/>
    <s v="41003 SDU Robotics"/>
    <s v="Campusvej 55, 5230 Odense M"/>
    <s v="Ø27-609-2 Mezzanin"/>
    <s v="Universal Robots"/>
    <s v="UR5"/>
    <s v="2017355924"/>
    <d v="2017-10-02T00:00:00"/>
    <n v="119000"/>
    <n v="0"/>
    <x v="715"/>
    <n v="0"/>
  </r>
  <r>
    <s v="54606"/>
    <s v="UR5 Robot og tilhørende controller boks"/>
    <s v="-"/>
    <s v="Karina T. Therkildsen"/>
    <x v="1"/>
    <s v="41003 SDU Robotics"/>
    <s v="Campusvej 55, 5230 Odense M"/>
    <s v="Ø27-609-2 Mezzanin"/>
    <s v="Universal Robots"/>
    <s v="UR5"/>
    <s v="2017355927"/>
    <d v="2017-10-02T00:00:00"/>
    <n v="119000"/>
    <n v="0"/>
    <x v="716"/>
    <n v="0"/>
  </r>
  <r>
    <s v="54607"/>
    <s v="UR5 Robot og tilhørende controller boks"/>
    <s v="-"/>
    <s v="Karina T. Therkildsen"/>
    <x v="1"/>
    <s v="41003 SDU Robotics"/>
    <s v="Campusvej 55, 5230 Odense M"/>
    <s v="Ø27-609-2 Mezzanin"/>
    <s v="Universal Robots"/>
    <s v="UR5"/>
    <s v="2017355926"/>
    <d v="2017-10-02T00:00:00"/>
    <n v="119000"/>
    <n v="0"/>
    <x v="717"/>
    <n v="0"/>
  </r>
  <r>
    <s v="54608"/>
    <s v="UR5 Robot og tilhørende controller boks"/>
    <s v="74929"/>
    <s v="Karina T. Therkildsen"/>
    <x v="1"/>
    <s v="41003 SDU Robotics"/>
    <s v="Campusvej 55, 5230 Odense M"/>
    <s v="Ø21-603-0"/>
    <s v="Universal robots"/>
    <s v="UR5"/>
    <s v="2017355925"/>
    <d v="2017-10-02T00:00:00"/>
    <n v="119000"/>
    <n v="0"/>
    <x v="718"/>
    <n v="1"/>
  </r>
  <r>
    <s v="54609"/>
    <s v="Q-PCR"/>
    <s v="-"/>
    <s v="Per Svenningsen"/>
    <x v="2"/>
    <s v="10203 Kardiovaskulær &amp; Renalforskning"/>
    <s v="Campusvej 55, 5230 Odense M"/>
    <s v="V17-613b-1"/>
    <s v="AH Diagnostics"/>
    <s v="AriaMX Realtime PCR-syste"/>
    <s v="MY17205211"/>
    <d v="2017-10-02T00:00:00"/>
    <n v="156151"/>
    <n v="23422.63"/>
    <x v="719"/>
    <n v="0"/>
  </r>
  <r>
    <s v="54610"/>
    <s v="Ombygning af køl 30-R22"/>
    <s v="-"/>
    <s v="Lars Tiedemann"/>
    <x v="2"/>
    <s v="90400 Teknisk Service"/>
    <s v="Campusvej 55, 5230 Odense M"/>
    <s v="På taget afsnit 25"/>
    <s v="PVN mfl."/>
    <s v="-"/>
    <s v="-"/>
    <d v="2017-08-01T00:00:00"/>
    <n v="276687.5"/>
    <n v="36891.640000000007"/>
    <x v="720"/>
    <n v="0"/>
  </r>
  <r>
    <s v="54612"/>
    <s v="Hako multimaskine til gartnerafdelingen"/>
    <s v="-"/>
    <s v="Henrik Toft"/>
    <x v="0"/>
    <s v="90400 Teknisk Service"/>
    <s v="Campusvej 55, 5230 Odense M"/>
    <s v="Gartner"/>
    <s v="HAKO"/>
    <s v="Citymaster, 1250C comfort"/>
    <s v="143332 7 0540 2 , Reg. Nr.BP 837"/>
    <d v="2017-11-01T00:00:00"/>
    <n v="307000"/>
    <n v="0"/>
    <x v="721"/>
    <n v="0"/>
  </r>
  <r>
    <s v="54616"/>
    <s v="Cryostat til sektionering af væv."/>
    <s v="-"/>
    <s v="Morten Meyer"/>
    <x v="2"/>
    <s v="10202 Neurobiologisk Forskning"/>
    <s v="Campusvej 55, 5230 Odense M"/>
    <s v="V17-804b-2"/>
    <s v="Leica Biosystems"/>
    <s v="CM3050 S"/>
    <s v="7050"/>
    <d v="2017-12-01T00:00:00"/>
    <n v="295313"/>
    <n v="49218.859999999993"/>
    <x v="722"/>
    <n v="0"/>
  </r>
  <r>
    <s v="54617"/>
    <s v="Ultracentrifuge"/>
    <s v="-"/>
    <s v="Jonas Heilskov Graversen"/>
    <x v="2"/>
    <s v="10204 Inflammationsforskning"/>
    <s v="Campusvej 55, 5230 Odense M"/>
    <s v="V10-504b-1"/>
    <s v="BEXKMAN/COULTER"/>
    <s v="XE - 100 - IVD"/>
    <s v="CXE17K01"/>
    <d v="2017-12-01T00:00:00"/>
    <n v="399016"/>
    <n v="66502.719999999972"/>
    <x v="723"/>
    <n v="0"/>
  </r>
  <r>
    <s v="54618"/>
    <s v="U21+U22+U23 ombygning"/>
    <s v="-"/>
    <s v="Thomas Kromann Jacobsen"/>
    <x v="2"/>
    <s v="90400 Teknisk Service"/>
    <s v="Campusvej 55, 5230 Odense M"/>
    <s v="U21+U22+U23 Campusvej"/>
    <s v="Flere"/>
    <s v="Flere"/>
    <s v="Flere"/>
    <d v="2017-11-01T00:00:00"/>
    <n v="2978867.84"/>
    <n v="471654.08999999991"/>
    <x v="724"/>
    <n v="0"/>
  </r>
  <r>
    <s v="54619"/>
    <s v="Autolave inkl. Klargøring af rum og montering"/>
    <s v="-"/>
    <s v="Lars Tiedemann"/>
    <x v="2"/>
    <s v="90400 Teknisk Service"/>
    <s v="Campusvej 55, 5230 Odense M"/>
    <s v="V15-406-0"/>
    <s v="Flere"/>
    <s v="Flere"/>
    <s v="Flere"/>
    <d v="2017-12-01T00:00:00"/>
    <n v="348981.85"/>
    <n v="58163.709999999963"/>
    <x v="725"/>
    <n v="0"/>
  </r>
  <r>
    <s v="54623"/>
    <s v="G6125BW LC/MSD with LC stack for OpenLAB ChemStation"/>
    <s v="23973"/>
    <s v="Morten Frendø Ebbesen"/>
    <x v="0"/>
    <s v="31000 Institut for Biokemi og Molekylær Biologi"/>
    <s v="Campusvej 55, 5230 Odense M"/>
    <s v="V12-601b-2"/>
    <s v="Agilent Technologies"/>
    <s v="G6125BW"/>
    <s v="SG1747N008, CN79HDD80K, NF1480502mf"/>
    <d v="2017-12-15T00:00:00"/>
    <n v="541600.31999999995"/>
    <n v="0"/>
    <x v="726"/>
    <n v="1"/>
  </r>
  <r>
    <s v="54624"/>
    <s v="Blæser enhed med 4 reoler"/>
    <s v="-"/>
    <s v="Jesper Stæhr"/>
    <x v="2"/>
    <s v="19500 Biomedicinsk Laboratorium"/>
    <s v="Campusvej 55, 5230 Odense M"/>
    <s v="V05-606a-0"/>
    <s v="techniplast"/>
    <s v="Smart flow med reoler"/>
    <s v="17002227"/>
    <d v="2017-12-01T00:00:00"/>
    <n v="604987.25"/>
    <n v="100831.25"/>
    <x v="727"/>
    <n v="0"/>
  </r>
  <r>
    <s v="54625"/>
    <s v="Smart flow til klasse 2"/>
    <s v="-"/>
    <s v="Jesper Stæhr"/>
    <x v="2"/>
    <s v="19500 Biomedicinsk Laboratorium"/>
    <s v="Campusvej 55, 5230 Odense M"/>
    <s v="PL Brandt"/>
    <s v="Techniplast"/>
    <s v="Smartflow"/>
    <s v="17002471"/>
    <d v="2017-12-04T00:00:00"/>
    <n v="151720.20000000001"/>
    <n v="25286.62000000001"/>
    <x v="728"/>
    <n v="0"/>
  </r>
  <r>
    <s v="54627"/>
    <s v="NovaSeq 6000 sekventeringsinstrument"/>
    <s v="-"/>
    <s v="Ronni Nielsen"/>
    <x v="0"/>
    <s v="31000 Institut for Biokemi og Molekylær Biologi"/>
    <s v="Campusvej 55, 5230 Odense M"/>
    <s v="V18-412a-0"/>
    <s v="Illumina Denmark ApS"/>
    <s v="NovaSeq 6000"/>
    <s v="A00316"/>
    <d v="2018-01-03T00:00:00"/>
    <n v="6258491.5199999996"/>
    <n v="0"/>
    <x v="729"/>
    <n v="0"/>
  </r>
  <r>
    <s v="54628"/>
    <s v="Ford/uden nummer (sælges snart)"/>
    <s v="-"/>
    <s v="Rikke Mailund Mikkelsen"/>
    <x v="1"/>
    <s v="87104 Fællesvarer, Teknisk Service"/>
    <s v="Campusvej 55, 5230 Odense M"/>
    <s v="parkeringsplads"/>
    <s v="Ford"/>
    <s v="C-Max"/>
    <s v="WFOVXXGCEVHKO7833/DW34309"/>
    <d v="2017-12-01T00:00:00"/>
    <n v="142158"/>
    <n v="0"/>
    <x v="730"/>
    <n v="0"/>
  </r>
  <r>
    <s v="54632"/>
    <s v="Differential refractometer"/>
    <s v="23973"/>
    <s v="Morten Frendø Ebbesen"/>
    <x v="2"/>
    <s v="31000 Institut for Biokemi og Molekylær Biologi"/>
    <s v="Campusvej 55, 5230 Odense M"/>
    <s v="V12-601b-2"/>
    <s v="Wyatt Technology Europe"/>
    <s v="1241-TREX"/>
    <s v="832YJ-ZEHNX-KD3AG-F3K1S"/>
    <d v="2017-12-15T00:00:00"/>
    <n v="149310.59"/>
    <n v="24885.239999999991"/>
    <x v="731"/>
    <n v="1"/>
  </r>
  <r>
    <s v="54633"/>
    <s v="Histologiudstyr"/>
    <s v="2353247"/>
    <s v="Katrine Clement Kirkegaard"/>
    <x v="1"/>
    <s v="30606 Økotoksikologi"/>
    <s v="Campusvej 55, 5230 Odense M"/>
    <s v="V11-501-2"/>
    <s v="Thermo"/>
    <s v="HM3555 Rotary Microtome L"/>
    <s v="S17102102+S17102181"/>
    <d v="2017-11-29T00:00:00"/>
    <n v="231670"/>
    <n v="0"/>
    <x v="732"/>
    <n v="1"/>
  </r>
  <r>
    <s v="54634"/>
    <s v="Bi-layer Interferometry (BLI) baseret biosensor"/>
    <s v="12596"/>
    <s v="Jonas Heilskov Graversen"/>
    <x v="0"/>
    <s v="10204 Inflammationsforskning"/>
    <s v="Campusvej 55, 5230 Odense M"/>
    <s v="V16-601-1"/>
    <s v="Pall"/>
    <s v="Octet 96Rede"/>
    <s v="FB90079"/>
    <d v="2017-12-13T00:00:00"/>
    <n v="1302403"/>
    <n v="0"/>
    <x v="733"/>
    <n v="1"/>
  </r>
  <r>
    <s v="54635"/>
    <s v="Videokonferencesystem CISCO Ellehammer"/>
    <s v="-"/>
    <s v="Richard Beck"/>
    <x v="1"/>
    <s v="49001 TEK Dekanatsekretariat"/>
    <s v="Campusvej 55, 5230 Odense M"/>
    <s v="Ellehammer - Ø28-600-3"/>
    <s v="CISCO"/>
    <s v="SX-80 Codec Speaker track"/>
    <s v="(FCZ2143D0ZC)+kameraFTT21410160"/>
    <d v="2017-12-21T00:00:00"/>
    <n v="262100.78"/>
    <n v="0"/>
    <x v="734"/>
    <n v="0"/>
  </r>
  <r>
    <s v="54636"/>
    <s v="3D-scanner"/>
    <s v="-"/>
    <s v="Svenja Weise"/>
    <x v="1"/>
    <s v="13900 Retsmedicinsk Institut"/>
    <s v="Campusvej 55, 5230 Odense M"/>
    <s v="JB"/>
    <s v="Artec 3D"/>
    <s v="Space Spider"/>
    <s v="SP.10.72040810"/>
    <d v="2018-02-01T00:00:00"/>
    <n v="178523"/>
    <n v="0"/>
    <x v="735"/>
    <n v="0"/>
  </r>
  <r>
    <s v="54638"/>
    <s v="Q-PCR maskine"/>
    <s v="71178"/>
    <s v="Morten Meyer"/>
    <x v="2"/>
    <s v="10202 Neurobiologisk Forskning"/>
    <s v="Campusvej 55, 5230 Odense M"/>
    <s v="V18-707d-2"/>
    <s v="Appliedbiosystems"/>
    <s v="QS3 0,2 LAP,1YR EW,1D ori"/>
    <s v="272321931"/>
    <d v="2017-12-01T00:00:00"/>
    <n v="134187.35"/>
    <n v="22364.560000000009"/>
    <x v="736"/>
    <n v="1"/>
  </r>
  <r>
    <s v="54640"/>
    <s v="Etablering af robot laboratorium TEK U44"/>
    <s v="-"/>
    <s v="Thomas Kromann Jacobsen"/>
    <x v="2"/>
    <s v="87000 Fælles husleje"/>
    <s v="Campusvej 55, 5230 Odense M"/>
    <s v="Kælder U44-Robot laboratorium"/>
    <s v="Flere"/>
    <s v="Flere"/>
    <s v="Flere"/>
    <d v="2017-12-01T00:00:00"/>
    <n v="1643703.41"/>
    <n v="273950.53000000003"/>
    <x v="737"/>
    <n v="0"/>
  </r>
  <r>
    <s v="54643"/>
    <s v="Ford Transit Custom, 2,0"/>
    <s v="-"/>
    <s v="Helle Borup"/>
    <x v="4"/>
    <s v="90400 Teknisk Service"/>
    <s v="Campusvej 55, 5230 Odense M"/>
    <s v="Parkering"/>
    <s v="Ford"/>
    <s v="Transit Custom 2,0"/>
    <s v="BW 62153"/>
    <d v="2018-02-09T00:00:00"/>
    <n v="138170.4"/>
    <n v="0"/>
    <x v="738"/>
    <n v="0"/>
  </r>
  <r>
    <s v="54645"/>
    <s v="Transportabel Vibrometer"/>
    <s v="73143"/>
    <s v="Jakob Christensen-Dalsgaard"/>
    <x v="1"/>
    <s v="30607 Lyd og Adfærd"/>
    <s v="Campusvej 55, 5230 Odense M"/>
    <s v="V12-405-0"/>
    <s v="Polytec"/>
    <s v="PDV-100"/>
    <s v="1801261688"/>
    <d v="2018-01-25T00:00:00"/>
    <n v="173500"/>
    <n v="0"/>
    <x v="739"/>
    <n v="1"/>
  </r>
  <r>
    <s v="54646"/>
    <s v="Quench-flow instrument"/>
    <s v="23646+2323645+3333134"/>
    <s v="Martin Røssel Larsen"/>
    <x v="0"/>
    <s v="31000 Institut for Biokemi og Molekylær Biologi"/>
    <s v="Campusvej 55, 5230 Odense M"/>
    <s v="V7-510-1"/>
    <s v="BioLogic Science Instruments"/>
    <s v="QFM-4000"/>
    <s v="104"/>
    <d v="2018-03-15T00:00:00"/>
    <n v="234337.06"/>
    <n v="0"/>
    <x v="740"/>
    <n v="1"/>
  </r>
  <r>
    <s v="54649"/>
    <s v="Eyetracker"/>
    <s v="3616414"/>
    <s v="Thomas O. Madsen"/>
    <x v="1"/>
    <s v="65000 Institut for Kultur- og Sprogvidenskaber"/>
    <s v="Campusvej 55, 5230 Odense M"/>
    <s v="eLab"/>
    <s v="Tobii"/>
    <s v="Pro Glasses 2 Live View W"/>
    <s v="TG02B-080107158101ogTG02G-010128103"/>
    <d v="2018-06-01T00:00:00"/>
    <n v="246685.98"/>
    <n v="0"/>
    <x v="741"/>
    <n v="1"/>
  </r>
  <r>
    <s v="54650"/>
    <s v="Kryostat"/>
    <s v="3131283"/>
    <s v="Kate Lykke Lambertsen"/>
    <x v="2"/>
    <s v="10202 Neurobiologisk Forskning"/>
    <s v="Campusvej 55, 5230 Odense M"/>
    <s v="V17-804c-2"/>
    <s v="Leica"/>
    <s v="CM3050 S"/>
    <s v="7111"/>
    <d v="2018-01-31T00:00:00"/>
    <n v="270000"/>
    <n v="47250"/>
    <x v="742"/>
    <n v="1"/>
  </r>
  <r>
    <s v="54651"/>
    <s v="Elektronmikroskop (SEM) med katodeluminescensdetektor (CL)"/>
    <s v="3474156"/>
    <s v="Sergii Morozov"/>
    <x v="1"/>
    <s v="44007 Center for Polariton-driven Light-Matter Interactions (POLIMA)"/>
    <s v="Campusvej 55, 5230 Odense M"/>
    <s v="Ø26-510a-1"/>
    <s v="Tescan (SEM) og Delmic (CL)"/>
    <s v="MIRA3 XMU(SEM)/SparcV2(CL"/>
    <s v="118-0041/27755-999-00131"/>
    <d v="2018-06-01T00:00:00"/>
    <n v="4302389.5"/>
    <n v="0"/>
    <x v="743"/>
    <n v="1"/>
  </r>
  <r>
    <s v="54654"/>
    <s v="Nprinting er et program der skaber rapporter fra QlikView"/>
    <s v="-"/>
    <s v="Mark Hay Jørgensen"/>
    <x v="1"/>
    <s v="93003 Operations"/>
    <s v="Campusvej 55, 5230 Odense M"/>
    <s v="Serverrum SYD"/>
    <s v="Qlik"/>
    <s v="-"/>
    <s v="-"/>
    <d v="2018-03-19T00:00:00"/>
    <n v="349525"/>
    <n v="0"/>
    <x v="744"/>
    <n v="0"/>
  </r>
  <r>
    <s v="54655"/>
    <s v="Electrochemical measurement"/>
    <s v="54278"/>
    <s v="Shuang Ma Andersen"/>
    <x v="0"/>
    <s v="42001 Institutsekretariat, IGT"/>
    <s v="Campusvej 55, 5230 Odense M"/>
    <s v="Ø31-512a-2"/>
    <s v="Biologic"/>
    <s v="VMP3"/>
    <s v="1254"/>
    <d v="2018-06-01T00:00:00"/>
    <n v="138529.04"/>
    <n v="0"/>
    <x v="745"/>
    <n v="1"/>
  </r>
  <r>
    <s v="54656"/>
    <s v="Robot til MCI Innovation Lab"/>
    <s v="74179"/>
    <s v="Marianne Stenger"/>
    <x v="1"/>
    <s v="43002 SDU Technology Entrepreneurship and Innovation"/>
    <s v="Alsion 2, 6400 Sønderborg"/>
    <s v="E4-01 Smart Factory Lab"/>
    <s v="Universal Robots"/>
    <s v="UR114103"/>
    <s v="2018333568"/>
    <d v="2018-01-30T00:00:00"/>
    <n v="123510"/>
    <n v="0"/>
    <x v="746"/>
    <n v="1"/>
  </r>
  <r>
    <s v="54659"/>
    <s v="LC-QTOF (Otto)"/>
    <s v="-"/>
    <s v="Tina Ravn Pedersen"/>
    <x v="0"/>
    <s v="13900 Retsmedicinsk Institut"/>
    <s v="Campusvej 55, 5230 Odense M"/>
    <s v="V16-909a-0"/>
    <s v="Bruker Daltonics"/>
    <s v="1825265"/>
    <s v="182526510219"/>
    <d v="2018-03-27T00:00:00"/>
    <n v="2085567.32"/>
    <n v="0"/>
    <x v="747"/>
    <n v="0"/>
  </r>
  <r>
    <s v="54660"/>
    <s v="Rigiscan system (scanner) nr. 1"/>
    <s v="2121283"/>
    <s v="Lars Lund"/>
    <x v="1"/>
    <s v="10100 Klinisk Institut"/>
    <s v="Campusvej 55, 5230 Odense M"/>
    <s v="OUH - Afdeling L"/>
    <s v="-"/>
    <s v="-"/>
    <s v="-"/>
    <d v="2018-04-01T00:00:00"/>
    <n v="107695.66"/>
    <n v="0"/>
    <x v="748"/>
    <n v="1"/>
  </r>
  <r>
    <s v="54661"/>
    <s v="Rigiscan system (scanner) nr. 2"/>
    <s v="2121283"/>
    <s v="Lars Lund"/>
    <x v="1"/>
    <s v="10100 Klinisk Institut"/>
    <s v="Campusvej 55, 5230 Odense M"/>
    <s v="OUH - Afdeling L"/>
    <s v="Rigiscan"/>
    <s v="-"/>
    <s v="-"/>
    <d v="2018-04-01T00:00:00"/>
    <n v="107695.66"/>
    <n v="0"/>
    <x v="749"/>
    <n v="1"/>
  </r>
  <r>
    <s v="54662"/>
    <s v="Rigiscan system (scanner) nr. 3"/>
    <s v="2121283"/>
    <s v="Lars Lund"/>
    <x v="1"/>
    <s v="10100 Klinisk Institut"/>
    <s v="Campusvej 55, 5230 Odense M"/>
    <s v="OUH - Afdeling L"/>
    <s v="Rigiscan"/>
    <s v="-"/>
    <s v="-"/>
    <d v="2018-04-01T00:00:00"/>
    <n v="107695.66"/>
    <n v="0"/>
    <x v="750"/>
    <n v="1"/>
  </r>
  <r>
    <s v="54663"/>
    <s v="Rigiscan system (scanner) nr. 4"/>
    <s v="2121283"/>
    <s v="Lars Lund"/>
    <x v="1"/>
    <s v="10100 Klinisk Institut"/>
    <s v="Campusvej 55, 5230 Odense M"/>
    <s v="OUH - Afdeling L"/>
    <s v="Rigiscan"/>
    <s v="-"/>
    <s v="-"/>
    <d v="2018-04-01T00:00:00"/>
    <n v="107695.66"/>
    <n v="0"/>
    <x v="751"/>
    <n v="1"/>
  </r>
  <r>
    <s v="54664"/>
    <s v="Rigiscan system (scanner) nr. 5"/>
    <s v="2121283"/>
    <s v="Lars Lund"/>
    <x v="1"/>
    <s v="10100 Klinisk Institut"/>
    <s v="Campusvej 55, 5230 Odense M"/>
    <s v="OUH - Afdeling L"/>
    <s v="Rigiscan"/>
    <s v="-"/>
    <s v="-"/>
    <d v="2018-04-01T00:00:00"/>
    <n v="107695.66"/>
    <n v="0"/>
    <x v="752"/>
    <n v="1"/>
  </r>
  <r>
    <s v="54672"/>
    <s v="Helkrops træningsfantom"/>
    <s v="-"/>
    <s v="Henrik Lauridsen"/>
    <x v="1"/>
    <s v="12000 Institut for Regional Sundhedsforskning"/>
    <s v="Campusvej 55, 5230 Odense M"/>
    <s v="Kolding Sygehus, Røntgen"/>
    <s v="-"/>
    <s v="PBU-60"/>
    <s v="-"/>
    <d v="2018-04-05T00:00:00"/>
    <n v="254350"/>
    <n v="0"/>
    <x v="753"/>
    <n v="0"/>
  </r>
  <r>
    <s v="54673"/>
    <s v="Muse cell analyzer. Bruges til at analysere celler enkeltvis."/>
    <s v="2121276"/>
    <s v="Christina Baun"/>
    <x v="1"/>
    <s v="10100 Klinisk Institut"/>
    <s v="Campusvej 55, 5230 Odense M"/>
    <s v="Rum 117-00-438 OUH 44-46 kl"/>
    <s v="-"/>
    <s v="-"/>
    <s v="-"/>
    <d v="2018-02-15T00:00:00"/>
    <n v="116906.4"/>
    <n v="0"/>
    <x v="754"/>
    <n v="1"/>
  </r>
  <r>
    <s v="54674"/>
    <s v="Biacore måler molekylære interaktioner vha surface plasmon resonance"/>
    <s v="-"/>
    <s v="Jonas Heilskov Graversen"/>
    <x v="1"/>
    <s v="10204 Inflammationsforskning"/>
    <s v="Campusvej 55, 5230 Odense M"/>
    <s v="v17-606a-1"/>
    <s v="GE-Health Bio-Science"/>
    <s v="T200"/>
    <s v="2363380"/>
    <d v="2018-06-14T00:00:00"/>
    <n v="1446802.28"/>
    <n v="0"/>
    <x v="755"/>
    <n v="0"/>
  </r>
  <r>
    <s v="54675"/>
    <s v="Nikon eclipse Ts2R-FL microscope"/>
    <s v="-"/>
    <s v="Jonathan Brewer"/>
    <x v="1"/>
    <s v="31000 Institut for Biokemi og Molekylær Biologi"/>
    <s v="Campusvej 55, 5230 Odense M"/>
    <s v="Oasen: v5-505-1"/>
    <s v="Nikon Corporation, Tokyo, Japan"/>
    <s v="Ts2R-FL"/>
    <s v="251516"/>
    <d v="2018-06-01T00:00:00"/>
    <n v="192715"/>
    <n v="0"/>
    <x v="756"/>
    <n v="0"/>
  </r>
  <r>
    <s v="54677"/>
    <s v="Anlæg til blanding af balsameringsopløsning (Ethanol, formalin, Glycerin, vand)"/>
    <s v="-"/>
    <s v="Annette Møller Dall"/>
    <x v="2"/>
    <s v="10200 Institut for Molekylær Medicin"/>
    <s v="Campusvej 55, 5230 Odense M"/>
    <s v="V17-916a-0"/>
    <s v="Flowtech"/>
    <s v="17095-00-000_RO3 RID Mix"/>
    <s v="-"/>
    <d v="2018-05-01T00:00:00"/>
    <n v="650000"/>
    <n v="135416.62"/>
    <x v="757"/>
    <n v="0"/>
  </r>
  <r>
    <s v="54679"/>
    <s v="Vægmonteret vetilations enhed inkl. reoler"/>
    <s v="-"/>
    <s v="Jesper Stæhr"/>
    <x v="2"/>
    <s v="19500 Biomedicinsk Laboratorium"/>
    <s v="Campusvej 55, 5230 Odense M"/>
    <s v="V09-610a-0"/>
    <s v="Techniplast"/>
    <s v="Skyflow 2018"/>
    <s v="18001039"/>
    <d v="2018-06-15T00:00:00"/>
    <n v="665176.35"/>
    <n v="144121.51999999999"/>
    <x v="758"/>
    <n v="0"/>
  </r>
  <r>
    <s v="54680"/>
    <s v="Robotbase med controller mm"/>
    <s v="-"/>
    <s v="Karina T. Therkildsen"/>
    <x v="1"/>
    <s v="41008 SDU I4.0 LAB"/>
    <s v="Campusvej 55, 5230 Odense M"/>
    <s v="Ø21-603-0"/>
    <s v="Technicon"/>
    <s v="Flex cell"/>
    <s v="-"/>
    <d v="2018-07-06T00:00:00"/>
    <n v="184000"/>
    <n v="0"/>
    <x v="759"/>
    <n v="0"/>
  </r>
  <r>
    <s v="54681"/>
    <s v="Robotbase med controller mm"/>
    <s v="-"/>
    <s v="Karina T. Therkildsen"/>
    <x v="1"/>
    <s v="41008 SDU I4.0 LAB"/>
    <s v="Campusvej 55, 5230 Odense M"/>
    <s v="Ø21-603-0"/>
    <s v="Technicon"/>
    <s v="Flex cell"/>
    <s v="-"/>
    <d v="2018-07-06T00:00:00"/>
    <n v="184000"/>
    <n v="0"/>
    <x v="760"/>
    <n v="0"/>
  </r>
  <r>
    <s v="54682"/>
    <s v="Trykmyograf"/>
    <s v="2151245"/>
    <s v="Karin Kejling"/>
    <x v="0"/>
    <s v="10203 Kardiovaskulær &amp; Renalforskning"/>
    <s v="Campusvej 55, 5230 Odense M"/>
    <s v="V17-616a-1"/>
    <s v="DMT"/>
    <s v="P114"/>
    <s v="-"/>
    <d v="2018-04-25T00:00:00"/>
    <n v="289062"/>
    <n v="0"/>
    <x v="761"/>
    <n v="1"/>
  </r>
  <r>
    <s v="54683"/>
    <s v="Røntgen Flourmeter"/>
    <s v="3373144"/>
    <s v="Frederik Wendelboe Lund"/>
    <x v="2"/>
    <s v="30500 Institut for Fysik, Kemi og Farmaci"/>
    <s v="Campusvej 55, 5230 Odense M"/>
    <s v="Ø9-501b-1"/>
    <s v="Rigaku"/>
    <s v="NEC QC EDXRF"/>
    <s v="QC1357"/>
    <d v="2018-08-01T00:00:00"/>
    <n v="276500"/>
    <n v="64516.62"/>
    <x v="762"/>
    <n v="1"/>
  </r>
  <r>
    <s v="54684"/>
    <s v="Måleudstyr (GPS, afstande, punkter, geotagging)"/>
    <s v="73151"/>
    <s v="Niels Svane"/>
    <x v="7"/>
    <s v="30605 Økologi"/>
    <s v="Campusvej 55, 5230 Odense M"/>
    <s v="v12-411a-1"/>
    <s v="Trimble"/>
    <s v="Geo7X"/>
    <s v="5631472500"/>
    <d v="2018-06-01T00:00:00"/>
    <n v="102900"/>
    <n v="0"/>
    <x v="763"/>
    <n v="1"/>
  </r>
  <r>
    <s v="54685"/>
    <s v="Curve tracer til karakterisering af komponenter"/>
    <s v="74120"/>
    <s v="Ramkrishan Maheshwari"/>
    <x v="1"/>
    <s v="45003 SDU Center for Industriel Elektronik (CIE)"/>
    <s v="Alsion 2, 6400 Sønderborg"/>
    <s v="CIE1-01"/>
    <s v="Keysight"/>
    <s v="B1505A"/>
    <s v="MY55230326"/>
    <d v="2018-06-20T00:00:00"/>
    <n v="837583.8"/>
    <n v="0"/>
    <x v="764"/>
    <n v="1"/>
  </r>
  <r>
    <s v="54686"/>
    <s v="Histology Microtom"/>
    <s v="23478"/>
    <s v="Katrine Clement Kirkegaard"/>
    <x v="1"/>
    <s v="30606 Økotoksikologi"/>
    <s v="Campusvej 55, 5230 Odense M"/>
    <s v="V11-501-2"/>
    <s v="Thermo Scientific"/>
    <s v="HM355S Rotary Microtome+t"/>
    <s v="18040698+18050905"/>
    <d v="2018-06-12T00:00:00"/>
    <n v="231670"/>
    <n v="0"/>
    <x v="765"/>
    <n v="1"/>
  </r>
  <r>
    <s v="54687"/>
    <s v="Ændring af depotrum til laboratorie"/>
    <s v="-"/>
    <s v="Thomas Kromann Jacobsen"/>
    <x v="2"/>
    <s v="90400 Teknisk Service"/>
    <s v="Campusvej 55, 5230 Odense M"/>
    <s v="Ø11-409-0"/>
    <s v="Diverse håndværkere"/>
    <s v="-"/>
    <s v="-"/>
    <d v="2018-09-01T00:00:00"/>
    <n v="502867.63"/>
    <n v="121526.42"/>
    <x v="766"/>
    <n v="0"/>
  </r>
  <r>
    <s v="54688"/>
    <s v="Sporing af øjne når en person bliver præsenteret for et spørgsmål"/>
    <s v="-"/>
    <s v="Lene Heiselberg"/>
    <x v="7"/>
    <s v="55600 Institut for Statskundskab"/>
    <s v="Campusvej 55, 5230 Odense M"/>
    <s v="-"/>
    <s v="Tobii"/>
    <s v="Tobii Pro X3-120"/>
    <s v="-"/>
    <d v="2018-09-01T00:00:00"/>
    <n v="352280.36"/>
    <n v="0"/>
    <x v="767"/>
    <n v="0"/>
  </r>
  <r>
    <s v="54689"/>
    <s v="Optisk mikroskop - retvendt"/>
    <s v="3474156"/>
    <s v="Sergii Morozov"/>
    <x v="1"/>
    <s v="44007 Center for Polariton-driven Light-Matter Interactions (POLIMA)"/>
    <s v="Campusvej 55, 5230 Odense M"/>
    <s v="Ø27-501-1"/>
    <s v="Carl Zeiss"/>
    <s v="Axio Imager.A2m"/>
    <s v="SN:3533001515"/>
    <d v="2018-10-01T00:00:00"/>
    <n v="354027.49"/>
    <n v="0"/>
    <x v="768"/>
    <n v="1"/>
  </r>
  <r>
    <s v="54690"/>
    <s v="Optisk mikroskop - inverteret"/>
    <s v="3474156"/>
    <s v="Sergii Morozov"/>
    <x v="1"/>
    <s v="44007 Center for Polariton-driven Light-Matter Interactions (POLIMA)"/>
    <s v="Campusvej 55, 5230 Odense M"/>
    <s v="Ø27-501-1"/>
    <s v="Carls Zeiss"/>
    <s v="Axio Observer 5m"/>
    <s v="SN:3865000129"/>
    <d v="2018-06-01T00:00:00"/>
    <n v="271153.33"/>
    <n v="0"/>
    <x v="769"/>
    <n v="1"/>
  </r>
  <r>
    <s v="54691"/>
    <s v="VW Caddy - 7 personers  Vogn 4"/>
    <s v="-"/>
    <s v="Niels Christian With Møller"/>
    <x v="1"/>
    <s v="30600 Biologisk Institut"/>
    <s v="Campusvej 55, 5230 Odense M"/>
    <s v="Parkeringspladsen - Fioniavej"/>
    <s v="VW"/>
    <s v="stelnr. WV2ZZZ2KZJX147640"/>
    <s v="CA49100"/>
    <d v="2018-10-17T00:00:00"/>
    <n v="155000"/>
    <n v="0"/>
    <x v="770"/>
    <n v="0"/>
  </r>
  <r>
    <s v="54695"/>
    <s v="Ionkilde til orbitrap massespektrometer"/>
    <s v="13761"/>
    <s v="Ole Nørregaard Jensen"/>
    <x v="0"/>
    <s v="31000 Institut for Biokemi og Molekylær Biologi"/>
    <s v="Campusvej 55, 5230 Odense M"/>
    <s v="V10-507a-1"/>
    <s v="SpectroGlyph LLC"/>
    <s v="Spectroglyph version 2.0"/>
    <s v="05012018"/>
    <d v="2018-08-01T00:00:00"/>
    <n v="798653.24"/>
    <n v="0"/>
    <x v="771"/>
    <n v="1"/>
  </r>
  <r>
    <s v="54696"/>
    <s v="Imageing Spektrometer med Camera"/>
    <s v="3474156"/>
    <s v="Sergii Morozov"/>
    <x v="1"/>
    <s v="44007 Center for Polariton-driven Light-Matter Interactions (POLIMA)"/>
    <s v="Campusvej 55, 5230 Odense M"/>
    <s v="27-608-1"/>
    <s v="Andor Technology"/>
    <s v="Kymera-193i-B1,DU934P"/>
    <s v="KY-3476,CCD-22204"/>
    <d v="2018-05-22T00:00:00"/>
    <n v="291820.09000000003"/>
    <n v="0"/>
    <x v="772"/>
    <n v="1"/>
  </r>
  <r>
    <s v="54697"/>
    <s v="Mikrobølgeovn til forberedelse af prøver til ICP-ms"/>
    <s v="3373111"/>
    <s v="Thor Frickmann"/>
    <x v="1"/>
    <s v="30602 Nordcee"/>
    <s v="Campusvej 55, 5230 Odense M"/>
    <s v="V6-412-1"/>
    <s v="CEM Corporation"/>
    <s v="MARS 6"/>
    <s v="910905"/>
    <d v="2018-11-01T00:00:00"/>
    <n v="147400"/>
    <n v="0"/>
    <x v="773"/>
    <n v="1"/>
  </r>
  <r>
    <s v="54698"/>
    <s v="Optical microscope"/>
    <s v="74968+74966"/>
    <s v="Arkadiusz Jarosław Goszczak"/>
    <x v="2"/>
    <s v="44002 SDU NanoSyd"/>
    <s v="Alsion 2, 6400 Sønderborg"/>
    <s v="H1-07 Cleanroom"/>
    <s v="Nikon"/>
    <s v="-"/>
    <s v="-"/>
    <d v="2018-10-22T00:00:00"/>
    <n v="114665.60000000001"/>
    <n v="28666.350000000009"/>
    <x v="774"/>
    <n v="1"/>
  </r>
  <r>
    <s v="54700"/>
    <s v="HPC - DSP personlig medicin"/>
    <s v="-"/>
    <s v="Claudio Pica"/>
    <x v="1"/>
    <s v="39600 eScience"/>
    <s v="Campusvej 55, 5230 Odense M"/>
    <s v="Hvor ABACUS står - dør 064"/>
    <s v="Dell"/>
    <s v="-"/>
    <s v="-"/>
    <d v="2018-12-01T00:00:00"/>
    <n v="5999989.9000000004"/>
    <n v="0"/>
    <x v="775"/>
    <n v="0"/>
  </r>
  <r>
    <s v="54701"/>
    <s v="Peptid  syntesemaskine"/>
    <s v="3373167"/>
    <s v="Stefan Vogel"/>
    <x v="1"/>
    <s v="30500 Institut for Fysik, Kemi og Farmaci"/>
    <s v="Campusvej 55, 5230 Odense M"/>
    <s v="Ø11-412a-2"/>
    <s v="CEM"/>
    <s v="909410"/>
    <s v="LB2394"/>
    <d v="2018-11-23T00:00:00"/>
    <n v="457440"/>
    <n v="0"/>
    <x v="776"/>
    <n v="1"/>
  </r>
  <r>
    <s v="54702"/>
    <s v="Lasercutter"/>
    <s v="-"/>
    <s v="Søren Land"/>
    <x v="1"/>
    <s v="91200 SDU RIO"/>
    <s v="Campusvej 55, 5230 Odense M"/>
    <s v="3-0-14: Videnbyen"/>
    <s v="Universal laser systems"/>
    <s v="PIS6-150 og BOFA AD1000iQ"/>
    <s v="PLS6150DXX102915113479"/>
    <d v="2017-01-16T00:00:00"/>
    <n v="319386"/>
    <n v="0"/>
    <x v="777"/>
    <n v="0"/>
  </r>
  <r>
    <s v="54703"/>
    <s v="Vogn 19, 8 pers., brændstof"/>
    <s v="-"/>
    <s v="Rikke Mailund Mikkelsen"/>
    <x v="1"/>
    <s v="87104 Fællesvarer, Teknisk Service"/>
    <s v="Campusvej 55, 5230 Odense M"/>
    <s v="P1-Øst"/>
    <s v="Ford"/>
    <s v="Tourneo Costom"/>
    <s v="WF03XXTTG3JL83773/CB53118"/>
    <d v="2018-11-08T00:00:00"/>
    <n v="256788"/>
    <n v="0"/>
    <x v="778"/>
    <n v="0"/>
  </r>
  <r>
    <s v="54704"/>
    <s v="ICP-MS til metalbestemmelse i diverse matricer - Rentrum"/>
    <s v="3373111"/>
    <s v="Thor Frickmann"/>
    <x v="1"/>
    <s v="30602 Nordcee"/>
    <s v="Campusvej 55, 5230 Odense M"/>
    <s v="V6-412-1 (U10)"/>
    <s v="Agilent technologies"/>
    <s v="G8403A 7900 ICP-MS"/>
    <s v="SG18304144"/>
    <d v="2018-08-27T00:00:00"/>
    <n v="1041031.2"/>
    <n v="0"/>
    <x v="779"/>
    <n v="1"/>
  </r>
  <r>
    <s v="54705"/>
    <s v="Iltoptagelsessystem"/>
    <s v="71551"/>
    <s v="Per Svenningsen"/>
    <x v="1"/>
    <s v="10203 Kardiovaskulær &amp; Renalforskning"/>
    <s v="Campusvej 55, 5230 Odense M"/>
    <s v="V15-608a-1"/>
    <s v="Cosmed"/>
    <s v="Quark RMR"/>
    <s v="2018111260"/>
    <d v="2019-01-25T00:00:00"/>
    <n v="187835.71"/>
    <n v="0"/>
    <x v="780"/>
    <n v="1"/>
  </r>
  <r>
    <s v="54707"/>
    <s v="Reoler til bure"/>
    <s v="-"/>
    <s v="Jesper Stæhr"/>
    <x v="2"/>
    <s v="19500 Biomedicinsk Laboratorium"/>
    <s v="Campusvej 55, 5230 Odense M"/>
    <s v="V13-609a-0"/>
    <s v="Tecniplast"/>
    <s v="GM70"/>
    <s v="-"/>
    <d v="2018-08-01T00:00:00"/>
    <n v="138601.9"/>
    <n v="32340.36"/>
    <x v="781"/>
    <n v="0"/>
  </r>
  <r>
    <s v="54708"/>
    <s v="Reoler til bure"/>
    <s v="-"/>
    <s v="Jesper Stæhr"/>
    <x v="2"/>
    <s v="19500 Biomedicinsk Laboratorium"/>
    <s v="Campusvej 55, 5230 Odense M"/>
    <s v="V13-610a-0"/>
    <s v="Techniplast"/>
    <s v="DGM80"/>
    <s v="-"/>
    <d v="2018-08-01T00:00:00"/>
    <n v="158782.35"/>
    <n v="37049.170000000013"/>
    <x v="782"/>
    <n v="0"/>
  </r>
  <r>
    <s v="54709"/>
    <s v="Reol til bure"/>
    <s v="-"/>
    <s v="Jesper Stæhr"/>
    <x v="2"/>
    <s v="19500 Biomedicinsk Laboratorium"/>
    <s v="Campusvej 55, 5230 Odense M"/>
    <s v="V13-610a-0"/>
    <s v="Techniplast"/>
    <s v="DGM80"/>
    <s v="-"/>
    <d v="2018-08-01T00:00:00"/>
    <n v="158782.35"/>
    <n v="37049.170000000013"/>
    <x v="783"/>
    <n v="0"/>
  </r>
  <r>
    <s v="54710"/>
    <s v="Setup til at måle transiente elektriske målinger på solceller"/>
    <s v="-"/>
    <s v="Morten Madsen"/>
    <x v="1"/>
    <s v="44002 SDU NanoSyd"/>
    <s v="Alsion 2, 6400 Sønderborg"/>
    <s v="A3-16 OPTIKLAB"/>
    <s v="Automatic Research"/>
    <s v="-"/>
    <s v="-"/>
    <d v="2018-12-10T00:00:00"/>
    <n v="335215.43"/>
    <n v="0"/>
    <x v="784"/>
    <n v="0"/>
  </r>
  <r>
    <s v="54711"/>
    <s v="Milli-Q anlæg til rentrumsanalyser"/>
    <s v="3373111"/>
    <s v="Thor Frickmann"/>
    <x v="1"/>
    <s v="30602 Nordcee"/>
    <s v="Campusvej 55, 5230 Odense M"/>
    <s v="V6-412-1 cleanroom"/>
    <s v="MILLIPORE"/>
    <s v="Advantage A10"/>
    <s v="F8KA95236G"/>
    <d v="2018-11-01T00:00:00"/>
    <n v="121746.88"/>
    <n v="0"/>
    <x v="785"/>
    <n v="1"/>
  </r>
  <r>
    <s v="54712"/>
    <s v="Robotbase med controller mm"/>
    <s v="-"/>
    <s v="Karina T. Therkildsen"/>
    <x v="1"/>
    <s v="41008 SDU I4.0 LAB"/>
    <s v="Campusvej 55, 5230 Odense M"/>
    <s v="Ø21-603-0"/>
    <s v="Technicon"/>
    <s v="Flex cell"/>
    <s v="-"/>
    <d v="2018-07-06T00:00:00"/>
    <n v="184000"/>
    <n v="0"/>
    <x v="786"/>
    <n v="0"/>
  </r>
  <r>
    <s v="54713"/>
    <s v="Robotbase med controller mm"/>
    <s v="-"/>
    <s v="Karina T. Therkildsen"/>
    <x v="1"/>
    <s v="41008 SDU I4.0 LAB"/>
    <s v="Campusvej 55, 5230 Odense M"/>
    <s v="Ø21-603-0"/>
    <s v="Technicon"/>
    <s v="Flex cell"/>
    <s v="-"/>
    <d v="2018-07-06T00:00:00"/>
    <n v="184000"/>
    <n v="0"/>
    <x v="787"/>
    <n v="0"/>
  </r>
  <r>
    <s v="54714"/>
    <s v="Robotbase med controller mm"/>
    <s v="-"/>
    <s v="Karina T. Therkildsen"/>
    <x v="1"/>
    <s v="41008 SDU I4.0 LAB"/>
    <s v="Campusvej 55, 5230 Odense M"/>
    <s v="Ø21-603-0"/>
    <s v="Technicon"/>
    <s v="Flex cell"/>
    <s v="-"/>
    <d v="2018-07-06T00:00:00"/>
    <n v="184000"/>
    <n v="0"/>
    <x v="788"/>
    <n v="0"/>
  </r>
  <r>
    <s v="54715"/>
    <s v="Robotbase med controller mm"/>
    <s v="-"/>
    <s v="Karina T. Therkildsen"/>
    <x v="1"/>
    <s v="41008 SDU I4.0 LAB"/>
    <s v="Campusvej 55, 5230 Odense M"/>
    <s v="Ø21-603-0"/>
    <s v="Technicon"/>
    <s v="Flex Cell"/>
    <s v="-"/>
    <d v="2018-07-06T00:00:00"/>
    <n v="184000"/>
    <n v="0"/>
    <x v="789"/>
    <n v="0"/>
  </r>
  <r>
    <s v="54716"/>
    <s v="Robotbase med controller mm"/>
    <s v="-"/>
    <s v="Karina T. Therkildsen"/>
    <x v="1"/>
    <s v="41008 SDU I4.0 LAB"/>
    <s v="Campusvej 55, 5230 Odense M"/>
    <s v="Ø21-603-0"/>
    <s v="Technicon"/>
    <s v="Flex cell"/>
    <s v="-"/>
    <d v="2018-07-06T00:00:00"/>
    <n v="184000"/>
    <n v="0"/>
    <x v="790"/>
    <n v="0"/>
  </r>
  <r>
    <s v="54717"/>
    <s v="Robotbase med controller mm"/>
    <s v="-"/>
    <s v="Karina T. Therkildsen"/>
    <x v="1"/>
    <s v="41008 SDU I4.0 LAB"/>
    <s v="Campusvej 55, 5230 Odense M"/>
    <s v="Ø21-603-0"/>
    <s v="Technicon"/>
    <s v="Flex cell"/>
    <s v="-"/>
    <d v="2018-07-06T00:00:00"/>
    <n v="184000"/>
    <n v="0"/>
    <x v="791"/>
    <n v="0"/>
  </r>
  <r>
    <s v="54718"/>
    <s v="Operationsmikroskop"/>
    <s v="-"/>
    <s v="Jesper Stæhr"/>
    <x v="2"/>
    <s v="19500 Biomedicinsk Laboratorium"/>
    <s v="Campusvej 55, 5230 Odense M"/>
    <s v="V11-612a-0"/>
    <s v="Leica Microsystems"/>
    <s v="M620"/>
    <s v="10448213"/>
    <d v="2018-11-14T00:00:00"/>
    <n v="366623.81"/>
    <n v="94711.140000000014"/>
    <x v="792"/>
    <n v="0"/>
  </r>
  <r>
    <s v="54719"/>
    <s v="Server til Peter's gruppe (PhD/kandidat studerende, postdocs)"/>
    <s v="-"/>
    <s v="Peter Schneider-Kamp"/>
    <x v="1"/>
    <s v="30400 Institut for Matematik og Datalogi"/>
    <s v="Campusvej 55, 5230 Odense M"/>
    <s v="Hos IT service(serverrum)"/>
    <s v="HPE"/>
    <s v="-"/>
    <s v="-"/>
    <d v="2018-12-01T00:00:00"/>
    <n v="121529.62"/>
    <n v="0"/>
    <x v="793"/>
    <n v="0"/>
  </r>
  <r>
    <s v="54720"/>
    <s v="Bearbejdsningscenter (fræser)"/>
    <s v="-"/>
    <s v="Danny Kyrping"/>
    <x v="2"/>
    <s v="30500 Institut for Fysik, Kemi og Farmaci"/>
    <s v="Campusvej 55, 5230 Odense M"/>
    <s v="Ø11-512a-1"/>
    <s v="Haas"/>
    <s v="Super Mini Mill 2"/>
    <s v="1154257"/>
    <d v="2018-11-28T00:00:00"/>
    <n v="631254"/>
    <n v="163073.95000000001"/>
    <x v="794"/>
    <n v="0"/>
  </r>
  <r>
    <s v="54721"/>
    <s v="High Speed Kamera"/>
    <s v="-"/>
    <s v="Lasse Jakobsen"/>
    <x v="1"/>
    <s v="30607 Lyd og Adfærd"/>
    <s v="Campusvej 55, 5230 Odense M"/>
    <s v="V10-405-0 (flytbar)"/>
    <s v="Photron"/>
    <s v="SA1.1 675K M2"/>
    <s v="10020531468"/>
    <d v="2018-12-07T00:00:00"/>
    <n v="358325"/>
    <n v="0"/>
    <x v="795"/>
    <n v="0"/>
  </r>
  <r>
    <s v="54722"/>
    <s v="Fragment Analyzer"/>
    <s v="-"/>
    <s v="Ronni Nielsen"/>
    <x v="1"/>
    <s v="31000 Institut for Biokemi og Molekylær Biologi"/>
    <s v="Campusvej 55, 5230 Odense M"/>
    <s v="V15-410b-2"/>
    <s v="Advanced Analytical Technologies, Inc."/>
    <s v="3180"/>
    <s v="3180"/>
    <d v="2018-12-20T00:00:00"/>
    <n v="200000"/>
    <n v="0"/>
    <x v="796"/>
    <n v="0"/>
  </r>
  <r>
    <s v="54724"/>
    <s v="Reol til bure"/>
    <s v="-"/>
    <s v="Jesper Stæhr"/>
    <x v="2"/>
    <s v="19500 Biomedicinsk Laboratorium"/>
    <s v="Campusvej 55, 5230 Odense M"/>
    <s v="45,1 kl (musestald)"/>
    <s v="Techniplast"/>
    <s v="GM70"/>
    <s v="-"/>
    <d v="2018-12-14T00:00:00"/>
    <n v="131189.79999999999"/>
    <n v="34983.919999999976"/>
    <x v="797"/>
    <n v="0"/>
  </r>
  <r>
    <s v="54725"/>
    <s v="Reol til bure"/>
    <s v="-"/>
    <s v="Jesper Stæhr"/>
    <x v="2"/>
    <s v="19500 Biomedicinsk Laboratorium"/>
    <s v="Campusvej 55, 5230 Odense M"/>
    <s v="45,1 kælder (musestald)"/>
    <s v="Techniplast"/>
    <s v="GM70"/>
    <s v="-"/>
    <d v="2018-12-14T00:00:00"/>
    <n v="131189.79999999999"/>
    <n v="34983.919999999976"/>
    <x v="798"/>
    <n v="0"/>
  </r>
  <r>
    <s v="54726"/>
    <s v="Reol til bure"/>
    <s v="-"/>
    <s v="Jesper Stæhr"/>
    <x v="2"/>
    <s v="19500 Biomedicinsk Laboratorium"/>
    <s v="Campusvej 55, 5230 Odense M"/>
    <s v="45,1 kælder (musestald)"/>
    <s v="Techniplast"/>
    <s v="GM70"/>
    <s v="-"/>
    <d v="2018-12-14T00:00:00"/>
    <n v="131189.79999999999"/>
    <n v="34983.919999999976"/>
    <x v="799"/>
    <n v="0"/>
  </r>
  <r>
    <s v="54727"/>
    <s v="Reol til bure"/>
    <s v="-"/>
    <s v="Jesper Stæhr"/>
    <x v="2"/>
    <s v="19500 Biomedicinsk Laboratorium"/>
    <s v="Campusvej 55, 5230 Odense M"/>
    <s v="45,1 kælder (musestald)"/>
    <s v="Techniplast"/>
    <s v="GM70"/>
    <s v="-"/>
    <d v="2018-12-14T00:00:00"/>
    <n v="131189.79999999999"/>
    <n v="34983.919999999976"/>
    <x v="800"/>
    <n v="0"/>
  </r>
  <r>
    <s v="54728"/>
    <s v="Reol til bure"/>
    <s v="-"/>
    <s v="Jesper Stæhr"/>
    <x v="2"/>
    <s v="19500 Biomedicinsk Laboratorium"/>
    <s v="Campusvej 55, 5230 Odense M"/>
    <s v="45,1 kælder (musestald)"/>
    <s v="Techniplast"/>
    <s v="GM70"/>
    <s v="-"/>
    <d v="2018-12-14T00:00:00"/>
    <n v="131189.79999999999"/>
    <n v="34983.919999999976"/>
    <x v="801"/>
    <n v="0"/>
  </r>
  <r>
    <s v="54729"/>
    <s v="Reol til bure"/>
    <s v="-"/>
    <s v="Jesper Stæhr"/>
    <x v="2"/>
    <s v="19500 Biomedicinsk Laboratorium"/>
    <s v="Campusvej 55, 5230 Odense M"/>
    <s v="45,1 kælder (musestald)"/>
    <s v="Techniplast"/>
    <s v="GM80"/>
    <s v="-"/>
    <d v="2018-12-14T00:00:00"/>
    <n v="150553.70000000001"/>
    <n v="40147.720000000023"/>
    <x v="802"/>
    <n v="0"/>
  </r>
  <r>
    <s v="54730"/>
    <s v="Reol til bure"/>
    <s v="-"/>
    <s v="Jesper Stæhr"/>
    <x v="2"/>
    <s v="19500 Biomedicinsk Laboratorium"/>
    <s v="Campusvej 55, 5230 Odense M"/>
    <s v="45,1 kælder (musestald)"/>
    <s v="Techniplast"/>
    <s v="GM80"/>
    <s v="-"/>
    <d v="2018-12-14T00:00:00"/>
    <n v="150553.70000000001"/>
    <n v="40147.720000000023"/>
    <x v="803"/>
    <n v="0"/>
  </r>
  <r>
    <s v="54731"/>
    <s v="Reol til bure"/>
    <s v="-"/>
    <s v="Jesper Stæhr"/>
    <x v="2"/>
    <s v="19500 Biomedicinsk Laboratorium"/>
    <s v="Campusvej 55, 5230 Odense M"/>
    <s v="45,1 kælder (musestald)"/>
    <s v="Techniplast"/>
    <s v="GM80"/>
    <s v="-"/>
    <d v="2018-12-14T00:00:00"/>
    <n v="150553.70000000001"/>
    <n v="40147.720000000023"/>
    <x v="804"/>
    <n v="0"/>
  </r>
  <r>
    <s v="54732"/>
    <s v="Reol til bure"/>
    <s v="-"/>
    <s v="Jesper Stæhr"/>
    <x v="2"/>
    <s v="19500 Biomedicinsk Laboratorium"/>
    <s v="Campusvej 55, 5230 Odense M"/>
    <s v="45,1 kælder (musestald)"/>
    <s v="Techniplast"/>
    <s v="GM80"/>
    <s v="-"/>
    <d v="2018-12-14T00:00:00"/>
    <n v="150553.70000000001"/>
    <n v="40147.720000000023"/>
    <x v="805"/>
    <n v="0"/>
  </r>
  <r>
    <s v="54733"/>
    <s v="Reol til bure"/>
    <s v="-"/>
    <s v="Jesper Stæhr"/>
    <x v="2"/>
    <s v="19500 Biomedicinsk Laboratorium"/>
    <s v="Campusvej 55, 5230 Odense M"/>
    <s v="45,1 kælder (musestald)"/>
    <s v="Techniplast"/>
    <s v="GM80"/>
    <s v="-"/>
    <d v="2018-12-14T00:00:00"/>
    <n v="150553.70000000001"/>
    <n v="40147.720000000023"/>
    <x v="806"/>
    <n v="0"/>
  </r>
  <r>
    <s v="54734"/>
    <s v="Reol til bure"/>
    <s v="-"/>
    <s v="Jesper Stæhr"/>
    <x v="2"/>
    <s v="19500 Biomedicinsk Laboratorium"/>
    <s v="Campusvej 55, 5230 Odense M"/>
    <s v="45,1 kælder (musestald)"/>
    <s v="Techniplast"/>
    <s v="GM80"/>
    <s v="-"/>
    <d v="2018-12-14T00:00:00"/>
    <n v="150553.70000000001"/>
    <n v="40147.720000000023"/>
    <x v="807"/>
    <n v="0"/>
  </r>
  <r>
    <s v="54735"/>
    <s v="Reol til bure"/>
    <s v="-"/>
    <s v="Jesper Stæhr"/>
    <x v="2"/>
    <s v="19500 Biomedicinsk Laboratorium"/>
    <s v="Campusvej 55, 5230 Odense M"/>
    <s v="45,1 kælder (musestald)"/>
    <s v="Techniplast"/>
    <s v="GM80"/>
    <s v="-"/>
    <d v="2018-12-14T00:00:00"/>
    <n v="157853.70000000001"/>
    <n v="42094.280000000013"/>
    <x v="808"/>
    <n v="0"/>
  </r>
  <r>
    <s v="54737"/>
    <s v="X-Ray Nanotomograph"/>
    <s v="3474962"/>
    <s v="Vadzim Adashkevich"/>
    <x v="2"/>
    <s v="45003 SDU Center for Industriel Elektronik (CIE)"/>
    <s v="Alsion 2, 6400 Sønderborg"/>
    <s v="B2-01 QURE LAB"/>
    <s v="Bruker"/>
    <s v="Skyscan 2214"/>
    <s v="18A18002"/>
    <d v="2018-12-12T00:00:00"/>
    <n v="5968320"/>
    <n v="1591552"/>
    <x v="809"/>
    <n v="1"/>
  </r>
  <r>
    <s v="54738"/>
    <s v="Reol til bure"/>
    <s v="-"/>
    <s v="Jesper Stæhr"/>
    <x v="2"/>
    <s v="19500 Biomedicinsk Laboratorium"/>
    <s v="Campusvej 55, 5230 Odense M"/>
    <s v="V13-609a-0"/>
    <s v="Techniplast"/>
    <s v="GM70"/>
    <s v="-"/>
    <d v="2018-10-01T00:00:00"/>
    <n v="136721.9"/>
    <n v="34180.47"/>
    <x v="810"/>
    <n v="0"/>
  </r>
  <r>
    <s v="54739"/>
    <s v="Reol til bure"/>
    <s v="-"/>
    <s v="Jesper Stæhr"/>
    <x v="2"/>
    <s v="19500 Biomedicinsk Laboratorium"/>
    <s v="Campusvej 55, 5230 Odense M"/>
    <s v="V13-610a-0"/>
    <s v="Techniplast"/>
    <s v="DGM80"/>
    <s v="-"/>
    <d v="2018-10-01T00:00:00"/>
    <n v="156902.35"/>
    <n v="39225.62000000001"/>
    <x v="811"/>
    <n v="0"/>
  </r>
  <r>
    <s v="54740"/>
    <s v="Mobil robot platform"/>
    <s v="-"/>
    <s v="Karina T. Therkildsen"/>
    <x v="1"/>
    <s v="41008 SDU I4.0 LAB"/>
    <s v="Campusvej 55, 5230 Odense M"/>
    <s v="Ø21-603-0"/>
    <s v="Mobile Industrial Robots"/>
    <s v="MIR 100"/>
    <s v="180100002100940"/>
    <d v="2018-10-01T00:00:00"/>
    <n v="122000"/>
    <n v="0"/>
    <x v="812"/>
    <n v="0"/>
  </r>
  <r>
    <s v="54741"/>
    <s v="Mobil robot platform"/>
    <s v="-"/>
    <s v="Karina T. Therkildsen"/>
    <x v="1"/>
    <s v="41008 SDU I4.0 LAB"/>
    <s v="Campusvej 55, 5230 Odense M"/>
    <s v="Ø21-603-0"/>
    <s v="Mobile Industrial Robots"/>
    <s v="MIR 100"/>
    <s v="180100002100941"/>
    <d v="2018-10-01T00:00:00"/>
    <n v="122000"/>
    <n v="0"/>
    <x v="813"/>
    <n v="0"/>
  </r>
  <r>
    <s v="54742"/>
    <s v="4 MIR100"/>
    <s v="-"/>
    <s v="Karina T. Therkildsen"/>
    <x v="1"/>
    <s v="41008 SDU I4.0 LAB"/>
    <s v="Campusvej 55, 5230 Odense M"/>
    <s v="Ø21-603-0"/>
    <s v="Mobile Industrial Robots"/>
    <s v="-"/>
    <s v="180100002100942"/>
    <d v="2018-10-01T00:00:00"/>
    <n v="122000"/>
    <n v="0"/>
    <x v="814"/>
    <n v="0"/>
  </r>
  <r>
    <s v="54743"/>
    <s v="4 MIR100"/>
    <s v="-"/>
    <s v="Karina T. Therkildsen"/>
    <x v="1"/>
    <s v="41008 SDU I4.0 LAB"/>
    <s v="Campusvej 55, 5230 Odense M"/>
    <s v="Ø21-603-0"/>
    <s v="Mobile Industrial Robots"/>
    <s v="-"/>
    <s v="180100002100943"/>
    <d v="2018-10-01T00:00:00"/>
    <n v="122000"/>
    <n v="0"/>
    <x v="815"/>
    <n v="0"/>
  </r>
  <r>
    <s v="54744"/>
    <s v="4 MIR200"/>
    <s v="-"/>
    <s v="Karina T. Therkildsen"/>
    <x v="1"/>
    <s v="41008 SDU I4.0 LAB"/>
    <s v="Campusvej 55, 5230 Odense M"/>
    <s v="Udlånt til DreamLab"/>
    <s v="Mobile Industrial Robots"/>
    <s v="-"/>
    <s v="180200011300470"/>
    <d v="2018-10-01T00:00:00"/>
    <n v="152000"/>
    <n v="0"/>
    <x v="816"/>
    <n v="0"/>
  </r>
  <r>
    <s v="54745"/>
    <s v="Mobil robot platform"/>
    <s v="-"/>
    <s v="Karina T. Therkildsen"/>
    <x v="1"/>
    <s v="41008 SDU I4.0 LAB"/>
    <s v="Campusvej 55, 5230 Odense M"/>
    <s v="Udlånt til DreamLab"/>
    <s v="Mobile Industrial Robots"/>
    <s v="MIR 200"/>
    <s v="180200011300471"/>
    <d v="2018-10-01T00:00:00"/>
    <n v="152000"/>
    <n v="0"/>
    <x v="817"/>
    <n v="0"/>
  </r>
  <r>
    <s v="54746"/>
    <s v="4 MIR200"/>
    <s v="-"/>
    <s v="Karina T. Therkildsen"/>
    <x v="1"/>
    <s v="41008 SDU I4.0 LAB"/>
    <s v="Campusvej 55, 5230 Odense M"/>
    <s v="Ø21-603-0"/>
    <s v="Mobile Industrial Robots"/>
    <s v="-"/>
    <s v="180200011300472"/>
    <d v="2018-10-01T00:00:00"/>
    <n v="152000"/>
    <n v="0"/>
    <x v="818"/>
    <n v="0"/>
  </r>
  <r>
    <s v="54747"/>
    <s v="4 MIR200"/>
    <s v="-"/>
    <s v="Karina T. Therkildsen"/>
    <x v="1"/>
    <s v="41008 SDU I4.0 LAB"/>
    <s v="Campusvej 55, 5230 Odense M"/>
    <s v="Ø21-603-0"/>
    <s v="Mobile Industrial Robots"/>
    <s v="-"/>
    <s v="180200011300473"/>
    <d v="2018-10-01T00:00:00"/>
    <n v="152000"/>
    <n v="0"/>
    <x v="819"/>
    <n v="0"/>
  </r>
  <r>
    <s v="54748"/>
    <s v="Universal Robots ApS-UR10e 5 stk"/>
    <s v="-"/>
    <s v="Karina T. Therkildsen"/>
    <x v="1"/>
    <s v="41008 SDU I4.0 LAB"/>
    <s v="Campusvej 55, 5230 Odense M"/>
    <s v="Ø21-603-0"/>
    <s v="Universal Robots"/>
    <s v="-"/>
    <s v="20185000804"/>
    <d v="2018-12-21T00:00:00"/>
    <n v="112200"/>
    <n v="0"/>
    <x v="820"/>
    <n v="0"/>
  </r>
  <r>
    <s v="54749"/>
    <s v="Universal Robots ApS-UR10e 5 stk"/>
    <s v="-"/>
    <s v="Karina T. Therkildsen"/>
    <x v="1"/>
    <s v="41008 SDU I4.0 LAB"/>
    <s v="Campusvej 55, 5230 Odense M"/>
    <s v="Ø21-603-0"/>
    <s v="Universal Robots"/>
    <s v="-"/>
    <s v="20185000805"/>
    <d v="2018-12-21T00:00:00"/>
    <n v="112200"/>
    <n v="0"/>
    <x v="821"/>
    <n v="0"/>
  </r>
  <r>
    <s v="54750"/>
    <s v="Universal Robots ApS-UR10e 5 stk"/>
    <s v="-"/>
    <s v="Karina T. Therkildsen"/>
    <x v="1"/>
    <s v="41008 SDU I4.0 LAB"/>
    <s v="Campusvej 55, 5230 Odense M"/>
    <s v="Ø21-603-0"/>
    <s v="Universal Robots"/>
    <s v="-"/>
    <s v="20185000806"/>
    <d v="2018-12-21T00:00:00"/>
    <n v="112200"/>
    <n v="0"/>
    <x v="822"/>
    <n v="0"/>
  </r>
  <r>
    <s v="54751"/>
    <s v="Universal Robots ApS-UR10e 5 stk"/>
    <s v="-"/>
    <s v="Karina T. Therkildsen"/>
    <x v="1"/>
    <s v="41008 SDU I4.0 LAB"/>
    <s v="Campusvej 55, 5230 Odense M"/>
    <s v="Ø21-603-0"/>
    <s v="Universal Robots"/>
    <s v="-"/>
    <s v="20185000807"/>
    <d v="2018-12-21T00:00:00"/>
    <n v="112200"/>
    <n v="0"/>
    <x v="823"/>
    <n v="0"/>
  </r>
  <r>
    <s v="54752"/>
    <s v="Universal Robots ApS-UR10e 5 stk"/>
    <s v="-"/>
    <s v="Karina T. Therkildsen"/>
    <x v="1"/>
    <s v="41008 SDU I4.0 LAB"/>
    <s v="Campusvej 55, 5230 Odense M"/>
    <s v="Ø21-603-0"/>
    <s v="Universal Robots"/>
    <s v="-"/>
    <s v="20185000808"/>
    <d v="2018-12-21T00:00:00"/>
    <n v="112200"/>
    <n v="0"/>
    <x v="824"/>
    <n v="0"/>
  </r>
  <r>
    <s v="54753"/>
    <s v="Til brug for ukrudbekæmpelse"/>
    <s v="-"/>
    <s v="Henrik Toft"/>
    <x v="1"/>
    <s v="90400 Teknisk Service"/>
    <s v="Campusvej 55, 5230 Odense M"/>
    <s v="Gartnerafdeling"/>
    <s v="Aqua Cleaner"/>
    <s v="GH102 Greenheat"/>
    <s v="15/800-1"/>
    <d v="2018-12-15T00:00:00"/>
    <n v="113900"/>
    <n v="0"/>
    <x v="825"/>
    <n v="0"/>
  </r>
  <r>
    <s v="54754"/>
    <s v="qNano Gold"/>
    <s v="71597"/>
    <s v="Per Svenningsen"/>
    <x v="1"/>
    <s v="10203 Kardiovaskulær &amp; Renalforskning"/>
    <s v="Campusvej 55, 5230 Odense M"/>
    <s v="V17-704b-1"/>
    <s v="iZON Science"/>
    <s v="-"/>
    <s v="601A 1812 0594"/>
    <d v="2019-01-09T00:00:00"/>
    <n v="216382.4"/>
    <n v="0"/>
    <x v="826"/>
    <n v="1"/>
  </r>
  <r>
    <s v="54755"/>
    <s v="Software - Dynamictemplate"/>
    <s v="-"/>
    <s v="Jan I. Kristensen"/>
    <x v="7"/>
    <s v="91200 SDU RIO"/>
    <s v="Campusvej 55, 5230 Odense M"/>
    <s v="Immaterielt anlægsaktiv"/>
    <s v="-"/>
    <s v="-"/>
    <s v="-"/>
    <d v="2018-12-23T00:00:00"/>
    <n v="199000"/>
    <n v="0"/>
    <x v="827"/>
    <n v="0"/>
  </r>
  <r>
    <s v="54758"/>
    <s v="Apperatet har til formål at overfører 2-D film fra crystaller til plane prøver."/>
    <s v="3474156"/>
    <s v="Sergii Morozov"/>
    <x v="1"/>
    <s v="44007 Center for Polariton-driven Light-Matter Interactions (POLIMA)"/>
    <s v="Campusvej 55, 5230 Odense M"/>
    <s v="Ø26-510-1"/>
    <s v="HQ Graphene"/>
    <s v="2D crystal transfer stage"/>
    <s v="2D crystal transfer stage"/>
    <d v="2018-12-05T00:00:00"/>
    <n v="132407.81"/>
    <n v="0"/>
    <x v="828"/>
    <n v="1"/>
  </r>
  <r>
    <s v="54759"/>
    <s v="Stor robotarm med controller skab"/>
    <s v="2454194"/>
    <s v="Karina T. Therkildsen"/>
    <x v="1"/>
    <s v="41003 SDU Robotics"/>
    <s v="Campusvej 55, 5230 Odense M"/>
    <s v="Ø26-609-1"/>
    <s v="KUKA"/>
    <s v="R2830"/>
    <s v="403536"/>
    <d v="2018-09-15T00:00:00"/>
    <n v="378780.04"/>
    <n v="0"/>
    <x v="829"/>
    <n v="1"/>
  </r>
  <r>
    <s v="54760"/>
    <s v="Installation af solceller på  flade tage"/>
    <s v="-"/>
    <s v="Lars Tiedemann"/>
    <x v="5"/>
    <s v="90400 Teknisk Service"/>
    <s v="Campusvej 55, 5230 Odense M"/>
    <s v="Teknisk service"/>
    <s v="-"/>
    <s v="-"/>
    <s v="-"/>
    <d v="2018-07-01T00:00:00"/>
    <n v="3886863.6"/>
    <n v="2380703.85"/>
    <x v="830"/>
    <n v="0"/>
  </r>
  <r>
    <s v="54761"/>
    <s v="Ændring af U10 til renrumlaboratorium / Don Canfield)"/>
    <s v="-"/>
    <s v="Thomas Kromann Jacobsen"/>
    <x v="2"/>
    <s v="87000 Fælles husleje"/>
    <s v="Campusvej 55, 5230 Odense M"/>
    <s v="V6-412-1"/>
    <s v="-"/>
    <s v="-"/>
    <s v="-"/>
    <d v="2018-12-01T00:00:00"/>
    <n v="3160857.37"/>
    <n v="842895.28000000026"/>
    <x v="831"/>
    <n v="0"/>
  </r>
  <r>
    <s v="54762"/>
    <s v="Anæstesiapparat"/>
    <s v="-"/>
    <s v="Jesper Stæhr"/>
    <x v="2"/>
    <s v="19500 Biomedicinsk Laboratorium"/>
    <s v="Campusvej 55, 5230 Odense M"/>
    <s v="V08-608a-0"/>
    <s v="Dameca AS"/>
    <s v="-"/>
    <s v="174211"/>
    <d v="2018-12-28T00:00:00"/>
    <n v="187490"/>
    <n v="49997.279999999999"/>
    <x v="832"/>
    <n v="0"/>
  </r>
  <r>
    <s v="54763"/>
    <s v="Anæstesiapparat"/>
    <s v="-"/>
    <s v="Jesper Stæhr"/>
    <x v="2"/>
    <s v="19500 Biomedicinsk Laboratorium"/>
    <s v="Campusvej 55, 5230 Odense M"/>
    <s v="V08-608a-0"/>
    <s v="Dameca AS"/>
    <s v="-"/>
    <s v="174212"/>
    <d v="2018-12-28T00:00:00"/>
    <n v="187490"/>
    <n v="49997.279999999999"/>
    <x v="833"/>
    <n v="0"/>
  </r>
  <r>
    <s v="54764"/>
    <s v="Anæstesiapparat"/>
    <s v="-"/>
    <s v="Jesper Stæhr"/>
    <x v="2"/>
    <s v="19500 Biomedicinsk Laboratorium"/>
    <s v="Campusvej 55, 5230 Odense M"/>
    <s v="V07-608a-0"/>
    <s v="Dameca AS"/>
    <s v="-"/>
    <s v="174213"/>
    <d v="2018-12-28T00:00:00"/>
    <n v="187490"/>
    <n v="49997.279999999999"/>
    <x v="834"/>
    <n v="0"/>
  </r>
  <r>
    <s v="54765"/>
    <s v="Anæstesiapparat"/>
    <s v="-"/>
    <s v="Jesper Stæhr"/>
    <x v="2"/>
    <s v="19500 Biomedicinsk Laboratorium"/>
    <s v="Campusvej 55, 5230 Odense M"/>
    <s v="V07-608a-0"/>
    <s v="Dameca AS"/>
    <s v="-"/>
    <s v="174214"/>
    <d v="2018-12-28T00:00:00"/>
    <n v="187490"/>
    <n v="49997.279999999999"/>
    <x v="835"/>
    <n v="0"/>
  </r>
  <r>
    <s v="54767"/>
    <s v="Flaskevaskemaskine/cabinet washer"/>
    <s v="-"/>
    <s v="Jesper Stæhr"/>
    <x v="2"/>
    <s v="10200 Institut for Molekylær Medicin"/>
    <s v="J.B. Winsløsvej 23, 5000 Odense C"/>
    <s v="0-18 og 0-22"/>
    <s v="IWT"/>
    <s v="Oceanus"/>
    <s v="661173"/>
    <d v="2018-08-09T00:00:00"/>
    <n v="358412.2"/>
    <n v="83629.489999999991"/>
    <x v="836"/>
    <n v="0"/>
  </r>
  <r>
    <s v="54772"/>
    <s v="2018-version af udskiftning af switche (Livscyklus model)"/>
    <s v="-"/>
    <s v="Jørgen Kristian Minet"/>
    <x v="1"/>
    <s v="93003 Operations"/>
    <s v="Campusvej 55, 5230 Odense M"/>
    <s v="Underkrydsfelter"/>
    <s v="Cisco"/>
    <s v="Cisco Catalyst 9300 m.fl."/>
    <s v="Flere"/>
    <d v="2018-12-01T00:00:00"/>
    <n v="536410"/>
    <n v="0"/>
    <x v="837"/>
    <n v="0"/>
  </r>
  <r>
    <s v="54773"/>
    <s v="ESR26 EMI Målemodtager"/>
    <s v="2474961"/>
    <s v="Christian Christensen"/>
    <x v="0"/>
    <s v="45003 SDU Center for Industriel Elektronik (CIE)"/>
    <s v="Alsion 2, 6400 Sønderborg"/>
    <s v="CIE 0-03"/>
    <s v="Rohde &amp; Schwartz"/>
    <s v="ESR26"/>
    <s v="-"/>
    <d v="2018-12-14T00:00:00"/>
    <n v="606777.11"/>
    <n v="0"/>
    <x v="838"/>
    <n v="1"/>
  </r>
  <r>
    <s v="54774"/>
    <s v="Power Device Analyzer/Curve Tracer"/>
    <s v="2474961"/>
    <s v="Kurt Godiksen"/>
    <x v="0"/>
    <s v="45003 SDU Center for Industriel Elektronik (CIE)"/>
    <s v="Alsion 2, 6400 Sønderborg"/>
    <s v="CIE 4:06"/>
    <s v="Keysight"/>
    <s v="B1505A"/>
    <s v="'-"/>
    <d v="2018-12-21T00:00:00"/>
    <n v="1303514.07"/>
    <n v="0"/>
    <x v="839"/>
    <n v="1"/>
  </r>
  <r>
    <s v="54775"/>
    <s v="Sirius DAQ System"/>
    <s v="3474962"/>
    <s v="Kurt Godiksen"/>
    <x v="1"/>
    <s v="45003 SDU Center for Industriel Elektronik (CIE)"/>
    <s v="Alsion 2, 6400 Sønderborg"/>
    <s v="Pt ukendt lok hos CIE 4-06"/>
    <s v="DEWESoft"/>
    <s v="Sirius"/>
    <s v="-"/>
    <d v="2018-12-18T00:00:00"/>
    <n v="312731.36"/>
    <n v="0"/>
    <x v="840"/>
    <n v="1"/>
  </r>
  <r>
    <s v="54776"/>
    <s v="Server til dataanalyse"/>
    <s v="-"/>
    <s v="Michael Larsen"/>
    <x v="1"/>
    <s v="52600 Økonomisk Institut"/>
    <s v="Campusvej 55, 5230 Odense M"/>
    <s v="DK stat: Sejrøgade 11 Kbh Ø"/>
    <s v="Hewlett Packard"/>
    <s v="HP DL380 GEN10 24SFF"/>
    <s v="CZ290207FV"/>
    <d v="2019-03-01T00:00:00"/>
    <n v="165912"/>
    <n v="0"/>
    <x v="841"/>
    <n v="0"/>
  </r>
  <r>
    <s v="54778"/>
    <s v="Efterbehandler"/>
    <s v="-"/>
    <s v="Ditte Bjerrisgaard"/>
    <x v="0"/>
    <s v="91302 Grafisk Center"/>
    <s v="Campusvej 55, 5230 Odense M"/>
    <s v="Grafisk Center -V3-604c-0"/>
    <s v="Duplo"/>
    <s v="DBM-I DBM-S Stitcher"/>
    <s v="2019028307"/>
    <d v="2019-01-30T00:00:00"/>
    <n v="688595"/>
    <n v="0"/>
    <x v="842"/>
    <n v="0"/>
  </r>
  <r>
    <s v="54779"/>
    <s v="Motion Caption system til præcis positionsbestemmelse af objekter"/>
    <s v="54146"/>
    <s v="Jussi Hermansen"/>
    <x v="1"/>
    <s v="41002 SDU Dronecenter"/>
    <s v="Beldringevej 252, 5270 Odense N"/>
    <s v="B1-13-00 (Hangar)"/>
    <s v="Optitrack"/>
    <s v="Prime 17W system"/>
    <s v="MVCL5612"/>
    <d v="2019-03-08T00:00:00"/>
    <n v="392466"/>
    <n v="0"/>
    <x v="843"/>
    <n v="1"/>
  </r>
  <r>
    <s v="54780"/>
    <s v="Vogn 20, 5 pers., brændstof"/>
    <s v="-"/>
    <s v="Rikke Mailund Mikkelsen"/>
    <x v="1"/>
    <s v="87104 Fællesvarer, Teknisk Service"/>
    <s v="Campusvej 55, 5230 Odense M"/>
    <s v="P8-Vest"/>
    <s v="VW"/>
    <s v="Golf"/>
    <s v="WVWZZZAUZKP023786/CG72284"/>
    <d v="2019-01-30T00:00:00"/>
    <n v="141022.39999999999"/>
    <n v="0"/>
    <x v="844"/>
    <n v="0"/>
  </r>
  <r>
    <s v="54781"/>
    <s v="2019-arbejdet med opgradering af den passive infrastruktur."/>
    <s v="-"/>
    <s v="Jørgen Kristian Minet"/>
    <x v="2"/>
    <s v="93003 Operations"/>
    <s v="Campusvej 55, 5230 Odense M"/>
    <s v="Flere"/>
    <s v="Flere"/>
    <s v="Flere"/>
    <s v="Flere"/>
    <d v="2019-03-01T00:00:00"/>
    <n v="536162.29"/>
    <n v="156380.70000000001"/>
    <x v="845"/>
    <n v="0"/>
  </r>
  <r>
    <s v="54784"/>
    <s v="Lytteboks (large audiometric room)"/>
    <s v="3171470"/>
    <s v="Tobias Neher"/>
    <x v="2"/>
    <s v="10100 Klinisk Institut"/>
    <s v="Campusvej 55, 5230 Odense M"/>
    <s v="V18-510-0"/>
    <s v="-"/>
    <s v="-"/>
    <s v="-"/>
    <d v="2019-04-01T00:00:00"/>
    <n v="392400"/>
    <n v="117720"/>
    <x v="846"/>
    <n v="1"/>
  </r>
  <r>
    <s v="54785"/>
    <s v="Lytteboks (small audiometric RF-shielded room)"/>
    <s v="3171470"/>
    <s v="Tobias Neher"/>
    <x v="2"/>
    <s v="10100 Klinisk Institut"/>
    <s v="Campusvej 55, 5230 Odense M"/>
    <s v="V18-509-0"/>
    <s v="IAC Nordic"/>
    <s v="-"/>
    <s v="-"/>
    <d v="2019-04-01T00:00:00"/>
    <n v="653800"/>
    <n v="196140.08"/>
    <x v="847"/>
    <n v="1"/>
  </r>
  <r>
    <s v="54786"/>
    <s v="Specialbygget Laf bænk til rentrum"/>
    <s v="3373111"/>
    <s v="Thor Frickmann"/>
    <x v="2"/>
    <s v="30602 Nordcee"/>
    <s v="Campusvej 55, 5230 Odense M"/>
    <s v="Clean Room V6-412-1"/>
    <s v="Nino Labinterior"/>
    <s v="ninoSAFT Class II 1500 PP"/>
    <s v="2019-ID30028-001"/>
    <d v="2019-04-01T00:00:00"/>
    <n v="256650"/>
    <n v="76995"/>
    <x v="848"/>
    <n v="1"/>
  </r>
  <r>
    <s v="54788"/>
    <s v="Klipper til at klippe græs på skråninger"/>
    <s v="-"/>
    <s v="Henrik Toft"/>
    <x v="1"/>
    <s v="90400 Teknisk Service"/>
    <s v="Campusvej 55, 5230 Odense M"/>
    <s v="Teknisk Service - gartnerafd"/>
    <s v="XROT"/>
    <s v="XROT 80"/>
    <s v="RC62D1809939"/>
    <d v="2019-03-01T00:00:00"/>
    <n v="173500"/>
    <n v="0"/>
    <x v="849"/>
    <n v="0"/>
  </r>
  <r>
    <s v="54789"/>
    <s v="Software til styring af dyrebesætning og økonomi"/>
    <s v="-"/>
    <s v="Jesper Stæhr"/>
    <x v="7"/>
    <s v="19500 Biomedicinsk Laboratorium"/>
    <s v="Campusvej 55, 5230 Odense M"/>
    <s v="I Cloud"/>
    <s v="-"/>
    <s v="PYRAT"/>
    <s v="0"/>
    <d v="2019-01-16T00:00:00"/>
    <n v="188032.32"/>
    <n v="0"/>
    <x v="850"/>
    <n v="0"/>
  </r>
  <r>
    <s v="54791"/>
    <s v="Gaffeltruck"/>
    <s v="-"/>
    <s v="Helle Borup"/>
    <x v="4"/>
    <s v="90400 Teknisk Service"/>
    <s v="P.L. Brandts Allé 2, 5220 Odense SØ"/>
    <s v="-"/>
    <s v="Jungheinrich"/>
    <s v="ETV 320"/>
    <s v="97078726  "/>
    <d v="2019-04-30T00:00:00"/>
    <n v="118900"/>
    <n v="14862.53"/>
    <x v="851"/>
    <n v="0"/>
  </r>
  <r>
    <s v="54792"/>
    <s v="Tensile Machine Z250 SE"/>
    <s v="-"/>
    <s v="Jesper Bergholdt Sørensen"/>
    <x v="0"/>
    <s v="45004 SDU Mechanical Engineering"/>
    <s v="Campusvej 55, 5230 Odense M"/>
    <s v="Ø33-606-1"/>
    <s v="Zwick Roell"/>
    <s v="250 kN RetroLine"/>
    <s v="726836/2019"/>
    <d v="2019-05-16T00:00:00"/>
    <n v="1993635.6"/>
    <n v="23733.739999999991"/>
    <x v="852"/>
    <n v="0"/>
  </r>
  <r>
    <s v="54793"/>
    <s v="Mixer for 2 kemiske komponenter, f.eks. Epoxit ressin, lab udstyr"/>
    <s v="2454154"/>
    <s v="Yasser Ahmad Hannan"/>
    <x v="1"/>
    <s v="45004 SDU Mechanical Engineering"/>
    <s v="Beldringevej 252, 5270 Odense N"/>
    <s v="Composit lab"/>
    <s v="StateMix Ltd,"/>
    <s v="VM 1000"/>
    <s v="VM 1000M64"/>
    <d v="2019-06-17T00:00:00"/>
    <n v="130340.52"/>
    <n v="0"/>
    <x v="853"/>
    <n v="1"/>
  </r>
  <r>
    <s v="54796"/>
    <s v="Automatisk lager løsning"/>
    <s v="-"/>
    <s v="Karina T. Therkildsen"/>
    <x v="1"/>
    <s v="41008 SDU I4.0 LAB"/>
    <s v="Campusvej 55, 5230 Odense M"/>
    <s v="Ø21-603-00"/>
    <s v="EFFIMAT"/>
    <s v="EM mrk. II -3.450"/>
    <s v="2018O0947-1 400172"/>
    <d v="2019-05-03T00:00:00"/>
    <n v="885191"/>
    <n v="0"/>
    <x v="854"/>
    <n v="0"/>
  </r>
  <r>
    <s v="54798"/>
    <s v="Cryogenic system til måling ved lave temperaturer."/>
    <s v="-"/>
    <s v="Manuel Meyer"/>
    <x v="2"/>
    <s v="30502 Fysik"/>
    <s v="Campusvej 55, 5230 Odense M"/>
    <s v="Ø13-603-0"/>
    <s v="ICE"/>
    <s v="-"/>
    <s v="-"/>
    <d v="2019-12-15T00:00:00"/>
    <n v="1945500"/>
    <n v="713350"/>
    <x v="855"/>
    <n v="0"/>
  </r>
  <r>
    <s v="54799"/>
    <s v="Prøveholder til optisk målinger af prøver"/>
    <s v="54156"/>
    <s v="Torgom Yezekyan"/>
    <x v="0"/>
    <s v="44004 SDU Nano Optics"/>
    <s v="Campusvej 55, 5230 Odense M"/>
    <s v="Ø26-510-1"/>
    <s v="Linkam"/>
    <s v="THMS 350 MV"/>
    <s v="11068-0092"/>
    <d v="2019-03-01T00:00:00"/>
    <n v="134329.20000000001"/>
    <n v="0"/>
    <x v="856"/>
    <n v="1"/>
  </r>
  <r>
    <s v="54800"/>
    <s v="Myograf med dertilhørendesoftware"/>
    <s v="2121294"/>
    <s v="Per Svenningsen"/>
    <x v="1"/>
    <s v="10203 Kardiovaskulær &amp; Renalforskning"/>
    <s v="Campusvej 55, 5230 Odense M"/>
    <s v="V17-700a-1"/>
    <s v="DMT"/>
    <s v="620M"/>
    <s v="-"/>
    <d v="2019-02-01T00:00:00"/>
    <n v="193388"/>
    <n v="0"/>
    <x v="857"/>
    <n v="1"/>
  </r>
  <r>
    <s v="54801"/>
    <s v="Reol til bure"/>
    <s v="-"/>
    <s v="Jesper Stæhr"/>
    <x v="2"/>
    <s v="19500 Biomedicinsk Laboratorium"/>
    <s v="Campusvej 55, 5230 Odense M"/>
    <s v="V14-612c-0"/>
    <s v="Tecniplast"/>
    <s v="2GM70"/>
    <s v="24110"/>
    <d v="2019-01-01T00:00:00"/>
    <n v="131189.79999999999"/>
    <n v="36077.169999999976"/>
    <x v="858"/>
    <n v="0"/>
  </r>
  <r>
    <s v="54802"/>
    <s v="Reol til bure"/>
    <s v="-"/>
    <s v="Jesper Stæhr"/>
    <x v="2"/>
    <s v="19500 Biomedicinsk Laboratorium"/>
    <s v="Campusvej 55, 5230 Odense M"/>
    <s v="V13-610a-0"/>
    <s v="techniplast"/>
    <s v="DGM80"/>
    <s v="24747"/>
    <d v="2019-01-01T00:00:00"/>
    <n v="156902.35"/>
    <n v="43148.170000000013"/>
    <x v="859"/>
    <n v="0"/>
  </r>
  <r>
    <s v="54803"/>
    <s v="PhenoMaster NG (TSE)"/>
    <s v="-"/>
    <s v="Ann-Britt Marcher"/>
    <x v="1"/>
    <s v="31000 Institut for Biokemi og Molekylær Biologi"/>
    <s v="J.B. Winsløsvej 23, 5000 Odense C"/>
    <s v="V15-612c-0"/>
    <s v="TSE Systems"/>
    <s v="PhenoMaster NG"/>
    <s v="190319-04"/>
    <d v="2019-03-27T00:00:00"/>
    <n v="2798677.18"/>
    <n v="0"/>
    <x v="860"/>
    <n v="0"/>
  </r>
  <r>
    <s v="54804"/>
    <s v="Mask Aligner"/>
    <s v="-"/>
    <s v="Arkadiusz Jarosław Goszczak"/>
    <x v="2"/>
    <s v="44003 SDU Microtechnology"/>
    <s v="Alsion 2, 6400 Sønderborg"/>
    <s v="H1-07 Cleanroom"/>
    <s v="SUSS Micro Tec"/>
    <s v="MJB4"/>
    <s v="MJB4-000573"/>
    <d v="2019-04-10T00:00:00"/>
    <n v="694944.83"/>
    <n v="208483.39"/>
    <x v="861"/>
    <n v="0"/>
  </r>
  <r>
    <s v="54806"/>
    <s v="GC-MS (Pauline)"/>
    <s v="-"/>
    <s v="Tina Ravn Pedersen"/>
    <x v="0"/>
    <s v="13900 Retsmedicinsk Institut"/>
    <s v="Campusvej 55, 5230 Odense M"/>
    <s v="V15-909a-0"/>
    <s v="Agilent Technologies"/>
    <s v="G7077B"/>
    <s v="US1915M039"/>
    <d v="2019-06-22T00:00:00"/>
    <n v="499894.02"/>
    <n v="11902.239999999991"/>
    <x v="862"/>
    <n v="0"/>
  </r>
  <r>
    <s v="54808"/>
    <s v="Scanning probe microscope"/>
    <s v="3474962"/>
    <s v="Luciana Tavares"/>
    <x v="2"/>
    <s v="45003 SDU Center for Industriel Elektronik (CIE)"/>
    <s v="Alsion 2, 6400 Sønderborg"/>
    <s v="A2-46"/>
    <s v="Nanonics"/>
    <s v="MultiView 4000"/>
    <s v="9011-8000/0"/>
    <d v="2019-05-06T00:00:00"/>
    <n v="1258935.3700000001"/>
    <n v="388171.7300000001"/>
    <x v="863"/>
    <n v="1"/>
  </r>
  <r>
    <s v="54809"/>
    <s v="FPLC"/>
    <s v="2151245"/>
    <s v="Jonas Heilskov Graversen"/>
    <x v="1"/>
    <s v="10204 Inflammationsforskning"/>
    <s v="Campusvej 55, 5230 Odense M"/>
    <s v="V17-611a-2"/>
    <s v="GE Healthcare Bio-Sciences AB, Sverige"/>
    <s v="Âkta Pure 29018224"/>
    <s v="2453209"/>
    <d v="2019-01-29T00:00:00"/>
    <n v="342192.42"/>
    <n v="0"/>
    <x v="864"/>
    <n v="1"/>
  </r>
  <r>
    <s v="54810"/>
    <s v="Aktivt udstyr til to krydsfelter i den nye tilbygning til Alsion (CIE)"/>
    <s v="-"/>
    <s v="Jørgen Kristian Minet"/>
    <x v="1"/>
    <s v="93003 Operations"/>
    <s v="Alsion 2, 6400 Sønderborg"/>
    <s v="Flere"/>
    <s v="Cisco"/>
    <s v="c9407R-96U-BNDL-E og fler"/>
    <s v="Adskillige"/>
    <d v="2019-07-01T00:00:00"/>
    <n v="109630.6"/>
    <n v="0"/>
    <x v="865"/>
    <n v="0"/>
  </r>
  <r>
    <s v="54811"/>
    <s v="To nye datacenterswitche til 40G og 100G"/>
    <s v="-"/>
    <s v="Jørgen Kristian Minet"/>
    <x v="1"/>
    <s v="93003 Operations"/>
    <s v="Campusvej 55, 5230 Odense M"/>
    <s v="Datacenter"/>
    <s v="Cisco"/>
    <s v="C1-N9K-C93180LC-EX,C1F4PN"/>
    <s v="Adskillige"/>
    <d v="2019-06-01T00:00:00"/>
    <n v="205188.56"/>
    <n v="0"/>
    <x v="866"/>
    <n v="0"/>
  </r>
  <r>
    <s v="54816"/>
    <s v="Massespektrometer Q-tot"/>
    <s v="4343068"/>
    <s v="Bala K Prabhala"/>
    <x v="1"/>
    <s v="30500 Institut for Fysik, Kemi og Farmaci"/>
    <s v="Campusvej 55, 5230 Odense M"/>
    <s v="Ø14-605-0"/>
    <s v="Waters"/>
    <s v="Micromass Q-TOT Premier"/>
    <s v="HAA 058"/>
    <d v="2019-07-01T00:00:00"/>
    <n v="229918.37"/>
    <n v="0"/>
    <x v="867"/>
    <n v="1"/>
  </r>
  <r>
    <s v="54817"/>
    <s v="Rigiscan system (scanner)"/>
    <s v="2121283"/>
    <s v="Lars Lund"/>
    <x v="1"/>
    <s v="10100 Klinisk Institut"/>
    <s v="Campusvej 55, 5230 Odense M"/>
    <s v="OUH afdeling L"/>
    <s v="-"/>
    <s v="-"/>
    <s v="-"/>
    <d v="2019-10-01T00:00:00"/>
    <n v="103209.31"/>
    <n v="0"/>
    <x v="868"/>
    <n v="1"/>
  </r>
  <r>
    <s v="54818"/>
    <s v="Printer"/>
    <s v="-"/>
    <s v="Ditte Bjerrisgaard"/>
    <x v="0"/>
    <s v="91302 Grafisk Center"/>
    <s v="Campusvej 55, 5230 Odense M"/>
    <s v="Grafisk Center -V3-604c-0"/>
    <s v="Heidelberg"/>
    <s v="New Versafire EP og EV"/>
    <s v="C5029F230007, 5029F230011,C889J610"/>
    <d v="2019-07-01T00:00:00"/>
    <n v="2555965"/>
    <n v="91284.600000000093"/>
    <x v="869"/>
    <n v="0"/>
  </r>
  <r>
    <s v="54819"/>
    <s v="VW Caddy - 7 personers  Vogn 3"/>
    <s v="-"/>
    <s v="Niels Christian With Møller"/>
    <x v="1"/>
    <s v="30600 Biologisk Institut"/>
    <s v="Campusvej 55, 5230 Odense M"/>
    <s v="Parkeringsplads"/>
    <s v="VW"/>
    <s v="WV2ZZZ2KZKX121805"/>
    <s v="0080013 / 11051644 - CK62015"/>
    <d v="2019-06-20T00:00:00"/>
    <n v="145337"/>
    <n v="0"/>
    <x v="870"/>
    <n v="0"/>
  </r>
  <r>
    <s v="54820"/>
    <s v="Transportbånd med magnet slæder"/>
    <s v="-"/>
    <s v="Karina T. Therkildsen"/>
    <x v="1"/>
    <s v="41008 SDU I4.0 LAB"/>
    <s v="Campusvej 55, 5230 Odense M"/>
    <s v="SDU Fjernlager"/>
    <s v="B&amp;R Industrial Automation A/S"/>
    <s v="ACOPOStrak"/>
    <s v="Ukendt"/>
    <d v="2019-10-01T00:00:00"/>
    <n v="1998033.97"/>
    <n v="0"/>
    <x v="871"/>
    <n v="0"/>
  </r>
  <r>
    <s v="54821"/>
    <s v="Immunhistokemisk farvemaskine"/>
    <s v="-"/>
    <s v="Tanja Dreehsen Højgaard"/>
    <x v="2"/>
    <s v="13900 Retsmedicinsk Institut"/>
    <s v="Campusvej 55, 5230 Odense M"/>
    <s v="V17-912b-0"/>
    <s v="Agilent/DAKO"/>
    <s v="Autostainer Link 48"/>
    <s v="AS5281D1708"/>
    <d v="2019-06-25T00:00:00"/>
    <n v="499942.39"/>
    <n v="158315.09"/>
    <x v="872"/>
    <n v="0"/>
  </r>
  <r>
    <s v="54822"/>
    <s v="Speciel bygget med med lift og sædder der kan flyttes rundt i bilen"/>
    <s v="-"/>
    <s v="Richard Beck"/>
    <x v="1"/>
    <s v="49001 TEK Dekanatsekretariat"/>
    <s v="Beldringevej 252, 5270 Odense N"/>
    <s v="B1-13-00"/>
    <s v="Ford"/>
    <s v="Ford Transit 2,0 TDCi (13"/>
    <s v="Regnr. CJ55225"/>
    <d v="2019-06-18T00:00:00"/>
    <n v="367555"/>
    <n v="0"/>
    <x v="873"/>
    <n v="0"/>
  </r>
  <r>
    <s v="54823"/>
    <s v="Kropsbåret motion capturing system"/>
    <s v="-"/>
    <s v="Karina T. Therkildsen"/>
    <x v="1"/>
    <s v="41008 SDU I4.0 LAB"/>
    <s v="Campusvej 55, 5230 Odense M"/>
    <s v="Ø21-603"/>
    <s v="Xsens Technologies B.V."/>
    <s v="MVN-LINK"/>
    <s v="9001941"/>
    <d v="2019-07-23T00:00:00"/>
    <n v="258127.51"/>
    <n v="0"/>
    <x v="874"/>
    <n v="0"/>
  </r>
  <r>
    <s v="54824"/>
    <s v="Klimaskab"/>
    <s v="3474962"/>
    <s v="Henrik Andersen"/>
    <x v="0"/>
    <s v="45003 SDU Center for Industriel Elektronik (CIE)"/>
    <s v="Alsion 2, 6400 Sønderborg"/>
    <s v="CIE 0:06"/>
    <s v="WeissTechnik"/>
    <s v="ClimeEvent C/60"/>
    <s v="-"/>
    <d v="2019-11-10T00:00:00"/>
    <n v="531817.5"/>
    <n v="44318.179999999993"/>
    <x v="875"/>
    <n v="1"/>
  </r>
  <r>
    <s v="54826"/>
    <s v="LISST-200X laser particle analyser"/>
    <s v="-"/>
    <s v="Anni Glud"/>
    <x v="1"/>
    <s v="30602 Nordcee"/>
    <s v="Campusvej 55, 5230 Odense M"/>
    <s v="V12-408-0"/>
    <s v="Sequoia Scientific/MacArtney"/>
    <s v="LISST 200X"/>
    <s v="Sn2112"/>
    <d v="2019-09-01T00:00:00"/>
    <n v="298456"/>
    <n v="0"/>
    <x v="876"/>
    <n v="0"/>
  </r>
  <r>
    <s v="54827"/>
    <s v="Plate Reader"/>
    <s v="-"/>
    <s v="Ronni Nielsen"/>
    <x v="0"/>
    <s v="31000 Institut for Biokemi og Molekylær Biologi"/>
    <s v="Campusvej 55, 5230 Odense M"/>
    <s v="SM: V18-404-2"/>
    <s v="BMG LABTECH"/>
    <s v="-"/>
    <s v="430-1207"/>
    <d v="2019-09-01T00:00:00"/>
    <n v="249000"/>
    <n v="14821.41"/>
    <x v="877"/>
    <n v="0"/>
  </r>
  <r>
    <s v="54829"/>
    <s v="HPLC"/>
    <s v="13761+53255+23649"/>
    <s v="Nils Joakim K. Færgeman"/>
    <x v="0"/>
    <s v="31000 Institut for Biokemi og Molekylær Biologi"/>
    <s v="Campusvej 55, 5230 Odense M"/>
    <s v="V8-510a-1"/>
    <s v="Thermo"/>
    <s v="VANQUISH HORIZON BINARY"/>
    <s v="H:8301554,HT:8306624,H:8306646,H:65"/>
    <d v="2019-08-01T00:00:00"/>
    <n v="346647"/>
    <n v="16507"/>
    <x v="878"/>
    <n v="1"/>
  </r>
  <r>
    <s v="54830"/>
    <s v="ThermalAir Temperature Test System"/>
    <s v="3474962"/>
    <s v="Kurt Godiksen"/>
    <x v="0"/>
    <s v="45003 SDU Center for Industriel Elektronik (CIE)"/>
    <s v="Alsion 2, 6400 Sønderborg"/>
    <s v="CIE 4-06"/>
    <s v="MPI Thermal"/>
    <s v="MPI TA-5000A /E"/>
    <s v="TA5KA11-1803059"/>
    <d v="2019-07-01T00:00:00"/>
    <n v="295521.57"/>
    <n v="10554.45000000001"/>
    <x v="879"/>
    <n v="1"/>
  </r>
  <r>
    <s v="54831"/>
    <s v="nanoparticle synthesis"/>
    <s v="74213"/>
    <s v="Shuang Ma Andersen"/>
    <x v="0"/>
    <s v="42002 SDU Chemical Engineering"/>
    <s v="Campusvej 55, 5230 Odense M"/>
    <s v="Ø33-509-1"/>
    <s v="VWR International A/S"/>
    <s v="Discovery SP"/>
    <s v="n.a."/>
    <d v="2019-06-15T00:00:00"/>
    <n v="156321.09"/>
    <n v="3721.8800000000051"/>
    <x v="880"/>
    <n v="1"/>
  </r>
  <r>
    <s v="54832"/>
    <s v="Trækstyrkemåler"/>
    <s v="74985"/>
    <s v="Jakob Kjelstrup-Hansen"/>
    <x v="0"/>
    <s v="44002 SDU NanoSyd"/>
    <s v="Alsion 2, 6400 Sønderborg"/>
    <s v="A3-07"/>
    <s v="Deben UK"/>
    <s v="MT200"/>
    <s v="-"/>
    <d v="2019-09-01T00:00:00"/>
    <n v="115965.7"/>
    <n v="6902.8300000000017"/>
    <x v="881"/>
    <n v="1"/>
  </r>
  <r>
    <s v="54833"/>
    <s v="Drejebænk"/>
    <s v="3474963"/>
    <s v="Jan Bujakiewicz Tiettje"/>
    <x v="2"/>
    <s v="45003 SDU Center for Industriel Elektronik (CIE)"/>
    <s v="Alsion 2, 6400 Sønderborg"/>
    <s v="A0-07 Mekanisk værksted"/>
    <s v="Weiler"/>
    <s v="Weiler CONDOR VC+"/>
    <s v="OA03"/>
    <d v="2019-05-21T00:00:00"/>
    <n v="391132.5"/>
    <n v="120599.13"/>
    <x v="882"/>
    <n v="1"/>
  </r>
  <r>
    <s v="54835"/>
    <s v="Klimaskab"/>
    <s v="3474962"/>
    <s v="Henrik Andersen"/>
    <x v="0"/>
    <s v="45003 SDU Center for Industriel Elektronik (CIE)"/>
    <s v="Alsion 2, 6400 Sønderborg"/>
    <s v="CIE 0:06"/>
    <s v="ACS - Angelantoni"/>
    <s v="FM600 C Flower"/>
    <s v="TT03530"/>
    <d v="2019-12-15T00:00:00"/>
    <n v="373998.07"/>
    <n v="35618.859999999993"/>
    <x v="883"/>
    <n v="1"/>
  </r>
  <r>
    <s v="54836"/>
    <s v="Q-Exactive massespektrometer samt Vanquish HPLC system"/>
    <s v="3171077"/>
    <s v="Tore B. Stage"/>
    <x v="0"/>
    <s v="10304 Klinisk farmakologi, farmaci og Miljømedicin"/>
    <s v="Campusvej 55, 5230 Odense M"/>
    <s v="V17-812b-2"/>
    <s v="Thermo Fisher Scientific"/>
    <s v="Q-Exactive"/>
    <s v="SNO1800L"/>
    <d v="2020-05-29T00:00:00"/>
    <n v="2399995"/>
    <n v="371427.81000000011"/>
    <x v="884"/>
    <n v="1"/>
  </r>
  <r>
    <s v="54838"/>
    <s v="Mixed Signal Oscilloscope"/>
    <s v="3474962"/>
    <s v="Kurt Godiksen"/>
    <x v="0"/>
    <s v="45003 SDU Center for Industriel Elektronik (CIE)"/>
    <s v="Alsion 2, 6400 Sønderborg"/>
    <s v="CIE 4:06"/>
    <s v="Tektronix"/>
    <s v="MSO56"/>
    <s v="C017724"/>
    <d v="2019-10-01T00:00:00"/>
    <n v="219975"/>
    <n v="15712.5"/>
    <x v="885"/>
    <n v="1"/>
  </r>
  <r>
    <s v="54841"/>
    <s v="Robotarm med controller skab"/>
    <s v="-"/>
    <s v="Karina T. Therkildsen"/>
    <x v="1"/>
    <s v="41008 SDU I4.0 LAB"/>
    <s v="Campusvej 55, 5230 Odense M"/>
    <s v="Ø21-603-00"/>
    <s v="Universal Robots"/>
    <s v="UR10e"/>
    <s v="20185000053"/>
    <d v="2019-12-20T00:00:00"/>
    <n v="112500"/>
    <n v="0"/>
    <x v="886"/>
    <n v="0"/>
  </r>
  <r>
    <s v="54842"/>
    <s v="Robotarm med controller skab"/>
    <s v="-"/>
    <s v="Karina T. Therkildsen"/>
    <x v="1"/>
    <s v="41008 SDU I4.0 LAB"/>
    <s v="Campusvej 55, 5230 Odense M"/>
    <s v="Ø21-603-00"/>
    <s v="Universal Robots"/>
    <s v="UR10e"/>
    <s v="20185000234"/>
    <d v="2019-12-20T00:00:00"/>
    <n v="112500"/>
    <n v="0"/>
    <x v="887"/>
    <n v="0"/>
  </r>
  <r>
    <s v="54843"/>
    <s v="Robotarm med controller skab"/>
    <s v="-"/>
    <s v="Karina T. Therkildsen"/>
    <x v="1"/>
    <s v="41008 SDU I4.0 LAB"/>
    <s v="Campusvej 55, 5230 Odense M"/>
    <s v="Ø21-603-00"/>
    <s v="Universal Robots"/>
    <s v="UR10e"/>
    <s v="20185000257"/>
    <d v="2019-12-20T00:00:00"/>
    <n v="112500"/>
    <n v="0"/>
    <x v="888"/>
    <n v="0"/>
  </r>
  <r>
    <s v="54844"/>
    <s v="Robotarm med controller skab"/>
    <s v="-"/>
    <s v="Karina T. Therkildsen"/>
    <x v="1"/>
    <s v="41008 SDU I4.0 LAB"/>
    <s v="Campusvej 55, 5230 Odense M"/>
    <s v="Ø21-603-00"/>
    <s v="Universal Robots"/>
    <s v="UR10e"/>
    <s v="20185000329"/>
    <d v="2019-12-20T00:00:00"/>
    <n v="112500"/>
    <n v="0"/>
    <x v="889"/>
    <n v="0"/>
  </r>
  <r>
    <s v="54845"/>
    <s v="stereo-camera system"/>
    <s v="-"/>
    <s v="Anni Glud"/>
    <x v="0"/>
    <s v="30602 Nordcee"/>
    <s v="Campusvej 55, 5230 Odense M"/>
    <s v="V12-408-0"/>
    <s v="Harbotronics"/>
    <s v="-"/>
    <s v="142071001631 + 102071010366"/>
    <d v="2019-12-27T00:00:00"/>
    <n v="159695.29"/>
    <n v="15209.16"/>
    <x v="890"/>
    <n v="0"/>
  </r>
  <r>
    <s v="54846"/>
    <s v="Cyklisk udskiftning af access switche, 2019 - udvidelse"/>
    <s v="-"/>
    <s v="Lars Thomsen"/>
    <x v="1"/>
    <s v="93003 Operations"/>
    <s v="Campusvej 55, 5230 Odense M"/>
    <s v="Forskellige krydsfelter-Odense"/>
    <s v="Cisco"/>
    <s v="Catalyst 9400 Series mm."/>
    <s v="Adskillige"/>
    <d v="2020-03-01T00:00:00"/>
    <n v="1367925.3"/>
    <n v="0"/>
    <x v="891"/>
    <n v="0"/>
  </r>
  <r>
    <s v="54850"/>
    <s v="Aktivt udstyr til DIAS"/>
    <s v="-"/>
    <s v="Jørgen Kristian Minet"/>
    <x v="1"/>
    <s v="93003 Operations"/>
    <s v="Campusvej 55, 5230 Odense M"/>
    <s v="Krydsfelter i DIAS: OU46"/>
    <s v="Cisco"/>
    <s v="Cisco Catalyst 9400 switc"/>
    <s v="Flere"/>
    <d v="2020-02-01T00:00:00"/>
    <n v="568353.73"/>
    <n v="0"/>
    <x v="892"/>
    <n v="0"/>
  </r>
  <r>
    <s v="54852"/>
    <s v="VW Caddy - 7 personers vogn 1"/>
    <s v="-"/>
    <s v="Niels Christian With Møller"/>
    <x v="1"/>
    <s v="30600 Biologisk Institut"/>
    <s v="Campusvej 55, 5230 Odense M"/>
    <s v="Parkeringsplads"/>
    <s v="VW"/>
    <s v="Caddy"/>
    <s v="CM 96337"/>
    <d v="2019-10-24T00:00:00"/>
    <n v="171384"/>
    <n v="0"/>
    <x v="893"/>
    <n v="0"/>
  </r>
  <r>
    <s v="54853"/>
    <s v="Incucyte"/>
    <s v="-"/>
    <s v="Paolo Ceppi"/>
    <x v="2"/>
    <s v="31000 Institut for Biokemi og Molekylær Biologi"/>
    <s v="Campusvej 55, 5230 Odense M"/>
    <s v="V18-411b-0"/>
    <s v="Essen Biosciences"/>
    <s v="9500-4647-J00"/>
    <s v="IC 510512"/>
    <d v="2019-09-22T00:00:00"/>
    <n v="965252.78"/>
    <n v="329794.8"/>
    <x v="894"/>
    <n v="0"/>
  </r>
  <r>
    <s v="54860"/>
    <s v="Mikroskop"/>
    <s v="3474204+3373196+3310198"/>
    <s v="Jonathan Brewer"/>
    <x v="2"/>
    <s v="31000 Institut for Biokemi og Molekylær Biologi"/>
    <s v="Campusvej 55, 5230 Odense M"/>
    <s v="v12-603a-0"/>
    <s v="Abberior Instruments GmbH"/>
    <s v="2C Facility Line STED Mic"/>
    <s v="FC194201"/>
    <d v="2019-12-01T00:00:00"/>
    <n v="4673781.58"/>
    <n v="1713719.95"/>
    <x v="895"/>
    <n v="1"/>
  </r>
  <r>
    <s v="54861"/>
    <s v="Nano-litre dispensing robotics"/>
    <s v="-"/>
    <s v="Ronni Nielsen"/>
    <x v="0"/>
    <s v="31000 Institut for Biokemi og Molekylær Biologi"/>
    <s v="Campusvej 55, 5230 Odense M"/>
    <s v="SM: V18-404-2"/>
    <s v="Formulatrix"/>
    <s v="V3_2_ACC"/>
    <s v="734"/>
    <d v="2019-03-01T00:00:00"/>
    <n v="268299.24"/>
    <n v="0"/>
    <x v="896"/>
    <n v="0"/>
  </r>
  <r>
    <s v="54862"/>
    <s v="Digital Mikroskop"/>
    <s v="3474962"/>
    <s v="Thomas Ebel"/>
    <x v="0"/>
    <s v="45003 SDU Center for Industriel Elektronik (CIE)"/>
    <s v="Alsion 2, 6400 Sønderborg"/>
    <s v="CIE 4-03"/>
    <s v="Keyence"/>
    <s v="VHX-950F"/>
    <s v="7D910067"/>
    <d v="2019-11-01T00:00:00"/>
    <n v="389190.22"/>
    <n v="32432.489999999991"/>
    <x v="897"/>
    <n v="1"/>
  </r>
  <r>
    <s v="54863"/>
    <s v="MicroLabBox"/>
    <s v="3474962"/>
    <s v="Kurt Godiksen"/>
    <x v="1"/>
    <s v="45003 SDU Center for Industriel Elektronik (CIE)"/>
    <s v="Alsion 2, 6400 Sønderborg"/>
    <s v="CIE 4:06"/>
    <s v="dSpace"/>
    <s v="DS1202"/>
    <s v="891025"/>
    <d v="2019-10-01T00:00:00"/>
    <n v="100315.8"/>
    <n v="0"/>
    <x v="898"/>
    <n v="1"/>
  </r>
  <r>
    <s v="54864"/>
    <s v="Liquid handling robot"/>
    <s v="-"/>
    <s v="Ronni Nielsen"/>
    <x v="0"/>
    <s v="31000 Institut for Biokemi og Molekylær Biologi"/>
    <s v="Campusvej 55, 5230 Odense M"/>
    <s v="V16-408b-2"/>
    <s v="Perkin Elmer"/>
    <s v="IQ"/>
    <s v="SS1913N2639"/>
    <d v="2019-05-10T00:00:00"/>
    <n v="1098772.45"/>
    <n v="13080.709999999959"/>
    <x v="899"/>
    <n v="0"/>
  </r>
  <r>
    <s v="54865"/>
    <s v="Robotarm"/>
    <s v="3474962"/>
    <s v="Kasper Mayntz Paasch"/>
    <x v="0"/>
    <s v="45003 SDU Center for Industriel Elektronik (CIE)"/>
    <s v="Alsion 2, 6400 Sønderborg"/>
    <s v="CIE 2-01"/>
    <s v="Kawasaki"/>
    <s v="EDU-PACK RS"/>
    <s v="3RS007C02153"/>
    <d v="2019-12-01T00:00:00"/>
    <n v="142460"/>
    <n v="13567.72"/>
    <x v="900"/>
    <n v="1"/>
  </r>
  <r>
    <s v="54868"/>
    <s v="Varmestyring til 145KW kanalvarmer"/>
    <s v="2454174"/>
    <s v="Baris Burak Kanbur"/>
    <x v="1"/>
    <s v="45004 SDU Mechanical Engineering"/>
    <s v="Campusvej 55, 5230 Odense M"/>
    <s v="Dinex -Fynsvej 39 - Middelfart"/>
    <s v="ELKAS"/>
    <s v="specielbygget styringsenh"/>
    <s v="NA"/>
    <d v="2019-08-30T00:00:00"/>
    <n v="152000"/>
    <n v="0"/>
    <x v="901"/>
    <n v="1"/>
  </r>
  <r>
    <s v="54869"/>
    <s v="Probe"/>
    <s v="3474962"/>
    <s v="Kurt Godiksen"/>
    <x v="0"/>
    <s v="45003 SDU Center for Industriel Elektronik (CIE)"/>
    <s v="Alsion 2, 6400 Sønderborg"/>
    <s v="CIE 4:06"/>
    <s v="Tektronix"/>
    <s v="TIVH08"/>
    <s v="B010552"/>
    <d v="2019-10-01T00:00:00"/>
    <n v="134400"/>
    <n v="9600"/>
    <x v="902"/>
    <n v="1"/>
  </r>
  <r>
    <s v="54870"/>
    <s v="Probe"/>
    <s v="3474962"/>
    <s v="Kurt Godiksen"/>
    <x v="0"/>
    <s v="45003 SDU Center for Industriel Elektronik (CIE)"/>
    <s v="Alsion 2, 6400 Sønderborg"/>
    <s v="CIE 4:06"/>
    <s v="Tektronix"/>
    <s v="TIVH08"/>
    <s v="B010554"/>
    <d v="2019-10-01T00:00:00"/>
    <n v="134400"/>
    <n v="9600"/>
    <x v="903"/>
    <n v="1"/>
  </r>
  <r>
    <s v="54871"/>
    <s v="Probe"/>
    <s v="3474962"/>
    <s v="Kurt Godiksen"/>
    <x v="0"/>
    <s v="45003 SDU Center for Industriel Elektronik (CIE)"/>
    <s v="Alsion 2, 6400 Sønderborg"/>
    <s v="CIE 4:06"/>
    <s v="Tektronix"/>
    <s v="TIVH08"/>
    <s v="B010555"/>
    <d v="2019-10-01T00:00:00"/>
    <n v="134400"/>
    <n v="9600"/>
    <x v="904"/>
    <n v="1"/>
  </r>
  <r>
    <s v="54873"/>
    <s v="Holoprinter"/>
    <s v="3474210"/>
    <s v="Morten Madsen"/>
    <x v="0"/>
    <s v="44002 SDU NanoSyd"/>
    <s v="Alsion 2, 6400 Sønderborg"/>
    <s v="H1-07 Cleanroom"/>
    <s v="Stensborg A/S"/>
    <s v="UNI A6 DT"/>
    <s v="-"/>
    <d v="2019-05-01T00:00:00"/>
    <n v="262308.68"/>
    <n v="3122.8099999999981"/>
    <x v="905"/>
    <n v="1"/>
  </r>
  <r>
    <s v="54874"/>
    <s v="udstyr til måling på solceller"/>
    <s v="3474210"/>
    <s v="Morten Madsen"/>
    <x v="0"/>
    <s v="44002 SDU NanoSyd"/>
    <s v="Alsion 2, 6400 Sønderborg"/>
    <s v="A3-16 OPTIKLAB"/>
    <s v="Bentham Instruments Ltd"/>
    <s v="PVE300"/>
    <s v="30990/1"/>
    <d v="2019-12-15T00:00:00"/>
    <n v="312670.02"/>
    <n v="29778.160000000029"/>
    <x v="906"/>
    <n v="1"/>
  </r>
  <r>
    <s v="54875"/>
    <s v="MicroLabBox"/>
    <s v="3474962"/>
    <s v="Kurt Godiksen"/>
    <x v="1"/>
    <s v="45003 SDU Center for Industriel Elektronik (CIE)"/>
    <s v="Alsion 2, 6400 Sønderborg"/>
    <s v="CIE 4:06"/>
    <s v="dSpace"/>
    <s v="DS1202"/>
    <s v="891031"/>
    <d v="2019-10-01T00:00:00"/>
    <n v="100315.8"/>
    <n v="0"/>
    <x v="907"/>
    <n v="1"/>
  </r>
  <r>
    <s v="54876"/>
    <s v="Zebrafisk anlæg til forskningsbrug"/>
    <s v="71782+2121308"/>
    <s v="Ditte Caroline Andersen"/>
    <x v="1"/>
    <s v="10100 Klinisk Institut"/>
    <s v="Campusvej 55, 5230 Odense M"/>
    <s v="V05-6028c-0"/>
    <s v="Zebtec"/>
    <s v="'-"/>
    <s v="1900291"/>
    <d v="2020-06-12T00:00:00"/>
    <n v="158778.15"/>
    <n v="0"/>
    <x v="908"/>
    <n v="1"/>
  </r>
  <r>
    <s v="54877"/>
    <s v="Pladeslæser til UV-Vis og fluorescens"/>
    <s v="74158+3474159"/>
    <s v="Lars Duelund"/>
    <x v="1"/>
    <s v="42003 SDU Biotechnology"/>
    <s v="Campusvej 55, 5230 Odense M"/>
    <s v="Ø31-511-1"/>
    <s v="Biotek"/>
    <s v="Synergy H1 H1M"/>
    <s v="19120922"/>
    <d v="2019-12-19T00:00:00"/>
    <n v="199000"/>
    <n v="0"/>
    <x v="909"/>
    <n v="1"/>
  </r>
  <r>
    <s v="54878"/>
    <s v="Myograf"/>
    <s v="-"/>
    <s v="Per Svenningsen"/>
    <x v="2"/>
    <s v="10203 Kardiovaskulær &amp; Renalforskning"/>
    <s v="Campusvej 55, 5230 Odense M"/>
    <s v="V17-700a-1"/>
    <s v="DMT"/>
    <s v="620M"/>
    <s v="090719-77877"/>
    <d v="2019-12-01T00:00:00"/>
    <n v="200353"/>
    <n v="73462.740000000005"/>
    <x v="910"/>
    <n v="0"/>
  </r>
  <r>
    <s v="54879"/>
    <s v="Myograf"/>
    <s v="71467"/>
    <s v="Per Svenningsen"/>
    <x v="2"/>
    <s v="10203 Kardiovaskulær &amp; Renalforskning"/>
    <s v="Campusvej 55, 5230 Odense M"/>
    <s v="V17-700a-1"/>
    <s v="DMT"/>
    <s v="620M"/>
    <s v="110919-777814"/>
    <d v="2019-12-01T00:00:00"/>
    <n v="152688"/>
    <n v="55985.600000000013"/>
    <x v="911"/>
    <n v="1"/>
  </r>
  <r>
    <s v="54880"/>
    <s v="FLIR Kamera"/>
    <s v="74952"/>
    <s v="William Greenbank"/>
    <x v="0"/>
    <s v="45003 SDU Center for Industriel Elektronik (CIE)"/>
    <s v="Alsion 2, 6400 Sønderborg"/>
    <s v="CIE 4-03"/>
    <s v="ResearchIR"/>
    <s v="FLIR A655sc"/>
    <s v="-"/>
    <d v="2019-12-01T00:00:00"/>
    <n v="122365.32"/>
    <n v="11653.840000000009"/>
    <x v="912"/>
    <n v="1"/>
  </r>
  <r>
    <s v="54881"/>
    <s v="Anæstesimonitorer OP-stue"/>
    <s v="-"/>
    <s v="Jesper Stæhr"/>
    <x v="2"/>
    <s v="19500 Biomedicinsk Laboratorium"/>
    <s v="Campusvej 55, 5230 Odense M"/>
    <s v="V06-608a-0"/>
    <s v="Philips"/>
    <s v="X3"/>
    <s v="DE61150119,61149786,61150138,611497"/>
    <d v="2019-11-11T00:00:00"/>
    <n v="243000"/>
    <n v="87075"/>
    <x v="913"/>
    <n v="0"/>
  </r>
  <r>
    <s v="54882"/>
    <s v="Laserskærer til stålplader"/>
    <s v="-"/>
    <s v="Allan Jensen"/>
    <x v="1"/>
    <s v="45004 SDU Mechanical Engineering"/>
    <s v="Campusvej 55, 5230 Odense M"/>
    <s v="Ø33-602-1"/>
    <s v="Seng Feng Laser"/>
    <s v="SF1313G"/>
    <s v="201910209"/>
    <d v="2019-11-15T00:00:00"/>
    <n v="231008.86"/>
    <n v="0"/>
    <x v="914"/>
    <n v="0"/>
  </r>
  <r>
    <s v="54883"/>
    <s v="GPU node"/>
    <s v="3373236+2353274"/>
    <s v="Claudio Pica"/>
    <x v="8"/>
    <s v="39600 eScience"/>
    <s v="Campusvej 55, 5230 Odense M"/>
    <s v="Ø6-512-0 (HPC Serverrum)"/>
    <s v="-"/>
    <s v="C4140"/>
    <s v="-"/>
    <d v="2019-12-01T00:00:00"/>
    <n v="258755.1"/>
    <n v="0"/>
    <x v="915"/>
    <n v="1"/>
  </r>
  <r>
    <s v="54884"/>
    <s v="Storage system"/>
    <s v="-"/>
    <s v="Claudio Pica"/>
    <x v="8"/>
    <s v="39600 eScience"/>
    <s v="Campusvej 55, 5230 Odense M"/>
    <s v="HPC Serverrum"/>
    <s v="IBM"/>
    <s v="ESSGL1c"/>
    <s v="-"/>
    <d v="2019-10-01T00:00:00"/>
    <n v="1521827"/>
    <n v="0"/>
    <x v="916"/>
    <n v="0"/>
  </r>
  <r>
    <s v="54885"/>
    <s v="GPU node"/>
    <s v="2353274+3373236+2353273"/>
    <s v="Claudio Pica"/>
    <x v="8"/>
    <s v="39600 eScience"/>
    <s v="Campusvej 55, 5230 Odense M"/>
    <s v="Ø6-512-0 (HPC Serverrum)"/>
    <s v="-"/>
    <s v="C4140"/>
    <s v="-"/>
    <d v="2019-12-01T00:00:00"/>
    <n v="264596"/>
    <n v="0"/>
    <x v="917"/>
    <n v="1"/>
  </r>
  <r>
    <s v="54886"/>
    <s v="OEM Raman Spektrometer"/>
    <s v="74973"/>
    <s v="Martin Aage Barsøe Hedegaard"/>
    <x v="2"/>
    <s v="42003 SDU Biotechnology"/>
    <s v="Campusvej 55, 5230 Odense M"/>
    <s v="-"/>
    <s v="Ibsen Photonics"/>
    <s v="404-1278"/>
    <s v="150165"/>
    <d v="2019-09-26T00:00:00"/>
    <n v="166250"/>
    <n v="56802.03"/>
    <x v="918"/>
    <n v="1"/>
  </r>
  <r>
    <s v="54888"/>
    <s v="Læksøger"/>
    <s v="2474961"/>
    <s v="Arkadiusz Jarosław Goszczak"/>
    <x v="0"/>
    <s v="45003 SDU Center for Industriel Elektronik (CIE)"/>
    <s v="Alsion 2, 6400 Sønderborg"/>
    <s v="Flytbart: bruges flere steder"/>
    <s v="Edwards"/>
    <s v="ELD500 Flex"/>
    <s v="198061563"/>
    <d v="2019-12-19T00:00:00"/>
    <n v="153390.20000000001"/>
    <n v="14608.68000000002"/>
    <x v="919"/>
    <n v="1"/>
  </r>
  <r>
    <s v="54889"/>
    <s v="Massspektrometer (Cebi - Exp1)"/>
    <s v="2353229"/>
    <s v="Jens Skorstengaard Andersen"/>
    <x v="0"/>
    <s v="31000 Institut for Biokemi og Molekylær Biologi"/>
    <s v="Campusvej 55, 5230 Odense M"/>
    <s v="V11-508-1"/>
    <s v="ThermoFisher Scientific"/>
    <s v="N/A"/>
    <s v="MA10183N"/>
    <d v="2020-05-15T00:00:00"/>
    <n v="1300000"/>
    <n v="201190.51"/>
    <x v="920"/>
    <n v="1"/>
  </r>
  <r>
    <s v="54892"/>
    <s v="HPLC-MS system"/>
    <s v="2353229"/>
    <s v="Thomas Ebel"/>
    <x v="2"/>
    <s v="45003 SDU Center for Industriel Elektronik (CIE)"/>
    <s v="Alsion 2, 6400 Sønderborg"/>
    <s v="CIE 4-04"/>
    <s v="Thermo Scientific"/>
    <s v="Ultimate 3000"/>
    <s v="8172515"/>
    <d v="2020-06-01T00:00:00"/>
    <n v="960000"/>
    <n v="400000"/>
    <x v="921"/>
    <n v="1"/>
  </r>
  <r>
    <s v="54893"/>
    <s v="Temperatur test kammer for elektronikkomponter"/>
    <s v="2454721"/>
    <s v="Ramkrishan Maheshwari"/>
    <x v="2"/>
    <s v="45003 SDU Center for Industriel Elektronik (CIE)"/>
    <s v="Alsion 2, 6400 Sønderborg"/>
    <s v="CIE1-01"/>
    <s v="MPI Thermal"/>
    <s v="MPI TA-5000A /E"/>
    <s v="TA5KA11-1705121"/>
    <d v="2020-03-21T00:00:00"/>
    <n v="261030.9"/>
    <n v="102237.07"/>
    <x v="922"/>
    <n v="1"/>
  </r>
  <r>
    <s v="54894"/>
    <s v="Active Suspension"/>
    <s v="3474962"/>
    <s v="Hossein Ramezani"/>
    <x v="0"/>
    <s v="45002 SDU Mechatronics (CIM)"/>
    <s v="Alsion 2, 6400 Sønderborg"/>
    <s v="A3-11 Cyber-Physical lab"/>
    <s v="Quanser"/>
    <s v="-"/>
    <s v="47345"/>
    <d v="2020-06-01T00:00:00"/>
    <n v="160453"/>
    <n v="26742.28"/>
    <x v="923"/>
    <n v="1"/>
  </r>
  <r>
    <s v="54895"/>
    <s v="Gyro Workstation"/>
    <s v="3474962"/>
    <s v="Hossein Ramezani"/>
    <x v="0"/>
    <s v="45002 SDU Mechatronics (CIM)"/>
    <s v="Alsion 2, 6400 Sønderborg"/>
    <s v="A3-11 Cyber-Physical lab"/>
    <s v="Quanser"/>
    <s v="3DOF"/>
    <s v="47380"/>
    <d v="2020-06-01T00:00:00"/>
    <n v="183086"/>
    <n v="30514.26999999999"/>
    <x v="924"/>
    <n v="1"/>
  </r>
  <r>
    <s v="54896"/>
    <s v="Joint Control Robot"/>
    <s v="3474962"/>
    <s v="Hossein Ramezani"/>
    <x v="0"/>
    <s v="45002 SDU Mechatronics (CIM)"/>
    <s v="Alsion 2, 6400 Sønderborg"/>
    <s v="A3-11 Cyber-Physical lab"/>
    <s v="Quanser"/>
    <s v="6DOF"/>
    <s v="47318"/>
    <d v="2020-06-01T00:00:00"/>
    <n v="455520"/>
    <n v="75919.979999999981"/>
    <x v="925"/>
    <n v="1"/>
  </r>
  <r>
    <s v="54898"/>
    <s v="Disksystem til SharePoint 365 backup"/>
    <s v="-"/>
    <s v="Torben Kruchov Madsen"/>
    <x v="1"/>
    <s v="93003 Operations"/>
    <s v="Campusvej 55, 5230 Odense M"/>
    <s v="Datacenter"/>
    <s v="Infortrend EONStore"/>
    <s v="DS4024 3.522udg 24 8TB HD"/>
    <s v="Adskillige"/>
    <d v="2020-02-01T00:00:00"/>
    <n v="163950"/>
    <n v="0"/>
    <x v="926"/>
    <n v="0"/>
  </r>
  <r>
    <s v="54901"/>
    <s v="Accesspunkter"/>
    <s v="-"/>
    <s v="Martin Philipsen"/>
    <x v="8"/>
    <s v="93003 Operations"/>
    <s v="Campusvej 55, 5230 Odense M"/>
    <s v="-"/>
    <s v="Cisco"/>
    <s v="Adskillige"/>
    <s v="Flere"/>
    <d v="2020-12-01T00:00:00"/>
    <n v="5417389.0700000003"/>
    <n v="0"/>
    <x v="927"/>
    <n v="0"/>
  </r>
  <r>
    <s v="54902"/>
    <s v="Aktivt it-udstyr Esbjerg"/>
    <s v="-"/>
    <s v="Jørgen Kristian Minet"/>
    <x v="1"/>
    <s v="93003 Operations"/>
    <s v="Degnevej, 6700 Esbjerg"/>
    <s v="Flere steder"/>
    <s v="Flere"/>
    <s v="Flere"/>
    <s v="Flere"/>
    <d v="2020-12-07T00:00:00"/>
    <n v="1217239.17"/>
    <n v="0"/>
    <x v="928"/>
    <n v="0"/>
  </r>
  <r>
    <s v="54904"/>
    <s v="Access switche"/>
    <s v="-"/>
    <s v="Jørgen Kristian Minet"/>
    <x v="1"/>
    <s v="93003 Operations"/>
    <s v="Campusvej 55, 5230 Odense M"/>
    <s v="Flere"/>
    <s v="Cisco"/>
    <s v="Adskillige"/>
    <s v="Adskillige"/>
    <d v="2020-12-01T00:00:00"/>
    <n v="1573250.97"/>
    <n v="0"/>
    <x v="929"/>
    <n v="0"/>
  </r>
  <r>
    <s v="54906"/>
    <s v="Plasma Etcher"/>
    <s v="3474156"/>
    <s v="Torgom Yezekyan"/>
    <x v="1"/>
    <s v="44004 SDU Nano Optics"/>
    <s v="Campusvej 55, 5230 Odense M"/>
    <s v="Ø27-512a-1"/>
    <s v="Inseto"/>
    <s v="PE-50"/>
    <s v="021820, ID-1982"/>
    <d v="2020-08-01T00:00:00"/>
    <n v="163078.26"/>
    <n v="0"/>
    <x v="930"/>
    <n v="1"/>
  </r>
  <r>
    <s v="54907"/>
    <s v="3D scanner"/>
    <s v="3474962"/>
    <s v="Arkadiusz Jarosław Goszczak"/>
    <x v="0"/>
    <s v="44003 SDU Microtechnology"/>
    <s v="Alsion 2, 6400 Sønderborg"/>
    <s v="B2-01 Imaging Lab"/>
    <s v="Carl Zeiss Optotechnik GmbH"/>
    <s v="Comet 8M"/>
    <s v="FLB81_00099"/>
    <d v="2020-08-01T00:00:00"/>
    <n v="693842"/>
    <n v="132160.48000000001"/>
    <x v="931"/>
    <n v="1"/>
  </r>
  <r>
    <s v="54908"/>
    <s v="Immunity Test System 7 kV"/>
    <s v="3474962"/>
    <s v="Christian Christensen"/>
    <x v="0"/>
    <s v="45003 SDU Center for Industriel Elektronik (CIE)"/>
    <s v="Alsion 2, 6400 Sønderborg"/>
    <s v="CIE 2-01"/>
    <s v="Haefely"/>
    <s v="Axos 8"/>
    <s v="188349"/>
    <d v="2020-06-01T00:00:00"/>
    <n v="350055"/>
    <n v="58342.559999999998"/>
    <x v="932"/>
    <n v="1"/>
  </r>
  <r>
    <s v="54910"/>
    <s v="Kromatografi-system til proteinoprensning"/>
    <s v="3474188"/>
    <s v="Henrik Karring"/>
    <x v="2"/>
    <s v="42002 SDU Chemical Engineering"/>
    <s v="Campusvej 55, 5230 Odense M"/>
    <s v="Ø33-512-1"/>
    <s v="GE Healthcare Life Sciences"/>
    <s v="29383015"/>
    <s v="2596853"/>
    <d v="2020-08-06T00:00:00"/>
    <n v="209094.73"/>
    <n v="90607.670000000013"/>
    <x v="933"/>
    <n v="1"/>
  </r>
  <r>
    <s v="54911"/>
    <s v="SAN-switche incl udvidelse"/>
    <s v="-"/>
    <s v="Thomas Volke Nielsen"/>
    <x v="1"/>
    <s v="93003 Operations"/>
    <s v="Campusvej 55, 5230 Odense M"/>
    <s v="Serverrum Syd"/>
    <s v="HP"/>
    <s v="HPE SN6600B 16P 4xQSFP+fl"/>
    <s v="Adskellige"/>
    <d v="2020-04-01T00:00:00"/>
    <n v="158014"/>
    <n v="0"/>
    <x v="934"/>
    <n v="0"/>
  </r>
  <r>
    <s v="54912"/>
    <s v="Redundant Fiberforsyning på Campus (tidl. Unilab)"/>
    <s v="-"/>
    <s v="Jørgen Kristian Minet"/>
    <x v="1"/>
    <s v="93003 Operations"/>
    <s v="Campusvej 55, 5230 Odense M"/>
    <s v="-"/>
    <s v="Flere"/>
    <s v="Flere"/>
    <s v="Flere"/>
    <d v="2020-01-01T00:00:00"/>
    <n v="2371213.41"/>
    <n v="0"/>
    <x v="935"/>
    <n v="0"/>
  </r>
  <r>
    <s v="54914"/>
    <s v="Lipid bilayer"/>
    <s v="3171907"/>
    <s v="Per Svenningsen"/>
    <x v="1"/>
    <s v="10203 Kardiovaskulær &amp; Renalforskning"/>
    <s v="Campusvej 55, 5230 Odense M"/>
    <s v="V17-704b-1"/>
    <s v="Nanion"/>
    <s v="MFD2019"/>
    <s v="420141"/>
    <d v="2020-02-01T00:00:00"/>
    <n v="187490.04"/>
    <n v="0"/>
    <x v="936"/>
    <n v="1"/>
  </r>
  <r>
    <s v="54915"/>
    <s v="GPU SERVER"/>
    <s v="3515648"/>
    <s v="Thomas Iversen"/>
    <x v="7"/>
    <s v="52600 Økonomisk Institut"/>
    <s v="Campusvej 55, 5230 Odense M"/>
    <s v="Serverrum Syd: SS-F5"/>
    <s v="Hewlett Packard"/>
    <s v="UNSPSC 43211501"/>
    <s v="CZ20220CBH"/>
    <d v="2020-07-01T00:00:00"/>
    <n v="484000"/>
    <n v="0"/>
    <x v="937"/>
    <n v="1"/>
  </r>
  <r>
    <s v="54919"/>
    <s v="Vindtunnel fane"/>
    <s v="3373191"/>
    <s v="Lasse Jakobsen"/>
    <x v="1"/>
    <s v="30607 Lyd og Adfærd"/>
    <s v="Campusvej 55, 5230 Odense M"/>
    <s v="Spec container Vindtunnel"/>
    <s v="Ferrari"/>
    <s v="EF 1403/H(G)+Kontrol EP6"/>
    <s v="EF1403H04AA03....se note"/>
    <d v="2020-08-01T00:00:00"/>
    <n v="162002"/>
    <n v="0"/>
    <x v="938"/>
    <n v="1"/>
  </r>
  <r>
    <s v="54920"/>
    <s v="High Definition Ocsilloscope"/>
    <s v="3474962"/>
    <s v="Ramkrishan Maheshwari"/>
    <x v="0"/>
    <s v="45003 SDU Center for Industriel Elektronik (CIE)"/>
    <s v="Alsion 2, 6400 Sønderborg"/>
    <s v="CIE 1-01"/>
    <s v="Teledyne Lecroy"/>
    <s v="Waverunner 8000HD"/>
    <s v="LCRY5003N60203"/>
    <d v="2020-08-01T00:00:00"/>
    <n v="298275"/>
    <n v="56814.350000000013"/>
    <x v="939"/>
    <n v="1"/>
  </r>
  <r>
    <s v="54922"/>
    <s v="Robot"/>
    <s v="3474951+74915"/>
    <s v="Marianne Stenger"/>
    <x v="0"/>
    <s v="43002 SDU Technology Entrepreneurship and Innovation"/>
    <s v="Alsion 2, 6400 Sønderborg"/>
    <s v="E4-01"/>
    <s v="KUKA Deutschland"/>
    <s v="16007370"/>
    <s v="2000750"/>
    <d v="2020-11-01T00:00:00"/>
    <n v="236564"/>
    <n v="53508.53"/>
    <x v="940"/>
    <n v="1"/>
  </r>
  <r>
    <s v="54924"/>
    <s v="Lucas Nülle undervisningssystem til Elektrisk Energiteknologi"/>
    <s v="3474963"/>
    <s v="Navid Bayati"/>
    <x v="0"/>
    <s v="45003 SDU Center for Industriel Elektronik (CIE)"/>
    <s v="Alsion 2, 6400 Sønderborg"/>
    <s v="CIE Lab 4.02 CAP-SG"/>
    <s v="Lucas Nülle"/>
    <s v="LN-EUL 1"/>
    <s v="-"/>
    <d v="2020-09-01T00:00:00"/>
    <n v="481526.75"/>
    <n v="97451.890000000014"/>
    <x v="941"/>
    <n v="1"/>
  </r>
  <r>
    <s v="54925"/>
    <s v="Myrograf"/>
    <s v="71906"/>
    <s v="Per Svenningsen"/>
    <x v="2"/>
    <s v="10200 Institut for Molekylær Medicin"/>
    <s v="Campusvej 55, 5230 Odense M"/>
    <s v="V17-616a-1"/>
    <s v="DMT"/>
    <s v="620m"/>
    <s v="Dmt620m ¿ 050220-77569"/>
    <d v="2020-03-01T00:00:00"/>
    <n v="217153"/>
    <n v="85051.57"/>
    <x v="942"/>
    <n v="1"/>
  </r>
  <r>
    <s v="54927"/>
    <s v="DC Strømforsyning"/>
    <s v="3474273"/>
    <s v="Navid Bayati"/>
    <x v="0"/>
    <s v="45003 SDU Center for Industriel Elektronik (CIE)"/>
    <s v="Alsion 2, 6400 Sønderborg"/>
    <s v="CIE4-02"/>
    <s v="Regatron"/>
    <s v="TC.P.32.1200F00"/>
    <s v="S/N2023CC741"/>
    <d v="2020-10-01T00:00:00"/>
    <n v="235904.36"/>
    <n v="50550.87"/>
    <x v="943"/>
    <n v="1"/>
  </r>
  <r>
    <s v="54929"/>
    <s v="Rammelærred til den ultimative biograf"/>
    <s v="-"/>
    <s v="Peter Rask"/>
    <x v="1"/>
    <s v="93002 Support"/>
    <s v="Campusvej 55, 5230 Odense M"/>
    <s v="D-IAS"/>
    <s v="-"/>
    <s v="1333,7X280"/>
    <s v="-"/>
    <d v="2020-02-14T00:00:00"/>
    <n v="107000"/>
    <n v="0"/>
    <x v="944"/>
    <n v="0"/>
  </r>
  <r>
    <s v="54930"/>
    <s v="Kaffebar opstillet i &quot;Cafe ved siden af &quot;"/>
    <s v="-"/>
    <s v="Thomas Kromann Jacobsen"/>
    <x v="1"/>
    <s v="87000 Fælles husleje"/>
    <s v="Campusvej 55, 5230 Odense M"/>
    <s v="Cafe ved kantine 2"/>
    <s v="Holmris"/>
    <s v="Holmris design"/>
    <s v="Ingen"/>
    <d v="2020-08-01T00:00:00"/>
    <n v="150000"/>
    <n v="0"/>
    <x v="945"/>
    <n v="0"/>
  </r>
  <r>
    <s v="54931"/>
    <s v="Fastfase ekstraxtionssystem (SPE udbygning)"/>
    <s v="-"/>
    <s v="Martin Worm-Leonhard"/>
    <x v="1"/>
    <s v="13900 Retsmedicinsk Institut"/>
    <s v="Campusvej 55, 5230 Odense M"/>
    <s v="V15-908a-0"/>
    <s v="Gerstel"/>
    <s v="GE - 015101-001-00"/>
    <s v="07980-00206"/>
    <d v="2020-05-11T00:00:00"/>
    <n v="141937.60000000001"/>
    <n v="0"/>
    <x v="946"/>
    <n v="0"/>
  </r>
  <r>
    <s v="54932"/>
    <s v="Stor robot arm monteret på glideskinne og controller skab"/>
    <s v="-"/>
    <s v="Roberto Naboni"/>
    <x v="1"/>
    <s v="43009 SDU CREATE"/>
    <s v="Campusvej 55, 5230 Odense M"/>
    <s v="Ø31-608-1"/>
    <s v="KUKA"/>
    <s v="KR 240 R3330"/>
    <s v="404927"/>
    <d v="2020-07-01T00:00:00"/>
    <n v="1174635"/>
    <n v="0"/>
    <x v="947"/>
    <n v="0"/>
  </r>
  <r>
    <s v="54933"/>
    <s v="Interface til MS (Cebi- FAIMS3)"/>
    <s v="2353229"/>
    <s v="Ole Nørregaard Jensen"/>
    <x v="0"/>
    <s v="31000 Institut for Biokemi og Molekylær Biologi"/>
    <s v="Campusvej 55, 5230 Odense M"/>
    <s v="V11-508-1"/>
    <s v="ThermoFisher Scientific"/>
    <s v="N/A"/>
    <s v="FAIMS-20409"/>
    <d v="2020-08-12T00:00:00"/>
    <n v="218025.5"/>
    <n v="41528.700000000012"/>
    <x v="948"/>
    <n v="1"/>
  </r>
  <r>
    <s v="54934"/>
    <s v="Interface til MS (PRG-FAIMS2)"/>
    <s v="2353229"/>
    <s v="Ole Nørregaard Jensen"/>
    <x v="0"/>
    <s v="31000 Institut for Biokemi og Molekylær Biologi"/>
    <s v="Campusvej 55, 5230 Odense M"/>
    <s v="V11-510-1"/>
    <s v="ThermoFisher Scientific"/>
    <s v="N/A"/>
    <s v="FAIMS-20397"/>
    <d v="2020-08-12T00:00:00"/>
    <n v="218025.5"/>
    <n v="41528.700000000012"/>
    <x v="949"/>
    <n v="1"/>
  </r>
  <r>
    <s v="54936"/>
    <s v="Massespektrometer (PRG-Exp4)"/>
    <s v="2353229"/>
    <s v="Ole Nørregaard Jensen"/>
    <x v="0"/>
    <s v="31000 Institut for Biokemi og Molekylær Biologi"/>
    <s v="Campusvej 55, 5230 Odense M"/>
    <s v="V10-510b-1"/>
    <s v="ThermoFisher Scientific"/>
    <s v="N/A"/>
    <s v="MA10169N"/>
    <d v="2020-05-15T00:00:00"/>
    <n v="1200000"/>
    <n v="185714.36"/>
    <x v="950"/>
    <n v="1"/>
  </r>
  <r>
    <s v="54938"/>
    <s v="3D LS Spectrometer"/>
    <s v="2454722"/>
    <s v="Jacek Fiutowski"/>
    <x v="2"/>
    <s v="44002 SDU NanoSyd"/>
    <s v="Alsion 2, 6400 Sønderborg"/>
    <s v="H0-07 NANO LAB"/>
    <s v="LS Instruments AG"/>
    <s v="LS Spectrometer"/>
    <s v="LS-2020-0090"/>
    <d v="2020-10-01T00:00:00"/>
    <n v="893065.72"/>
    <n v="401879.66"/>
    <x v="951"/>
    <n v="1"/>
  </r>
  <r>
    <s v="54939"/>
    <s v="Slot Die Sheet Coater"/>
    <s v="3474210"/>
    <s v="Morten Madsen"/>
    <x v="0"/>
    <s v="44002 SDU NanoSyd"/>
    <s v="Alsion 2, 6400 Sønderborg"/>
    <s v="A3-01 R2R lab"/>
    <s v="FOM TECHNOLOGIES a/s"/>
    <s v="AlphaSC"/>
    <s v="FOM50-OS-200801"/>
    <d v="2020-10-01T00:00:00"/>
    <n v="1308000"/>
    <n v="280285.71000000002"/>
    <x v="952"/>
    <n v="1"/>
  </r>
  <r>
    <s v="54940"/>
    <s v="Autoklave"/>
    <s v="-"/>
    <s v="Jan Schoubo V. Jensen"/>
    <x v="2"/>
    <s v="10200 Institut for Molekylær Medicin"/>
    <s v="Campusvej 55, 5230 Odense M"/>
    <s v="V17-602a-0"/>
    <s v="Systec"/>
    <s v="HX-320"/>
    <s v="HX30037"/>
    <d v="2020-12-01T00:00:00"/>
    <n v="629900"/>
    <n v="293953.28000000003"/>
    <x v="953"/>
    <n v="0"/>
  </r>
  <r>
    <s v="54941"/>
    <s v="Digital eksamen"/>
    <s v="-"/>
    <s v="Jesper Dahl Juel"/>
    <x v="1"/>
    <s v="93000 SDU IT"/>
    <s v="Campusvej 55, 5230 Odense M"/>
    <s v="Hostet løsning hos Arcanic"/>
    <s v="Arcanic"/>
    <s v="-"/>
    <s v="-"/>
    <d v="2020-01-01T00:00:00"/>
    <n v="222000"/>
    <n v="0"/>
    <x v="954"/>
    <n v="0"/>
  </r>
  <r>
    <s v="54942"/>
    <s v="Ændring af kontor / elevator til IT depot"/>
    <s v="-"/>
    <s v="Thomas Kromann Jacobsen"/>
    <x v="2"/>
    <s v="90400 Teknisk Service"/>
    <s v="Campusvej 55, 5230 Odense M"/>
    <s v="V3-505-1"/>
    <s v="Flere"/>
    <s v="-"/>
    <s v="-"/>
    <d v="2020-11-01T00:00:00"/>
    <n v="162625.70000000001"/>
    <n v="74536.850000000006"/>
    <x v="955"/>
    <n v="0"/>
  </r>
  <r>
    <s v="54944"/>
    <s v="Rystebordssystem"/>
    <s v="3474962"/>
    <s v="Henrik Andersen"/>
    <x v="0"/>
    <s v="45003 SDU Center for Industriel Elektronik (CIE)"/>
    <s v="Alsion 2, 6400 Sønderborg"/>
    <s v="CIE 0-06"/>
    <s v="-"/>
    <s v="400N"/>
    <s v="-"/>
    <d v="2020-06-01T00:00:00"/>
    <n v="445284"/>
    <n v="74214"/>
    <x v="956"/>
    <n v="1"/>
  </r>
  <r>
    <s v="54946"/>
    <s v="Powermeter"/>
    <s v="3474962"/>
    <s v="Ramkrishan Maheshwari"/>
    <x v="0"/>
    <s v="45003 SDU Center for Industriel Elektronik (CIE)"/>
    <s v="Alsion 2, 6400 Sønderborg"/>
    <s v="CIE 1-01"/>
    <s v="Yokogawa"/>
    <s v="WT5000"/>
    <s v="-"/>
    <d v="2020-10-01T00:00:00"/>
    <n v="299734"/>
    <n v="64228.760000000009"/>
    <x v="957"/>
    <n v="1"/>
  </r>
  <r>
    <s v="54948"/>
    <s v="SDS PAGE/ WESTERN BLOTT UDSTYR"/>
    <s v="-"/>
    <s v="Morten Meyer"/>
    <x v="2"/>
    <s v="10200 Institut for Molekylær Medicin"/>
    <s v="Campusvej 55, 5230 Odense M"/>
    <s v="V17-804c-2"/>
    <s v="-"/>
    <s v="004-650"/>
    <s v="JS-3646"/>
    <d v="2020-11-01T00:00:00"/>
    <n v="361047"/>
    <n v="165479.79999999999"/>
    <x v="958"/>
    <n v="0"/>
  </r>
  <r>
    <s v="54949"/>
    <s v="Analyseapparat til opløst uorganisk carbon, inkl. kondensator og pc"/>
    <s v="3373268"/>
    <s v="Heidi Grøn Jensen"/>
    <x v="1"/>
    <s v="30602 Nordcee"/>
    <s v="Campusvej 55, 5230 Odense M"/>
    <s v="Carbon lab V11-502a-0"/>
    <s v="Apollp SciTech LLC"/>
    <s v="AS-C5"/>
    <s v="C5-2013S"/>
    <d v="2020-11-25T00:00:00"/>
    <n v="267077.96000000002"/>
    <n v="0"/>
    <x v="959"/>
    <n v="1"/>
  </r>
  <r>
    <s v="54950"/>
    <s v="Installation af solceller på tage"/>
    <s v="-"/>
    <s v="Lars Tiedemann"/>
    <x v="2"/>
    <s v="90400 Teknisk Service"/>
    <s v="Campusvej 55, 5230 Odense M"/>
    <s v="På flade tage"/>
    <s v="SolarFuture"/>
    <s v="-"/>
    <s v="-"/>
    <d v="2020-12-01T00:00:00"/>
    <n v="2862960.75"/>
    <n v="1336048.26"/>
    <x v="960"/>
    <n v="0"/>
  </r>
  <r>
    <s v="54951"/>
    <s v="Etablering af omklædning og bad for håndværkere"/>
    <s v="-"/>
    <s v="Thomas Kromann Jacobsen"/>
    <x v="2"/>
    <s v="87000 Fælles husleje"/>
    <s v="Campusvej 55, 5230 Odense M"/>
    <s v="Ø4-312e-0"/>
    <s v="Flere"/>
    <s v="-"/>
    <s v="-"/>
    <d v="2020-12-01T00:00:00"/>
    <n v="775082.98"/>
    <n v="361705.55"/>
    <x v="961"/>
    <n v="0"/>
  </r>
  <r>
    <s v="54952"/>
    <s v="Ombygning af Teknikinstallation i Lab. U201, Alsion"/>
    <s v="-"/>
    <s v="Thomas Kromann Jacobsen"/>
    <x v="2"/>
    <s v="87000 Fælles husleje"/>
    <s v="Alsion 2, 6400 Sønderborg"/>
    <s v="U201 Alsion"/>
    <s v="-"/>
    <s v="-"/>
    <s v="-"/>
    <d v="2020-12-01T00:00:00"/>
    <n v="641749.84"/>
    <n v="299483.2"/>
    <x v="962"/>
    <n v="0"/>
  </r>
  <r>
    <s v="54954"/>
    <s v="Nissan e-NV200 Van Aut. Premium 40"/>
    <s v="-"/>
    <s v="Helle Borup"/>
    <x v="4"/>
    <s v="90400 Teknisk Service"/>
    <s v="Campusvej 55, 5230 Odense M"/>
    <s v="Parkingsplads"/>
    <s v="Nissan"/>
    <s v="e-NV200 Van Aut. premium"/>
    <s v="CY14894"/>
    <d v="2020-12-28T00:00:00"/>
    <n v="248719"/>
    <n v="82906.399999999994"/>
    <x v="963"/>
    <n v="0"/>
  </r>
  <r>
    <s v="54955"/>
    <s v="Imager"/>
    <s v="-"/>
    <s v="Gitte Hoffmann Bruun"/>
    <x v="2"/>
    <s v="31000 Institut for Biokemi og Molekylær Biologi"/>
    <s v="Campusvej 55, 5230 Odense M"/>
    <s v="v15-410a-1"/>
    <s v="Cytiva"/>
    <s v="29399484"/>
    <s v="6140095"/>
    <d v="2020-10-29T00:00:00"/>
    <n v="228378.08"/>
    <n v="102770.18"/>
    <x v="964"/>
    <n v="0"/>
  </r>
  <r>
    <s v="54956"/>
    <s v="Test-cykel"/>
    <s v="-"/>
    <s v="Niels Ørtenblad"/>
    <x v="0"/>
    <s v="15400 Institut for Idræt og Biomekanik"/>
    <s v="Campusvej 55, 5230 Odense M"/>
    <s v="Ø13-201b-1"/>
    <s v="Schoberer Rad Messtechnik-SRM"/>
    <s v="SRM High-Performance Ergo"/>
    <s v="-"/>
    <d v="2021-04-01T00:00:00"/>
    <n v="243971.71"/>
    <n v="69706.13"/>
    <x v="965"/>
    <n v="0"/>
  </r>
  <r>
    <s v="54958"/>
    <s v="Vindtunnel til dyreforsøg, flagermus - Biologi - Særlig installation"/>
    <s v="-"/>
    <s v="Thomas Kromann Jacobsen"/>
    <x v="1"/>
    <s v="87000 Fælles husleje"/>
    <s v="Campusvej 55, 5230 Odense M"/>
    <s v="Opført ml P v2 og P v4"/>
    <s v="-"/>
    <s v="-"/>
    <s v="-"/>
    <d v="2020-12-01T00:00:00"/>
    <n v="2638074.69"/>
    <n v="0"/>
    <x v="966"/>
    <n v="0"/>
  </r>
  <r>
    <s v="54959"/>
    <s v="SQL cluster"/>
    <s v="-"/>
    <s v="Thomas Volke Nielsen"/>
    <x v="7"/>
    <s v="93003 Operations"/>
    <s v="Campusvej 55, 5230 Odense M"/>
    <s v="Serverrum Syd"/>
    <s v="HP"/>
    <s v="HPE DL380 Gen10 24SFF NC"/>
    <s v="Flere"/>
    <d v="2020-12-01T00:00:00"/>
    <n v="351088"/>
    <n v="0"/>
    <x v="967"/>
    <n v="0"/>
  </r>
  <r>
    <s v="54960"/>
    <s v="Core loss analysator"/>
    <s v="2454721"/>
    <s v="Ramkrishan Maheshwari"/>
    <x v="2"/>
    <s v="45003 SDU Center for Industriel Elektronik (CIE)"/>
    <s v="Alsion 2, 6400 Sønderborg"/>
    <s v="CIE Lab 4-02 CAP-SG"/>
    <s v="Iwatsu"/>
    <s v="SY8212"/>
    <s v="AF207100140"/>
    <d v="2020-12-10T00:00:00"/>
    <n v="1033232.83"/>
    <n v="482175.39"/>
    <x v="968"/>
    <n v="1"/>
  </r>
  <r>
    <s v="54961"/>
    <s v="Udskiftning af hovedvandforsyning - rør, fortsætter 2021"/>
    <s v="-"/>
    <s v="Lars Tiedemann"/>
    <x v="5"/>
    <s v="90400 Teknisk Service"/>
    <s v="Campusvej 55, 5230 Odense M"/>
    <s v="Gange i kælder"/>
    <s v="-"/>
    <s v="Håndværkerydelser/materia"/>
    <s v="-"/>
    <d v="2020-12-01T00:00:00"/>
    <n v="1229232.17"/>
    <n v="901436.97"/>
    <x v="969"/>
    <n v="0"/>
  </r>
  <r>
    <s v="54962"/>
    <s v="Installation af ny 10 KV . Forsyning"/>
    <s v="-"/>
    <s v="Lars Tiedemann"/>
    <x v="2"/>
    <s v="87000 Fælles husleje"/>
    <s v="Campusvej 55, 5230 Odense M"/>
    <s v="Fordelt på hele Campus"/>
    <s v="-"/>
    <s v="-"/>
    <s v="-"/>
    <d v="2020-12-31T00:00:00"/>
    <n v="5474295.9000000004"/>
    <n v="2554671.46"/>
    <x v="970"/>
    <n v="0"/>
  </r>
  <r>
    <s v="54963"/>
    <s v="Udstyr til analyse af væv i forskningsøjemed"/>
    <s v="71206"/>
    <s v="Torben Frøstrup Hansen"/>
    <x v="1"/>
    <s v="12000 Institut for Regional Sundhedsforskning"/>
    <s v="Campusvej 55, 5230 Odense M"/>
    <s v="Vejle Sygehus L130-1800"/>
    <s v="-"/>
    <s v="RSC System"/>
    <s v="10001873"/>
    <d v="2020-12-22T00:00:00"/>
    <n v="125000"/>
    <n v="0"/>
    <x v="971"/>
    <n v="1"/>
  </r>
  <r>
    <s v="54964"/>
    <s v="MacPro28 kerner, 192 GB ram, 8 TB SSD, Radeon Pro W5700X 16GB"/>
    <s v="3373533"/>
    <s v="Martin Snoager Sloth"/>
    <x v="1"/>
    <s v="30500 Institut for Fysik, Kemi og Farmaci"/>
    <s v="Campusvej 55, 5230 Odense M"/>
    <s v="Ø17-602b-1"/>
    <s v="Apple"/>
    <s v="Mac Pro"/>
    <s v="SF5KDF07NK7GF"/>
    <d v="2020-10-02T00:00:00"/>
    <n v="101002"/>
    <n v="0"/>
    <x v="972"/>
    <n v="1"/>
  </r>
  <r>
    <s v="54965"/>
    <s v="Akvarie Zebrafiskesystem"/>
    <s v="4343137"/>
    <s v="Bente Frost Holbech"/>
    <x v="1"/>
    <s v="30606 Økotoksikologi"/>
    <s v="Campusvej 55, 5230 Odense M"/>
    <s v="V10-503c-1"/>
    <s v="Fleuren &amp; Nooijen bv"/>
    <s v="1.0"/>
    <s v="-"/>
    <d v="2020-06-26T00:00:00"/>
    <n v="239354.18"/>
    <n v="0"/>
    <x v="973"/>
    <n v="1"/>
  </r>
  <r>
    <s v="54966"/>
    <s v="Zebra Tracking system"/>
    <s v="-"/>
    <s v="Bente Frost Holbech"/>
    <x v="1"/>
    <s v="30606 Økotoksikologi"/>
    <s v="Campusvej 55, 5230 Odense M"/>
    <s v="V-10-502-1"/>
    <s v="Noldus"/>
    <s v="-"/>
    <s v="00374-000"/>
    <d v="2020-10-08T00:00:00"/>
    <n v="200363.86"/>
    <n v="0"/>
    <x v="974"/>
    <n v="0"/>
  </r>
  <r>
    <s v="54967"/>
    <s v="Auto-tirtrator til måling af alkalinitet"/>
    <s v="3373268"/>
    <s v="Heidi Grøn Jensen"/>
    <x v="1"/>
    <s v="30602 Nordcee"/>
    <s v="Campusvej 55, 5230 Odense M"/>
    <s v="Carbon lab V11-502a-0"/>
    <s v="Metrohm"/>
    <s v="905"/>
    <s v="SN 1905001039903"/>
    <d v="2020-11-11T00:00:00"/>
    <n v="124855.2"/>
    <n v="0"/>
    <x v="975"/>
    <n v="1"/>
  </r>
  <r>
    <s v="54968"/>
    <s v="Fryse tørrer"/>
    <s v="-"/>
    <s v="Magnus Wahlberg"/>
    <x v="2"/>
    <s v="30600 Biologisk Institut"/>
    <s v="Hindsholmvej 11, 5300 Kerteminde"/>
    <s v="Dry lab in Kerteminde"/>
    <s v="-"/>
    <s v="-"/>
    <s v="-"/>
    <d v="2020-11-18T00:00:00"/>
    <n v="123180"/>
    <n v="56457.5"/>
    <x v="976"/>
    <n v="0"/>
  </r>
  <r>
    <s v="54970"/>
    <s v="Cryostat - skæring af frossen væv til IHC"/>
    <s v="5131163"/>
    <s v="Per Svenningsen"/>
    <x v="0"/>
    <s v="10200 Institut for Molekylær Medicin"/>
    <s v="Campusvej 55, 5230 Odense M"/>
    <s v="V17-707a-1"/>
    <s v="Leica"/>
    <s v="CM3050S"/>
    <s v="7805"/>
    <d v="2020-11-17T00:00:00"/>
    <n v="324533.7"/>
    <n v="73406.41"/>
    <x v="977"/>
    <n v="1"/>
  </r>
  <r>
    <s v="54971"/>
    <s v="Multiplex analyzer, Luminex"/>
    <s v="5131163"/>
    <s v="Jonas Heilskov Graversen"/>
    <x v="0"/>
    <s v="10200 Institut for Molekylær Medicin"/>
    <s v="Campusvej 55, 5230 Odense M"/>
    <s v="V16-601-1"/>
    <s v="Biorad"/>
    <s v="Bioplex 200"/>
    <s v="LX10020132427"/>
    <d v="2020-12-15T00:00:00"/>
    <n v="305094"/>
    <n v="72641.48000000001"/>
    <x v="978"/>
    <n v="1"/>
  </r>
  <r>
    <s v="54972"/>
    <s v="Fryser til opbevaring af biologisk materiale, biobank"/>
    <s v="-"/>
    <s v="Susanne Knudsen"/>
    <x v="0"/>
    <s v="10306 Epidemiologi, Biostatistik og Biodemografi (EBB)"/>
    <s v="J.B. Winsløsvej 9B"/>
    <s v="037 KGA OUH"/>
    <s v="Thermo"/>
    <s v="TSX60086V"/>
    <s v="Stel.nr. 1120147201200714"/>
    <d v="2020-10-01T00:00:00"/>
    <n v="114643"/>
    <n v="24566.28999999999"/>
    <x v="979"/>
    <n v="0"/>
  </r>
  <r>
    <s v="54974"/>
    <s v="Thermo TSX60086V Skabsfryser"/>
    <s v="3171138"/>
    <s v="Karen Schreiber"/>
    <x v="0"/>
    <s v="12000 Institut for Regional Sundhedsforskning"/>
    <s v="Campusvej 55, 5230 Odense M"/>
    <s v="Dansk Gigthospital, Sønderborg"/>
    <s v="Thermo Scientific"/>
    <s v="TH-TSX60086V"/>
    <s v="1154770301200415"/>
    <d v="2020-07-01T00:00:00"/>
    <n v="120393.34"/>
    <n v="21498.91"/>
    <x v="980"/>
    <n v="1"/>
  </r>
  <r>
    <s v="54975"/>
    <s v="GC Gas Chromatograph med split og FID"/>
    <s v="2323595"/>
    <s v="Changzhu Wu"/>
    <x v="0"/>
    <s v="30500 Institut for Fysik, Kemi og Farmaci"/>
    <s v="Campusvej 55, 5230 Odense M"/>
    <s v="Ø11-409-2"/>
    <s v="Shimadzu"/>
    <s v="Nexis GC-2030 AF"/>
    <s v="C12255850806"/>
    <d v="2020-12-22T00:00:00"/>
    <n v="111836.71"/>
    <n v="26627.790000000012"/>
    <x v="981"/>
    <n v="1"/>
  </r>
  <r>
    <s v="54976"/>
    <s v="OzID system"/>
    <s v="3373209"/>
    <s v="Christer Stenby Ejsing"/>
    <x v="1"/>
    <s v="31000 Institut for Biokemi og Molekylær Biologi"/>
    <s v="Campusvej 55, 5230 Odense M"/>
    <s v="V10-508b-1"/>
    <s v="Flere"/>
    <s v="Flere"/>
    <s v="Flere"/>
    <d v="2021-05-01T00:00:00"/>
    <n v="354623.5"/>
    <n v="5910.4199999999837"/>
    <x v="982"/>
    <n v="1"/>
  </r>
  <r>
    <s v="54977"/>
    <s v="XRF instrument"/>
    <s v="3474962"/>
    <s v="Thomas Ebel"/>
    <x v="0"/>
    <s v="45003 SDU Center for Industriel Elektronik (CIE)"/>
    <s v="Alsion 2, 6400 Sønderborg"/>
    <s v="CIE 4-04"/>
    <s v="Shimadzu"/>
    <s v="EDX-8100P"/>
    <s v="Q26455700005"/>
    <d v="2020-12-15T00:00:00"/>
    <n v="628134.06000000006"/>
    <n v="149555.7000000001"/>
    <x v="983"/>
    <n v="1"/>
  </r>
  <r>
    <s v="54978"/>
    <s v="Load cycle tester"/>
    <s v="3474963"/>
    <s v="Kurt Godiksen"/>
    <x v="2"/>
    <s v="45003 SDU Center for Industriel Elektronik (CIE)"/>
    <s v="Alsion 2, 6400 Sønderborg"/>
    <s v="CIE 4-06"/>
    <s v="Schuster Elektronik"/>
    <s v="TLW 745"/>
    <s v="8040"/>
    <d v="2020-12-01T00:00:00"/>
    <n v="859631.85"/>
    <n v="401161.53"/>
    <x v="984"/>
    <n v="1"/>
  </r>
  <r>
    <s v="54979"/>
    <s v="Træktester"/>
    <s v="3474963"/>
    <s v="Mohammad Malekan"/>
    <x v="2"/>
    <s v="45002 SDU Mechatronics (CIM)"/>
    <s v="Alsion 2, 6400 Sønderborg"/>
    <s v="A3-03"/>
    <s v="Ametek"/>
    <s v="LD30K"/>
    <s v="350"/>
    <d v="2020-12-01T00:00:00"/>
    <n v="241648.25"/>
    <n v="112769.13"/>
    <x v="985"/>
    <n v="1"/>
  </r>
  <r>
    <s v="54980"/>
    <s v="Acoustic Camera System"/>
    <s v="2474272"/>
    <s v="Lars Duggen"/>
    <x v="0"/>
    <s v="45002 SDU Mechatronics (CIM)"/>
    <s v="Alsion 2, 6400 Sønderborg"/>
    <s v="CIE 2-07"/>
    <s v="Acoutronic"/>
    <s v="MCDREC 721"/>
    <s v="37376"/>
    <d v="2020-12-15T00:00:00"/>
    <n v="621105"/>
    <n v="147882.12"/>
    <x v="986"/>
    <n v="1"/>
  </r>
  <r>
    <s v="54981"/>
    <s v="Temperaurtestkammer for halvledertest"/>
    <s v="2454160"/>
    <s v="Ramkrishan Maheshwari"/>
    <x v="1"/>
    <s v="45003 SDU Center for Industriel Elektronik (CIE)"/>
    <s v="Alsion 2, 6400 Sønderborg"/>
    <s v="CIE1-01"/>
    <s v="Keysight"/>
    <s v="N1271A"/>
    <s v="MY54400178"/>
    <d v="2020-11-03T00:00:00"/>
    <n v="154674"/>
    <n v="0"/>
    <x v="987"/>
    <n v="1"/>
  </r>
  <r>
    <s v="54982"/>
    <s v="Analysatorsor til karakterisering af magnetiske komponenter"/>
    <s v="2454721"/>
    <s v="Martin H. Thygesen"/>
    <x v="2"/>
    <s v="45006 SDU Digital og højfrekvent elektronik"/>
    <s v="Campusvej 55, 5230 Odense M"/>
    <s v="Ø26-602b-1"/>
    <s v="Keysight"/>
    <s v="E4990A"/>
    <s v="MY54303014"/>
    <d v="2020-12-22T00:00:00"/>
    <n v="375303.05"/>
    <n v="175141.37"/>
    <x v="988"/>
    <n v="1"/>
  </r>
  <r>
    <s v="54983"/>
    <s v="Backup"/>
    <s v="-"/>
    <s v="Torben Kruchov Madsen"/>
    <x v="1"/>
    <s v="93003 Operations"/>
    <s v="Campusvej 55, 5230 Odense M"/>
    <s v="Serverrum Syd"/>
    <s v="HP"/>
    <s v="Medieserver HPE DL325 Gen"/>
    <s v="Flere"/>
    <d v="2020-12-01T00:00:00"/>
    <n v="547435"/>
    <n v="0"/>
    <x v="989"/>
    <n v="0"/>
  </r>
  <r>
    <s v="54984"/>
    <s v="Storage"/>
    <s v="-"/>
    <s v="Thomas Volke Nielsen"/>
    <x v="7"/>
    <s v="93003 Operations"/>
    <s v="Campusvej 55, 5230 Odense M"/>
    <s v="-"/>
    <s v="SuperMicro"/>
    <s v="Flere"/>
    <s v="Flere"/>
    <d v="2020-08-01T00:00:00"/>
    <n v="134576.04"/>
    <n v="0"/>
    <x v="990"/>
    <n v="0"/>
  </r>
  <r>
    <s v="54985"/>
    <s v="VPN Cisco Firepower 4115"/>
    <s v="-"/>
    <s v="Lars Jakobsen"/>
    <x v="1"/>
    <s v="93003 Operations"/>
    <s v="Campusvej 55, 5230 Odense M"/>
    <s v="Netrum nord"/>
    <s v="Cisco Firepower 4115"/>
    <s v="Adskillige"/>
    <s v="Adskillige"/>
    <d v="2020-12-20T00:00:00"/>
    <n v="113932"/>
    <n v="0"/>
    <x v="991"/>
    <n v="0"/>
  </r>
  <r>
    <s v="54987"/>
    <s v="Incubator Shaker inkl. bord"/>
    <s v="2151245+3171927"/>
    <s v="Jonas Heilskov Graversen"/>
    <x v="2"/>
    <s v="10200 Institut for Molekylær Medicin"/>
    <s v="Campusvej 55, 5230 Odense M"/>
    <s v="V17-602a-1"/>
    <s v="Eppendorf"/>
    <s v="S41I230011"/>
    <s v="S41IIQ701226"/>
    <d v="2020-12-07T00:00:00"/>
    <n v="104063"/>
    <n v="48562.76"/>
    <x v="992"/>
    <n v="1"/>
  </r>
  <r>
    <s v="54989"/>
    <s v="CTS Software 2019"/>
    <s v="-"/>
    <s v="Lars Tiedemann"/>
    <x v="4"/>
    <s v="90400 Teknisk Service"/>
    <s v="Campusvej 55, 5230 Odense M"/>
    <s v="Fordelt på hele Campusvej"/>
    <s v="-"/>
    <s v="-"/>
    <s v="-"/>
    <d v="2019-12-31T00:00:00"/>
    <n v="1925011.16"/>
    <n v="401044"/>
    <x v="993"/>
    <n v="0"/>
  </r>
  <r>
    <s v="54990"/>
    <s v="CTS Hardware 2019"/>
    <s v="-"/>
    <s v="Lars Tiedemann"/>
    <x v="2"/>
    <s v="90400 Teknisk Service"/>
    <s v="Campusvej 55, 5230 Odense M"/>
    <s v="Fordelt på hele Campusvej"/>
    <s v="-"/>
    <s v="-"/>
    <s v="-"/>
    <d v="2019-12-31T00:00:00"/>
    <n v="677194.46"/>
    <n v="248304.58"/>
    <x v="994"/>
    <n v="0"/>
  </r>
  <r>
    <s v="54991"/>
    <s v="CTS Software 2020"/>
    <s v="-"/>
    <s v="Lars Tiedemann"/>
    <x v="4"/>
    <s v="90400 Teknisk Service"/>
    <s v="Campusvej 55, 5230 Odense M"/>
    <s v="Fordelt på hele Campusvej"/>
    <s v="-"/>
    <s v="-"/>
    <s v="-"/>
    <d v="2020-12-31T00:00:00"/>
    <n v="2661244.4500000002"/>
    <n v="887081.45000000019"/>
    <x v="995"/>
    <n v="0"/>
  </r>
  <r>
    <s v="54992"/>
    <s v="CTS Hardware 2020"/>
    <s v="-"/>
    <s v="Lars Tiedemann"/>
    <x v="2"/>
    <s v="90400 Teknisk Service"/>
    <s v="Campusvej 55, 5230 Odense M"/>
    <s v="Fordelt på hele Campusvej"/>
    <s v="-"/>
    <s v="-"/>
    <s v="-"/>
    <d v="2020-12-31T00:00:00"/>
    <n v="1121067.19"/>
    <n v="523164.66999999993"/>
    <x v="996"/>
    <n v="0"/>
  </r>
  <r>
    <s v="54993"/>
    <s v="PCR maskine"/>
    <s v="5131163"/>
    <s v="Jonas Heilskov Graversen"/>
    <x v="0"/>
    <s v="10200 Institut for Molekylær Medicin"/>
    <s v="Campusvej 55, 5230 Odense M"/>
    <s v="V18-610c-2"/>
    <s v="Analytik Jena"/>
    <s v="QTOWER3"/>
    <s v="3107A-1317"/>
    <d v="2020-12-28T00:00:00"/>
    <n v="147496"/>
    <n v="35118.199999999997"/>
    <x v="997"/>
    <n v="1"/>
  </r>
  <r>
    <s v="54994"/>
    <s v="Spektrometer"/>
    <s v="5474234"/>
    <s v="Martin Aage Barsøe Hedegaard"/>
    <x v="0"/>
    <s v="42003 SDU Biotechnology"/>
    <s v="Campusvej 55, 5230 Odense M"/>
    <s v="-"/>
    <s v="-"/>
    <s v="Angives senere"/>
    <s v="Angives senere"/>
    <d v="2021-01-20T00:00:00"/>
    <n v="166500"/>
    <n v="41625.06"/>
    <x v="998"/>
    <n v="1"/>
  </r>
  <r>
    <s v="54995"/>
    <s v="CIE lab - ombygning VVS, EL, CTS osv"/>
    <s v="3474962"/>
    <s v="Tony Schmidt"/>
    <x v="2"/>
    <s v="45003 SDU Center for Industriel Elektronik (CIE)"/>
    <s v="Alsion 2, 6400 Sønderborg"/>
    <s v="CIE 4-04"/>
    <s v="-"/>
    <s v="-"/>
    <s v="-"/>
    <d v="2020-08-01T00:00:00"/>
    <n v="1672010"/>
    <n v="724537.56"/>
    <x v="999"/>
    <n v="1"/>
  </r>
  <r>
    <s v="54996"/>
    <s v="EMC Kammer"/>
    <s v="3474962+3474963"/>
    <s v="Christian Christensen"/>
    <x v="2"/>
    <s v="45003 SDU Center for Industriel Elektronik (CIE)"/>
    <s v="Alsion 2, 6400 Sønderborg"/>
    <s v="CIE 0-03"/>
    <s v="-"/>
    <s v="-"/>
    <s v="-"/>
    <d v="2020-10-01T00:00:00"/>
    <n v="4492647.59"/>
    <n v="2021691.44"/>
    <x v="1000"/>
    <n v="1"/>
  </r>
  <r>
    <s v="54997"/>
    <s v="Vektor Netværksanalysator"/>
    <s v="3474962"/>
    <s v="Christian Christensen"/>
    <x v="0"/>
    <s v="45003 SDU Center for Industriel Elektronik (CIE)"/>
    <s v="Alsion 2, 6400 Sønderborg"/>
    <s v="CIE 2-01"/>
    <s v="Rohde &amp; Schwarz"/>
    <s v="ZNB40"/>
    <s v="101587"/>
    <d v="2020-09-01T00:00:00"/>
    <n v="550020.14"/>
    <n v="111313.61"/>
    <x v="1001"/>
    <n v="1"/>
  </r>
  <r>
    <s v="54998"/>
    <s v="HPC server med 8x Nvidia A100"/>
    <s v="2353274+2353327"/>
    <s v="Claudio Pica"/>
    <x v="1"/>
    <s v="39600 eScience"/>
    <s v="Campusvej 55, 5230 Odense M"/>
    <s v="Ø6-512-0 (HPC Serverrum)"/>
    <s v="Hewlett Packard Enterprise (HPE)"/>
    <s v="Apollo 6500(XL675d Gen10+"/>
    <s v="CZ21110DT3"/>
    <d v="2021-03-29T00:00:00"/>
    <n v="655272.19999999995"/>
    <n v="0"/>
    <x v="1002"/>
    <n v="1"/>
  </r>
  <r>
    <s v="54999"/>
    <s v="MAXUS EUNIQ MPV 7 Sæder 52,5 El-bil"/>
    <s v="-"/>
    <s v="Niels Christian With Møller"/>
    <x v="1"/>
    <s v="30600 Biologisk Institut"/>
    <s v="Campusvej 55, 5230 Odense M"/>
    <s v="P-plads"/>
    <s v="SAIC MAXUS AUTOMOTIVE CO.LTD"/>
    <s v="110016"/>
    <s v="LSKG47C19LD053237"/>
    <d v="2021-01-05T00:00:00"/>
    <n v="340000"/>
    <n v="0"/>
    <x v="1003"/>
    <n v="0"/>
  </r>
  <r>
    <s v="55000"/>
    <s v="Bursystem til grise og gittervæg til løsdriftstald"/>
    <s v="-"/>
    <s v="Jesper Stæhr"/>
    <x v="5"/>
    <s v="19500 Biomedicinsk Laboratorium"/>
    <s v="Landlyst, 5230 Odense M"/>
    <s v="Landlyst Fioniavej 99x"/>
    <s v="Jyden bur"/>
    <s v="Efter tegning"/>
    <s v="-"/>
    <d v="2021-04-06T00:00:00"/>
    <n v="145323.79999999999"/>
    <n v="108992.79"/>
    <x v="1004"/>
    <n v="0"/>
  </r>
  <r>
    <s v="55001"/>
    <s v="Carousel for Mantis liquid handling robot with 24 extra channels"/>
    <s v="-"/>
    <s v="Ronni Nielsen"/>
    <x v="1"/>
    <s v="31000 Institut for Biokemi og Molekylær Biologi"/>
    <s v="Campusvej 55, 5230 Odense M"/>
    <s v="V18-404-2"/>
    <s v="Formulatrix"/>
    <s v="MLC3 and MLC315"/>
    <s v="126"/>
    <d v="2021-07-01T00:00:00"/>
    <n v="230000.11"/>
    <n v="11499.93999999997"/>
    <x v="1005"/>
    <n v="0"/>
  </r>
  <r>
    <s v="55002"/>
    <s v="LCOS-SLM"/>
    <s v="-"/>
    <s v="Shailesh Kumar"/>
    <x v="1"/>
    <s v="44004 SDU Nano Optics"/>
    <s v="Campusvej 55, 5230 Odense M"/>
    <s v="Ø26-600a-1"/>
    <s v="Hamamatsu Photonics K. K."/>
    <s v="X15213-07"/>
    <s v="BP0H060A"/>
    <d v="2021-02-02T00:00:00"/>
    <n v="112295.67999999999"/>
    <n v="0"/>
    <x v="1006"/>
    <n v="0"/>
  </r>
  <r>
    <s v="55003"/>
    <s v="Kapselprinter"/>
    <s v="-"/>
    <s v="Tanja Dreehsen Højgaard"/>
    <x v="2"/>
    <s v="13900 Retsmedicinsk Institut"/>
    <s v="Campusvej 55, 5230 Odense M"/>
    <s v="02-12"/>
    <s v="Pyramid Innovation"/>
    <s v="P51001-E"/>
    <s v="CPA0920020"/>
    <d v="2021-03-01T00:00:00"/>
    <n v="183060"/>
    <n v="90004.5"/>
    <x v="1007"/>
    <n v="0"/>
  </r>
  <r>
    <s v="55005"/>
    <s v="Institutbil"/>
    <s v="-"/>
    <s v="Peter Leth"/>
    <x v="1"/>
    <s v="13900 Retsmedicinsk Institut"/>
    <s v="Campusvej 55, 5230 Odense M"/>
    <s v="Parkeringsplads"/>
    <s v="Volvo"/>
    <s v="XC 60  B4"/>
    <s v="CY35772"/>
    <d v="2021-03-12T00:00:00"/>
    <n v="333263"/>
    <n v="0"/>
    <x v="1008"/>
    <n v="0"/>
  </r>
  <r>
    <s v="55006"/>
    <s v="Mobile operation center (trailer/kommando central)"/>
    <s v="2454154"/>
    <s v="Richard Beck"/>
    <x v="1"/>
    <s v="41002 SDU Dronecenter"/>
    <s v="Beldringevej 252, 5270 Odense N"/>
    <s v="B1-13-00"/>
    <s v="rotorcam"/>
    <s v="Specielbygget"/>
    <s v="DA1608"/>
    <d v="2021-03-03T00:00:00"/>
    <n v="250000"/>
    <n v="0"/>
    <x v="1009"/>
    <n v="1"/>
  </r>
  <r>
    <s v="55007"/>
    <s v="High-memory HPC cluster"/>
    <s v="2353329"/>
    <s v="Claudio Pica"/>
    <x v="1"/>
    <s v="39600 eScience"/>
    <s v="Campusvej 55, 5230 Odense M"/>
    <s v="Ø6-512-0 (HPC Serverrum)"/>
    <s v="Lenovo + Mellanox"/>
    <s v="ThinkSystem SR645+MSB7880"/>
    <s v="Flere - se stamblad"/>
    <d v="2021-03-01T00:00:00"/>
    <n v="1299000"/>
    <n v="0"/>
    <x v="1010"/>
    <n v="1"/>
  </r>
  <r>
    <s v="55009"/>
    <s v="Konference-udstyr"/>
    <s v="5373170"/>
    <s v="Danny Kyrping"/>
    <x v="1"/>
    <s v="30503 Kemi og Farmaci"/>
    <s v="Campusvej 55, 5230 Odense M"/>
    <s v="Ø10-412-2"/>
    <s v="Cisco"/>
    <s v="Cisco Spart roomkit plus"/>
    <s v="FOC2450P6FW"/>
    <d v="2021-03-04T00:00:00"/>
    <n v="114908.48"/>
    <n v="0"/>
    <x v="1011"/>
    <n v="1"/>
  </r>
  <r>
    <s v="55010"/>
    <s v="Gearbox Dynamics Simulator"/>
    <s v="2474272"/>
    <s v="Alin Marian Drimus"/>
    <x v="0"/>
    <s v="45002 SDU Mechatronics (CIM)"/>
    <s v="Alsion 2, 6400 Sønderborg"/>
    <s v="CIE 2-07"/>
    <s v="Spectra Quest, Inc."/>
    <s v="GDS2010"/>
    <s v="Ingen"/>
    <d v="2021-11-01T00:00:00"/>
    <n v="255719.29"/>
    <n v="94372.57"/>
    <x v="1012"/>
    <n v="1"/>
  </r>
  <r>
    <s v="55011"/>
    <s v="Pladelæser - mikroplate reader"/>
    <s v="3373300"/>
    <s v="Carsten Uhd Nielsen"/>
    <x v="0"/>
    <s v="30503 Kemi og Farmaci"/>
    <s v="Campusvej 55, 5230 Odense M"/>
    <s v="Ø6-503-2"/>
    <s v="BMG Labtech"/>
    <s v="CLARIOstar Plus"/>
    <s v="430-2663"/>
    <d v="2021-03-16T00:00:00"/>
    <n v="472965.6"/>
    <n v="129502.55"/>
    <x v="1013"/>
    <n v="1"/>
  </r>
  <r>
    <s v="55012"/>
    <s v="Cryostat - skæring af nedfrosset væv"/>
    <s v="-"/>
    <s v="Dorte Mengers Flindt"/>
    <x v="2"/>
    <s v="15400 Institut for Idræt og Biomekanik"/>
    <s v="Campusvej 55, 5230 Odense M"/>
    <s v="Ø12-107-1"/>
    <s v="Thermo Scientific"/>
    <s v="NX50 Cryostat"/>
    <s v="s19040548"/>
    <d v="2021-04-24T00:00:00"/>
    <n v="250000"/>
    <n v="125000.06"/>
    <x v="1014"/>
    <n v="0"/>
  </r>
  <r>
    <s v="55014"/>
    <s v="Avant Minilæsser"/>
    <s v="-"/>
    <s v="Jesper Stæhr"/>
    <x v="2"/>
    <s v="19500 Biomedicinsk Laboratorium"/>
    <s v="Landlyst, 5230 Odense M"/>
    <s v="Landlyst, Fioniavej 99x"/>
    <s v="Avant"/>
    <s v="Avant E3"/>
    <s v="3533641"/>
    <d v="2021-04-14T00:00:00"/>
    <n v="292600"/>
    <n v="146300.06"/>
    <x v="1015"/>
    <n v="0"/>
  </r>
  <r>
    <s v="55016"/>
    <s v="Applikation til understøttelse af fondsansøgninger"/>
    <s v="-"/>
    <s v="Esben Flindt"/>
    <x v="1"/>
    <s v="91200 SDU RIO"/>
    <s v="Campusvej 55, 5230 Odense M"/>
    <s v="Immaterielt anlægsaktiv"/>
    <s v="IR"/>
    <s v="IR"/>
    <s v="IR"/>
    <d v="2021-06-25T00:00:00"/>
    <n v="740310.84"/>
    <n v="24677.14000000001"/>
    <x v="1016"/>
    <n v="0"/>
  </r>
  <r>
    <s v="55017"/>
    <s v="Prøvehåndteringsrobot Robby"/>
    <s v="-"/>
    <s v="Martin Worm-Leonhard"/>
    <x v="0"/>
    <s v="13900 Retsmedicinsk Institut"/>
    <s v="Campusvej 55, 5230 Odense M"/>
    <s v="V15-908a-0"/>
    <s v="Gerstel"/>
    <s v="Gerstel MPS DUAL Head"/>
    <s v="10E0230-10E0273"/>
    <d v="2015-06-01T00:00:00"/>
    <n v="419600"/>
    <n v="0"/>
    <x v="1017"/>
    <n v="0"/>
  </r>
  <r>
    <s v="55018"/>
    <s v="Fryser PHCbi ECO-VIP MDF-DU702VH, -86°C"/>
    <s v="3373188+2323545"/>
    <s v="Ronni Nielsen"/>
    <x v="2"/>
    <s v="31000 Institut for Biokemi og Molekylær Biologi"/>
    <s v="Campusvej 55, 5230 Odense M"/>
    <s v="V18-404b-0"/>
    <s v="Buch &amp; Holm A/S"/>
    <s v="4930072"/>
    <s v="'-"/>
    <d v="2021-01-14T00:00:00"/>
    <n v="110595"/>
    <n v="52532.55"/>
    <x v="1018"/>
    <n v="1"/>
  </r>
  <r>
    <s v="55019"/>
    <s v="Isothermal calorimetry ITC"/>
    <s v="3373302"/>
    <s v="Jasmin Mecinovic"/>
    <x v="1"/>
    <s v="30500 Institut for Fysik, Kemi og Farmaci"/>
    <s v="Campusvej 55, 5230 Odense M"/>
    <s v="Ø9-502b-1"/>
    <s v="Malverne Instruments"/>
    <s v="MicroCal PEAQ-iTC"/>
    <s v="MAL1174623 og 29061559-0171"/>
    <d v="2021-07-25T00:00:00"/>
    <n v="719999.99"/>
    <n v="36000.020000000019"/>
    <x v="1019"/>
    <n v="1"/>
  </r>
  <r>
    <s v="55020"/>
    <s v="Ækta Pure"/>
    <s v="3373462"/>
    <s v="Changzhu Wu"/>
    <x v="0"/>
    <s v="30503 Kemi og Farmaci"/>
    <s v="Campusvej 55, 5230 Odense M"/>
    <s v="ø11-410a-2"/>
    <s v="Cytiva GE"/>
    <s v="25M"/>
    <s v="2735463"/>
    <d v="2021-04-15T00:00:00"/>
    <n v="420767.23"/>
    <n v="120219.31"/>
    <x v="1020"/>
    <n v="1"/>
  </r>
  <r>
    <s v="55023"/>
    <s v="Rhapsody single-cell analyzer"/>
    <s v="3172806"/>
    <s v="Henrik Jørn Ditzel"/>
    <x v="2"/>
    <s v="10200 Institut for Molekylær Medicin"/>
    <s v="Campusvej 55, 5230 Odense M"/>
    <s v="V-17-602a-2"/>
    <s v="Beckett Dickinson"/>
    <s v="Rhapsdody"/>
    <s v="R-633701002077"/>
    <d v="2021-05-01T00:00:00"/>
    <n v="355064"/>
    <n v="180490.82"/>
    <x v="1021"/>
    <n v="1"/>
  </r>
  <r>
    <s v="55024"/>
    <s v="gentleMACS Octo Dissociater with Heater"/>
    <s v="-"/>
    <s v="Morten Meyer"/>
    <x v="2"/>
    <s v="10200 Institut for Molekylær Medicin"/>
    <s v="Campusvej 55, 5230 Odense M"/>
    <s v="V17-615b-2"/>
    <s v="Miltenyi Biotec B.V. &amp; Co. KG"/>
    <s v="A19337"/>
    <s v="3369"/>
    <d v="2021-02-14T00:00:00"/>
    <n v="121125"/>
    <n v="58543.67"/>
    <x v="1022"/>
    <n v="0"/>
  </r>
  <r>
    <s v="55025"/>
    <s v="Vibrating blade microtome"/>
    <s v="3373400"/>
    <s v="Pia Jensen"/>
    <x v="0"/>
    <s v="31000 Institut for Biokemi og Molekylær Biologi"/>
    <s v="Campusvej 55, 5230 Odense M"/>
    <s v="V10-505b-2"/>
    <s v="Leica Biosystems"/>
    <s v="VT1000S"/>
    <s v="11202"/>
    <d v="2021-06-10T00:00:00"/>
    <n v="112000"/>
    <n v="34666.720000000001"/>
    <x v="1023"/>
    <n v="1"/>
  </r>
  <r>
    <s v="55027"/>
    <s v="Autoanalyser til DIC (Apollo)"/>
    <s v="3373268"/>
    <s v="Heidi Grøn Jensen"/>
    <x v="1"/>
    <s v="30602 Nordcee"/>
    <s v="Campusvej 55, 5230 Odense M"/>
    <s v="V9-408a-1"/>
    <s v="Gilson"/>
    <s v="GX-241"/>
    <s v="262M0R030"/>
    <d v="2021-05-03T00:00:00"/>
    <n v="166172.38"/>
    <n v="2769.5599999999981"/>
    <x v="1024"/>
    <n v="1"/>
  </r>
  <r>
    <s v="55030"/>
    <s v="Indendørs Tracking System"/>
    <s v="3177107"/>
    <s v="Morten B. Randers"/>
    <x v="0"/>
    <s v="15400 Institut for Idræt og Biomekanik"/>
    <s v="Campusvej 55, 5230 Odense M"/>
    <s v="Ø15-205a-2"/>
    <s v="KINEXON Sports &amp; Media GmbH"/>
    <s v="KNXc2.2-1.1-7"/>
    <s v="EUI237083"/>
    <d v="2021-07-01T00:00:00"/>
    <n v="698993.4"/>
    <n v="224676.45"/>
    <x v="1025"/>
    <n v="1"/>
  </r>
  <r>
    <s v="55031"/>
    <s v="Detektor for HPLC"/>
    <s v="3373301"/>
    <s v="Judith Kuntsche"/>
    <x v="0"/>
    <s v="30503 Kemi og Farmaci"/>
    <s v="Campusvej 55, 5230 Odense M"/>
    <s v="Ø9-510b-2"/>
    <s v="Wyatt Technology"/>
    <s v="Eclipse"/>
    <s v="5012-ECD"/>
    <d v="2021-03-23T00:00:00"/>
    <n v="743464.82"/>
    <n v="203567.77999999991"/>
    <x v="1026"/>
    <n v="1"/>
  </r>
  <r>
    <s v="55032"/>
    <s v="System til Dataopsamling og analyse"/>
    <s v="-"/>
    <s v="Martin Worm-Leonhard"/>
    <x v="2"/>
    <s v="13900 Retsmedicinsk Institut"/>
    <s v="Campusvej 55, 5230 Odense M"/>
    <s v="IT"/>
    <s v="Agilent Technologies"/>
    <s v="M8420AA (M8420-64001)"/>
    <s v="D91D4A298A"/>
    <d v="2021-05-01T00:00:00"/>
    <n v="233345.7"/>
    <n v="118617.36"/>
    <x v="1027"/>
    <n v="0"/>
  </r>
  <r>
    <s v="55033"/>
    <s v="Bord til sensorisk bedømmelse af fødevarer"/>
    <s v="-"/>
    <s v="Davide Giacalone"/>
    <x v="2"/>
    <s v="42003 SDU Biotechnology"/>
    <s v="Campusvej 55, 5230 Odense M"/>
    <s v="Ø41-603a-0"/>
    <s v="The Lab in the Bag,6 rue Notre Dame de Nazareth, F-75003 Paris ¿ France"/>
    <s v="TL-8101 (Table Lab 8)"/>
    <s v="-"/>
    <d v="2021-03-01T00:00:00"/>
    <n v="111572.56"/>
    <n v="54856.56"/>
    <x v="1028"/>
    <n v="0"/>
  </r>
  <r>
    <s v="55034"/>
    <s v="PCB Fræser"/>
    <s v="2474961"/>
    <s v="Lars Duggen"/>
    <x v="0"/>
    <s v="45003 SDU Center for Industriel Elektronik (CIE)"/>
    <s v="Alsion 2, 6400 Sønderborg"/>
    <s v="CIE 1-07"/>
    <s v="LPKF Laser and Electronics"/>
    <s v="Protomat S64"/>
    <s v="1731000355"/>
    <d v="2021-11-01T00:00:00"/>
    <n v="207657.34"/>
    <n v="76635.48"/>
    <x v="1029"/>
    <n v="1"/>
  </r>
  <r>
    <s v="55035"/>
    <s v="Ion Kromatograf"/>
    <s v="3172800"/>
    <s v="Per Svenningsen"/>
    <x v="2"/>
    <s v="10200 Institut for Molekylær Medicin"/>
    <s v="Campusvej 55, 5230 Odense M"/>
    <s v="V18-701c-1"/>
    <s v="Thermo Scientific"/>
    <s v="Dionex Aquion IC+AS/AP sa"/>
    <s v="21034003-(AquionIC+21033007-Sampler"/>
    <d v="2021-10-01T00:00:00"/>
    <n v="380000"/>
    <n v="208999.94"/>
    <x v="1030"/>
    <n v="1"/>
  </r>
  <r>
    <s v="55036"/>
    <s v="Hexapod 6-akset Bevægelsesbord til afprøvning af droner, sensorer"/>
    <s v="2454154"/>
    <s v="Jussi Hermansen"/>
    <x v="1"/>
    <s v="41002 SDU Dronecenter"/>
    <s v="Beldringevej 252, 5270 Odense N"/>
    <s v="B1-13-00"/>
    <s v="Symétrie"/>
    <s v="Mistral 800 P + C"/>
    <s v="20195-2 og 20200-4 (electrical cab)"/>
    <d v="2021-12-22T00:00:00"/>
    <n v="1113176.51"/>
    <n v="148423.57000000009"/>
    <x v="1031"/>
    <n v="1"/>
  </r>
  <r>
    <s v="55039"/>
    <s v="Partial Discharge Tester"/>
    <s v="3474962"/>
    <s v="Thomas Ebel"/>
    <x v="2"/>
    <s v="45003 SDU Center for Industriel Elektronik (CIE)"/>
    <s v="Alsion 2, 6400 Sønderborg"/>
    <s v="CIE 4-03"/>
    <s v="MPS Mess-&amp; Prüfsysteme GmbH"/>
    <s v="TPP10"/>
    <s v="221083"/>
    <d v="2021-04-26T00:00:00"/>
    <n v="280337.2"/>
    <n v="140168.66"/>
    <x v="1032"/>
    <n v="1"/>
  </r>
  <r>
    <s v="55040"/>
    <s v="Tryktank"/>
    <s v="2323596"/>
    <s v="Anni Glud"/>
    <x v="0"/>
    <s v="30602 Nordcee"/>
    <s v="Campusvej 55, 5230 Odense M"/>
    <s v="V11-410b-0"/>
    <s v="Dustec"/>
    <s v="611-03140-100-012-SR-NSK-"/>
    <s v="2070700100-01"/>
    <d v="2021-09-01T00:00:00"/>
    <n v="133220.32999999999"/>
    <n v="45992.679999999993"/>
    <x v="1033"/>
    <n v="1"/>
  </r>
  <r>
    <s v="55041"/>
    <s v="Tryktank"/>
    <s v="2323596"/>
    <s v="Anni Glud"/>
    <x v="0"/>
    <s v="30602 Nordcee"/>
    <s v="Campusvej 55, 5230 Odense M"/>
    <s v="V11-410b-0"/>
    <s v="Dustec"/>
    <s v="611-03140-100-012-SR-NSK-"/>
    <s v="2070700100-02"/>
    <d v="2021-09-01T00:00:00"/>
    <n v="133220.32999999999"/>
    <n v="45992.679999999993"/>
    <x v="1034"/>
    <n v="1"/>
  </r>
  <r>
    <s v="55042"/>
    <s v="Tryktank"/>
    <s v="2323596"/>
    <s v="Anni Glud"/>
    <x v="0"/>
    <s v="30602 Nordcee"/>
    <s v="Campusvej 55, 5230 Odense M"/>
    <s v="V11-410b-0"/>
    <s v="Dustec"/>
    <s v="611-03140-100-012-SR-NSK-"/>
    <s v="2070700100-03"/>
    <d v="2021-09-01T00:00:00"/>
    <n v="133220.63"/>
    <n v="45992.86"/>
    <x v="1035"/>
    <n v="1"/>
  </r>
  <r>
    <s v="55043"/>
    <s v="Prep. Waters HPLC"/>
    <s v="3373306+3373233"/>
    <s v="Chenguang Lou"/>
    <x v="0"/>
    <s v="30503 Kemi og Farmaci"/>
    <s v="Campusvej 55, 5230 Odense M"/>
    <s v="Ø11-412-1"/>
    <s v="Waters"/>
    <s v="2545"/>
    <s v="A1945Q840M"/>
    <d v="2021-08-09T00:00:00"/>
    <n v="178012.56"/>
    <n v="59337.48"/>
    <x v="1036"/>
    <n v="1"/>
  </r>
  <r>
    <s v="55045"/>
    <s v="Blot scanner"/>
    <s v="-"/>
    <s v="Tina Kronborg"/>
    <x v="0"/>
    <s v="31000 Institut for Biokemi og Molekylær Biologi"/>
    <s v="Campusvej 55, 5230 Odense M"/>
    <s v="V17-511c-2"/>
    <s v="Cytiva"/>
    <s v="ImageQuant 800"/>
    <s v="6710138"/>
    <d v="2021-04-22T00:00:00"/>
    <n v="120000"/>
    <n v="34285.759999999987"/>
    <x v="1037"/>
    <n v="0"/>
  </r>
  <r>
    <s v="55046"/>
    <s v="Dækglasmaskine"/>
    <s v="-"/>
    <s v="Tanja Dreehsen Højgaard"/>
    <x v="2"/>
    <s v="13900 Retsmedicinsk Institut"/>
    <s v="Campusvej 55, 5230 Odense M"/>
    <s v="V17-913c-0"/>
    <s v="Dako"/>
    <s v="CR100"/>
    <s v="CR100-10363"/>
    <d v="2021-10-01T00:00:00"/>
    <n v="161944.76"/>
    <n v="89069.640000000014"/>
    <x v="1038"/>
    <n v="0"/>
  </r>
  <r>
    <s v="55047"/>
    <s v="CTS Software 2021"/>
    <s v="-"/>
    <s v="Lars Tiedemann"/>
    <x v="4"/>
    <s v="90400 Teknisk Service"/>
    <s v="Campusvej 55, 5230 Odense M"/>
    <s v="Fordelt på hele Campus"/>
    <s v="Arbejder udført af Schneider og Sweco"/>
    <s v="-"/>
    <s v="-"/>
    <d v="2021-12-31T00:00:00"/>
    <n v="2607751.46"/>
    <n v="1195219.3899999999"/>
    <x v="1039"/>
    <n v="0"/>
  </r>
  <r>
    <s v="55048"/>
    <s v="CTS Hardware 2021"/>
    <s v="-"/>
    <s v="Lars Tiedemann"/>
    <x v="2"/>
    <s v="90400 Teknisk Service"/>
    <s v="Campusvej 55, 5230 Odense M"/>
    <s v="Fordelt på hele Campus"/>
    <s v="Arbejder udført af Schneider   og Sweco"/>
    <s v="-"/>
    <s v="-"/>
    <d v="2021-12-31T00:00:00"/>
    <n v="880804.32"/>
    <n v="499122.39"/>
    <x v="1040"/>
    <n v="0"/>
  </r>
  <r>
    <s v="55049"/>
    <s v="Confocal Raman Imaging Microscope"/>
    <s v="3373111"/>
    <s v="Heidi Grøn Jensen"/>
    <x v="1"/>
    <s v="30607 Lyd og Adfærd"/>
    <s v="Campusvej 55, 5230 Odense M"/>
    <s v="V9-410a-1"/>
    <s v="Horiba"/>
    <s v="LabRAM Soleil"/>
    <s v="1050"/>
    <d v="2022-03-04T00:00:00"/>
    <n v="1314905.3400000001"/>
    <n v="241065.99"/>
    <x v="1041"/>
    <n v="1"/>
  </r>
  <r>
    <s v="55050"/>
    <s v="Tryk celle"/>
    <s v="2323596"/>
    <s v="Anni Glud"/>
    <x v="0"/>
    <s v="30602 Nordcee"/>
    <s v="Campusvej 55, 5230 Odense M"/>
    <s v="v-10-507-0"/>
    <s v="de Heer"/>
    <s v="-"/>
    <s v="0A211316"/>
    <d v="2021-07-22T00:00:00"/>
    <n v="161784.10999999999"/>
    <n v="52002.079999999987"/>
    <x v="1042"/>
    <n v="1"/>
  </r>
  <r>
    <s v="55051"/>
    <s v="CNC-fræser"/>
    <s v="-"/>
    <s v="Lars Ellekrog Kiehn"/>
    <x v="2"/>
    <s v="15400 Institut for Idræt og Biomekanik"/>
    <s v="Campusvej 55, 5230 Odense M"/>
    <s v="Ø11-107a-1"/>
    <s v="Haas"/>
    <s v="CM-1"/>
    <s v="1179397"/>
    <d v="2021-08-01T00:00:00"/>
    <n v="448000"/>
    <n v="238933.39"/>
    <x v="1043"/>
    <n v="0"/>
  </r>
  <r>
    <s v="55052"/>
    <s v="Micro CNC fræser med sikkerhedskabinet"/>
    <s v="3373261"/>
    <s v="Morten Frendø Ebbesen"/>
    <x v="2"/>
    <s v="31000 Institut for Biokemi og Molekylær Biologi"/>
    <s v="Campusvej 55, 5230 Odense M"/>
    <s v="V12-605b-1"/>
    <s v="Minitech Machinery Corp."/>
    <s v="MillGX_NSK3000"/>
    <s v="DMS-GX"/>
    <d v="2021-02-01T00:00:00"/>
    <n v="171092.25"/>
    <n v="82694.570000000007"/>
    <x v="1044"/>
    <n v="1"/>
  </r>
  <r>
    <s v="55055"/>
    <s v="Kraftige sammensatte svejseborde til understøttelse af robot opstilling"/>
    <s v="-"/>
    <s v="Roberto Naboni"/>
    <x v="1"/>
    <s v="43009 SDU CREATE"/>
    <s v="Campusvej 55, 5230 Odense M"/>
    <s v="Ø31-608-1"/>
    <s v="Siegmund"/>
    <s v="Ø16 Professional 750"/>
    <s v="Ikke udstyret med serienummer"/>
    <d v="2021-07-01T00:00:00"/>
    <n v="110568.12"/>
    <n v="5528.4599999999919"/>
    <x v="1045"/>
    <n v="0"/>
  </r>
  <r>
    <s v="55057"/>
    <s v="Solar simulator"/>
    <s v="3474210"/>
    <s v="Morten Madsen"/>
    <x v="0"/>
    <s v="44002 SDU NanoSyd"/>
    <s v="Alsion 2, 6400 Sønderborg"/>
    <s v="A3-16 OPTIKLAB"/>
    <s v="EnliTech"/>
    <s v="ss-x50"/>
    <s v="RS18210503"/>
    <d v="2021-10-01T00:00:00"/>
    <n v="217469.25"/>
    <n v="77667.600000000006"/>
    <x v="1046"/>
    <n v="1"/>
  </r>
  <r>
    <s v="55058"/>
    <s v="Thermogravimetric Analyzer"/>
    <s v="2474961"/>
    <s v="Thomas Ebel"/>
    <x v="2"/>
    <s v="45003 SDU Center for Industriel Elektronik (CIE)"/>
    <s v="Alsion 2, 6400 Sønderborg"/>
    <s v="CIE 4-04"/>
    <s v="TA Instruments"/>
    <s v="TGA55"/>
    <s v="0550-1118"/>
    <d v="2021-03-01T00:00:00"/>
    <n v="249751.85"/>
    <n v="122794.61"/>
    <x v="1047"/>
    <n v="1"/>
  </r>
  <r>
    <s v="55059"/>
    <s v="Connections mellem Mulitiflow og bursystem"/>
    <s v="-"/>
    <s v="Jesper Stæhr"/>
    <x v="2"/>
    <s v="19500 Biomedicinsk Laboratorium"/>
    <s v="Campusvej 55, 5230 Odense M"/>
    <s v="45,1"/>
    <s v="Techninplast"/>
    <s v="Carplate til loft"/>
    <s v="-"/>
    <d v="2023-12-01T00:00:00"/>
    <n v="6810577.3300000001"/>
    <n v="5221442.63"/>
    <x v="1048"/>
    <n v="0"/>
  </r>
  <r>
    <s v="55060"/>
    <s v="Ventilatonsanlæg til mus og rottekasser - anlæg 1"/>
    <s v="-"/>
    <s v="Jesper Stæhr"/>
    <x v="2"/>
    <s v="19500 Biomedicinsk Laboratorium"/>
    <s v="Campusvej 55, 5230 Odense M"/>
    <s v="45,1"/>
    <s v="Techniplast"/>
    <s v="Mulitiflow"/>
    <s v="-"/>
    <d v="2023-12-01T00:00:00"/>
    <n v="983702.57"/>
    <n v="754171.99"/>
    <x v="1049"/>
    <n v="0"/>
  </r>
  <r>
    <s v="55061"/>
    <s v="Ventilatonsanlæg til mus og rottekasser - anlæg 2"/>
    <s v="-"/>
    <s v="Jesper Stæhr"/>
    <x v="2"/>
    <s v="19500 Biomedicinsk Laboratorium"/>
    <s v="Campusvej 55, 5230 Odense M"/>
    <s v="45,1"/>
    <s v="Techniplast"/>
    <s v="Mulitiflow"/>
    <s v="-"/>
    <d v="2023-12-01T00:00:00"/>
    <n v="983702.57"/>
    <n v="754171.99"/>
    <x v="1050"/>
    <n v="0"/>
  </r>
  <r>
    <s v="55062"/>
    <s v="Ventilatonsanlæg til mus og rottekasser - anlæg 3"/>
    <s v="-"/>
    <s v="Jesper Stæhr"/>
    <x v="2"/>
    <s v="19500 Biomedicinsk Laboratorium"/>
    <s v="Campusvej 55, 5230 Odense M"/>
    <s v="45,1"/>
    <s v="techniplast"/>
    <s v="Mulitiflow"/>
    <s v="-"/>
    <d v="2023-12-01T00:00:00"/>
    <n v="983702.57"/>
    <n v="754171.99"/>
    <x v="1051"/>
    <n v="0"/>
  </r>
  <r>
    <s v="55063"/>
    <s v="Ventilatonsanlæg til mus og rottekasser - anlæg 4"/>
    <s v="-"/>
    <s v="Jesper Stæhr"/>
    <x v="2"/>
    <s v="19500 Biomedicinsk Laboratorium"/>
    <s v="Campusvej 55, 5230 Odense M"/>
    <s v="45,1"/>
    <s v="techniplast"/>
    <s v="Mulitiflow"/>
    <s v="-"/>
    <d v="2023-12-01T00:00:00"/>
    <n v="983702.57"/>
    <n v="754171.99"/>
    <x v="1052"/>
    <n v="0"/>
  </r>
  <r>
    <s v="55064"/>
    <s v="Ventilatonsanlæg til mus og rottekasser - anlæg 5"/>
    <s v="-"/>
    <s v="Jesper Stæhr"/>
    <x v="2"/>
    <s v="19500 Biomedicinsk Laboratorium"/>
    <s v="Campusvej 55, 5230 Odense M"/>
    <s v="45,1"/>
    <s v="techniplast"/>
    <s v="Mulitiflow"/>
    <s v="-"/>
    <d v="2023-12-01T00:00:00"/>
    <n v="983702.57"/>
    <n v="754171.99"/>
    <x v="1053"/>
    <n v="0"/>
  </r>
  <r>
    <s v="55065"/>
    <s v="Ventilatonsanlæg til mus og rottekasser - anlæg 6"/>
    <s v="-"/>
    <s v="Jesper Stæhr"/>
    <x v="2"/>
    <s v="19500 Biomedicinsk Laboratorium"/>
    <s v="Campusvej 55, 5230 Odense M"/>
    <s v="45,1"/>
    <s v="techniplast"/>
    <s v="Mulitiflow"/>
    <s v="-"/>
    <d v="2023-12-01T00:00:00"/>
    <n v="983702.57"/>
    <n v="754171.99"/>
    <x v="1054"/>
    <n v="0"/>
  </r>
  <r>
    <s v="55066"/>
    <s v="Ventilatonsanlæg til mus og rottekasser - anlæg 7"/>
    <s v="-"/>
    <s v="Jesper Stæhr"/>
    <x v="2"/>
    <s v="19500 Biomedicinsk Laboratorium"/>
    <s v="Campusvej 55, 5230 Odense M"/>
    <s v="45,1"/>
    <s v="techniplast"/>
    <s v="Mulitiflow"/>
    <s v="-"/>
    <d v="2023-12-01T00:00:00"/>
    <n v="983702.57"/>
    <n v="754171.99"/>
    <x v="1055"/>
    <n v="0"/>
  </r>
  <r>
    <s v="55067"/>
    <s v="Rheometer"/>
    <s v="3474204"/>
    <s v="Mathias Porsmose Clausen"/>
    <x v="2"/>
    <s v="42003 SDU Biotechnology"/>
    <s v="Campusvej 55, 5230 Odense M"/>
    <s v="Ø31-600a-1"/>
    <s v="TA Instruments"/>
    <s v="DHR-20"/>
    <s v="5343-0226"/>
    <d v="2021-03-17T00:00:00"/>
    <n v="249771"/>
    <n v="122804"/>
    <x v="1056"/>
    <n v="1"/>
  </r>
  <r>
    <s v="55069"/>
    <s v="Indretning af køle-fryse rum til HADAL og biologi  V21og V22"/>
    <s v="-"/>
    <s v="Thomas Kromann Jacobsen"/>
    <x v="2"/>
    <s v="90400 Teknisk Service"/>
    <s v="Campusvej 55, 5230 Odense M"/>
    <s v="V21-V22"/>
    <s v="-"/>
    <s v="-"/>
    <s v="-"/>
    <d v="2021-12-01T00:00:00"/>
    <n v="525555.96"/>
    <n v="297815.11"/>
    <x v="1057"/>
    <n v="0"/>
  </r>
  <r>
    <s v="55070"/>
    <s v="Stackable shaking incubator with LED lights"/>
    <s v="3474402"/>
    <s v="Michele Fabris"/>
    <x v="2"/>
    <s v="42003 SDU Biotechnology"/>
    <s v="Campusvej 55, 5230 Odense M"/>
    <s v="Ø40-601A-0 (Pavilion)"/>
    <s v="Eppendorf"/>
    <s v="S44i"/>
    <s v="s44iJR202836"/>
    <d v="2021-09-08T00:00:00"/>
    <n v="133311.9"/>
    <n v="72210.66"/>
    <x v="1058"/>
    <n v="1"/>
  </r>
  <r>
    <s v="55071"/>
    <s v="U-HPLC system med Corona detektor"/>
    <s v="3373314"/>
    <s v="Stefan Vogel"/>
    <x v="0"/>
    <s v="30503 Kemi og Farmaci"/>
    <s v="Campusvej 55, 5230 Odense M"/>
    <s v="Ø10-409-2"/>
    <s v="Dionex"/>
    <s v="Dionex ultimate 3000UHPLC"/>
    <s v="8028873"/>
    <d v="2021-12-14T00:00:00"/>
    <n v="214516.47"/>
    <n v="81720.51999999999"/>
    <x v="1059"/>
    <n v="1"/>
  </r>
  <r>
    <s v="55072"/>
    <s v="Laptop"/>
    <s v="3373533"/>
    <s v="Martin Snoager Sloth"/>
    <x v="1"/>
    <s v="30500 Institut for Fysik, Kemi og Farmaci"/>
    <s v="Campusvej 55, 5230 Odense M"/>
    <s v="Ø17-602b-1"/>
    <s v="MAC"/>
    <s v="-"/>
    <s v="F5KGC09ZK7GF"/>
    <d v="2021-10-01T00:00:00"/>
    <n v="101480"/>
    <n v="10148.06"/>
    <x v="1060"/>
    <n v="1"/>
  </r>
  <r>
    <s v="55073"/>
    <s v="Laptop"/>
    <s v="3373533"/>
    <s v="Martin Snoager Sloth"/>
    <x v="1"/>
    <s v="30500 Institut for Fysik, Kemi og Farmaci"/>
    <s v="Campusvej 55, 5230 Odense M"/>
    <s v="Ø17-602b-1"/>
    <s v="MAC"/>
    <s v="-"/>
    <s v="F5KGC09YK7GF"/>
    <d v="2021-10-01T00:00:00"/>
    <n v="101480"/>
    <n v="10148.06"/>
    <x v="1061"/>
    <n v="1"/>
  </r>
  <r>
    <s v="55074"/>
    <s v="Lab til undervisning af produktion i medievidenskab"/>
    <s v="-"/>
    <s v="David Binzer"/>
    <x v="8"/>
    <s v="64100 Institut for Design, Medier og Uddannelsesvidenskab"/>
    <s v="Campusvej 55, 5230 Odense M"/>
    <s v="-"/>
    <s v="Flere"/>
    <s v="Flere enheder"/>
    <s v="Flere"/>
    <d v="2021-09-01T00:00:00"/>
    <n v="190601"/>
    <n v="0"/>
    <x v="1062"/>
    <n v="0"/>
  </r>
  <r>
    <s v="55075"/>
    <s v="Måleudstyr til analysering af form og størrelse af partikler"/>
    <s v="2454427"/>
    <s v="Baris Burak Kanbur"/>
    <x v="2"/>
    <s v="45004 SDU Mechanical Engineering"/>
    <s v="Campusvej 55, 5230 Odense M"/>
    <s v="Ø26-600-1"/>
    <s v="Pyrooptic Aps"/>
    <s v="LED-PSV1000"/>
    <s v="-"/>
    <d v="2021-09-20T00:00:00"/>
    <n v="133400"/>
    <n v="72258.28"/>
    <x v="1063"/>
    <n v="1"/>
  </r>
  <r>
    <s v="55076"/>
    <s v="CTD"/>
    <s v="2323596"/>
    <s v="Anni Glud"/>
    <x v="1"/>
    <s v="30602 Nordcee"/>
    <s v="Campusvej 55, 5230 Odense M"/>
    <s v="V-10-507-0"/>
    <s v="Sea-bird"/>
    <s v="Seacat version 2 profiler"/>
    <s v="19P.392021S"/>
    <d v="2021-07-01T00:00:00"/>
    <n v="208197.24"/>
    <n v="10409.949999999981"/>
    <x v="1064"/>
    <n v="1"/>
  </r>
  <r>
    <s v="55077"/>
    <s v="Confocal Raman Microscope"/>
    <s v="flere"/>
    <s v="Jacek Fiutowski"/>
    <x v="2"/>
    <s v="44002 SDU NanoSyd"/>
    <s v="Alsion 2, 6400 Sønderborg"/>
    <s v="B2-01 Imaging Lab"/>
    <s v="Witec Focus Innovation"/>
    <s v="Alpha 300R"/>
    <s v="100-1200-2028"/>
    <d v="2021-11-01T00:00:00"/>
    <n v="2579115.9300000002"/>
    <n v="1440006.45"/>
    <x v="1065"/>
    <n v="1"/>
  </r>
  <r>
    <s v="55078"/>
    <s v="Differential Scanning Calorimeters."/>
    <s v="2474961"/>
    <s v="Thomas Ebel"/>
    <x v="0"/>
    <s v="45003 SDU Center for Industriel Elektronik (CIE)"/>
    <s v="Alsion 2, 6400 Sønderborg"/>
    <s v="CIE 4-04"/>
    <s v="TA Instruments"/>
    <s v="DSC 25"/>
    <s v="DCS-01927"/>
    <d v="2022-02-01T00:00:00"/>
    <n v="186476"/>
    <n v="75478.42"/>
    <x v="1066"/>
    <n v="1"/>
  </r>
  <r>
    <s v="55081"/>
    <s v="Hako Citymaster 1650 suge-fejemaskine"/>
    <s v="-"/>
    <s v="Henrik Toft"/>
    <x v="0"/>
    <s v="90400 Teknisk Service"/>
    <s v="Campusvej 55, 5230 Odense M"/>
    <s v="Gartner - udendørsareal"/>
    <s v="HAKO"/>
    <s v="99149115"/>
    <s v="-"/>
    <d v="2021-12-01T00:00:00"/>
    <n v="724480"/>
    <n v="275992.42"/>
    <x v="1067"/>
    <n v="0"/>
  </r>
  <r>
    <s v="55082"/>
    <s v="Steriomikroskop"/>
    <s v="-"/>
    <s v="Iris Adam"/>
    <x v="0"/>
    <s v="30607 Lyd og Adfærd"/>
    <s v="Campusvej 55, 5230 Odense M"/>
    <s v="V9-503a-2"/>
    <s v="Leica"/>
    <s v="Leica M205 C steriomikros"/>
    <s v="10450036"/>
    <d v="2021-12-01T00:00:00"/>
    <n v="196815.98"/>
    <n v="74977.5"/>
    <x v="1068"/>
    <n v="0"/>
  </r>
  <r>
    <s v="55084"/>
    <s v="Magnetic Measuring system"/>
    <s v="2474961"/>
    <s v="Ramkrishan Maheshwari"/>
    <x v="2"/>
    <s v="45003 SDU Center for Industriel Elektronik (CIE)"/>
    <s v="Alsion 2, 6400 Sønderborg"/>
    <s v="CIE 1-01"/>
    <s v="Brockhaus Measurments"/>
    <s v="MPG200D"/>
    <s v="BM2213136910"/>
    <d v="2022-06-01T00:00:00"/>
    <n v="935593.35"/>
    <n v="576949.26"/>
    <x v="1069"/>
    <n v="1"/>
  </r>
  <r>
    <s v="55085"/>
    <s v="Opvaskemaskine til kantinekøkken"/>
    <s v="-"/>
    <s v="Lars Tiedemann"/>
    <x v="0"/>
    <s v="90400 Teknisk Service"/>
    <s v="Campusvej 55, 5230 Odense M"/>
    <s v="Kantine 4 - køkken"/>
    <s v="Granul Disk - Sverige"/>
    <s v="48101615 (UNSPSC)"/>
    <s v="73152101"/>
    <d v="2021-12-01T00:00:00"/>
    <n v="203892"/>
    <n v="77673.100000000006"/>
    <x v="1070"/>
    <n v="0"/>
  </r>
  <r>
    <s v="55086"/>
    <s v="Indretning af kiropraktorsal"/>
    <s v="-"/>
    <s v="Thomas Kromann Jacobsen"/>
    <x v="2"/>
    <s v="90400 Teknisk Service"/>
    <s v="Campusvej 55, 5230 Odense M"/>
    <s v="Bygning 34-2"/>
    <s v="Flere"/>
    <s v="-"/>
    <s v="-"/>
    <d v="2021-12-01T00:00:00"/>
    <n v="1626954.21"/>
    <n v="921940.75"/>
    <x v="1071"/>
    <n v="0"/>
  </r>
  <r>
    <s v="55087"/>
    <s v="VPN udstyr og router til Slagelse"/>
    <s v="-"/>
    <s v="Lars Jakobsen"/>
    <x v="1"/>
    <s v="93003 Operations"/>
    <s v="Campusvej 55, 5230 Odense M"/>
    <s v="Netrum syd"/>
    <s v="Cisco"/>
    <s v="Adskillige"/>
    <s v="Adskillige"/>
    <d v="2021-12-01T00:00:00"/>
    <n v="458424"/>
    <n v="61123.200000000012"/>
    <x v="1072"/>
    <n v="0"/>
  </r>
  <r>
    <s v="55088"/>
    <s v="E-Læringssytem. Bruges til undervise SDU's studerende"/>
    <s v="-"/>
    <s v="Martin Dollerup Nielsen"/>
    <x v="7"/>
    <s v="93003 Operations"/>
    <s v="Campusvej 55, 5230 Odense M"/>
    <s v="-"/>
    <s v="ITSLearn"/>
    <s v="-"/>
    <s v="-"/>
    <d v="2021-02-01T00:00:00"/>
    <n v="453000"/>
    <n v="0"/>
    <x v="1073"/>
    <n v="0"/>
  </r>
  <r>
    <s v="55089"/>
    <s v="Netbackup disklager og tapeudbygning"/>
    <s v="-"/>
    <s v="Torben Kruchov Madsen"/>
    <x v="1"/>
    <s v="93003 Operations"/>
    <s v="Campusvej 55, 5230 Odense M"/>
    <s v="Serverrum Syd"/>
    <s v="Flere"/>
    <s v="Flere"/>
    <s v="Flere"/>
    <d v="2022-06-15T00:00:00"/>
    <n v="1279530"/>
    <n v="298557"/>
    <x v="1074"/>
    <n v="0"/>
  </r>
  <r>
    <s v="55090"/>
    <s v="Forberedelse til NytSUND - accesnet"/>
    <s v="-"/>
    <s v="Lars Thomsen"/>
    <x v="1"/>
    <s v="93003 Operations"/>
    <s v="Campusvej 55, 5230 Odense M"/>
    <s v="Nyt Sund"/>
    <s v="Flere"/>
    <s v="Flere"/>
    <s v="Flere"/>
    <d v="2023-09-01T00:00:00"/>
    <n v="822180.02"/>
    <n v="397387.02"/>
    <x v="1075"/>
    <n v="0"/>
  </r>
  <r>
    <s v="55091"/>
    <s v="Forberedelse for NytSUND (Fiber installation)"/>
    <s v="-"/>
    <s v="Lars Thomsen"/>
    <x v="2"/>
    <s v="93003 Operations"/>
    <s v="Campusvej 55, 5230 Odense M"/>
    <s v="Nyt Sund"/>
    <s v="-"/>
    <s v="-"/>
    <s v="-"/>
    <d v="2022-10-14T00:00:00"/>
    <n v="1746883"/>
    <n v="1135473.95"/>
    <x v="1076"/>
    <n v="0"/>
  </r>
  <r>
    <s v="55092"/>
    <s v="Generations skift af vmware"/>
    <s v="-"/>
    <s v="Thomas Volke Nielsen"/>
    <x v="7"/>
    <s v="93003 Operations"/>
    <s v="Campusvej 55, 5230 Odense M"/>
    <s v="Serverrum Syd"/>
    <s v="HPE"/>
    <s v="-"/>
    <s v="Adskillige"/>
    <d v="2022-03-15T00:00:00"/>
    <n v="1010098"/>
    <n v="0"/>
    <x v="1077"/>
    <n v="0"/>
  </r>
  <r>
    <s v="55093"/>
    <s v="Datacenter netværk til serverrum syd og nord"/>
    <s v="-"/>
    <s v="Lars Jakobsen"/>
    <x v="1"/>
    <s v="93003 Operations"/>
    <s v="Campusvej 55, 5230 Odense M"/>
    <s v="Serverrum syd og nord"/>
    <s v="Cisco"/>
    <s v="Adskillige"/>
    <s v="Adskillige"/>
    <d v="2021-12-01T00:00:00"/>
    <n v="1963845"/>
    <n v="261846"/>
    <x v="1078"/>
    <n v="0"/>
  </r>
  <r>
    <s v="55094"/>
    <s v="Udskiftning af access point på campusvej - forbedring"/>
    <s v="-"/>
    <s v="Lars Thomsen"/>
    <x v="1"/>
    <s v="93003 Operations"/>
    <s v="Campusvej 55, 5230 Odense M"/>
    <s v="Flere"/>
    <s v="Cisco"/>
    <s v="Flere"/>
    <s v="Flere"/>
    <d v="2021-12-28T00:00:00"/>
    <n v="1504100"/>
    <n v="200546.72"/>
    <x v="1079"/>
    <n v="0"/>
  </r>
  <r>
    <s v="55095"/>
    <s v="Motion capture system med flere kamera"/>
    <s v="3474623+5474166+3474240"/>
    <s v="Cao Danh Do"/>
    <x v="1"/>
    <s v="41004 SDU Biorobotics"/>
    <s v="Campusvej 55, 5230 Odense M"/>
    <s v="Ø7-610-2"/>
    <s v="OptiTrack"/>
    <s v="bl.a.6*PrimeX 13 kameraer"/>
    <s v="NA"/>
    <d v="2022-01-16T00:00:00"/>
    <n v="220256"/>
    <n v="33038.420000000013"/>
    <x v="1080"/>
    <n v="1"/>
  </r>
  <r>
    <s v="55096"/>
    <s v="Mikroskop"/>
    <s v="3373929"/>
    <s v="Mette Søndergaard"/>
    <x v="0"/>
    <s v="30502 Fysik"/>
    <s v="Campusvej 55, 5230 Odense M"/>
    <s v="V10-605-1"/>
    <s v="Nikon"/>
    <s v="eclipse Ti2 T12-D-PD"/>
    <s v="700507"/>
    <d v="2021-12-07T00:00:00"/>
    <n v="939691.84"/>
    <n v="357977.80999999988"/>
    <x v="1081"/>
    <n v="1"/>
  </r>
  <r>
    <s v="55097"/>
    <s v="nanoHPLC  easy 1200 cebi-lab"/>
    <s v="3333084+3373914"/>
    <s v="Eva Christina Østerlund"/>
    <x v="0"/>
    <s v="31000 Institut for Biokemi og Molekylær Biologi"/>
    <s v="Campusvej 55, 5230 Odense M"/>
    <s v="Cebi lab"/>
    <s v="ThermoFisher"/>
    <s v="LC-140"/>
    <s v="LC-031186"/>
    <d v="2021-05-20T00:00:00"/>
    <n v="440000"/>
    <n v="130952.34"/>
    <x v="1082"/>
    <n v="1"/>
  </r>
  <r>
    <s v="55098"/>
    <s v="nanoHPLC  easy 1200 prg-lab"/>
    <s v="3333084+3373914"/>
    <s v="Eva Christina Østerlund"/>
    <x v="0"/>
    <s v="31000 Institut for Biokemi og Molekylær Biologi"/>
    <s v="Campusvej 55, 5230 Odense M"/>
    <s v="PRG lab"/>
    <s v="ThermoFisher"/>
    <s v="LC140"/>
    <s v="LC-031189"/>
    <d v="2021-05-20T00:00:00"/>
    <n v="440000"/>
    <n v="130952.34"/>
    <x v="1083"/>
    <n v="1"/>
  </r>
  <r>
    <s v="55099"/>
    <s v="X-ray analytical instrument"/>
    <s v="2474961"/>
    <s v="Luciana Tavares"/>
    <x v="2"/>
    <s v="45003 SDU Center for Industriel Elektronik (CIE)"/>
    <s v="Alsion 2, 6400 Sønderborg"/>
    <s v="CIE 4-05"/>
    <s v="Bruker"/>
    <s v="D8 Advance"/>
    <s v="216917"/>
    <d v="2022-07-01T00:00:00"/>
    <n v="2975183"/>
    <n v="1859489.39"/>
    <x v="1084"/>
    <n v="1"/>
  </r>
  <r>
    <s v="55100"/>
    <s v="8 Adfærdsrum til rotter med touchscreen og mulighed for reward."/>
    <s v="5132519"/>
    <s v="Mikael Palner"/>
    <x v="0"/>
    <s v="10100 Klinisk Institut"/>
    <s v="Campusvej 55, 5230 Odense M"/>
    <s v="BML: V13-612b-0 "/>
    <s v="OCB Systems Ltd"/>
    <s v="MED-SYST-8-KMB,C1-PKG,COM"/>
    <s v="-"/>
    <d v="2022-01-31T00:00:00"/>
    <n v="363762.48"/>
    <n v="142906.70000000001"/>
    <x v="1085"/>
    <n v="1"/>
  </r>
  <r>
    <s v="55101"/>
    <s v="Opstilling til måling af varmeafledere/heat sinks"/>
    <s v="3474418"/>
    <s v="Joe Alexandersen"/>
    <x v="2"/>
    <s v="45004 SDU Mechanical Engineering"/>
    <s v="Campusvej 55, 5230 Odense M"/>
    <s v="Ø27-507-1"/>
    <s v="Armfield Ltd."/>
    <s v="HT10XC-A &amp; HT19-A"/>
    <s v="-"/>
    <d v="2022-02-07T00:00:00"/>
    <n v="105423.47"/>
    <n v="61497.05"/>
    <x v="1086"/>
    <n v="1"/>
  </r>
  <r>
    <s v="55102"/>
    <s v="5 pers personbil - Vogn 12 (Kerteminde)"/>
    <s v="-"/>
    <s v="Niels Christian With Møller"/>
    <x v="1"/>
    <s v="30600 Biologisk Institut"/>
    <s v="Hindsholmvej 11, 5300 Kerteminde"/>
    <s v="Hindsholmvej"/>
    <s v="Hyundai"/>
    <s v="KMHK381GFLU111616"/>
    <s v="CY28535"/>
    <d v="2021-12-20T00:00:00"/>
    <n v="285000"/>
    <n v="38000"/>
    <x v="1087"/>
    <n v="0"/>
  </r>
  <r>
    <s v="55103"/>
    <s v="Partikeltæller"/>
    <s v="-"/>
    <s v="René Holm"/>
    <x v="0"/>
    <s v="30503 Kemi og Farmaci"/>
    <s v="Campusvej 55, 5230 Odense M"/>
    <s v="Ø10-409-1"/>
    <s v="Malvern Panalytical"/>
    <s v="Mastersizer 3000"/>
    <s v="-"/>
    <d v="2022-01-16T00:00:00"/>
    <n v="442767.64"/>
    <n v="173944.45"/>
    <x v="1088"/>
    <n v="0"/>
  </r>
  <r>
    <s v="55105"/>
    <s v="Mass Spectrometer"/>
    <s v="2474961+3474419"/>
    <s v="Thomas Ebel"/>
    <x v="0"/>
    <s v="45003 SDU Center for Industriel Elektronik (CIE)"/>
    <s v="Alsion 2, 6400 Sønderborg"/>
    <s v="CIE 4-04"/>
    <s v="MKS"/>
    <s v="Cirrus 3"/>
    <s v="191156"/>
    <d v="2022-05-01T00:00:00"/>
    <n v="535806"/>
    <n v="236009.81"/>
    <x v="1089"/>
    <n v="1"/>
  </r>
  <r>
    <s v="55106"/>
    <s v="AFM"/>
    <s v="3414792+3434079+3474415/16fler"/>
    <s v="Luciana Tavares"/>
    <x v="2"/>
    <s v="45003 SDU Center for Industriel Elektronik (CIE)"/>
    <s v="Alsion 2, 6400 Sønderborg"/>
    <s v="J0-14 Raman Lab"/>
    <s v="Nanosurf"/>
    <s v="Flex-Axiom"/>
    <s v="66-18-281"/>
    <d v="2022-04-01T00:00:00"/>
    <n v="584857.13"/>
    <n v="350914.29"/>
    <x v="1090"/>
    <n v="1"/>
  </r>
  <r>
    <s v="55107"/>
    <s v="Hyperspektral Scanner"/>
    <s v="3676019"/>
    <s v="Jakob Kjelstrup-Hansen"/>
    <x v="0"/>
    <s v="44000 Mads Clausen Instituttet (MCI)"/>
    <s v="Campusvej 55, 5230 Odense M"/>
    <s v="Ø28-512-3"/>
    <s v="Newtec Engineering A/s"/>
    <s v="HSI-Setup"/>
    <s v="B201"/>
    <d v="2021-10-01T00:00:00"/>
    <n v="182290.5"/>
    <n v="65103.67"/>
    <x v="1091"/>
    <n v="1"/>
  </r>
  <r>
    <s v="55108"/>
    <s v="Rådgivning anatomi – bygning (dissektionsborde mv)"/>
    <s v="-"/>
    <s v="Flemming Jensen"/>
    <x v="5"/>
    <s v="10200 Institut for Molekylær Medicin"/>
    <s v="Campusvej 55, 5230 Odense M"/>
    <s v="v19-918a-00,V17-912b-1,V18-912"/>
    <s v="-"/>
    <s v="-"/>
    <s v="-"/>
    <d v="2024-01-01T00:00:00"/>
    <n v="403190"/>
    <n v="357831.12"/>
    <x v="1092"/>
    <n v="0"/>
  </r>
  <r>
    <s v="55109"/>
    <s v="Critical Point Dryer K850"/>
    <s v="3474951+2454428"/>
    <s v="Till Leissner"/>
    <x v="0"/>
    <s v="44002 SDU NanoSyd"/>
    <s v="Alsion 2, 6400 Sønderborg"/>
    <s v="H1-07 Cleanroom"/>
    <s v="Quorum Technologies"/>
    <s v="K850240V"/>
    <s v="K850 - 982"/>
    <d v="2021-12-08T00:00:00"/>
    <n v="115270"/>
    <n v="43912.42"/>
    <x v="1093"/>
    <n v="1"/>
  </r>
  <r>
    <s v="55110"/>
    <s v="Micromanipulated Cryogenic Vacuum Probe Station"/>
    <s v="3474280/95+3474229+3474698"/>
    <s v="Jakob Kjelstrup-Hansen"/>
    <x v="2"/>
    <s v="44002 SDU NanoSyd"/>
    <s v="Alsion 2, 6400 Sønderborg"/>
    <s v="A3 16 OPTIKLAB"/>
    <s v="Lake Shore Cryotronics, Inc."/>
    <s v="ST500"/>
    <s v="ukendt"/>
    <d v="2021-12-23T00:00:00"/>
    <n v="510412.82"/>
    <n v="289233.94"/>
    <x v="1094"/>
    <n v="1"/>
  </r>
  <r>
    <s v="55111"/>
    <s v="Opgradering af Vakuum Ovn"/>
    <s v="3474210"/>
    <s v="Morten Madsen"/>
    <x v="0"/>
    <s v="44002 SDU NanoSyd"/>
    <s v="Alsion 2, 6400 Sønderborg"/>
    <s v="A3-01 R2R lab"/>
    <s v="Polyteknik"/>
    <s v="Cryofox"/>
    <s v="141717"/>
    <d v="2021-12-23T00:00:00"/>
    <n v="727440"/>
    <n v="277120"/>
    <x v="1095"/>
    <n v="1"/>
  </r>
  <r>
    <s v="55112"/>
    <s v="17/20 produktionsfaciliteter til digital undervisning ,AV udstyr"/>
    <s v="-"/>
    <s v="Thomas Kromann Jacobsen"/>
    <x v="7"/>
    <s v="90400 Teknisk Service"/>
    <s v="Campusvej 55, 5230 Odense M"/>
    <s v="KUBEN"/>
    <s v="-"/>
    <s v="-"/>
    <s v="-"/>
    <d v="2021-12-01T00:00:00"/>
    <n v="211856.74"/>
    <n v="0"/>
    <x v="1096"/>
    <n v="0"/>
  </r>
  <r>
    <s v="55113"/>
    <s v="17/20 produktionsfaciliteter til digital undervisning , Truss"/>
    <s v="-"/>
    <s v="Thomas Kromann Jacobsen"/>
    <x v="2"/>
    <s v="90400 Teknisk Service"/>
    <s v="Campusvej 55, 5230 Odense M"/>
    <s v="KUBEN"/>
    <s v="-"/>
    <s v="-"/>
    <s v="-"/>
    <d v="2021-12-01T00:00:00"/>
    <n v="577171.56999999995"/>
    <n v="327063.96000000002"/>
    <x v="1097"/>
    <n v="0"/>
  </r>
  <r>
    <s v="55114"/>
    <s v="Implementering af nyt lagerstyringssystem"/>
    <s v="-"/>
    <s v="Pia Irene Hjort"/>
    <x v="1"/>
    <s v="90400 Teknisk Service"/>
    <s v="Campusvej 55, 5230 Odense M"/>
    <s v="Service&amp;Logistik Ø6-403-0"/>
    <s v="Apport Systems A/S"/>
    <s v="APPORT PRO (SAAS)"/>
    <s v="-"/>
    <d v="2022-07-01T00:00:00"/>
    <n v="345604"/>
    <n v="86400.97"/>
    <x v="1098"/>
    <n v="0"/>
  </r>
  <r>
    <s v="55115"/>
    <s v="Edinburgh Spektrofotometer FLS-980"/>
    <s v="3373299"/>
    <s v="Morten Frendø Ebbesen"/>
    <x v="2"/>
    <s v="31000 Institut for Biokemi og Molekylær Biologi"/>
    <s v="Campusvej 55, 5230 Odense M"/>
    <s v="V10-602-2"/>
    <s v="Edinburgh Instruments"/>
    <s v="TCC2"/>
    <s v="Opgradering til ID 54036"/>
    <d v="2021-10-01T00:00:00"/>
    <n v="291499.5"/>
    <n v="160324.76999999999"/>
    <x v="1099"/>
    <n v="1"/>
  </r>
  <r>
    <s v="55117"/>
    <s v="Server med tilhørende diskstorage"/>
    <s v="3373311+3373320"/>
    <s v="Himanshu Khandelia"/>
    <x v="1"/>
    <s v="30500 Institut for Fysik, Kemi og Farmaci"/>
    <s v="Campusvej 55, 5230 Odense M"/>
    <s v="Serverrum syd, Rack A5"/>
    <s v="HPE"/>
    <s v="ProLiant DL325 Gen10 Plus"/>
    <s v="Server: CZJ14400PH"/>
    <d v="2021-12-21T00:00:00"/>
    <n v="135775"/>
    <n v="18103.28"/>
    <x v="1100"/>
    <n v="1"/>
  </r>
  <r>
    <s v="55118"/>
    <s v="Mixed Signal Oscilloscope"/>
    <s v="74961"/>
    <s v="Kurt Godiksen"/>
    <x v="2"/>
    <s v="45003 SDU Center for Industriel Elektronik (CIE)"/>
    <s v="Alsion 2, 6400 Sønderborg"/>
    <s v="CIE 4-06"/>
    <s v="Tektronix"/>
    <s v="MSO56"/>
    <s v="C043902"/>
    <d v="2022-01-05T00:00:00"/>
    <n v="201705"/>
    <n v="115980.36"/>
    <x v="1101"/>
    <n v="1"/>
  </r>
  <r>
    <s v="55119"/>
    <s v="HPE StoreEver MSL6480, Tapelibrary"/>
    <s v="-"/>
    <s v="Torben Kruchov Madsen"/>
    <x v="1"/>
    <s v="93003 Operations"/>
    <s v="Campusvej 55, 5230 Odense M"/>
    <s v="Serverrum nord"/>
    <s v="HPE"/>
    <s v="MSL6480"/>
    <s v="DEC135060D"/>
    <d v="2021-12-01T00:00:00"/>
    <n v="351077"/>
    <n v="46810.320000000007"/>
    <x v="1102"/>
    <n v="0"/>
  </r>
  <r>
    <s v="55120"/>
    <s v="Mixed Signal Oscilloscope"/>
    <s v="74961"/>
    <s v="Kurt Godiksen"/>
    <x v="2"/>
    <s v="45003 SDU Center for Industriel Elektronik (CIE)"/>
    <s v="Alsion 2, 6400 Sønderborg"/>
    <s v="CIE 4-06"/>
    <s v="Tektronix"/>
    <s v="MSO56"/>
    <s v="C043903"/>
    <d v="2022-01-05T00:00:00"/>
    <n v="201705"/>
    <n v="115980.36"/>
    <x v="1103"/>
    <n v="1"/>
  </r>
  <r>
    <s v="55121"/>
    <s v="TimsTOF pro med nanoElute (inkl HPLC)"/>
    <s v="3373914"/>
    <s v="Ole Nørregaard Jensen"/>
    <x v="0"/>
    <s v="31000 Institut for Biokemi og Molekylær Biologi"/>
    <s v="Campusvej 55, 5230 Odense M"/>
    <s v="V8-510a-1"/>
    <s v="Bruker Daltonik GmbH"/>
    <s v="1854399"/>
    <s v="S/N185439910419"/>
    <d v="2021-05-10T00:00:00"/>
    <n v="4683623.8"/>
    <n v="1393935.61"/>
    <x v="1104"/>
    <n v="1"/>
  </r>
  <r>
    <s v="55122"/>
    <s v="Tims TOF flex"/>
    <s v="3373914"/>
    <s v="Ole Nørregaard Jensen"/>
    <x v="0"/>
    <s v="31000 Institut for Biokemi og Molekylær Biologi"/>
    <s v="Campusvej 55, 5230 Odense M"/>
    <s v="V8-510s-1"/>
    <s v="Bruker Daltonik GmbH"/>
    <s v="1877407"/>
    <s v="S/N187740700391"/>
    <d v="2021-05-01T00:00:00"/>
    <n v="6521116.2000000002"/>
    <n v="1940808.350000001"/>
    <x v="1105"/>
    <n v="1"/>
  </r>
  <r>
    <s v="55124"/>
    <s v="Udbygning af elinstallation til IT"/>
    <s v="-"/>
    <s v="Jørgen Kristian Minet"/>
    <x v="2"/>
    <s v="93003 Operations"/>
    <s v="Alsion 2, 6400 Sønderborg"/>
    <s v="Alle krydsfelter"/>
    <s v="Schneider m.fl."/>
    <s v="-"/>
    <s v="-"/>
    <d v="2021-12-28T00:00:00"/>
    <n v="133764"/>
    <n v="75799.600000000006"/>
    <x v="1106"/>
    <n v="0"/>
  </r>
  <r>
    <s v="55125"/>
    <s v="Rådgivning Kvælstoffrysere - Bygning"/>
    <s v="-"/>
    <s v="Flemming Jensen"/>
    <x v="2"/>
    <s v="10200 Institut for Molekylær Medicin"/>
    <s v="Campusvej 55, 5230 Odense M"/>
    <s v="V05-606b-0"/>
    <s v="-"/>
    <s v="-"/>
    <s v="-"/>
    <d v="2024-03-01T00:00:00"/>
    <n v="156502.5"/>
    <n v="123897.81"/>
    <x v="1107"/>
    <n v="0"/>
  </r>
  <r>
    <s v="55126"/>
    <s v="Rådgivning BML - Bygning"/>
    <s v="-"/>
    <s v="Jesper Stæhr"/>
    <x v="2"/>
    <s v="19500 Biomedicinsk Laboratorium"/>
    <s v="Campusvej 55, 5230 Odense M"/>
    <s v="V16-608a-0"/>
    <s v="-"/>
    <s v="-"/>
    <s v="-"/>
    <d v="2023-12-01T00:00:00"/>
    <n v="916193"/>
    <n v="702414.64"/>
    <x v="1108"/>
    <n v="0"/>
  </r>
  <r>
    <s v="55127"/>
    <s v="Rådgivning anatomi – bygning (cuvetter mv.)"/>
    <s v="-"/>
    <s v="Annette Møller Dall"/>
    <x v="2"/>
    <s v="10200 Institut for Molekylær Medicin"/>
    <s v="Campusvej 55, 5230 Odense M"/>
    <s v="Anatomi"/>
    <s v="-"/>
    <s v="-"/>
    <s v="-"/>
    <d v="2024-01-01T00:00:00"/>
    <n v="324584"/>
    <n v="251552.59"/>
    <x v="1109"/>
    <n v="0"/>
  </r>
  <r>
    <s v="55128"/>
    <s v="Nitroge/kvælstoffryser"/>
    <s v="-"/>
    <s v="Jan Schoubo V. Jensen"/>
    <x v="0"/>
    <s v="10200 Institut for Molekylær Medicin"/>
    <s v="Campusvej 55, 5230 Odense M"/>
    <s v="V06-605a-0"/>
    <s v="CHART INC"/>
    <s v="MVE VARIO 1894R MDD"/>
    <s v="CAB2121450042"/>
    <d v="2021-04-01T00:00:00"/>
    <n v="447123"/>
    <n v="127749.51"/>
    <x v="1110"/>
    <n v="0"/>
  </r>
  <r>
    <s v="55129"/>
    <s v="Aktivt netværlsudstyr til Nyt Sund"/>
    <s v="-"/>
    <s v="Lasse Birnbaum Jensen"/>
    <x v="1"/>
    <s v="93003 Operations"/>
    <s v="Campusvej 55, 5230 Odense M"/>
    <s v="Krydsfelter i Nyt Sund"/>
    <s v="Cisco"/>
    <s v="Catalyst enheder 9400"/>
    <s v="Mange"/>
    <d v="2021-11-01T00:00:00"/>
    <n v="3356764"/>
    <n v="391622.41999999993"/>
    <x v="1111"/>
    <n v="0"/>
  </r>
  <r>
    <s v="55130"/>
    <s v="CTS Hardware 2022"/>
    <s v="-"/>
    <s v="Lars Tiedemann"/>
    <x v="2"/>
    <s v="90400 Teknisk Service"/>
    <s v="Campusvej 55, 5230 Odense M"/>
    <s v="Flere"/>
    <s v="-"/>
    <s v="-"/>
    <s v="-"/>
    <d v="2022-12-31T00:00:00"/>
    <n v="826116.31"/>
    <n v="550744.22"/>
    <x v="1112"/>
    <n v="0"/>
  </r>
  <r>
    <s v="55131"/>
    <s v="CTS Software 2022"/>
    <s v="-"/>
    <s v="Lars Tiedemann"/>
    <x v="4"/>
    <s v="90400 Teknisk Service"/>
    <s v="Campusvej 55, 5230 Odense M"/>
    <s v="Flere"/>
    <s v="-"/>
    <s v="-"/>
    <s v="-"/>
    <d v="2022-12-31T00:00:00"/>
    <n v="2647172.85"/>
    <n v="1544184.17"/>
    <x v="1113"/>
    <n v="0"/>
  </r>
  <r>
    <s v="55132"/>
    <s v="Flash med split, MS og TLC reader"/>
    <s v="3373292 og 3310013"/>
    <s v="Jasmin Mecinovic"/>
    <x v="0"/>
    <s v="30503 Kemi og Farmaci"/>
    <s v="Campusvej 55, 5230 Odense M"/>
    <s v="Ø10-503a-1"/>
    <s v="Interchim"/>
    <s v="puriFlash 5.050-CD og Expression CMS"/>
    <s v="PF-5050-2203-CD og CMS-0422-1402"/>
    <d v="2022-03-31T00:00:00"/>
    <n v="721824.79"/>
    <n v="300760.38000000012"/>
    <x v="1114"/>
    <n v="1"/>
  </r>
  <r>
    <s v="55134"/>
    <s v="HPE 5M IB HDR QSFP56 Act Optic al Cable"/>
    <s v="-"/>
    <s v="Martin Hansen"/>
    <x v="1"/>
    <s v="39600 eScience"/>
    <s v="Campusvej 55, 5230 Odense M"/>
    <s v="Serverrum Syd"/>
    <s v="HPE"/>
    <s v="ProLiant DL325 Gen10+"/>
    <s v="MXQ2050LB3, MXQ2050LB2,MXQ2050L9Z++"/>
    <d v="2022-04-15T00:00:00"/>
    <n v="1097882.99"/>
    <n v="219576.63"/>
    <x v="1115"/>
    <n v="0"/>
  </r>
  <r>
    <s v="55135"/>
    <s v="Trækstyrke bænk"/>
    <s v="-"/>
    <s v="Cao Danh Do"/>
    <x v="1"/>
    <s v="41004 SDU Biorobotics"/>
    <s v="Campusvej 55, 5230 Odense M"/>
    <s v="Ø40-508a-0"/>
    <s v="Shimadzu"/>
    <s v="EZ LX"/>
    <s v="AN22069"/>
    <d v="2022-03-08T00:00:00"/>
    <n v="107236.76"/>
    <n v="19660.080000000002"/>
    <x v="1116"/>
    <n v="0"/>
  </r>
  <r>
    <s v="55136"/>
    <s v="GC-MS (Stoffer)"/>
    <s v="-"/>
    <s v="Tina Ravn Pedersen"/>
    <x v="2"/>
    <s v="13900 Retsmedicinsk Institut"/>
    <s v="Campusvej 55, 5230 Odense M"/>
    <s v="V15-909b-0"/>
    <s v="Agilent technologies Denmark APS"/>
    <s v="MS: 5977"/>
    <s v="MS: US220IM039"/>
    <d v="2022-03-09T00:00:00"/>
    <n v="495895.7"/>
    <n v="293404.98"/>
    <x v="1117"/>
    <n v="0"/>
  </r>
  <r>
    <s v="55137"/>
    <s v="Nanopartikelmåler"/>
    <s v="3310011 + 3373314"/>
    <s v="Stefan Vogel"/>
    <x v="2"/>
    <s v="30503 Kemi og Farmaci"/>
    <s v="Campusvej 55, 5230 Odense M"/>
    <s v="Ø11-412a-2"/>
    <s v="Particle Metrix"/>
    <s v="PMX 220-448/640"/>
    <s v="21-693"/>
    <d v="2022-02-17T00:00:00"/>
    <n v="616820"/>
    <n v="359811.62"/>
    <x v="1118"/>
    <n v="1"/>
  </r>
  <r>
    <s v="55138"/>
    <s v="Hyperspektral Scanner"/>
    <s v="3676019"/>
    <s v="Aglae Pizzone"/>
    <x v="0"/>
    <s v="65000 Institut for Kultur- og Sprogvidenskaber"/>
    <s v="Campusvej 55, 5230 Odense M"/>
    <s v="ø28-600-1"/>
    <s v="Newtec Engineering A/S"/>
    <s v="Buteo HSI"/>
    <s v="B202"/>
    <d v="2022-05-01T00:00:00"/>
    <n v="289495.5"/>
    <n v="127515.86"/>
    <x v="1119"/>
    <n v="1"/>
  </r>
  <r>
    <s v="55139"/>
    <s v="Spartial light modulator"/>
    <s v="3410004"/>
    <s v="Jakob Kjelstrup-Hansen"/>
    <x v="1"/>
    <s v="44002 SDU NanoSyd"/>
    <s v="Campusvej 55, 5230 Odense M"/>
    <s v="Ø-28-600-1"/>
    <s v="HOLOEYE"/>
    <s v="GAEA-2-VIS-036"/>
    <s v="Udfyldes senere"/>
    <d v="2022-02-01T00:00:00"/>
    <n v="114050.6"/>
    <n v="19008.450000000012"/>
    <x v="1120"/>
    <n v="1"/>
  </r>
  <r>
    <s v="55140"/>
    <s v="Delaminator"/>
    <s v="3474963"/>
    <s v="William Greenbank"/>
    <x v="0"/>
    <s v="45003 SDU Center for Industriel Elektronik (CIE)"/>
    <s v="Alsion 2, 6400 Sønderborg"/>
    <s v="CIE 4 03"/>
    <s v="Dauskardt Technical Services"/>
    <s v="Delaminator (v10.0)"/>
    <s v="1120"/>
    <d v="2022-06-01T00:00:00"/>
    <n v="412427.17"/>
    <n v="186574.21"/>
    <x v="1121"/>
    <n v="1"/>
  </r>
  <r>
    <s v="55141"/>
    <s v="Peptid syntese apparat"/>
    <s v="3310014"/>
    <s v="Chenguang Lou"/>
    <x v="0"/>
    <s v="30503 Kemi og Farmaci"/>
    <s v="Campusvej 55, 5230 Odense M"/>
    <s v="Ø11-412-1"/>
    <s v="CEM Corporation"/>
    <s v="Liberty Blue 909410"/>
    <s v="LB3280"/>
    <d v="2022-04-28T00:00:00"/>
    <n v="587260"/>
    <n v="251682.88"/>
    <x v="1122"/>
    <n v="1"/>
  </r>
  <r>
    <s v="55143"/>
    <s v="&quot;BioSemi ActiveTwo&quot; EEG system"/>
    <s v="-"/>
    <s v="Søren Krogh Andersen"/>
    <x v="2"/>
    <s v="10500 Institut for Psykologi"/>
    <s v="Campusvej 55, 5230 Odense M"/>
    <s v="ø6-302-0"/>
    <s v="BioSemi"/>
    <s v="ActiveTwo AD-Box ADC-18"/>
    <s v="ADC18-22-1971"/>
    <d v="2022-10-01T00:00:00"/>
    <n v="248209.44"/>
    <n v="161336.16"/>
    <x v="1123"/>
    <n v="0"/>
  </r>
  <r>
    <s v="55144"/>
    <s v="Image Sprayer"/>
    <s v="3373914"/>
    <s v="Eva Christina Østerlund"/>
    <x v="0"/>
    <s v="31000 Institut for Biokemi og Molekylær Biologi"/>
    <s v="Campusvej 55, 5230 Odense M"/>
    <s v="V7-510-1"/>
    <s v="HTX Technologies, LLC"/>
    <s v="HTX M3+ Sprayer"/>
    <s v="2384-4107-453"/>
    <d v="2022-04-27T00:00:00"/>
    <n v="428520.72"/>
    <n v="183651.72"/>
    <x v="1124"/>
    <n v="1"/>
  </r>
  <r>
    <s v="55145"/>
    <s v="Ukrudstbrænder til gartnere"/>
    <s v="-"/>
    <s v="Henrik Toft"/>
    <x v="1"/>
    <s v="90400 Teknisk Service"/>
    <s v="Campusvej 55, 5230 Odense M"/>
    <s v="Gartner"/>
    <s v="Glamsbjerg Maskin"/>
    <s v="Oelietec Hoedic Speeder 300 L, udstyret"/>
    <s v="-"/>
    <d v="2022-06-01T00:00:00"/>
    <n v="159000"/>
    <n v="37100"/>
    <x v="1125"/>
    <n v="0"/>
  </r>
  <r>
    <s v="55147"/>
    <s v="Ethernet switche"/>
    <s v="-"/>
    <s v="Tove Susanne Nadolny"/>
    <x v="1"/>
    <s v="39600 eScience"/>
    <s v="Campusvej 55, 5230 Odense M"/>
    <s v="Serverrum Syd"/>
    <s v="Dell"/>
    <s v="S5253F-ON"/>
    <s v="-"/>
    <d v="2022-09-08T00:00:00"/>
    <n v="161431.92000000001"/>
    <n v="45739.070000000007"/>
    <x v="1126"/>
    <n v="0"/>
  </r>
  <r>
    <s v="55148"/>
    <s v="Ceph storage noder"/>
    <s v="-"/>
    <s v="Martin Lundquist Hansen"/>
    <x v="1"/>
    <s v="39600 eScience"/>
    <s v="Campusvej 55, 5230 Odense M"/>
    <s v="Serverrum Syd"/>
    <s v="Dell"/>
    <s v="PowerEdge R740xd2"/>
    <s v="2YSNXP3, 1YSNXP3, HXSNXP3, JXSNXP3"/>
    <d v="2022-06-08T00:00:00"/>
    <n v="439006.08"/>
    <n v="102434.77"/>
    <x v="1127"/>
    <n v="0"/>
  </r>
  <r>
    <s v="55150"/>
    <s v="Robotarm, robot controller og force torque sensor  - anlæg 1"/>
    <s v="-"/>
    <s v="Karina T. Therkildsen"/>
    <x v="1"/>
    <s v="41008 SDU I4.0 LAB"/>
    <s v="Campusvej 55, 5230 Odense M"/>
    <s v="Ø21-603-00"/>
    <s v="KUKA"/>
    <s v="KR 6 R900-2"/>
    <s v="4554400"/>
    <d v="2022-05-17T00:00:00"/>
    <n v="171923.63"/>
    <n v="37250.160000000003"/>
    <x v="1128"/>
    <n v="0"/>
  </r>
  <r>
    <s v="55151"/>
    <s v="HPLC Vanquish Neo System"/>
    <s v="333084+3373914"/>
    <s v="Ole Nørregaard Jensen"/>
    <x v="0"/>
    <s v="31000 Institut for Biokemi og Molekylær Biologi"/>
    <s v="Campusvej 55, 5230 Odense M"/>
    <s v="BMB"/>
    <s v="Thermo Scientific"/>
    <s v="P/N: VN-A10-A rev 02 / VN-P10-A rev 01"/>
    <s v="Sampler 8340310 / Binary Pump 83403"/>
    <d v="2022-08-01T00:00:00"/>
    <n v="428100.01"/>
    <n v="203857.15"/>
    <x v="1129"/>
    <n v="1"/>
  </r>
  <r>
    <s v="55152"/>
    <s v="Enkeltcuvette 3, niveau 1"/>
    <s v="-"/>
    <s v="Annette Møller Dall"/>
    <x v="2"/>
    <s v="10200 Institut for Molekylær Medicin"/>
    <s v="Campusvej 55, 5230 Odense M"/>
    <s v="V17-913a-1"/>
    <s v="FLOWTECH A/S"/>
    <s v="-"/>
    <s v="4010"/>
    <d v="2024-02-01T00:00:00"/>
    <n v="737395.78"/>
    <n v="577626.77"/>
    <x v="1130"/>
    <n v="0"/>
  </r>
  <r>
    <s v="55153"/>
    <s v="Enkeltcuvette 2, niveau 1"/>
    <s v="-"/>
    <s v="Annette Møller Dall"/>
    <x v="2"/>
    <s v="10200 Institut for Molekylær Medicin"/>
    <s v="Campusvej 55, 5230 Odense M"/>
    <s v="V17-913a-1"/>
    <s v="FLOWTECH A/S"/>
    <s v="-"/>
    <s v="4020"/>
    <d v="2024-02-01T00:00:00"/>
    <n v="737395.78"/>
    <n v="577626.77"/>
    <x v="1131"/>
    <n v="0"/>
  </r>
  <r>
    <s v="55154"/>
    <s v="Enkeltcuvette 1, niveau 1"/>
    <s v="-"/>
    <s v="Annette Møller Dall"/>
    <x v="2"/>
    <s v="10200 Institut for Molekylær Medicin"/>
    <s v="Campusvej 55, 5230 Odense M"/>
    <s v="V17-913a-1"/>
    <s v="FLOWTECH A/S"/>
    <s v="4030"/>
    <s v="-"/>
    <d v="2024-02-01T00:00:00"/>
    <n v="737395.78"/>
    <n v="577626.77"/>
    <x v="1132"/>
    <n v="0"/>
  </r>
  <r>
    <s v="55155"/>
    <s v="Airshower 1"/>
    <s v="-"/>
    <s v="Jesper Stæhr"/>
    <x v="2"/>
    <s v="19500 Biomedicinsk Laboratorium"/>
    <s v="Campusvej 55, 5230 Odense M"/>
    <s v="V17-610c-0"/>
    <s v="Scanbur A/S"/>
    <s v="40-AS-ECP-900-C"/>
    <s v="5559698-C"/>
    <d v="2024-03-01T00:00:00"/>
    <n v="201586"/>
    <n v="159588.93"/>
    <x v="1133"/>
    <n v="0"/>
  </r>
  <r>
    <s v="55156"/>
    <s v="Airshower 2"/>
    <s v="-"/>
    <s v="Jesper Stæhr"/>
    <x v="2"/>
    <s v="19500 Biomedicinsk Laboratorium"/>
    <s v="Campusvej 55, 5230 Odense M"/>
    <s v="V17-610c-0"/>
    <s v="Scanbur A/S"/>
    <s v="40-AS-ECP-900-C"/>
    <s v="5559698-D"/>
    <d v="2024-03-01T00:00:00"/>
    <n v="201586"/>
    <n v="159588.93"/>
    <x v="1134"/>
    <n v="0"/>
  </r>
  <r>
    <s v="55157"/>
    <s v="Airshower 3"/>
    <s v="-"/>
    <s v="Jesper Stæhr"/>
    <x v="2"/>
    <s v="19500 Biomedicinsk Laboratorium"/>
    <s v="Campusvej 55, 5230 Odense M"/>
    <s v="V17-610c-0"/>
    <s v="Scanbur A/S"/>
    <s v="40-AS-ECP-900-C"/>
    <s v="5559698-E"/>
    <d v="2024-03-01T00:00:00"/>
    <n v="201586"/>
    <n v="159588.93"/>
    <x v="1135"/>
    <n v="0"/>
  </r>
  <r>
    <s v="55158"/>
    <s v="Airshower 4"/>
    <s v="-"/>
    <s v="Jesper Stæhr"/>
    <x v="2"/>
    <s v="19500 Biomedicinsk Laboratorium"/>
    <s v="Campusvej 55, 5230 Odense M"/>
    <s v="V17-610c-0"/>
    <s v="Scanbur A/S"/>
    <s v="40-AS-ECP-900-C"/>
    <s v="5559698-F"/>
    <d v="2024-03-01T00:00:00"/>
    <n v="201586"/>
    <n v="159588.93"/>
    <x v="1136"/>
    <n v="0"/>
  </r>
  <r>
    <s v="55159"/>
    <s v="Airshower 5"/>
    <s v="-"/>
    <s v="Jesper Stæhr"/>
    <x v="2"/>
    <s v="19500 Biomedicinsk Laboratorium"/>
    <s v="Campusvej 55, 5230 Odense M"/>
    <s v="V14-609a-0"/>
    <s v="Scanbur A/S"/>
    <s v="40-AS-ECP-900-C"/>
    <s v="5559698-B"/>
    <d v="2024-03-01T00:00:00"/>
    <n v="201586"/>
    <n v="159588.93"/>
    <x v="1137"/>
    <n v="0"/>
  </r>
  <r>
    <s v="55161"/>
    <s v="Nitrogenfryser 1"/>
    <s v="-"/>
    <s v="Flemming Jensen"/>
    <x v="2"/>
    <s v="10200 Institut for Molekylær Medicin"/>
    <s v="Campusvej 55, 5230 Odense M"/>
    <s v="V08-605a-0"/>
    <s v="MVE Biological Solutions"/>
    <s v="MVE Vario 1894R MDD"/>
    <s v="CAB2122340038"/>
    <d v="2024-03-01T00:00:00"/>
    <n v="485238.5"/>
    <n v="384147.20000000001"/>
    <x v="1138"/>
    <n v="0"/>
  </r>
  <r>
    <s v="55162"/>
    <s v="Nitrogenfryser 2"/>
    <s v="-"/>
    <s v="Flemming Jensen"/>
    <x v="2"/>
    <s v="10200 Institut for Molekylær Medicin"/>
    <s v="Campusvej 55, 5230 Odense M"/>
    <s v="V08-605a-0"/>
    <s v="MVR Biological Solutions"/>
    <s v="MVE Vario 1894R MDD"/>
    <s v="BG2335VR180004"/>
    <d v="2024-03-01T00:00:00"/>
    <n v="485238.5"/>
    <n v="384147.20000000001"/>
    <x v="1139"/>
    <n v="0"/>
  </r>
  <r>
    <s v="55163"/>
    <s v="Nitrogenfryser 3"/>
    <s v="-"/>
    <s v="Flemming Jensen"/>
    <x v="2"/>
    <s v="10200 Institut for Molekylær Medicin"/>
    <s v="Campusvej 55, 5230 Odense M"/>
    <s v="V08-605a-0"/>
    <s v="MVE Biological Solutions"/>
    <s v="MVE Vario 1894R MDD"/>
    <s v="CAB2122280040"/>
    <d v="2024-03-01T00:00:00"/>
    <n v="485238.5"/>
    <n v="384147.20000000001"/>
    <x v="1140"/>
    <n v="0"/>
  </r>
  <r>
    <s v="55165"/>
    <s v="Nitrogenfryser 5"/>
    <s v="-"/>
    <s v="Flemming Jensen"/>
    <x v="2"/>
    <s v="10200 Institut for Molekylær Medicin"/>
    <s v="Campusvej 55, 5230 Odense M"/>
    <s v="V08-605a-0"/>
    <s v="MVE Biological Solutions"/>
    <s v="MVE Vario 1894R MDD"/>
    <s v="CAB2122300039"/>
    <d v="2024-03-01T00:00:00"/>
    <n v="485238.5"/>
    <n v="384147.20000000001"/>
    <x v="1141"/>
    <n v="0"/>
  </r>
  <r>
    <s v="55166"/>
    <s v="Nitrogenfryser 6"/>
    <s v="-"/>
    <s v="Flemming Jensen"/>
    <x v="2"/>
    <s v="10200 Institut for Molekylær Medicin"/>
    <s v="Campusvej 55, 5230 Odense M"/>
    <s v="V08-605a-0"/>
    <s v="MVR Biologcial Solutions"/>
    <s v="MVE Vario 1894R MDD"/>
    <s v="CAB2122300040"/>
    <d v="2024-03-01T00:00:00"/>
    <n v="485238.5"/>
    <n v="384147.20000000001"/>
    <x v="1142"/>
    <n v="0"/>
  </r>
  <r>
    <s v="55167"/>
    <s v="Nitrogenfryser 7"/>
    <s v="-"/>
    <s v="Flemming Jensen"/>
    <x v="2"/>
    <s v="10200 Institut for Molekylær Medicin"/>
    <s v="Campusvej 55, 5230 Odense M"/>
    <s v="V08-605a-0"/>
    <s v="MVE Biological Solutions"/>
    <s v="MVE Vario 1894R MDD"/>
    <s v="CAB2122280038"/>
    <d v="2024-03-01T00:00:00"/>
    <n v="485238.5"/>
    <n v="384147.20000000001"/>
    <x v="1143"/>
    <n v="0"/>
  </r>
  <r>
    <s v="55168"/>
    <s v="Nitrogenfryser 8"/>
    <s v="-"/>
    <s v="Flemming Jensen"/>
    <x v="2"/>
    <s v="10200 Institut for Molekylær Medicin"/>
    <s v="Campusvej 55, 5230 Odense M"/>
    <s v="V08-605a-0"/>
    <s v="MVE Biological Solutions"/>
    <s v="MVE Vario 1894R MDD"/>
    <s v="CAB2122330028"/>
    <d v="2024-03-01T00:00:00"/>
    <n v="485238.5"/>
    <n v="384147.20000000001"/>
    <x v="1144"/>
    <n v="0"/>
  </r>
  <r>
    <s v="55169"/>
    <s v="Nitrogenfryser 9"/>
    <s v="-"/>
    <s v="Flemming Jensen"/>
    <x v="2"/>
    <s v="10200 Institut for Molekylær Medicin"/>
    <s v="Campusvej 55, 5230 Odense M"/>
    <s v="V07-605a-0"/>
    <s v="MVE Biological Solutions"/>
    <s v="MVE Vario 1894R MDD"/>
    <s v="CAB2122300038"/>
    <d v="2024-03-01T00:00:00"/>
    <n v="485238.5"/>
    <n v="384147.20000000001"/>
    <x v="1145"/>
    <n v="0"/>
  </r>
  <r>
    <s v="55170"/>
    <s v="Nitrogenfryser 10"/>
    <s v="-"/>
    <s v="Flemming Jensen"/>
    <x v="2"/>
    <s v="10200 Institut for Molekylær Medicin"/>
    <s v="Campusvej 55, 5230 Odense M"/>
    <s v="V07-605a-0"/>
    <s v="MVE Biological Solutions"/>
    <s v="MVE Vario 1894R MDD"/>
    <s v="CAB2122280039"/>
    <d v="2024-03-01T00:00:00"/>
    <n v="485238.5"/>
    <n v="384147.20000000001"/>
    <x v="1146"/>
    <n v="0"/>
  </r>
  <r>
    <s v="55171"/>
    <s v="OMK - Nitrogenfryser 11"/>
    <s v="-"/>
    <s v="Flemming Jensen"/>
    <x v="2"/>
    <s v="10200 Institut for Molekylær Medicin"/>
    <s v="Campusvej 55, 5230 Odense M"/>
    <s v="V07-605a-0"/>
    <s v="MVE Biological Solutions"/>
    <s v="MVE Vario 1894R MDD"/>
    <s v="CAB2122280042"/>
    <d v="2024-03-01T00:00:00"/>
    <n v="485238.5"/>
    <n v="384147.20000000001"/>
    <x v="1147"/>
    <n v="0"/>
  </r>
  <r>
    <s v="55172"/>
    <s v="Nitrogenfryser 12"/>
    <s v="-"/>
    <s v="Flemming Jensen"/>
    <x v="2"/>
    <s v="10200 Institut for Molekylær Medicin"/>
    <s v="Campusvej 55, 5230 Odense M"/>
    <s v="V07-605a-0"/>
    <s v="MVE Biological Solutions"/>
    <s v="MVE Vario 1894R MDD"/>
    <s v="CAB2122360037"/>
    <d v="2024-03-01T00:00:00"/>
    <n v="485238.49"/>
    <n v="384147.20000000001"/>
    <x v="1148"/>
    <n v="0"/>
  </r>
  <r>
    <s v="55173"/>
    <s v="Nitrogenfryser 13"/>
    <s v="-"/>
    <s v="Flemming Jensen"/>
    <x v="2"/>
    <s v="10200 Institut for Molekylær Medicin"/>
    <s v="Campusvej 55, 5230 Odense M"/>
    <s v="V07-605a-0"/>
    <s v="MVE Biological Solutions"/>
    <s v="MVE Vario 1894R MDD"/>
    <s v="CAB2122360038"/>
    <d v="2024-03-01T00:00:00"/>
    <n v="485238.49"/>
    <n v="384147.20000000001"/>
    <x v="1149"/>
    <n v="0"/>
  </r>
  <r>
    <s v="55174"/>
    <s v="Nitrogenfryser 14"/>
    <s v="-"/>
    <s v="Flemming Jensen"/>
    <x v="2"/>
    <s v="10200 Institut for Molekylær Medicin"/>
    <s v="Campusvej 55, 5230 Odense M"/>
    <s v="V07-605a-0"/>
    <s v="MVE Biological Solutions"/>
    <s v="MVE Vario 1894R MDD"/>
    <s v="CAB2122330029"/>
    <d v="2024-03-01T00:00:00"/>
    <n v="485238.49"/>
    <n v="384147.20000000001"/>
    <x v="1150"/>
    <n v="0"/>
  </r>
  <r>
    <s v="55175"/>
    <s v="Nitrogenfryser 15"/>
    <s v="-"/>
    <s v="Flemming Jensen"/>
    <x v="2"/>
    <s v="10200 Institut for Molekylær Medicin"/>
    <s v="Campusvej 55, 5230 Odense M"/>
    <s v="V07-605a-0"/>
    <s v="MVE Biological Solutions"/>
    <s v="MVE Vario 1894R MDD"/>
    <s v="CAB2122360036"/>
    <d v="2024-03-01T00:00:00"/>
    <n v="485238.49"/>
    <n v="384147.20000000001"/>
    <x v="1151"/>
    <n v="0"/>
  </r>
  <r>
    <s v="55176"/>
    <s v="Nitrogenfryser 16"/>
    <s v="-"/>
    <s v="Flemming Jensen"/>
    <x v="2"/>
    <s v="10200 Institut for Molekylær Medicin"/>
    <s v="Campusvej 55, 5230 Odense M"/>
    <s v="V07-605a-0"/>
    <s v="MVE Biological Solutions"/>
    <s v="MVE Vario 1894R MDD"/>
    <s v="CAB2122340037"/>
    <d v="2024-03-01T00:00:00"/>
    <n v="485238.49"/>
    <n v="384147.20000000001"/>
    <x v="1152"/>
    <n v="0"/>
  </r>
  <r>
    <s v="55177"/>
    <s v="Nitrogenfryser 18"/>
    <s v="-"/>
    <s v="Flemming Jensen"/>
    <x v="2"/>
    <s v="10200 Institut for Molekylær Medicin"/>
    <s v="Campusvej 55, 5230 Odense M"/>
    <s v="V06-605a-0"/>
    <s v="MVE Biological Solutions"/>
    <s v="MVE Vario 1894R MDD"/>
    <s v="CAB2122300041"/>
    <d v="2024-03-01T00:00:00"/>
    <n v="485238.49"/>
    <n v="384147.20000000001"/>
    <x v="1153"/>
    <n v="0"/>
  </r>
  <r>
    <s v="55178"/>
    <s v="Nitrogenfryser 19"/>
    <s v="-"/>
    <s v="Flemming Jensen"/>
    <x v="2"/>
    <s v="10200 Institut for Molekylær Medicin"/>
    <s v="Campusvej 55, 5230 Odense M"/>
    <s v="V06-605a-0"/>
    <s v="MVE Biological Solutions"/>
    <s v="MVE Vario 1894R MDD"/>
    <s v="CAB2122280041"/>
    <d v="2024-03-01T00:00:00"/>
    <n v="485238.49"/>
    <n v="384147.20000000001"/>
    <x v="1154"/>
    <n v="0"/>
  </r>
  <r>
    <s v="55179"/>
    <s v="Nitrogenfryser 20"/>
    <s v="-"/>
    <s v="Flemming Jensen"/>
    <x v="2"/>
    <s v="10200 Institut for Molekylær Medicin"/>
    <s v="Campusvej 55, 5230 Odense M"/>
    <s v="V06-605a-0"/>
    <s v="MVE Biological Solutions"/>
    <s v="MVE Vario 1894R MDD"/>
    <s v="CAB2122300042"/>
    <d v="2024-03-01T00:00:00"/>
    <n v="485238.49"/>
    <n v="384147.20000000001"/>
    <x v="1155"/>
    <n v="0"/>
  </r>
  <r>
    <s v="55180"/>
    <s v="Nitrogenfryser 21"/>
    <s v="-"/>
    <s v="Flemming Jensen"/>
    <x v="2"/>
    <s v="10200 Institut for Molekylær Medicin"/>
    <s v="Campusvej 55, 5230 Odense M"/>
    <s v="V06-605a-0"/>
    <s v="MVE Biological Solutions"/>
    <s v="MVE Vario 1894R MDD"/>
    <s v="CAB2122280037"/>
    <d v="2024-03-01T00:00:00"/>
    <n v="485238.49"/>
    <n v="384147.20000000001"/>
    <x v="1156"/>
    <n v="0"/>
  </r>
  <r>
    <s v="55181"/>
    <s v="Nitrogenfryser 22"/>
    <s v="-"/>
    <s v="Flemming Jensen"/>
    <x v="2"/>
    <s v="10200 Institut for Molekylær Medicin"/>
    <s v="Campusvej 55, 5230 Odense M"/>
    <s v="V06-605a-0"/>
    <s v="MVE Biological Solutions"/>
    <s v="MVE Vario 1894R MDD"/>
    <s v="CAB2122340039"/>
    <d v="2024-03-01T00:00:00"/>
    <n v="485238.49"/>
    <n v="384147.20000000001"/>
    <x v="1157"/>
    <n v="0"/>
  </r>
  <r>
    <s v="55182"/>
    <s v="Nitrogenfryser 23"/>
    <s v="-"/>
    <s v="Flemming Jensen"/>
    <x v="2"/>
    <s v="10200 Institut for Molekylær Medicin"/>
    <s v="Campusvej 55, 5230 Odense M"/>
    <s v="V06-605a-0"/>
    <s v="MVE Biological Solutions"/>
    <s v="MVE Vario 1894R MDD"/>
    <s v="CAB2122360035"/>
    <d v="2024-03-01T00:00:00"/>
    <n v="485238.6"/>
    <n v="384147.20000000001"/>
    <x v="1158"/>
    <n v="0"/>
  </r>
  <r>
    <s v="55183"/>
    <s v="LAF-kabine til mus 1 (stationær burskiftestation, BSS1M)"/>
    <s v="-"/>
    <s v="Jesper Stæhr"/>
    <x v="2"/>
    <s v="19500 Biomedicinsk Laboratorium"/>
    <s v="Campusvej 55, 5230 Odense M"/>
    <s v="V15-609a-0"/>
    <s v="Scanbur A/S"/>
    <s v="40-LAF-1919-ECO"/>
    <s v="5559742-A"/>
    <d v="2024-03-01T00:00:00"/>
    <n v="304063"/>
    <n v="240716.54"/>
    <x v="1159"/>
    <n v="0"/>
  </r>
  <r>
    <s v="55184"/>
    <s v="Burskiftestation, stationær, BSS1M nr. 2 - 55%"/>
    <s v="-"/>
    <s v="Jesper Stæhr"/>
    <x v="2"/>
    <s v="19500 Biomedicinsk Laboratorium"/>
    <s v="Campusvej 55, 5230 Odense M"/>
    <s v="V15-609a-0"/>
    <s v="Scanbur A/S"/>
    <s v="40-LAF-1919-ECO"/>
    <s v="5559742-B"/>
    <d v="2024-03-01T00:00:00"/>
    <n v="304063"/>
    <n v="240716.54"/>
    <x v="1160"/>
    <n v="0"/>
  </r>
  <r>
    <s v="55185"/>
    <s v="Burskiftestation, stationær, BSS1M nr. 3 - 55%"/>
    <s v="-"/>
    <s v="Jesper Stæhr"/>
    <x v="2"/>
    <s v="19500 Biomedicinsk Laboratorium"/>
    <s v="Campusvej 55, 5230 Odense M"/>
    <s v="V15-610a-0"/>
    <s v="Scanbur A/S"/>
    <s v="40-LAF-1919-ECO"/>
    <s v="5559742-C"/>
    <d v="2024-03-01T00:00:00"/>
    <n v="304063"/>
    <n v="240716.54"/>
    <x v="1161"/>
    <n v="0"/>
  </r>
  <r>
    <s v="55186"/>
    <s v="Burskiftestation, stationær, BSS1M nr. 4 - 55%"/>
    <s v="-"/>
    <s v="Jesper Stæhr"/>
    <x v="2"/>
    <s v="19500 Biomedicinsk Laboratorium"/>
    <s v="Campusvej 55, 5230 Odense M"/>
    <s v="V15-610a-0"/>
    <s v="Scanbur A/S"/>
    <s v="40-LAF-1919-ECO"/>
    <s v="5559742-D"/>
    <d v="2024-03-01T00:00:00"/>
    <n v="304063"/>
    <n v="240716.54"/>
    <x v="1162"/>
    <n v="0"/>
  </r>
  <r>
    <s v="55187"/>
    <s v="LAF-kabine til mus 5 (stationær burskiftestation, BSS1M)"/>
    <s v="-"/>
    <s v="Jesper Stæhr"/>
    <x v="2"/>
    <s v="19500 Biomedicinsk Laboratorium"/>
    <s v="Campusvej 55, 5230 Odense M"/>
    <s v="V13-610a-0"/>
    <s v="Scanbur A/S"/>
    <s v="40-LAF-1919-ECO"/>
    <s v="5559742-E"/>
    <d v="2024-03-01T00:00:00"/>
    <n v="304063"/>
    <n v="240716.54"/>
    <x v="1163"/>
    <n v="0"/>
  </r>
  <r>
    <s v="55188"/>
    <s v="LAF-kabine til mus 6 (stationær burskiftestation, BSS1M)"/>
    <s v="-"/>
    <s v="Jesper Stæhr"/>
    <x v="2"/>
    <s v="19500 Biomedicinsk Laboratorium"/>
    <s v="Campusvej 55, 5230 Odense M"/>
    <s v="V11-608c-0"/>
    <s v="Scanbur A/S"/>
    <s v="40-LAF-1919-ECO"/>
    <s v="5559742-F"/>
    <d v="2024-03-01T00:00:00"/>
    <n v="304063"/>
    <n v="240716.54"/>
    <x v="1164"/>
    <n v="0"/>
  </r>
  <r>
    <s v="55190"/>
    <s v="Dekontaminator 1. SPF"/>
    <s v="-"/>
    <s v="Jesper Stæhr"/>
    <x v="2"/>
    <s v="19500 Biomedicinsk Laboratorium"/>
    <s v="Campusvej 55, 5230 Odense M"/>
    <s v="V14-609a-0"/>
    <s v="IWT"/>
    <s v="Deconlock easy, type 9ALPT0EZ"/>
    <s v="971220"/>
    <d v="2023-12-01T00:00:00"/>
    <n v="850175"/>
    <n v="651800.84"/>
    <x v="1165"/>
    <n v="0"/>
  </r>
  <r>
    <s v="55191"/>
    <s v="Dekontaminator 2. GM02"/>
    <s v="-"/>
    <s v="Jesper Stæhr"/>
    <x v="2"/>
    <s v="19500 Biomedicinsk Laboratorium"/>
    <s v="Campusvej 55, 5230 Odense M"/>
    <s v="V11-609a-0"/>
    <s v="IWT"/>
    <s v="Deconlock easy, type 9ALPT0EZ"/>
    <s v="971221"/>
    <d v="2023-12-01T00:00:00"/>
    <n v="850175"/>
    <n v="651800.84"/>
    <x v="1166"/>
    <n v="0"/>
  </r>
  <r>
    <s v="55192"/>
    <s v="Dekontaminator 3, modtagelsen"/>
    <s v="-"/>
    <s v="Jesper Stæhr"/>
    <x v="2"/>
    <s v="19500 Biomedicinsk Laboratorium"/>
    <s v="Campusvej 55, 5230 Odense M"/>
    <s v="V12-607b-0"/>
    <s v="IWT"/>
    <s v="Deconlock easy, type 9ALPT0EZ"/>
    <s v="971219"/>
    <d v="2023-12-01T00:00:00"/>
    <n v="850175"/>
    <n v="651800.84"/>
    <x v="1167"/>
    <n v="0"/>
  </r>
  <r>
    <s v="55193"/>
    <s v="Urent strøelsesanlæg"/>
    <s v="-"/>
    <s v="Jesper Stæhr"/>
    <x v="2"/>
    <s v="19500 Biomedicinsk Laboratorium"/>
    <s v="Campusvej 55, 5230 Odense M"/>
    <s v="V14-608a-0 og V17-605b-0"/>
    <s v="IWT"/>
    <s v="EOLUS 3. generation"/>
    <s v="301493"/>
    <d v="2024-01-01T00:00:00"/>
    <n v="782123"/>
    <n v="606145.34"/>
    <x v="1168"/>
    <n v="0"/>
  </r>
  <r>
    <s v="55194"/>
    <s v="Rent strøelsesanlæg"/>
    <s v="-"/>
    <s v="Jesper Stæhr"/>
    <x v="2"/>
    <s v="19500 Biomedicinsk Laboratorium"/>
    <s v="Campusvej 55, 5230 Odense M"/>
    <s v="V17-605b-0 og V16-608a-0"/>
    <s v="IWT"/>
    <s v="EOLUS 3. generation"/>
    <s v="301494"/>
    <d v="2024-01-01T00:00:00"/>
    <n v="1012741"/>
    <n v="784874.27"/>
    <x v="1169"/>
    <n v="0"/>
  </r>
  <r>
    <s v="55195"/>
    <s v="Reolvasker - Atlantis"/>
    <s v="-"/>
    <s v="Jesper Stæhr"/>
    <x v="2"/>
    <s v="19500 Biomedicinsk Laboratorium"/>
    <s v="Campusvej 55, 5230 Odense M"/>
    <s v="V14-608a-0"/>
    <s v="IWT"/>
    <s v="Atlantis EASY, type 9ATLEZ"/>
    <s v="921359"/>
    <d v="2023-12-01T00:00:00"/>
    <n v="1111698"/>
    <n v="852301.8"/>
    <x v="1170"/>
    <n v="0"/>
  </r>
  <r>
    <s v="55196"/>
    <s v="Flaskevasker, P-line"/>
    <s v="-"/>
    <s v="Jesper Stæhr"/>
    <x v="2"/>
    <s v="19500 Biomedicinsk Laboratorium"/>
    <s v="Campusvej 55, 5230 Odense M"/>
    <s v="V14-608a-0"/>
    <s v="IWT"/>
    <s v="P-line, type 9P000"/>
    <s v="581172"/>
    <d v="2024-01-01T00:00:00"/>
    <n v="2205081.4900000002"/>
    <n v="1708938.17"/>
    <x v="1171"/>
    <n v="0"/>
  </r>
  <r>
    <s v="55197"/>
    <s v="Robotanlæg, tunnelvasker"/>
    <s v="-"/>
    <s v="Jesper Stæhr"/>
    <x v="2"/>
    <s v="19500 Biomedicinsk Laboratorium"/>
    <s v="Campusvej 55, 5230 Odense M"/>
    <s v="V14-608a-0"/>
    <s v="IWT"/>
    <s v="Arcadia, type Pegasus"/>
    <s v="021161"/>
    <d v="2024-01-01T00:00:00"/>
    <n v="2231809"/>
    <n v="1729651.97"/>
    <x v="1172"/>
    <n v="0"/>
  </r>
  <r>
    <s v="55198"/>
    <s v="Robotanlæg, uren robot"/>
    <s v="-"/>
    <s v="Jesper Stæhr"/>
    <x v="2"/>
    <s v="19500 Biomedicinsk Laboratorium"/>
    <s v="Campusvej 55, 5230 Odense M"/>
    <s v="V14-608a-0"/>
    <s v="IWT"/>
    <s v="Pegasus, type A05B-2610-B282"/>
    <s v="E22313729"/>
    <d v="2024-01-01T00:00:00"/>
    <n v="2231809"/>
    <n v="1729651.97"/>
    <x v="1173"/>
    <n v="0"/>
  </r>
  <r>
    <s v="55199"/>
    <s v="Robotanlæg, ren robot"/>
    <s v="-"/>
    <s v="Jesper Stæhr"/>
    <x v="2"/>
    <s v="19500 Biomedicinsk Laboratorium"/>
    <s v="Campusvej 55, 5230 Odense M"/>
    <s v="V16-608a-0"/>
    <s v="IWT"/>
    <s v="Pegasus, type A05B-2610-B282"/>
    <s v="E22313730"/>
    <d v="2024-01-01T00:00:00"/>
    <n v="2231809"/>
    <n v="1729651.97"/>
    <x v="1174"/>
    <n v="0"/>
  </r>
  <r>
    <s v="55200"/>
    <s v="Enkeltcuvette 1"/>
    <s v="-"/>
    <s v="Annette Møller Dall"/>
    <x v="2"/>
    <s v="10200 Institut for Molekylær Medicin"/>
    <s v="Campusvej 55, 5230 Odense M"/>
    <s v="V19-918a-00"/>
    <s v="FLOWTECH A/S"/>
    <s v="-"/>
    <s v="3050"/>
    <d v="2023-11-01T00:00:00"/>
    <n v="852660.77"/>
    <n v="646601.04"/>
    <x v="1175"/>
    <n v="0"/>
  </r>
  <r>
    <s v="55201"/>
    <s v="Vådt depot 2 - enkeltcuvette"/>
    <s v="-"/>
    <s v="Annette Møller Dall"/>
    <x v="2"/>
    <s v="10200 Institut for Molekylær Medicin"/>
    <s v="Campusvej 55, 5230 Odense M"/>
    <s v="V18-912a-2"/>
    <s v="FLOWTECH A/S"/>
    <s v="-"/>
    <s v="5010"/>
    <d v="2024-02-01T00:00:00"/>
    <n v="852660.95"/>
    <n v="667917.72"/>
    <x v="1176"/>
    <n v="0"/>
  </r>
  <r>
    <s v="55202"/>
    <s v="Dobbeltcuvette 1"/>
    <s v="-"/>
    <s v="Annette Møller Dall"/>
    <x v="2"/>
    <s v="10200 Institut for Molekylær Medicin"/>
    <s v="Campusvej 55, 5230 Odense M"/>
    <s v="V19-918a-0"/>
    <s v="FLOWTECH A/S"/>
    <s v="-"/>
    <s v="3060"/>
    <d v="2023-11-01T00:00:00"/>
    <n v="904383.72"/>
    <n v="685824.34"/>
    <x v="1177"/>
    <n v="0"/>
  </r>
  <r>
    <s v="55203"/>
    <s v="Dobbeltcuvette 2"/>
    <s v="-"/>
    <s v="Annette Møller Dall"/>
    <x v="2"/>
    <s v="10200 Institut for Molekylær Medicin"/>
    <s v="Campusvej 55, 5230 Odense M"/>
    <s v="V19-918a-0"/>
    <s v="FLOWTECH A/S"/>
    <s v="-"/>
    <s v="3070"/>
    <d v="2023-11-01T00:00:00"/>
    <n v="904383.72"/>
    <n v="685824.34"/>
    <x v="1178"/>
    <n v="0"/>
  </r>
  <r>
    <s v="55204"/>
    <s v="Dobbeltcuvette 3"/>
    <s v="-"/>
    <s v="Annette Møller Dall"/>
    <x v="2"/>
    <s v="10200 Institut for Molekylær Medicin"/>
    <s v="Campusvej 55, 5230 Odense M"/>
    <s v="V19-918a-0"/>
    <s v="FLOWTECH A/S"/>
    <s v="-"/>
    <s v="3080"/>
    <d v="2023-11-01T00:00:00"/>
    <n v="904383.72"/>
    <n v="685824.34"/>
    <x v="1179"/>
    <n v="0"/>
  </r>
  <r>
    <s v="55205"/>
    <s v="Dobbeltcuvette 4"/>
    <s v="-"/>
    <s v="Annette Møller Dall"/>
    <x v="2"/>
    <s v="10200 Institut for Molekylær Medicin"/>
    <s v="Campusvej 55, 5230 Odense M"/>
    <s v="V19-918a-0"/>
    <s v="FLOWTECH A/S"/>
    <s v="-"/>
    <s v="3090"/>
    <d v="2023-11-01T00:00:00"/>
    <n v="904383.72"/>
    <n v="685824.34"/>
    <x v="1180"/>
    <n v="0"/>
  </r>
  <r>
    <s v="55206"/>
    <s v="Dobbeltcuvette 5"/>
    <s v="-"/>
    <s v="Annette Møller Dall"/>
    <x v="2"/>
    <s v="10200 Institut for Molekylær Medicin"/>
    <s v="Campusvej 55, 5230 Odense M"/>
    <s v="V19-918a-0"/>
    <s v="FLOWTECH A/S"/>
    <s v="-"/>
    <s v="3100"/>
    <d v="2023-11-01T00:00:00"/>
    <n v="904383.72"/>
    <n v="685824.34"/>
    <x v="1181"/>
    <n v="0"/>
  </r>
  <r>
    <s v="55207"/>
    <s v="Dobbeltcuvette 6"/>
    <s v="-"/>
    <s v="Annette Møller Dall"/>
    <x v="2"/>
    <s v="10200 Institut for Molekylær Medicin"/>
    <s v="Campusvej 55, 5230 Odense M"/>
    <s v="V19-918a-0"/>
    <s v="FLOWTECH A/S"/>
    <s v="-"/>
    <s v="3110"/>
    <d v="2023-11-01T00:00:00"/>
    <n v="904383.72"/>
    <n v="685824.34"/>
    <x v="1182"/>
    <n v="0"/>
  </r>
  <r>
    <s v="55208"/>
    <s v="Tankgård"/>
    <s v="-"/>
    <s v="Lars Tiedemann"/>
    <x v="5"/>
    <s v="87000 Fælles husleje"/>
    <s v="Campusvej 55, 5230 Odense M"/>
    <s v="Nedgravet ude ved anatomi"/>
    <s v="-"/>
    <s v="-"/>
    <s v="-"/>
    <d v="2023-11-01T00:00:00"/>
    <n v="6101005.21"/>
    <n v="5363800.34"/>
    <x v="1183"/>
    <n v="0"/>
  </r>
  <r>
    <s v="55209"/>
    <s v="Blanderum"/>
    <s v="-"/>
    <s v="Annette Møller Dall"/>
    <x v="5"/>
    <s v="10200 Institut for Molekylær Medicin"/>
    <s v="Campusvej 55, 5230 Odense M"/>
    <s v="V18-915a-0"/>
    <s v="FLOWTECH A/S"/>
    <s v="-"/>
    <s v="-"/>
    <d v="2024-01-01T00:00:00"/>
    <n v="1175868"/>
    <n v="1043582.85"/>
    <x v="1184"/>
    <n v="0"/>
  </r>
  <r>
    <s v="55211"/>
    <s v="Tårn til ionkromatograf"/>
    <s v="3110024"/>
    <s v="Per Svenningsen"/>
    <x v="2"/>
    <s v="10203 Kardiovaskulær &amp; Renalforskning"/>
    <s v="Campusvej 55, 5230 Odense M"/>
    <s v="V18-701c-1"/>
    <s v="Thermo Scientific"/>
    <s v="220640156 (Dionex Aquion IC system)"/>
    <s v="220660039"/>
    <d v="2022-09-13T00:00:00"/>
    <n v="174999.54"/>
    <n v="112291.39"/>
    <x v="1185"/>
    <n v="1"/>
  </r>
  <r>
    <s v="55212"/>
    <s v="Tissue dissociator/homogenizer"/>
    <s v="2323545"/>
    <s v="Babukrishna Maniyadath"/>
    <x v="2"/>
    <s v="31000 Institut for Biokemi og Molekylær Biologi"/>
    <s v="Campusvej 55, 5230 Odense M"/>
    <s v="V16-409-2, Func Genomics Unit"/>
    <s v="Miltenyi Biotec"/>
    <s v="A19337, REF: 130-096-427"/>
    <s v="A19337-4496"/>
    <d v="2022-05-20T00:00:00"/>
    <n v="116167"/>
    <n v="70668.260000000009"/>
    <x v="1186"/>
    <n v="1"/>
  </r>
  <r>
    <s v="55213"/>
    <s v="Ovn"/>
    <s v="2474272"/>
    <s v="Andrei-Alexandru Popa"/>
    <x v="0"/>
    <s v="45002 SDU Mechatronics (CIM)"/>
    <s v="Alsion 2, 6400 Sønderborg"/>
    <s v="CIE 1 02"/>
    <s v="Nabertherm"/>
    <s v="LH 60/14"/>
    <s v="428441"/>
    <d v="2022-07-01T00:00:00"/>
    <n v="104948"/>
    <n v="48725.87"/>
    <x v="1187"/>
    <n v="1"/>
  </r>
  <r>
    <s v="55214"/>
    <s v="Multi-Mode Microplate Reader"/>
    <s v="3110009"/>
    <s v="Henrik Jørn Ditzel"/>
    <x v="1"/>
    <s v="10205 Cancerforskning"/>
    <s v="Campusvej 55, 5230 Odense M"/>
    <s v="V-16-601a-2"/>
    <s v="Molecular Devices Ldt."/>
    <s v="SpectraMax i3X + MiniMax 300 Imaging Cyt"/>
    <s v="363704758"/>
    <d v="2022-01-10T00:00:00"/>
    <n v="435247.44"/>
    <n v="65287.159999999967"/>
    <x v="1188"/>
    <n v="1"/>
  </r>
  <r>
    <s v="55215"/>
    <s v="Flow cytometer til analyse af celler"/>
    <s v="3110003"/>
    <s v="Morten Meyer"/>
    <x v="1"/>
    <s v="10202 Neurobiologisk Forskning"/>
    <s v="Campusvej 55, 5230 Odense M"/>
    <s v="V17-707a-2"/>
    <s v="Becton Dickinson A/S"/>
    <s v="FACSymphony A1"/>
    <s v="R664893000051"/>
    <d v="2022-01-10T00:00:00"/>
    <n v="1315000"/>
    <n v="197249.99"/>
    <x v="1189"/>
    <n v="1"/>
  </r>
  <r>
    <s v="55216"/>
    <s v="Vibratom m. lyskilde"/>
    <s v="3110008"/>
    <s v="Morten Meyer"/>
    <x v="1"/>
    <s v="10202 Neurobiologisk Forskning"/>
    <s v="Campusvej 55, 5230 Odense M"/>
    <s v="V17-803c-2"/>
    <s v="Leica"/>
    <s v="VT1000 S"/>
    <s v="11333"/>
    <d v="2022-02-01T00:00:00"/>
    <n v="157609"/>
    <n v="26268.16"/>
    <x v="1190"/>
    <n v="1"/>
  </r>
  <r>
    <s v="55217"/>
    <s v="Real Time q-PCR maskine"/>
    <s v="3110008"/>
    <s v="Morten Meyer"/>
    <x v="1"/>
    <s v="10202 Neurobiologisk Forskning"/>
    <s v="Campusvej 55, 5230 Odense M"/>
    <s v="V18-700d-2"/>
    <s v="AnalytikJena"/>
    <s v="qTOWER3"/>
    <s v="3107A-3423419"/>
    <d v="2022-04-26T00:00:00"/>
    <n v="205590"/>
    <n v="41118"/>
    <x v="1191"/>
    <n v="1"/>
  </r>
  <r>
    <s v="55218"/>
    <s v="Robotarm, robot controller og force torque sensor  - anlæg 2"/>
    <s v="-"/>
    <s v="Karina T. Therkildsen"/>
    <x v="1"/>
    <s v="41008 SDU I4.0 LAB"/>
    <s v="Campusvej 55, 5230 Odense M"/>
    <s v="Ø21-603-00"/>
    <s v="KUKA"/>
    <s v="KR 6 R900-2"/>
    <s v="4554399"/>
    <d v="2022-05-17T00:00:00"/>
    <n v="171923.63"/>
    <n v="37250.160000000003"/>
    <x v="1192"/>
    <n v="0"/>
  </r>
  <r>
    <s v="55219"/>
    <s v="Time-correlated Single Photon Counting System"/>
    <s v="-"/>
    <s v="Shailesh Kumar"/>
    <x v="1"/>
    <s v="44004 SDU Nano Optics"/>
    <s v="Campusvej 55, 5230 Odense M"/>
    <s v="Ø26-512-1"/>
    <s v="PicoQuant GmbH"/>
    <s v="Picoharp 300"/>
    <s v="1045963"/>
    <d v="2022-06-01T00:00:00"/>
    <n v="227104.73"/>
    <n v="52991.120000000017"/>
    <x v="1193"/>
    <n v="0"/>
  </r>
  <r>
    <s v="55220"/>
    <s v="Dronemotor teststand"/>
    <s v="-"/>
    <s v="Jerome Jouffroy"/>
    <x v="0"/>
    <s v="45002 SDU Mechatronics (CIM)"/>
    <s v="Alsion 2, 6400 Sønderborg"/>
    <s v="D0-03"/>
    <s v="Tyto Robotics Inc."/>
    <s v="Series 1780"/>
    <s v="Ingen"/>
    <d v="2022-10-01T00:00:00"/>
    <n v="199698.81"/>
    <n v="99849.4"/>
    <x v="1194"/>
    <n v="0"/>
  </r>
  <r>
    <s v="55221"/>
    <s v="COMSOL licens"/>
    <s v="2474272"/>
    <s v="Lars Duggen"/>
    <x v="7"/>
    <s v="45002 SDU Mechatronics (CIM)"/>
    <s v="Alsion 2, 6400 Sønderborg"/>
    <s v="-"/>
    <s v="COMSOL A/S"/>
    <s v="COMSOL Licens"/>
    <s v="-"/>
    <d v="2022-03-01T00:00:00"/>
    <n v="369600"/>
    <n v="0"/>
    <x v="1195"/>
    <n v="1"/>
  </r>
  <r>
    <s v="55223"/>
    <s v="Bioimpedance måler"/>
    <s v="2110087"/>
    <s v="Jesper Ryg"/>
    <x v="1"/>
    <s v="10118 KI, OUH, Forskningsenhed for Geriatri (Odense)"/>
    <s v="J.B Winsløsvej 19, 5000 Odense C"/>
    <s v="Geriatrisk Afd, OUH Svendborg"/>
    <s v="-"/>
    <s v="Inbody S10"/>
    <s v="8322000009"/>
    <d v="2022-09-01T00:00:00"/>
    <n v="100000"/>
    <n v="28333.320000000011"/>
    <x v="1196"/>
    <n v="1"/>
  </r>
  <r>
    <s v="55224"/>
    <s v="Lytteboks (small audiometric room)"/>
    <s v="3110118"/>
    <s v="Tobias Neher"/>
    <x v="2"/>
    <s v="10100 Klinisk Institut"/>
    <s v="Campusvej 55, 5230 Odense M"/>
    <s v="V18-509-0"/>
    <s v="IAC Nordic"/>
    <s v="-"/>
    <s v="-"/>
    <d v="2023-06-01T00:00:00"/>
    <n v="769432"/>
    <n v="551426.30000000005"/>
    <x v="1197"/>
    <n v="1"/>
  </r>
  <r>
    <s v="55225"/>
    <s v="Lytteboks (large audiometric room)"/>
    <s v="3110118"/>
    <s v="Tobias Neher"/>
    <x v="2"/>
    <s v="10100 Klinisk Institut"/>
    <s v="Campusvej 55, 5230 Odense M"/>
    <s v="V18-510a-0"/>
    <s v="IAC Nordic"/>
    <s v="-"/>
    <s v="-"/>
    <d v="2023-06-01T00:00:00"/>
    <n v="769432"/>
    <n v="551426.30000000005"/>
    <x v="1198"/>
    <n v="1"/>
  </r>
  <r>
    <s v="55226"/>
    <s v="Flervinkellysspredningsdetektor"/>
    <s v="73178"/>
    <s v="Martin Brandl"/>
    <x v="1"/>
    <s v="30500 Institut for Fysik, Kemi og Farmaci"/>
    <s v="Campusvej 55, 5230 Odense M"/>
    <s v="Ø9-510b-2"/>
    <s v="Wyatt Technologi"/>
    <s v="Dawn Heleos II"/>
    <s v="Serienr. 2042-H2"/>
    <d v="2019-05-01T00:00:00"/>
    <n v="818019.99"/>
    <n v="0"/>
    <x v="1199"/>
    <n v="1"/>
  </r>
  <r>
    <s v="55228"/>
    <s v="10x HPC noder"/>
    <s v="-"/>
    <s v="Martin Lundquist Hansen"/>
    <x v="1"/>
    <s v="39600 eScience"/>
    <s v="Campusvej 55, 5230 Odense M"/>
    <s v="Ø6-512-0 (HPC Serverrum)"/>
    <s v="Dell"/>
    <s v="PowerEdge R6525"/>
    <s v="1VGRGR3,6VGRGR3,4VGRGR3,3VGRGR3,8VG"/>
    <d v="2022-09-09T00:00:00"/>
    <n v="1067910.81"/>
    <n v="302574.75"/>
    <x v="1200"/>
    <n v="0"/>
  </r>
  <r>
    <s v="55229"/>
    <s v="3D MINFLUX nanoscope system"/>
    <s v="2310029"/>
    <s v="Morten Frendø Ebbesen"/>
    <x v="2"/>
    <s v="31000 Institut for Biokemi og Molekylær Biologi"/>
    <s v="Campusvej 55, 5230 Odense M"/>
    <s v="V12-605b-0"/>
    <s v="Abberior Instruments GmbH"/>
    <s v="3D MINFLUX nanoscope system"/>
    <s v="MF223601"/>
    <d v="2022-11-04T00:00:00"/>
    <n v="9090468.9100000001"/>
    <n v="5984558.7000000002"/>
    <x v="1201"/>
    <n v="1"/>
  </r>
  <r>
    <s v="55230"/>
    <s v="Thermografisk kamera system"/>
    <s v="3474287"/>
    <s v="Daniel Teichmann"/>
    <x v="1"/>
    <s v="41005 SDU Health Informatics and Technology"/>
    <s v="Campusvej 55, 5230 Odense M"/>
    <s v="Ø28-605a-1"/>
    <s v="InfraTec GmbH"/>
    <s v="VarioCAM HD head 600 GW"/>
    <s v="NA"/>
    <d v="2022-06-29T00:00:00"/>
    <n v="197738.72"/>
    <n v="46139.03"/>
    <x v="1202"/>
    <n v="1"/>
  </r>
  <r>
    <s v="55231"/>
    <s v="500kHz Forstærker"/>
    <s v="3474963"/>
    <s v="Luciana Tavares"/>
    <x v="2"/>
    <s v="45003 SDU Center for Industriel Elektronik (CIE)"/>
    <s v="Alsion 2, 6400 Sønderborg"/>
    <s v="J0 14"/>
    <s v="Zurich Instruments AG"/>
    <s v="MFLI 500"/>
    <s v="MF-DEV6418"/>
    <d v="2022-10-01T00:00:00"/>
    <n v="132191.23000000001"/>
    <n v="85924.330000000016"/>
    <x v="1203"/>
    <n v="1"/>
  </r>
  <r>
    <s v="55232"/>
    <s v="Autoklave til laboratorie brug"/>
    <s v="-"/>
    <s v="Jan Schoubo V. Jensen"/>
    <x v="2"/>
    <s v="10200 Institut for Molekylær Medicin"/>
    <s v="Campusvej 55, 5230 Odense M"/>
    <s v="V17-800a-2"/>
    <s v="Systec"/>
    <s v="HX-320"/>
    <s v="HX30293"/>
    <d v="2022-09-09T00:00:00"/>
    <n v="627460"/>
    <n v="402620.18"/>
    <x v="1204"/>
    <n v="0"/>
  </r>
  <r>
    <s v="55233"/>
    <s v="Fategue Tester"/>
    <s v="2474272"/>
    <s v="Mohammad Malekan"/>
    <x v="2"/>
    <s v="45002 SDU Mechatronics (CIM)"/>
    <s v="Alsion 2, 6400 Sønderborg"/>
    <s v="A3-03"/>
    <s v="MTS System Norden AB"/>
    <s v="MTS Landmark 370.10"/>
    <s v="10714575"/>
    <d v="2023-10-01T00:00:00"/>
    <n v="1526032.3"/>
    <n v="1144524.21"/>
    <x v="1205"/>
    <n v="1"/>
  </r>
  <r>
    <s v="55234"/>
    <s v="vindmølle simulator system"/>
    <s v="3410018"/>
    <s v="Navid Bayati"/>
    <x v="2"/>
    <s v="45003 SDU Center for Industriel Elektronik (CIE)"/>
    <s v="Alsion 2, 6400 Sønderborg"/>
    <s v="CIE Lab 4-02 CAP-SG"/>
    <s v="Lucas Nülle"/>
    <s v="CO3208-3A"/>
    <s v="7N14WLT"/>
    <d v="2022-10-01T00:00:00"/>
    <n v="349681"/>
    <n v="227292.65"/>
    <x v="1206"/>
    <n v="1"/>
  </r>
  <r>
    <s v="55235"/>
    <s v="Programerbar strømforsyning"/>
    <s v="2474961"/>
    <s v="Wai Keung Mo"/>
    <x v="2"/>
    <s v="45003 SDU Center for Industriel Elektronik (CIE)"/>
    <s v="Alsion 2, 6400 Sønderborg"/>
    <s v="CIE 2 01"/>
    <s v="Chroma"/>
    <s v="28-05-2068"/>
    <s v="615110000650"/>
    <d v="2022-01-06T00:00:00"/>
    <n v="269692.5"/>
    <n v="155073.18"/>
    <x v="1207"/>
    <n v="1"/>
  </r>
  <r>
    <s v="55236"/>
    <s v="Kuglemølle / centrifuge"/>
    <s v="3373700"/>
    <s v="René Holm"/>
    <x v="0"/>
    <s v="30503 Kemi og Farmaci"/>
    <s v="Campusvej 55, 5230 Odense M"/>
    <s v="Ø11-409-0"/>
    <s v="NETZSCH-Feinmahltechnik GmbH"/>
    <s v="DeltaVita1"/>
    <s v="2500612-10"/>
    <d v="2022-09-07T00:00:00"/>
    <n v="223119"/>
    <n v="108903.33"/>
    <x v="1208"/>
    <n v="1"/>
  </r>
  <r>
    <s v="55238"/>
    <s v="Impedance Analyzer"/>
    <s v="3474962 og 3474963"/>
    <s v="William Greenbank"/>
    <x v="2"/>
    <s v="45003 SDU Center for Industriel Elektronik (CIE)"/>
    <s v="Alsion 2, 6400 Sønderborg"/>
    <s v="CIE 4 03"/>
    <s v="Keysight Technologies"/>
    <s v="E4990A"/>
    <s v="MY54403614"/>
    <d v="2022-11-01T00:00:00"/>
    <n v="368835.4"/>
    <n v="242816.64000000001"/>
    <x v="1209"/>
    <n v="1"/>
  </r>
  <r>
    <s v="55239"/>
    <s v="2x HPC noder"/>
    <s v="-"/>
    <s v="Martin Lundquist Hansen"/>
    <x v="1"/>
    <s v="39600 eScience"/>
    <s v="Campusvej 55, 5230 Odense M"/>
    <s v="HPC Serverrum"/>
    <s v="Dell"/>
    <s v="PowerEdge R6525"/>
    <s v="86627T3, 76627T3"/>
    <d v="2022-12-19T00:00:00"/>
    <n v="183954.72"/>
    <n v="61318.259999999987"/>
    <x v="1210"/>
    <n v="0"/>
  </r>
  <r>
    <s v="55240"/>
    <s v="KEN IQ4 m tørremodul, gnaver"/>
    <s v="-"/>
    <s v="Jesper Stæhr"/>
    <x v="2"/>
    <s v="19500 Biomedicinsk Laboratorium"/>
    <s v="Campusvej 55, 5230 Odense M"/>
    <s v="V09-608a-0"/>
    <s v="KEN"/>
    <s v="IQ4 LAB, 35424"/>
    <s v="73756"/>
    <d v="2024-03-01T00:00:00"/>
    <n v="123961.37"/>
    <n v="98136.099999999991"/>
    <x v="1211"/>
    <n v="0"/>
  </r>
  <r>
    <s v="55243"/>
    <s v="Måleudstyr til Solceller"/>
    <s v="4444136,2424714 og 2424712"/>
    <s v="Morten Madsen"/>
    <x v="0"/>
    <s v="44006 SDU Centre for advanced photovoltaics and energy - CAPE"/>
    <s v="Alsion 2, 6400 Sønderborg"/>
    <s v="A3.16 optiklab"/>
    <s v="Infinity PV"/>
    <s v="Academic LBIC"/>
    <s v="Q4-22-JO"/>
    <d v="2022-12-31T00:00:00"/>
    <n v="229574.58"/>
    <n v="120253.38"/>
    <x v="1212"/>
    <n v="1"/>
  </r>
  <r>
    <s v="55244"/>
    <s v="Nyt VENT-anlæg V101 i bygning 26 i forbindelse med renovering , Campus Life"/>
    <s v="-"/>
    <s v="Lars Tiedemann"/>
    <x v="5"/>
    <s v="90400 Teknisk Service"/>
    <s v="Campusvej 55, 5230 Odense M"/>
    <s v="V101 bygning 26"/>
    <s v="-"/>
    <s v="-"/>
    <s v="-"/>
    <d v="2022-12-01T00:00:00"/>
    <n v="857763"/>
    <n v="714802.51"/>
    <x v="1213"/>
    <n v="0"/>
  </r>
  <r>
    <s v="55245"/>
    <s v="Kamerasystem"/>
    <s v="-"/>
    <s v="Jerome Jouffroy"/>
    <x v="0"/>
    <s v="45002 SDU Mechatronics (CIM)"/>
    <s v="Alsion 2, 6400 Sønderborg"/>
    <s v="C3-12"/>
    <s v="DevinSense AB"/>
    <s v="PrimeX22"/>
    <s v="M97789"/>
    <d v="2022-12-27T00:00:00"/>
    <n v="287936"/>
    <n v="150823.63"/>
    <x v="1214"/>
    <n v="0"/>
  </r>
  <r>
    <s v="55248"/>
    <s v="IQ5 maskiner"/>
    <s v="-"/>
    <s v="Flemming Jensen"/>
    <x v="2"/>
    <s v="10200 Institut for Molekylær Medicin"/>
    <s v="Campusvej 55, 5230 Odense M"/>
    <s v="V18-800c-2"/>
    <s v="KEN MASKINFABRIK A/S"/>
    <s v="IQ5-S"/>
    <s v="73905"/>
    <d v="2024-01-01T00:00:00"/>
    <n v="197246.96"/>
    <n v="152866.47"/>
    <x v="1215"/>
    <n v="0"/>
  </r>
  <r>
    <s v="55249"/>
    <s v="IQ5 maskine"/>
    <s v="-"/>
    <s v="Flemming Jensen"/>
    <x v="2"/>
    <s v="10200 Institut for Molekylær Medicin"/>
    <s v="Campusvej 55, 5230 Odense M"/>
    <s v="V18-800c-2"/>
    <s v="KEN MASKINFABRIK A7S"/>
    <s v="IQ5-S"/>
    <s v="75931"/>
    <d v="2024-01-01T00:00:00"/>
    <n v="197246.97"/>
    <n v="152866.48000000001"/>
    <x v="1216"/>
    <n v="0"/>
  </r>
  <r>
    <s v="55250"/>
    <s v="Autoklave, OP store dyr"/>
    <s v="-"/>
    <s v="Jesper Stæhr"/>
    <x v="2"/>
    <s v="19500 Biomedicinsk Laboratorium"/>
    <s v="Campusvej 55, 5230 Odense M"/>
    <s v="V09-608a-0"/>
    <s v="Matachana"/>
    <s v="1006e-2i"/>
    <s v="E-34372"/>
    <d v="2024-03-01T00:00:00"/>
    <n v="830603.3"/>
    <n v="657561"/>
    <x v="1217"/>
    <n v="0"/>
  </r>
  <r>
    <s v="55251"/>
    <s v="Autoklave, GM02"/>
    <s v="-"/>
    <s v="Jesper Stæhr"/>
    <x v="2"/>
    <s v="19500 Biomedicinsk Laboratorium"/>
    <s v="Campusvej 55, 5230 Odense M"/>
    <s v="V11-609a-0"/>
    <s v="Matachana"/>
    <s v="1008e-2i, serie s1000i"/>
    <s v="E-34371"/>
    <d v="2023-12-01T00:00:00"/>
    <n v="835604.5"/>
    <n v="640630.13"/>
    <x v="1218"/>
    <n v="0"/>
  </r>
  <r>
    <s v="55252"/>
    <s v="Autoklave, SPF"/>
    <s v="-"/>
    <s v="Jesper Stæhr"/>
    <x v="2"/>
    <s v="19500 Biomedicinsk Laboratorium"/>
    <s v="Campusvej 55, 5230 Odense M"/>
    <s v="V14-609a-0"/>
    <s v="Matachana"/>
    <s v="2.1990-LV-2i, serie 2000i"/>
    <s v="E-34373"/>
    <d v="2023-12-01T00:00:00"/>
    <n v="2433693"/>
    <n v="1865831.22"/>
    <x v="1219"/>
    <n v="0"/>
  </r>
  <r>
    <s v="55253"/>
    <s v="Autoklave, vaskerum"/>
    <s v="-"/>
    <s v="Jesper Stæhr"/>
    <x v="2"/>
    <s v="19500 Biomedicinsk Laboratorium"/>
    <s v="Campusvej 55, 5230 Odense M"/>
    <s v="V16-608a-0"/>
    <s v="Matachana"/>
    <s v="2.4960-LV-2i, serie 2000i"/>
    <s v="E-34374"/>
    <d v="2023-12-01T00:00:00"/>
    <n v="3364489.71"/>
    <n v="2579442.1800000002"/>
    <x v="1220"/>
    <n v="0"/>
  </r>
  <r>
    <s v="55255"/>
    <s v="HPLC analysemaskine"/>
    <s v="3310036"/>
    <s v="Lars Porskjær Christensen"/>
    <x v="0"/>
    <s v="30503 Kemi og Farmaci"/>
    <s v="Campusvej 55, 5230 Odense M"/>
    <s v="ø14-605-0"/>
    <s v="Agilent"/>
    <s v="1260 Infinity II HPLC system"/>
    <s v="DEAEV03401"/>
    <d v="2023-01-12T00:00:00"/>
    <n v="641276.27"/>
    <n v="343540.89"/>
    <x v="1221"/>
    <n v="1"/>
  </r>
  <r>
    <s v="55257"/>
    <s v="Metal 3D Printer"/>
    <s v="2474272"/>
    <s v="Andrei-Alexandru Popa"/>
    <x v="0"/>
    <s v="45002 SDU Mechatronics (CIM)"/>
    <s v="Alsion 2, 6400 Sønderborg"/>
    <s v="CIE 1 02"/>
    <s v="Xact Metal"/>
    <s v="XM200G"/>
    <s v="73"/>
    <d v="2022-12-29T00:00:00"/>
    <n v="1199450"/>
    <n v="628283.31999999995"/>
    <x v="1222"/>
    <n v="1"/>
  </r>
  <r>
    <s v="55258"/>
    <s v="Udstyr til måling af kropskomposition"/>
    <s v="3110071"/>
    <s v="Peter Krustrup"/>
    <x v="0"/>
    <s v="15400 Institut for Idræt og Biomekanik"/>
    <s v="Campusvej 55, 5230 Odense M"/>
    <s v="Ø11-201-1"/>
    <s v="Cosmed"/>
    <s v="BOD POD GS-X"/>
    <s v="2022X033, 2022X034, 1139, 1141"/>
    <d v="2022-12-10T00:00:00"/>
    <n v="452354.37"/>
    <n v="236947.54"/>
    <x v="1223"/>
    <n v="1"/>
  </r>
  <r>
    <s v="55259"/>
    <s v="Adjustable pump laser"/>
    <s v="3474322"/>
    <s v="Chao Meng"/>
    <x v="1"/>
    <s v="44004 SDU Nano Optics"/>
    <s v="Campusvej 55, 5230 Odense M"/>
    <s v="Ø26-512-1"/>
    <s v="Thorlabs"/>
    <s v="SPDC810"/>
    <s v="TP02857421"/>
    <d v="2022-06-01T00:00:00"/>
    <n v="160265.60000000001"/>
    <n v="37395.320000000007"/>
    <x v="1224"/>
    <n v="1"/>
  </r>
  <r>
    <s v="55260"/>
    <s v="Reoler til knogler i.f.m. flytning til P.L. Brandts Alle 2"/>
    <s v="-"/>
    <s v="Thomas Kromann Jacobsen"/>
    <x v="2"/>
    <s v="90400 Teknisk Service"/>
    <s v="Campusvej 55, 5230 Odense M"/>
    <s v="P L Brandts Alle 2"/>
    <s v="Bryunzell"/>
    <s v="-"/>
    <s v="-"/>
    <d v="2022-12-01T00:00:00"/>
    <n v="993500"/>
    <n v="662333.32000000007"/>
    <x v="1225"/>
    <n v="0"/>
  </r>
  <r>
    <s v="55262"/>
    <s v="Robotarm og controller"/>
    <s v="-"/>
    <s v="Karina T. Therkildsen"/>
    <x v="1"/>
    <s v="41003 SDU Robotics"/>
    <s v="Campusvej 55, 5230 Odense M"/>
    <s v="Ø26-606-1"/>
    <s v="Universal Robots"/>
    <s v="UR5e"/>
    <s v="20225502173"/>
    <d v="2022-12-22T00:00:00"/>
    <n v="148200"/>
    <n v="49400"/>
    <x v="1226"/>
    <n v="0"/>
  </r>
  <r>
    <s v="55263"/>
    <s v="Robotarm og controller"/>
    <s v="3474403 og 2410037"/>
    <s v="Cao Danh Do"/>
    <x v="1"/>
    <s v="41004 SDU Biorobotics"/>
    <s v="Campusvej 55, 5230 Odense M"/>
    <s v="Ø40-508a-0"/>
    <s v="Universal Robots"/>
    <s v="UR5e"/>
    <s v="20225502212"/>
    <d v="2022-12-22T00:00:00"/>
    <n v="149300"/>
    <n v="49766.679999999993"/>
    <x v="1227"/>
    <n v="1"/>
  </r>
  <r>
    <s v="55264"/>
    <s v="Robot"/>
    <s v="2474272"/>
    <s v="Andrei-Alexandru Popa"/>
    <x v="2"/>
    <s v="45002 SDU Mechatronics (CIM)"/>
    <s v="Alsion 2, 6400 Sønderborg"/>
    <s v="CIE 2 07 Actuator lab"/>
    <s v="Universial Robots"/>
    <s v="UR10E"/>
    <s v="20225203225"/>
    <d v="2022-12-01T00:00:00"/>
    <n v="230000"/>
    <n v="153333.32"/>
    <x v="1228"/>
    <n v="1"/>
  </r>
  <r>
    <s v="55265"/>
    <s v="Backup servere 2022"/>
    <s v="-"/>
    <s v="Torben Kruchov Madsen"/>
    <x v="1"/>
    <s v="93003 Operations"/>
    <s v="Campusvej 55, 5230 Odense M"/>
    <s v="Backuprum Syd"/>
    <s v="HP og Infortrend"/>
    <s v="DL325 og J360"/>
    <s v="-"/>
    <d v="2023-03-01T00:00:00"/>
    <n v="451652"/>
    <n v="173133.31"/>
    <x v="1229"/>
    <n v="0"/>
  </r>
  <r>
    <s v="55266"/>
    <s v="Data servere 2022"/>
    <s v="-"/>
    <s v="Torben Kruchov Madsen"/>
    <x v="1"/>
    <s v="93003 Operations"/>
    <s v="Campusvej 55, 5230 Odense M"/>
    <s v="Backrum Syd"/>
    <s v="HP og Fujitsu"/>
    <s v="J360 Fujitsu"/>
    <s v="-"/>
    <d v="2023-03-01T00:00:00"/>
    <n v="349251"/>
    <n v="133879.54999999999"/>
    <x v="1230"/>
    <n v="0"/>
  </r>
  <r>
    <s v="55267"/>
    <s v="Fiberudbygning og forbedring på Campus Alsion"/>
    <s v="-"/>
    <s v="Lars Nielsen"/>
    <x v="3"/>
    <s v="93003 Operations"/>
    <s v="Alsion 2, 6400 Sønderborg"/>
    <s v="Campus Alsion"/>
    <s v="-"/>
    <s v="-"/>
    <s v="-"/>
    <d v="2023-08-10T00:00:00"/>
    <n v="414521.95"/>
    <n v="340829.18"/>
    <x v="1231"/>
    <n v="0"/>
  </r>
  <r>
    <s v="55268"/>
    <s v="Opgradering af Vmware inkl storage"/>
    <s v="-"/>
    <s v="Thomas Volke Nielsen"/>
    <x v="1"/>
    <s v="93003 Operations"/>
    <s v="Campusvej 55, 5230 Odense M"/>
    <s v="Serverrum Syd"/>
    <s v="HP og Infortrend"/>
    <s v="DL385, DS4024"/>
    <s v="-"/>
    <d v="2023-07-01T00:00:00"/>
    <n v="1101614"/>
    <n v="495726.31999999989"/>
    <x v="1232"/>
    <n v="0"/>
  </r>
  <r>
    <s v="55269"/>
    <s v="Vindvæg (lodret vindtunnel)"/>
    <s v="-"/>
    <s v="Jussi Hermansen"/>
    <x v="1"/>
    <s v="41002 SDU Dronecenter"/>
    <s v="Beldringevej 252, 5270 Odense N"/>
    <s v="B1-13-00"/>
    <s v="Windshape SA"/>
    <s v="Windshaper 6x3-0816-EU-NT-F-NC"/>
    <s v="6"/>
    <d v="2023-04-19T00:00:00"/>
    <n v="703921.62"/>
    <n v="281568.62"/>
    <x v="1233"/>
    <n v="0"/>
  </r>
  <r>
    <s v="55270"/>
    <s v="Køb af granulator til plast"/>
    <s v="-"/>
    <s v="Jesper Egesborg"/>
    <x v="2"/>
    <s v="90402 Service og logistik"/>
    <s v="Campusvej 55, 5230 Odense M"/>
    <s v="Posten -Logistic"/>
    <s v="Wanner Technic - Normann &amp; Kock"/>
    <s v="D25.50S"/>
    <s v="PO 220300065"/>
    <d v="2023-04-01T00:00:00"/>
    <n v="161350"/>
    <n v="112945.02"/>
    <x v="1234"/>
    <n v="0"/>
  </r>
  <r>
    <s v="55271"/>
    <s v="UV spektraphotometer med fire fiber prober"/>
    <s v="3310071"/>
    <s v="Tina Christiansen"/>
    <x v="0"/>
    <s v="30500 Institut for Fysik, Kemi og Farmaci"/>
    <s v="Campusvej 55, 5230 Odense M"/>
    <s v="lab 7, Ø11-505-0"/>
    <s v="Pion Inc"/>
    <s v="Pion Inc"/>
    <s v="2088"/>
    <d v="2023-03-08T00:00:00"/>
    <n v="758082.86"/>
    <n v="424165.4"/>
    <x v="1235"/>
    <n v="1"/>
  </r>
  <r>
    <s v="55273"/>
    <s v="AFM"/>
    <s v="3410064"/>
    <s v="Jakob Kjelstrup-Hansen"/>
    <x v="2"/>
    <s v="44002 SDU NanoSyd"/>
    <s v="Alsion 2, 6400 Sønderborg"/>
    <s v="C4 34 - Jakobs kontor"/>
    <s v="Nanosurf"/>
    <s v="NaioAFM "/>
    <s v="60-23-345"/>
    <d v="2023-04-01T00:00:00"/>
    <n v="177280.7"/>
    <n v="124096.49"/>
    <x v="1236"/>
    <n v="1"/>
  </r>
  <r>
    <s v="55274"/>
    <s v="Mikrobølge reaktor med autosampler"/>
    <s v="3310072"/>
    <s v="Poul Nielsen"/>
    <x v="0"/>
    <s v="30503 Kemi og Farmaci"/>
    <s v="Campusvej 55, 5230 Odense M"/>
    <s v="Ø10-503a-1"/>
    <s v="Biotage"/>
    <s v="Initiator+ Robot Eight - Microwave syste"/>
    <s v="014487-47N"/>
    <d v="2023-04-12T00:00:00"/>
    <n v="247741.11"/>
    <n v="141566.35"/>
    <x v="1237"/>
    <n v="1"/>
  </r>
  <r>
    <s v="55275"/>
    <s v="Oceano RT891B2T Releasable Transponder Rekvr. 22030577"/>
    <s v="-"/>
    <s v="Anni Glud"/>
    <x v="1"/>
    <s v="30602 Nordcee"/>
    <s v="Campusvej 55, 5230 Odense M"/>
    <s v="V10-507-0"/>
    <s v="Exail"/>
    <s v="oceano RT891B2T"/>
    <s v="1156 + 1157"/>
    <d v="2023-07-01T00:00:00"/>
    <n v="591212.81999999995"/>
    <n v="266045.74999999988"/>
    <x v="1238"/>
    <n v="0"/>
  </r>
  <r>
    <s v="55278"/>
    <s v="Nauticat 38 Motorsejler årg. 1978"/>
    <s v="3310062"/>
    <s v="Magnus Wahlberg"/>
    <x v="9"/>
    <s v="30607 Lyd og Adfærd"/>
    <s v="Hindsholmvej 11, 5300 Kerteminde"/>
    <s v="-"/>
    <s v="-"/>
    <s v="Nauticat 38 Motorsejler årg. 1978"/>
    <s v="Skrog nr. 52"/>
    <d v="2023-04-01T00:00:00"/>
    <n v="540000"/>
    <n v="486000"/>
    <x v="1239"/>
    <n v="1"/>
  </r>
  <r>
    <s v="55280"/>
    <s v="COY box - anaerobt kammer"/>
    <s v="4310006"/>
    <s v="Heidi Grøn Jensen"/>
    <x v="1"/>
    <s v="30602 Nordcee"/>
    <s v="Campusvej 55, 5230 Odense M"/>
    <s v="V9-411a-1"/>
    <s v="COY laboratory products"/>
    <s v="Chamber type A 150cm"/>
    <s v="AC23-055"/>
    <d v="2023-04-28T00:00:00"/>
    <n v="442224"/>
    <n v="176889.60000000001"/>
    <x v="1240"/>
    <n v="1"/>
  </r>
  <r>
    <s v="55281"/>
    <s v="'Photosynthetic shaking incubator"/>
    <s v="3410048"/>
    <s v="Michele Fabris"/>
    <x v="2"/>
    <s v="42000 Institut for Grøn Teknologi"/>
    <s v="Campusvej 55, 5230 Odense M"/>
    <s v="Ø40601A-0"/>
    <s v="Eppendorf"/>
    <s v="Innova S44i"/>
    <s v="s44i331001"/>
    <d v="2023-05-12T00:00:00"/>
    <n v="169270"/>
    <n v="119899.6"/>
    <x v="1241"/>
    <n v="1"/>
  </r>
  <r>
    <s v="55282"/>
    <s v="Zooscan Unit"/>
    <s v="-"/>
    <s v="Jamileh Javidpour"/>
    <x v="2"/>
    <s v="30605 Økologi"/>
    <s v="Hindsholmvej 11, 5300 Kerteminde"/>
    <s v="-"/>
    <s v="HydroptiC"/>
    <s v="-"/>
    <s v="US6W040732"/>
    <d v="2022-10-01T00:00:00"/>
    <n v="191526.68"/>
    <n v="124492.37"/>
    <x v="1242"/>
    <n v="0"/>
  </r>
  <r>
    <s v="55283"/>
    <s v="Bidirektionel Strømforsyning"/>
    <s v="3474962"/>
    <s v="Ramkrishan Maheshwari"/>
    <x v="2"/>
    <s v="45003 SDU Center for Industriel Elektronik (CIE)"/>
    <s v="Alsion 2, 6400 Sønderborg"/>
    <s v="CIE 1 01"/>
    <s v="Itech"/>
    <s v="IT6018C-500-120"/>
    <s v="206510"/>
    <d v="2023-01-01T00:00:00"/>
    <n v="282349.59999999998"/>
    <n v="190586"/>
    <x v="1243"/>
    <n v="1"/>
  </r>
  <r>
    <s v="55284"/>
    <s v="Transportabel gas analysator med computer og GPS"/>
    <s v="3310078"/>
    <s v="Theis Kragh"/>
    <x v="1"/>
    <s v="30605 Økologi"/>
    <s v="Campusvej 55, 5230 Odense M"/>
    <s v="V12-412b-1"/>
    <s v="Aeris"/>
    <s v="10515"/>
    <s v="-"/>
    <d v="2023-06-01T00:00:00"/>
    <n v="265492.12"/>
    <n v="115046.59"/>
    <x v="1244"/>
    <n v="1"/>
  </r>
  <r>
    <s v="55285"/>
    <s v="Nino Safe Labbænk"/>
    <s v="-"/>
    <s v="Martin Hansen"/>
    <x v="1"/>
    <s v="87000 Fælles husleje"/>
    <s v="Campusvej 55, 5230 Odense M"/>
    <s v="Nyt Sund"/>
    <s v="Byrum Lab-felx A/S"/>
    <s v=" ninoSafe Steril 1200 PRO inkl stikkonta"/>
    <s v="-"/>
    <d v="2023-09-01T00:00:00"/>
    <n v="155841"/>
    <n v="75323.149999999994"/>
    <x v="1245"/>
    <n v="0"/>
  </r>
  <r>
    <s v="55286"/>
    <s v="Cryostat"/>
    <s v="3110166"/>
    <s v="Thomas Levin Andersen"/>
    <x v="2"/>
    <s v="10100 Klinisk Institut"/>
    <s v="Campusvej 55, 5230 Odense M"/>
    <s v="V17-811C-1"/>
    <s v="Shandon Diagnostics Ltd. (under Expredia)"/>
    <s v="NX70 HCMP"/>
    <s v="CNX02082304EP"/>
    <d v="2023-06-01T00:00:00"/>
    <n v="497377.25"/>
    <n v="356453.71"/>
    <x v="1246"/>
    <n v="1"/>
  </r>
  <r>
    <s v="55288"/>
    <s v="Klimaskab"/>
    <s v="-"/>
    <s v="Kasper Fjordside"/>
    <x v="1"/>
    <s v="30605 Økologi"/>
    <s v="Hindsholmvej 11, 5300 Kerteminde"/>
    <s v="Kerteminde"/>
    <s v="Ninolab"/>
    <s v="LDT700Bx"/>
    <s v="139843"/>
    <d v="2023-04-27T00:00:00"/>
    <n v="141860"/>
    <n v="56744.02"/>
    <x v="1247"/>
    <n v="0"/>
  </r>
  <r>
    <s v="55290"/>
    <s v="Elektroporationsapparat"/>
    <s v="5131163"/>
    <s v="Nicholas Ditzel"/>
    <x v="1"/>
    <s v="10204 Inflammationsforskning"/>
    <s v="Campusvej 55, 5230 Odense M"/>
    <s v="V17-609a-2"/>
    <s v="SONIDEL Limited"/>
    <s v="NEPA21 Type II Super Electroporator"/>
    <s v="2163"/>
    <d v="2023-03-30T00:00:00"/>
    <n v="180611.7"/>
    <n v="69234.470000000016"/>
    <x v="1248"/>
    <n v="1"/>
  </r>
  <r>
    <s v="55291"/>
    <s v="LED Solcelle simutator"/>
    <s v="3410056+2424787 mfl"/>
    <s v="Morten Madsen"/>
    <x v="2"/>
    <s v="44006 SDU Centre for advanced photovoltaics and energy - CAPE"/>
    <s v="Alsion 2, 6400 Sønderborg"/>
    <s v="A3 16"/>
    <s v="G2V Optics Inc"/>
    <s v="Sunbrick 079902"/>
    <s v="502969"/>
    <d v="2023-03-01T00:00:00"/>
    <n v="184909.39"/>
    <n v="127895.69"/>
    <x v="1249"/>
    <n v="1"/>
  </r>
  <r>
    <s v="55292"/>
    <s v="Flir kamera system"/>
    <s v="2474272"/>
    <s v="Mohammad Malekan"/>
    <x v="2"/>
    <s v="45002 SDU Mechatronics (CIM)"/>
    <s v="Alsion 2, 6400 Sønderborg"/>
    <s v="A3-03"/>
    <s v="MatchID NV, Leiekaai 25A, 9000 Gent, BE"/>
    <s v="Triggerbox"/>
    <s v="34033790"/>
    <d v="2023-07-01T00:00:00"/>
    <n v="435672.37"/>
    <n v="315862.51"/>
    <x v="1250"/>
    <n v="1"/>
  </r>
  <r>
    <s v="55293"/>
    <s v="Nano LC System"/>
    <s v="3373914"/>
    <s v="Vibeke Jørgensen"/>
    <x v="0"/>
    <s v="31003 Biomolecular MS"/>
    <s v="Campusvej 55, 5230 Odense M"/>
    <s v="V9510b-1"/>
    <s v="Evosep"/>
    <s v="Evosep One"/>
    <s v="S00377"/>
    <d v="2023-01-10T00:00:00"/>
    <n v="605669.80000000005"/>
    <n v="324466.05"/>
    <x v="1251"/>
    <n v="1"/>
  </r>
  <r>
    <s v="55294"/>
    <s v="Ultramicroscope Blaze Imaging System"/>
    <s v="3110166"/>
    <s v="Signe Marie Andersen"/>
    <x v="2"/>
    <s v="10107 KI, OUH, Forskningsenhed for Patologi (Odense)"/>
    <s v="Campusvej 55, 5230 Odense M"/>
    <s v="Bygn 45-4 - V18-808C-1"/>
    <s v="Miltenyi Biotec"/>
    <s v="Rev. 1.5 2023-03"/>
    <s v="UM-3144"/>
    <d v="2023-06-01T00:00:00"/>
    <n v="2367991.75"/>
    <n v="1697060.79"/>
    <x v="1252"/>
    <n v="1"/>
  </r>
  <r>
    <s v="55295"/>
    <s v="Ultrasound scanner"/>
    <s v="3310066"/>
    <s v="Coen P. H. Elemans"/>
    <x v="2"/>
    <s v="30607 Lyd og Adfærd"/>
    <s v="Campusvej 55, 5230 Odense M"/>
    <s v="V9-503a-2"/>
    <s v="Fujifilm VisualSonics"/>
    <s v="vevo F2"/>
    <s v="04QWKB"/>
    <d v="2023-06-06T00:00:00"/>
    <n v="2137749.66"/>
    <n v="1532053.94"/>
    <x v="1253"/>
    <n v="1"/>
  </r>
  <r>
    <s v="55296"/>
    <s v="Pylon Kolding"/>
    <s v="-"/>
    <s v="Tony Schmidt"/>
    <x v="1"/>
    <s v="90405 Bygningsvedligehold"/>
    <s v="Universitetsparken 1, 6000 Kolding"/>
    <s v="Udendørs"/>
    <s v="Atea A/S"/>
    <s v="-"/>
    <s v="-"/>
    <d v="2023-04-01T00:00:00"/>
    <n v="196762.84"/>
    <n v="78705.16"/>
    <x v="1254"/>
    <n v="0"/>
  </r>
  <r>
    <s v="55297"/>
    <s v="Ball Mill"/>
    <s v="3474801"/>
    <s v="Luciana Tavares"/>
    <x v="0"/>
    <s v="45003 SDU Center for Industriel Elektronik (CIE)"/>
    <s v="Alsion 2, 6400 Sønderborg"/>
    <s v="CIE 4-05"/>
    <s v="Fritsch"/>
    <s v="Pulverisette 7 Premium Line"/>
    <s v="07.5000/03507"/>
    <d v="2023-05-01T00:00:00"/>
    <n v="171742.1"/>
    <n v="100182.9"/>
    <x v="1255"/>
    <n v="1"/>
  </r>
  <r>
    <s v="55298"/>
    <s v="Hyperspektralt kamera"/>
    <s v="3373329"/>
    <s v="Mads Juul Ahlebæk"/>
    <x v="0"/>
    <s v="30502 Fysik"/>
    <s v="Campusvej 55, 5230 Odense M"/>
    <s v="Ø28-600a-1"/>
    <s v="Cubert"/>
    <s v="SR5"/>
    <s v="BSR5234302"/>
    <d v="2023-06-23T00:00:00"/>
    <n v="112803.87"/>
    <n v="67145.2"/>
    <x v="1256"/>
    <n v="1"/>
  </r>
  <r>
    <s v="55299"/>
    <s v="OMK - NanoString Technologies, Inc. -SI+87754"/>
    <s v="3110166"/>
    <s v="Thomas Levin Andersen"/>
    <x v="2"/>
    <s v="10107 KI, OUH, Forskningsenhed for Patologi (Odense)"/>
    <s v="Campusvej 55, 5230 Odense M"/>
    <s v="Byg 45 4 - V17-808a-1"/>
    <s v="NanoString Technologies, Inc."/>
    <s v="100400"/>
    <s v="2201G0371"/>
    <d v="2022-10-23T00:00:00"/>
    <n v="1633708.27"/>
    <n v="1061910.32"/>
    <x v="1257"/>
    <n v="1"/>
  </r>
  <r>
    <s v="55300"/>
    <s v="Analyseinstrument (AUX Server)"/>
    <s v="5110027+2177157"/>
    <s v="Thomas Levin Andersen"/>
    <x v="2"/>
    <s v="10107 KI, OUH, Forskningsenhed for Patologi (Odense)"/>
    <s v="Campusvej 55, 5230 Odense M"/>
    <s v="Byg 45-4 - V17-808a-1"/>
    <s v="Nanostring Techologies, Inc."/>
    <s v="121401102"/>
    <s v="GRLX1N3"/>
    <d v="2023-01-21T00:00:00"/>
    <n v="181238.02"/>
    <n v="122335.66"/>
    <x v="1258"/>
    <n v="1"/>
  </r>
  <r>
    <s v="55301"/>
    <s v="Gaffeltruck 2,5 ton"/>
    <s v="-"/>
    <s v="Ole Wennerberg Nielsen"/>
    <x v="4"/>
    <s v="41011 SDU Center for Large Structure Production"/>
    <s v="Odense Havn, Elektrikervejen 3+7, 5330 Munkebo"/>
    <s v="Hangar"/>
    <s v="Mitsubishi"/>
    <s v="Mitsubishi forklift FB25ACN El truck 4-h"/>
    <s v="EFB08E00165"/>
    <d v="2023-07-06T00:00:00"/>
    <n v="340889"/>
    <n v="223708.41"/>
    <x v="1259"/>
    <n v="0"/>
  </r>
  <r>
    <s v="55302"/>
    <s v="Nikon Ti2 Crest X-Light V3 DeepSIM super-resolution spinning disk confocal"/>
    <s v="2310029"/>
    <s v="Jonathan Brewer"/>
    <x v="2"/>
    <s v="31001 Administration og Service"/>
    <s v="Campusvej 55, 5230 Odense M"/>
    <s v="V10-602A-0"/>
    <s v="Nikon"/>
    <s v="MEA54000, MXCRO012, MXCRO013"/>
    <s v="550790"/>
    <d v="2023-09-22T00:00:00"/>
    <n v="2985000"/>
    <n v="2213875"/>
    <x v="1260"/>
    <n v="1"/>
  </r>
  <r>
    <s v="55303"/>
    <s v="Celletæller (2 Channel Flourescence Cell Conter)"/>
    <s v="3110148"/>
    <s v="Jonas Heilskov Graversen"/>
    <x v="1"/>
    <s v="10204 Inflammationsforskning"/>
    <s v="Campusvej 55, 5230 Odense M"/>
    <s v="V16-603-1"/>
    <s v="DeNovix"/>
    <s v="CellDrop"/>
    <s v="S-10215"/>
    <d v="2023-06-28T00:00:00"/>
    <n v="116574.1"/>
    <n v="50515.450000000012"/>
    <x v="1261"/>
    <n v="1"/>
  </r>
  <r>
    <s v="55304"/>
    <s v="Extension to existing FLIM"/>
    <s v="3410041+3410058"/>
    <s v="Till Leissner"/>
    <x v="2"/>
    <s v="44002 SDU NanoSyd"/>
    <s v="Alsion 2, 6400 Sønderborg"/>
    <s v="H0 07"/>
    <s v="Becker &amp; Hickl GmbH"/>
    <s v="DCC-100-PCI"/>
    <s v="SN 815052"/>
    <d v="2023-03-01T00:00:00"/>
    <n v="322153.09000000003"/>
    <n v="222822.57"/>
    <x v="1262"/>
    <n v="1"/>
  </r>
  <r>
    <s v="55305"/>
    <s v="Plaststøbemaskine"/>
    <s v="2474961"/>
    <s v="William Greenbank"/>
    <x v="2"/>
    <s v="45003 SDU Center for Industriel Elektronik (CIE)"/>
    <s v="Alsion 2, 6400 Sønderborg"/>
    <s v="CIE 4-03"/>
    <s v="Lab Tech"/>
    <s v="LUMCR-50"/>
    <s v="LFD-2209-481"/>
    <d v="2023-06-01T00:00:00"/>
    <n v="290958.82"/>
    <n v="208520.46"/>
    <x v="1263"/>
    <n v="1"/>
  </r>
  <r>
    <s v="55306"/>
    <s v="Solafskærmning ved  U105"/>
    <s v="-"/>
    <s v="Thomas Kromann Jacobsen"/>
    <x v="2"/>
    <s v="90405 Bygningsvedligehold"/>
    <s v="Campusvej 55, 5230 Odense M"/>
    <s v="ø3-304-1"/>
    <s v="Raunstrup Bygningsservice AS"/>
    <s v="-"/>
    <s v="-"/>
    <d v="2023-05-01T00:00:00"/>
    <n v="185001"/>
    <n v="131042.36"/>
    <x v="1264"/>
    <n v="0"/>
  </r>
  <r>
    <s v="55307"/>
    <s v="Sekventeringsmaskine"/>
    <s v="3110287"/>
    <s v="Sofie Traynor"/>
    <x v="1"/>
    <s v="10205 Cancerforskning"/>
    <s v="Campusvej 55, 5230 Odense M"/>
    <s v="V16-601-2"/>
    <s v="Illumina"/>
    <s v="NextSeq 2000"/>
    <s v="VH01671"/>
    <d v="2024-02-01T00:00:00"/>
    <n v="2158397"/>
    <n v="1223091.6499999999"/>
    <x v="1265"/>
    <n v="1"/>
  </r>
  <r>
    <s v="55308"/>
    <s v="Narkoboks"/>
    <s v="-"/>
    <s v="Martin Hansen"/>
    <x v="2"/>
    <s v="87000 Fælles husleje"/>
    <s v="Campusvej 55, 5230 Odense M"/>
    <s v="Nyt Sund - Retsmedicin"/>
    <s v="Gunnebo  samt diverse håndværkere"/>
    <s v="-"/>
    <s v="-"/>
    <d v="2023-01-01T00:00:00"/>
    <n v="996956.76"/>
    <n v="672945.87"/>
    <x v="1266"/>
    <n v="0"/>
  </r>
  <r>
    <s v="55309"/>
    <s v="Sony ID7000 Cell Analyzer med Computer Workstation"/>
    <s v="3110148"/>
    <s v="Jonas Heilskov Graversen"/>
    <x v="1"/>
    <s v="10203 Kardiovaskulær &amp; Renalforskning"/>
    <s v="Campusvej 55, 5230 Odense M"/>
    <s v="V16-603-1"/>
    <s v="Sony"/>
    <s v="LE-ID7000E"/>
    <s v="805011"/>
    <d v="2023-03-29T00:00:00"/>
    <n v="3612262.5"/>
    <n v="1384700.56"/>
    <x v="1267"/>
    <n v="1"/>
  </r>
  <r>
    <s v="55311"/>
    <s v="CO2-inkubator"/>
    <s v="-"/>
    <s v="Henrik Jørn Ditzel"/>
    <x v="1"/>
    <s v="10205 Cancerforskning"/>
    <s v="Campusvej 55, 5230 Odense M"/>
    <s v="V16-603-2"/>
    <s v="Panasonic"/>
    <s v="PHCbi MCO-230AIC/UV/H2O2"/>
    <s v="230360017"/>
    <d v="2023-07-01T00:00:00"/>
    <n v="112148.5"/>
    <n v="50466.84"/>
    <x v="1268"/>
    <n v="0"/>
  </r>
  <r>
    <s v="55312"/>
    <s v="Transformer som back-up til forsyningssikkerhed til Campusvej"/>
    <s v="-"/>
    <s v="Lars Tiedemann"/>
    <x v="2"/>
    <s v="90404 Teknik"/>
    <s v="Campusvej 55, 5230 Odense M"/>
    <s v="lager"/>
    <s v="LMG"/>
    <s v="630 KVA 10/0,4 KV oliefyldt"/>
    <s v="39122221"/>
    <d v="2023-09-01T00:00:00"/>
    <n v="347430"/>
    <n v="257677.25"/>
    <x v="1269"/>
    <n v="0"/>
  </r>
  <r>
    <s v="55313"/>
    <s v="Installation af varmepumpe"/>
    <s v="-"/>
    <s v="Lars Tiedemann"/>
    <x v="2"/>
    <s v="90404 Teknik"/>
    <s v="Beldringevej 252, 5270 Odense N"/>
    <s v="-"/>
    <s v="Thermo Nova"/>
    <s v="Nova 110"/>
    <s v="varmepumpe 442300"/>
    <d v="2023-09-01T00:00:00"/>
    <n v="1158480"/>
    <n v="859206"/>
    <x v="1270"/>
    <n v="0"/>
  </r>
  <r>
    <s v="55314"/>
    <s v="AV-enheder der samlet giver lyd og billeder i undervisningslokaler NytSUND"/>
    <s v="-"/>
    <s v="Martin Garfield Jørgensen"/>
    <x v="1"/>
    <s v="93002 Support"/>
    <s v="Campusvej 55, 5230 Odense M"/>
    <s v="Undervisningslokaler SUND"/>
    <s v="Creston"/>
    <s v="-"/>
    <s v="Installation består af 28 enheder"/>
    <d v="2023-09-01T00:00:00"/>
    <n v="107492"/>
    <n v="51954.48"/>
    <x v="1271"/>
    <n v="0"/>
  </r>
  <r>
    <s v="55315"/>
    <s v="Samlet AV-løsning med Zoom i undervisningslokale V14-914a-1"/>
    <s v="-"/>
    <s v="Martin Garfield Jørgensen"/>
    <x v="1"/>
    <s v="93002 Support"/>
    <s v="Campusvej 55, 5230 Odense M"/>
    <s v="V14-914a-1"/>
    <s v="Creston, Epson, Senheisser, Lenovo m.fl."/>
    <s v="-"/>
    <s v="Mange"/>
    <d v="2023-09-01T00:00:00"/>
    <n v="111960"/>
    <n v="54114"/>
    <x v="1272"/>
    <n v="0"/>
  </r>
  <r>
    <s v="55316"/>
    <s v="Samlet AV-løsning med Zoom i undervisningslokale V14-915a-1"/>
    <s v="-"/>
    <s v="Martin Garfield Jørgensen"/>
    <x v="1"/>
    <s v="93002 Support"/>
    <s v="Campusvej 55, 5230 Odense M"/>
    <s v="V14-915a-1"/>
    <s v="Creston, Epson, Senheisser, Lenovo m.fl."/>
    <s v="-"/>
    <s v="Mange"/>
    <d v="2023-09-01T00:00:00"/>
    <n v="111960"/>
    <n v="54114"/>
    <x v="1273"/>
    <n v="0"/>
  </r>
  <r>
    <s v="55317"/>
    <s v="Samlet AV-løsning med Zoom i undervisningslokale V16-800a-0"/>
    <s v="-"/>
    <s v="Martin Garfield Jørgensen"/>
    <x v="1"/>
    <s v="93002 Support"/>
    <s v="Campusvej 55, 5230 Odense M"/>
    <s v="V16-800a-0"/>
    <s v="Creston, Epson, Senheisser, Lenovo m.fl."/>
    <s v="-"/>
    <s v="Mange"/>
    <d v="2023-09-01T00:00:00"/>
    <n v="115140"/>
    <n v="55651"/>
    <x v="1274"/>
    <n v="0"/>
  </r>
  <r>
    <s v="55318"/>
    <s v="Samlet AV-løsning med Zoom i undervisningslokale V13-800a-0"/>
    <s v="-"/>
    <s v="Martin Garfield Jørgensen"/>
    <x v="1"/>
    <s v="93002 Support"/>
    <s v="Campusvej 55, 5230 Odense M"/>
    <s v="V13-800a-0"/>
    <s v="Creston, Epson, Senheisser, Lenovo m.fl."/>
    <s v="-"/>
    <s v="mange"/>
    <d v="2023-09-01T00:00:00"/>
    <n v="147922"/>
    <n v="71495.62"/>
    <x v="1275"/>
    <n v="0"/>
  </r>
  <r>
    <s v="55319"/>
    <s v="Samlet AV-løsning med Zoom i undervisningslokale V16-800a-0"/>
    <s v="-"/>
    <s v="Martin Garfield Jørgensen"/>
    <x v="1"/>
    <s v="93002 Support"/>
    <s v="Campusvej 55, 5230 Odense M"/>
    <s v="V16-800a-0"/>
    <s v="Creston, Epson, Senheisser, Lenovo m.fl."/>
    <s v="-"/>
    <s v="Mange"/>
    <d v="2023-09-01T00:00:00"/>
    <n v="147922"/>
    <n v="71495.62"/>
    <x v="1276"/>
    <n v="0"/>
  </r>
  <r>
    <s v="55320"/>
    <s v="Samlet AV-løsning med Zoom i undervisningslokale V16-700a-0"/>
    <s v="-"/>
    <s v="Martin Garfield Jørgensen"/>
    <x v="1"/>
    <s v="93002 Support"/>
    <s v="Campusvej 55, 5230 Odense M"/>
    <s v="V16-700a-0"/>
    <s v="Creston, Epson, Senheisser, Lenovo m.fl."/>
    <s v="-"/>
    <s v="Mange"/>
    <d v="2023-09-01T00:00:00"/>
    <n v="177853"/>
    <n v="85962.27"/>
    <x v="1277"/>
    <n v="0"/>
  </r>
  <r>
    <s v="55321"/>
    <s v="Samlet AV-løsning med Zoom i undervisningslokale V13-700a-0"/>
    <s v="-"/>
    <s v="Martin Garfield Jørgensen"/>
    <x v="1"/>
    <s v="93002 Support"/>
    <s v="Campusvej 55, 5230 Odense M"/>
    <s v="V13-700a-0"/>
    <s v="Creston, Epson, Senheisser, Lenovo m.fl."/>
    <s v="-"/>
    <s v="Mange"/>
    <d v="2023-09-01T00:00:00"/>
    <n v="181095"/>
    <n v="87529.25"/>
    <x v="1278"/>
    <n v="0"/>
  </r>
  <r>
    <s v="55322"/>
    <s v="Software centralt Lydudstyr, undervisningslokaler og auditorier, NytSUND"/>
    <s v="-"/>
    <s v="Martin Garfield Jørgensen"/>
    <x v="1"/>
    <s v="93002 Support"/>
    <s v="Campusvej 55, 5230 Odense M"/>
    <s v="Undervisningslokaler SUND"/>
    <s v="Creston, Dante m.fl."/>
    <s v="Netværks Audioprocessor og crestron vc-4"/>
    <s v="-"/>
    <d v="2023-09-01T00:00:00"/>
    <n v="298972.90000000002"/>
    <n v="144503.57999999999"/>
    <x v="1279"/>
    <n v="0"/>
  </r>
  <r>
    <s v="55323"/>
    <s v="CO2 Køleanlæg"/>
    <s v="4410029"/>
    <s v="Paride Gullo"/>
    <x v="2"/>
    <s v="45002 SDU Mechatronics (CIM)"/>
    <s v="Alsion 2, 6400 Sønderborg"/>
    <s v="C0-01"/>
    <s v="Temp Tech"/>
    <s v="-"/>
    <s v="-"/>
    <d v="2024-03-01T00:00:00"/>
    <n v="1173382.8700000001"/>
    <n v="928928.12000000011"/>
    <x v="1280"/>
    <n v="1"/>
  </r>
  <r>
    <s v="55324"/>
    <s v="RG Raman microcsope w. spectrometer detector"/>
    <s v="2310007"/>
    <s v="Jonathan Brewer"/>
    <x v="2"/>
    <s v="31001 Administration og Service"/>
    <s v="Campusvej 55, 5230 Odense M"/>
    <s v="V12-604-0"/>
    <s v="LightNovo"/>
    <s v="20005"/>
    <s v="20005 (microscope) + 40003 (spectro"/>
    <d v="2023-09-18T00:00:00"/>
    <n v="371874"/>
    <n v="275806.55"/>
    <x v="1281"/>
    <n v="1"/>
  </r>
  <r>
    <s v="55325"/>
    <s v="Server"/>
    <s v="-"/>
    <s v="Christian Møller Dahl"/>
    <x v="1"/>
    <s v="52600 Økonomisk Institut"/>
    <s v="Campusvej 55, 5230 Odense M"/>
    <s v="Serverrum Syd Rack A5 Pos 24"/>
    <s v="Fujitsu"/>
    <s v="PRIMERGY TX2550 M7"/>
    <s v="EWCC001181"/>
    <d v="2023-09-01T00:00:00"/>
    <n v="430500"/>
    <n v="208075"/>
    <x v="1282"/>
    <n v="0"/>
  </r>
  <r>
    <s v="55326"/>
    <s v="Fiberudbygning 2023"/>
    <s v="-"/>
    <s v="Lars Thomsen"/>
    <x v="2"/>
    <s v="93003 Operations"/>
    <s v="Campusvej 55, 5230 Odense M"/>
    <s v="Netrum Nord og Syd"/>
    <s v="Fiberpowertech mfl"/>
    <s v="Flere"/>
    <s v="-"/>
    <d v="2023-03-01T00:00:00"/>
    <n v="469056.48"/>
    <n v="324430.8"/>
    <x v="1283"/>
    <n v="0"/>
  </r>
  <r>
    <s v="55327"/>
    <s v="Netværksudstyr til MMMI2 (OU47)"/>
    <s v="-"/>
    <s v="Lasse Birnbaum Jensen"/>
    <x v="1"/>
    <s v="93003 Operations"/>
    <s v="Campusvej 55, 5230 Odense M"/>
    <s v="OU47"/>
    <s v="Cisco"/>
    <s v="Catalyst 9400, Catalyst 9120 AP'er"/>
    <s v="Flere"/>
    <d v="2023-10-01T00:00:00"/>
    <n v="809860"/>
    <n v="404929.95"/>
    <x v="1284"/>
    <n v="0"/>
  </r>
  <r>
    <s v="55328"/>
    <s v="Udstyr til:ACI Datacenter,Corenet,Access"/>
    <s v="-"/>
    <s v="Henrik Rütz Haugaard"/>
    <x v="1"/>
    <s v="93003 Operations"/>
    <s v="Campusvej 55, 5230 Odense M"/>
    <s v="SDU-ITs Serverrum"/>
    <s v="Cisco"/>
    <s v="Nexus 93000 m.fl."/>
    <s v="Flere"/>
    <d v="2023-08-01T00:00:00"/>
    <n v="3574551"/>
    <n v="1668123.8"/>
    <x v="1285"/>
    <n v="0"/>
  </r>
  <r>
    <s v="55329"/>
    <s v="S4 &amp; Vmware opgardering"/>
    <s v="-"/>
    <s v="Thomas Volke Nielsen"/>
    <x v="7"/>
    <s v="93003 Operations"/>
    <s v="Campusvej 55, 5230 Odense M"/>
    <s v="Serverrum Syd"/>
    <s v="HP"/>
    <s v="DL385G11"/>
    <s v="Flere"/>
    <d v="2023-07-01T00:00:00"/>
    <n v="813510"/>
    <n v="67792.5"/>
    <x v="1286"/>
    <n v="0"/>
  </r>
  <r>
    <s v="55330"/>
    <s v="Infoblox funktionel fornyelse 2023"/>
    <s v="-"/>
    <s v="Lasse Birnbaum Jensen"/>
    <x v="7"/>
    <s v="93003 Operations"/>
    <s v="Campusvej 55, 5230 Odense M"/>
    <s v="Netrum Nord og Syd, RSYD Kold"/>
    <s v="Infoblox"/>
    <s v="IB-1415 IB-815 IB-V"/>
    <s v="Flere"/>
    <d v="2023-08-01T00:00:00"/>
    <n v="838805"/>
    <n v="93200.569999999949"/>
    <x v="1287"/>
    <n v="0"/>
  </r>
  <r>
    <s v="55331"/>
    <s v="Backup 2023"/>
    <s v="-"/>
    <s v="Torben Kruchov Madsen"/>
    <x v="7"/>
    <s v="93003 Operations"/>
    <s v="Campusvej 55, 5230 Odense M"/>
    <s v="SDU-ITs Backuprum"/>
    <s v="InforTrend"/>
    <s v="DS4024 m.fl."/>
    <s v="flere"/>
    <d v="2023-07-01T00:00:00"/>
    <n v="244860"/>
    <n v="20404.989999999991"/>
    <x v="1288"/>
    <n v="0"/>
  </r>
  <r>
    <s v="55332"/>
    <s v="Phoenix faststofprobe 5mm orange"/>
    <s v="3310064"/>
    <s v="Christian Brandt"/>
    <x v="0"/>
    <s v="30503 Kemi og Farmaci"/>
    <s v="Campusvej 55, 5230 Odense M"/>
    <s v="Ø11-506b-0"/>
    <s v="Phoenix NMR"/>
    <s v="PP16P5S0NN"/>
    <s v="SN230701"/>
    <d v="2023-09-27T00:00:00"/>
    <n v="519183.75"/>
    <n v="327580.23"/>
    <x v="1289"/>
    <n v="1"/>
  </r>
  <r>
    <s v="55333"/>
    <s v="2 stk. Infiniband switche"/>
    <s v="-"/>
    <s v="Martin Lundquist Hansen"/>
    <x v="1"/>
    <s v="39600 eScience"/>
    <s v="Campusvej 55, 5230 Odense M"/>
    <s v="Serverrum Syd"/>
    <s v="Mellanox"/>
    <s v="QM8790"/>
    <s v="-"/>
    <d v="2023-10-01T00:00:00"/>
    <n v="161117.18"/>
    <n v="80558.59"/>
    <x v="1290"/>
    <n v="0"/>
  </r>
  <r>
    <s v="55334"/>
    <s v="ThinkSystem SR645 V3, 2xAMD EPYC SP5 GENOA 9534 64C SJ7010TTH; SJ7010TTG; SJ7010"/>
    <s v="-"/>
    <s v="Martin Lundquist Hansen"/>
    <x v="1"/>
    <s v="39600 eScience"/>
    <s v="Campusvej 55, 5230 Odense M"/>
    <s v="HPC Serverrum"/>
    <s v="Lenovo"/>
    <s v="SR645 V3"/>
    <s v="J7010TTF,J7010TTC,J7010TT7,J7010TTA"/>
    <d v="2023-10-01T00:00:00"/>
    <n v="1885191.9"/>
    <n v="942595.92999999993"/>
    <x v="1291"/>
    <n v="0"/>
  </r>
  <r>
    <s v="55335"/>
    <s v="Upright microscope with Epifluorescence system"/>
    <s v="4310027"/>
    <s v="Kumar Somyajit"/>
    <x v="0"/>
    <s v="31004 Functional Genomics and Metabolism"/>
    <s v="Campusvej 55, 5230 Odense M"/>
    <s v="V18-404-2"/>
    <s v="Olympus"/>
    <s v="BX53F2"/>
    <s v="3B54434"/>
    <d v="2023-07-17T00:00:00"/>
    <n v="433496.31"/>
    <n v="263194.2"/>
    <x v="1292"/>
    <n v="1"/>
  </r>
  <r>
    <s v="55337"/>
    <s v="Reoler til arkiv"/>
    <s v="-"/>
    <s v="Lone Lindal"/>
    <x v="2"/>
    <s v="13900 Retsmedicinsk Institut"/>
    <s v="Campusvej 55, 5230 Odense M"/>
    <s v="V13-909a-00"/>
    <s v="Bruynzeel Storage Systems A/S"/>
    <s v="intet"/>
    <s v="intet"/>
    <d v="2023-11-07T00:00:00"/>
    <n v="251500"/>
    <n v="190720.89"/>
    <x v="1293"/>
    <n v="0"/>
  </r>
  <r>
    <s v="55338"/>
    <s v="Vektor"/>
    <s v="5310024"/>
    <s v="Karl Michael Attard"/>
    <x v="1"/>
    <s v="30602 Nordcee"/>
    <s v="Campusvej 55, 5230 Odense M"/>
    <s v="V10-507-0"/>
    <s v="Nortek"/>
    <s v="Nortek DW 4000m, probe on fixed stem VEC"/>
    <s v="VEC5626"/>
    <d v="2023-11-01T00:00:00"/>
    <n v="147702.31"/>
    <n v="76312.849999999991"/>
    <x v="1294"/>
    <n v="1"/>
  </r>
  <r>
    <s v="55339"/>
    <s v="Fryserum platform 1"/>
    <s v="-"/>
    <s v="Flemming Jensen"/>
    <x v="2"/>
    <s v="10200 Institut for Molekylær Medicin"/>
    <s v="Campusvej 55, 5230 Odense M"/>
    <s v="V08-605a-0"/>
    <s v="-"/>
    <s v="-"/>
    <s v="-"/>
    <d v="2024-03-01T00:00:00"/>
    <n v="269314.98"/>
    <n v="213207.72"/>
    <x v="1295"/>
    <n v="0"/>
  </r>
  <r>
    <s v="55340"/>
    <s v="Fryserum platform 2"/>
    <s v="-"/>
    <s v="Flemming Jensen"/>
    <x v="2"/>
    <s v="10200 Institut for Molekylær Medicin"/>
    <s v="Campusvej 55, 5230 Odense M"/>
    <s v="V07-605a-0"/>
    <s v="-"/>
    <s v="-"/>
    <s v="-"/>
    <d v="2024-03-01T00:00:00"/>
    <n v="269314.98"/>
    <n v="213207.72"/>
    <x v="1296"/>
    <n v="0"/>
  </r>
  <r>
    <s v="55341"/>
    <s v="Fryserum platform 3"/>
    <s v="-"/>
    <s v="Flemming Jensen"/>
    <x v="2"/>
    <s v="10200 Institut for Molekylær Medicin"/>
    <s v="Campusvej 55, 5230 Odense M"/>
    <s v="V06-605a-0"/>
    <s v="-"/>
    <s v="-"/>
    <s v="-"/>
    <d v="2024-03-01T00:00:00"/>
    <n v="269314.99"/>
    <n v="213207.73"/>
    <x v="1297"/>
    <n v="0"/>
  </r>
  <r>
    <s v="55342"/>
    <s v="IQ5 maskine nr. 1"/>
    <s v="-"/>
    <s v="Flemming Jensen"/>
    <x v="2"/>
    <s v="10200 Institut for Molekylær Medicin"/>
    <s v="Campusvej 55, 5230 Odense M"/>
    <s v="V16-602a-0"/>
    <s v="KEN MASKINFABRIK A/S"/>
    <s v="IQ5-S"/>
    <s v="75920"/>
    <d v="2023-12-01T00:00:00"/>
    <n v="194962.45"/>
    <n v="149471.21"/>
    <x v="1298"/>
    <n v="0"/>
  </r>
  <r>
    <s v="55343"/>
    <s v="IQ5 maskine nr. 2"/>
    <s v="-"/>
    <s v="Flemming Jensen"/>
    <x v="2"/>
    <s v="10200 Institut for Molekylær Medicin"/>
    <s v="Campusvej 55, 5230 Odense M"/>
    <s v="V16-602a-0"/>
    <s v="KEN MASKINFABRIK A/S"/>
    <s v="IQ5-S"/>
    <s v="75916"/>
    <d v="2023-12-01T00:00:00"/>
    <n v="194962.45"/>
    <n v="149471.21"/>
    <x v="1299"/>
    <n v="0"/>
  </r>
  <r>
    <s v="55344"/>
    <s v="IQ5 maskine nr. 3"/>
    <s v="-"/>
    <s v="Flemming Jensen"/>
    <x v="2"/>
    <s v="10200 Institut for Molekylær Medicin"/>
    <s v="Campusvej 55, 5230 Odense M"/>
    <s v="V18-800c-1"/>
    <s v="KEN MASKINFABRIK A/S"/>
    <s v="IQ5 -S"/>
    <s v="75941"/>
    <d v="2024-01-01T00:00:00"/>
    <n v="194962.45"/>
    <n v="151095.85999999999"/>
    <x v="1300"/>
    <n v="0"/>
  </r>
  <r>
    <s v="55345"/>
    <s v="IQ5 maskine nr. 4"/>
    <s v="-"/>
    <s v="Flemming Jensen"/>
    <x v="2"/>
    <s v="10200 Institut for Molekylær Medicin"/>
    <s v="Campusvej 55, 5230 Odense M"/>
    <s v="V18-800c-1"/>
    <s v="KEN MASKINFABRIK A/S"/>
    <s v="IQ5-S"/>
    <s v="77390"/>
    <d v="2024-01-01T00:00:00"/>
    <n v="194962.45"/>
    <n v="151095.85999999999"/>
    <x v="1301"/>
    <n v="0"/>
  </r>
  <r>
    <s v="55347"/>
    <s v="Dissektionsbord 1"/>
    <s v="-"/>
    <s v="Annette Møller Dall"/>
    <x v="2"/>
    <s v="10200 Institut for Molekylær Medicin"/>
    <s v="Campusvej 55, 5230 Odense M"/>
    <s v="V18-915a-2"/>
    <s v="Fiotek"/>
    <s v="-"/>
    <s v="-"/>
    <d v="2024-02-01T00:00:00"/>
    <n v="245251.7"/>
    <n v="192113.85"/>
    <x v="1302"/>
    <n v="0"/>
  </r>
  <r>
    <s v="55348"/>
    <s v="Dissektionsbord 2"/>
    <s v="-"/>
    <s v="Annette Møller Dall"/>
    <x v="2"/>
    <s v="10200 Institut for Molekylær Medicin"/>
    <s v="Campusvej 55, 5230 Odense M"/>
    <s v="V18-915a-2"/>
    <s v="Fiotek"/>
    <s v="-"/>
    <s v="-"/>
    <d v="2024-02-01T00:00:00"/>
    <n v="245251.7"/>
    <n v="192113.85"/>
    <x v="1303"/>
    <n v="0"/>
  </r>
  <r>
    <s v="55349"/>
    <s v="Dissektionsbord 3"/>
    <s v="-"/>
    <s v="Annette Møller Dall"/>
    <x v="2"/>
    <s v="10200 Institut for Molekylær Medicin"/>
    <s v="Campusvej 55, 5230 Odense M"/>
    <s v="V18-915a-2"/>
    <s v="Fiotek"/>
    <s v="-"/>
    <s v="-"/>
    <d v="2024-02-01T00:00:00"/>
    <n v="245251.7"/>
    <n v="192113.85"/>
    <x v="1304"/>
    <n v="0"/>
  </r>
  <r>
    <s v="55350"/>
    <s v="Dissektionsbord 4"/>
    <s v="-"/>
    <s v="Annette Møller Dall"/>
    <x v="2"/>
    <s v="10200 Institut for Molekylær Medicin"/>
    <s v="Campusvej 55, 5230 Odense M"/>
    <s v="V18-915a-2"/>
    <s v="Fiotek"/>
    <s v="-"/>
    <s v="-"/>
    <d v="2024-02-01T00:00:00"/>
    <n v="245251.7"/>
    <n v="192113.85"/>
    <x v="1305"/>
    <n v="0"/>
  </r>
  <r>
    <s v="55351"/>
    <s v="Dissektionsbord 5"/>
    <s v="-"/>
    <s v="Annette Møller Dall"/>
    <x v="2"/>
    <s v="10200 Institut for Molekylær Medicin"/>
    <s v="Campusvej 55, 5230 Odense M"/>
    <s v="V18-915a-2"/>
    <s v="Fiotek"/>
    <s v="-"/>
    <s v="-"/>
    <d v="2024-02-01T00:00:00"/>
    <n v="245251.7"/>
    <n v="192113.85"/>
    <x v="1306"/>
    <n v="0"/>
  </r>
  <r>
    <s v="55352"/>
    <s v="Dissektionsbord 6"/>
    <s v="-"/>
    <s v="Annette Møller Dall"/>
    <x v="2"/>
    <s v="10200 Institut for Molekylær Medicin"/>
    <s v="Campusvej 55, 5230 Odense M"/>
    <s v="V18-915a-2"/>
    <s v="Fiotek"/>
    <s v="-"/>
    <s v="-"/>
    <d v="2024-02-01T00:00:00"/>
    <n v="245251.7"/>
    <n v="192113.85"/>
    <x v="1307"/>
    <n v="0"/>
  </r>
  <r>
    <s v="55353"/>
    <s v="Dissektionsbord 7"/>
    <s v="-"/>
    <s v="Annette Møller Dall"/>
    <x v="2"/>
    <s v="10200 Institut for Molekylær Medicin"/>
    <s v="Campusvej 55, 5230 Odense M"/>
    <s v="V18-915a-2"/>
    <s v="Fiotek"/>
    <s v="-"/>
    <s v="-"/>
    <d v="2024-02-01T00:00:00"/>
    <n v="245251.7"/>
    <n v="192113.85"/>
    <x v="1308"/>
    <n v="0"/>
  </r>
  <r>
    <s v="55354"/>
    <s v="Dissektionsbord 8"/>
    <s v="-"/>
    <s v="Annette Møller Dall"/>
    <x v="2"/>
    <s v="10200 Institut for Molekylær Medicin"/>
    <s v="Campusvej 55, 5230 Odense M"/>
    <s v="V18-915a-2"/>
    <s v="Fiotek"/>
    <s v="-"/>
    <s v="-"/>
    <d v="2024-02-01T00:00:00"/>
    <n v="245251.7"/>
    <n v="192113.85"/>
    <x v="1309"/>
    <n v="0"/>
  </r>
  <r>
    <s v="55355"/>
    <s v="Dissektionsbord 9"/>
    <s v="-"/>
    <s v="Annette Møller Dall"/>
    <x v="2"/>
    <s v="10200 Institut for Molekylær Medicin"/>
    <s v="Campusvej 55, 5230 Odense M"/>
    <s v="V17-913c-2"/>
    <s v="Fiotek"/>
    <s v="."/>
    <s v="-"/>
    <d v="2024-02-01T00:00:00"/>
    <n v="191085.7"/>
    <n v="149683.81"/>
    <x v="1310"/>
    <n v="0"/>
  </r>
  <r>
    <s v="55356"/>
    <s v="Dissektionsbord 10"/>
    <s v="-"/>
    <s v="Annette Møller Dall"/>
    <x v="2"/>
    <s v="10200 Institut for Molekylær Medicin"/>
    <s v="Campusvej 55, 5230 Odense M"/>
    <s v="V17-911a-2"/>
    <s v="Fiotek"/>
    <s v="-"/>
    <s v="-"/>
    <d v="2024-02-01T00:00:00"/>
    <n v="191085.7"/>
    <n v="149683.81"/>
    <x v="1311"/>
    <n v="0"/>
  </r>
  <r>
    <s v="55357"/>
    <s v="CTS Software 2023"/>
    <s v="-"/>
    <s v="Lars Tiedemann"/>
    <x v="4"/>
    <s v="90400 Teknisk Service"/>
    <s v="Campusvej 55, 5230 Odense M"/>
    <s v="Flere"/>
    <s v="Sweco og Schneider"/>
    <s v="-"/>
    <s v="-"/>
    <d v="2023-12-31T00:00:00"/>
    <n v="2265693.3199999998"/>
    <n v="1604866.12"/>
    <x v="1312"/>
    <n v="0"/>
  </r>
  <r>
    <s v="55358"/>
    <s v="CTS Hardware 2023"/>
    <s v="-"/>
    <s v="Lars Tiedemann"/>
    <x v="2"/>
    <s v="90400 Teknisk Service"/>
    <s v="Campusvej 55, 5230 Odense M"/>
    <s v="Flere"/>
    <s v="Sweco og Schneider"/>
    <s v="-"/>
    <s v="-"/>
    <d v="2023-12-31T00:00:00"/>
    <n v="717837.15"/>
    <n v="550341.81000000006"/>
    <x v="1313"/>
    <n v="0"/>
  </r>
  <r>
    <s v="55359"/>
    <s v="2 stk. DVRK controller boks 2 - speciel bygget interface til kirurgirobot"/>
    <s v="3410034"/>
    <s v="Karina T. Therkildsen"/>
    <x v="1"/>
    <s v="41003 SDU Robotics"/>
    <s v="Campusvej 55, 5230 Odense M"/>
    <s v="Ø26-606-1"/>
    <s v="Medical Motion Corporation"/>
    <s v="4x daVinci Research kit rev 4"/>
    <s v="NA"/>
    <d v="2023-11-15T00:00:00"/>
    <n v="246878.85"/>
    <n v="127554.07"/>
    <x v="1314"/>
    <n v="1"/>
  </r>
  <r>
    <s v="55360"/>
    <s v="Mellemkasser for indblæsningsenheder"/>
    <s v="-"/>
    <s v="Martin Hansen"/>
    <x v="2"/>
    <s v="87000 Fælles husleje"/>
    <s v="Campusvej 55, 5230 Odense M"/>
    <s v="NytSund ventilation rotter"/>
    <s v="Flowtech"/>
    <s v="-"/>
    <s v="-"/>
    <d v="2023-12-01T00:00:00"/>
    <n v="247500"/>
    <n v="189750"/>
    <x v="1315"/>
    <n v="0"/>
  </r>
  <r>
    <s v="55362"/>
    <s v="Bigfoot Cell Sorter"/>
    <s v="3110148"/>
    <s v="Jonas Heilskov Graversen"/>
    <x v="1"/>
    <s v="10204 Inflammationsforskning"/>
    <s v="Campusvej 55, 5230 Odense M"/>
    <s v="V16-603-1"/>
    <s v="Life Technologies"/>
    <s v="-"/>
    <s v="C2423-BSSA-0127"/>
    <d v="2023-06-27T00:00:00"/>
    <n v="4499985.07"/>
    <n v="1949993.55"/>
    <x v="1316"/>
    <n v="1"/>
  </r>
  <r>
    <s v="55363"/>
    <s v="TapeStation System"/>
    <s v="3110287"/>
    <s v="Henrik Jørn Ditzel"/>
    <x v="1"/>
    <s v="10205 Cancerforskning"/>
    <s v="Campusvej 55, 5230 Odense M"/>
    <s v="V16-601-2"/>
    <s v="Agilent Technologies"/>
    <s v="4150"/>
    <s v="DEDAB03450"/>
    <d v="2024-01-15T00:00:00"/>
    <n v="199448.62"/>
    <n v="109696.76"/>
    <x v="1317"/>
    <n v="1"/>
  </r>
  <r>
    <s v="55364"/>
    <s v="Tyto cell sorter"/>
    <s v="3110148"/>
    <s v="Jonas Heilskov Graversen"/>
    <x v="1"/>
    <s v="10203 Kardiovaskulær &amp; Renalforskning"/>
    <s v="Campusvej 55, 5230 Odense M"/>
    <s v="V16-603-1"/>
    <s v="Miltenyi"/>
    <s v="Cell sorter 3-laser setup"/>
    <s v="10404"/>
    <d v="2023-10-23T00:00:00"/>
    <n v="1499400"/>
    <n v="749700"/>
    <x v="1318"/>
    <n v="1"/>
  </r>
  <r>
    <s v="55365"/>
    <s v="Kontantfinansering SUND - ADK/AIA Låsesystem"/>
    <s v="-"/>
    <s v="Martin Hansen"/>
    <x v="2"/>
    <s v="87002 Fælles ny- og ombygning"/>
    <s v="Campusvej 55, 5230 Odense M"/>
    <s v="SUND"/>
    <s v="-"/>
    <s v="-"/>
    <s v="-"/>
    <d v="2023-09-01T00:00:00"/>
    <n v="6007062.8600000003"/>
    <n v="4455238.25"/>
    <x v="1319"/>
    <n v="0"/>
  </r>
  <r>
    <s v="55366"/>
    <s v="Kontantfinansiering SUND - AV skab med massiv låge"/>
    <s v="-"/>
    <s v="Martin Hansen"/>
    <x v="2"/>
    <s v="87002 Fælles ny- og ombygning"/>
    <s v="Campusvej 55, 5230 Odense M"/>
    <s v="SUND"/>
    <s v="-"/>
    <s v="-"/>
    <s v="-"/>
    <d v="2023-09-01T00:00:00"/>
    <n v="140012"/>
    <n v="103842.22"/>
    <x v="1320"/>
    <n v="0"/>
  </r>
  <r>
    <s v="55367"/>
    <s v="Kontantfinansiering SUND- Flydende nitrogen"/>
    <s v="-"/>
    <s v="Martin Hansen"/>
    <x v="2"/>
    <s v="87002 Fælles ny- og ombygning"/>
    <s v="Campusvej 55, 5230 Odense M"/>
    <s v="SUND"/>
    <s v="-"/>
    <s v="-"/>
    <s v="-"/>
    <d v="2023-09-01T00:00:00"/>
    <n v="9013098"/>
    <n v="6684714.3499999996"/>
    <x v="1321"/>
    <n v="0"/>
  </r>
  <r>
    <s v="55368"/>
    <s v="Kontantfinansiering SUND - inventar til klinisk undervisning"/>
    <s v="-"/>
    <s v="Martin Hansen"/>
    <x v="2"/>
    <s v="87002 Fælles ny- og ombygning"/>
    <s v="Campusvej 55, 5230 Odense M"/>
    <s v="SUND"/>
    <s v="-"/>
    <s v="-"/>
    <s v="-"/>
    <d v="2023-09-01T00:00:00"/>
    <n v="839997"/>
    <n v="622997.76000000001"/>
    <x v="1322"/>
    <n v="0"/>
  </r>
  <r>
    <s v="55369"/>
    <s v="Kontantfinansiering SUND-køl af server fancoli i krydsfeltrum"/>
    <s v="-"/>
    <s v="Martin Hansen"/>
    <x v="2"/>
    <s v="87002 Fælles ny- og ombygning"/>
    <s v="Campusvej 55, 5230 Odense M"/>
    <s v="SUND"/>
    <s v="-"/>
    <s v="-"/>
    <s v="-"/>
    <d v="2023-09-01T00:00:00"/>
    <n v="1327498"/>
    <n v="984561.03"/>
    <x v="1323"/>
    <n v="0"/>
  </r>
  <r>
    <s v="55371"/>
    <s v="Mørklægning BML"/>
    <s v="-"/>
    <s v="Martin Hansen"/>
    <x v="2"/>
    <s v="87002 Fælles ny- og ombygning"/>
    <s v="Campusvej 55, 5230 Odense M"/>
    <s v="SUND"/>
    <s v="-"/>
    <s v="-"/>
    <s v="-"/>
    <d v="2023-09-01T00:00:00"/>
    <n v="178890"/>
    <n v="132676.75"/>
    <x v="1324"/>
    <n v="0"/>
  </r>
  <r>
    <s v="55372"/>
    <s v="Kontantfinansiering SUND- Mørklægning undervisning"/>
    <s v="-"/>
    <s v="Martin Hansen"/>
    <x v="2"/>
    <s v="87002 Fælles ny- og ombygning"/>
    <s v="Campusvej 55, 5230 Odense M"/>
    <s v="SUND"/>
    <s v="-"/>
    <s v="-"/>
    <s v="-"/>
    <d v="2023-09-01T00:00:00"/>
    <n v="680256"/>
    <n v="504523.2"/>
    <x v="1325"/>
    <n v="0"/>
  </r>
  <r>
    <s v="55373"/>
    <s v="Kontantfinansiering SUND - narkoboks retsmedicin - Sund"/>
    <s v="-"/>
    <s v="Martin Hansen"/>
    <x v="2"/>
    <s v="87002 Fælles ny- og ombygning"/>
    <s v="Campusvej 55, 5230 Odense M"/>
    <s v="SUND"/>
    <s v="-"/>
    <s v="-"/>
    <s v="-"/>
    <d v="2023-09-01T00:00:00"/>
    <n v="634736"/>
    <n v="470762.52"/>
    <x v="1326"/>
    <n v="0"/>
  </r>
  <r>
    <s v="55374"/>
    <s v="Kontantfinansiering SUND - nitrogen hovedledning"/>
    <s v="-"/>
    <s v="Martin Hansen"/>
    <x v="2"/>
    <s v="87002 Fælles ny- og ombygning"/>
    <s v="Campusvej 55, 5230 Odense M"/>
    <s v="SUND"/>
    <s v="-"/>
    <s v="-"/>
    <s v="-"/>
    <d v="2023-09-01T00:00:00"/>
    <n v="884069"/>
    <n v="655684.52"/>
    <x v="1327"/>
    <n v="0"/>
  </r>
  <r>
    <s v="55375"/>
    <s v="Kontantfinansiering MMMI - nybygning tunnel og forsyninger"/>
    <s v="-"/>
    <s v="Martin Hansen"/>
    <x v="2"/>
    <s v="87002 Fælles ny- og ombygning"/>
    <s v="Campusvej 55, 5230 Odense M"/>
    <s v="MMMI 2"/>
    <s v="-"/>
    <s v="-"/>
    <s v="-"/>
    <d v="2023-09-01T00:00:00"/>
    <n v="1869000"/>
    <n v="1386175"/>
    <x v="1328"/>
    <n v="0"/>
  </r>
  <r>
    <s v="55376"/>
    <s v="Kontantfinansiering MMMI - omlægning af kloak øst"/>
    <s v="-"/>
    <s v="Martin Hansen"/>
    <x v="2"/>
    <s v="87002 Fælles ny- og ombygning"/>
    <s v="Campusvej 55, 5230 Odense M"/>
    <s v="MMMI 2"/>
    <s v="-"/>
    <s v="-"/>
    <s v="-"/>
    <d v="2023-09-01T00:00:00"/>
    <n v="750000"/>
    <n v="556250"/>
    <x v="1329"/>
    <n v="0"/>
  </r>
  <r>
    <s v="55377"/>
    <s v="Kontantfinansiering SUND - opvasker"/>
    <s v="-"/>
    <s v="Martin Hansen"/>
    <x v="2"/>
    <s v="87002 Fælles ny- og ombygning"/>
    <s v="Campusvej 55, 5230 Odense M"/>
    <s v="SUND"/>
    <s v="-"/>
    <s v="-"/>
    <s v="-"/>
    <d v="2023-09-01T00:00:00"/>
    <n v="395542"/>
    <n v="293360.33"/>
    <x v="1330"/>
    <n v="0"/>
  </r>
  <r>
    <s v="55378"/>
    <s v="Kontantfinansiering SUND- PDS-stik, dåser og krydsfelterlter til netværk"/>
    <s v="-"/>
    <s v="Martin Hansen"/>
    <x v="2"/>
    <s v="87002 Fælles ny- og ombygning"/>
    <s v="Campusvej 55, 5230 Odense M"/>
    <s v="SUND"/>
    <s v="-"/>
    <s v="-"/>
    <s v="-"/>
    <d v="2023-09-01T00:00:00"/>
    <n v="6172799"/>
    <n v="4578159.2699999996"/>
    <x v="1331"/>
    <n v="0"/>
  </r>
  <r>
    <s v="55379"/>
    <s v="Kontantfinansiering SUND - RAC skabe til undervisning"/>
    <s v="-"/>
    <s v="Martin Hansen"/>
    <x v="2"/>
    <s v="87002 Fælles ny- og ombygning"/>
    <s v="Campusvej 55, 5230 Odense M"/>
    <s v="SUND"/>
    <s v="-"/>
    <s v="-"/>
    <s v="-"/>
    <d v="2023-09-01T00:00:00"/>
    <n v="140012"/>
    <n v="103842.22"/>
    <x v="1332"/>
    <n v="0"/>
  </r>
  <r>
    <s v="55380"/>
    <s v="Kontantfinansiering SUND - solgardiner"/>
    <s v="-"/>
    <s v="Martin Hansen"/>
    <x v="2"/>
    <s v="87002 Fælles ny- og ombygning"/>
    <s v="Campusvej 55, 5230 Odense M"/>
    <s v="SUND"/>
    <s v="-"/>
    <s v="-"/>
    <s v="-"/>
    <d v="2023-09-01T00:00:00"/>
    <n v="11768317"/>
    <n v="8728168.4399999995"/>
    <x v="1333"/>
    <n v="0"/>
  </r>
  <r>
    <s v="55381"/>
    <s v="Kontantfinansiering MMMI - tunnel interrimsarb"/>
    <s v="-"/>
    <s v="Martin Hansen"/>
    <x v="2"/>
    <s v="87002 Fælles ny- og ombygning"/>
    <s v="Campusvej 55, 5230 Odense M"/>
    <s v="MMMI 2"/>
    <s v="-"/>
    <s v="-"/>
    <s v="-"/>
    <d v="2023-09-01T00:00:00"/>
    <n v="1767027"/>
    <n v="1310544.95"/>
    <x v="1334"/>
    <n v="0"/>
  </r>
  <r>
    <s v="55382"/>
    <s v="Kontantfinansiering MMMI2 - køling og rack (dataanlæg)"/>
    <s v="-"/>
    <s v="Martin Hansen"/>
    <x v="2"/>
    <s v="87002 Fælles ny- og ombygning"/>
    <s v="Campusvej 55, 5230 Odense M"/>
    <s v="MMMI 2"/>
    <s v="-"/>
    <s v="-"/>
    <s v="-"/>
    <d v="2023-09-01T00:00:00"/>
    <n v="100000"/>
    <n v="74166.679999999993"/>
    <x v="1335"/>
    <n v="0"/>
  </r>
  <r>
    <s v="55383"/>
    <s v="Ariena Zenith plæneklipper"/>
    <s v="-"/>
    <s v="Henrik Toft"/>
    <x v="0"/>
    <s v="90405 Bygningsvedligehold"/>
    <s v="Campusvej 55, 5230 Odense M"/>
    <s v="Gartnerværksted"/>
    <s v="Ariens Zenitjh"/>
    <s v="E60 RD"/>
    <s v="-"/>
    <d v="2023-11-16T00:00:00"/>
    <n v="313000"/>
    <n v="204940.49"/>
    <x v="1336"/>
    <n v="0"/>
  </r>
  <r>
    <s v="55384"/>
    <s v="Robotarm"/>
    <s v="4410004"/>
    <s v="Ole Wennerberg Nielsen"/>
    <x v="0"/>
    <s v="41011 SDU Center for Large Structure Production"/>
    <s v="Odense Havn, Elektrikervejen 3+7, 5330 Munkebo"/>
    <s v="Workshop"/>
    <s v="COBOD"/>
    <s v="Prototype"/>
    <s v="NA"/>
    <d v="2023-11-15T00:00:00"/>
    <n v="1433650"/>
    <n v="938699.41999999993"/>
    <x v="1337"/>
    <n v="1"/>
  </r>
  <r>
    <s v="55386"/>
    <s v="U300 Auditorie, Campusvej, NytSUND"/>
    <s v="-"/>
    <s v="Martin Garfield Jørgensen"/>
    <x v="1"/>
    <s v="93002 Support"/>
    <s v="Campusvej 55, 5230 Odense M"/>
    <s v="U300 Auditorie, V06-611a-1"/>
    <s v="Expromo, Creston, Sennheisser"/>
    <s v="Flere forskellige enheder"/>
    <s v="Samlet løsning, består af flere for"/>
    <d v="2023-09-01T00:00:00"/>
    <n v="768316"/>
    <n v="371352.71"/>
    <x v="1338"/>
    <n v="0"/>
  </r>
  <r>
    <s v="55387"/>
    <s v="M-0.60 Dialogen"/>
    <s v="-"/>
    <s v="Martin Garfield Jørgensen"/>
    <x v="1"/>
    <s v="93002 Support"/>
    <s v="Campusvej 55, 5230 Odense M"/>
    <s v="M-0-20 Dialogen, V13-918a-0"/>
    <s v="Expromo, Creston, Sennheisser"/>
    <s v="Flere forskellige elementer indgår"/>
    <s v="Flere forskellige elementer indgår"/>
    <d v="2023-09-01T00:00:00"/>
    <n v="768316"/>
    <n v="371352.71"/>
    <x v="1339"/>
    <n v="0"/>
  </r>
  <r>
    <s v="55388"/>
    <s v="Mødelokale Cambridge, NytSUND"/>
    <s v="-"/>
    <s v="Martin Garfield Jørgensen"/>
    <x v="1"/>
    <s v="93002 Support"/>
    <s v="Campusvej 55, 5230 Odense M"/>
    <s v="M-2-60 Cambridge, V17-109a-2"/>
    <s v="Samsung, Creston, Lenovo"/>
    <s v="Flere forskellige enheder indgår"/>
    <s v="Flere forskellige elementer indgår"/>
    <d v="2023-10-01T00:00:00"/>
    <n v="168557.84"/>
    <n v="84278.93"/>
    <x v="1340"/>
    <n v="0"/>
  </r>
  <r>
    <s v="55389"/>
    <s v="Access net opgradering 2023 - bla Sønderborg"/>
    <s v="-"/>
    <s v="Lasse Birnbaum Jensen"/>
    <x v="1"/>
    <s v="93003 Operations"/>
    <s v="Alsion 2, 6400 Sønderborg"/>
    <s v="SDUs bygninger"/>
    <s v="Cisco"/>
    <s v="Catalyst 9300 og 9400"/>
    <s v="-"/>
    <d v="2023-12-09T00:00:00"/>
    <n v="3273703"/>
    <n v="1745974.92"/>
    <x v="1341"/>
    <n v="0"/>
  </r>
  <r>
    <s v="55390"/>
    <s v="Corenet - udbygning og opgradeering"/>
    <s v="-"/>
    <s v="Lasse Birnbaum Jensen"/>
    <x v="1"/>
    <s v="93003 Operations"/>
    <s v="Campusvej 55, 5230 Odense M"/>
    <s v="Netrum Nord, Netrum Syd"/>
    <s v="Cisco"/>
    <s v="Catalyst 9500, Catalyst 9600"/>
    <s v="-"/>
    <d v="2023-12-01T00:00:00"/>
    <n v="1861128"/>
    <n v="992601.59999999998"/>
    <x v="1342"/>
    <n v="0"/>
  </r>
  <r>
    <s v="55391"/>
    <s v="Udbygning og opgradering af trådløst net - 2023"/>
    <s v="-"/>
    <s v="Lasse Birnbaum Jensen"/>
    <x v="1"/>
    <s v="93003 Operations"/>
    <s v="Campusvej 55, 5230 Odense M"/>
    <s v="SDUs samlede bygningsmasse"/>
    <s v="Cisco"/>
    <s v="AP9164 AP9120"/>
    <s v="-"/>
    <d v="2023-12-01T00:00:00"/>
    <n v="4027974"/>
    <n v="2148252.7999999998"/>
    <x v="1343"/>
    <n v="0"/>
  </r>
  <r>
    <s v="55392"/>
    <s v="Scanner"/>
    <s v="-"/>
    <s v="Peter Leth"/>
    <x v="2"/>
    <s v="13902 Retslægelig Afdeling"/>
    <s v="Campusvej 55, 5230 Odense M"/>
    <s v="V14-915A-00 + V14-916-00"/>
    <s v="GE Healthcare"/>
    <s v="Revolution Apex Elite"/>
    <s v="CBDWG2300047HM"/>
    <d v="2023-09-25T00:00:00"/>
    <n v="2928000"/>
    <n v="2171600"/>
    <x v="1344"/>
    <n v="0"/>
  </r>
  <r>
    <s v="55393"/>
    <s v="Alkaline Electrolzer - PowerToX testanlæg"/>
    <s v="2474961"/>
    <s v="Thomas Ebel"/>
    <x v="2"/>
    <s v="45003 SDU Center for Industriel Elektronik (CIE)"/>
    <s v="Alsion 2, 6400 Sønderborg"/>
    <s v="Nord for Alsion"/>
    <s v="Hydorghen"/>
    <s v="Hygen"/>
    <s v="Ingen"/>
    <d v="2023-09-22T00:00:00"/>
    <n v="3963041"/>
    <n v="2939255.44"/>
    <x v="1345"/>
    <n v="1"/>
  </r>
  <r>
    <s v="55394"/>
    <s v="Auditorie U301, Campusvej, NytSUND"/>
    <s v="-"/>
    <s v="Martin Garfield Jørgensen"/>
    <x v="1"/>
    <s v="93002 Support"/>
    <s v="Campusvej 55, 5230 Odense M"/>
    <s v="U301 - V08-611a-1"/>
    <s v="Flere"/>
    <s v="Flere"/>
    <s v="Auditorie består af mange forskelli"/>
    <d v="2023-09-01T00:00:00"/>
    <n v="814812"/>
    <n v="393825.8"/>
    <x v="1346"/>
    <n v="0"/>
  </r>
  <r>
    <s v="55395"/>
    <s v="Cero 3 D Cell Culture Incubator, f.eks. Bioanalysis"/>
    <s v="3110373"/>
    <s v="Tatyana Prokhorova"/>
    <x v="2"/>
    <s v="10143 KI, OUH, Forskningsenhed for Psykiatri (Odense)"/>
    <s v="Campusvej 55, 5230 Odense M"/>
    <s v="Byg 45-3, lokale V17-800b-2"/>
    <s v="OMNI Life Science Verwaltungs-GmbH- OLS"/>
    <s v="2800000"/>
    <s v="20032"/>
    <d v="2023-11-01T00:00:00"/>
    <n v="235513.66"/>
    <n v="178597.89"/>
    <x v="1347"/>
    <n v="1"/>
  </r>
  <r>
    <s v="55396"/>
    <s v="Mødelokale M (ved Samfundsvidenskab)"/>
    <s v="-"/>
    <s v="Maria Garfield Grønbjerg Jørgensen"/>
    <x v="1"/>
    <s v="93002 Support"/>
    <s v="Campusvej 55, 5230 Odense M"/>
    <s v="SAM Mødelokale M, V17-109a-2"/>
    <s v="Samsung, Creston, Lenovo"/>
    <s v="Flere elementer indgår"/>
    <s v="Flere forskelllige dele indgår i sa"/>
    <d v="2023-10-01T00:00:00"/>
    <n v="147612.35"/>
    <n v="73806.16"/>
    <x v="1348"/>
    <n v="0"/>
  </r>
  <r>
    <s v="55397"/>
    <s v="Robot og controller skab til denne"/>
    <s v="3410145"/>
    <s v="Roberto Naboni"/>
    <x v="1"/>
    <s v="43009 SDU CREATE"/>
    <s v="Campusvej 55, 5230 Odense M"/>
    <s v="Ø31-608-1"/>
    <s v="KUKA"/>
    <s v="KR 150 R3100-2"/>
    <s v="1095389"/>
    <d v="2024-02-12T00:00:00"/>
    <n v="372402.3"/>
    <n v="211027.95"/>
    <x v="1349"/>
    <n v="1"/>
  </r>
  <r>
    <s v="55398"/>
    <s v="Rørføring af gas til analyseinstrumenter"/>
    <s v="-"/>
    <s v="Tina Ravn Pedersen"/>
    <x v="5"/>
    <s v="13903 Retskemisk Afdeling"/>
    <s v="Campusvej 55, 5230 Odense M"/>
    <s v="V15-909b-0, V15-909a-0 mfl"/>
    <s v="-"/>
    <s v="NA"/>
    <s v="NA"/>
    <d v="2023-08-07T00:00:00"/>
    <n v="191325"/>
    <n v="165814.99"/>
    <x v="1350"/>
    <n v="0"/>
  </r>
  <r>
    <s v="55401"/>
    <s v="LC-QTOF (Mandela)"/>
    <s v="-"/>
    <s v="Tina Ravn Pedersen"/>
    <x v="0"/>
    <s v="13900 Retsmedicinsk Institut"/>
    <s v="Campusvej 55, 5230 Odense M"/>
    <s v="V16-909a-0"/>
    <s v="Bruker Daltonics"/>
    <s v="Impact II + Elute HPLC"/>
    <s v="1825265.10394"/>
    <d v="2024-01-12T00:00:00"/>
    <n v="2812775.04"/>
    <n v="1908668.78"/>
    <x v="1351"/>
    <n v="0"/>
  </r>
  <r>
    <s v="55402"/>
    <s v="Rutine ESI MS"/>
    <s v="3310075"/>
    <s v="Pia Klingenberg Haussmann"/>
    <x v="0"/>
    <s v="30503 Kemi og Farmaci"/>
    <s v="Campusvej 55, 5230 Odense M"/>
    <s v="ø14-605-0"/>
    <s v="Bruker Daltonics GmbH &amp; Co"/>
    <s v="impact II"/>
    <s v="182526510330"/>
    <d v="2023-11-23T00:00:00"/>
    <n v="2572622.52"/>
    <n v="1684455.23"/>
    <x v="1352"/>
    <n v="1"/>
  </r>
  <r>
    <s v="55403"/>
    <s v="Inkubator 1, neurobiologi"/>
    <s v="-"/>
    <s v="Bettina Hjelm Clausen"/>
    <x v="2"/>
    <s v="10200 Institut for Molekylær Medicin"/>
    <s v="Campusvej 55, 5230 Odense M"/>
    <s v="V17-800b-2"/>
    <s v="ThermoScientific"/>
    <s v="HERAcell vios 160i LK"/>
    <s v="43178348"/>
    <d v="2023-12-01T00:00:00"/>
    <n v="127816"/>
    <n v="97992.28"/>
    <x v="1353"/>
    <n v="0"/>
  </r>
  <r>
    <s v="55404"/>
    <s v="Inkubator 2, Neurobiologi"/>
    <s v="-"/>
    <s v="Bettina Hjelm Clausen"/>
    <x v="2"/>
    <s v="10200 Institut for Molekylær Medicin"/>
    <s v="Campusvej 55, 5230 Odense M"/>
    <s v="V17-614a-2"/>
    <s v="ThermoScientific"/>
    <s v="HERAcell vios 160i LK"/>
    <s v="43178347"/>
    <d v="2023-12-01T00:00:00"/>
    <n v="127816"/>
    <n v="97992.28"/>
    <x v="1354"/>
    <n v="0"/>
  </r>
  <r>
    <s v="55405"/>
    <s v="Inkubator, Cancer og inflammation"/>
    <s v="-"/>
    <s v="Henrik Jørn Ditzel"/>
    <x v="2"/>
    <s v="10200 Institut for Molekylær Medicin"/>
    <s v="Campusvej 55, 5230 Odense M"/>
    <s v="V-16-603-2"/>
    <s v="tilføjes senere"/>
    <s v="tilføjes senere"/>
    <s v="tilføjes senere"/>
    <d v="2023-12-01T00:00:00"/>
    <n v="112148.5"/>
    <n v="85980.52"/>
    <x v="1355"/>
    <n v="0"/>
  </r>
  <r>
    <s v="55406"/>
    <s v="El palle stabler"/>
    <s v="-"/>
    <s v="Ole Wennerberg Nielsen"/>
    <x v="0"/>
    <s v="41011 SDU Center for Large Structure Production"/>
    <s v="Odense Havn, Elektrikervejen 3+7, 5330 Munkebo"/>
    <s v="Workshop"/>
    <s v="Mitsubishi"/>
    <s v="SBV16P"/>
    <s v="PSP244640"/>
    <d v="2023-09-20T00:00:00"/>
    <n v="117050"/>
    <n v="73853.010000000009"/>
    <x v="1356"/>
    <n v="0"/>
  </r>
  <r>
    <s v="55407"/>
    <s v="PLC styringer til portal kran"/>
    <s v="4410004"/>
    <s v="Ole Wennerberg Nielsen"/>
    <x v="0"/>
    <s v="41011 SDU Center for Large Structure Production"/>
    <s v="Odense Havn, Elektrikervejen 3+7, 5330 Munkebo"/>
    <s v="Ny bygning"/>
    <s v="Beckhoff Automation ApS"/>
    <s v="Mange PLC enheder"/>
    <s v="NA"/>
    <d v="2023-11-15T00:00:00"/>
    <n v="185877"/>
    <n v="121705.2"/>
    <x v="1357"/>
    <n v="1"/>
  </r>
  <r>
    <s v="55409"/>
    <s v="Travers kran 31,4 m / 20 t"/>
    <s v="4410004"/>
    <s v="Ole Wennerberg Nielsen"/>
    <x v="0"/>
    <s v="41011 SDU Center for Large Structure Production"/>
    <s v="Odense Havn, Elektrikervejen 3+7, 5330 Munkebo"/>
    <s v="Ny bygning"/>
    <s v="KONECRANES"/>
    <s v="CXTD 20T I,II X 31.4M HOL:22.6"/>
    <s v="13-3570"/>
    <d v="2023-11-15T00:00:00"/>
    <n v="2173670"/>
    <n v="1423236.34"/>
    <x v="1358"/>
    <n v="1"/>
  </r>
  <r>
    <s v="55410"/>
    <s v="Mobil robot kran"/>
    <s v="4410004"/>
    <s v="Ole Wennerberg Nielsen"/>
    <x v="0"/>
    <s v="41011 SDU Center for Large Structure Production"/>
    <s v="Odense Havn, Elektrikervejen 3+7, 5330 Munkebo"/>
    <s v="Hangar"/>
    <s v="Palfinger"/>
    <s v="PCC 57.002"/>
    <s v="PR411-CK-A 1100107889 PR411-CU-A 11"/>
    <d v="2023-11-01T00:00:00"/>
    <n v="4433035.8"/>
    <n v="2902582.97"/>
    <x v="1359"/>
    <n v="1"/>
  </r>
  <r>
    <s v="55411"/>
    <s v="Verdens største Gantry"/>
    <s v="-"/>
    <s v="Ole Wennerberg Nielsen"/>
    <x v="0"/>
    <s v="41011 SDU Center for Large Structure Production"/>
    <s v="Odense Havn, Elektrikervejen 3+7, 5330 Munkebo"/>
    <s v="Hangar"/>
    <s v="GÜDEL AG"/>
    <s v="-"/>
    <s v="N/A"/>
    <d v="2025-11-14T00:00:00"/>
    <n v="322084.61"/>
    <n v="302912.90999999997"/>
    <x v="108"/>
    <n v="0"/>
  </r>
  <r>
    <s v="55412"/>
    <s v="Feje-sugemaskine"/>
    <s v="-"/>
    <s v="Ole Wennerberg Nielsen"/>
    <x v="0"/>
    <s v="41011 SDU Center for Large Structure Production"/>
    <s v="Odense Havn, Elektrikervejen 3+7, 5330 Munkebo"/>
    <s v="Workshop"/>
    <s v="Hako"/>
    <s v="Hako Sweepmaster B980 R"/>
    <s v="650240 3 3875 4"/>
    <d v="2023-09-08T00:00:00"/>
    <n v="109708"/>
    <n v="69220.51999999999"/>
    <x v="1360"/>
    <n v="0"/>
  </r>
  <r>
    <s v="55413"/>
    <s v="ride-on gulvvaskemaskine"/>
    <s v="-"/>
    <s v="Ole Wennerberg Nielsen"/>
    <x v="0"/>
    <s v="41011 SDU Center for Large Structure Production"/>
    <s v="Odense Havn, Elektrikervejen 3+7, 5330 Munkebo"/>
    <s v="Workshop"/>
    <s v="Hako"/>
    <s v="Hako Scrubmaster B120R TB900"/>
    <s v="717700 3 2513 3"/>
    <d v="2023-09-08T00:00:00"/>
    <n v="134995"/>
    <n v="85175.43"/>
    <x v="1361"/>
    <n v="0"/>
  </r>
  <r>
    <s v="55414"/>
    <s v="Laser tracking enhed"/>
    <s v="4410004"/>
    <s v="Ole Wennerberg Nielsen"/>
    <x v="0"/>
    <s v="41011 SDU Center for Large Structure Production"/>
    <s v="Odense Havn, Elektrikervejen 3+7, 5330 Munkebo"/>
    <s v="Workshop"/>
    <s v="Leica gosystems"/>
    <s v="AT960LR"/>
    <s v="754455"/>
    <d v="2023-08-15T00:00:00"/>
    <n v="2029400.44"/>
    <n v="1256295.52"/>
    <x v="1362"/>
    <n v="1"/>
  </r>
  <r>
    <s v="55415"/>
    <s v="Laser tracking enhed"/>
    <s v="4410004"/>
    <s v="Ole Wennerberg Nielsen"/>
    <x v="0"/>
    <s v="41011 SDU Center for Large Structure Production"/>
    <s v="Odense Havn, Elektrikervejen 3+7, 5330 Munkebo"/>
    <s v="Workshop"/>
    <s v="Hexagon"/>
    <s v="AT960LR"/>
    <s v="754418"/>
    <d v="2023-08-15T00:00:00"/>
    <n v="2029400.42"/>
    <n v="1256295.5"/>
    <x v="1363"/>
    <n v="1"/>
  </r>
  <r>
    <s v="55416"/>
    <s v="Laser tracking enhed"/>
    <s v="4410004"/>
    <s v="Ole Wennerberg Nielsen"/>
    <x v="0"/>
    <s v="41011 SDU Center for Large Structure Production"/>
    <s v="Odense Havn, Elektrikervejen 3+7, 5330 Munkebo"/>
    <s v="Workshop"/>
    <s v="Hexagon"/>
    <s v="AT960LR"/>
    <s v="754419"/>
    <d v="2023-08-15T00:00:00"/>
    <n v="2029400.42"/>
    <n v="1256295.5"/>
    <x v="1364"/>
    <n v="1"/>
  </r>
  <r>
    <s v="55417"/>
    <s v="Laser tracking enhed"/>
    <s v="4410004"/>
    <s v="Ole Wennerberg Nielsen"/>
    <x v="0"/>
    <s v="41011 SDU Center for Large Structure Production"/>
    <s v="Odense Havn, Elektrikervejen 3+7, 5330 Munkebo"/>
    <s v="Workshop"/>
    <s v="Hexagon"/>
    <s v="AT960LR"/>
    <s v="754422"/>
    <d v="2023-08-15T00:00:00"/>
    <n v="2029400.42"/>
    <n v="1256295.5"/>
    <x v="1365"/>
    <n v="1"/>
  </r>
  <r>
    <s v="55418"/>
    <s v="Laser scanner enhed"/>
    <s v="4410004"/>
    <s v="Ole Wennerberg Nielsen"/>
    <x v="0"/>
    <s v="41011 SDU Center for Large Structure Production"/>
    <s v="Odense Havn, Elektrikervejen 3+7, 5330 Munkebo"/>
    <s v="Workshop"/>
    <s v="Hexagon"/>
    <s v="ATS600"/>
    <s v="957502"/>
    <d v="2023-08-15T00:00:00"/>
    <n v="2029400.42"/>
    <n v="1256295.5"/>
    <x v="1366"/>
    <n v="1"/>
  </r>
  <r>
    <s v="55419"/>
    <s v="Stor robot gribber"/>
    <s v="-"/>
    <s v="Ole Wennerberg Nielsen"/>
    <x v="0"/>
    <s v="41011 SDU Center for Large Structure Production"/>
    <s v="Odense Havn, Elektrikervejen 3+7, 5330 Munkebo"/>
    <s v="Workshop"/>
    <s v="Schunk"/>
    <s v="ELG 75-400-2-ASY-AK0-ADB-FBA-Siemens-1"/>
    <s v="tilføjes senere"/>
    <d v="2023-11-15T00:00:00"/>
    <n v="118998.75"/>
    <n v="77915.86"/>
    <x v="1367"/>
    <n v="0"/>
  </r>
  <r>
    <s v="55420"/>
    <s v="Celletæller"/>
    <s v="-"/>
    <s v="Mads Thomassen"/>
    <x v="0"/>
    <s v="10100 Klinisk Institut"/>
    <s v="Campusvej 55, 5230 Odense M"/>
    <s v="OUH-KGA, Ind 24,  115-00-268-1"/>
    <s v="ChemoMetec"/>
    <s v="NucleoCounter NC-202"/>
    <s v="S/N 9002020092201800"/>
    <d v="2023-07-11T00:00:00"/>
    <n v="180920"/>
    <n v="109844.3"/>
    <x v="1368"/>
    <n v="0"/>
  </r>
  <r>
    <s v="55421"/>
    <s v="Incucyte S3 HD/2CLR System"/>
    <s v="3110227"/>
    <s v="Henrik Jørn Ditzel"/>
    <x v="1"/>
    <s v="10205 Cancerforskning"/>
    <s v="Campusvej 55, 5230 Odense M"/>
    <s v="V16-603-2 (Cellelab)"/>
    <s v="Sartorius Lab Instruments"/>
    <s v="S3"/>
    <s v="IC52515"/>
    <d v="2024-01-10T00:00:00"/>
    <n v="1101992.94"/>
    <n v="606096.12999999989"/>
    <x v="1369"/>
    <n v="1"/>
  </r>
  <r>
    <s v="55422"/>
    <s v="2x HPC noder"/>
    <s v="-"/>
    <s v="Martin Lundquist Hansen"/>
    <x v="1"/>
    <s v="39600 eScience"/>
    <s v="Campusvej 55, 5230 Odense M"/>
    <s v="HPC Serverrum"/>
    <s v="Lenovo"/>
    <s v="Lenovo ThinkSystem SR645 V3"/>
    <s v="J701454W, J701454V"/>
    <d v="2023-10-11T00:00:00"/>
    <n v="198461.34"/>
    <n v="99230.68"/>
    <x v="1370"/>
    <n v="0"/>
  </r>
  <r>
    <s v="55423"/>
    <s v="El-sxelift 14 meter"/>
    <s v="-"/>
    <s v="Ole Wennerberg Nielsen"/>
    <x v="1"/>
    <s v="41011 SDU Center for Large Structure Production"/>
    <s v="Odense Havn, Elektrikervejen 3+7, 5330 Munkebo"/>
    <s v="Workshop"/>
    <s v="JLG Industries INC"/>
    <s v="R4045"/>
    <s v="1200040937"/>
    <d v="2023-02-01T00:00:00"/>
    <n v="180000"/>
    <n v="66000"/>
    <x v="1371"/>
    <n v="0"/>
  </r>
  <r>
    <s v="55424"/>
    <s v="Ombygning ved indflytning Nyt Sund"/>
    <s v="-"/>
    <s v="Martin Hansen"/>
    <x v="2"/>
    <s v="87002 Fælles ny- og ombygning"/>
    <s v="Campusvej 55, 5230 Odense M"/>
    <s v="Nyt Sund - Flere"/>
    <s v="-"/>
    <s v="-"/>
    <s v="-"/>
    <d v="2023-09-01T00:00:00"/>
    <n v="28557295"/>
    <n v="21179993.77"/>
    <x v="1372"/>
    <n v="0"/>
  </r>
  <r>
    <s v="55425"/>
    <s v="Minus 86 graders fryser"/>
    <s v="5310027"/>
    <s v="Gitte Hoffmann Bruun"/>
    <x v="2"/>
    <s v="31000 Institut for Biokemi og Molekylær Biologi"/>
    <s v="Campusvej 55, 5230 Odense M"/>
    <s v="V18-404b-0"/>
    <s v="PHC"/>
    <s v="PHCbi MDF-DU702VH"/>
    <s v="22105039"/>
    <d v="2024-01-04T00:00:00"/>
    <n v="130388.5"/>
    <n v="101051.1"/>
    <x v="1373"/>
    <n v="1"/>
  </r>
  <r>
    <s v="55427"/>
    <s v="4x GPU noder med Nvidia H100"/>
    <s v="-"/>
    <s v="Martin Lundquist Hansen"/>
    <x v="1"/>
    <s v="39600 eScience"/>
    <s v="Campusvej 55, 5230 Odense M"/>
    <s v="HPC Serverrum"/>
    <s v="Lenovo"/>
    <s v="ThinkSystem SR675 V3"/>
    <s v="-"/>
    <d v="2024-01-20T00:00:00"/>
    <n v="2981887.22"/>
    <n v="1640037.98"/>
    <x v="1374"/>
    <n v="0"/>
  </r>
  <r>
    <s v="55429"/>
    <s v="AV udstyr DreamLab"/>
    <s v="-"/>
    <s v="Martin Hansen"/>
    <x v="1"/>
    <s v="87002 Fælles ny- og ombygning"/>
    <s v="Campusvej 55, 5230 Odense M"/>
    <s v="Mærsk 2 - Dreamlab"/>
    <s v="-"/>
    <s v="-"/>
    <s v="-"/>
    <d v="2023-11-01T00:00:00"/>
    <n v="221949.67"/>
    <n v="114674.01"/>
    <x v="1375"/>
    <n v="0"/>
  </r>
  <r>
    <s v="55431"/>
    <s v="Motor Controller, Motor og Kabler"/>
    <s v="-"/>
    <s v="Ole Wennerberg Nielsen"/>
    <x v="0"/>
    <s v="41011 SDU Center for Large Structure Production"/>
    <s v="Odense Havn, Elektrikervejen 3+7, 5330 Munkebo"/>
    <s v="Workshop"/>
    <s v="KUKA"/>
    <s v="KR C5 controller CK"/>
    <s v="3204513"/>
    <d v="2023-11-15T00:00:00"/>
    <n v="385753.02"/>
    <n v="252576.39"/>
    <x v="1376"/>
    <n v="0"/>
  </r>
  <r>
    <s v="55432"/>
    <s v="Robot og robot controller skab"/>
    <s v="-"/>
    <s v="Ole Wennerberg Nielsen"/>
    <x v="0"/>
    <s v="41011 SDU Center for Large Structure Production"/>
    <s v="Odense Havn, Elektrikervejen 3+7, 5330 Munkebo"/>
    <s v="Ny bygning"/>
    <s v="KUKA"/>
    <s v="KR210 R3100-2 C"/>
    <s v="1091249"/>
    <d v="2023-11-15T00:00:00"/>
    <n v="1187487.1499999999"/>
    <n v="777521.35999999987"/>
    <x v="1377"/>
    <n v="0"/>
  </r>
  <r>
    <s v="55433"/>
    <s v="Robot og robot controller skab"/>
    <s v="-"/>
    <s v="Ole Wennerberg Nielsen"/>
    <x v="0"/>
    <s v="41011 SDU Center for Large Structure Production"/>
    <s v="Odense Havn, Elektrikervejen 3+7, 5330 Munkebo"/>
    <s v="Ny bygning"/>
    <s v="KUKA"/>
    <s v="KR210 R3100-2 C"/>
    <s v="1091248"/>
    <d v="2023-11-15T00:00:00"/>
    <n v="1187487.1499999999"/>
    <n v="777521.35999999987"/>
    <x v="1378"/>
    <n v="0"/>
  </r>
  <r>
    <s v="55434"/>
    <s v="Robot og robot controller skab"/>
    <s v="-"/>
    <s v="Ole Wennerberg Nielsen"/>
    <x v="0"/>
    <s v="41011 SDU Center for Large Structure Production"/>
    <s v="Odense Havn, Elektrikervejen 3+7, 5330 Munkebo"/>
    <s v="ny bygning"/>
    <s v="KUKA"/>
    <s v="KR210 R3100-2 C"/>
    <s v="1091251"/>
    <d v="2023-11-15T00:00:00"/>
    <n v="1191544.4099999999"/>
    <n v="780177.89999999991"/>
    <x v="1379"/>
    <n v="0"/>
  </r>
  <r>
    <s v="55435"/>
    <s v="Robot og robot controller skab"/>
    <s v="-"/>
    <s v="Ole Wennerberg Nielsen"/>
    <x v="0"/>
    <s v="41011 SDU Center for Large Structure Production"/>
    <s v="Odense Havn, Elektrikervejen 3+7, 5330 Munkebo"/>
    <s v="Ny bygning"/>
    <s v="KUKA"/>
    <s v="KR210 R3100-2 C"/>
    <s v="1091250"/>
    <d v="2023-08-11T00:00:00"/>
    <n v="1191544.4099999999"/>
    <n v="737622.74"/>
    <x v="1380"/>
    <n v="0"/>
  </r>
  <r>
    <s v="55436"/>
    <s v="Robot og robot controller skab"/>
    <s v="-"/>
    <s v="Ole Wennerberg Nielsen"/>
    <x v="0"/>
    <s v="41011 SDU Center for Large Structure Production"/>
    <s v="Odense Havn, Elektrikervejen 3+7, 5330 Munkebo"/>
    <s v="Workshop"/>
    <s v="KUKA"/>
    <s v="KR210 R3100-2"/>
    <s v="1091247"/>
    <d v="2023-11-15T00:00:00"/>
    <n v="931551.55"/>
    <n v="609944.48"/>
    <x v="1381"/>
    <n v="0"/>
  </r>
  <r>
    <s v="55437"/>
    <s v="Robot og robot controller skab"/>
    <s v="-"/>
    <s v="Ole Wennerberg Nielsen"/>
    <x v="0"/>
    <s v="41011 SDU Center for Large Structure Production"/>
    <s v="Odense Havn, Elektrikervejen 3+7, 5330 Munkebo"/>
    <s v="Workshop"/>
    <s v="KUKA"/>
    <s v="KR 10 R1100-2"/>
    <s v="4559010"/>
    <d v="2023-11-15T00:00:00"/>
    <n v="589466.30000000005"/>
    <n v="385960.07000000012"/>
    <x v="1382"/>
    <n v="0"/>
  </r>
  <r>
    <s v="55438"/>
    <s v="Robot og robot controller skab"/>
    <s v="-"/>
    <s v="Ole Wennerberg Nielsen"/>
    <x v="0"/>
    <s v="41011 SDU Center for Large Structure Production"/>
    <s v="Odense Havn, Elektrikervejen 3+7, 5330 Munkebo"/>
    <s v="Hangar"/>
    <s v="KUKA"/>
    <s v="KR 10 R1100-2"/>
    <s v="4559008"/>
    <d v="2023-11-15T00:00:00"/>
    <n v="589466.30000000005"/>
    <n v="385960.07000000012"/>
    <x v="1383"/>
    <n v="0"/>
  </r>
  <r>
    <s v="55439"/>
    <s v="Robot og robot controller skab"/>
    <s v="-"/>
    <s v="Ole Wennerberg Nielsen"/>
    <x v="0"/>
    <s v="41011 SDU Center for Large Structure Production"/>
    <s v="Odense Havn, Elektrikervejen 3+7, 5330 Munkebo"/>
    <s v="Workshop"/>
    <s v="KUKA"/>
    <s v="KR 10 R1100-2"/>
    <s v="4559007"/>
    <d v="2023-11-15T00:00:00"/>
    <n v="589466.30000000005"/>
    <n v="385960.07000000012"/>
    <x v="1384"/>
    <n v="0"/>
  </r>
  <r>
    <s v="55440"/>
    <s v="Robot og robot controller skab"/>
    <s v="-"/>
    <s v="Ole Wennerberg Nielsen"/>
    <x v="0"/>
    <s v="41011 SDU Center for Large Structure Production"/>
    <s v="Odense Havn, Elektrikervejen 3+7, 5330 Munkebo"/>
    <s v="Workshop"/>
    <s v="KUKA"/>
    <s v="KR 10 R1100-2"/>
    <s v="4559009"/>
    <d v="2023-11-15T00:00:00"/>
    <n v="589466.30000000005"/>
    <n v="385960.07000000012"/>
    <x v="1385"/>
    <n v="0"/>
  </r>
  <r>
    <s v="55441"/>
    <s v="Robot og robot controller skab"/>
    <s v="-"/>
    <s v="Ole Wennerberg Nielsen"/>
    <x v="0"/>
    <s v="41011 SDU Center for Large Structure Production"/>
    <s v="Odense Havn, Elektrikervejen 3+7, 5330 Munkebo"/>
    <s v="Workshop"/>
    <s v="KUKA"/>
    <s v="KR 10 R1100-2"/>
    <s v="4559011"/>
    <d v="2023-11-15T00:00:00"/>
    <n v="538832.57999999996"/>
    <n v="352807.06999999989"/>
    <x v="1386"/>
    <n v="0"/>
  </r>
  <r>
    <s v="55442"/>
    <s v="Mobil robot"/>
    <s v="-"/>
    <s v="Ole Wennerberg Nielsen"/>
    <x v="0"/>
    <s v="41011 SDU Center for Large Structure Production"/>
    <s v="Odense Havn, Elektrikervejen 3+7, 5330 Munkebo"/>
    <s v="Workshop"/>
    <s v="KUKA"/>
    <s v="KMP 1500-3 Omnimove"/>
    <s v="1041460"/>
    <d v="2023-11-15T00:00:00"/>
    <n v="1374374.72"/>
    <n v="899888.24"/>
    <x v="1387"/>
    <n v="0"/>
  </r>
  <r>
    <s v="55443"/>
    <s v="Mobil robot"/>
    <s v="-"/>
    <s v="Ole Wennerberg Nielsen"/>
    <x v="0"/>
    <s v="41011 SDU Center for Large Structure Production"/>
    <s v="Odense Havn, Elektrikervejen 3+7, 5330 Munkebo"/>
    <s v="Workshop"/>
    <s v="KUKA"/>
    <s v="KMP 1500-3 Omnimove"/>
    <s v="1041459"/>
    <d v="2023-11-15T00:00:00"/>
    <n v="1374374.69"/>
    <n v="899888.21"/>
    <x v="1388"/>
    <n v="0"/>
  </r>
  <r>
    <s v="55444"/>
    <s v="Robot Simulerings Controllere"/>
    <s v="-"/>
    <s v="Ole Wennerberg Nielsen"/>
    <x v="0"/>
    <s v="41011 SDU Center for Large Structure Production"/>
    <s v="Campusvej 55, 5230 Odense M"/>
    <s v="Ø26-600-3"/>
    <s v="KUKA"/>
    <s v="KR C5 micro OPSperf KSS 8.7"/>
    <s v="3152426, 3140479, 3152415, 3140502"/>
    <d v="2023-11-15T00:00:00"/>
    <n v="149999.32"/>
    <n v="98213.84"/>
    <x v="1389"/>
    <n v="0"/>
  </r>
  <r>
    <s v="55445"/>
    <s v="Motor Controller, Motor og Kabler"/>
    <s v="-"/>
    <s v="Ole Wennerberg Nielsen"/>
    <x v="0"/>
    <s v="41011 SDU Center for Large Structure Production"/>
    <s v="Odense Havn, Elektrikervejen 3+7, 5330 Munkebo"/>
    <s v="Ny bygning"/>
    <s v="KUKA"/>
    <s v="KR C5 controller CK"/>
    <s v="3204516"/>
    <d v="2023-11-15T00:00:00"/>
    <n v="385753.02"/>
    <n v="252576.39"/>
    <x v="1390"/>
    <n v="0"/>
  </r>
  <r>
    <s v="55446"/>
    <s v="Mobil robot 12 ton"/>
    <s v="4410004"/>
    <s v="Ole Wennerberg Nielsen"/>
    <x v="0"/>
    <s v="41011 SDU Center for Large Structure Production"/>
    <s v="Odense Havn, Elektrikervejen 3+7, 5330 Munkebo"/>
    <s v="Workshop"/>
    <s v="KUKA"/>
    <s v="KoM-UTV-3-E575-12000"/>
    <s v="161457"/>
    <d v="2023-11-15T00:00:00"/>
    <n v="3922818.17"/>
    <n v="2568511.9"/>
    <x v="1391"/>
    <n v="1"/>
  </r>
  <r>
    <s v="55447"/>
    <s v="Crawler svejserobot"/>
    <s v="4410004"/>
    <s v="Ole Wennerberg Nielsen"/>
    <x v="0"/>
    <s v="41011 SDU Center for Large Structure Production"/>
    <s v="Odense Havn, Elektrikervejen 3+7, 5330 Munkebo"/>
    <s v="Workshop"/>
    <s v="Inrotech"/>
    <s v="Crawler"/>
    <s v="21567-1-2"/>
    <d v="2023-11-15T00:00:00"/>
    <n v="2500000"/>
    <n v="1636904.8"/>
    <x v="1392"/>
    <n v="1"/>
  </r>
  <r>
    <s v="55448"/>
    <s v="Gantry styring og el"/>
    <s v="4410004"/>
    <s v="Ole Wennerberg Nielsen"/>
    <x v="0"/>
    <s v="41011 SDU Center for Large Structure Production"/>
    <s v="Odense Havn, Elektrikervejen 3+7, 5330 Munkebo"/>
    <s v="Ny bygning"/>
    <s v="Inrotech"/>
    <s v="NA"/>
    <s v="NA"/>
    <d v="2023-11-15T00:00:00"/>
    <n v="12150340"/>
    <n v="7955579.7999999998"/>
    <x v="1393"/>
    <n v="1"/>
  </r>
  <r>
    <s v="55449"/>
    <s v="Stor robot gribber"/>
    <s v="-"/>
    <s v="Ole Wennerberg Nielsen"/>
    <x v="0"/>
    <s v="41011 SDU Center for Large Structure Production"/>
    <s v="Odense Havn, Elektrikervejen 3+7, 5330 Munkebo"/>
    <s v="Workshop"/>
    <s v="Schunk"/>
    <s v="ELG 75-400-2-ASY-AK0-ADB-FBA-Siemens-1"/>
    <s v="Tilføjes senere"/>
    <d v="2023-11-15T00:00:00"/>
    <n v="118998.75"/>
    <n v="77915.86"/>
    <x v="1394"/>
    <n v="0"/>
  </r>
  <r>
    <s v="55450"/>
    <s v="Stor robot gribber"/>
    <s v="-"/>
    <s v="Ole Wennerberg Nielsen"/>
    <x v="0"/>
    <s v="41011 SDU Center for Large Structure Production"/>
    <s v="Odense Havn, Elektrikervejen 3+7, 5330 Munkebo"/>
    <s v="Workshop"/>
    <s v="Schunk"/>
    <s v="ELG 120-400-2-ASY-AK0-ADB-FBA-Siemens-1"/>
    <s v="Tilføjes senere"/>
    <d v="2023-11-15T00:00:00"/>
    <n v="135131.25"/>
    <n v="88478.790000000008"/>
    <x v="1395"/>
    <n v="0"/>
  </r>
  <r>
    <s v="55451"/>
    <s v="Stor robot gribber"/>
    <s v="-"/>
    <s v="Ole Wennerberg Nielsen"/>
    <x v="0"/>
    <s v="41011 SDU Center for Large Structure Production"/>
    <s v="Odense Havn, Elektrikervejen 3+7, 5330 Munkebo"/>
    <s v="Workshop"/>
    <s v="Schunk"/>
    <s v="ELG 120-400-2-ASY-AK0-ADB-FBA-Siemens-1"/>
    <s v="Tilføjes senere"/>
    <d v="2023-11-15T00:00:00"/>
    <n v="135131.25"/>
    <n v="88478.790000000008"/>
    <x v="1396"/>
    <n v="0"/>
  </r>
  <r>
    <s v="55452"/>
    <s v="Stor robot gribber"/>
    <s v="-"/>
    <s v="Ole Wennerberg Nielsen"/>
    <x v="0"/>
    <s v="41011 SDU Center for Large Structure Production"/>
    <s v="Odense Havn, Elektrikervejen 3+7, 5330 Munkebo"/>
    <s v="Workshop"/>
    <s v="Schunk"/>
    <s v="FTE-OMEGA191-IP65-R-0-SI3600-700"/>
    <s v="Tilføjes senere"/>
    <d v="2023-11-15T00:00:00"/>
    <n v="124518.75"/>
    <n v="81530.13"/>
    <x v="1397"/>
    <n v="0"/>
  </r>
  <r>
    <s v="55453"/>
    <s v="Stor robot gribber"/>
    <s v="-"/>
    <s v="Ole Wennerberg Nielsen"/>
    <x v="0"/>
    <s v="41011 SDU Center for Large Structure Production"/>
    <s v="Odense Havn, Elektrikervejen 3+7, 5330 Munkebo"/>
    <s v="Ø26-603a-3"/>
    <s v="Schunk"/>
    <s v="FTE-OMEGA191-IP65-R-0-SI3600-700"/>
    <s v="Tilføjes senere"/>
    <d v="2023-11-15T00:00:00"/>
    <n v="124518.75"/>
    <n v="81530.13"/>
    <x v="1398"/>
    <n v="0"/>
  </r>
  <r>
    <s v="55454"/>
    <s v="Billedanalyseprogram og områdekvanficeringsmodul"/>
    <s v="3110166"/>
    <s v="Thomas Levin Andersen"/>
    <x v="1"/>
    <s v="10107 KI, OUH, Forskningsenhed for Patologi (Odense)"/>
    <s v="Campusvej 55, 5230 Odense M"/>
    <s v="Ø6-612b-0 (Bygning MMMI 1)"/>
    <s v="Indica labs, Inc."/>
    <s v="HALO 3"/>
    <s v="3.6.4134"/>
    <d v="2023-09-15T00:00:00"/>
    <n v="354655.6"/>
    <n v="171416.86"/>
    <x v="1399"/>
    <n v="1"/>
  </r>
  <r>
    <s v="55456"/>
    <s v="3D beton printningudstyr"/>
    <s v="4410004"/>
    <s v="Ole Wennerberg Nielsen"/>
    <x v="0"/>
    <s v="41011 SDU Center for Large Structure Production"/>
    <s v="Odense Havn, Elektrikervejen 3+7, 5330 Munkebo"/>
    <s v="Workshop"/>
    <s v="COBOD"/>
    <s v="COBOD_Concrete Piston Pump E_TDS_EU_Stag"/>
    <s v="Tilføjes senere"/>
    <d v="2023-11-15T00:00:00"/>
    <n v="4300950"/>
    <n v="2816098.22"/>
    <x v="1400"/>
    <n v="1"/>
  </r>
  <r>
    <s v="55457"/>
    <s v="Laser skærer til plast, træ og metal"/>
    <s v="3410113"/>
    <s v="Yasser Ahmad Hannan"/>
    <x v="0"/>
    <s v="45004 SDU Mechanical Engineering"/>
    <s v="Campusvej 55, 5230 Odense M"/>
    <s v="Ø19-609-00"/>
    <s v="Eduard.dk"/>
    <s v="eduART X1550"/>
    <s v="1612"/>
    <d v="2024-01-03T00:00:00"/>
    <n v="180000"/>
    <n v="122142.86"/>
    <x v="1401"/>
    <n v="1"/>
  </r>
  <r>
    <s v="55458"/>
    <s v="Kassevogn / Postbil"/>
    <s v="-"/>
    <s v="Helle Borup"/>
    <x v="4"/>
    <s v="90402 Service og logistik"/>
    <s v="Campusvej 55, 5230 Odense M"/>
    <s v="TS- Service &amp; Logistik"/>
    <s v="Ford Transit"/>
    <s v="FORD, TRANSIT, 68kWh - RWD (184 HK) A1"/>
    <s v="WF0EXXTTRBNA89682/ DZ 57874"/>
    <d v="2023-12-29T00:00:00"/>
    <n v="508225"/>
    <n v="359992.72"/>
    <x v="1402"/>
    <n v="0"/>
  </r>
  <r>
    <s v="55459"/>
    <s v="ADK Låsesystem MMMI"/>
    <s v="-"/>
    <s v="Martin Hansen"/>
    <x v="2"/>
    <s v="90405 Bygningsvedligehold"/>
    <s v="Campusvej 55, 5230 Odense M"/>
    <s v="MMMI2 bygningen"/>
    <s v="-"/>
    <s v="-"/>
    <s v="-"/>
    <d v="2023-09-01T00:00:00"/>
    <n v="1119187.8999999999"/>
    <n v="830064.29999999993"/>
    <x v="1403"/>
    <n v="0"/>
  </r>
  <r>
    <s v="55460"/>
    <s v="Trend CTS 2023"/>
    <s v="-"/>
    <s v="Lars Tiedemann"/>
    <x v="4"/>
    <s v="90404 Teknik"/>
    <s v="Campusvej 55, 5230 Odense M"/>
    <s v="Flere"/>
    <s v="-"/>
    <s v="-"/>
    <s v="-"/>
    <d v="2023-12-31T00:00:00"/>
    <n v="1308476.3"/>
    <n v="926837.4"/>
    <x v="1404"/>
    <n v="0"/>
  </r>
  <r>
    <s v="55461"/>
    <s v="Laboratorieinventar - 2 lab og 1 værksted"/>
    <s v="-"/>
    <s v="Martin Hansen"/>
    <x v="2"/>
    <s v="87002 Fælles ny- og ombygning"/>
    <s v="Campusvej 55, 5230 Odense M"/>
    <s v="Ø19-609-00,samt 610 og 611"/>
    <s v="-"/>
    <s v="-"/>
    <s v="-"/>
    <d v="2023-09-01T00:00:00"/>
    <n v="780000"/>
    <n v="578500"/>
    <x v="1405"/>
    <n v="0"/>
  </r>
  <r>
    <s v="55463"/>
    <s v="Forberedelse til elektrolyseapparat i container (Power 2X)"/>
    <s v="-"/>
    <s v="Tony Schmidt"/>
    <x v="2"/>
    <s v="90405 Bygningsvedligehold"/>
    <s v="Alsion 2, 6400 Sønderborg"/>
    <s v="Parkeringsplads nord Alsion"/>
    <s v="-"/>
    <s v="-"/>
    <s v="-"/>
    <d v="2023-11-15T00:00:00"/>
    <n v="403035"/>
    <n v="305634.86"/>
    <x v="1406"/>
    <n v="0"/>
  </r>
  <r>
    <s v="55464"/>
    <s v="IMADA - ombygning af bibliotek til samlingssted m te-køkken"/>
    <s v="-"/>
    <s v="Jacob Stork-Hansen"/>
    <x v="2"/>
    <s v="90405 Bygningsvedligehold"/>
    <s v="Campusvej 55, 5230 Odense M"/>
    <s v="Ø15-604-2"/>
    <s v="-"/>
    <s v="-"/>
    <s v="-"/>
    <d v="2024-01-29T00:00:00"/>
    <n v="1171190.1599999999"/>
    <n v="907672.34999999986"/>
    <x v="1407"/>
    <n v="0"/>
  </r>
  <r>
    <s v="55465"/>
    <s v="Olympus Slidescanner"/>
    <s v="3110166"/>
    <s v="Signe Marie Andersen"/>
    <x v="2"/>
    <s v="10107 KI, OUH, Forskningsenhed for Patologi (Odense)"/>
    <s v="Campusvej 55, 5230 Odense M"/>
    <s v="45 4 V18-808d-1"/>
    <s v="Olympus"/>
    <s v="VS200-LOADER"/>
    <s v="221115992"/>
    <d v="2023-03-01T00:00:00"/>
    <n v="1538548.04"/>
    <n v="1064162.42"/>
    <x v="1408"/>
    <n v="1"/>
  </r>
  <r>
    <s v="55466"/>
    <s v="Olympus Slidescanner"/>
    <s v="3110166"/>
    <s v="Signe Marie Andersen"/>
    <x v="2"/>
    <s v="10107 KI, OUH, Forskningsenhed for Patologi (Odense)"/>
    <s v="Campusvej 55, 5230 Odense M"/>
    <s v="45-4 V18-808d-1"/>
    <s v="Olympus"/>
    <s v="VS200-LOADER"/>
    <s v="221011446"/>
    <d v="2023-03-01T00:00:00"/>
    <n v="1538548.04"/>
    <n v="1064162.42"/>
    <x v="1409"/>
    <n v="1"/>
  </r>
  <r>
    <s v="55467"/>
    <s v="Ombygning Etape 1 ved indflytning Alsion Blok H"/>
    <s v="-"/>
    <s v="Thomas Kromann Jacobsen"/>
    <x v="2"/>
    <s v="87002 Fælles ny- og ombygning"/>
    <s v="Alsion 2, 6400 Sønderborg"/>
    <s v="Alsion Blok H"/>
    <s v="-"/>
    <s v="-"/>
    <s v="-"/>
    <d v="2023-09-01T00:00:00"/>
    <n v="765981.15"/>
    <n v="568102.69000000006"/>
    <x v="1410"/>
    <n v="0"/>
  </r>
  <r>
    <s v="55468"/>
    <s v="Konsulentydelser vedr. Nyt Sund betalt af Teknisk Service"/>
    <s v="-"/>
    <s v="Martin Hansen"/>
    <x v="2"/>
    <s v="87002 Fælles ny- og ombygning"/>
    <s v="Campusvej 55, 5230 Odense M"/>
    <s v="Nyt Sund - Rådgivning"/>
    <s v="-"/>
    <s v="-"/>
    <s v="-"/>
    <d v="2023-09-01T00:00:00"/>
    <n v="537334.5"/>
    <n v="398523.07"/>
    <x v="1411"/>
    <n v="0"/>
  </r>
  <r>
    <s v="55469"/>
    <s v="Dobbeltcuvette 7"/>
    <s v="-"/>
    <s v="Annette Møller Dall"/>
    <x v="2"/>
    <s v="10200 Institut for Molekylær Medicin"/>
    <s v="Campusvej 55, 5230 Odense M"/>
    <s v="V18-918a-0"/>
    <s v="FLOWTECH A/S"/>
    <s v="Speciallavet (Flemming Jensen)"/>
    <s v="3020"/>
    <d v="2024-01-01T00:00:00"/>
    <n v="359820.72"/>
    <n v="278861"/>
    <x v="1412"/>
    <n v="0"/>
  </r>
  <r>
    <s v="55470"/>
    <s v="Dobbeltcuvette 8"/>
    <s v="-"/>
    <s v="Annette Møller Dall"/>
    <x v="2"/>
    <s v="10200 Institut for Molekylær Medicin"/>
    <s v="Campusvej 55, 5230 Odense M"/>
    <s v="V18-918a-0"/>
    <s v="FLOWTECH A/S"/>
    <s v="Speciallavet (Flemming Jensen)"/>
    <s v="3030"/>
    <d v="2024-01-01T00:00:00"/>
    <n v="359820.73"/>
    <n v="278861.01"/>
    <x v="1413"/>
    <n v="0"/>
  </r>
  <r>
    <s v="55471"/>
    <s v="Dobbeltcuvette 9"/>
    <s v="-"/>
    <s v="Annette Møller Dall"/>
    <x v="2"/>
    <s v="10200 Institut for Molekylær Medicin"/>
    <s v="Campusvej 55, 5230 Odense M"/>
    <s v="V18-918a-0"/>
    <s v="FLOWTECH A7S"/>
    <s v="Speciallavet (Flemming Jensen)"/>
    <s v="3040"/>
    <d v="2024-01-01T00:00:00"/>
    <n v="359820.73"/>
    <n v="278861.01"/>
    <x v="1414"/>
    <n v="0"/>
  </r>
  <r>
    <s v="55473"/>
    <s v="Operationsstue 1, enhed 2"/>
    <s v="-"/>
    <s v="Louise Langhorn"/>
    <x v="2"/>
    <s v="19500 Biomedicinsk Laboratorium"/>
    <s v="Campusvej 55, 5230 Odense M"/>
    <s v="V08-608a-0"/>
    <s v="KLS Martin Group"/>
    <s v="REF. 89-903-02-04"/>
    <s v="89907754, 89907759"/>
    <d v="2024-05-01T00:00:00"/>
    <n v="502356"/>
    <n v="406071.1"/>
    <x v="1415"/>
    <n v="0"/>
  </r>
  <r>
    <s v="55474"/>
    <s v="Operationsstue 3, enhed 1"/>
    <s v="-"/>
    <s v="Louise Langhorn"/>
    <x v="2"/>
    <s v="19500 Biomedicinsk Laboratorium"/>
    <s v="Campusvej 55, 5230 Odense M"/>
    <s v="V06-608b-0"/>
    <s v="KLA Martin Group"/>
    <s v="REF. 89-903-02-04"/>
    <s v="89907758, 89907753"/>
    <d v="2024-05-01T00:00:00"/>
    <n v="502356"/>
    <n v="406071.1"/>
    <x v="1416"/>
    <n v="0"/>
  </r>
  <r>
    <s v="55475"/>
    <s v="FPLC, protein oprensningssystem"/>
    <s v="-"/>
    <s v="Jonas Heilskov Graversen"/>
    <x v="1"/>
    <s v="10204 Inflammationsforskning"/>
    <s v="Campusvej 55, 5230 Odense M"/>
    <s v="V16-602a-1"/>
    <s v="Cytiva"/>
    <s v="ÄKTA go"/>
    <s v="3107986"/>
    <d v="2024-02-27T00:00:00"/>
    <n v="199281.02"/>
    <n v="112925.92"/>
    <x v="1417"/>
    <n v="0"/>
  </r>
  <r>
    <s v="55476"/>
    <s v="Stackable shaking incubator with LED lights"/>
    <s v="4410074"/>
    <s v="Michele Fabris"/>
    <x v="2"/>
    <s v="42003 SDU Biotechnology"/>
    <s v="Campusvej 55, 5230 Odense M"/>
    <s v="ø40-603C-0"/>
    <s v="Eppendorf"/>
    <s v="Innova S44i"/>
    <s v="S44IMN604027"/>
    <d v="2024-02-03T00:00:00"/>
    <n v="171880"/>
    <n v="134639.35"/>
    <x v="1418"/>
    <n v="1"/>
  </r>
  <r>
    <s v="55477"/>
    <s v="3D Voksprinter"/>
    <s v="5410010+3474403+2410037"/>
    <s v="Cao Danh Do"/>
    <x v="1"/>
    <s v="41004 SDU Biorobotics"/>
    <s v="Campusvej 55, 5230 Odense M"/>
    <s v="Ø9-611-1"/>
    <s v="Solidscape"/>
    <s v="S3 Duo med starterkit"/>
    <s v="10861"/>
    <d v="2024-01-29T00:00:00"/>
    <n v="181313.69"/>
    <n v="99722.559999999998"/>
    <x v="1419"/>
    <n v="1"/>
  </r>
  <r>
    <s v="55478"/>
    <s v="Oppusteligt planetarie"/>
    <s v="3310102"/>
    <s v="Mikkel Theiss Kristensen"/>
    <x v="0"/>
    <s v="30502 Fysik"/>
    <s v="Campusvej 55, 5230 Odense M"/>
    <s v="ø14-604b-1"/>
    <s v="-"/>
    <s v="Sealey 2860 CFM – ADB3000"/>
    <s v="VPL-FHZ80, S/N: 7200814"/>
    <d v="2024-02-20T00:00:00"/>
    <n v="295301.82"/>
    <n v="203898.85"/>
    <x v="1420"/>
    <n v="1"/>
  </r>
  <r>
    <s v="55479"/>
    <s v="Vogn 18, 5 pers., brændstof"/>
    <s v="-"/>
    <s v="Rikke Mailund Mikkelsen"/>
    <x v="1"/>
    <s v="87104 Fællesvarer, Teknisk Service"/>
    <s v="Campusvej 55, 5230 Odense M"/>
    <s v="P8-Vest"/>
    <s v="Citroën"/>
    <s v="C4 Pure Tech 100 Attraction"/>
    <s v="VR7BAHNEAPE059518/DY91421"/>
    <d v="2024-01-11T00:00:00"/>
    <n v="161360"/>
    <n v="88748.05"/>
    <x v="1421"/>
    <n v="0"/>
  </r>
  <r>
    <s v="55480"/>
    <s v="Vogn 16, 5 pers., brændstof"/>
    <s v="-"/>
    <s v="Rikke Mailund Mikkelsen"/>
    <x v="1"/>
    <s v="87104 Fællesvarer, Teknisk Service"/>
    <s v="Campusvej 55, 5230 Odense M"/>
    <s v="P8-Vest"/>
    <s v="Citroën"/>
    <s v="C4 Pure Tech 100 Attraction"/>
    <s v="VR7BAHNEAPE053206/DY91420"/>
    <d v="2024-01-11T00:00:00"/>
    <n v="158926.25"/>
    <n v="87409.45"/>
    <x v="1422"/>
    <n v="0"/>
  </r>
  <r>
    <s v="55481"/>
    <s v="2x Ceph noder"/>
    <s v="-"/>
    <s v="Martin Lundquist Hansen"/>
    <x v="1"/>
    <s v="39600 eScience"/>
    <s v="Campusvej 55, 5230 Odense M"/>
    <s v="Serverrum Syd"/>
    <s v="Dell"/>
    <s v="PowerEdge 760xd2"/>
    <s v="-"/>
    <d v="2024-01-11T00:00:00"/>
    <n v="296185.15000000002"/>
    <n v="162901.82999999999"/>
    <x v="1423"/>
    <n v="0"/>
  </r>
  <r>
    <s v="55482"/>
    <s v="iBright1500FL gel imager"/>
    <s v="-"/>
    <s v="Per Svenningsen"/>
    <x v="1"/>
    <s v="10203 Kardiovaskulær &amp; Renalforskning"/>
    <s v="Campusvej 55, 5230 Odense M"/>
    <s v="V18-706d-1"/>
    <s v="Thermo Fischer Scientific"/>
    <s v="FL1500"/>
    <s v="2462623110055"/>
    <d v="2024-01-15T00:00:00"/>
    <n v="167200.01"/>
    <n v="91960"/>
    <x v="1424"/>
    <n v="0"/>
  </r>
  <r>
    <s v="55483"/>
    <s v="Live cell imaging system (placeret i incubator)"/>
    <s v="3110424"/>
    <s v="Jonas Heilskov Graversen"/>
    <x v="1"/>
    <s v="10204 Inflammationsforskning"/>
    <s v="Campusvej 55, 5230 Odense M"/>
    <s v="V18-609b-2"/>
    <s v="Cytena"/>
    <s v="CellCyte X"/>
    <s v="C-2101253"/>
    <d v="2024-03-14T00:00:00"/>
    <n v="435056.46"/>
    <n v="253782.95"/>
    <x v="1425"/>
    <n v="1"/>
  </r>
  <r>
    <s v="55485"/>
    <s v="Server"/>
    <s v="5310022"/>
    <s v="Carsten Svaneborg"/>
    <x v="1"/>
    <s v="93000 SDU IT"/>
    <s v="Campusvej 55, 5230 Odense M"/>
    <s v="E1-U22 Serverrum Syd - Ø5-511a"/>
    <s v="Hewlett Packard"/>
    <s v="HPE DL 345 G11"/>
    <s v="CZ24020HZY"/>
    <d v="2024-01-19T00:00:00"/>
    <n v="143788"/>
    <n v="79083.39"/>
    <x v="1426"/>
    <n v="1"/>
  </r>
  <r>
    <s v="55486"/>
    <s v="LC apparatur"/>
    <s v="3310146"/>
    <s v="Poul Nielsen"/>
    <x v="0"/>
    <s v="30503 Kemi og Farmaci"/>
    <s v="Campusvej 55, 5230 Odense M"/>
    <s v="Ø11-411-1"/>
    <s v="Waters"/>
    <s v="Pep 150"/>
    <s v="E23WFC763J"/>
    <d v="2024-03-07T00:00:00"/>
    <n v="699258.7"/>
    <n v="491145.99"/>
    <x v="1427"/>
    <n v="1"/>
  </r>
  <r>
    <s v="55487"/>
    <s v="Mikromanipulator"/>
    <s v="3310029"/>
    <s v="Adam Cohen Simonsen"/>
    <x v="2"/>
    <s v="30502 Fysik"/>
    <s v="Campusvej 55, 5230 Odense M"/>
    <s v="V11-601-1"/>
    <s v="Ramcon"/>
    <s v="MMO-4"/>
    <s v="23447"/>
    <d v="2024-03-15T00:00:00"/>
    <n v="116583"/>
    <n v="92294.86"/>
    <x v="1428"/>
    <n v="1"/>
  </r>
  <r>
    <s v="55488"/>
    <s v="Automated Cell Imaging System"/>
    <s v="3110448"/>
    <s v="Morten Meyer"/>
    <x v="1"/>
    <s v="10202 Neurobiologisk Forskning"/>
    <s v="Campusvej 55, 5230 Odense M"/>
    <s v="V17-613a-2"/>
    <s v="Molecular Devices"/>
    <s v="ImageXpress Pico w/ EC Unit"/>
    <s v="385705249"/>
    <d v="2024-02-22T00:00:00"/>
    <n v="794599.97"/>
    <n v="450273.34"/>
    <x v="1429"/>
    <n v="1"/>
  </r>
  <r>
    <s v="55489"/>
    <s v="Sensor, til den spektrale lyssammmensætning  på 300 m"/>
    <s v="2310055"/>
    <s v="Karl Michael Attard"/>
    <x v="1"/>
    <s v="30602 Nordcee"/>
    <s v="Campusvej 55, 5230 Odense M"/>
    <s v="V10-507-0"/>
    <s v="Trios"/>
    <s v="RAMSES  G2-ACC-VIS-Ti_300m"/>
    <s v="D160008E 051-23-9B02"/>
    <d v="2024-03-01T00:00:00"/>
    <n v="112195.41"/>
    <n v="65447.34"/>
    <x v="1430"/>
    <n v="1"/>
  </r>
  <r>
    <s v="55490"/>
    <s v="High throughput benchtop flow cytometer"/>
    <s v="3410119+3474402"/>
    <s v="Michele Fabris"/>
    <x v="0"/>
    <s v="42003 SDU Biotechnology"/>
    <s v="Campusvej 55, 5230 Odense M"/>
    <s v="Ø40-601A-0"/>
    <s v="Cytek"/>
    <s v="Guava easyCyte 5HT HPL"/>
    <s v="EC 22213681"/>
    <d v="2024-03-01T00:00:00"/>
    <n v="476157.95"/>
    <n v="334444.27"/>
    <x v="1431"/>
    <n v="1"/>
  </r>
  <r>
    <s v="55491"/>
    <s v="Pumpe til masse spektrometer"/>
    <s v="-"/>
    <s v="Lars Duelund"/>
    <x v="2"/>
    <s v="42001 Institutsekretariat, IGT"/>
    <s v="Campusvej 55, 5230 Odense M"/>
    <s v="Ø33-507a-1"/>
    <s v="Agilent"/>
    <s v="G2581-80803"/>
    <s v="MY2329SF02"/>
    <d v="2024-03-07T00:00:00"/>
    <n v="233920"/>
    <n v="185186.68"/>
    <x v="1432"/>
    <n v="0"/>
  </r>
  <r>
    <s v="55492"/>
    <s v="DAS (Decentralt Antenne System) til Retsmedicin på Nyt Sund"/>
    <s v="-"/>
    <s v="Lasse Birnbaum Jensen"/>
    <x v="1"/>
    <s v="87130 Fællesvarer, SDU IT"/>
    <s v="Campusvej 55, 5230 Odense M"/>
    <s v="Byg 42 og Byg 45-6"/>
    <s v="SolidWorks"/>
    <s v="Ingen"/>
    <s v="Ingen"/>
    <d v="2024-03-01T00:00:00"/>
    <n v="727840"/>
    <n v="424573.32"/>
    <x v="1433"/>
    <n v="0"/>
  </r>
  <r>
    <s v="55493"/>
    <s v="Firewall og manament platform"/>
    <s v="-"/>
    <s v="Lars Jakobsen"/>
    <x v="1"/>
    <s v="93003 Operations"/>
    <s v="Campusvej 55, 5230 Odense M"/>
    <s v="Netrum Nord/Syd"/>
    <s v="Cisco"/>
    <s v="FPR4225, FMC4700"/>
    <s v="FJC275218Z5,FJC28021VKE,WZP27480AUW"/>
    <d v="2024-04-01T00:00:00"/>
    <n v="1503553.02"/>
    <n v="902131.81"/>
    <x v="1434"/>
    <n v="0"/>
  </r>
  <r>
    <s v="55494"/>
    <s v="Vogn 7, 5 pers., brændstof"/>
    <s v="-"/>
    <s v="Rikke Mailund Mikkelsen"/>
    <x v="1"/>
    <s v="87104 Fællesvarer, Teknisk Service"/>
    <s v="Alsion 2, 6400 Sønderborg"/>
    <s v="Sønderborg"/>
    <s v="Mercedes-Benz"/>
    <s v="Citan Tourer 113 MPV 4x2 Aut 42076313-K7"/>
    <s v="W1VT1ECZ0PU354646/DY28416"/>
    <d v="2024-03-01T00:00:00"/>
    <n v="238125"/>
    <n v="138906.25"/>
    <x v="1435"/>
    <n v="0"/>
  </r>
  <r>
    <s v="55495"/>
    <s v="Cisco Security EA"/>
    <s v="-"/>
    <s v="Lasse Birnbaum Jensen"/>
    <x v="1"/>
    <s v="93003 Operations"/>
    <s v="Campusvej 55, 5230 Odense M"/>
    <s v="Immaterielle licenser"/>
    <s v="Cisco"/>
    <s v="Umbrella, Anyconnect, ISE, FTD"/>
    <s v="-"/>
    <d v="2024-01-01T00:00:00"/>
    <n v="2918652.13"/>
    <n v="1605258.71"/>
    <x v="1436"/>
    <n v="0"/>
  </r>
  <r>
    <s v="55496"/>
    <s v="Toyota HiLux 2.8 diesel 204 Double Cab AWD aut. gear T3"/>
    <s v="-"/>
    <s v="Niels Christian With Møller"/>
    <x v="4"/>
    <s v="30601 Institutsekretariat"/>
    <s v="Campusvej 55, 5230 Odense M"/>
    <s v="Ved P4"/>
    <s v="Toyota"/>
    <s v="HiLux 2.8 diesel 204 Double Cab AWD aut."/>
    <s v="DZ62858"/>
    <d v="2024-03-11T00:00:00"/>
    <n v="368546.4"/>
    <n v="272570.76"/>
    <x v="1437"/>
    <n v="0"/>
  </r>
  <r>
    <s v="55497"/>
    <s v="2x Ceph noder"/>
    <s v="-"/>
    <s v="Martin Lundquist Hansen"/>
    <x v="1"/>
    <s v="39600 eScience"/>
    <s v="Campusvej 55, 5230 Odense M"/>
    <s v="Serverrum Syd"/>
    <s v="Dell"/>
    <s v="PowerEdge R760xd2"/>
    <s v="6Z99424, 5Z99424"/>
    <d v="2024-03-07T00:00:00"/>
    <n v="271021.7"/>
    <n v="158095.99"/>
    <x v="1438"/>
    <n v="0"/>
  </r>
  <r>
    <s v="55498"/>
    <s v="Aftalesedler vedr. Ændring af solgradiner til PVC fri solgardin"/>
    <s v="-"/>
    <s v="Martin Hansen"/>
    <x v="2"/>
    <s v="90405 Bygningsvedligehold"/>
    <s v="Campusvej 55, 5230 Odense M"/>
    <s v="Flere MMMI2 bygningen"/>
    <s v="Blendex"/>
    <s v="Ingen"/>
    <s v="ingen"/>
    <d v="2023-09-18T00:00:00"/>
    <n v="326400"/>
    <n v="242080"/>
    <x v="1439"/>
    <n v="0"/>
  </r>
  <r>
    <s v="55499"/>
    <s v="IQ4 vaskemaskine til akvarier, DCA-lab"/>
    <s v="3171764"/>
    <s v="Ditte Caroline Andersen"/>
    <x v="2"/>
    <s v="10123 KI, OUH, Forskningsenhed for Klinisk biokemi (Odense)"/>
    <s v="Campusvej 55, 5230 Odense M"/>
    <s v="V05-608b-0"/>
    <s v="KEN Hygiene Systems"/>
    <s v="IQ4 LAB 1M"/>
    <s v="78306"/>
    <d v="2024-02-29T00:00:00"/>
    <n v="129620.47"/>
    <n v="101536.05"/>
    <x v="1440"/>
    <n v="1"/>
  </r>
  <r>
    <s v="55500"/>
    <s v="FSTLB HPLC, Nuklearmedicinsk afdeling, OUH"/>
    <s v="2110177"/>
    <s v="Mikael Palner"/>
    <x v="2"/>
    <s v="10130 KI, OUH, Forskningsenhed for Klinisk fysiologi og nuklearmedicin (Odense)"/>
    <s v="Campusvej 55, 5230 Odense M"/>
    <s v="Nuklarmedicinsk afdeling, OUH"/>
    <s v="GE Healthcare"/>
    <s v="FASTlab HPLC+"/>
    <s v="FL-HPLC-0032"/>
    <d v="2023-12-12T00:00:00"/>
    <n v="200000"/>
    <n v="153333.28"/>
    <x v="1441"/>
    <n v="1"/>
  </r>
  <r>
    <s v="55504"/>
    <s v="Blodgasapparat ABL835"/>
    <s v="3110463"/>
    <s v="Per Svenningsen"/>
    <x v="0"/>
    <s v="10203 Kardiovaskulær &amp; Renalforskning"/>
    <s v="Campusvej 55, 5230 Odense M"/>
    <s v="V16-612b-0"/>
    <s v="Radiometer"/>
    <s v="ABL835"/>
    <s v="754R2830N0025"/>
    <d v="2023-11-20T00:00:00"/>
    <n v="333471"/>
    <n v="218344.16"/>
    <x v="1442"/>
    <n v="1"/>
  </r>
  <r>
    <s v="55505"/>
    <s v="2 tip-tilt piston stages and 1 rotational stage"/>
    <s v="-"/>
    <s v="Manuel Meyer"/>
    <x v="0"/>
    <s v="30502 Fysik"/>
    <s v="Campusvej 55, 5230 Odense M"/>
    <s v="Ø13-603-0"/>
    <s v="JPE"/>
    <s v="CTTPS1 (2 times), CSR1, CVIP2, CADM2"/>
    <s v="24082AAA, 19054AAA, 22475AAE, 18273"/>
    <d v="2024-06-01T00:00:00"/>
    <n v="504681.68"/>
    <n v="372503.13"/>
    <x v="1443"/>
    <n v="0"/>
  </r>
  <r>
    <s v="55506"/>
    <s v="Cement pumpe/blander der er computerstyret"/>
    <s v="-"/>
    <s v="Roberto Naboni"/>
    <x v="1"/>
    <s v="43009 SDU CREATE"/>
    <s v="Campusvej 55, 5230 Odense M"/>
    <s v="Ø31-608-1"/>
    <s v="m-tec"/>
    <s v="Mixing pump duo-mix connect 3DCP+"/>
    <s v="471240004"/>
    <d v="2024-03-04T00:00:00"/>
    <n v="236772.09"/>
    <n v="138117.07999999999"/>
    <x v="1444"/>
    <n v="0"/>
  </r>
  <r>
    <s v="55507"/>
    <s v="Genanalyser på vævssnit"/>
    <s v="3110166"/>
    <s v="Thomas Levin Andersen"/>
    <x v="2"/>
    <s v="10107 KI, OUH, Forskningsenhed for Patologi (Odense)"/>
    <s v="Campusvej 55, 5230 Odense M"/>
    <s v="V17-808a-1"/>
    <s v="Nanostring"/>
    <s v="GeoMx"/>
    <s v="2201G0371"/>
    <d v="2023-01-01T00:00:00"/>
    <n v="727298.14"/>
    <n v="490926.22"/>
    <x v="1445"/>
    <n v="1"/>
  </r>
  <r>
    <s v="55508"/>
    <s v="Staldinventar 1"/>
    <s v="-"/>
    <s v="Louise Langhorn"/>
    <x v="5"/>
    <s v="19500 Biomedicinsk Laboratorium"/>
    <s v="Campusvej 55, 5230 Odense M"/>
    <s v="V10-606a-0"/>
    <s v="Fiotek Rustfri Stål"/>
    <s v="Speciallavet"/>
    <s v="Speciallavet"/>
    <d v="2024-05-01T00:00:00"/>
    <n v="238675.68"/>
    <n v="215802.61"/>
    <x v="1446"/>
    <n v="0"/>
  </r>
  <r>
    <s v="55509"/>
    <s v="Staldinventar 2"/>
    <s v="-"/>
    <s v="Louise Langhorn"/>
    <x v="5"/>
    <s v="19500 Biomedicinsk Laboratorium"/>
    <s v="Campusvej 55, 5230 Odense M"/>
    <s v="V11-606a-0"/>
    <s v="Fiotek Rustfri Stål"/>
    <s v="Speciallavet"/>
    <s v="Speciallavet"/>
    <d v="2024-05-01T00:00:00"/>
    <n v="238675.66"/>
    <n v="215802.59"/>
    <x v="1447"/>
    <n v="0"/>
  </r>
  <r>
    <s v="55510"/>
    <s v="Staldinventar 3"/>
    <s v="-"/>
    <s v="Louise Langhorn"/>
    <x v="5"/>
    <s v="19500 Biomedicinsk Laboratorium"/>
    <s v="Campusvej 55, 5230 Odense M"/>
    <s v="V12-607b-0"/>
    <s v="Fiotek"/>
    <s v="Speciallavet"/>
    <s v="Speciallavet"/>
    <d v="2024-05-01T00:00:00"/>
    <n v="238675.66"/>
    <n v="215802.59"/>
    <x v="1448"/>
    <n v="0"/>
  </r>
  <r>
    <s v="55511"/>
    <s v="Mikroskop med fodpedal til mus 1"/>
    <s v="-"/>
    <s v="Jesper Stæhr"/>
    <x v="1"/>
    <s v="19500 Biomedicinsk Laboratorium"/>
    <s v="Campusvej 55, 5230 Odense M"/>
    <s v="V12-612c-0"/>
    <s v="Leica"/>
    <s v="Leica M620 mikroskop"/>
    <s v="190224001"/>
    <d v="2024-11-01T00:00:00"/>
    <n v="337500"/>
    <n v="241875"/>
    <x v="1449"/>
    <n v="0"/>
  </r>
  <r>
    <s v="55512"/>
    <s v="Mikroskop med fodpedal til mus 2dal"/>
    <s v="-"/>
    <s v="Jesper Stæhr"/>
    <x v="1"/>
    <s v="19500 Biomedicinsk Laboratorium"/>
    <s v="Campusvej 55, 5230 Odense M"/>
    <s v="V11-612a-0"/>
    <s v="Leica"/>
    <s v="Leica M620 mikroskop"/>
    <s v="190224002"/>
    <d v="2024-11-01T00:00:00"/>
    <n v="337500"/>
    <n v="241875"/>
    <x v="1450"/>
    <n v="0"/>
  </r>
  <r>
    <s v="55513"/>
    <s v="Stereomikroskop"/>
    <s v="3410143"/>
    <s v="Mohammad Malekan"/>
    <x v="2"/>
    <s v="45002 SDU Mechatronics (CIM)"/>
    <s v="Alsion 2, 6400 Sønderborg"/>
    <s v="A3 03"/>
    <s v="Nikon"/>
    <s v="SMZ18"/>
    <s v="20231001"/>
    <d v="2024-05-01T00:00:00"/>
    <n v="119066"/>
    <n v="96245.01"/>
    <x v="1451"/>
    <n v="1"/>
  </r>
  <r>
    <s v="55514"/>
    <s v="Particle analysis"/>
    <s v="3310074"/>
    <s v="Changzhu Wu"/>
    <x v="0"/>
    <s v="30503 Kemi og Farmaci"/>
    <s v="Campusvej 55, 5230 Odense M"/>
    <s v="Ø11-409-2"/>
    <s v="Malvern Panalytical"/>
    <s v="Zetasizer Pro-Red ZSU3205"/>
    <s v="MAL1318998"/>
    <d v="2024-04-02T00:00:00"/>
    <n v="398392.96"/>
    <n v="284566.42"/>
    <x v="1452"/>
    <n v="1"/>
  </r>
  <r>
    <s v="55515"/>
    <s v="Blodvolumenmåler"/>
    <s v="5110045"/>
    <s v="Carsten Lundby"/>
    <x v="1"/>
    <s v="15400 Institut for Idræt og Biomekanik"/>
    <s v="Campusvej 55, 5230 Odense M"/>
    <s v="Ø11-110a-1"/>
    <s v="Detalo Health"/>
    <s v="Detalo Performance"/>
    <s v="C-0008"/>
    <d v="2024-05-15T00:00:00"/>
    <n v="262500"/>
    <n v="161875"/>
    <x v="1453"/>
    <n v="1"/>
  </r>
  <r>
    <s v="55516"/>
    <s v="Operationsstue 2, enhed 1"/>
    <s v="-"/>
    <s v="Louise Langhorn"/>
    <x v="2"/>
    <s v="19500 Biomedicinsk Laboratorium"/>
    <s v="Campusvej 55, 5230 Odense M"/>
    <s v="V07-608a-0"/>
    <s v="KLS Martin Group"/>
    <s v="REF. 89-903-02-04"/>
    <s v="99907762, 89907757"/>
    <d v="2024-05-01T00:00:00"/>
    <n v="502356"/>
    <n v="406071.1"/>
    <x v="1454"/>
    <n v="0"/>
  </r>
  <r>
    <s v="55517"/>
    <s v="Operationsstue 2, enhed 2"/>
    <s v="-"/>
    <s v="Louise Langhorn"/>
    <x v="2"/>
    <s v="19500 Biomedicinsk Laboratorium"/>
    <s v="Campusvej 55, 5230 Odense M"/>
    <s v="V07-608a-0"/>
    <s v="KLS Martin Group"/>
    <s v="REF. 89-903-02-04"/>
    <s v="89907760, 89907755"/>
    <d v="2024-05-01T00:00:00"/>
    <n v="502356"/>
    <n v="406071.1"/>
    <x v="1455"/>
    <n v="0"/>
  </r>
  <r>
    <s v="55519"/>
    <s v="Stimulated Raman Scattering microscope + DeltaEmerald laser"/>
    <s v="2310123"/>
    <s v="Morten Frendø Ebbesen"/>
    <x v="2"/>
    <s v="31000 Institut for Biokemi og Molekylær Biologi"/>
    <s v="Campusvej 55, 5230 Odense M"/>
    <s v="V12-603a-0"/>
    <s v="LightCore (SRS mikroskop) og APE (deltaEmerald laser)"/>
    <s v="Bond Explorer"/>
    <s v="S10017 (Laser)"/>
    <d v="2024-06-01T00:00:00"/>
    <n v="4511835.9000000004"/>
    <n v="3684666.01"/>
    <x v="1456"/>
    <n v="1"/>
  </r>
  <r>
    <s v="55521"/>
    <s v="Drone med udstyr"/>
    <s v="2310017+3310173"/>
    <s v="Niels Svane"/>
    <x v="0"/>
    <s v="30605 Økologi"/>
    <s v="Campusvej 55, 5230 Odense M"/>
    <s v="V11-510b-0"/>
    <s v="Wingtra"/>
    <s v="One v.2"/>
    <s v="4884"/>
    <d v="2024-06-03T00:00:00"/>
    <n v="239562.5"/>
    <n v="176819.97"/>
    <x v="1457"/>
    <n v="1"/>
  </r>
  <r>
    <s v="55523"/>
    <s v="Potentiostate coupled with RRDE controller used for electrochemical measurements"/>
    <s v="3310174+2323594"/>
    <s v="Christine Joy Mckenzie"/>
    <x v="0"/>
    <s v="30503 Kemi og Farmaci"/>
    <s v="Campusvej 55, 5230 Odense M"/>
    <s v="Ø11-503-1"/>
    <s v="Biologic"/>
    <s v="SP-300/240"/>
    <s v="2553"/>
    <d v="2024-08-05T00:00:00"/>
    <n v="192276.44"/>
    <n v="146496.32000000001"/>
    <x v="1458"/>
    <n v="1"/>
  </r>
  <r>
    <s v="55524"/>
    <s v="VNIR Hyperscpectral Camera"/>
    <s v="3410173+3410156"/>
    <s v="Casper Høgh Kunstmann"/>
    <x v="2"/>
    <s v="44002 SDU NanoSyd"/>
    <s v="Alsion 2, 6400 Sønderborg"/>
    <s v="J1 09"/>
    <s v="IMEC VZN"/>
    <s v="Snapscan VNIR 150"/>
    <s v="-"/>
    <d v="2024-07-01T00:00:00"/>
    <n v="165640.85999999999"/>
    <n v="136653.72"/>
    <x v="1459"/>
    <n v="1"/>
  </r>
  <r>
    <s v="55525"/>
    <s v="Robothånd"/>
    <s v="-"/>
    <s v="Karina T. Therkildsen"/>
    <x v="1"/>
    <s v="41008 SDU I4.0 LAB"/>
    <s v="Campusvej 55, 5230 Odense M"/>
    <s v="Ø28-603-2"/>
    <s v="Shadow Robot Company Ltd"/>
    <s v="Shadow right Hand"/>
    <s v="E3M5R-6282-881"/>
    <d v="2024-06-26T00:00:00"/>
    <n v="720301.18"/>
    <n v="456190.75"/>
    <x v="1460"/>
    <n v="0"/>
  </r>
  <r>
    <s v="55526"/>
    <s v="Hoved til cement sprøjte til montering på robot"/>
    <s v="-"/>
    <s v="Roberto Naboni"/>
    <x v="1"/>
    <s v="43009 SDU CREATE"/>
    <s v="Campusvej 55, 5230 Odense M"/>
    <s v="Ø31-608-1"/>
    <s v="Concrenetics"/>
    <s v="2K Dynamic Mixer Unit"/>
    <s v="-"/>
    <d v="2024-07-25T00:00:00"/>
    <n v="145617.59"/>
    <n v="94651.44"/>
    <x v="1461"/>
    <n v="0"/>
  </r>
  <r>
    <s v="55527"/>
    <s v="Ultralydssvejser"/>
    <s v="2474961"/>
    <s v="William Greenbank"/>
    <x v="2"/>
    <s v="45003 SDU Center for Industriel Elektronik (CIE)"/>
    <s v="Alsion 2, 6400 Sønderborg"/>
    <s v="CIE 4-05"/>
    <s v="Schunk Sonosystems GmbH"/>
    <s v="C35-B"/>
    <s v="24-0101"/>
    <d v="2024-07-01T00:00:00"/>
    <n v="257096.22"/>
    <n v="212104.38"/>
    <x v="1462"/>
    <n v="1"/>
  </r>
  <r>
    <s v="55528"/>
    <s v="Simulerings PC"/>
    <s v="3410040"/>
    <s v="Vincent Le Corre"/>
    <x v="0"/>
    <s v="44006 SDU Centre for advanced photovoltaics and energy - CAPE"/>
    <s v="Alsion 2, 6400 Sønderborg"/>
    <s v="C2 21"/>
    <s v="PROconsult Data A/S"/>
    <s v="ASUS Pro WS TRX50-SAGE Wi-Fi 7 E-ATX CEB"/>
    <s v="RCM0KC1736919X8"/>
    <d v="2024-09-01T00:00:00"/>
    <n v="155407.65"/>
    <n v="120255.93"/>
    <x v="1463"/>
    <n v="1"/>
  </r>
  <r>
    <s v="55529"/>
    <s v="Near Field Microscope"/>
    <s v="2410173+3410152"/>
    <s v="Jacek Fiutowski"/>
    <x v="2"/>
    <s v="44002 SDU NanoSyd"/>
    <s v="Alsion 2, 6400 Sønderborg"/>
    <s v="H0 07"/>
    <s v="NeaSpec 'Attocube Systems AG"/>
    <s v="NeaScope"/>
    <s v="-"/>
    <d v="2024-06-01T00:00:00"/>
    <n v="3309523.08"/>
    <n v="2702777.18"/>
    <x v="1464"/>
    <n v="1"/>
  </r>
  <r>
    <s v="55530"/>
    <s v="LI-7820 N2O/H2O Trace Gas Analyzer"/>
    <s v="3310161"/>
    <s v="Jonas Stage Sø"/>
    <x v="1"/>
    <s v="30605 Økologi"/>
    <s v="Campusvej 55, 5230 Odense M"/>
    <s v="V11-405a-1"/>
    <s v="LI-COR Biosciences GmbH"/>
    <s v="LI-7820"/>
    <s v="TG20-01480"/>
    <d v="2024-01-08T00:00:00"/>
    <n v="498854.55"/>
    <n v="274370.02"/>
    <x v="1465"/>
    <n v="1"/>
  </r>
  <r>
    <s v="55531"/>
    <s v="Kølekabinet"/>
    <s v="-"/>
    <s v="Jesper Stæhr"/>
    <x v="2"/>
    <s v="19500 Biomedicinsk Laboratorium"/>
    <s v="Campusvej 55, 5230 Odense M"/>
    <s v="V15-612c-0"/>
    <s v="SABLE SYSTEMS"/>
    <s v="CAB-24-RH-L-EU"/>
    <s v="CAB24240001"/>
    <d v="2024-12-01T00:00:00"/>
    <n v="333408.36"/>
    <n v="288953.93"/>
    <x v="1466"/>
    <n v="0"/>
  </r>
  <r>
    <s v="55532"/>
    <s v="Adfærdsundersøgningsudstyr mus"/>
    <s v="3110550"/>
    <s v="Kate Lykke Lambertsen"/>
    <x v="2"/>
    <s v="10202 Neurobiologisk Forskning"/>
    <s v="Campusvej 55, 5230 Odense M"/>
    <s v="V14-612a-0"/>
    <s v="Panlab, S.L.U"/>
    <s v="LE111-LE116"/>
    <s v="3191921"/>
    <d v="2025-09-01T00:00:00"/>
    <n v="182972.21"/>
    <n v="172298.83"/>
    <x v="1467"/>
    <n v="1"/>
  </r>
  <r>
    <s v="55533"/>
    <s v="Måleudstyr og dataopsamling"/>
    <s v="3474287"/>
    <s v="Daniel Teichmann"/>
    <x v="1"/>
    <s v="41005 SDU Health Informatics and Technology"/>
    <s v="Campusvej 55, 5230 Odense M"/>
    <s v="Ø28-605a-1"/>
    <s v="BIOPAC"/>
    <s v="BIOPAC, MP160 System incl AMI100"/>
    <s v="2401A-00029ED AMI2303D0"/>
    <d v="2024-02-16T00:00:00"/>
    <n v="169800.12"/>
    <n v="96220.08"/>
    <x v="1468"/>
    <n v="1"/>
  </r>
  <r>
    <s v="55534"/>
    <s v="Cryostat"/>
    <s v="-"/>
    <s v="Manuel Meyer"/>
    <x v="0"/>
    <s v="30502 Fysik"/>
    <s v="Campusvej 55, 5230 Odense M"/>
    <s v="Ø13-603-0"/>
    <s v="ICE Oxford"/>
    <s v="DRYICE1.5K-PT Cryogen-Free Top Loading S"/>
    <s v="TBD"/>
    <d v="2024-11-07T00:00:00"/>
    <n v="265831.09999999998"/>
    <n v="212031.93"/>
    <x v="1469"/>
    <n v="0"/>
  </r>
  <r>
    <s v="55535"/>
    <s v="Ombygning af foderforberedelse og sommerlab Marinebiologisk Forskningscenter"/>
    <s v="-"/>
    <s v="Rasmus Davidsen"/>
    <x v="2"/>
    <s v="87002 Fælles ny- og ombygning"/>
    <s v="Hindsholmvej 11, 5300 Kerteminde"/>
    <s v="Sommerlab filetering,øst af HB"/>
    <s v="Flere"/>
    <s v="Intet"/>
    <s v="Intet"/>
    <d v="2025-12-01T00:00:00"/>
    <n v="2944422.08"/>
    <n v="2846274.68"/>
    <x v="1470"/>
    <n v="0"/>
  </r>
  <r>
    <s v="55537"/>
    <s v="Server"/>
    <s v="-"/>
    <s v="Lars Hvidberg"/>
    <x v="1"/>
    <s v="10306 Epidemiologi, Biostatistik og Biodemografi (EBB)"/>
    <s v="Campusvej 55, 5230 Odense M"/>
    <s v="Danmarks Statistik"/>
    <s v="HP"/>
    <s v="HPE DL345"/>
    <s v="-"/>
    <d v="2024-09-27T00:00:00"/>
    <n v="182200"/>
    <n v="124503.32"/>
    <x v="1471"/>
    <n v="0"/>
  </r>
  <r>
    <s v="55538"/>
    <s v="Kamera - High resolution RGB camera for aerial imaging  including lens"/>
    <s v="3310180"/>
    <s v="Mads Toudal Frandsen"/>
    <x v="0"/>
    <s v="30502 Fysik"/>
    <s v="Campusvej 55, 5230 Odense M"/>
    <s v="Ø17-602a-1"/>
    <s v="Phase One A/S"/>
    <s v="Kamera: PHASEONE IXM-GS120, linse:  RSM3"/>
    <s v="MV030100"/>
    <d v="2024-09-01T00:00:00"/>
    <n v="332599.57"/>
    <n v="257368.71"/>
    <x v="1472"/>
    <n v="1"/>
  </r>
  <r>
    <s v="55539"/>
    <s v="OMicroscope"/>
    <s v="3310074"/>
    <s v="Changzhu Wu"/>
    <x v="0"/>
    <s v="30503 Kemi og Farmaci"/>
    <s v="Campusvej 55, 5230 Odense M"/>
    <s v="ø11-409-2"/>
    <s v="Nikon"/>
    <s v="T52"/>
    <s v="255508"/>
    <d v="2024-09-09T00:00:00"/>
    <n v="100000"/>
    <n v="77380.95"/>
    <x v="1473"/>
    <n v="1"/>
  </r>
  <r>
    <s v="55540"/>
    <s v="Laser Diffraction Technology"/>
    <s v="5310035"/>
    <s v="René Holm"/>
    <x v="0"/>
    <s v="30503 Kemi og Farmaci"/>
    <s v="Campusvej 55, 5230 Odense M"/>
    <s v="Ø10-410a-1"/>
    <s v="Malvern Panalytical, UK"/>
    <s v="24265"/>
    <s v="100012083"/>
    <d v="2024-10-07T00:00:00"/>
    <n v="499000"/>
    <n v="392071.42"/>
    <x v="1474"/>
    <n v="1"/>
  </r>
  <r>
    <s v="55541"/>
    <s v="Ventilationsanlæg - Grafisk Center"/>
    <s v="-"/>
    <s v="Kim Andreasen"/>
    <x v="3"/>
    <s v="90400 Teknisk Service"/>
    <s v="Campusvej 55, 5230 Odense M"/>
    <s v="Grafisk Center"/>
    <s v="Systemair"/>
    <s v="Geniox 12"/>
    <s v="2405-0021492622-10"/>
    <d v="2024-10-01T00:00:00"/>
    <n v="1477242.35"/>
    <n v="1329518.1299999999"/>
    <x v="1475"/>
    <n v="0"/>
  </r>
  <r>
    <s v="55542"/>
    <s v="HPC noder med 4x Nvidia H100  - cray -"/>
    <s v="-"/>
    <s v="Martin Lundquist Hansen"/>
    <x v="1"/>
    <s v="39600 eScience"/>
    <s v="Campusvej 55, 5230 Odense M"/>
    <s v="HPC Serverrum"/>
    <s v="HPE"/>
    <s v="Cray SC XD665"/>
    <s v="CZ24270DMS, CZ24270DMV, CZ24270DMR,"/>
    <d v="2024-08-12T00:00:00"/>
    <n v="2888757"/>
    <n v="1925838"/>
    <x v="1476"/>
    <n v="0"/>
  </r>
  <r>
    <s v="55543"/>
    <s v="HPC node med 4x Nvidia L40sHA v2  (SY)"/>
    <s v="-"/>
    <s v="Martin Lundquist Hansen"/>
    <x v="1"/>
    <s v="39600 eScience"/>
    <s v="Campusvej 55, 5230 Odense M"/>
    <s v="HPC Serverrum"/>
    <s v="HPE"/>
    <s v="ProLiant DL385 Gen11"/>
    <s v="CZ2432085H"/>
    <d v="2024-08-22T00:00:00"/>
    <n v="299185"/>
    <n v="199456.64000000001"/>
    <x v="1477"/>
    <n v="0"/>
  </r>
  <r>
    <s v="55544"/>
    <s v="Gartnerbil"/>
    <s v="-"/>
    <s v="Henrik Toft"/>
    <x v="4"/>
    <s v="90405 Bygningsvedligehold"/>
    <s v="Campusvej 55, 5230 Odense M"/>
    <s v="Teknisk Service Gartnerafd"/>
    <s v="Addax"/>
    <s v="MT15x"/>
    <s v="EA 38 943"/>
    <d v="2024-10-01T00:00:00"/>
    <n v="571510"/>
    <n v="464351.88"/>
    <x v="1478"/>
    <n v="0"/>
  </r>
  <r>
    <s v="55545"/>
    <s v="MiniRaman"/>
    <s v="3410156+3410187"/>
    <s v="Casper Høgh Kunstmann"/>
    <x v="0"/>
    <s v="44002 SDU NanoSyd"/>
    <s v="Alsion 2, 6400 Sønderborg"/>
    <s v="J1 09"/>
    <s v="Lightnovo Aps"/>
    <s v="miniRaman SERS"/>
    <s v="10006"/>
    <d v="2024-10-01T00:00:00"/>
    <n v="136482"/>
    <n v="107235.85"/>
    <x v="1479"/>
    <n v="1"/>
  </r>
  <r>
    <s v="55547"/>
    <s v="BML - blødtvandsanlæg"/>
    <s v="-"/>
    <s v="Martin Hansen"/>
    <x v="5"/>
    <s v="87002 Fælles ny- og ombygning"/>
    <s v="Campusvej 55, 5230 Odense M"/>
    <s v="BML"/>
    <s v="Flere"/>
    <s v="Intet"/>
    <s v="Ingen"/>
    <d v="2024-11-01T00:00:00"/>
    <n v="253593"/>
    <n v="235630.15"/>
    <x v="1480"/>
    <n v="0"/>
  </r>
  <r>
    <s v="55548"/>
    <s v="El-truck"/>
    <s v="-"/>
    <s v="Pia Irene Hjort"/>
    <x v="4"/>
    <s v="90402 Service og logistik"/>
    <s v="Campusvej 55, 5230 Odense M"/>
    <s v="Teknisk Service"/>
    <s v="A. Flensborg"/>
    <s v="AC24 LBV"/>
    <s v="-"/>
    <d v="2024-11-01T00:00:00"/>
    <n v="115938.72"/>
    <n v="95407.89"/>
    <x v="1481"/>
    <n v="0"/>
  </r>
  <r>
    <s v="55549"/>
    <s v="El-truck"/>
    <s v="-"/>
    <s v="Pia Irene Hjort"/>
    <x v="4"/>
    <s v="90402 Service og logistik"/>
    <s v="Campusvej 55, 5230 Odense M"/>
    <s v="Teknisk Service"/>
    <s v="A. Flensborg"/>
    <s v="AC24 LBV"/>
    <s v="Intet"/>
    <d v="2024-11-01T00:00:00"/>
    <n v="115938.72"/>
    <n v="95407.89"/>
    <x v="1482"/>
    <n v="0"/>
  </r>
  <r>
    <s v="55550"/>
    <s v="Mørklægning cellelab. V5-505-1"/>
    <s v="-"/>
    <s v="Jacob Stork-Hansen"/>
    <x v="2"/>
    <s v="90405 Bygningsvedligehold"/>
    <s v="Campusvej 55, 5230 Odense M"/>
    <s v="V5-505-1"/>
    <s v="HLR"/>
    <s v="Matera"/>
    <s v="Intet"/>
    <d v="2024-09-01T00:00:00"/>
    <n v="123710"/>
    <n v="104122.57"/>
    <x v="1483"/>
    <n v="0"/>
  </r>
  <r>
    <s v="55551"/>
    <s v="Brandglasparti ved &quot;Zonen&quot;"/>
    <s v="-"/>
    <s v="Jacob Stork-Hansen"/>
    <x v="2"/>
    <s v="90405 Bygningsvedligehold"/>
    <s v="Campusvej 55, 5230 Odense M"/>
    <s v="SDU IT- ved Zonen"/>
    <s v="S. Guldfeldt Nielsen A/S"/>
    <s v="Intet"/>
    <s v="Intet"/>
    <d v="2024-07-01T00:00:00"/>
    <n v="120750"/>
    <n v="99618.75"/>
    <x v="1484"/>
    <n v="0"/>
  </r>
  <r>
    <s v="55552"/>
    <s v="Etablering af ny væg i Grafisk Center"/>
    <s v="-"/>
    <s v="Jacob Stork-Hansen"/>
    <x v="2"/>
    <s v="90405 Bygningsvedligehold"/>
    <s v="Campusvej 55, 5230 Odense M"/>
    <s v="Grafisk Center"/>
    <s v="Flere"/>
    <s v="Intet"/>
    <s v="Intet"/>
    <d v="2024-11-01T00:00:00"/>
    <n v="229871.43"/>
    <n v="197306.3"/>
    <x v="1485"/>
    <n v="0"/>
  </r>
  <r>
    <s v="55553"/>
    <s v="Chronos 4K High speed camera"/>
    <s v="2474961"/>
    <s v="Vadzim Adashkevich"/>
    <x v="2"/>
    <s v="45003 SDU Center for Industriel Elektronik (CIE)"/>
    <s v="Alsion 2, 6400 Sønderborg"/>
    <s v="A2 04"/>
    <s v="'Kron Technologies"/>
    <s v="Chronos 4K12"/>
    <s v="102"/>
    <d v="2024-12-01T00:00:00"/>
    <n v="128850"/>
    <n v="111670"/>
    <x v="1486"/>
    <n v="1"/>
  </r>
  <r>
    <s v="55555"/>
    <s v="Dobbelt-sidet informationspylon, Esbjerg"/>
    <s v="-"/>
    <s v="Lene Bjerringgaard Chrog"/>
    <x v="1"/>
    <s v="90405 Bygningsvedligehold"/>
    <s v="Niels Bohrs Vej 9, 6700 Esbjerg"/>
    <s v="Niels Bohrs vej 9"/>
    <s v="Flere"/>
    <s v="Pylon exp4 smd-o dobbeltsidet"/>
    <s v="S/N: 231980022 - 231980025"/>
    <d v="2024-09-01T00:00:00"/>
    <n v="229594.5"/>
    <n v="156889.54999999999"/>
    <x v="1487"/>
    <n v="0"/>
  </r>
  <r>
    <s v="55556"/>
    <s v="Mobil robot platform"/>
    <s v="2410106"/>
    <s v="Karina T. Therkildsen"/>
    <x v="1"/>
    <s v="41003 SDU Robotics"/>
    <s v="Campusvej 55, 5230 Odense M"/>
    <s v="Ø21-603-00"/>
    <s v="Robotnik"/>
    <s v="Summit-XL Steel"/>
    <s v="SXLS0-240410AA"/>
    <d v="2024-08-25T00:00:00"/>
    <n v="217216.45"/>
    <n v="144811"/>
    <x v="1488"/>
    <n v="1"/>
  </r>
  <r>
    <s v="55557"/>
    <s v="single-cell RNA-sekventering"/>
    <s v="3110166"/>
    <s v="Signe Marie Andersen"/>
    <x v="2"/>
    <s v="10107 KI, OUH, Forskningsenhed for Patologi (Odense)"/>
    <s v="Campusvej 55, 5230 Odense M"/>
    <s v="bygn 45-4 V17-811C-1"/>
    <s v="10xgenomics"/>
    <s v="1000529"/>
    <s v="XETG00352"/>
    <d v="2024-03-01T00:00:00"/>
    <n v="1985230.09"/>
    <n v="1571640.52"/>
    <x v="1489"/>
    <n v="1"/>
  </r>
  <r>
    <s v="55558"/>
    <s v="Operationsleje"/>
    <s v="-"/>
    <s v="Louise Langhorn"/>
    <x v="2"/>
    <s v="19500 Biomedicinsk Laboratorium"/>
    <s v="Campusvej 55, 5230 Odense M"/>
    <s v="V06-608b-0"/>
    <s v="Lojer"/>
    <s v="Scandia Prime"/>
    <s v="LOSA202403160356"/>
    <d v="2024-09-20T00:00:00"/>
    <n v="180000"/>
    <n v="151500"/>
    <x v="1490"/>
    <n v="0"/>
  </r>
  <r>
    <s v="55559"/>
    <s v="CTS MMMI 2 - kontantfinansiering"/>
    <s v="-"/>
    <s v="Annemette Sjelhøj"/>
    <x v="2"/>
    <s v="87002 Fælles ny- og ombygning"/>
    <s v="Campusvej 55, 5230 Odense M"/>
    <s v="MMMI2"/>
    <s v="Flere"/>
    <s v="Intet"/>
    <s v="Intet"/>
    <d v="2024-02-01T00:00:00"/>
    <n v="309900"/>
    <n v="242755"/>
    <x v="1491"/>
    <n v="0"/>
  </r>
  <r>
    <s v="55560"/>
    <s v="Campusudviklings fælleskontor og mødelokale"/>
    <s v="-"/>
    <s v="Thomas Kromann Jacobsen"/>
    <x v="2"/>
    <s v="90405 Bygningsvedligehold"/>
    <s v="Campusvej 55, 5230 Odense M"/>
    <s v="Campusudvikling Ø10-401a+b-2"/>
    <s v="Ingen"/>
    <s v="Intet"/>
    <s v="Intet"/>
    <d v="2024-10-01T00:00:00"/>
    <n v="342091.18"/>
    <n v="290777.52"/>
    <x v="1492"/>
    <n v="0"/>
  </r>
  <r>
    <s v="55561"/>
    <s v="Rottereol 1"/>
    <s v="-"/>
    <s v="Jesper Stæhr"/>
    <x v="2"/>
    <s v="19500 Biomedicinsk Laboratorium"/>
    <s v="Campusvej 55, 5230 Odense M"/>
    <s v="V12-610a-0"/>
    <s v="Techni Plast"/>
    <s v="EmeRAT"/>
    <s v="T22L08488"/>
    <d v="2024-10-01T00:00:00"/>
    <n v="137322.01"/>
    <n v="116723.71"/>
    <x v="1493"/>
    <n v="0"/>
  </r>
  <r>
    <s v="55562"/>
    <s v="Rottereol 2"/>
    <s v="-"/>
    <s v="Jesper Stæhr"/>
    <x v="2"/>
    <s v="19500 Biomedicinsk Laboratorium"/>
    <s v="Campusvej 55, 5230 Odense M"/>
    <s v="V12-610a-0"/>
    <s v="Techni Plast"/>
    <s v="EmeRAT"/>
    <s v="T23L28738"/>
    <d v="2024-10-01T00:00:00"/>
    <n v="137322.01"/>
    <n v="116723.71"/>
    <x v="1494"/>
    <n v="0"/>
  </r>
  <r>
    <s v="55563"/>
    <s v="Rottereol 3"/>
    <s v="-"/>
    <s v="Jesper Stæhr"/>
    <x v="2"/>
    <s v="19500 Biomedicinsk Laboratorium"/>
    <s v="Campusvej 55, 5230 Odense M"/>
    <s v="V12-610a-0"/>
    <s v="Techni Plast"/>
    <s v="EmeRAT"/>
    <s v="T24L00238"/>
    <d v="2024-10-01T00:00:00"/>
    <n v="137322.01"/>
    <n v="116723.71"/>
    <x v="1495"/>
    <n v="0"/>
  </r>
  <r>
    <s v="55564"/>
    <s v="Rottereol 4"/>
    <s v="-"/>
    <s v="Jesper Stæhr"/>
    <x v="2"/>
    <s v="19500 Biomedicinsk Laboratorium"/>
    <s v="Campusvej 55, 5230 Odense M"/>
    <s v="V12-610a-0"/>
    <s v="Techni Plast"/>
    <s v="EmeRAT"/>
    <s v="T24L00238"/>
    <d v="2024-10-01T00:00:00"/>
    <n v="137322.01"/>
    <n v="116723.71"/>
    <x v="1496"/>
    <n v="0"/>
  </r>
  <r>
    <s v="55565"/>
    <s v="Rottereol 5"/>
    <s v="-"/>
    <s v="Jesper Stæhr"/>
    <x v="2"/>
    <s v="19500 Biomedicinsk Laboratorium"/>
    <s v="Campusvej 55, 5230 Odense M"/>
    <s v="V12-610a-0"/>
    <s v="Techni Plast"/>
    <s v="EmeRAT"/>
    <s v="T24L00238"/>
    <d v="2024-10-01T00:00:00"/>
    <n v="137322.01"/>
    <n v="116723.71"/>
    <x v="1497"/>
    <n v="0"/>
  </r>
  <r>
    <s v="55566"/>
    <s v="Rottereol 6"/>
    <s v="-"/>
    <s v="Jesper Stæhr"/>
    <x v="2"/>
    <s v="19500 Biomedicinsk Laboratorium"/>
    <s v="Campusvej 55, 5230 Odense M"/>
    <s v="V12-610a-0"/>
    <s v="Techni Plast"/>
    <s v="EmeRAT"/>
    <s v="T24L00238"/>
    <d v="2024-10-01T00:00:00"/>
    <n v="137322.01"/>
    <n v="116723.71"/>
    <x v="1498"/>
    <n v="0"/>
  </r>
  <r>
    <s v="55567"/>
    <s v="Rottereol 7"/>
    <s v="-"/>
    <s v="Jesper Stæhr"/>
    <x v="2"/>
    <s v="19500 Biomedicinsk Laboratorium"/>
    <s v="Campusvej 55, 5230 Odense M"/>
    <s v="V12-610a-0"/>
    <s v="Techni Plast"/>
    <s v="EmeRAT"/>
    <s v="T24L00576"/>
    <d v="2024-10-01T00:00:00"/>
    <n v="137322.01"/>
    <n v="116723.71"/>
    <x v="1499"/>
    <n v="0"/>
  </r>
  <r>
    <s v="55568"/>
    <s v="Rottereol 8"/>
    <s v="-"/>
    <s v="Jesper Stæhr"/>
    <x v="2"/>
    <s v="19500 Biomedicinsk Laboratorium"/>
    <s v="Campusvej 55, 5230 Odense M"/>
    <s v="V12-610a-0"/>
    <s v="Techni Plast"/>
    <s v="EmeRAT"/>
    <s v="T24L00576"/>
    <d v="2024-10-01T00:00:00"/>
    <n v="137322.01"/>
    <n v="116723.71"/>
    <x v="1500"/>
    <n v="0"/>
  </r>
  <r>
    <s v="55569"/>
    <s v="Rottereol 9"/>
    <s v="-"/>
    <s v="Jesper Stæhr"/>
    <x v="2"/>
    <s v="19500 Biomedicinsk Laboratorium"/>
    <s v="Campusvej 55, 5230 Odense M"/>
    <s v="V12-610a-0"/>
    <s v="Techni Plast"/>
    <s v="EmeRAT"/>
    <s v="T24L00576"/>
    <d v="2024-10-01T00:00:00"/>
    <n v="137322.01"/>
    <n v="116723.71"/>
    <x v="1501"/>
    <n v="0"/>
  </r>
  <r>
    <s v="55570"/>
    <s v="Rottereol 10"/>
    <s v="-"/>
    <s v="Jesper Stæhr"/>
    <x v="2"/>
    <s v="19500 Biomedicinsk Laboratorium"/>
    <s v="Campusvej 55, 5230 Odense M"/>
    <s v="V12-610a-0"/>
    <s v="Techni Plast"/>
    <s v="EmeRAT"/>
    <s v="T24L00576"/>
    <d v="2024-10-01T00:00:00"/>
    <n v="137322.01"/>
    <n v="116723.71"/>
    <x v="1502"/>
    <n v="0"/>
  </r>
  <r>
    <s v="55571"/>
    <s v="Rottereol 11"/>
    <s v="-"/>
    <s v="Jesper Stæhr"/>
    <x v="2"/>
    <s v="19500 Biomedicinsk Laboratorium"/>
    <s v="Campusvej 55, 5230 Odense M"/>
    <s v="V12-610a-0"/>
    <s v="Techni Plast"/>
    <s v="EmeRAT"/>
    <s v="T24L00576"/>
    <d v="2024-10-01T00:00:00"/>
    <n v="137322.01"/>
    <n v="116723.71"/>
    <x v="1503"/>
    <n v="0"/>
  </r>
  <r>
    <s v="55572"/>
    <s v="Rottereol 12"/>
    <s v="-"/>
    <s v="Jesper Stæhr"/>
    <x v="2"/>
    <s v="19500 Biomedicinsk Laboratorium"/>
    <s v="Campusvej 55, 5230 Odense M"/>
    <s v="V12-610a-0"/>
    <s v="Techni Plast"/>
    <s v="EmeRAT"/>
    <s v="T24L00576"/>
    <d v="2024-10-01T00:00:00"/>
    <n v="137322.01"/>
    <n v="116723.71"/>
    <x v="1504"/>
    <n v="0"/>
  </r>
  <r>
    <s v="55573"/>
    <s v="Rottereol 13"/>
    <s v="-"/>
    <s v="Jesper Stæhr"/>
    <x v="2"/>
    <s v="19500 Biomedicinsk Laboratorium"/>
    <s v="Campusvej 55, 5230 Odense M"/>
    <s v="V12-610a-0"/>
    <s v="Techni Plast"/>
    <s v="EmeRAT"/>
    <s v="T24L00576"/>
    <d v="2024-10-01T00:00:00"/>
    <n v="137322.04999999999"/>
    <n v="116723.75"/>
    <x v="1505"/>
    <n v="0"/>
  </r>
  <r>
    <s v="55574"/>
    <s v="Klasse 2 bænk"/>
    <s v="-"/>
    <s v="Jesper Stæhr"/>
    <x v="2"/>
    <s v="19500 Biomedicinsk Laboratorium"/>
    <s v="Campusvej 55, 5230 Odense M"/>
    <s v="V11-611b-0"/>
    <s v="Holm og Halby"/>
    <s v="MARS 1800"/>
    <s v="9247430"/>
    <d v="2024-12-01T00:00:00"/>
    <n v="137945"/>
    <n v="119552.34"/>
    <x v="1506"/>
    <n v="0"/>
  </r>
  <r>
    <s v="55575"/>
    <s v="Fenderplader i dyrestald og gange i BML"/>
    <s v="-"/>
    <s v="Martin Hansen"/>
    <x v="2"/>
    <s v="87002 Fælles ny- og ombygning"/>
    <s v="Campusvej 55, 5230 Odense M"/>
    <s v="bygning 45-1-0 BML"/>
    <s v="Caverion A/S"/>
    <s v="Intet"/>
    <s v="Ingen"/>
    <d v="2024-10-01T00:00:00"/>
    <n v="498900.29"/>
    <n v="424065.27"/>
    <x v="1507"/>
    <n v="0"/>
  </r>
  <r>
    <s v="55576"/>
    <s v="PET scanner i BML - arbejder forbundet hermed"/>
    <s v="-"/>
    <s v="Martin Hansen"/>
    <x v="2"/>
    <s v="87002 Fælles ny- og ombygning"/>
    <s v="Campusvej 55, 5230 Odense M"/>
    <s v="V 11 -611e-0 med flere"/>
    <s v="Flere"/>
    <s v="Intet"/>
    <s v="Ingen"/>
    <d v="2024-11-01T00:00:00"/>
    <n v="1492792.3200000001"/>
    <n v="1281313.3500000001"/>
    <x v="1508"/>
    <n v="0"/>
  </r>
  <r>
    <s v="55577"/>
    <s v="Ventilation BML. Arbejder forbundet med ventilation i stalde"/>
    <s v="-"/>
    <s v="Martin Hansen"/>
    <x v="2"/>
    <s v="87002 Fælles ny- og ombygning"/>
    <s v="Campusvej 55, 5230 Odense M"/>
    <s v="45-1-0 BML + WOC"/>
    <s v="Flere"/>
    <s v="Intet"/>
    <s v="Ingen"/>
    <d v="2024-10-01T00:00:00"/>
    <n v="1025182.18"/>
    <n v="871404.89"/>
    <x v="1509"/>
    <n v="0"/>
  </r>
  <r>
    <s v="55578"/>
    <s v="Screens / solafskærmning i grupperum."/>
    <s v="-"/>
    <s v="Martin Hansen"/>
    <x v="2"/>
    <s v="87002 Fælles ny- og ombygning"/>
    <s v="Campusvej 55, 5230 Odense M"/>
    <s v="V10-701a-0 og V13-809a-0"/>
    <s v="-"/>
    <s v="-"/>
    <s v="Ingen"/>
    <d v="2024-10-01T00:00:00"/>
    <n v="156097"/>
    <n v="132682.45000000001"/>
    <x v="1510"/>
    <n v="0"/>
  </r>
  <r>
    <s v="55579"/>
    <s v="Ændrede flugtveje i 45.6-0, bygn.- og dok.arb. for udførelse af 2 nye facadedøre"/>
    <s v="-"/>
    <s v="Martin Hansen"/>
    <x v="2"/>
    <s v="87002 Fælles ny- og ombygning"/>
    <s v="Campusvej 55, 5230 Odense M"/>
    <s v="V13-915b-0 og V13-917a-0"/>
    <s v="Flere"/>
    <s v="Ingen"/>
    <s v="Ingen"/>
    <d v="2024-10-01T00:00:00"/>
    <n v="382502.43"/>
    <n v="325127.07"/>
    <x v="1511"/>
    <n v="0"/>
  </r>
  <r>
    <s v="55580"/>
    <s v="Nyt vinylgulv BML uden kortment"/>
    <s v="-"/>
    <s v="Allan Hansen Barslund"/>
    <x v="2"/>
    <s v="87002 Fælles ny- og ombygning"/>
    <s v="Campusvej 55, 5230 Odense M"/>
    <s v="BML se bilag"/>
    <s v="-"/>
    <s v="Ingen"/>
    <s v="Ingen"/>
    <d v="2024-08-01T00:00:00"/>
    <n v="596028"/>
    <n v="496690"/>
    <x v="1512"/>
    <n v="0"/>
  </r>
  <r>
    <s v="55581"/>
    <s v="Nyt gulv i Obduktionslokaler grundet manglende fald til afløb"/>
    <s v="-"/>
    <s v="Allan Hansen Barslund"/>
    <x v="2"/>
    <s v="87002 Fælles ny- og ombygning"/>
    <s v="Campusvej 55, 5230 Odense M"/>
    <s v="V14-913d-00 og V14-914a-00"/>
    <s v="Ingen"/>
    <s v="Ingen"/>
    <s v="Intet"/>
    <d v="2024-10-01T00:00:00"/>
    <n v="261590"/>
    <n v="222351.49"/>
    <x v="1513"/>
    <n v="0"/>
  </r>
  <r>
    <s v="55582"/>
    <s v="Akustikpaneler i møde- og undervisningslokaler (trukket ud af opr. byggeprojekt)"/>
    <s v="-"/>
    <s v="Allan Hansen Barslund"/>
    <x v="2"/>
    <s v="87002 Fælles ny- og ombygning"/>
    <s v="Campusvej 55, 5230 Odense M"/>
    <s v="Møde- og UV-lokaler hele SUND"/>
    <s v="Ingen"/>
    <s v="Ingen"/>
    <s v="Intet"/>
    <d v="2024-07-01T00:00:00"/>
    <n v="277598.64"/>
    <n v="229018.89"/>
    <x v="1514"/>
    <n v="0"/>
  </r>
  <r>
    <s v="55583"/>
    <s v="Musereol 1"/>
    <s v="-"/>
    <s v="Jesper Stæhr"/>
    <x v="2"/>
    <s v="19500 Biomedicinsk Laboratorium"/>
    <s v="Campusvej 55, 5230 Odense M"/>
    <s v="V15-612b-0"/>
    <s v="Innovive"/>
    <s v="-"/>
    <s v="1208799"/>
    <d v="2024-09-01T00:00:00"/>
    <n v="135029.87"/>
    <n v="113650.14"/>
    <x v="1515"/>
    <n v="0"/>
  </r>
  <r>
    <s v="55584"/>
    <s v="Musereol 2"/>
    <s v="-"/>
    <s v="Jesper Stæhr"/>
    <x v="2"/>
    <s v="19500 Biomedicinsk Laboratorium"/>
    <s v="Campusvej 55, 5230 Odense M"/>
    <s v="V11-608b-0"/>
    <s v="Innovive"/>
    <s v="-"/>
    <s v="1208800"/>
    <d v="2025-01-01T00:00:00"/>
    <n v="135029.74"/>
    <n v="118151.02"/>
    <x v="1516"/>
    <n v="0"/>
  </r>
  <r>
    <s v="55585"/>
    <s v="Ventilation, Bibliotek, Kolding"/>
    <s v="-"/>
    <s v="Tony Schmidt"/>
    <x v="2"/>
    <s v="90400 Teknisk Service"/>
    <s v="Universitetsparken 1, 6000 Kolding"/>
    <s v="Lokale 11-84/11-83a"/>
    <s v="Ingen"/>
    <s v="Ingen"/>
    <s v="Ingen"/>
    <d v="2024-05-01T00:00:00"/>
    <n v="151787.06"/>
    <n v="122694.56"/>
    <x v="1517"/>
    <n v="0"/>
  </r>
  <r>
    <s v="55586"/>
    <s v="TREND CTS 2024"/>
    <s v="-"/>
    <s v="Lars Tiedemann"/>
    <x v="4"/>
    <s v="90404 Teknik"/>
    <s v="Campusvej 55, 5230 Odense M"/>
    <s v="Flere"/>
    <s v="-"/>
    <s v="Ingen"/>
    <s v="Ingen"/>
    <d v="2024-12-31T00:00:00"/>
    <n v="2735462.05"/>
    <n v="2279551.65"/>
    <x v="1518"/>
    <n v="0"/>
  </r>
  <r>
    <s v="55587"/>
    <s v="Testudstyr til materialeprøver IME A3.03 på Alsion"/>
    <s v="-"/>
    <s v="Thomas Kromann Jacobsen"/>
    <x v="2"/>
    <s v="90405 Bygningsvedligehold"/>
    <s v="Alsion 2, 6400 Sønderborg"/>
    <s v="A3-03 Alsion"/>
    <s v="Ingen"/>
    <s v="Ingen"/>
    <s v="Ingen"/>
    <d v="2024-09-01T00:00:00"/>
    <n v="317210"/>
    <n v="266985.06"/>
    <x v="1519"/>
    <n v="0"/>
  </r>
  <r>
    <s v="55588"/>
    <s v="CO2 thermal lab i kælder på Alsion"/>
    <s v="-"/>
    <s v="Thomas Kromann Jacobsen"/>
    <x v="2"/>
    <s v="90405 Bygningsvedligehold"/>
    <s v="Alsion 2, 6400 Sønderborg"/>
    <s v="Kælder Alsion ?"/>
    <s v="Flere"/>
    <s v="Ingen"/>
    <s v="Ingen"/>
    <d v="2024-09-01T00:00:00"/>
    <n v="765600"/>
    <n v="644380"/>
    <x v="1520"/>
    <n v="0"/>
  </r>
  <r>
    <s v="55589"/>
    <s v="Nyt motorrullegardin til U109, Sønderborg"/>
    <s v="-"/>
    <s v="Thomas Kromann Jacobsen"/>
    <x v="2"/>
    <s v="90405 Bygningsvedligehold"/>
    <s v="Alsion 2, 6400 Sønderborg"/>
    <s v="U109 Alsion, Sønderborg"/>
    <s v="Ukendt"/>
    <s v="Intet"/>
    <s v="Intet"/>
    <d v="2024-09-01T00:00:00"/>
    <n v="156000"/>
    <n v="131300"/>
    <x v="1521"/>
    <n v="0"/>
  </r>
  <r>
    <s v="55590"/>
    <s v="Udskiftning af downlights til LED-lyskilder"/>
    <s v="-"/>
    <s v="Tony Schmidt"/>
    <x v="3"/>
    <s v="90404 Teknik"/>
    <s v="Universitetsparken 1, 6000 Kolding"/>
    <s v="Alle gange 1-6+kantine+bib"/>
    <s v="Ingen"/>
    <s v="Ariel downligt UGR&lt;19"/>
    <s v="Intet"/>
    <d v="2024-10-01T00:00:00"/>
    <n v="968553.87"/>
    <n v="871698.52"/>
    <x v="1522"/>
    <n v="0"/>
  </r>
  <r>
    <s v="55591"/>
    <s v="Etablering af sikker adgang til tag"/>
    <s v="-"/>
    <s v="Tony Schmidt"/>
    <x v="2"/>
    <s v="90404 Teknik"/>
    <s v="Universitetsparken 1, 6000 Kolding"/>
    <s v="Lokale 61-85"/>
    <s v="Ingen"/>
    <s v="Ingen"/>
    <s v="Intet"/>
    <d v="2025-05-01T00:00:00"/>
    <n v="156692.65"/>
    <n v="142329.17000000001"/>
    <x v="1523"/>
    <n v="0"/>
  </r>
  <r>
    <s v="55592"/>
    <s v="CTS Opdatering Software 2024"/>
    <s v="-"/>
    <s v="Lars Tiedemann"/>
    <x v="4"/>
    <s v="90404 Teknik"/>
    <s v="Campusvej 55, 5230 Odense M"/>
    <s v="Campusvej 55"/>
    <s v="Sweco og Schneider"/>
    <s v="Intet"/>
    <s v="Intet"/>
    <d v="2024-12-31T00:00:00"/>
    <n v="3462923.53"/>
    <n v="2885769.61"/>
    <x v="1524"/>
    <n v="0"/>
  </r>
  <r>
    <s v="55593"/>
    <s v="CTS Opdatering Hardware 2024"/>
    <s v="-"/>
    <s v="Lars Tiedemann"/>
    <x v="2"/>
    <s v="90404 Teknik"/>
    <s v="Campusvej 55, 5230 Odense M"/>
    <s v="Campusvej 55"/>
    <s v="Sweco og Schneider"/>
    <s v="Intet"/>
    <s v="Intet"/>
    <d v="2024-12-31T00:00:00"/>
    <n v="1128588.68"/>
    <n v="978110.23"/>
    <x v="1525"/>
    <n v="0"/>
  </r>
  <r>
    <s v="55594"/>
    <s v="Køleanlæg Alsion"/>
    <s v="-"/>
    <s v="Tony Schmidt"/>
    <x v="2"/>
    <s v="90404 Teknik"/>
    <s v="Alsion 2, 6400 Sønderborg"/>
    <s v="Alsion Blok A, Tag"/>
    <s v="Clint"/>
    <s v="CHA/DG453-P"/>
    <s v="Intet"/>
    <d v="2024-12-31T00:00:00"/>
    <n v="459553.99"/>
    <n v="398280.12"/>
    <x v="1526"/>
    <n v="0"/>
  </r>
  <r>
    <s v="55595"/>
    <s v="Ventilationsaggregat: V91: ID 3045: Ø6-505-0"/>
    <s v="-"/>
    <s v="Lars Tiedemann"/>
    <x v="5"/>
    <s v="90404 Teknik"/>
    <s v="Campusvej 55, 5230 Odense M"/>
    <s v="Ø6-505-0(Lokale Ø5-501-1)"/>
    <s v="Flere"/>
    <s v="Intet"/>
    <s v="Intet"/>
    <d v="2024-11-01T00:00:00"/>
    <n v="510534.74"/>
    <n v="474371.87"/>
    <x v="1527"/>
    <n v="0"/>
  </r>
  <r>
    <s v="55596"/>
    <s v="Renovering af større område (omr. 8, 28A, V6-gange)"/>
    <s v="-"/>
    <s v="Jacob Stork-Hansen"/>
    <x v="2"/>
    <s v="87002 Fælles ny- og ombygning"/>
    <s v="Campusvej 55, 5230 Odense M"/>
    <s v="Omr 8, 28A, V6-gange"/>
    <s v="Flere"/>
    <s v="Intet"/>
    <s v="Intet"/>
    <d v="2024-12-11T00:00:00"/>
    <n v="2256656.96"/>
    <n v="1955769.44"/>
    <x v="1528"/>
    <n v="0"/>
  </r>
  <r>
    <s v="55597"/>
    <s v="Udskiftning af hoved vandforsyning"/>
    <s v="-"/>
    <s v="Jens Broxgaard Hildebrandt"/>
    <x v="2"/>
    <s v="90404 Teknik"/>
    <s v="Campusvej 55, 5230 Odense M"/>
    <s v="Ml Ø500/600 i Ø12-under FKF"/>
    <s v="Flere"/>
    <s v="Inget"/>
    <s v="Intet"/>
    <d v="2024-12-23T00:00:00"/>
    <n v="282240.24"/>
    <n v="244608.24"/>
    <x v="1529"/>
    <n v="0"/>
  </r>
  <r>
    <s v="55598"/>
    <s v="Ombygning af biblioteket"/>
    <s v="-"/>
    <s v="Jacob Stork-Hansen"/>
    <x v="2"/>
    <s v="90405 Bygningsvedligehold"/>
    <s v="Campusvej 55, 5230 Odense M"/>
    <s v="Bibliotek"/>
    <s v="Flere"/>
    <s v="Ingen"/>
    <s v="Ingen"/>
    <d v="2024-09-23T00:00:00"/>
    <n v="670528.06999999995"/>
    <n v="564361.14999999991"/>
    <x v="1530"/>
    <n v="0"/>
  </r>
  <r>
    <s v="55599"/>
    <s v="PVC-fri mørklægning bygning 44"/>
    <s v="-"/>
    <s v="Thomas Kromann Jacobsen"/>
    <x v="2"/>
    <s v="90405 Bygningsvedligehold"/>
    <s v="Campusvej 55, 5230 Odense M"/>
    <s v="Bygning 42 og 44"/>
    <s v="-"/>
    <s v="-"/>
    <s v="Intet"/>
    <d v="2024-12-23T00:00:00"/>
    <n v="1082193"/>
    <n v="937900.58"/>
    <x v="1531"/>
    <n v="0"/>
  </r>
  <r>
    <s v="55602"/>
    <s v="Laser system"/>
    <s v="-"/>
    <s v="Shailesh Kumar"/>
    <x v="2"/>
    <s v="44004 SDU Nano Optics"/>
    <s v="Campusvej 55, 5230 Odense M"/>
    <s v="Ø26-512-1"/>
    <s v="M Squared Lasers"/>
    <s v="SolsTiS 5000 PSX XF Narrow linewidth CW"/>
    <s v="-"/>
    <d v="2024-10-01T00:00:00"/>
    <n v="2699180.3"/>
    <n v="2294303.25"/>
    <x v="1532"/>
    <n v="0"/>
  </r>
  <r>
    <s v="55603"/>
    <s v="El varebil"/>
    <s v="-"/>
    <s v="Jesper Egesborg"/>
    <x v="4"/>
    <s v="90402 Service og logistik"/>
    <s v="Campusvej 55, 5230 Odense M"/>
    <s v="P-plads ved Teknisk Service"/>
    <s v="VW"/>
    <s v="'ID. Buzz Cargo Comfort 286 hk 210 kW"/>
    <s v="EF62753"/>
    <d v="2024-12-01T00:00:00"/>
    <n v="337931.25"/>
    <n v="281609.37"/>
    <x v="1533"/>
    <n v="0"/>
  </r>
  <r>
    <s v="55604"/>
    <s v="mIRAGE-LS"/>
    <s v="3310155"/>
    <s v="Katrine Clement Kirkegaard"/>
    <x v="2"/>
    <s v="30606 Økotoksikologi"/>
    <s v="Campusvej 55, 5230 Odense M"/>
    <s v="V10-501-2"/>
    <s v="Photothermal Spectroscopy Corp. "/>
    <s v="B90120B"/>
    <s v="348041"/>
    <d v="2024-11-01T00:00:00"/>
    <n v="6130346.0300000003"/>
    <n v="5261880.34"/>
    <x v="1534"/>
    <n v="1"/>
  </r>
  <r>
    <s v="55605"/>
    <s v="Kuglemølle"/>
    <s v="3410165"/>
    <s v="Arkadiusz Jarosław Goszczak"/>
    <x v="2"/>
    <s v="44002 SDU NanoSyd"/>
    <s v="Alsion 2, 6400 Sønderborg"/>
    <s v="A3 13"/>
    <s v="Fritsch"/>
    <s v="Pulverisette 7 Classic"/>
    <s v="07.4000/02064"/>
    <d v="2024-12-01T00:00:00"/>
    <n v="139989.6"/>
    <n v="121324.32"/>
    <x v="1535"/>
    <n v="1"/>
  </r>
  <r>
    <s v="55608"/>
    <s v="Potensiostat"/>
    <s v="3410165"/>
    <s v="Arkadiusz Jarosław Goszczak"/>
    <x v="2"/>
    <s v="44002 SDU NanoSyd"/>
    <s v="Alsion 2, 6400 Sønderborg"/>
    <s v="A3 13"/>
    <s v="Sametek"/>
    <s v="Solarlab XM"/>
    <s v="-"/>
    <d v="2024-12-01T00:00:00"/>
    <n v="275007.21000000002"/>
    <n v="238339.57"/>
    <x v="1536"/>
    <n v="1"/>
  </r>
  <r>
    <s v="55609"/>
    <s v="BiAxial Dual Lead Screw tester"/>
    <s v="2474961"/>
    <s v="Luciana Tavares"/>
    <x v="2"/>
    <s v="45003 SDU Center for Industriel Elektronik (CIE)"/>
    <s v="Alsion 2, 6400 Sønderborg"/>
    <s v="A1 06"/>
    <s v="Deben UK Limited"/>
    <s v="MT200BA"/>
    <s v="240846"/>
    <d v="2024-12-01T00:00:00"/>
    <n v="672837.03"/>
    <n v="583125.41"/>
    <x v="1537"/>
    <n v="1"/>
  </r>
  <r>
    <s v="55610"/>
    <s v="Pipettemaskine"/>
    <s v="21228"/>
    <s v="Flemming Nielsen"/>
    <x v="0"/>
    <s v="10304 Klinisk farmakologi, farmaci og Miljømedicin"/>
    <s v="Campusvej 55, 5230 Odense M"/>
    <s v="V05-606a-0"/>
    <s v="Gilson"/>
    <s v="GX-271 Aspec"/>
    <s v="-"/>
    <d v="2010-04-21T00:00:00"/>
    <n v="217740.9"/>
    <n v="0"/>
    <x v="1538"/>
    <n v="1"/>
  </r>
  <r>
    <s v="55611"/>
    <s v="Automatisk fluoroscens mikropskop"/>
    <s v="3171077"/>
    <s v="Tore B. Stage"/>
    <x v="2"/>
    <s v="10304 Klinisk farmakologi, farmaci og Miljømedicin"/>
    <s v="Campusvej 55, 5230 Odense M"/>
    <s v="V17-805a-2"/>
    <s v="Molecular Devices"/>
    <s v="ImageXpress Pico"/>
    <s v="38-570-5048"/>
    <d v="2019-11-19T00:00:00"/>
    <n v="470386.51"/>
    <n v="168555.14"/>
    <x v="1539"/>
    <n v="1"/>
  </r>
  <r>
    <s v="55612"/>
    <s v="LAF bænk"/>
    <s v="-"/>
    <s v="Tore B. Stage"/>
    <x v="2"/>
    <s v="10304 Klinisk farmakologi, farmaci og Miljømedicin"/>
    <s v="Campusvej 55, 5230 Odense M"/>
    <s v="V17-809b-2"/>
    <s v="Labogene"/>
    <s v="Mars Pro 1800 TÜV"/>
    <s v="EN12469"/>
    <d v="2019-12-27T00:00:00"/>
    <n v="129775"/>
    <n v="47584.14"/>
    <x v="1540"/>
    <n v="0"/>
  </r>
  <r>
    <s v="55613"/>
    <s v="Overvågning af F-gas i tunnel"/>
    <s v="-"/>
    <s v="Teis Lentz"/>
    <x v="2"/>
    <s v="90404 Teknik"/>
    <s v="Campusvej 55, 5230 Odense M"/>
    <s v="Ø4-604-00"/>
    <s v="Ingen"/>
    <s v="Intet"/>
    <s v="Intet"/>
    <d v="2026-01-01T00:00:00"/>
    <n v="324153.15000000002"/>
    <n v="316049.31"/>
    <x v="1541"/>
    <n v="0"/>
  </r>
  <r>
    <s v="55614"/>
    <s v="Mørklægning til U82"/>
    <s v="-"/>
    <s v="Lene Bjerringgaard Chrog"/>
    <x v="2"/>
    <s v="90405 Bygningsvedligehold"/>
    <s v="Campusvej 55, 5230 Odense M"/>
    <s v="U82 Ø5-209-1"/>
    <s v="Merkur Gardiner"/>
    <s v="intet"/>
    <s v="Intet"/>
    <d v="2024-07-01T00:00:00"/>
    <n v="143381.28"/>
    <n v="118289.58"/>
    <x v="1542"/>
    <n v="0"/>
  </r>
  <r>
    <s v="55615"/>
    <s v="Eksperimentalrum til psykologi PN1278"/>
    <s v="-"/>
    <s v="Martin Hansen"/>
    <x v="2"/>
    <s v="87002 Fælles ny- og ombygning"/>
    <s v="Campusvej 55, 5230 Odense M"/>
    <s v="45-1-02-E V09-611d-2+611c-2"/>
    <s v="Guldfeldt"/>
    <s v="Intet"/>
    <s v="Intet"/>
    <d v="2024-09-01T00:00:00"/>
    <n v="156000"/>
    <n v="131300"/>
    <x v="1543"/>
    <n v="0"/>
  </r>
  <r>
    <s v="55616"/>
    <s v="Tribometer"/>
    <s v="2474272"/>
    <s v="Mohammad Malekan"/>
    <x v="2"/>
    <s v="45002 SDU Mechatronics (CIM)"/>
    <s v="Alsion 2, 6400 Sønderborg"/>
    <s v="A3 03"/>
    <s v="RTEC Instruments"/>
    <s v="MFT-5000"/>
    <s v="RTEC202411134"/>
    <d v="2024-12-01T00:00:00"/>
    <n v="820458.1"/>
    <n v="711063.69"/>
    <x v="1544"/>
    <n v="1"/>
  </r>
  <r>
    <s v="55617"/>
    <s v="2-photon polymerization laser 3D printer "/>
    <s v="3310120"/>
    <s v="Francesca Serra"/>
    <x v="0"/>
    <s v="30502 Fysik"/>
    <s v="Campusvej 55, 5230 Odense M"/>
    <s v="V11-605b-2"/>
    <s v="Nanoscribe  GmBH and co. "/>
    <s v="Quantum X Shape  "/>
    <s v="10158"/>
    <d v="2025-01-23T00:00:00"/>
    <n v="5740415.7400000002"/>
    <n v="4715341.54"/>
    <x v="1545"/>
    <n v="1"/>
  </r>
  <r>
    <s v="55618"/>
    <s v="Dual fluorescence + Brightfield Cell Counter"/>
    <s v="3110624"/>
    <s v="Jonas Heilskov Graversen"/>
    <x v="2"/>
    <s v="10204 Inflammationsforskning"/>
    <s v="Campusvej 55, 5230 Odense M"/>
    <s v="V17-602a-1"/>
    <s v="Thermo Fisher Scientific"/>
    <s v="CellDrop FLi"/>
    <s v="S-12098"/>
    <d v="2025-03-10T00:00:00"/>
    <n v="104089.5"/>
    <n v="92813.15"/>
    <x v="1546"/>
    <n v="1"/>
  </r>
  <r>
    <s v="55620"/>
    <s v="Masse spektrometer (MALDI neoFlex TOFTOF)"/>
    <s v="-"/>
    <s v="Ole Nørregaard Jensen"/>
    <x v="0"/>
    <s v="31000 Institut for Biokemi og Molekylær Biologi"/>
    <s v="Campusvej 55, 5230 Odense M"/>
    <s v="V10-510a-2"/>
    <s v="Bruker"/>
    <s v="neoflex TOF/TOF 1907225"/>
    <s v="190722500020"/>
    <d v="2024-11-22T00:00:00"/>
    <n v="3500000"/>
    <n v="2791666.66"/>
    <x v="1547"/>
    <n v="0"/>
  </r>
  <r>
    <s v="55622"/>
    <s v="AS1-XL Absolute Scanner"/>
    <s v="4410079"/>
    <s v="Ole Wennerberg Nielsen"/>
    <x v="1"/>
    <s v="41011 SDU Center for Large Structure Production"/>
    <s v="Odense Havn, Elektrikervejen 3+7, 5330 Munkebo"/>
    <s v="LSP temp værksted"/>
    <s v="Hexagon Metrology Nordic AB"/>
    <s v="AS1-XL"/>
    <s v="AS1.1-XL-00603-FA"/>
    <d v="2025-01-06T00:00:00"/>
    <n v="238308.88"/>
    <n v="178731.68"/>
    <x v="1548"/>
    <n v="1"/>
  </r>
  <r>
    <s v="55623"/>
    <s v="Robotarm og controller"/>
    <s v="-"/>
    <s v="Roberto Naboni"/>
    <x v="1"/>
    <s v="43009 SDU CREATE"/>
    <s v="Campusvej 55, 5230 Odense M"/>
    <s v="Ø31-608-1"/>
    <s v="Universal Robots og Robotiq"/>
    <s v="UR20 OEM og 3PE Teach pendant"/>
    <s v="SE: 20246802195"/>
    <d v="2025-02-03T00:00:00"/>
    <n v="286100"/>
    <n v="219343.35"/>
    <x v="1549"/>
    <n v="0"/>
  </r>
  <r>
    <s v="55624"/>
    <s v="COLORADO M-SERIES"/>
    <s v="-"/>
    <s v="Ditte Bjerrisgaard"/>
    <x v="1"/>
    <s v="91302 Grafisk Center"/>
    <s v="Campusvej 55, 5230 Odense M"/>
    <s v="V4-604c-0"/>
    <s v="Canon"/>
    <s v="M3W"/>
    <s v="990401555"/>
    <d v="2024-12-05T00:00:00"/>
    <n v="389000"/>
    <n v="285266.68"/>
    <x v="1550"/>
    <n v="0"/>
  </r>
  <r>
    <s v="55625"/>
    <s v="Ombygninger ifm udvidelse af lejemål i CIE-bygningen, Alsion"/>
    <s v="-"/>
    <s v="Henrik Mørkenborg Ravn"/>
    <x v="2"/>
    <s v="87002 Fælles ny- og ombygning"/>
    <s v="Alsion 2, 6400 Sønderborg"/>
    <s v="Jf allonge II til lejekont"/>
    <s v="Flere"/>
    <s v="Intet"/>
    <s v="Intet"/>
    <d v="2024-02-01T00:00:00"/>
    <n v="3750941.81"/>
    <n v="2938237.75"/>
    <x v="1551"/>
    <n v="0"/>
  </r>
  <r>
    <s v="55626"/>
    <s v="Massespektrometer Orbitrap Astral#1 (Pharma)"/>
    <s v="2310138"/>
    <s v="Ole Nørregaard Jensen"/>
    <x v="0"/>
    <s v="31000 Institut for Biokemi og Molekylær Biologi"/>
    <s v="Campusvej 55, 5230 Odense M"/>
    <s v="V10-510a-1"/>
    <s v="Thermo scientific"/>
    <s v="Orbitrap Astral refurb2024 - pharma"/>
    <s v="OA10239"/>
    <d v="2024-12-16T00:00:00"/>
    <n v="5600000"/>
    <n v="4533333.32"/>
    <x v="1552"/>
    <n v="1"/>
  </r>
  <r>
    <s v="55627"/>
    <s v="HPLC Vanquish Neo#3"/>
    <s v="2310138"/>
    <s v="Ole Nørregaard Jensen"/>
    <x v="0"/>
    <s v="31000 Institut for Biokemi og Molekylær Biologi"/>
    <s v="Campusvej 55, 5230 Odense M"/>
    <s v="V10-510a-1"/>
    <s v="Thermo scientific"/>
    <s v="BiPumpN-VN-P10-A; SplitSampler-VN-A10-A;"/>
    <s v="BiPumpN-8372110; SplitSampler-83720"/>
    <d v="2024-12-16T00:00:00"/>
    <n v="400000"/>
    <n v="323809.55"/>
    <x v="1553"/>
    <n v="1"/>
  </r>
  <r>
    <s v="55628"/>
    <s v="Switch udbygning 2024"/>
    <s v="'0000000"/>
    <s v="Lasse Birnbaum Jensen"/>
    <x v="1"/>
    <s v="93003 Operations"/>
    <s v="Campusvej 55, 5230 Odense M"/>
    <s v="SDU"/>
    <s v="Cisco"/>
    <s v="C9400, C9200"/>
    <s v="Flere"/>
    <d v="2024-11-04T00:00:00"/>
    <n v="2548375"/>
    <n v="1826335.41"/>
    <x v="1554"/>
    <n v="1"/>
  </r>
  <r>
    <s v="55629"/>
    <s v="Qumulo"/>
    <s v="-"/>
    <s v="Lasse Birnbaum Jensen"/>
    <x v="1"/>
    <s v="93003 Operations"/>
    <s v="Campusvej 55, 5230 Odense M"/>
    <s v="Serverrum Syd og Nord"/>
    <s v="HPE/Qumulo"/>
    <s v="HPE-A4200"/>
    <s v="Flere"/>
    <d v="2024-12-02T00:00:00"/>
    <n v="5190409.62"/>
    <n v="3806300.34"/>
    <x v="1555"/>
    <n v="0"/>
  </r>
  <r>
    <s v="55630"/>
    <s v="Vmware Management"/>
    <s v="-"/>
    <s v="Lasse Birnbaum Jensen"/>
    <x v="1"/>
    <s v="93003 Operations"/>
    <s v="Campusvej 55, 5230 Odense M"/>
    <s v="Serverrum Syd"/>
    <s v="HPE, Infotrend"/>
    <s v="DL325G11"/>
    <s v="Flere"/>
    <d v="2024-11-18T00:00:00"/>
    <n v="387504"/>
    <n v="277711.2"/>
    <x v="1556"/>
    <n v="0"/>
  </r>
  <r>
    <s v="55631"/>
    <s v="Fiberudbygning 2024"/>
    <s v="-"/>
    <s v="Lasse Birnbaum Jensen"/>
    <x v="2"/>
    <s v="93003 Operations"/>
    <s v="Alsion 2, 6400 Sønderborg"/>
    <s v="Campus Sønderborg"/>
    <s v="Ingen"/>
    <s v="Intet"/>
    <s v="Intet"/>
    <d v="2024-07-02T00:00:00"/>
    <n v="137367.43"/>
    <n v="113328.13"/>
    <x v="1557"/>
    <n v="0"/>
  </r>
  <r>
    <s v="55632"/>
    <s v="Veeam Storage"/>
    <s v="-"/>
    <s v="Lasse Birnbaum Jensen"/>
    <x v="1"/>
    <s v="93003 Operations"/>
    <s v="Campusvej 55, 5230 Odense M"/>
    <s v="Backup rummet"/>
    <s v="Infotrend"/>
    <s v="GS5024U"/>
    <s v="Flere"/>
    <d v="2024-12-27T00:00:00"/>
    <n v="1001081"/>
    <n v="734126.08000000007"/>
    <x v="1558"/>
    <n v="0"/>
  </r>
  <r>
    <s v="55633"/>
    <s v="Båndstation til Qstar"/>
    <s v="-"/>
    <s v="Lasse Birnbaum Jensen"/>
    <x v="1"/>
    <s v="93003 Operations"/>
    <s v="Campusvej 55, 5230 Odense M"/>
    <s v="Serverrum Syd og Nord"/>
    <s v="HPE"/>
    <s v="MSL6480"/>
    <s v="Flere"/>
    <d v="2024-12-27T00:00:00"/>
    <n v="388881.59"/>
    <n v="285179.84000000003"/>
    <x v="1559"/>
    <n v="0"/>
  </r>
  <r>
    <s v="55634"/>
    <s v="Bladmikrotominstrument"/>
    <s v="3110550"/>
    <s v="Kate Lykke Lambertsen"/>
    <x v="0"/>
    <s v="10202 Neurobiologisk Forskning"/>
    <s v="Campusvej 55, 5230 Odense M"/>
    <s v="V17-704a-2"/>
    <s v="Leica Biosystems"/>
    <s v="VT1000 S"/>
    <s v="kommer senere"/>
    <d v="2024-11-01T00:00:00"/>
    <n v="199611.54"/>
    <n v="159213.97"/>
    <x v="1560"/>
    <n v="1"/>
  </r>
  <r>
    <s v="55635"/>
    <s v="LED skærm - facade mod Syd Campusvej"/>
    <s v="-"/>
    <s v="Ditte Bjerrisgaard"/>
    <x v="1"/>
    <s v="91300 SDU Kommunikation"/>
    <s v="Campusvej 55, 5230 Odense M"/>
    <s v="Facade mod syd Campus Odense"/>
    <s v="Expromo"/>
    <s v="expromo smd-o aflang"/>
    <s v="240270174"/>
    <d v="2024-12-27T00:00:00"/>
    <n v="233187.5"/>
    <n v="171004.16"/>
    <x v="1561"/>
    <n v="0"/>
  </r>
  <r>
    <s v="55636"/>
    <s v="LED skærm facade mod Nord Campus Odense"/>
    <s v="-"/>
    <s v="Ditte Bjerrisgaard"/>
    <x v="1"/>
    <s v="91300 SDU Kommunikation"/>
    <s v="Campusvej 55, 5230 Odense M"/>
    <s v="Facade mod nord Campus Odense"/>
    <s v="Expromo"/>
    <s v="expromo smd-o aflang"/>
    <s v="240270145"/>
    <d v="2024-12-27T00:00:00"/>
    <n v="233187.5"/>
    <n v="171004.16"/>
    <x v="1562"/>
    <n v="0"/>
  </r>
  <r>
    <s v="55637"/>
    <s v="HPLC"/>
    <s v="3373700"/>
    <s v="René Holm"/>
    <x v="0"/>
    <s v="30503 Kemi og Farmaci"/>
    <s v="Campusvej 55, 5230 Odense M"/>
    <s v="Ø10-410a-1"/>
    <s v="Shimadzu"/>
    <s v="Nexera LC-40D"/>
    <s v="L22156252058 + L22156252054"/>
    <d v="2025-01-06T00:00:00"/>
    <n v="469000"/>
    <n v="385250.02"/>
    <x v="1563"/>
    <n v="1"/>
  </r>
  <r>
    <s v="55638"/>
    <s v="Speciel kamera"/>
    <s v="2410115"/>
    <s v="Jakob Kjelstrup-Hansen"/>
    <x v="1"/>
    <s v="44002 SDU NanoSyd"/>
    <s v="Campusvej 55, 5230 Odense M"/>
    <s v="Ø28-600-1"/>
    <s v="Basler"/>
    <s v="ace 2 X a2A2560-20GMSWIR IMX992"/>
    <s v="40576896"/>
    <d v="2024-12-20T00:00:00"/>
    <n v="120105.92"/>
    <n v="88077.66"/>
    <x v="1564"/>
    <n v="1"/>
  </r>
  <r>
    <s v="55639"/>
    <s v="qPCR instrument"/>
    <s v="mange - se vedl stamblad"/>
    <s v="Ronni Nielsen"/>
    <x v="0"/>
    <s v="31000 Institut for Biokemi og Molekylær Biologi"/>
    <s v="Campusvej 55, 5230 Odense M"/>
    <s v="V18-404-2"/>
    <s v="Bio-Rad Denmark"/>
    <s v="CFX Opus 384"/>
    <s v="796BR20308"/>
    <d v="2024-12-10T00:00:00"/>
    <n v="225161"/>
    <n v="182273.19"/>
    <x v="1565"/>
    <n v="1"/>
  </r>
  <r>
    <s v="55640"/>
    <s v="Potentiostate and impedance measrument"/>
    <s v="3410128+3410238+3373400"/>
    <s v="Shuang Ma Andersen"/>
    <x v="0"/>
    <s v="42002 SDU Chemical Engineering"/>
    <s v="Campusvej 55, 5230 Odense M"/>
    <s v="Ø31-512a-2"/>
    <s v="Biologic"/>
    <s v="SP300"/>
    <s v="20-06-1907"/>
    <d v="2025-01-15T00:00:00"/>
    <n v="151090.37"/>
    <n v="124109.97"/>
    <x v="1566"/>
    <n v="1"/>
  </r>
  <r>
    <s v="55641"/>
    <s v="LOGIQ Ultralydscanner"/>
    <s v="3110668"/>
    <s v="Per Svenningsen"/>
    <x v="2"/>
    <s v="10203 Kardiovaskulær &amp; Renalforskning"/>
    <s v="Campusvej 55, 5230 Odense M"/>
    <s v="V15-608a-1"/>
    <s v="GE Healthcare Danmark A/S"/>
    <s v="E10 R4"/>
    <s v="LEP400149"/>
    <d v="2024-12-23T00:00:00"/>
    <n v="550000"/>
    <n v="476666.68"/>
    <x v="1567"/>
    <n v="1"/>
  </r>
  <r>
    <s v="55642"/>
    <s v="GPU node"/>
    <s v="-"/>
    <s v="Martin Lundquist Hansen"/>
    <x v="1"/>
    <s v="39600 eScience"/>
    <s v="Campusvej 55, 5230 Odense M"/>
    <s v="HPC Serverrum"/>
    <s v="HPE"/>
    <s v="HPE ProLiant DL385 Gen11"/>
    <s v="CZ2D21073R"/>
    <d v="2025-01-20T00:00:00"/>
    <n v="298172"/>
    <n v="223629.02"/>
    <x v="1568"/>
    <n v="0"/>
  </r>
  <r>
    <s v="55643"/>
    <s v="HPLC-apparat"/>
    <s v="2323595"/>
    <s v="Changzhu Wu"/>
    <x v="0"/>
    <s v="30503 Kemi og Farmaci"/>
    <s v="Campusvej 55, 5230 Odense M"/>
    <s v="Ø11-410a-2"/>
    <s v="Thermo Fischer Scientific"/>
    <s v="Vanquish Core"/>
    <s v="8372101"/>
    <d v="2024-11-01T00:00:00"/>
    <n v="249729.43"/>
    <n v="199188.95"/>
    <x v="1569"/>
    <n v="1"/>
  </r>
  <r>
    <s v="55644"/>
    <s v="Helkrops måler forurening radioaktivitet"/>
    <s v="3110416"/>
    <s v="Mikael Palner"/>
    <x v="1"/>
    <s v="19500 Biomedicinsk Laboratorium"/>
    <s v="Campusvej 55, 5230 Odense M"/>
    <s v="Sluse scanner V11-611d-0"/>
    <s v="NUVIA"/>
    <s v="11010122"/>
    <s v="-"/>
    <d v="2025-03-14T00:00:00"/>
    <n v="192882"/>
    <n v="151090.9"/>
    <x v="1570"/>
    <n v="1"/>
  </r>
  <r>
    <s v="55645"/>
    <s v="Computer Controlled Thermal Solar Energy Unit + Photovoltaic Solar Energy"/>
    <s v="3410090+3410134"/>
    <s v="Elham Chamanehpour"/>
    <x v="2"/>
    <s v="45002 SDU Mechatronics (CIM)"/>
    <s v="Alsion 2, 6400 Sønderborg"/>
    <s v="CIE 4 01 Power to X lab"/>
    <s v="EDIBON International, S.A"/>
    <s v="INT/CONS-EESTC +MINI-EESF/M"/>
    <s v="INTCONSEESTC0028 + MINIEESFM0050"/>
    <d v="2026-04-01T00:00:00"/>
    <n v="201016.77"/>
    <n v="201016.77"/>
    <x v="1571"/>
    <n v="1"/>
  </r>
  <r>
    <s v="55646"/>
    <s v="Mikroskop"/>
    <s v="-"/>
    <s v="Panagiotis Galanos"/>
    <x v="2"/>
    <s v="31000 Institut for Biokemi og Molekylær Biologi"/>
    <s v="Campusvej 55, 5230 Odense M"/>
    <s v="V15-501b-2"/>
    <s v="Evident Europe"/>
    <s v="CKX53SF with DP28 camera"/>
    <s v="3H42224 (microscope frame), 6920203"/>
    <d v="2025-01-01T00:00:00"/>
    <n v="135481.71"/>
    <n v="118546.56"/>
    <x v="1572"/>
    <n v="0"/>
  </r>
  <r>
    <s v="55647"/>
    <s v="Adv image software analysis with integrated AI modules in a high-perf"/>
    <s v="3310170"/>
    <s v="Panagiotis Galanos"/>
    <x v="2"/>
    <s v="31000 Institut for Biokemi og Molekylær Biologi"/>
    <s v="Campusvej 55, 5230 Odense M"/>
    <s v="V18-404-1"/>
    <s v="Evident Europe"/>
    <s v="HW-WORKSTATION-HP-Z2G9-DL, SCAN-MOD-AI-C"/>
    <s v="CZC35177HM (workstation), A7552000"/>
    <d v="2025-01-01T00:00:00"/>
    <n v="219708"/>
    <n v="192244.5"/>
    <x v="1573"/>
    <n v="1"/>
  </r>
  <r>
    <s v="55648"/>
    <s v="Kolding - Udskiftning af defekt varslingsanlæg"/>
    <s v="-"/>
    <s v="Tony Schmidt"/>
    <x v="2"/>
    <s v="90404 Teknik"/>
    <s v="Universitetsparken 1, 6000 Kolding"/>
    <s v="Campus Kolding"/>
    <s v="-"/>
    <s v="-"/>
    <s v="-"/>
    <d v="2025-02-01T00:00:00"/>
    <n v="248786"/>
    <n v="219760.96"/>
    <x v="1574"/>
    <n v="0"/>
  </r>
  <r>
    <s v="55649"/>
    <s v="Massespektrometer (Astral  2)"/>
    <s v="2310138"/>
    <s v="Ole Nørregaard Jensen"/>
    <x v="0"/>
    <s v="31000 Institut for Biokemi og Molekylær Biologi"/>
    <s v="Campusvej 55, 5230 Odense M"/>
    <s v="V10-510A-1"/>
    <s v="thermo scientific"/>
    <s v="Orbitrap Astral"/>
    <s v="OA10272"/>
    <d v="2025-01-10T00:00:00"/>
    <n v="5339899"/>
    <n v="4386345.55"/>
    <x v="1575"/>
    <n v="1"/>
  </r>
  <r>
    <s v="55650"/>
    <s v="HPLC (Neo 4)"/>
    <s v="2310138"/>
    <s v="Ole Nørregaard Jensen"/>
    <x v="0"/>
    <s v="31000 Institut for Biokemi og Molekylær Biologi"/>
    <s v="Campusvej 55, 5230 Odense M"/>
    <s v="V10-510A-1"/>
    <s v="termo scientific"/>
    <s v="VN-C10-A/VN-A10-A/VN-P10-A"/>
    <s v="6538334/8373513/8373481"/>
    <d v="2025-01-10T00:00:00"/>
    <n v="400000"/>
    <n v="328571.45"/>
    <x v="1576"/>
    <n v="1"/>
  </r>
  <r>
    <s v="55651"/>
    <s v="CREOPTIX WAVEdelta"/>
    <s v="3110624"/>
    <s v="Jonas Heilskov Graversen"/>
    <x v="2"/>
    <s v="10204 Inflammationsforskning"/>
    <s v="Campusvej 55, 5230 Odense M"/>
    <s v="v17-606a-1"/>
    <s v="Malvern Panalytical"/>
    <s v="04-02-1901"/>
    <s v="16-02-2563"/>
    <d v="2025-02-26T00:00:00"/>
    <n v="1935263.2"/>
    <n v="1709482.51"/>
    <x v="1577"/>
    <n v="1"/>
  </r>
  <r>
    <s v="55653"/>
    <s v="flow system"/>
    <s v="5310024"/>
    <s v="Karl Michael Attard"/>
    <x v="1"/>
    <s v="30602 Nordcee"/>
    <s v="Campusvej 55, 5230 Odense M"/>
    <s v="V10-507-0"/>
    <s v="Optolution"/>
    <s v="FL_OW01"/>
    <s v="26-10-1900"/>
    <d v="2025-04-01T00:00:00"/>
    <n v="108823.89"/>
    <n v="87059.12"/>
    <x v="1578"/>
    <n v="1"/>
  </r>
  <r>
    <s v="55654"/>
    <s v="EA Elektro-Automatik DC-belastninger"/>
    <s v="3410233+2474961"/>
    <s v="Ramkrishan Maheshwari"/>
    <x v="1"/>
    <s v="45003 SDU Center for Industriel Elektronik (CIE)"/>
    <s v="Alsion 2, 6400 Sønderborg"/>
    <s v="CIE 1 01a (Motor Lab)"/>
    <s v="EA Elektro-Automatik"/>
    <s v="EA-ELR 10000"/>
    <s v="303607001"/>
    <d v="2025-06-16T00:00:00"/>
    <n v="152927.78"/>
    <n v="127439.81"/>
    <x v="1579"/>
    <n v="1"/>
  </r>
  <r>
    <s v="55655"/>
    <s v="Stabino Zeta potential measurement and titran + measurement cell 1mL"/>
    <s v="3474269"/>
    <s v="Morten Madsen"/>
    <x v="1"/>
    <s v="44006 SDU Centre for advanced photovoltaics and energy - CAPE"/>
    <s v="Alsion 2, 6400 Sønderborg"/>
    <s v="A3-09"/>
    <s v="Microtrack"/>
    <s v="Stabina Zeta"/>
    <s v="4231000000"/>
    <d v="2025-01-20T00:00:00"/>
    <n v="286388.08"/>
    <n v="214791.08"/>
    <x v="1580"/>
    <n v="1"/>
  </r>
  <r>
    <s v="55656"/>
    <s v="HPLC - Infinity III"/>
    <s v="-"/>
    <s v="Tina Ravn Pedersen"/>
    <x v="2"/>
    <s v="13903 Retskemisk Afdeling"/>
    <s v="Campusvej 55, 5230 Odense M"/>
    <s v="V15-909b-0"/>
    <s v="Agilent Technologies"/>
    <s v="1260 - Infinity III"/>
    <s v="DEGCH00169"/>
    <d v="2025-01-28T00:00:00"/>
    <n v="489398.21"/>
    <n v="428223.41"/>
    <x v="1581"/>
    <n v="0"/>
  </r>
  <r>
    <s v="55657"/>
    <s v="Zetasizer Advance"/>
    <s v="3110624"/>
    <s v="Jonas Heilskov Graversen"/>
    <x v="0"/>
    <s v="10204 Inflammationsforskning"/>
    <s v="Campusvej 55, 5230 Odense M"/>
    <s v="V18-603a-0"/>
    <s v="Malvern Panalytical"/>
    <s v="10019524"/>
    <s v="100026084"/>
    <d v="2025-04-22T00:00:00"/>
    <n v="485311"/>
    <n v="415980.87"/>
    <x v="1582"/>
    <n v="1"/>
  </r>
  <r>
    <s v="55658"/>
    <s v="Eclipse Ti2-A mikroskop inkl. 17 stk. tilbehør"/>
    <s v="3410074+0030+0041+3410219"/>
    <s v="Till Leissner"/>
    <x v="1"/>
    <s v="44002 SDU NanoSyd"/>
    <s v="Alsion 2, 6400 Sønderborg"/>
    <s v="Nanophotonics Lab, H0 07"/>
    <s v="Nikon Instruments"/>
    <s v="Eclipse Ti2-A"/>
    <s v="551104"/>
    <d v="2025-01-23T00:00:00"/>
    <n v="226217"/>
    <n v="169662.77"/>
    <x v="1583"/>
    <n v="1"/>
  </r>
  <r>
    <s v="55659"/>
    <s v="CTD"/>
    <s v="2310171"/>
    <s v="Karl Michael Attard"/>
    <x v="1"/>
    <s v="30602 Nordcee"/>
    <s v="Campusvej 55, 5230 Odense M"/>
    <s v="V10-507-0"/>
    <s v="RBR"/>
    <s v="RBRsolo3 Tu"/>
    <s v="237926"/>
    <d v="2025-05-01T00:00:00"/>
    <n v="216420.69"/>
    <n v="176743.57"/>
    <x v="1584"/>
    <n v="1"/>
  </r>
  <r>
    <s v="55661"/>
    <s v="Højtryks reaktor RVD-3-5000"/>
    <s v="3410238"/>
    <s v="Richard Beck"/>
    <x v="2"/>
    <s v="42002 SDU Chemical Engineering"/>
    <s v="Campusvej 55, 5230 Odense M"/>
    <s v="Ø31-600-2"/>
    <s v="Ukrorgsyntez"/>
    <s v="RVD-3-5000"/>
    <s v="RS0285665"/>
    <d v="2025-06-01T00:00:00"/>
    <n v="224488.82"/>
    <n v="205781.42"/>
    <x v="1585"/>
    <n v="1"/>
  </r>
  <r>
    <s v="55662"/>
    <s v="Robotic base platform + mini spincoater, vacuum pump"/>
    <s v="3410040"/>
    <s v="Morten Madsen"/>
    <x v="1"/>
    <s v="44006 SDU Centre for advanced photovoltaics and energy - CAPE"/>
    <s v="Alsion 2, 6400 Sønderborg"/>
    <s v="Roll2Roll Lab (A3 01)"/>
    <s v="Sciprios GmbH"/>
    <s v="N/A"/>
    <s v="SB004400"/>
    <d v="2025-06-01T00:00:00"/>
    <n v="625455.54"/>
    <n v="521212.95000000013"/>
    <x v="1586"/>
    <n v="1"/>
  </r>
  <r>
    <s v="55663"/>
    <s v="Upgrade laser + filters for spinning disk microscope"/>
    <s v="3310198"/>
    <s v="Jonathan Brewer"/>
    <x v="2"/>
    <s v="31000 Institut for Biokemi og Molekylær Biologi"/>
    <s v="Campusvej 55, 5230 Odense M"/>
    <s v="V10-602a-0"/>
    <s v="Lumencor"/>
    <s v="Celesta Quattro 4ch"/>
    <s v="536145 (47930)"/>
    <d v="2025-06-01T00:00:00"/>
    <n v="347011"/>
    <n v="318093.40999999997"/>
    <x v="1587"/>
    <n v="1"/>
  </r>
  <r>
    <s v="55664"/>
    <s v="Server"/>
    <s v="3510120"/>
    <s v="Astrid Holm Nielsen"/>
    <x v="1"/>
    <s v="52600 Økonomisk Institut"/>
    <s v="Campusvej 55, 5230 Odense M"/>
    <s v="Serverrum Syd"/>
    <s v="HPE"/>
    <s v="ProLiant DL385 Gen11"/>
    <s v="CZ2D280508"/>
    <d v="2025-05-01T00:00:00"/>
    <n v="772994"/>
    <n v="631278.44999999995"/>
    <x v="1588"/>
    <n v="1"/>
  </r>
  <r>
    <s v="55665"/>
    <s v="Handskeboks"/>
    <s v="2323595"/>
    <s v="Changzhu Wu"/>
    <x v="0"/>
    <s v="30503 Kemi og Farmaci"/>
    <s v="Campusvej 55, 5230 Odense M"/>
    <s v="Ø11-410a-2"/>
    <s v="Jacomex"/>
    <s v="10016823"/>
    <s v="6472"/>
    <d v="2025-04-24T00:00:00"/>
    <n v="175000"/>
    <n v="150000.01999999999"/>
    <x v="1589"/>
    <n v="1"/>
  </r>
  <r>
    <s v="55666"/>
    <s v="ICP"/>
    <s v="3373924"/>
    <s v="Kaare Lund Rasmussen"/>
    <x v="0"/>
    <s v="30503 Kemi og Farmaci"/>
    <s v="Campusvej 55, 5230 Odense M"/>
    <s v="Ø9-512a-1"/>
    <s v="Analytik Jena"/>
    <s v="PQMS Elite"/>
    <s v="10-5000-062-52-AW501"/>
    <d v="2025-05-09T00:00:00"/>
    <n v="442961.94"/>
    <n v="384955.01"/>
    <x v="1590"/>
    <n v="1"/>
  </r>
  <r>
    <s v="55667"/>
    <s v="Belysning restaurant, læsesal og campustorv"/>
    <s v="-"/>
    <s v="Teis Lentz"/>
    <x v="2"/>
    <s v="90404 Teknik"/>
    <s v="Campusvej 55, 5230 Odense M"/>
    <s v="Campustorv, Læsesal,Restaurant"/>
    <s v="Flere"/>
    <s v="Intet"/>
    <s v="Intet"/>
    <d v="2025-09-01T00:00:00"/>
    <n v="508151.46"/>
    <n v="478509.28"/>
    <x v="1591"/>
    <n v="0"/>
  </r>
  <r>
    <s v="55668"/>
    <s v="Indretning af maskinværksted, Alsion"/>
    <s v="-"/>
    <s v="Thomas Kromann Jacobsen"/>
    <x v="2"/>
    <s v="90405 Bygningsvedligehold"/>
    <s v="Alsion 2, 6400 Sønderborg"/>
    <s v="Lokale F120, 4 sal, blok H"/>
    <s v="Flere"/>
    <s v="Intet"/>
    <s v="Intet"/>
    <d v="2025-04-30T00:00:00"/>
    <n v="229664.65"/>
    <n v="206698.2"/>
    <x v="1592"/>
    <n v="0"/>
  </r>
  <r>
    <s v="55669"/>
    <s v="Indretning af metalprintværksted, Alsion"/>
    <s v="-"/>
    <s v="Thomas Kromann Jacobsen"/>
    <x v="2"/>
    <s v="90405 Bygningsvedligehold"/>
    <s v="Alsion 2, 6400 Sønderborg"/>
    <s v="CIE-bygning 1-02"/>
    <s v="Flere"/>
    <s v="Intet"/>
    <s v="Intet"/>
    <d v="2025-04-30T00:00:00"/>
    <n v="109132.64"/>
    <n v="98219.38"/>
    <x v="1593"/>
    <n v="0"/>
  </r>
  <r>
    <s v="55670"/>
    <s v="CFX Opus 384 Real-Time PCR System"/>
    <s v="3110662"/>
    <s v="Henrik Dimke"/>
    <x v="2"/>
    <s v="10203 Kardiovaskulær &amp; Renalforskning"/>
    <s v="Campusvej 55, 5230 Odense M"/>
    <s v="V17-704a-1"/>
    <s v="Bio-Rad Laboratories, Inc."/>
    <s v="-"/>
    <s v="796BR20304"/>
    <d v="2025-04-03T00:00:00"/>
    <n v="307622"/>
    <n v="276859.78999999998"/>
    <x v="1594"/>
    <n v="1"/>
  </r>
  <r>
    <s v="55671"/>
    <s v="QX200 Droplet Digital PCR System"/>
    <s v="3110662"/>
    <s v="Henrik Dimke"/>
    <x v="2"/>
    <s v="10203 Kardiovaskulær &amp; Renalforskning"/>
    <s v="Campusvej 55, 5230 Odense M"/>
    <s v="V18-701c-1"/>
    <s v="Bio-Rad Laboratories, Inc."/>
    <s v="QX200"/>
    <s v="771BR10151"/>
    <d v="2025-04-03T00:00:00"/>
    <n v="309909"/>
    <n v="278918.08"/>
    <x v="1595"/>
    <n v="1"/>
  </r>
  <r>
    <s v="55673"/>
    <s v="Skridsikkert vinylgulv, BML"/>
    <s v="-"/>
    <s v="Allan Hansen Barslund"/>
    <x v="2"/>
    <s v="90405 Bygningsvedligehold"/>
    <s v="Campusvej 55, 5230 Odense M"/>
    <s v="BML, Bygning 45-1"/>
    <s v="LH-Gulve AS"/>
    <s v="Intet"/>
    <s v="Intet"/>
    <d v="2025-04-30T00:00:00"/>
    <n v="176665"/>
    <n v="158998.5"/>
    <x v="1596"/>
    <n v="0"/>
  </r>
  <r>
    <s v="55674"/>
    <s v="Udskiftning af lyskilder Kolding"/>
    <s v="-"/>
    <s v="Tony Schmidt"/>
    <x v="3"/>
    <s v="90404 Teknik"/>
    <s v="Universitetsparken 1, 6000 Kolding"/>
    <s v="Alle kontor/underv/møde/audit"/>
    <s v="Ingen"/>
    <s v="Intet"/>
    <s v="Intet"/>
    <d v="2025-05-31T00:00:00"/>
    <n v="1316228.46"/>
    <n v="1235792.28"/>
    <x v="1597"/>
    <n v="0"/>
  </r>
  <r>
    <s v="55675"/>
    <s v="iLOQ låsesystem til Nyt Sund"/>
    <s v="-"/>
    <s v="Lars Tiedemann"/>
    <x v="2"/>
    <s v="87002 Fælles ny- og ombygning"/>
    <s v="Campusvej 55, 5230 Odense M"/>
    <s v="Nyt Sund bygning 45"/>
    <s v="Flere"/>
    <s v="Intet"/>
    <s v="Intet"/>
    <d v="2024-01-31T00:00:00"/>
    <n v="3691380.32"/>
    <n v="2860819.8"/>
    <x v="1598"/>
    <n v="0"/>
  </r>
  <r>
    <s v="55676"/>
    <s v="Kameraovervågning i Nyt Sund"/>
    <s v="-"/>
    <s v="Søren Bedsted Steffensen"/>
    <x v="1"/>
    <s v="87002 Fælles ny- og ombygning"/>
    <s v="Campusvej 55, 5230 Odense M"/>
    <s v="BML b 45-1 og Retsm b 45-6"/>
    <s v="Flere"/>
    <s v="Flere"/>
    <s v="Flere"/>
    <d v="2024-03-31T00:00:00"/>
    <n v="187752.04"/>
    <n v="109522.04"/>
    <x v="1599"/>
    <n v="0"/>
  </r>
  <r>
    <s v="55677"/>
    <s v="UR3E robot arm og Robotiq griber"/>
    <s v="-"/>
    <s v="Jeroen Bergmann"/>
    <x v="1"/>
    <s v="43010 SDU Biomedical Engineering Centre (BEC)"/>
    <s v="Campusvej 55, 5230 Odense M"/>
    <s v="Ø28-605-1"/>
    <s v="Universal Robots og Robotiq"/>
    <s v="UR3 og Robotiq 2 finger griber"/>
    <s v="UR3E: 20245300846 griber: C-49319"/>
    <d v="2025-02-03T00:00:00"/>
    <n v="170100"/>
    <n v="130410"/>
    <x v="1600"/>
    <n v="0"/>
  </r>
  <r>
    <s v="55678"/>
    <s v="Luna Innovations Incorporated"/>
    <s v="3410262"/>
    <s v="Henrik Brøner Jørgensen"/>
    <x v="2"/>
    <s v="43005 SDU Civil and Architectural Engineering"/>
    <s v="Campusvej 55, 5230 Odense M"/>
    <s v="Ø28-607d-1"/>
    <s v="Luna Innovations Inc."/>
    <s v="ODiSI 7108"/>
    <s v="7108-241190068"/>
    <d v="2024-12-01T00:00:00"/>
    <n v="968676.87"/>
    <n v="839519.91"/>
    <x v="1601"/>
    <n v="1"/>
  </r>
  <r>
    <s v="55679"/>
    <s v="Kameraovervågning Beldringe"/>
    <s v="-"/>
    <s v="Lars Tiedemann"/>
    <x v="1"/>
    <s v="90404 Teknik"/>
    <s v="Beldringevej 252, 5270 Odense N"/>
    <s v="Flere - overvågning"/>
    <s v="Flere"/>
    <s v="Flere"/>
    <s v="Intet"/>
    <d v="2025-05-01T00:00:00"/>
    <n v="127494.16"/>
    <n v="104120.25"/>
    <x v="1602"/>
    <n v="0"/>
  </r>
  <r>
    <s v="55680"/>
    <s v="Udvidelse af cykelparkeringen ved Sund Bygning 45.6"/>
    <s v="-"/>
    <s v="Allan Hansen Barslund"/>
    <x v="3"/>
    <s v="90405 Bygningsvedligehold"/>
    <s v="Campusvej 55, 5230 Odense M"/>
    <s v="Ved bygning 45-6"/>
    <s v="Ingen"/>
    <s v="Intet"/>
    <s v="Intet"/>
    <d v="2025-06-01T00:00:00"/>
    <n v="115000"/>
    <n v="108611.11"/>
    <x v="1603"/>
    <n v="0"/>
  </r>
  <r>
    <s v="55682"/>
    <s v="Pilot scale pin mill"/>
    <s v="5310019"/>
    <s v="René Holm"/>
    <x v="0"/>
    <s v="30503 Kemi og Farmaci"/>
    <s v="Campusvej 55, 5230 Odense M"/>
    <s v="Ø11-409-0"/>
    <s v="Netzsch"/>
    <s v="Lab-Mill"/>
    <s v="2500831-10"/>
    <d v="2024-10-15T00:00:00"/>
    <n v="738688.5"/>
    <n v="580398.12"/>
    <x v="1604"/>
    <n v="1"/>
  </r>
  <r>
    <s v="55683"/>
    <s v="Metal powder 3D printer"/>
    <s v="2474272"/>
    <s v="Andrei-Alexandru Popa"/>
    <x v="2"/>
    <s v="45002 SDU Mechatronics (CIM)"/>
    <s v="Alsion 2, 6400 Sønderborg"/>
    <s v="CIE 1 02"/>
    <s v="Freemelt"/>
    <s v="Freemelt One"/>
    <s v="F1039"/>
    <d v="2025-10-11T00:00:00"/>
    <n v="2497452.2599999998"/>
    <n v="2372579.66"/>
    <x v="1605"/>
    <n v="1"/>
  </r>
  <r>
    <s v="55684"/>
    <s v="Server"/>
    <s v="3110671"/>
    <s v="Nicolai Damslund"/>
    <x v="1"/>
    <s v="10305 DaCHE - Dansk Center for Sundhedsøkonomi"/>
    <s v="Campusvej 55, 5230 Odense M"/>
    <s v="Danmarks Statistik,Kbh"/>
    <s v="Lenovo"/>
    <s v="ThinkSystem SR665 V3"/>
    <s v="SJ701WV52"/>
    <d v="2025-06-30T00:00:00"/>
    <n v="279159"/>
    <n v="232632.5"/>
    <x v="1606"/>
    <n v="1"/>
  </r>
  <r>
    <s v="55685"/>
    <s v="Jess System Automated Westernblot"/>
    <s v="3110624"/>
    <s v="Jonas Heilskov Graversen"/>
    <x v="0"/>
    <s v="10204 Inflammationsforskning"/>
    <s v="Campusvej 55, 5230 Odense M"/>
    <s v="V16-602-1"/>
    <s v="BioTechne"/>
    <s v="HSCC:90272000"/>
    <s v="JS-5477"/>
    <d v="2025-04-09T00:00:00"/>
    <n v="451010"/>
    <n v="386579.99"/>
    <x v="1607"/>
    <n v="1"/>
  </r>
  <r>
    <s v="55686"/>
    <s v="Cyto-Mine: Single Cell Analysis and Monoclonality Assurance System"/>
    <s v="3110624"/>
    <s v="Jonas Heilskov Graversen"/>
    <x v="1"/>
    <s v="10204 Inflammationsforskning"/>
    <s v="Campusvej 55, 5230 Odense M"/>
    <s v="V18-602b-0"/>
    <s v="Sphere fluidics"/>
    <s v="S003"/>
    <s v="S003G00044"/>
    <d v="2025-07-28T00:00:00"/>
    <n v="2948468.67"/>
    <n v="2506198.39"/>
    <x v="1608"/>
    <n v="1"/>
  </r>
  <r>
    <s v="55687"/>
    <s v="CytoFLEX nano Flow Cytometer"/>
    <s v="3110658"/>
    <s v="Per Svenningsen"/>
    <x v="2"/>
    <s v="10203 Kardiovaskulær &amp; Renalforskning"/>
    <s v="Campusvej 55, 5230 Odense M"/>
    <s v="V17-704b-1"/>
    <s v="Beckman Coulter"/>
    <s v="CytoFLEX nano"/>
    <s v="BJ08004"/>
    <d v="2025-06-01T00:00:00"/>
    <n v="1825970"/>
    <n v="1673805.82"/>
    <x v="1609"/>
    <n v="1"/>
  </r>
  <r>
    <s v="55688"/>
    <s v="Værktøj til montering på kran - speciel bygget"/>
    <s v="2410097"/>
    <s v="Ole Wennerberg Nielsen"/>
    <x v="1"/>
    <s v="41011 SDU Center for Large Structure Production"/>
    <s v="Odense Havn, Elektrikervejen 3+7, 5330 Munkebo"/>
    <s v="Hangar"/>
    <s v="IN Service"/>
    <s v="NA"/>
    <s v="NA"/>
    <d v="2025-11-03T00:00:00"/>
    <n v="182870"/>
    <n v="167630.85"/>
    <x v="1610"/>
    <n v="1"/>
  </r>
  <r>
    <s v="55689"/>
    <s v="Netværksstik til Kinexon tracking system"/>
    <s v="3110641"/>
    <s v="Morten B. Randers"/>
    <x v="2"/>
    <s v="15410 Forskningsenheden Sport og Sundhed"/>
    <s v="Campusvej 55, 5230 Odense M"/>
    <s v="hal 2"/>
    <s v="-"/>
    <s v="-"/>
    <s v="-"/>
    <d v="2025-04-22T00:00:00"/>
    <n v="138297"/>
    <n v="124467.28"/>
    <x v="1611"/>
    <n v="1"/>
  </r>
  <r>
    <s v="55690"/>
    <s v="Corenet 2025"/>
    <s v="-"/>
    <s v="Lars Jakobsen"/>
    <x v="1"/>
    <s v="93003 Operations"/>
    <s v="Campusvej 55, 5230 Odense M"/>
    <s v="Netrum Nord og Syd"/>
    <s v="Cisco"/>
    <s v="C9600,C9500"/>
    <s v="Flere"/>
    <d v="2025-07-01T00:00:00"/>
    <n v="1361047"/>
    <n v="1156889.92"/>
    <x v="1612"/>
    <n v="0"/>
  </r>
  <r>
    <s v="55691"/>
    <s v="High Pressure Micromix Homogenizer"/>
    <s v="3410275"/>
    <s v="Morten Madsen"/>
    <x v="2"/>
    <s v="44006 SDU Centre for advanced photovoltaics and energy - CAPE"/>
    <s v="Alsion 2, 6400 Sønderborg"/>
    <s v="A3-09"/>
    <s v="Genizer"/>
    <s v="MixGenize-30K"/>
    <s v="N/A"/>
    <d v="2025-07-05T00:00:00"/>
    <n v="418650.15"/>
    <n v="387251.4"/>
    <x v="1613"/>
    <n v="1"/>
  </r>
  <r>
    <s v="55692"/>
    <s v="Rysteinkubator til bakteriekultur"/>
    <s v="-"/>
    <s v="Cagla Sahin"/>
    <x v="2"/>
    <s v="31001 Administration og Service"/>
    <s v="Campusvej 55, 5230 Odense M"/>
    <s v="V10-507a-1"/>
    <s v="Infors"/>
    <s v="Minitron"/>
    <s v="-"/>
    <d v="2025-05-28T00:00:00"/>
    <n v="113942.45"/>
    <n v="103497.73"/>
    <x v="1614"/>
    <n v="0"/>
  </r>
  <r>
    <s v="55693"/>
    <s v="Quantum ActiveScale Hardware"/>
    <s v="-"/>
    <s v="Martin Lundquist Hansen"/>
    <x v="1"/>
    <s v="39600 eScience"/>
    <s v="Campusvej 55, 5230 Odense M"/>
    <s v="HPC Serverrum"/>
    <s v="Supermicro"/>
    <s v="X12 Dual Node + JBODs"/>
    <s v="-"/>
    <d v="2025-07-29T00:00:00"/>
    <n v="4478044"/>
    <n v="3806337.39"/>
    <x v="1615"/>
    <n v="0"/>
  </r>
  <r>
    <s v="55694"/>
    <s v="Supermicro B200 HGX"/>
    <s v="-"/>
    <s v="Martin Lundquist Hansen"/>
    <x v="1"/>
    <s v="39600 eScience"/>
    <s v="Campusvej 55, 5230 Odense M"/>
    <s v="HPC Serverrum"/>
    <s v="Supermicro"/>
    <s v="AS-A126GS-TNBR"/>
    <s v="S944675X5415638"/>
    <d v="2025-06-16T00:00:00"/>
    <n v="2265702"/>
    <n v="1888085"/>
    <x v="1616"/>
    <n v="0"/>
  </r>
  <r>
    <s v="55695"/>
    <s v="Renovering af lofter med belysning"/>
    <s v="-"/>
    <s v="Lene Bjerringgaard Chrog"/>
    <x v="2"/>
    <s v="90405 Bygningsvedligehold"/>
    <s v="Campusvej 55, 5230 Odense M"/>
    <s v="Ø9-509-0"/>
    <s v="Flere"/>
    <s v="Flere"/>
    <s v="Intet"/>
    <d v="2025-08-01T00:00:00"/>
    <n v="171978.97"/>
    <n v="160513.69"/>
    <x v="1617"/>
    <n v="0"/>
  </r>
  <r>
    <s v="55696"/>
    <s v="Indretning af kantiner"/>
    <s v="-"/>
    <s v="Jacob Stork-Hansen"/>
    <x v="2"/>
    <s v="90405 Bygningsvedligehold"/>
    <s v="Campusvej 55, 5230 Odense M"/>
    <s v="Kantine 2 og 4"/>
    <s v="Flere"/>
    <s v="Intet"/>
    <s v="Intet"/>
    <d v="2025-02-01T00:00:00"/>
    <n v="361379.56"/>
    <n v="319218.59999999998"/>
    <x v="1618"/>
    <n v="0"/>
  </r>
  <r>
    <s v="55697"/>
    <s v="Omprogrammering af iLOQ på Nyt Sund i URIS-regi"/>
    <s v="-"/>
    <s v="Lars Tiedemann"/>
    <x v="2"/>
    <s v="90405 Bygningsvedligehold"/>
    <s v="Campusvej 55, 5230 Odense M"/>
    <s v="Bygning 45"/>
    <s v="iLOQ"/>
    <s v="Intet"/>
    <s v="Intet"/>
    <d v="2025-08-01T00:00:00"/>
    <n v="615031.75"/>
    <n v="574029.66"/>
    <x v="1619"/>
    <n v="0"/>
  </r>
  <r>
    <s v="55698"/>
    <s v="Ombygning til SDU IT efter Forlag fraflyttet"/>
    <s v="-"/>
    <s v="Lene Bjerringgaard Chrog"/>
    <x v="2"/>
    <s v="90405 Bygningsvedligehold"/>
    <s v="Campusvej 55, 5230 Odense M"/>
    <s v="Bygning 23N"/>
    <s v="Flere"/>
    <s v="Intet"/>
    <s v="Intet"/>
    <d v="2025-08-01T00:00:00"/>
    <n v="87764.36"/>
    <n v="81913.41"/>
    <x v="1620"/>
    <n v="0"/>
  </r>
  <r>
    <s v="55699"/>
    <s v="Kameraopstilling til flagermus"/>
    <s v="3310196"/>
    <s v="Karsten Vesterholm"/>
    <x v="2"/>
    <s v="30607 Lyd og Adfærd"/>
    <s v="Campusvej 55, 5230 Odense M"/>
    <s v="V10-405-0"/>
    <s v="Basler"/>
    <s v="-"/>
    <s v="-"/>
    <d v="2025-10-01T00:00:00"/>
    <n v="212539.1"/>
    <n v="201912.15"/>
    <x v="1621"/>
    <n v="1"/>
  </r>
  <r>
    <s v="55700"/>
    <s v="PET imaging insert + 7T MRI system for preclinical imaging"/>
    <s v="3110416"/>
    <s v="Mikael Palner"/>
    <x v="2"/>
    <s v="19500 Biomedicinsk Laboratorium"/>
    <s v="Campusvej 55, 5230 Odense M"/>
    <s v="V11-611e-0"/>
    <s v="MR Solutions"/>
    <s v="MRS*DRYMAG 7024"/>
    <s v="-"/>
    <d v="2025-01-06T00:00:00"/>
    <n v="9705576.2400000002"/>
    <n v="8492379.2200000007"/>
    <x v="1622"/>
    <n v="1"/>
  </r>
  <r>
    <s v="55702"/>
    <s v="Steril LAF bænk"/>
    <s v="3110624"/>
    <s v="Jonas Heilskov Graversen"/>
    <x v="2"/>
    <s v="10204 Inflammationsforskning"/>
    <s v="Campusvej 55, 5230 Odense M"/>
    <s v="V18-603a-0"/>
    <s v="Ninolab a/s"/>
    <s v="n-Safe XL Sterile 1500"/>
    <s v="103921"/>
    <d v="2025-09-01T00:00:00"/>
    <n v="202976.45"/>
    <n v="191136.16"/>
    <x v="1623"/>
    <n v="1"/>
  </r>
  <r>
    <s v="55703"/>
    <s v="Accessnet 2025"/>
    <s v="-"/>
    <s v="Lasse Birnbaum Jensen"/>
    <x v="1"/>
    <s v="93003 Operations"/>
    <s v="Campusvej 55, 5230 Odense M"/>
    <s v="Krydsfelter på hele SDU"/>
    <s v="Cisco"/>
    <s v="C9300,C9200,C9400"/>
    <s v="Flere"/>
    <d v="2025-07-01T00:00:00"/>
    <n v="603042"/>
    <n v="512585.7"/>
    <x v="1624"/>
    <n v="0"/>
  </r>
  <r>
    <s v="55704"/>
    <s v="Wireless 2025"/>
    <s v="-"/>
    <s v="Martin Philipsen"/>
    <x v="1"/>
    <s v="93003 Operations"/>
    <s v="Campusvej 55, 5230 Odense M"/>
    <s v="Netrum Nord og Syd"/>
    <s v="Cisco"/>
    <s v="CW9800H1 mfl"/>
    <s v="Flere"/>
    <d v="2025-09-01T00:00:00"/>
    <n v="447350"/>
    <n v="395159.18"/>
    <x v="1625"/>
    <n v="0"/>
  </r>
  <r>
    <s v="55705"/>
    <s v="Cryogenic stage for scanning electron microscope Mira3"/>
    <s v="3410243"/>
    <s v="Sergii Morozov"/>
    <x v="1"/>
    <s v="44007 Center for Polariton-driven Light-Matter Interactions (POLIMA)"/>
    <s v="Campusvej 55, 5230 Odense M"/>
    <s v="Ø26-510a-1"/>
    <s v="Kammrath &amp; Weiss GmbH"/>
    <s v="CLN-00"/>
    <s v="2505B-01"/>
    <d v="2025-09-01T00:00:00"/>
    <n v="234348.25"/>
    <n v="207007.64"/>
    <x v="1626"/>
    <n v="1"/>
  </r>
  <r>
    <s v="55706"/>
    <s v="HP BUNDLE 44658193/DL380"/>
    <s v="-"/>
    <s v="Thomas Volke Nielsen"/>
    <x v="7"/>
    <s v="93003 Operations"/>
    <s v="Campusvej 55, 5230 Odense M"/>
    <s v="Ø5-511a-0"/>
    <s v="HPE"/>
    <s v="ProLiant DL380 Gen11"/>
    <s v="CZ2D2W0194"/>
    <d v="2025-08-01T00:00:00"/>
    <n v="219494"/>
    <n v="170717.54"/>
    <x v="1627"/>
    <n v="0"/>
  </r>
  <r>
    <s v="55707"/>
    <s v="LI-7810 CH4/CO2/H2O Trace Gas Analyzer"/>
    <s v="3310161"/>
    <s v="Jonas Stage Sø"/>
    <x v="2"/>
    <s v="30605 Økologi"/>
    <s v="Campusvej 55, 5230 Odense M"/>
    <s v="V11-405a-1"/>
    <s v="LI-COR Biosciences GmbH"/>
    <s v="LI-7810"/>
    <s v="-"/>
    <d v="2025-08-25T00:00:00"/>
    <n v="330997.36"/>
    <n v="308930.88"/>
    <x v="1628"/>
    <n v="1"/>
  </r>
  <r>
    <s v="55708"/>
    <s v="Microscope"/>
    <s v="5310035"/>
    <s v="René Holm"/>
    <x v="0"/>
    <s v="30503 Kemi og Farmaci"/>
    <s v="Campusvej 55, 5230 Odense M"/>
    <s v="Ø10-409-1"/>
    <s v="Zeiss"/>
    <s v="Axiolab 5, SW ZEN modul coded Microscope"/>
    <s v="3164005980"/>
    <d v="2025-08-25T00:00:00"/>
    <n v="172906.53"/>
    <n v="156439.25"/>
    <x v="1629"/>
    <n v="1"/>
  </r>
  <r>
    <s v="55710"/>
    <s v="Vinduesstyringer (brand- og røgventilation)"/>
    <s v="-"/>
    <s v="Søren Lauesen"/>
    <x v="2"/>
    <s v="90404 Teknik"/>
    <s v="Campusvej 55, 5230 Odense M"/>
    <s v="Bygning 36"/>
    <s v="WindowMaster"/>
    <s v="Intet"/>
    <s v="Intet"/>
    <d v="2025-08-01T00:00:00"/>
    <n v="233034.58"/>
    <n v="217498.97"/>
    <x v="1630"/>
    <n v="0"/>
  </r>
  <r>
    <s v="55711"/>
    <s v="Kabling for vinduesautomatik (brand- og røgventilation)"/>
    <s v="-"/>
    <s v="Søren Lauesen"/>
    <x v="2"/>
    <s v="90404 Teknik"/>
    <s v="Campusvej 55, 5230 Odense M"/>
    <s v="Bygning 34-1"/>
    <s v="Ingen"/>
    <s v="Ingen"/>
    <s v="Intet"/>
    <d v="2025-07-01T00:00:00"/>
    <n v="137045.20000000001"/>
    <n v="126766.83"/>
    <x v="1631"/>
    <n v="0"/>
  </r>
  <r>
    <s v="55712"/>
    <s v="Batteribank Serverrum"/>
    <s v="-"/>
    <s v="Teis Lentz"/>
    <x v="2"/>
    <s v="90404 Teknik"/>
    <s v="Campusvej 55, 5230 Odense M"/>
    <s v="Serverrum Nord"/>
    <s v="Ingen"/>
    <s v="Intet"/>
    <s v="Intet"/>
    <d v="2025-08-01T00:00:00"/>
    <n v="132905.24"/>
    <n v="124044.91"/>
    <x v="1632"/>
    <n v="0"/>
  </r>
  <r>
    <s v="55713"/>
    <s v="Ombygning af Fysik- og Kemilab."/>
    <s v="-"/>
    <s v="Tony Schmidt"/>
    <x v="2"/>
    <s v="90404 Teknik"/>
    <s v="Alsion 2, 6400 Sønderborg"/>
    <s v="A3-12"/>
    <s v="Ingen"/>
    <s v="Intet"/>
    <s v="Intet"/>
    <d v="2025-10-01T00:00:00"/>
    <n v="180000"/>
    <n v="171000"/>
    <x v="1633"/>
    <n v="0"/>
  </r>
  <r>
    <s v="55714"/>
    <s v="Optical detector"/>
    <s v="-"/>
    <s v="Nicolas Ubrig"/>
    <x v="1"/>
    <s v="44007 Center for Polariton-driven Light-Matter Interactions (POLIMA)"/>
    <s v="Campusvej 55, 5230 Odense M"/>
    <s v="Ø28-600a-1"/>
    <s v="Teledyne Prinston Intruments"/>
    <s v="PYL400-BRX-SM-Q-F-S"/>
    <s v="X060017425"/>
    <d v="2025-08-01T00:00:00"/>
    <n v="597024.06999999995"/>
    <n v="517420.86999999988"/>
    <x v="1634"/>
    <n v="0"/>
  </r>
  <r>
    <s v="55715"/>
    <s v="OMK - 45003 2474961 - IMES003363 Kurt Godiksen"/>
    <s v="2474961"/>
    <s v="Kurt Godiksen"/>
    <x v="0"/>
    <s v="45003 SDU Center for Industriel Elektronik (CIE)"/>
    <s v="Alsion 2, 6400 Sønderborg"/>
    <s v="CIE 4-06"/>
    <s v="Keithley"/>
    <s v="Keithley 6517B Electrometer m 6522 Multi"/>
    <s v="4665846"/>
    <d v="2025-04-01T00:00:00"/>
    <n v="104347.5"/>
    <n v="89440.73"/>
    <x v="1635"/>
    <n v="1"/>
  </r>
  <r>
    <s v="55716"/>
    <s v="Keithley 6517B Electrometer m 6522 Multiplexer"/>
    <s v="2474961"/>
    <s v="Kurt Godiksen"/>
    <x v="0"/>
    <s v="45003 SDU Center for Industriel Elektronik (CIE)"/>
    <s v="Alsion 2, 6400 Sønderborg"/>
    <s v="CIE 4-06"/>
    <s v="Keithley"/>
    <s v="Keithley 6517B Electrometer m 6522 Multi"/>
    <s v="4665580"/>
    <d v="2025-04-01T00:00:00"/>
    <n v="104347.5"/>
    <n v="89440.73"/>
    <x v="1636"/>
    <n v="1"/>
  </r>
  <r>
    <s v="55717"/>
    <s v="Triple quadropole LC-MS/MS"/>
    <s v="-"/>
    <s v="Lone Lindal"/>
    <x v="2"/>
    <s v="13903 Retskemisk Afdeling"/>
    <s v="Campusvej 55, 5230 Odense M"/>
    <s v="V15-909a-0"/>
    <s v="Agilent Technology"/>
    <s v="1290 Infinity High Speed pump + 6495 Tri"/>
    <s v="Pump: DEHAD01014; 3Q: SD2528D307"/>
    <d v="2025-09-01T00:00:00"/>
    <n v="2482055.35"/>
    <n v="2337268.81"/>
    <x v="1637"/>
    <n v="0"/>
  </r>
  <r>
    <s v="55718"/>
    <s v="Ultrafast spectroscopy system"/>
    <s v="3310191"/>
    <s v="Christina Wegeberg"/>
    <x v="2"/>
    <s v="30503 Kemi og Farmaci"/>
    <s v="Campusvej 55, 5230 Odense M"/>
    <s v="Ø11-410a-0"/>
    <s v="Light Conversion"/>
    <s v="PHAROS (PH2-10-0200-02-A0), ORPHEUS (PP5"/>
    <s v="PHAROS (SN: L252703), ORPHEUS (SN:"/>
    <d v="2025-10-23T00:00:00"/>
    <n v="2561921.11"/>
    <n v="2433825.0699999998"/>
    <x v="1638"/>
    <n v="1"/>
  </r>
  <r>
    <s v="55719"/>
    <s v="AKTA go Chromatography system"/>
    <s v="3110624"/>
    <s v="Lars Vitved"/>
    <x v="2"/>
    <s v="10204 Inflammationsforskning"/>
    <s v="Campusvej 55, 5230 Odense M"/>
    <s v="V17-605a-1"/>
    <s v="Cytiva"/>
    <s v="29383015"/>
    <s v="3234158"/>
    <d v="2025-10-01T00:00:00"/>
    <n v="268898.89"/>
    <n v="255453.97"/>
    <x v="1639"/>
    <n v="1"/>
  </r>
  <r>
    <s v="55720"/>
    <s v="IRMS Isoprime visION med EA PYROCube"/>
    <s v="3310205"/>
    <s v="Zarah Josefine Kofoed"/>
    <x v="2"/>
    <s v="30602 Nordcee"/>
    <s v="Campusvej 55, 5230 Odense M"/>
    <s v="V11-409a-1"/>
    <s v="Elementar"/>
    <s v="GeovisION"/>
    <s v="AHTBE1013 og 2310BE1007"/>
    <d v="2025-11-03T00:00:00"/>
    <n v="1519108.01"/>
    <n v="1455811.86"/>
    <x v="1640"/>
    <n v="1"/>
  </r>
  <r>
    <s v="55721"/>
    <s v="Kantine 4, Køkken - udskiftning af defekt vandinstallation over lofter"/>
    <s v="-"/>
    <s v="Teis Lentz"/>
    <x v="2"/>
    <s v="90404 Teknik"/>
    <s v="Campusvej 55, 5230 Odense M"/>
    <s v="Kantine 4"/>
    <s v="Flere"/>
    <s v="Intet"/>
    <s v="Intet"/>
    <d v="2025-10-01T00:00:00"/>
    <n v="117067.03"/>
    <n v="111213.68"/>
    <x v="1641"/>
    <n v="0"/>
  </r>
  <r>
    <s v="55722"/>
    <s v="Udskiftning af køleanlæg (Chilleranlæg) for køl 30"/>
    <s v="-"/>
    <s v="Kasper Ege Scharff"/>
    <x v="2"/>
    <s v="90404 Teknik"/>
    <s v="Campusvej 55, 5230 Odense M"/>
    <s v="Taget af bygning 25"/>
    <s v="Flere"/>
    <s v="Intet"/>
    <s v="Intet"/>
    <d v="2025-11-01T00:00:00"/>
    <n v="242900"/>
    <n v="232779.16"/>
    <x v="1642"/>
    <n v="0"/>
  </r>
  <r>
    <s v="55723"/>
    <s v="Rational Kombiovn iCombi Classic 20 - ovn 1"/>
    <s v="-"/>
    <s v="Lars Tiedemann"/>
    <x v="2"/>
    <s v="90404 Teknik"/>
    <s v="Campusvej 55, 5230 Odense M"/>
    <s v="Kantine 4 Ø3-310-1"/>
    <s v="Rational"/>
    <s v="Rational Kombiovn iCombi Classic 20"/>
    <s v="E21MJ25063229323"/>
    <d v="2025-12-01T00:00:00"/>
    <n v="102592.33"/>
    <n v="99172.57"/>
    <x v="1643"/>
    <n v="0"/>
  </r>
  <r>
    <s v="55724"/>
    <s v="Rational Kombiovn iCombi Classic 20 - ovn 2"/>
    <s v="-"/>
    <s v="Lars Tiedemann"/>
    <x v="1"/>
    <s v="90404 Teknik"/>
    <s v="Campusvej 55, 5230 Odense M"/>
    <s v="Kantine 4 Ø3-310-1"/>
    <s v="Rational"/>
    <s v="Rational Kombiovn iCombi Classic 20"/>
    <s v="E21MJ24103174671"/>
    <d v="2025-12-01T00:00:00"/>
    <n v="102592.33"/>
    <n v="95752.85"/>
    <x v="1644"/>
    <n v="0"/>
  </r>
  <r>
    <s v="55725"/>
    <s v="Rational Kombiovn iCombi Classic 20 - ovn 3"/>
    <s v="-"/>
    <s v="Lars Tiedemann"/>
    <x v="1"/>
    <s v="90404 Teknik"/>
    <s v="Campusvej 55, 5230 Odense M"/>
    <s v="Kantine 4 Ø3-310-1"/>
    <s v="Rational"/>
    <s v="Rational Kombiovn iCombi Classic 20"/>
    <s v="E21MJ24123189015"/>
    <d v="2025-12-01T00:00:00"/>
    <n v="102592.34"/>
    <n v="95752.86"/>
    <x v="1645"/>
    <n v="0"/>
  </r>
  <r>
    <s v="55726"/>
    <s v="Storskærm, Auditorie U45, Odense"/>
    <s v="-"/>
    <s v="Martin Garfield Jørgensen"/>
    <x v="1"/>
    <s v="93002 Support"/>
    <s v="Campusvej 55, 5230 Odense M"/>
    <s v="U45"/>
    <s v="Exprome, Senheisser, Creston mv."/>
    <s v="Det samlede anlæg beståer af flere tekni"/>
    <s v="Det samlede anlæg beståer af flere"/>
    <d v="2025-10-24T00:00:00"/>
    <n v="2408367.96"/>
    <n v="2167531.15"/>
    <x v="1646"/>
    <n v="0"/>
  </r>
  <r>
    <s v="55727"/>
    <s v="Potentiostat multi-channel"/>
    <s v="3373922"/>
    <s v="Satoshi Kawaichi"/>
    <x v="1"/>
    <s v="30602 Nordcee"/>
    <s v="Campusvej 55, 5230 Odense M"/>
    <s v="V11-406-2"/>
    <s v="PalmSens"/>
    <s v="Multi EmStat4 HR"/>
    <s v="SE 4192510009001"/>
    <d v="2025-10-20T00:00:00"/>
    <n v="119872.64"/>
    <n v="107885.37"/>
    <x v="1647"/>
    <n v="1"/>
  </r>
  <r>
    <s v="55729"/>
    <s v="Server 2025"/>
    <s v="-"/>
    <s v="Thomas Volke Nielsen"/>
    <x v="1"/>
    <s v="93003 Operations"/>
    <s v="Campusvej 55, 5230 Odense M"/>
    <s v="Serverum Syd"/>
    <s v="HPE"/>
    <s v="2*DL385 G11"/>
    <s v="Flere"/>
    <d v="2025-12-01T00:00:00"/>
    <n v="345966.45"/>
    <n v="322902.01"/>
    <x v="1648"/>
    <n v="0"/>
  </r>
  <r>
    <s v="55730"/>
    <s v="Fiberudbygning SDU 2025"/>
    <s v="-"/>
    <s v="Lars Thomsen"/>
    <x v="2"/>
    <s v="93003 Operations"/>
    <s v="Campusvej 55, 5230 Odense M"/>
    <s v="Campus SB og OD"/>
    <s v="Flere"/>
    <s v="Flere"/>
    <s v="Flere"/>
    <d v="2025-12-01T00:00:00"/>
    <n v="785758.83"/>
    <n v="759566.87"/>
    <x v="1649"/>
    <n v="0"/>
  </r>
  <r>
    <s v="55731"/>
    <s v="Undervisnings auditorie, Lokale 136"/>
    <s v="-"/>
    <s v="Martin Garfield Jørgensen"/>
    <x v="1"/>
    <s v="93002 Support"/>
    <s v="Løkken 1, 6400 Sønderborg"/>
    <s v="Lokale 136"/>
    <s v="Exprome, Senheisser, Creston mv"/>
    <s v="Det samlede anlæg beståer af flere tekni"/>
    <s v="Det samlede anlæg beståer af flere"/>
    <d v="2025-09-19T00:00:00"/>
    <n v="498636.33"/>
    <n v="440462.08000000002"/>
    <x v="1650"/>
    <n v="0"/>
  </r>
  <r>
    <s v="55732"/>
    <s v="Undervisnings auditorie, lokale 104"/>
    <s v="-"/>
    <s v="Martin Garfield Jørgensen"/>
    <x v="1"/>
    <s v="93002 Support"/>
    <s v="Løkken 1, 6400 Sønderborg"/>
    <s v="Lokale 104"/>
    <s v="Exprome, Senheisser, Creston mv."/>
    <s v="Det samlede anlæg beståer af flere tekni"/>
    <s v="Det samlede anlæg beståer af flere"/>
    <d v="2025-09-20T00:00:00"/>
    <n v="480099.33"/>
    <n v="424087.73"/>
    <x v="1651"/>
    <n v="0"/>
  </r>
  <r>
    <s v="55733"/>
    <s v="Undervisnings auditorie, lokale 247"/>
    <s v="-"/>
    <s v="Maria Garfield Grønbjerg Jørgensen"/>
    <x v="1"/>
    <s v="93002 Support"/>
    <s v="Løkken 1, 6400 Sønderborg"/>
    <s v="Lokale 247"/>
    <s v="Exprome, Senheisser, Creston mv."/>
    <s v="Det samlede anlæg beståer af flere tekni"/>
    <s v="Det samlede anlæg beståer af flere"/>
    <d v="2025-09-19T00:00:00"/>
    <n v="410768.34"/>
    <n v="362845.37"/>
    <x v="1652"/>
    <n v="0"/>
  </r>
  <r>
    <s v="55734"/>
    <s v="Nødbelysningsanlæg i bygning OU27A"/>
    <s v="-"/>
    <s v="Kasper Ege Scharff"/>
    <x v="3"/>
    <s v="90404 Teknik"/>
    <s v="Campusvej 55, 5230 Odense M"/>
    <s v="Bygning 27a"/>
    <s v="Flere"/>
    <s v="Ingen"/>
    <s v="Intet"/>
    <d v="2025-10-01T00:00:00"/>
    <n v="134701.66"/>
    <n v="130211.62"/>
    <x v="1653"/>
    <n v="0"/>
  </r>
  <r>
    <s v="55735"/>
    <s v="Container til klimakammer TEK"/>
    <s v="-"/>
    <s v="Teis Lentz"/>
    <x v="1"/>
    <s v="90404 Teknik"/>
    <s v="Campusvej 55, 5230 Odense M"/>
    <s v="Ved Teknisk Fakultet"/>
    <s v="Flere"/>
    <s v="Intet"/>
    <s v="Intet"/>
    <d v="2025-06-01T00:00:00"/>
    <n v="119762.69"/>
    <n v="99802.27"/>
    <x v="1654"/>
    <n v="0"/>
  </r>
  <r>
    <s v="55736"/>
    <s v="Institutgang mellem Sund OU45.1 og OU41"/>
    <s v="-"/>
    <s v="Allan Hansen Barslund"/>
    <x v="2"/>
    <s v="90405 Bygningsvedligehold"/>
    <s v="Campusvej 55, 5230 Odense M"/>
    <s v="OU41 og UO45-1"/>
    <s v="Flere"/>
    <s v="Intet"/>
    <s v="Intet"/>
    <d v="2025-12-01T00:00:00"/>
    <n v="184013.36"/>
    <n v="177879.6"/>
    <x v="1655"/>
    <n v="0"/>
  </r>
  <r>
    <s v="55737"/>
    <s v="Ændringer af Renrum, Alsion til Elektronmikroskop"/>
    <s v="-"/>
    <s v="Tony Schmidt"/>
    <x v="2"/>
    <s v="90404 Teknik"/>
    <s v="Alsion 2, 6400 Sønderborg"/>
    <s v="H1-05+06+07+08 Alsion, Renrum"/>
    <s v="Flere"/>
    <s v="Intet"/>
    <s v="Intet"/>
    <d v="2025-12-01T00:00:00"/>
    <n v="367582.25"/>
    <n v="355329.49"/>
    <x v="1656"/>
    <n v="0"/>
  </r>
  <r>
    <s v="55738"/>
    <s v="El-truck"/>
    <s v="-"/>
    <s v="Pia Irene Hjort"/>
    <x v="4"/>
    <s v="90402 Service og logistik"/>
    <s v="Campusvej 55, 5230 Odense M"/>
    <s v="Teknisk Service"/>
    <s v="A. Flensborg"/>
    <s v="AC24 LBV"/>
    <s v="Intet"/>
    <d v="2025-11-01T00:00:00"/>
    <n v="130435.31"/>
    <n v="123641.81"/>
    <x v="1657"/>
    <n v="0"/>
  </r>
  <r>
    <s v="55739"/>
    <s v="Rational Kombiovn iCombi Classic 20 - ovn 1 Kolding"/>
    <s v="-"/>
    <s v="Lars Tiedemann"/>
    <x v="1"/>
    <s v="90404 Teknik"/>
    <s v="Universitetsparken 1, 6000 Kolding"/>
    <s v="Kantinekøkken"/>
    <s v="Rational"/>
    <s v="Rational Kombiovn iCombi Classic 20"/>
    <s v="-"/>
    <d v="2025-12-01T00:00:00"/>
    <n v="102459"/>
    <n v="95628.4"/>
    <x v="1658"/>
    <n v="0"/>
  </r>
  <r>
    <s v="55740"/>
    <s v="Rational Kombiovn iCombi Classic 20 - ovn 2 Kolding"/>
    <s v="-"/>
    <s v="Lars Tiedemann"/>
    <x v="1"/>
    <s v="90404 Teknik"/>
    <s v="Universitetsparken 1, 6000 Kolding"/>
    <s v="Kantinekøkken"/>
    <s v="Rational"/>
    <s v="Rational Kombiovn iCombi Classic 20"/>
    <s v="-"/>
    <d v="2025-12-01T00:00:00"/>
    <n v="102459"/>
    <n v="95628.4"/>
    <x v="1659"/>
    <n v="0"/>
  </r>
  <r>
    <s v="55741"/>
    <s v="Benchtop X-ray diffractometer"/>
    <s v="-"/>
    <s v="Mirabbos Khujamberdiev"/>
    <x v="2"/>
    <s v="44002 SDU NanoSyd"/>
    <s v="Alsion 2, 6400 Sønderborg"/>
    <s v="A3-12"/>
    <s v="Rigaku"/>
    <s v="MiniFlex 600-C"/>
    <s v="BD75000363-01"/>
    <d v="2025-10-17T00:00:00"/>
    <n v="1425000"/>
    <n v="1353750"/>
    <x v="1660"/>
    <n v="0"/>
  </r>
  <r>
    <s v="55742"/>
    <s v="Cell counter"/>
    <s v="3110527"/>
    <s v="Aida Solhøj Hansen"/>
    <x v="2"/>
    <s v="10205 Cancerforskning"/>
    <s v="Campusvej 55, 5230 Odense M"/>
    <s v="V16-602A-2"/>
    <s v="Chemometec"/>
    <s v="900-2020"/>
    <s v="9002020092502830"/>
    <d v="2025-12-15T00:00:00"/>
    <n v="159044"/>
    <n v="153742.51999999999"/>
    <x v="1661"/>
    <n v="1"/>
  </r>
  <r>
    <s v="55743"/>
    <s v="Materials analysis"/>
    <s v="2410173+3410172"/>
    <s v="Till Leissner"/>
    <x v="1"/>
    <s v="44002 SDU NanoSyd"/>
    <s v="Alsion 2, 6400 Sønderborg"/>
    <s v="H1 05+H1 06+H1 07+H1 08"/>
    <s v="Thermo Fisher Scientific"/>
    <s v="Helios 5 UC"/>
    <s v="9962139"/>
    <d v="2026-01-15T00:00:00"/>
    <n v="12728000"/>
    <n v="12091600.01"/>
    <x v="1662"/>
    <n v="1"/>
  </r>
  <r>
    <s v="55744"/>
    <s v="Bygningsændringer til plastineringsanlæg"/>
    <s v="-"/>
    <s v="Kasper Ege Scharff"/>
    <x v="2"/>
    <s v="90404 Teknik"/>
    <s v="Campusvej 55, 5230 Odense M"/>
    <s v="Bygning 45-6 V18-911a-2"/>
    <s v="Flere"/>
    <s v="Intet"/>
    <s v="Intet"/>
    <d v="2025-12-15T00:00:00"/>
    <n v="464535.83"/>
    <n v="449051.31"/>
    <x v="1663"/>
    <n v="0"/>
  </r>
  <r>
    <s v="55745"/>
    <s v="Radio for satellite communication"/>
    <s v="3310235+2310208"/>
    <s v="Mads Toudal Frandsen"/>
    <x v="2"/>
    <s v="30502 Fysik"/>
    <s v="Lunde Åvej, 5450 Otterup"/>
    <s v="matrikel 2r"/>
    <s v="Space Inventor"/>
    <s v="STTC-P3"/>
    <s v="STTC-p3"/>
    <d v="2026-01-02T00:00:00"/>
    <n v="130676"/>
    <n v="127409.09"/>
    <x v="1664"/>
    <n v="1"/>
  </r>
  <r>
    <s v="55746"/>
    <s v="Satellite antenna system"/>
    <s v="3310235+2310208"/>
    <s v="Mads Toudal Frandsen"/>
    <x v="2"/>
    <s v="30502 Fysik"/>
    <s v="Lunde Åvej, 5450 Otterup"/>
    <s v="matrikkel 2r"/>
    <s v="Safran"/>
    <s v="LEGION400"/>
    <s v="S157462/022"/>
    <d v="2026-03-01T00:00:00"/>
    <n v="2501545.5"/>
    <n v="2480699.29"/>
    <x v="1665"/>
    <n v="1"/>
  </r>
  <r>
    <s v="55747"/>
    <s v="Vector Network Analyzer 44GHz"/>
    <s v="3310235+2310208"/>
    <s v="Mads Toudal Frandsen"/>
    <x v="2"/>
    <s v="30502 Fysik"/>
    <s v="Campusvej 55, 5230 Odense M"/>
    <s v="Ø17-605b-1"/>
    <s v="Keysight"/>
    <s v="N9951A"/>
    <s v="TH65191010"/>
    <d v="2025-12-19T00:00:00"/>
    <n v="841815.38"/>
    <n v="813754.86"/>
    <x v="1666"/>
    <n v="1"/>
  </r>
  <r>
    <s v="55748"/>
    <s v="Server til Videoovervågning"/>
    <s v="-"/>
    <s v="Thomas Volke Nielsen"/>
    <x v="1"/>
    <s v="93003 Operations"/>
    <s v="Campusvej 55, 5230 Odense M"/>
    <s v="Serverrum Syd"/>
    <s v="HPE"/>
    <s v="DL385 G11"/>
    <s v="Intet"/>
    <d v="2025-11-01T00:00:00"/>
    <n v="125795.55"/>
    <n v="115312.6"/>
    <x v="1667"/>
    <n v="0"/>
  </r>
  <r>
    <s v="55750"/>
    <s v="Impedance analyzer"/>
    <s v="-"/>
    <s v="Fataneh Farhadinia"/>
    <x v="1"/>
    <s v="45005 SDU Mikroelektronik"/>
    <s v="Campusvej 55, 5230 Odense M"/>
    <s v="Ø26-603a-1"/>
    <s v="Keysight"/>
    <s v="E4990A"/>
    <s v="MY54604461"/>
    <d v="2025-11-19T00:00:00"/>
    <n v="230918.67"/>
    <n v="211675.47"/>
    <x v="1668"/>
    <n v="0"/>
  </r>
  <r>
    <s v="55751"/>
    <s v="Vector network analyzer"/>
    <s v="-"/>
    <s v="Fataneh Farhadinia"/>
    <x v="1"/>
    <s v="45005 SDU Mikroelektronik"/>
    <s v="Campusvej 55, 5230 Odense M"/>
    <s v="Ø26-603a-1"/>
    <s v="Keysight"/>
    <s v="P5004B"/>
    <s v="MY61400416"/>
    <d v="2025-11-19T00:00:00"/>
    <n v="377049.23"/>
    <n v="345628.48"/>
    <x v="1669"/>
    <n v="0"/>
  </r>
  <r>
    <s v="55752"/>
    <s v="Waveform generator"/>
    <s v="-"/>
    <s v="Fataneh Farhadinia"/>
    <x v="1"/>
    <s v="45005 SDU Mikroelektronik"/>
    <s v="Campusvej 55, 5230 Odense M"/>
    <s v="Ø26-603a-1"/>
    <s v="Keysight"/>
    <s v="81160A"/>
    <s v="MY60411215"/>
    <d v="2025-11-19T00:00:00"/>
    <n v="227491.68"/>
    <n v="208534.04"/>
    <x v="1670"/>
    <n v="0"/>
  </r>
  <r>
    <s v="55753"/>
    <s v="4,5 GHz Voltage probe active"/>
    <s v="-"/>
    <s v="Fataneh Farhadinia"/>
    <x v="1"/>
    <s v="45005 SDU Mikroelektronik"/>
    <s v="Campusvej 55, 5230 Odense M"/>
    <s v="Ø26-603a-1"/>
    <s v="Rohde &amp; Schwarz"/>
    <s v="RT-ZD40"/>
    <s v="ID: 1410.5205.02-300587-YN"/>
    <d v="2025-11-19T00:00:00"/>
    <n v="119642.56"/>
    <n v="109672.36"/>
    <x v="1671"/>
    <n v="0"/>
  </r>
  <r>
    <s v="55754"/>
    <s v="4,5 GHz Voltage probe active"/>
    <s v="-"/>
    <s v="Fataneh Farhadinia"/>
    <x v="1"/>
    <s v="45005 SDU Mikroelektronik"/>
    <s v="Campusvej 55, 5230 Odense M"/>
    <s v="Ø26-603a-1"/>
    <s v="Rohde &amp; Schwarz"/>
    <s v="RT-ZD40"/>
    <s v="ID: 1410.5205.02-300586-HH"/>
    <d v="2025-11-19T00:00:00"/>
    <n v="119642.56"/>
    <n v="109672.36"/>
    <x v="1672"/>
    <n v="0"/>
  </r>
  <r>
    <s v="55755"/>
    <s v="Signal and spectrum analyser"/>
    <s v="-"/>
    <s v="Fataneh Farhadinia"/>
    <x v="1"/>
    <s v="45005 SDU Mikroelektronik"/>
    <s v="Campusvej 55, 5230 Odense M"/>
    <s v="Ø26-603a-1"/>
    <s v="Rohde &amp; Schwarz"/>
    <s v="FSV3030"/>
    <s v="ID: 1330.5000.K30-102579-AZ"/>
    <d v="2025-11-19T00:00:00"/>
    <n v="279012.65999999997"/>
    <n v="255761.61"/>
    <x v="1673"/>
    <n v="0"/>
  </r>
  <r>
    <s v="55756"/>
    <s v="Digital Osciloscop"/>
    <s v="-"/>
    <s v="Fataneh Farhadinia"/>
    <x v="1"/>
    <s v="45005 SDU Mikroelektronik"/>
    <s v="Campusvej 55, 5230 Odense M"/>
    <s v="Ø26-603a-1"/>
    <s v="Rohde &amp; Schwarz"/>
    <s v="RT064"/>
    <s v="ID: 1802.0001K04-112532-XJ"/>
    <d v="2025-11-19T00:00:00"/>
    <n v="144594.44"/>
    <n v="132544.9"/>
    <x v="1674"/>
    <n v="0"/>
  </r>
  <r>
    <s v="55757"/>
    <s v="Digital Osciloscop"/>
    <s v="-"/>
    <s v="Fataneh Farhadinia"/>
    <x v="1"/>
    <s v="45005 SDU Mikroelektronik"/>
    <s v="Campusvej 55, 5230 Odense M"/>
    <s v="Ø26-603a-1"/>
    <s v="Rohde &amp; Schwarz"/>
    <s v="RT064"/>
    <s v="ID: 1802.0001K04-112533-NX"/>
    <d v="2025-11-19T00:00:00"/>
    <n v="144594.44"/>
    <n v="132544.9"/>
    <x v="1675"/>
    <n v="0"/>
  </r>
  <r>
    <s v="55759"/>
    <s v="Robot arm og controller skab"/>
    <s v="-"/>
    <s v="Karina T. Therkildsen"/>
    <x v="1"/>
    <s v="41003 SDU Robotics"/>
    <s v="Campusvej 55, 5230 Odense M"/>
    <s v="Ø26-606-1"/>
    <s v="KUKA"/>
    <s v="LBR Med 14 R820"/>
    <s v="4587838 og 3419210"/>
    <d v="2025-12-15T00:00:00"/>
    <n v="336172.5"/>
    <n v="313760.98"/>
    <x v="1676"/>
    <n v="0"/>
  </r>
  <r>
    <s v="55760"/>
    <s v="Digital osciloscop"/>
    <s v="-"/>
    <s v="Fataneh Farhadinia"/>
    <x v="1"/>
    <s v="45005 SDU Mikroelektronik"/>
    <s v="Campusvej 55, 5230 Odense M"/>
    <s v="Ø26-603a-1"/>
    <s v="Rohde &amp; Schwarz"/>
    <s v="RTO64"/>
    <s v="ID: 1802.0001K01-112531-FE"/>
    <d v="2025-11-19T00:00:00"/>
    <n v="282575.15999999997"/>
    <n v="259027.22"/>
    <x v="1677"/>
    <n v="0"/>
  </r>
  <r>
    <s v="55761"/>
    <s v="Spektrum analyser"/>
    <s v="-"/>
    <s v="Fataneh Farhadinia"/>
    <x v="1"/>
    <s v="45005 SDU Mikroelektronik"/>
    <s v="Campusvej 55, 5230 Odense M"/>
    <s v="Ø26-603a-1"/>
    <s v="Rohde &amp; Schwarz"/>
    <s v="FPL1026 5 KHz til 26,5 GHz"/>
    <s v="ID: 1304.0004K26-200345-VK"/>
    <d v="2025-11-19T00:00:00"/>
    <n v="161554.82999999999"/>
    <n v="148091.93"/>
    <x v="1678"/>
    <n v="0"/>
  </r>
  <r>
    <s v="55762"/>
    <s v="TREND CTS 2025"/>
    <s v="-"/>
    <s v="Lars Tiedemann"/>
    <x v="4"/>
    <s v="90404 Teknik"/>
    <s v="Campusvej 55, 5230 Odense M"/>
    <s v="Trend CTS"/>
    <s v="Flere"/>
    <s v="Intet"/>
    <s v="Ingen"/>
    <d v="2025-12-22T00:00:00"/>
    <n v="2596862.33"/>
    <n v="2488659.73"/>
    <x v="1679"/>
    <n v="0"/>
  </r>
  <r>
    <s v="55763"/>
    <s v="Kabling og programmering af brandspjæld byg 39"/>
    <s v="-"/>
    <s v="Jens Lindskov Brentegani"/>
    <x v="2"/>
    <s v="90404 Teknik"/>
    <s v="Campusvej 55, 5230 Odense M"/>
    <s v="Bygning 39"/>
    <s v="Ingen Intet"/>
    <s v="Intet"/>
    <s v="Intet"/>
    <d v="2025-09-30T00:00:00"/>
    <n v="282881.53000000003"/>
    <n v="266380.09999999998"/>
    <x v="1680"/>
    <n v="0"/>
  </r>
  <r>
    <s v="55764"/>
    <s v="Hyperspectral Camera system - Oculus Hypervision 1700"/>
    <s v="3410318, 3410319 &amp; 3410330"/>
    <s v="Jacek Fiutowski"/>
    <x v="2"/>
    <s v="44002 SDU NanoSyd"/>
    <s v="Alsion 2, 6400 Sønderborg"/>
    <s v="Imaging Lab, B2 01"/>
    <s v="QTechnology"/>
    <s v="Hypervision 1700 - HV-IMX990"/>
    <s v="AFF93A"/>
    <d v="2025-11-07T00:00:00"/>
    <n v="325000"/>
    <n v="311458.34999999998"/>
    <x v="1681"/>
    <n v="1"/>
  </r>
  <r>
    <s v="55765"/>
    <s v="G2000 Plasma Generator"/>
    <s v="2474272"/>
    <s v="Fatemeh Sadat Mirsafi"/>
    <x v="1"/>
    <s v="45002 SDU Mechatronics (CIM)"/>
    <s v="Alsion 2, 6400 Sønderborg"/>
    <s v="CIE 4 01"/>
    <s v="Redline"/>
    <s v="45-20-100-10G2000"/>
    <s v="A3-33349"/>
    <d v="2026-04-17T00:00:00"/>
    <n v="118011.78"/>
    <n v="118011.78"/>
    <x v="1682"/>
    <n v="1"/>
  </r>
  <r>
    <s v="55766"/>
    <s v="Vogn 5, 5 pers., el"/>
    <s v="-"/>
    <s v="Rikke Mailund Mikkelsen"/>
    <x v="1"/>
    <s v="87104 Fællesvarer, Teknisk Service"/>
    <s v="Spinderigade 24, 7100 Vejle"/>
    <s v="SDU, Vejle"/>
    <s v="WV"/>
    <s v="ID.4 Move+"/>
    <s v="wvgzzze20te013202/EM97956"/>
    <d v="2025-12-26T00:00:00"/>
    <n v="367257.47"/>
    <n v="342773.62999999989"/>
    <x v="1683"/>
    <n v="0"/>
  </r>
  <r>
    <s v="55767"/>
    <s v="Vogn 10, 7 pers., el"/>
    <s v="-"/>
    <s v="Rikke Mailund Mikkelsen"/>
    <x v="1"/>
    <s v="87104 Fællesvarer, Teknisk Service"/>
    <s v="Alsion 2, 6400 Sønderborg"/>
    <s v="SDU, Sønderborg"/>
    <s v="WV"/>
    <s v="ID Buzz Lang Life+"/>
    <s v="wv2zzzeb3th022724/EM10039"/>
    <d v="2025-12-26T00:00:00"/>
    <n v="448746.25"/>
    <n v="418829.85"/>
    <x v="1684"/>
    <n v="0"/>
  </r>
  <r>
    <s v="55768"/>
    <s v="Vogn 28, 5 pers., el"/>
    <s v="-"/>
    <s v="Rikke Mailund Mikkelsen"/>
    <x v="1"/>
    <s v="87104 Fællesvarer, Teknisk Service"/>
    <s v="Campusvej 55, 5230 Odense M"/>
    <s v="P8-Vest"/>
    <s v="WV"/>
    <s v="ID.4 Move+"/>
    <s v="wvgzzze22te011435/EM97951"/>
    <d v="2025-12-26T00:00:00"/>
    <n v="367257.47"/>
    <n v="342773.62999999989"/>
    <x v="1685"/>
    <n v="0"/>
  </r>
  <r>
    <s v="55769"/>
    <s v="Vogn 29, 5 pers., el"/>
    <s v="-"/>
    <s v="Rikke Mailund Mikkelsen"/>
    <x v="1"/>
    <s v="87104 Fællesvarer, Teknisk Service"/>
    <s v="Campusvej 55, 5230 Odense M"/>
    <s v="P1-Øst"/>
    <s v="WV"/>
    <s v="ID.4 Move+"/>
    <s v="wvgzzze24te011503/EM97954"/>
    <d v="2025-12-26T00:00:00"/>
    <n v="367257.47"/>
    <n v="342773.62999999989"/>
    <x v="1686"/>
    <n v="0"/>
  </r>
  <r>
    <s v="55770"/>
    <s v="Vogn 30, 5 pers., el"/>
    <s v="-"/>
    <s v="Rikke Mailund Mikkelsen"/>
    <x v="1"/>
    <s v="87104 Fællesvarer, Teknisk Service"/>
    <s v="Campusvej 55, 5230 Odense M"/>
    <s v="P8-Vest"/>
    <s v="WV"/>
    <s v="ID.4 Move+"/>
    <s v="wvgzzze21te011703/EM97953"/>
    <d v="2025-12-26T00:00:00"/>
    <n v="367257.47"/>
    <n v="342773.62999999989"/>
    <x v="1687"/>
    <n v="0"/>
  </r>
  <r>
    <s v="55771"/>
    <s v="Vogn 31, 5 pers., el"/>
    <s v="-"/>
    <s v="Rikke Mailund Mikkelsen"/>
    <x v="1"/>
    <s v="87104 Fællesvarer, Teknisk Service"/>
    <s v="Campusvej 55, 5230 Odense M"/>
    <s v="P1-Øst"/>
    <s v="WV"/>
    <s v="ID.4 Move+"/>
    <s v="wvgzzze20te011482/EM97952"/>
    <d v="2025-12-31T00:00:00"/>
    <n v="367257.48"/>
    <n v="342773.64"/>
    <x v="1688"/>
    <n v="0"/>
  </r>
  <r>
    <s v="55772"/>
    <s v="Vogn 32, 5 pers., el"/>
    <s v="-"/>
    <s v="Rikke Mailund Mikkelsen"/>
    <x v="1"/>
    <s v="87104 Fællesvarer, Teknisk Service"/>
    <s v="Campusvej 55, 5230 Odense M"/>
    <s v="P8-Vest"/>
    <s v="WV"/>
    <s v="ID.4 Move+"/>
    <s v="wvgzzze29te011433/EM97955"/>
    <d v="2026-03-31T00:00:00"/>
    <n v="367257.48"/>
    <n v="361136.52"/>
    <x v="1689"/>
    <n v="0"/>
  </r>
  <r>
    <s v="55774"/>
    <s v="Vogn 34, 7 pers., el"/>
    <s v="-"/>
    <s v="Rikke Mailund Mikkelsen"/>
    <x v="1"/>
    <s v="87104 Fællesvarer, Teknisk Service"/>
    <s v="Campusvej 55, 5230 Odense M"/>
    <s v="P8-Vest"/>
    <s v="WV"/>
    <s v="ID Buzz Lang Life+"/>
    <s v="wv2zzzeb3th022688/EM10038"/>
    <d v="2025-12-26T00:00:00"/>
    <n v="448746.25"/>
    <n v="418829.85"/>
    <x v="1690"/>
    <n v="0"/>
  </r>
  <r>
    <s v="55775"/>
    <s v="Vogn 35, 7 pers., el"/>
    <s v="-"/>
    <s v="Rikke Mailund Mikkelsen"/>
    <x v="1"/>
    <s v="87104 Fællesvarer, Teknisk Service"/>
    <s v="Campusvej 55, 5230 Odense M"/>
    <s v="P1-Øst"/>
    <s v="WV"/>
    <s v="ID Buzz Lang Life+"/>
    <s v="wv2zzzeb0th022616/EM10037"/>
    <d v="2025-12-26T00:00:00"/>
    <n v="448746.25"/>
    <n v="418829.85"/>
    <x v="1691"/>
    <n v="0"/>
  </r>
  <r>
    <s v="55777"/>
    <s v="Software Defined Radio"/>
    <s v="2310208+3310235"/>
    <s v="Mads Toudal Frandsen"/>
    <x v="2"/>
    <s v="30502 Fysik"/>
    <s v="Beldringevej 252, 5270 Odense N"/>
    <s v="Udendørs"/>
    <s v="National Instruments, Ettus"/>
    <s v="USRP X440, 131868E-03L"/>
    <s v="35548E5"/>
    <d v="2026-02-19T00:00:00"/>
    <n v="179775"/>
    <n v="176778.74"/>
    <x v="1692"/>
    <n v="1"/>
  </r>
  <r>
    <s v="55778"/>
    <s v="Leica DMi8 UV-WF"/>
    <s v="3310210"/>
    <s v="Maria Szomek"/>
    <x v="2"/>
    <s v="31000 Institut for Biokemi og Molekylær Biologi"/>
    <s v="Campusvej 55, 5230 Odense M"/>
    <s v="v10-602-2"/>
    <s v="Leica"/>
    <s v="25037376"/>
    <s v="S/N 687876"/>
    <d v="2025-05-12T00:00:00"/>
    <n v="1470000"/>
    <n v="1335250"/>
    <x v="1693"/>
    <n v="1"/>
  </r>
  <r>
    <s v="55781"/>
    <s v="Gas Chromatography–Mass Spectrometry"/>
    <s v="3310261"/>
    <s v="Changzhu Wu"/>
    <x v="2"/>
    <s v="30503 Kemi og Farmaci"/>
    <s v="Campusvej 55, 5230 Odense M"/>
    <s v="Ø11-410a-2"/>
    <s v="Shimadzu Corporation"/>
    <s v="GCMS-QP2050 and Nexis GC-2030"/>
    <s v="GCMS-QP2050 021896200351; GC-2030 C"/>
    <d v="2025-11-10T00:00:00"/>
    <n v="791000"/>
    <n v="758041.66"/>
    <x v="1694"/>
    <n v="1"/>
  </r>
  <r>
    <s v="55782"/>
    <s v="Opdeling af NAT sekr. mindre lokaler"/>
    <s v="-"/>
    <s v="Rasmus Davidsen"/>
    <x v="2"/>
    <s v="90405 Bygningsvedligehold"/>
    <s v="Campusvej 55, 5230 Odense M"/>
    <s v="NAT Ø6-509a-2 og Ø6-508c-2"/>
    <s v="Flere"/>
    <s v="Intet"/>
    <s v="Intet"/>
    <d v="2025-12-30T00:00:00"/>
    <n v="264363.81"/>
    <n v="255551.69"/>
    <x v="1695"/>
    <n v="0"/>
  </r>
  <r>
    <s v="55783"/>
    <s v="Centraler til styring af vinduer Campustorvet"/>
    <s v="-"/>
    <s v="Henrik Guldager"/>
    <x v="2"/>
    <s v="90404 Teknik"/>
    <s v="Campusvej 55, 5230 Odense M"/>
    <s v="Campustorvet, bygning 34.1"/>
    <s v="WindowMaster"/>
    <s v="Intet"/>
    <s v="Intet"/>
    <d v="2025-12-15T00:00:00"/>
    <n v="324875"/>
    <n v="314045.84000000003"/>
    <x v="1696"/>
    <n v="0"/>
  </r>
  <r>
    <s v="55784"/>
    <s v="Tilretning af varsling til dyrehold BML"/>
    <s v="-"/>
    <s v="Søren Lauesen"/>
    <x v="2"/>
    <s v="90404 Teknik"/>
    <s v="Campusvej 55, 5230 Odense M"/>
    <s v="OU45-1 - BML"/>
    <s v="Flere"/>
    <s v="Intet"/>
    <s v="Intet"/>
    <d v="2025-12-05T00:00:00"/>
    <n v="338961.34"/>
    <n v="327662.62000000011"/>
    <x v="1697"/>
    <n v="0"/>
  </r>
  <r>
    <s v="55785"/>
    <s v="Forsyninger til Kryostat TEKMCI POLIMA"/>
    <s v="-"/>
    <s v="Søren Lauesen"/>
    <x v="2"/>
    <s v="90404 Teknik"/>
    <s v="Campusvej 55, 5230 Odense M"/>
    <s v="Bygning 42 og 43"/>
    <s v="Flere"/>
    <s v="Intet"/>
    <s v="Intet"/>
    <d v="2026-02-28T00:00:00"/>
    <n v="441825.23"/>
    <n v="434461.47"/>
    <x v="1698"/>
    <n v="0"/>
  </r>
  <r>
    <s v="55786"/>
    <s v="Ombygning af lejemål Sydvestjysk Sygehus til flere medicinstuderende"/>
    <s v="-"/>
    <s v="Charlotte Eg Eisenhardt"/>
    <x v="2"/>
    <s v="87002 Fælles ny- og ombygning"/>
    <s v="Finsensgade 35, 6700 Esbjerg"/>
    <s v="Sydvestjysk sygehus"/>
    <s v="Flere"/>
    <s v="Intet"/>
    <s v="Intet"/>
    <d v="2025-08-31T00:00:00"/>
    <n v="713190.55"/>
    <n v="665644.54"/>
    <x v="1699"/>
    <n v="0"/>
  </r>
  <r>
    <s v="55787"/>
    <s v="Mørklægnings-motorrullegardiner AL U110"/>
    <s v="-"/>
    <s v="Anders Kobborg Staugaard"/>
    <x v="2"/>
    <s v="90405 Bygningsvedligehold"/>
    <s v="Alsion 2, 6400 Sønderborg"/>
    <s v="Alsion Blok C U110"/>
    <s v="Flere"/>
    <s v="Intet"/>
    <s v="Intet"/>
    <d v="2025-12-10T00:00:00"/>
    <n v="195000"/>
    <n v="188500"/>
    <x v="1700"/>
    <n v="0"/>
  </r>
  <r>
    <s v="55788"/>
    <s v="Backup 2025"/>
    <s v="-"/>
    <s v="Torben Kruchov Madsen"/>
    <x v="7"/>
    <s v="93003 Operations"/>
    <s v="Campusvej 55, 5230 Odense M"/>
    <s v="Maskinstue 2, Serverrum Nord"/>
    <s v="HPE, Infortrend"/>
    <s v="Flere"/>
    <s v="Flere"/>
    <d v="2025-11-01T00:00:00"/>
    <n v="1084257"/>
    <n v="933665.75"/>
    <x v="1701"/>
    <n v="0"/>
  </r>
  <r>
    <s v="55789"/>
    <s v="Billedeanalyser"/>
    <s v="-"/>
    <s v="Kumar Somyajit"/>
    <x v="0"/>
    <s v="31000 Institut for Biokemi og Molekylær Biologi"/>
    <s v="Campusvej 55, 5230 Odense M"/>
    <s v="V10-602-1"/>
    <s v="Amersham ImageQuant 800"/>
    <s v="29399484"/>
    <s v="56740889 B"/>
    <d v="2025-12-02T00:00:00"/>
    <n v="215550.57"/>
    <n v="205286.25"/>
    <x v="1702"/>
    <n v="0"/>
  </r>
  <r>
    <s v="55791"/>
    <s v="Kalorimeter"/>
    <s v="3410048"/>
    <s v="Lars Yde"/>
    <x v="2"/>
    <s v="42003 SDU Biotechnology"/>
    <s v="Campusvej 55, 5230 Odense M"/>
    <s v="Ø40-603a-0"/>
    <s v="IKA"/>
    <s v="4899021 Kalorimeter, IKA C 200 UNI"/>
    <s v="-"/>
    <d v="2026-02-01T00:00:00"/>
    <n v="131103"/>
    <n v="128917.94"/>
    <x v="1703"/>
    <n v="1"/>
  </r>
  <r>
    <s v="55792"/>
    <s v="Optisk tracking system"/>
    <s v="-"/>
    <s v="Karina T. Therkildsen"/>
    <x v="1"/>
    <s v="41003 SDU Robotics"/>
    <s v="Campusvej 55, 5230 Odense M"/>
    <s v="Ø26-606-1"/>
    <s v="Atracsys LLC"/>
    <s v="Fusion Track 500"/>
    <s v="0x2100000e34c50c28"/>
    <d v="2025-12-15T00:00:00"/>
    <n v="145363.82999999999"/>
    <n v="135672.91"/>
    <x v="1704"/>
    <n v="0"/>
  </r>
  <r>
    <s v="55793"/>
    <s v="Dual-channel dynamic signal analyzer"/>
    <s v="-"/>
    <s v="Fataneh Farhadinia"/>
    <x v="1"/>
    <s v="45005 SDU Mikroelektronik"/>
    <s v="Campusvej 55, 5230 Odense M"/>
    <s v="Ø26-603a-1"/>
    <s v="Stanford Research Systems"/>
    <s v="SR780"/>
    <s v="77584"/>
    <d v="2025-11-19T00:00:00"/>
    <n v="112105.94"/>
    <n v="102763.79"/>
    <x v="1705"/>
    <n v="0"/>
  </r>
  <r>
    <s v="55795"/>
    <s v="Robotic end effector for programmed assembly and disassembly of structures"/>
    <s v="-"/>
    <s v="Roberto Naboni"/>
    <x v="1"/>
    <s v="43009 SDU CREATE"/>
    <s v="Campusvej 55, 5230 Odense M"/>
    <s v="Ø31-608-1"/>
    <s v="Various"/>
    <s v="NA"/>
    <s v="NA"/>
    <d v="2025-12-01T00:00:00"/>
    <n v="204008.81"/>
    <n v="190408.21"/>
    <x v="1706"/>
    <n v="0"/>
  </r>
  <r>
    <s v="55796"/>
    <s v="Hyperspektralt mikroskop"/>
    <s v="2410115"/>
    <s v="Morten Sielnik Andersen"/>
    <x v="1"/>
    <s v="44002 SDU NanoSyd"/>
    <s v="Campusvej 55, 5230 Odense M"/>
    <s v="Ø28-601-1"/>
    <s v="Thorlabs Sweden AB"/>
    <s v="NA"/>
    <s v="NA"/>
    <d v="2025-12-01T00:00:00"/>
    <n v="146280.84"/>
    <n v="136528.79999999999"/>
    <x v="1707"/>
    <n v="1"/>
  </r>
  <r>
    <s v="55797"/>
    <s v="micro positioners"/>
    <s v="3410357"/>
    <s v="Nicolas Ubrig"/>
    <x v="1"/>
    <s v="44007 Center for Polariton-driven Light-Matter Interactions (POLIMA)"/>
    <s v="Campusvej 55, 5230 Odense M"/>
    <s v="Ø26-507-1"/>
    <s v="Zaber"/>
    <s v="ASR100B120B-T3A-K0063, X-LSM050A-E03-PTB"/>
    <s v="NA"/>
    <d v="2025-10-27T00:00:00"/>
    <n v="152852.98000000001"/>
    <n v="137567.69"/>
    <x v="1708"/>
    <n v="1"/>
  </r>
  <r>
    <s v="55800"/>
    <s v="990 Microware Generator"/>
    <s v="2474272"/>
    <s v="Fatemeh Sadat Mirsafi"/>
    <x v="1"/>
    <s v="45002 SDU Mechatronics (CIM)"/>
    <s v="Alsion 2, 6400 Sønderborg"/>
    <s v="CIE 4 01"/>
    <s v="Agilent Technologies"/>
    <s v="RMN3588A"/>
    <s v="G3588-64000"/>
    <d v="2026-03-06T00:00:00"/>
    <n v="330467.32"/>
    <n v="324959.53000000003"/>
    <x v="1709"/>
    <n v="1"/>
  </r>
  <r>
    <s v="55801"/>
    <s v="Optical devise for microscopy"/>
    <s v="2410270+3410205"/>
    <s v="Arkadiusz Jarosław Goszczak"/>
    <x v="2"/>
    <s v="44002 SDU NanoSyd"/>
    <s v="Alsion 2, 6400 Sønderborg"/>
    <s v="Cleanroom"/>
    <s v="MIGHTEX SYSTEMS"/>
    <s v="Polygon1000G"/>
    <s v="10-250711-006"/>
    <d v="2025-10-01T00:00:00"/>
    <n v="404033.15"/>
    <n v="383831.51"/>
    <x v="1710"/>
    <n v="1"/>
  </r>
  <r>
    <s v="55802"/>
    <s v="Real-time controller that runs Simulink models to control laborato"/>
    <s v="3410136 + 3410254"/>
    <s v="Hossein Ramezani"/>
    <x v="2"/>
    <s v="45002 SDU Mechatronics (CIM)"/>
    <s v="Alsion 2, 6400 Sønderborg"/>
    <s v="J4 05"/>
    <s v="Speedgoat GmbH"/>
    <s v="-"/>
    <s v="12277"/>
    <d v="2026-01-21T00:00:00"/>
    <n v="176686.41"/>
    <n v="172269.24"/>
    <x v="1711"/>
    <n v="1"/>
  </r>
  <r>
    <s v="55803"/>
    <s v="Qstar 2025"/>
    <s v="-"/>
    <s v="Thomas Volke Nielsen"/>
    <x v="7"/>
    <s v="93003 Operations"/>
    <s v="Campusvej 55, 5230 Odense M"/>
    <s v="Serverrum Syd"/>
    <s v="Qstar, HPE"/>
    <s v="MSL LTO9"/>
    <s v="Flere"/>
    <d v="2025-12-01T00:00:00"/>
    <n v="117990"/>
    <n v="104880"/>
    <x v="1712"/>
    <n v="0"/>
  </r>
  <r>
    <s v="55805"/>
    <s v="Batteri Klimaskab"/>
    <s v="2474961"/>
    <s v="Henrik Andersen"/>
    <x v="2"/>
    <s v="45003 SDU Center for Industriel Elektronik (CIE)"/>
    <s v="Alsion 2, 6400 Sønderborg"/>
    <s v="CIE - 0.06A"/>
    <s v="Weiss technik"/>
    <s v="ClimeEvent C2/600/50/4"/>
    <s v="58566335210010"/>
    <d v="2026-03-01T00:00:00"/>
    <n v="751017.6"/>
    <n v="744759.12"/>
    <x v="1713"/>
    <n v="1"/>
  </r>
  <r>
    <s v="55806"/>
    <s v="Electrochemical testing equipment"/>
    <s v="3410240"/>
    <s v="Bartosz Gackowski"/>
    <x v="2"/>
    <s v="45003 SDU Center for Industriel Elektronik (CIE)"/>
    <s v="Alsion 2, 6400 Sønderborg"/>
    <s v="CIE 4-03"/>
    <s v="Ivium Technologies"/>
    <s v="Iviumstat 2.h / Iviumboost"/>
    <s v="A79718, IB9224"/>
    <d v="2025-12-12T00:00:00"/>
    <n v="250487.69"/>
    <n v="242138.09"/>
    <x v="1714"/>
    <n v="1"/>
  </r>
  <r>
    <s v="55807"/>
    <s v="Guava easyCyte 11HT, Boxed Instrument, Flowcytometer"/>
    <s v="-"/>
    <s v="Beate Kraft"/>
    <x v="1"/>
    <s v="30602 Nordcee"/>
    <s v="Campusvej 55, 5230 Odense M"/>
    <s v="V11-406-2"/>
    <s v="Cytek Biosciences B.V."/>
    <s v="0500-4020 (11HT)"/>
    <s v="EC253126F1"/>
    <d v="2025-12-15T00:00:00"/>
    <n v="490678.83"/>
    <n v="457966.91"/>
    <x v="1715"/>
    <n v="0"/>
  </r>
  <r>
    <s v="55808"/>
    <s v="Ultralydsmåler"/>
    <s v="3310226"/>
    <s v="Lasse Jakobsen"/>
    <x v="0"/>
    <s v="30607 Lyd og Adfærd"/>
    <s v="Campusvej 55, 5230 Odense M"/>
    <s v="V10-405-0"/>
    <s v="Avisoft Bioacoustics"/>
    <s v="1216H"/>
    <s v="1216H/18"/>
    <d v="2026-03-01T00:00:00"/>
    <n v="145128.06"/>
    <n v="143400.34"/>
    <x v="1716"/>
    <n v="1"/>
  </r>
  <r>
    <s v="55809"/>
    <s v="VMWare og AI kapacitet"/>
    <s v="-"/>
    <s v="Thomas Volke Nielsen"/>
    <x v="7"/>
    <s v="93003 Operations"/>
    <s v="Campusvej 55, 5230 Odense M"/>
    <s v="Serverrum Syd"/>
    <s v="HPE, Nvidia"/>
    <s v="DL385"/>
    <s v="Flere"/>
    <d v="2026-02-01T00:00:00"/>
    <n v="2150385"/>
    <n v="2030919.16"/>
    <x v="1717"/>
    <n v="0"/>
  </r>
  <r>
    <s v="55810"/>
    <s v="Screenduge bygn 42, PVC frie, komplet"/>
    <s v="-"/>
    <s v="Anders Kobborg Staugaard"/>
    <x v="2"/>
    <s v="90405 Bygningsvedligehold"/>
    <s v="Campusvej 55, 5230 Odense M"/>
    <s v="Bygn 42 (Vest og syd)"/>
    <s v="HLR"/>
    <s v="Intet"/>
    <s v="Intet"/>
    <d v="2025-12-30T00:00:00"/>
    <n v="860048"/>
    <n v="831379.72"/>
    <x v="1718"/>
    <n v="0"/>
  </r>
  <r>
    <s v="55811"/>
    <s v="Døre som giver adgang til pudsebroer"/>
    <s v="-"/>
    <s v="Allan Hansen Barslund"/>
    <x v="2"/>
    <s v="90405 Bygningsvedligehold"/>
    <s v="Campusvej 55, 5230 Odense M"/>
    <s v="Bygning 45"/>
    <s v="Fjelsø"/>
    <s v="Ingen"/>
    <s v="Intet"/>
    <d v="2025-12-15T00:00:00"/>
    <n v="870820"/>
    <n v="841792.68"/>
    <x v="1719"/>
    <n v="0"/>
  </r>
  <r>
    <s v="55812"/>
    <s v="High proformance osciloscop"/>
    <s v="-"/>
    <s v="Fataneh Farhadinia"/>
    <x v="1"/>
    <s v="45005 SDU Mikroelektronik"/>
    <s v="Campusvej 55, 5230 Odense M"/>
    <s v="Ø26-603a-1"/>
    <s v="Rohde &amp; Schwarz"/>
    <s v="RTP164B"/>
    <s v="ID: 1803.7000K16-100954-bp"/>
    <d v="2025-11-19T00:00:00"/>
    <n v="1051486.18"/>
    <n v="963862.34"/>
    <x v="1720"/>
    <n v="0"/>
  </r>
  <r>
    <s v="55816"/>
    <s v="DNA/RNA kapilær elektroforese system"/>
    <s v="3310292"/>
    <s v="Ronni Nielsen"/>
    <x v="0"/>
    <s v="31000 Institut for Biokemi og Molekylær Biologi"/>
    <s v="Campusvej 55, 5230 Odense M"/>
    <s v="V15-409b-2"/>
    <s v="Agilent Technologies"/>
    <s v="Fragment Analyzer 5200"/>
    <s v="MY2545AA92"/>
    <d v="2026-02-01T00:00:00"/>
    <n v="485902.7"/>
    <n v="474333.58"/>
    <x v="1721"/>
    <n v="1"/>
  </r>
  <r>
    <s v="55821"/>
    <s v="Co2 inkubator"/>
    <s v="3110854"/>
    <s v="Dorte Overgaard Brorsen"/>
    <x v="2"/>
    <s v="10202 Neurobiologisk Forskning"/>
    <s v="Campusvej 55, 5230 Odense M"/>
    <s v="V17-801b-2"/>
    <s v="PHCbi"/>
    <s v="PHCbi MCO-230AIC/UV/H2O2, 50 C, 230"/>
    <s v="250560095"/>
    <d v="2026-02-04T00:00:00"/>
    <n v="117041.25"/>
    <n v="115090.57"/>
    <x v="1722"/>
    <n v="1"/>
  </r>
  <r>
    <s v="55822"/>
    <s v="Omrokering af Flow core og MADE Core - SUND"/>
    <s v="-"/>
    <s v="Kasper Ege Scharff"/>
    <x v="2"/>
    <s v="90404 Teknik"/>
    <s v="Campusvej 55, 5230 Odense M"/>
    <s v="Bygning 41 og 45"/>
    <s v="Flere"/>
    <s v="Intet"/>
    <s v="Intet"/>
    <d v="2026-02-28T00:00:00"/>
    <n v="1246735.6499999999"/>
    <n v="1225956.73"/>
    <x v="1723"/>
    <n v="0"/>
  </r>
  <r>
    <s v="55823"/>
    <s v="Solgardiner og diskriminationsgardiner"/>
    <s v="-"/>
    <s v="Anders Kobborg Staugaard"/>
    <x v="2"/>
    <s v="90405 Bygningsvedligehold"/>
    <s v="Alsion 2, 6400 Sønderborg"/>
    <s v="U110"/>
    <s v="Garant Sønderborg"/>
    <s v="Intet"/>
    <s v="Intet"/>
    <d v="2026-02-28T00:00:00"/>
    <n v="131000"/>
    <n v="128816.66"/>
    <x v="1724"/>
    <n v="0"/>
  </r>
  <r>
    <s v="55825"/>
    <s v="Bil / reg. nr. EN10080"/>
    <s v="-"/>
    <s v="Jesper Egesborg"/>
    <x v="1"/>
    <s v="87104 Fællesvarer, Teknisk Service"/>
    <s v="Campusvej 55, 5230 Odense M"/>
    <s v="P1-Øst /Odense"/>
    <s v="Volkswagen e-Caravelle lang"/>
    <s v="Basis EL 218 HK 160 kW Aut1 trins"/>
    <s v="WV5ZZZTW2SK095254"/>
    <d v="2026-02-26T00:00:00"/>
    <n v="483098.88"/>
    <n v="466995.58"/>
    <x v="1725"/>
    <n v="0"/>
  </r>
  <r>
    <s v="55826"/>
    <s v="BIL reg. nr. EN10079"/>
    <s v="-"/>
    <s v="Jesper Egesborg"/>
    <x v="1"/>
    <s v="87104 Fællesvarer, Teknisk Service"/>
    <s v="Campusvej 55, 5230 Odense M"/>
    <s v="P1-Øst /Odense"/>
    <s v="Volkswagen ID. BUZZ lang  life"/>
    <s v="286 hk 210 kw"/>
    <s v="Wv2ZZZEB6TH023186"/>
    <d v="2026-02-26T00:00:00"/>
    <n v="448746.25"/>
    <n v="433788.05"/>
    <x v="1726"/>
    <n v="0"/>
  </r>
  <r>
    <s v="55827"/>
    <s v="AV Auditorie U1, Odense"/>
    <s v="-"/>
    <s v="Martin Garfield Jørgensen"/>
    <x v="1"/>
    <s v="93002 Support"/>
    <s v="Campusvej 55, 5230 Odense M"/>
    <s v="U1"/>
    <s v="Expromo, Senheisser, Creston mv."/>
    <s v="Flere enheder"/>
    <s v="Flere enheder"/>
    <d v="2026-02-01T00:00:00"/>
    <n v="465043"/>
    <n v="449541.56"/>
    <x v="1727"/>
    <n v="0"/>
  </r>
  <r>
    <s v="55828"/>
    <s v="Materialetestinstrument til mekanisk karakterisering på nanoskala"/>
    <s v="3110672"/>
    <s v="Alexander Rauch"/>
    <x v="2"/>
    <s v="10114 KI, OUH, Forskningsenhed for Endokrinologi (Odense)"/>
    <s v="Campusvej 55, 5230 Odense M"/>
    <s v="V18-807f-1"/>
    <s v="KLA instruments"/>
    <s v="G200X Nanoindenter"/>
    <s v="44241961"/>
    <d v="2026-01-26T00:00:00"/>
    <n v="2416738"/>
    <n v="2356319.56"/>
    <x v="1728"/>
    <n v="1"/>
  </r>
  <r>
    <s v="55829"/>
    <s v="Vandskærer"/>
    <s v="-"/>
    <s v="Thomas Schmidt"/>
    <x v="0"/>
    <s v="91206 Collaboration &amp; SDU Startup Station"/>
    <s v="Cortex Park 26, 5230 Odense M"/>
    <s v="3-0-14"/>
    <s v="WAZER"/>
    <s v="WAZER G2 Pro (50Hz)"/>
    <s v="M2PB1132CB"/>
    <d v="2026-03-02T00:00:00"/>
    <n v="103999.2"/>
    <n v="102761.11"/>
    <x v="1729"/>
    <n v="0"/>
  </r>
  <r>
    <s v="55830"/>
    <s v="Pladevasker"/>
    <s v="-"/>
    <s v="Katrine Clement Kirkegaard"/>
    <x v="0"/>
    <s v="30606 Økotoksikologi"/>
    <s v="Campusvej 55, 5230 Odense M"/>
    <s v="V10-502-1"/>
    <s v="Molecular Devices"/>
    <s v="Aquamax 2000"/>
    <s v="AQ2K 08169"/>
    <d v="2026-03-01T00:00:00"/>
    <n v="100528"/>
    <n v="99331.24"/>
    <x v="1730"/>
    <n v="0"/>
  </r>
  <r>
    <s v="55831"/>
    <s v="HPLC"/>
    <s v="3310208"/>
    <s v="Nils Joakim K. Færgeman"/>
    <x v="0"/>
    <s v="31006 Translational Biology"/>
    <s v="Campusvej 55, 5230 Odense M"/>
    <s v="V15-408b-1"/>
    <s v="Agilent"/>
    <s v="G7180A, G7104A,G7116B, G7137B"/>
    <s v="ROJAA14965, DEHAB00315, DEHFB02411,"/>
    <d v="2026-01-22T00:00:00"/>
    <n v="438880.37"/>
    <n v="423206.06"/>
    <x v="1731"/>
    <n v="1"/>
  </r>
  <r>
    <s v="55832"/>
    <s v="Nyt ABV anlæg Hal 1"/>
    <s v="-"/>
    <s v="Kasper Ege Scharff"/>
    <x v="2"/>
    <s v="90404 Teknik"/>
    <s v="P.L. Brandts Allé 2, 5220 Odense SØ"/>
    <s v="Hal 1"/>
    <s v="MK Global"/>
    <s v="Ingen"/>
    <s v="Intet"/>
    <d v="2026-03-31T00:00:00"/>
    <n v="158053.94"/>
    <n v="156736.82"/>
    <x v="1732"/>
    <n v="0"/>
  </r>
  <r>
    <s v="55833"/>
    <s v="Nyt ABV anlæg Hal 3"/>
    <s v="-"/>
    <s v="Kasper Ege Scharff"/>
    <x v="2"/>
    <s v="90404 Teknik"/>
    <s v="P.L. Brandts Allé 2, 5220 Odense SØ"/>
    <s v="Hal 3"/>
    <s v="MK Global"/>
    <s v="Ingen"/>
    <s v="Intet"/>
    <d v="2026-03-31T00:00:00"/>
    <n v="158053.94"/>
    <n v="156736.82"/>
    <x v="1733"/>
    <n v="0"/>
  </r>
  <r>
    <s v="55834"/>
    <s v="Cykelparkeringspladser Campus Kolding - særlig installation"/>
    <s v="-"/>
    <s v="Lene B. Andersen"/>
    <x v="3"/>
    <s v="90405 Bygningsvedligehold"/>
    <s v="Universitetsparken 1, 6000 Kolding"/>
    <s v="Universitetsparken 1 Kolding"/>
    <s v="CK-Mt A/S"/>
    <s v="Intet"/>
    <s v="Intet"/>
    <d v="2026-01-01T00:00:00"/>
    <n v="109395"/>
    <n v="107571.75"/>
    <x v="1734"/>
    <n v="0"/>
  </r>
  <r>
    <s v="55836"/>
    <s v="LSP bygning (ikke doneret del)"/>
    <s v="-"/>
    <s v="Anton Holm Madsen"/>
    <x v="10"/>
    <s v="87002 Fælles ny- og ombygning"/>
    <s v="Odense Havn, Elektrikervejen 3+7, 5330 Munkebo"/>
    <s v="LSP-bygningen"/>
    <s v="Flere"/>
    <s v="Intet"/>
    <s v="Intet"/>
    <d v="2026-04-01T00:00:00"/>
    <n v="37394475.710000001"/>
    <n v="37394475.710000001"/>
    <x v="1735"/>
    <n v="0"/>
  </r>
  <r>
    <s v="55837"/>
    <s v="LSP installationer i bygning (ikke doneret del)"/>
    <s v="-"/>
    <s v="Anton Holm Madsen"/>
    <x v="5"/>
    <s v="87002 Fælles ny- og ombygning"/>
    <s v="Odense Havn, Elektrikervejen 3+7, 5330 Munkebo"/>
    <s v="LSP bygningen"/>
    <s v="Flere"/>
    <s v="Intet"/>
    <s v="Intet"/>
    <d v="2026-04-01T00:00:00"/>
    <n v="19526060.460000001"/>
    <n v="19526060.460000001"/>
    <x v="1736"/>
    <n v="0"/>
  </r>
  <r>
    <s v="55838"/>
    <s v="Doneret bygning, LSP"/>
    <s v="3910031"/>
    <s v="Anton Holm Madsen"/>
    <x v="10"/>
    <s v="87000 Fælles husleje"/>
    <s v="Odense Havn, Elektrikervejen 3+7, 5330 Munkebo"/>
    <s v="LSP bygningen"/>
    <s v="lere"/>
    <s v="Intet"/>
    <s v="Intet"/>
    <d v="2026-04-01T00:00:00"/>
    <n v="75560763.140000001"/>
    <n v="75560763.140000001"/>
    <x v="1737"/>
    <n v="1"/>
  </r>
  <r>
    <s v="55839"/>
    <s v="LSP installationer i bygning (doneret del)"/>
    <s v="3910031"/>
    <s v="Anton Holm Madsen"/>
    <x v="5"/>
    <s v="87000 Fælles husleje"/>
    <s v="Odense Havn, Elektrikervejen 3+7, 5330 Munkebo"/>
    <s v="LSP bygningen"/>
    <s v="Flere"/>
    <s v="Intet"/>
    <s v="Intet"/>
    <d v="2026-04-01T00:00:00"/>
    <n v="13491874.859999999"/>
    <n v="13491874.859999999"/>
    <x v="1738"/>
    <n v="1"/>
  </r>
  <r>
    <s v="546141"/>
    <s v="Element EDS Analysis System"/>
    <s v="-"/>
    <s v="Ron Hajrizaj"/>
    <x v="1"/>
    <s v="42002 SDU Chemical Engineering"/>
    <s v="Campusvej 55, 5230 Odense M"/>
    <s v="Ø10-510-0"/>
    <s v="Ametek"/>
    <s v="Element Ametek Edax"/>
    <s v="E1481-C2B"/>
    <d v="2017-03-01T00:00:00"/>
    <n v="223456.34"/>
    <n v="0"/>
    <x v="1739"/>
    <n v="0"/>
  </r>
  <r>
    <n v="0"/>
    <n v="0"/>
    <n v="0"/>
    <n v="0"/>
    <x v="11"/>
    <n v="0"/>
    <n v="0"/>
    <n v="0"/>
    <n v="0"/>
    <n v="0"/>
    <n v="0"/>
    <d v="1899-12-30T00:00:00"/>
    <n v="1503198713.786375"/>
    <n v="722403561.9000001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  <r>
    <n v="0"/>
    <n v="0"/>
    <n v="0"/>
    <n v="0"/>
    <x v="11"/>
    <n v="0"/>
    <n v="0"/>
    <n v="0"/>
    <n v="0"/>
    <n v="0"/>
    <n v="0"/>
    <d v="1899-12-30T00:00:00"/>
    <n v="0"/>
    <n v="0"/>
    <x v="174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D35005-4CD7-4CC7-A129-8BA6DA6456F2}" name="Pivottabel5" cacheId="5" applyNumberFormats="0" applyBorderFormats="0" applyFontFormats="0" applyPatternFormats="0" applyAlignmentFormats="0" applyWidthHeightFormats="1" dataCaption="Værdier" updatedVersion="8" minRefreshableVersion="3" useAutoFormatting="1" rowGrandTotals="0" colGrandTotals="0" itemPrintTitles="1" createdVersion="8" indent="0" compact="0" compactData="0" multipleFieldFilters="0">
  <location ref="A3:D1744" firstHeaderRow="0" firstDataRow="1" firstDataCol="2"/>
  <pivotFields count="16">
    <pivotField compact="0" outline="0" showAll="0"/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axis="axisRow" compact="0" outline="0" showAll="0" defaultSubtotal="0">
      <items count="12">
        <item x="11"/>
        <item x="2"/>
        <item x="3"/>
        <item x="5"/>
        <item x="10"/>
        <item x="7"/>
        <item x="9"/>
        <item x="8"/>
        <item x="1"/>
        <item x="6"/>
        <item x="0"/>
        <item x="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dataField="1" compact="0" numFmtId="164" outline="0" showAll="0"/>
    <pivotField compact="0" numFmtId="164" outline="0" showAll="0"/>
    <pivotField axis="axisRow" compact="0" outline="0" showAll="0" defaultSubtotal="0">
      <items count="1741">
        <item x="1740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39"/>
        <item x="140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0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1"/>
        <item x="225"/>
        <item x="141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5"/>
        <item x="382"/>
        <item x="383"/>
        <item x="6"/>
        <item x="384"/>
        <item x="7"/>
        <item x="142"/>
        <item x="385"/>
        <item x="8"/>
        <item x="386"/>
        <item x="387"/>
        <item x="388"/>
        <item x="389"/>
        <item x="390"/>
        <item x="391"/>
        <item x="392"/>
        <item x="393"/>
        <item x="9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10"/>
        <item x="414"/>
        <item x="415"/>
        <item x="416"/>
        <item x="417"/>
        <item x="418"/>
        <item x="419"/>
        <item x="11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12"/>
        <item x="442"/>
        <item x="443"/>
        <item x="444"/>
        <item x="445"/>
        <item x="446"/>
        <item x="447"/>
        <item x="448"/>
        <item x="13"/>
        <item x="449"/>
        <item x="450"/>
        <item x="451"/>
        <item x="452"/>
        <item x="14"/>
        <item x="453"/>
        <item x="454"/>
        <item x="455"/>
        <item x="456"/>
        <item x="457"/>
        <item x="458"/>
        <item x="459"/>
        <item x="460"/>
        <item x="461"/>
        <item x="462"/>
        <item x="15"/>
        <item x="16"/>
        <item x="463"/>
        <item x="17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18"/>
        <item x="487"/>
        <item x="488"/>
        <item x="489"/>
        <item x="490"/>
        <item x="491"/>
        <item x="492"/>
        <item x="493"/>
        <item x="494"/>
        <item x="495"/>
        <item x="19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20"/>
        <item x="517"/>
        <item x="518"/>
        <item x="519"/>
        <item x="520"/>
        <item x="521"/>
        <item x="522"/>
        <item x="523"/>
        <item x="524"/>
        <item x="21"/>
        <item x="525"/>
        <item x="526"/>
        <item x="527"/>
        <item x="528"/>
        <item x="22"/>
        <item x="529"/>
        <item x="530"/>
        <item x="531"/>
        <item x="532"/>
        <item x="533"/>
        <item x="534"/>
        <item x="535"/>
        <item x="536"/>
        <item x="537"/>
        <item x="23"/>
        <item x="24"/>
        <item x="538"/>
        <item x="25"/>
        <item x="539"/>
        <item x="540"/>
        <item x="541"/>
        <item x="542"/>
        <item x="543"/>
        <item x="26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27"/>
        <item x="560"/>
        <item x="561"/>
        <item x="562"/>
        <item x="563"/>
        <item x="564"/>
        <item x="565"/>
        <item x="566"/>
        <item x="28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29"/>
        <item x="588"/>
        <item x="589"/>
        <item x="590"/>
        <item x="30"/>
        <item x="591"/>
        <item x="592"/>
        <item x="593"/>
        <item x="594"/>
        <item x="595"/>
        <item x="596"/>
        <item x="597"/>
        <item x="31"/>
        <item x="598"/>
        <item x="599"/>
        <item x="600"/>
        <item x="601"/>
        <item x="602"/>
        <item x="603"/>
        <item x="32"/>
        <item x="604"/>
        <item x="605"/>
        <item x="606"/>
        <item x="607"/>
        <item x="33"/>
        <item x="608"/>
        <item x="609"/>
        <item x="610"/>
        <item x="611"/>
        <item x="612"/>
        <item x="613"/>
        <item x="614"/>
        <item x="615"/>
        <item x="616"/>
        <item x="617"/>
        <item x="34"/>
        <item x="618"/>
        <item x="619"/>
        <item x="620"/>
        <item x="621"/>
        <item x="622"/>
        <item x="623"/>
        <item x="35"/>
        <item x="624"/>
        <item x="625"/>
        <item x="626"/>
        <item x="627"/>
        <item x="628"/>
        <item x="36"/>
        <item x="629"/>
        <item x="630"/>
        <item x="631"/>
        <item x="632"/>
        <item x="633"/>
        <item x="634"/>
        <item x="635"/>
        <item x="636"/>
        <item x="637"/>
        <item x="638"/>
        <item x="37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38"/>
        <item x="664"/>
        <item x="665"/>
        <item x="39"/>
        <item x="666"/>
        <item x="667"/>
        <item x="668"/>
        <item x="669"/>
        <item x="670"/>
        <item x="671"/>
        <item x="672"/>
        <item x="673"/>
        <item x="40"/>
        <item x="674"/>
        <item x="675"/>
        <item x="676"/>
        <item x="677"/>
        <item x="678"/>
        <item x="679"/>
        <item x="680"/>
        <item x="41"/>
        <item x="681"/>
        <item x="682"/>
        <item x="683"/>
        <item x="684"/>
        <item x="42"/>
        <item x="685"/>
        <item x="43"/>
        <item x="686"/>
        <item x="687"/>
        <item x="688"/>
        <item x="689"/>
        <item x="690"/>
        <item x="691"/>
        <item x="692"/>
        <item x="693"/>
        <item x="44"/>
        <item x="694"/>
        <item x="695"/>
        <item x="696"/>
        <item x="697"/>
        <item x="698"/>
        <item x="699"/>
        <item x="700"/>
        <item x="701"/>
        <item x="702"/>
        <item x="45"/>
        <item x="703"/>
        <item x="704"/>
        <item x="46"/>
        <item x="705"/>
        <item x="706"/>
        <item x="707"/>
        <item x="708"/>
        <item x="47"/>
        <item x="4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49"/>
        <item x="1739"/>
        <item x="722"/>
        <item x="723"/>
        <item x="724"/>
        <item x="725"/>
        <item x="726"/>
        <item x="727"/>
        <item x="728"/>
        <item x="50"/>
        <item x="729"/>
        <item x="730"/>
        <item x="731"/>
        <item x="732"/>
        <item x="733"/>
        <item x="734"/>
        <item x="735"/>
        <item x="736"/>
        <item x="51"/>
        <item x="737"/>
        <item x="738"/>
        <item x="52"/>
        <item x="739"/>
        <item x="740"/>
        <item x="741"/>
        <item x="742"/>
        <item x="743"/>
        <item x="744"/>
        <item x="745"/>
        <item x="746"/>
        <item x="53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54"/>
        <item x="771"/>
        <item x="772"/>
        <item x="773"/>
        <item x="774"/>
        <item x="55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56"/>
        <item x="57"/>
        <item x="837"/>
        <item x="838"/>
        <item x="839"/>
        <item x="840"/>
        <item x="841"/>
        <item x="58"/>
        <item x="842"/>
        <item x="843"/>
        <item x="844"/>
        <item x="845"/>
        <item x="846"/>
        <item x="847"/>
        <item x="848"/>
        <item x="849"/>
        <item x="850"/>
        <item x="59"/>
        <item x="851"/>
        <item x="852"/>
        <item x="853"/>
        <item x="60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61"/>
        <item x="885"/>
        <item x="886"/>
        <item x="887"/>
        <item x="888"/>
        <item x="889"/>
        <item x="890"/>
        <item x="891"/>
        <item x="892"/>
        <item x="62"/>
        <item x="893"/>
        <item x="894"/>
        <item x="63"/>
        <item x="6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65"/>
        <item x="919"/>
        <item x="920"/>
        <item x="921"/>
        <item x="922"/>
        <item x="923"/>
        <item x="924"/>
        <item x="925"/>
        <item x="926"/>
        <item x="66"/>
        <item x="927"/>
        <item x="928"/>
        <item x="929"/>
        <item x="930"/>
        <item x="931"/>
        <item x="932"/>
        <item x="67"/>
        <item x="933"/>
        <item x="934"/>
        <item x="935"/>
        <item x="936"/>
        <item x="937"/>
        <item x="68"/>
        <item x="938"/>
        <item x="939"/>
        <item x="69"/>
        <item x="940"/>
        <item x="941"/>
        <item x="942"/>
        <item x="943"/>
        <item x="944"/>
        <item x="945"/>
        <item x="946"/>
        <item x="947"/>
        <item x="948"/>
        <item x="949"/>
        <item x="70"/>
        <item x="950"/>
        <item x="71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72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73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74"/>
        <item x="1011"/>
        <item x="1012"/>
        <item x="1013"/>
        <item x="1014"/>
        <item x="1015"/>
        <item x="75"/>
        <item x="1016"/>
        <item x="1017"/>
        <item x="1018"/>
        <item x="1019"/>
        <item x="1020"/>
        <item x="1021"/>
        <item x="1022"/>
        <item x="1023"/>
        <item x="1024"/>
        <item x="76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77"/>
        <item x="1037"/>
        <item x="1038"/>
        <item x="1039"/>
        <item x="1040"/>
        <item x="1041"/>
        <item x="1042"/>
        <item x="1043"/>
        <item x="1044"/>
        <item x="78"/>
        <item x="79"/>
        <item x="1045"/>
        <item x="80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81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82"/>
        <item x="1106"/>
        <item x="1107"/>
        <item x="1108"/>
        <item x="1109"/>
        <item x="1110"/>
        <item x="1111"/>
        <item x="1112"/>
        <item x="1113"/>
        <item x="1114"/>
        <item x="83"/>
        <item x="1115"/>
        <item x="1116"/>
        <item x="1117"/>
        <item x="1118"/>
        <item x="1119"/>
        <item x="1120"/>
        <item x="1121"/>
        <item x="1122"/>
        <item x="84"/>
        <item x="1123"/>
        <item x="1124"/>
        <item x="1125"/>
        <item x="1126"/>
        <item x="1127"/>
        <item x="85"/>
        <item x="1128"/>
        <item x="1129"/>
        <item x="1130"/>
        <item x="1131"/>
        <item x="1132"/>
        <item x="1133"/>
        <item x="1134"/>
        <item x="1135"/>
        <item x="1136"/>
        <item x="1137"/>
        <item x="86"/>
        <item x="1138"/>
        <item x="1139"/>
        <item x="1140"/>
        <item x="87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88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89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90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91"/>
        <item x="92"/>
        <item x="1212"/>
        <item x="1213"/>
        <item x="1214"/>
        <item x="93"/>
        <item x="94"/>
        <item x="1215"/>
        <item x="1216"/>
        <item x="1217"/>
        <item x="1218"/>
        <item x="1219"/>
        <item x="1220"/>
        <item x="95"/>
        <item x="1221"/>
        <item x="96"/>
        <item x="1222"/>
        <item x="1223"/>
        <item x="1224"/>
        <item x="1225"/>
        <item x="97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98"/>
        <item x="1239"/>
        <item x="99"/>
        <item x="1240"/>
        <item x="1241"/>
        <item x="1242"/>
        <item x="1243"/>
        <item x="1244"/>
        <item x="1245"/>
        <item x="1246"/>
        <item x="1247"/>
        <item x="100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01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02"/>
        <item x="1293"/>
        <item x="1294"/>
        <item x="1295"/>
        <item x="1296"/>
        <item x="1297"/>
        <item x="1298"/>
        <item x="1299"/>
        <item x="1300"/>
        <item x="1301"/>
        <item x="103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04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05"/>
        <item x="106"/>
        <item x="1351"/>
        <item x="1352"/>
        <item x="1353"/>
        <item x="1354"/>
        <item x="1355"/>
        <item x="1356"/>
        <item x="1357"/>
        <item x="107"/>
        <item x="1358"/>
        <item x="1359"/>
        <item x="108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09"/>
        <item x="1374"/>
        <item x="110"/>
        <item x="1375"/>
        <item x="111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12"/>
        <item x="1400"/>
        <item x="1401"/>
        <item x="1402"/>
        <item x="1403"/>
        <item x="1404"/>
        <item x="1405"/>
        <item x="113"/>
        <item x="1406"/>
        <item x="1407"/>
        <item x="1408"/>
        <item x="1409"/>
        <item x="1410"/>
        <item x="1411"/>
        <item x="1412"/>
        <item x="1413"/>
        <item x="1414"/>
        <item x="1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1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16"/>
        <item x="117"/>
        <item x="118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19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20"/>
        <item x="1471"/>
        <item x="1472"/>
        <item x="1473"/>
        <item x="1474"/>
        <item x="1475"/>
        <item x="1476"/>
        <item x="1477"/>
        <item x="1478"/>
        <item x="1479"/>
        <item x="121"/>
        <item x="1480"/>
        <item x="1481"/>
        <item x="1482"/>
        <item x="1483"/>
        <item x="1484"/>
        <item x="1485"/>
        <item x="1486"/>
        <item x="122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23"/>
        <item x="124"/>
        <item x="1532"/>
        <item x="1533"/>
        <item x="1534"/>
        <item x="1535"/>
        <item x="125"/>
        <item x="126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27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28"/>
        <item x="1578"/>
        <item x="1579"/>
        <item x="1580"/>
        <item x="1581"/>
        <item x="1582"/>
        <item x="1583"/>
        <item x="1584"/>
        <item x="129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30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31"/>
        <item x="1623"/>
        <item x="1624"/>
        <item x="1625"/>
        <item x="1626"/>
        <item x="1627"/>
        <item x="1628"/>
        <item x="1629"/>
        <item x="132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33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34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35"/>
        <item x="136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37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38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</items>
    </pivotField>
    <pivotField dataField="1" compact="0" outline="0" showAll="0"/>
  </pivotFields>
  <rowFields count="2">
    <field x="14"/>
    <field x="4"/>
  </rowFields>
  <rowItems count="1741">
    <i>
      <x/>
      <x/>
    </i>
    <i>
      <x v="1"/>
      <x v="10"/>
    </i>
    <i>
      <x v="2"/>
      <x v="10"/>
    </i>
    <i>
      <x v="3"/>
      <x v="10"/>
    </i>
    <i>
      <x v="4"/>
      <x v="10"/>
    </i>
    <i>
      <x v="5"/>
      <x v="10"/>
    </i>
    <i>
      <x v="6"/>
      <x v="10"/>
    </i>
    <i>
      <x v="7"/>
      <x v="10"/>
    </i>
    <i>
      <x v="8"/>
      <x v="10"/>
    </i>
    <i>
      <x v="9"/>
      <x v="10"/>
    </i>
    <i>
      <x v="10"/>
      <x v="10"/>
    </i>
    <i>
      <x v="11"/>
      <x v="10"/>
    </i>
    <i>
      <x v="12"/>
      <x v="10"/>
    </i>
    <i>
      <x v="13"/>
      <x v="10"/>
    </i>
    <i>
      <x v="14"/>
      <x v="10"/>
    </i>
    <i>
      <x v="15"/>
      <x v="10"/>
    </i>
    <i>
      <x v="16"/>
      <x v="10"/>
    </i>
    <i>
      <x v="17"/>
      <x v="10"/>
    </i>
    <i>
      <x v="18"/>
      <x v="10"/>
    </i>
    <i>
      <x v="19"/>
      <x v="10"/>
    </i>
    <i>
      <x v="20"/>
      <x v="10"/>
    </i>
    <i>
      <x v="21"/>
      <x v="10"/>
    </i>
    <i>
      <x v="22"/>
      <x v="10"/>
    </i>
    <i>
      <x v="23"/>
      <x v="10"/>
    </i>
    <i>
      <x v="24"/>
      <x v="10"/>
    </i>
    <i>
      <x v="25"/>
      <x v="10"/>
    </i>
    <i>
      <x v="26"/>
      <x v="10"/>
    </i>
    <i>
      <x v="27"/>
      <x v="10"/>
    </i>
    <i>
      <x v="28"/>
      <x v="9"/>
    </i>
    <i>
      <x v="29"/>
      <x v="9"/>
    </i>
    <i>
      <x v="30"/>
      <x v="8"/>
    </i>
    <i>
      <x v="31"/>
      <x v="10"/>
    </i>
    <i>
      <x v="32"/>
      <x v="10"/>
    </i>
    <i>
      <x v="33"/>
      <x v="10"/>
    </i>
    <i>
      <x v="34"/>
      <x v="10"/>
    </i>
    <i>
      <x v="35"/>
      <x v="10"/>
    </i>
    <i>
      <x v="36"/>
      <x v="10"/>
    </i>
    <i>
      <x v="37"/>
      <x v="10"/>
    </i>
    <i>
      <x v="38"/>
      <x v="10"/>
    </i>
    <i>
      <x v="39"/>
      <x v="10"/>
    </i>
    <i>
      <x v="40"/>
      <x v="10"/>
    </i>
    <i>
      <x v="41"/>
      <x v="10"/>
    </i>
    <i>
      <x v="42"/>
      <x v="10"/>
    </i>
    <i>
      <x v="43"/>
      <x v="10"/>
    </i>
    <i>
      <x v="44"/>
      <x v="10"/>
    </i>
    <i>
      <x v="45"/>
      <x v="10"/>
    </i>
    <i>
      <x v="46"/>
      <x v="10"/>
    </i>
    <i>
      <x v="47"/>
      <x v="10"/>
    </i>
    <i>
      <x v="48"/>
      <x v="10"/>
    </i>
    <i>
      <x v="49"/>
      <x v="10"/>
    </i>
    <i>
      <x v="50"/>
      <x v="10"/>
    </i>
    <i>
      <x v="51"/>
      <x v="10"/>
    </i>
    <i>
      <x v="52"/>
      <x v="10"/>
    </i>
    <i>
      <x v="53"/>
      <x v="10"/>
    </i>
    <i>
      <x v="54"/>
      <x v="10"/>
    </i>
    <i>
      <x v="55"/>
      <x v="10"/>
    </i>
    <i>
      <x v="56"/>
      <x v="10"/>
    </i>
    <i>
      <x v="57"/>
      <x v="10"/>
    </i>
    <i>
      <x v="58"/>
      <x v="10"/>
    </i>
    <i>
      <x v="59"/>
      <x v="10"/>
    </i>
    <i>
      <x v="60"/>
      <x v="10"/>
    </i>
    <i>
      <x v="61"/>
      <x v="10"/>
    </i>
    <i>
      <x v="62"/>
      <x v="10"/>
    </i>
    <i>
      <x v="63"/>
      <x v="10"/>
    </i>
    <i>
      <x v="64"/>
      <x v="10"/>
    </i>
    <i>
      <x v="65"/>
      <x v="1"/>
    </i>
    <i>
      <x v="66"/>
      <x v="10"/>
    </i>
    <i>
      <x v="67"/>
      <x v="8"/>
    </i>
    <i>
      <x v="68"/>
      <x v="10"/>
    </i>
    <i>
      <x v="69"/>
      <x v="8"/>
    </i>
    <i>
      <x v="70"/>
      <x v="10"/>
    </i>
    <i>
      <x v="71"/>
      <x v="10"/>
    </i>
    <i>
      <x v="72"/>
      <x v="10"/>
    </i>
    <i>
      <x v="73"/>
      <x v="8"/>
    </i>
    <i>
      <x v="74"/>
      <x v="8"/>
    </i>
    <i>
      <x v="75"/>
      <x v="10"/>
    </i>
    <i>
      <x v="76"/>
      <x v="1"/>
    </i>
    <i>
      <x v="77"/>
      <x v="10"/>
    </i>
    <i>
      <x v="78"/>
      <x v="8"/>
    </i>
    <i>
      <x v="79"/>
      <x v="10"/>
    </i>
    <i>
      <x v="80"/>
      <x v="10"/>
    </i>
    <i>
      <x v="81"/>
      <x v="10"/>
    </i>
    <i>
      <x v="82"/>
      <x v="8"/>
    </i>
    <i>
      <x v="83"/>
      <x v="8"/>
    </i>
    <i>
      <x v="84"/>
      <x v="10"/>
    </i>
    <i>
      <x v="85"/>
      <x v="10"/>
    </i>
    <i>
      <x v="86"/>
      <x v="8"/>
    </i>
    <i>
      <x v="87"/>
      <x v="8"/>
    </i>
    <i>
      <x v="88"/>
      <x v="9"/>
    </i>
    <i>
      <x v="89"/>
      <x v="10"/>
    </i>
    <i>
      <x v="90"/>
      <x v="8"/>
    </i>
    <i>
      <x v="91"/>
      <x v="8"/>
    </i>
    <i>
      <x v="92"/>
      <x v="8"/>
    </i>
    <i>
      <x v="93"/>
      <x v="10"/>
    </i>
    <i>
      <x v="94"/>
      <x v="10"/>
    </i>
    <i>
      <x v="95"/>
      <x v="8"/>
    </i>
    <i>
      <x v="96"/>
      <x v="10"/>
    </i>
    <i>
      <x v="97"/>
      <x v="10"/>
    </i>
    <i>
      <x v="98"/>
      <x v="10"/>
    </i>
    <i>
      <x v="99"/>
      <x v="10"/>
    </i>
    <i>
      <x v="100"/>
      <x v="10"/>
    </i>
    <i>
      <x v="101"/>
      <x v="8"/>
    </i>
    <i>
      <x v="102"/>
      <x v="8"/>
    </i>
    <i>
      <x v="103"/>
      <x v="10"/>
    </i>
    <i>
      <x v="104"/>
      <x v="10"/>
    </i>
    <i>
      <x v="105"/>
      <x v="8"/>
    </i>
    <i>
      <x v="106"/>
      <x v="8"/>
    </i>
    <i>
      <x v="107"/>
      <x v="10"/>
    </i>
    <i>
      <x v="108"/>
      <x v="8"/>
    </i>
    <i>
      <x v="109"/>
      <x v="10"/>
    </i>
    <i>
      <x v="110"/>
      <x v="10"/>
    </i>
    <i>
      <x v="111"/>
      <x v="10"/>
    </i>
    <i>
      <x v="112"/>
      <x v="10"/>
    </i>
    <i>
      <x v="113"/>
      <x v="10"/>
    </i>
    <i>
      <x v="114"/>
      <x v="10"/>
    </i>
    <i>
      <x v="115"/>
      <x v="11"/>
    </i>
    <i>
      <x v="116"/>
      <x v="10"/>
    </i>
    <i>
      <x v="117"/>
      <x v="8"/>
    </i>
    <i>
      <x v="118"/>
      <x v="10"/>
    </i>
    <i>
      <x v="119"/>
      <x v="10"/>
    </i>
    <i>
      <x v="120"/>
      <x v="10"/>
    </i>
    <i>
      <x v="121"/>
      <x v="10"/>
    </i>
    <i>
      <x v="122"/>
      <x v="8"/>
    </i>
    <i>
      <x v="123"/>
      <x v="10"/>
    </i>
    <i>
      <x v="124"/>
      <x v="10"/>
    </i>
    <i>
      <x v="125"/>
      <x v="10"/>
    </i>
    <i>
      <x v="126"/>
      <x v="10"/>
    </i>
    <i>
      <x v="127"/>
      <x v="10"/>
    </i>
    <i>
      <x v="128"/>
      <x v="10"/>
    </i>
    <i>
      <x v="129"/>
      <x v="10"/>
    </i>
    <i>
      <x v="130"/>
      <x v="8"/>
    </i>
    <i>
      <x v="131"/>
      <x v="10"/>
    </i>
    <i>
      <x v="132"/>
      <x v="10"/>
    </i>
    <i>
      <x v="133"/>
      <x v="10"/>
    </i>
    <i>
      <x v="134"/>
      <x v="10"/>
    </i>
    <i>
      <x v="135"/>
      <x v="10"/>
    </i>
    <i>
      <x v="136"/>
      <x v="10"/>
    </i>
    <i>
      <x v="137"/>
      <x v="10"/>
    </i>
    <i>
      <x v="138"/>
      <x v="10"/>
    </i>
    <i>
      <x v="139"/>
      <x v="10"/>
    </i>
    <i>
      <x v="140"/>
      <x v="10"/>
    </i>
    <i>
      <x v="141"/>
      <x v="10"/>
    </i>
    <i>
      <x v="142"/>
      <x v="10"/>
    </i>
    <i>
      <x v="143"/>
      <x v="10"/>
    </i>
    <i>
      <x v="144"/>
      <x v="10"/>
    </i>
    <i>
      <x v="145"/>
      <x v="10"/>
    </i>
    <i>
      <x v="146"/>
      <x v="10"/>
    </i>
    <i>
      <x v="147"/>
      <x v="10"/>
    </i>
    <i>
      <x v="148"/>
      <x v="10"/>
    </i>
    <i>
      <x v="149"/>
      <x v="10"/>
    </i>
    <i>
      <x v="150"/>
      <x v="10"/>
    </i>
    <i>
      <x v="151"/>
      <x v="10"/>
    </i>
    <i>
      <x v="152"/>
      <x v="10"/>
    </i>
    <i>
      <x v="153"/>
      <x v="10"/>
    </i>
    <i>
      <x v="154"/>
      <x v="10"/>
    </i>
    <i>
      <x v="155"/>
      <x v="10"/>
    </i>
    <i>
      <x v="156"/>
      <x v="10"/>
    </i>
    <i>
      <x v="157"/>
      <x v="10"/>
    </i>
    <i>
      <x v="158"/>
      <x v="10"/>
    </i>
    <i>
      <x v="159"/>
      <x v="10"/>
    </i>
    <i>
      <x v="160"/>
      <x v="8"/>
    </i>
    <i>
      <x v="161"/>
      <x v="10"/>
    </i>
    <i>
      <x v="162"/>
      <x v="10"/>
    </i>
    <i>
      <x v="163"/>
      <x v="10"/>
    </i>
    <i>
      <x v="164"/>
      <x v="10"/>
    </i>
    <i>
      <x v="165"/>
      <x v="10"/>
    </i>
    <i>
      <x v="166"/>
      <x v="10"/>
    </i>
    <i>
      <x v="167"/>
      <x v="8"/>
    </i>
    <i>
      <x v="168"/>
      <x v="10"/>
    </i>
    <i>
      <x v="169"/>
      <x v="10"/>
    </i>
    <i>
      <x v="170"/>
      <x v="10"/>
    </i>
    <i>
      <x v="171"/>
      <x v="10"/>
    </i>
    <i>
      <x v="172"/>
      <x v="10"/>
    </i>
    <i>
      <x v="173"/>
      <x v="10"/>
    </i>
    <i>
      <x v="174"/>
      <x v="10"/>
    </i>
    <i>
      <x v="175"/>
      <x v="10"/>
    </i>
    <i>
      <x v="176"/>
      <x v="10"/>
    </i>
    <i>
      <x v="177"/>
      <x v="10"/>
    </i>
    <i>
      <x v="178"/>
      <x v="10"/>
    </i>
    <i>
      <x v="179"/>
      <x v="10"/>
    </i>
    <i>
      <x v="180"/>
      <x v="10"/>
    </i>
    <i>
      <x v="181"/>
      <x v="10"/>
    </i>
    <i>
      <x v="182"/>
      <x v="10"/>
    </i>
    <i>
      <x v="183"/>
      <x v="10"/>
    </i>
    <i>
      <x v="184"/>
      <x v="10"/>
    </i>
    <i>
      <x v="185"/>
      <x v="10"/>
    </i>
    <i>
      <x v="186"/>
      <x v="10"/>
    </i>
    <i>
      <x v="187"/>
      <x v="10"/>
    </i>
    <i>
      <x v="188"/>
      <x v="8"/>
    </i>
    <i>
      <x v="189"/>
      <x v="10"/>
    </i>
    <i>
      <x v="190"/>
      <x v="10"/>
    </i>
    <i>
      <x v="191"/>
      <x v="10"/>
    </i>
    <i>
      <x v="192"/>
      <x v="10"/>
    </i>
    <i>
      <x v="193"/>
      <x v="10"/>
    </i>
    <i>
      <x v="194"/>
      <x v="10"/>
    </i>
    <i>
      <x v="195"/>
      <x v="10"/>
    </i>
    <i>
      <x v="196"/>
      <x v="10"/>
    </i>
    <i>
      <x v="197"/>
      <x v="10"/>
    </i>
    <i>
      <x v="198"/>
      <x v="10"/>
    </i>
    <i>
      <x v="199"/>
      <x v="10"/>
    </i>
    <i>
      <x v="200"/>
      <x v="10"/>
    </i>
    <i>
      <x v="201"/>
      <x v="10"/>
    </i>
    <i>
      <x v="202"/>
      <x v="10"/>
    </i>
    <i>
      <x v="203"/>
      <x v="10"/>
    </i>
    <i>
      <x v="204"/>
      <x v="10"/>
    </i>
    <i>
      <x v="205"/>
      <x v="5"/>
    </i>
    <i>
      <x v="206"/>
      <x v="10"/>
    </i>
    <i>
      <x v="207"/>
      <x v="10"/>
    </i>
    <i>
      <x v="208"/>
      <x v="10"/>
    </i>
    <i>
      <x v="209"/>
      <x v="10"/>
    </i>
    <i>
      <x v="210"/>
      <x v="10"/>
    </i>
    <i>
      <x v="211"/>
      <x v="10"/>
    </i>
    <i>
      <x v="212"/>
      <x v="10"/>
    </i>
    <i>
      <x v="213"/>
      <x v="10"/>
    </i>
    <i>
      <x v="214"/>
      <x v="10"/>
    </i>
    <i>
      <x v="215"/>
      <x v="10"/>
    </i>
    <i>
      <x v="216"/>
      <x v="10"/>
    </i>
    <i>
      <x v="217"/>
      <x v="10"/>
    </i>
    <i>
      <x v="218"/>
      <x v="10"/>
    </i>
    <i>
      <x v="219"/>
      <x v="10"/>
    </i>
    <i>
      <x v="220"/>
      <x v="10"/>
    </i>
    <i>
      <x v="221"/>
      <x v="10"/>
    </i>
    <i>
      <x v="222"/>
      <x v="10"/>
    </i>
    <i>
      <x v="223"/>
      <x v="10"/>
    </i>
    <i>
      <x v="224"/>
      <x v="10"/>
    </i>
    <i>
      <x v="225"/>
      <x v="10"/>
    </i>
    <i>
      <x v="226"/>
      <x v="10"/>
    </i>
    <i>
      <x v="227"/>
      <x v="1"/>
    </i>
    <i>
      <x v="228"/>
      <x v="3"/>
    </i>
    <i>
      <x v="229"/>
      <x v="10"/>
    </i>
    <i>
      <x v="230"/>
      <x v="10"/>
    </i>
    <i>
      <x v="231"/>
      <x v="10"/>
    </i>
    <i>
      <x v="232"/>
      <x v="10"/>
    </i>
    <i>
      <x v="233"/>
      <x v="10"/>
    </i>
    <i>
      <x v="234"/>
      <x v="10"/>
    </i>
    <i>
      <x v="235"/>
      <x v="10"/>
    </i>
    <i>
      <x v="236"/>
      <x v="10"/>
    </i>
    <i>
      <x v="237"/>
      <x v="1"/>
    </i>
    <i>
      <x v="238"/>
      <x v="10"/>
    </i>
    <i>
      <x v="239"/>
      <x v="10"/>
    </i>
    <i>
      <x v="240"/>
      <x v="10"/>
    </i>
    <i>
      <x v="241"/>
      <x v="1"/>
    </i>
    <i>
      <x v="242"/>
      <x v="10"/>
    </i>
    <i>
      <x v="243"/>
      <x v="10"/>
    </i>
    <i>
      <x v="244"/>
      <x v="10"/>
    </i>
    <i>
      <x v="245"/>
      <x v="10"/>
    </i>
    <i>
      <x v="246"/>
      <x v="10"/>
    </i>
    <i>
      <x v="247"/>
      <x v="10"/>
    </i>
    <i>
      <x v="248"/>
      <x v="10"/>
    </i>
    <i>
      <x v="249"/>
      <x v="8"/>
    </i>
    <i>
      <x v="250"/>
      <x v="10"/>
    </i>
    <i>
      <x v="251"/>
      <x v="10"/>
    </i>
    <i>
      <x v="252"/>
      <x v="8"/>
    </i>
    <i>
      <x v="253"/>
      <x v="10"/>
    </i>
    <i>
      <x v="254"/>
      <x v="8"/>
    </i>
    <i>
      <x v="255"/>
      <x v="10"/>
    </i>
    <i>
      <x v="256"/>
      <x v="10"/>
    </i>
    <i>
      <x v="257"/>
      <x v="10"/>
    </i>
    <i>
      <x v="258"/>
      <x v="10"/>
    </i>
    <i>
      <x v="259"/>
      <x v="10"/>
    </i>
    <i>
      <x v="260"/>
      <x v="10"/>
    </i>
    <i>
      <x v="261"/>
      <x v="10"/>
    </i>
    <i>
      <x v="262"/>
      <x v="10"/>
    </i>
    <i>
      <x v="263"/>
      <x v="8"/>
    </i>
    <i>
      <x v="264"/>
      <x v="10"/>
    </i>
    <i>
      <x v="265"/>
      <x v="8"/>
    </i>
    <i>
      <x v="266"/>
      <x v="10"/>
    </i>
    <i>
      <x v="267"/>
      <x v="10"/>
    </i>
    <i>
      <x v="268"/>
      <x v="10"/>
    </i>
    <i>
      <x v="269"/>
      <x v="10"/>
    </i>
    <i>
      <x v="270"/>
      <x v="10"/>
    </i>
    <i>
      <x v="271"/>
      <x v="8"/>
    </i>
    <i>
      <x v="272"/>
      <x v="10"/>
    </i>
    <i>
      <x v="273"/>
      <x v="10"/>
    </i>
    <i>
      <x v="274"/>
      <x v="5"/>
    </i>
    <i>
      <x v="275"/>
      <x v="8"/>
    </i>
    <i>
      <x v="276"/>
      <x v="10"/>
    </i>
    <i>
      <x v="277"/>
      <x v="10"/>
    </i>
    <i>
      <x v="278"/>
      <x v="8"/>
    </i>
    <i>
      <x v="279"/>
      <x v="8"/>
    </i>
    <i>
      <x v="280"/>
      <x v="1"/>
    </i>
    <i>
      <x v="281"/>
      <x v="1"/>
    </i>
    <i>
      <x v="282"/>
      <x v="1"/>
    </i>
    <i>
      <x v="283"/>
      <x v="1"/>
    </i>
    <i>
      <x v="284"/>
      <x v="1"/>
    </i>
    <i>
      <x v="285"/>
      <x v="8"/>
    </i>
    <i>
      <x v="286"/>
      <x v="8"/>
    </i>
    <i>
      <x v="287"/>
      <x v="8"/>
    </i>
    <i>
      <x v="288"/>
      <x v="8"/>
    </i>
    <i>
      <x v="289"/>
      <x v="1"/>
    </i>
    <i>
      <x v="290"/>
      <x v="8"/>
    </i>
    <i>
      <x v="291"/>
      <x v="8"/>
    </i>
    <i>
      <x v="292"/>
      <x v="8"/>
    </i>
    <i>
      <x v="293"/>
      <x v="1"/>
    </i>
    <i>
      <x v="294"/>
      <x v="1"/>
    </i>
    <i>
      <x v="295"/>
      <x v="10"/>
    </i>
    <i>
      <x v="296"/>
      <x v="8"/>
    </i>
    <i>
      <x v="297"/>
      <x v="8"/>
    </i>
    <i>
      <x v="298"/>
      <x v="8"/>
    </i>
    <i>
      <x v="299"/>
      <x v="1"/>
    </i>
    <i>
      <x v="300"/>
      <x v="8"/>
    </i>
    <i>
      <x v="301"/>
      <x v="1"/>
    </i>
    <i>
      <x v="302"/>
      <x v="1"/>
    </i>
    <i>
      <x v="303"/>
      <x v="1"/>
    </i>
    <i>
      <x v="304"/>
      <x v="8"/>
    </i>
    <i>
      <x v="305"/>
      <x v="1"/>
    </i>
    <i>
      <x v="306"/>
      <x v="10"/>
    </i>
    <i>
      <x v="307"/>
      <x v="10"/>
    </i>
    <i>
      <x v="308"/>
      <x v="10"/>
    </i>
    <i>
      <x v="309"/>
      <x v="10"/>
    </i>
    <i>
      <x v="310"/>
      <x v="1"/>
    </i>
    <i>
      <x v="311"/>
      <x v="1"/>
    </i>
    <i>
      <x v="312"/>
      <x v="1"/>
    </i>
    <i>
      <x v="313"/>
      <x v="1"/>
    </i>
    <i>
      <x v="314"/>
      <x v="1"/>
    </i>
    <i>
      <x v="315"/>
      <x v="8"/>
    </i>
    <i>
      <x v="316"/>
      <x v="8"/>
    </i>
    <i>
      <x v="317"/>
      <x v="1"/>
    </i>
    <i>
      <x v="318"/>
      <x v="1"/>
    </i>
    <i>
      <x v="319"/>
      <x v="8"/>
    </i>
    <i>
      <x v="320"/>
      <x v="1"/>
    </i>
    <i>
      <x v="321"/>
      <x v="8"/>
    </i>
    <i>
      <x v="322"/>
      <x v="8"/>
    </i>
    <i>
      <x v="323"/>
      <x v="5"/>
    </i>
    <i>
      <x v="324"/>
      <x v="1"/>
    </i>
    <i>
      <x v="325"/>
      <x v="10"/>
    </i>
    <i>
      <x v="326"/>
      <x v="1"/>
    </i>
    <i>
      <x v="327"/>
      <x v="8"/>
    </i>
    <i>
      <x v="328"/>
      <x v="1"/>
    </i>
    <i>
      <x v="329"/>
      <x v="8"/>
    </i>
    <i>
      <x v="330"/>
      <x v="8"/>
    </i>
    <i>
      <x v="331"/>
      <x v="1"/>
    </i>
    <i>
      <x v="332"/>
      <x v="1"/>
    </i>
    <i>
      <x v="333"/>
      <x v="10"/>
    </i>
    <i>
      <x v="334"/>
      <x v="8"/>
    </i>
    <i>
      <x v="335"/>
      <x v="10"/>
    </i>
    <i>
      <x v="336"/>
      <x v="1"/>
    </i>
    <i>
      <x v="337"/>
      <x v="1"/>
    </i>
    <i>
      <x v="338"/>
      <x v="5"/>
    </i>
    <i>
      <x v="339"/>
      <x v="1"/>
    </i>
    <i>
      <x v="340"/>
      <x v="10"/>
    </i>
    <i>
      <x v="341"/>
      <x v="10"/>
    </i>
    <i>
      <x v="342"/>
      <x v="1"/>
    </i>
    <i>
      <x v="343"/>
      <x v="1"/>
    </i>
    <i>
      <x v="344"/>
      <x v="8"/>
    </i>
    <i>
      <x v="345"/>
      <x v="5"/>
    </i>
    <i>
      <x v="346"/>
      <x v="8"/>
    </i>
    <i>
      <x v="347"/>
      <x v="8"/>
    </i>
    <i>
      <x v="348"/>
      <x v="1"/>
    </i>
    <i>
      <x v="349"/>
      <x v="3"/>
    </i>
    <i>
      <x v="350"/>
      <x v="8"/>
    </i>
    <i>
      <x v="351"/>
      <x v="8"/>
    </i>
    <i>
      <x v="352"/>
      <x v="8"/>
    </i>
    <i>
      <x v="353"/>
      <x v="8"/>
    </i>
    <i>
      <x v="354"/>
      <x v="8"/>
    </i>
    <i>
      <x v="355"/>
      <x v="8"/>
    </i>
    <i>
      <x v="356"/>
      <x v="1"/>
    </i>
    <i>
      <x v="357"/>
      <x v="1"/>
    </i>
    <i>
      <x v="358"/>
      <x v="8"/>
    </i>
    <i>
      <x v="359"/>
      <x v="10"/>
    </i>
    <i>
      <x v="360"/>
      <x v="8"/>
    </i>
    <i>
      <x v="361"/>
      <x v="8"/>
    </i>
    <i>
      <x v="362"/>
      <x v="8"/>
    </i>
    <i>
      <x v="363"/>
      <x v="1"/>
    </i>
    <i>
      <x v="364"/>
      <x v="1"/>
    </i>
    <i>
      <x v="365"/>
      <x v="10"/>
    </i>
    <i>
      <x v="366"/>
      <x v="1"/>
    </i>
    <i>
      <x v="367"/>
      <x v="2"/>
    </i>
    <i>
      <x v="368"/>
      <x v="1"/>
    </i>
    <i>
      <x v="369"/>
      <x v="1"/>
    </i>
    <i>
      <x v="370"/>
      <x v="8"/>
    </i>
    <i>
      <x v="371"/>
      <x v="8"/>
    </i>
    <i>
      <x v="372"/>
      <x v="8"/>
    </i>
    <i>
      <x v="373"/>
      <x v="1"/>
    </i>
    <i>
      <x v="374"/>
      <x v="8"/>
    </i>
    <i>
      <x v="375"/>
      <x v="8"/>
    </i>
    <i>
      <x v="376"/>
      <x v="1"/>
    </i>
    <i>
      <x v="377"/>
      <x v="8"/>
    </i>
    <i>
      <x v="378"/>
      <x v="1"/>
    </i>
    <i>
      <x v="379"/>
      <x v="10"/>
    </i>
    <i>
      <x v="380"/>
      <x v="1"/>
    </i>
    <i>
      <x v="381"/>
      <x v="1"/>
    </i>
    <i>
      <x v="382"/>
      <x v="1"/>
    </i>
    <i>
      <x v="383"/>
      <x v="1"/>
    </i>
    <i>
      <x v="384"/>
      <x v="1"/>
    </i>
    <i>
      <x v="385"/>
      <x v="1"/>
    </i>
    <i>
      <x v="386"/>
      <x v="1"/>
    </i>
    <i>
      <x v="387"/>
      <x v="10"/>
    </i>
    <i>
      <x v="388"/>
      <x v="8"/>
    </i>
    <i>
      <x v="389"/>
      <x v="1"/>
    </i>
    <i>
      <x v="390"/>
      <x v="10"/>
    </i>
    <i>
      <x v="391"/>
      <x v="10"/>
    </i>
    <i>
      <x v="392"/>
      <x v="8"/>
    </i>
    <i>
      <x v="393"/>
      <x v="10"/>
    </i>
    <i>
      <x v="394"/>
      <x v="10"/>
    </i>
    <i>
      <x v="395"/>
      <x v="1"/>
    </i>
    <i>
      <x v="396"/>
      <x v="1"/>
    </i>
    <i>
      <x v="397"/>
      <x v="8"/>
    </i>
    <i>
      <x v="398"/>
      <x v="8"/>
    </i>
    <i>
      <x v="399"/>
      <x v="8"/>
    </i>
    <i>
      <x v="400"/>
      <x v="1"/>
    </i>
    <i>
      <x v="401"/>
      <x v="1"/>
    </i>
    <i>
      <x v="402"/>
      <x v="5"/>
    </i>
    <i>
      <x v="403"/>
      <x v="1"/>
    </i>
    <i>
      <x v="404"/>
      <x v="8"/>
    </i>
    <i>
      <x v="405"/>
      <x v="1"/>
    </i>
    <i>
      <x v="406"/>
      <x v="8"/>
    </i>
    <i>
      <x v="407"/>
      <x v="10"/>
    </i>
    <i>
      <x v="408"/>
      <x v="1"/>
    </i>
    <i>
      <x v="409"/>
      <x v="8"/>
    </i>
    <i>
      <x v="410"/>
      <x v="8"/>
    </i>
    <i>
      <x v="411"/>
      <x v="8"/>
    </i>
    <i>
      <x v="412"/>
      <x v="10"/>
    </i>
    <i>
      <x v="413"/>
      <x v="1"/>
    </i>
    <i>
      <x v="414"/>
      <x v="10"/>
    </i>
    <i>
      <x v="415"/>
      <x v="1"/>
    </i>
    <i>
      <x v="416"/>
      <x v="1"/>
    </i>
    <i>
      <x v="417"/>
      <x v="1"/>
    </i>
    <i>
      <x v="418"/>
      <x v="1"/>
    </i>
    <i>
      <x v="419"/>
      <x v="1"/>
    </i>
    <i>
      <x v="420"/>
      <x v="8"/>
    </i>
    <i>
      <x v="421"/>
      <x v="1"/>
    </i>
    <i>
      <x v="422"/>
      <x v="1"/>
    </i>
    <i>
      <x v="423"/>
      <x v="1"/>
    </i>
    <i>
      <x v="424"/>
      <x v="1"/>
    </i>
    <i>
      <x v="425"/>
      <x v="1"/>
    </i>
    <i>
      <x v="426"/>
      <x v="1"/>
    </i>
    <i>
      <x v="427"/>
      <x v="8"/>
    </i>
    <i>
      <x v="428"/>
      <x v="8"/>
    </i>
    <i>
      <x v="429"/>
      <x v="10"/>
    </i>
    <i>
      <x v="430"/>
      <x v="10"/>
    </i>
    <i>
      <x v="431"/>
      <x v="10"/>
    </i>
    <i>
      <x v="432"/>
      <x v="1"/>
    </i>
    <i>
      <x v="433"/>
      <x v="8"/>
    </i>
    <i>
      <x v="434"/>
      <x v="10"/>
    </i>
    <i>
      <x v="435"/>
      <x v="10"/>
    </i>
    <i>
      <x v="436"/>
      <x v="1"/>
    </i>
    <i>
      <x v="437"/>
      <x v="8"/>
    </i>
    <i>
      <x v="438"/>
      <x v="8"/>
    </i>
    <i>
      <x v="439"/>
      <x v="1"/>
    </i>
    <i>
      <x v="440"/>
      <x v="11"/>
    </i>
    <i>
      <x v="441"/>
      <x v="8"/>
    </i>
    <i>
      <x v="442"/>
      <x v="1"/>
    </i>
    <i>
      <x v="443"/>
      <x v="1"/>
    </i>
    <i>
      <x v="444"/>
      <x v="5"/>
    </i>
    <i>
      <x v="445"/>
      <x v="5"/>
    </i>
    <i>
      <x v="446"/>
      <x v="11"/>
    </i>
    <i>
      <x v="447"/>
      <x v="8"/>
    </i>
    <i>
      <x v="448"/>
      <x v="1"/>
    </i>
    <i>
      <x v="449"/>
      <x v="1"/>
    </i>
    <i>
      <x v="450"/>
      <x v="10"/>
    </i>
    <i>
      <x v="451"/>
      <x v="8"/>
    </i>
    <i>
      <x v="452"/>
      <x v="10"/>
    </i>
    <i>
      <x v="453"/>
      <x v="10"/>
    </i>
    <i>
      <x v="454"/>
      <x v="8"/>
    </i>
    <i>
      <x v="455"/>
      <x v="1"/>
    </i>
    <i>
      <x v="456"/>
      <x v="10"/>
    </i>
    <i>
      <x v="457"/>
      <x v="1"/>
    </i>
    <i>
      <x v="458"/>
      <x v="10"/>
    </i>
    <i>
      <x v="459"/>
      <x v="1"/>
    </i>
    <i>
      <x v="460"/>
      <x v="10"/>
    </i>
    <i>
      <x v="461"/>
      <x v="8"/>
    </i>
    <i>
      <x v="462"/>
      <x v="1"/>
    </i>
    <i>
      <x v="463"/>
      <x v="1"/>
    </i>
    <i>
      <x v="464"/>
      <x v="1"/>
    </i>
    <i>
      <x v="465"/>
      <x v="1"/>
    </i>
    <i>
      <x v="466"/>
      <x v="8"/>
    </i>
    <i>
      <x v="467"/>
      <x v="8"/>
    </i>
    <i>
      <x v="468"/>
      <x v="8"/>
    </i>
    <i>
      <x v="469"/>
      <x v="1"/>
    </i>
    <i>
      <x v="470"/>
      <x v="1"/>
    </i>
    <i>
      <x v="471"/>
      <x v="1"/>
    </i>
    <i>
      <x v="472"/>
      <x v="5"/>
    </i>
    <i>
      <x v="473"/>
      <x v="8"/>
    </i>
    <i>
      <x v="474"/>
      <x v="8"/>
    </i>
    <i>
      <x v="475"/>
      <x v="8"/>
    </i>
    <i>
      <x v="476"/>
      <x v="8"/>
    </i>
    <i>
      <x v="477"/>
      <x v="8"/>
    </i>
    <i>
      <x v="478"/>
      <x v="8"/>
    </i>
    <i>
      <x v="479"/>
      <x v="1"/>
    </i>
    <i>
      <x v="480"/>
      <x v="8"/>
    </i>
    <i>
      <x v="481"/>
      <x v="8"/>
    </i>
    <i>
      <x v="482"/>
      <x v="1"/>
    </i>
    <i>
      <x v="483"/>
      <x v="1"/>
    </i>
    <i>
      <x v="484"/>
      <x v="1"/>
    </i>
    <i>
      <x v="485"/>
      <x v="1"/>
    </i>
    <i>
      <x v="486"/>
      <x v="1"/>
    </i>
    <i>
      <x v="487"/>
      <x v="1"/>
    </i>
    <i>
      <x v="488"/>
      <x v="1"/>
    </i>
    <i>
      <x v="489"/>
      <x v="8"/>
    </i>
    <i>
      <x v="490"/>
      <x v="10"/>
    </i>
    <i>
      <x v="491"/>
      <x v="10"/>
    </i>
    <i>
      <x v="492"/>
      <x v="10"/>
    </i>
    <i>
      <x v="493"/>
      <x v="1"/>
    </i>
    <i>
      <x v="494"/>
      <x v="1"/>
    </i>
    <i>
      <x v="495"/>
      <x v="1"/>
    </i>
    <i>
      <x v="496"/>
      <x v="8"/>
    </i>
    <i>
      <x v="497"/>
      <x v="1"/>
    </i>
    <i>
      <x v="498"/>
      <x v="1"/>
    </i>
    <i>
      <x v="499"/>
      <x v="10"/>
    </i>
    <i>
      <x v="500"/>
      <x v="10"/>
    </i>
    <i>
      <x v="501"/>
      <x v="1"/>
    </i>
    <i>
      <x v="502"/>
      <x v="8"/>
    </i>
    <i>
      <x v="503"/>
      <x v="1"/>
    </i>
    <i>
      <x v="504"/>
      <x v="1"/>
    </i>
    <i>
      <x v="505"/>
      <x v="8"/>
    </i>
    <i>
      <x v="506"/>
      <x v="8"/>
    </i>
    <i>
      <x v="507"/>
      <x v="1"/>
    </i>
    <i>
      <x v="508"/>
      <x v="10"/>
    </i>
    <i>
      <x v="509"/>
      <x v="10"/>
    </i>
    <i>
      <x v="510"/>
      <x v="10"/>
    </i>
    <i>
      <x v="511"/>
      <x v="8"/>
    </i>
    <i>
      <x v="512"/>
      <x v="8"/>
    </i>
    <i>
      <x v="513"/>
      <x v="1"/>
    </i>
    <i>
      <x v="514"/>
      <x v="1"/>
    </i>
    <i>
      <x v="515"/>
      <x v="1"/>
    </i>
    <i>
      <x v="516"/>
      <x v="1"/>
    </i>
    <i>
      <x v="517"/>
      <x v="8"/>
    </i>
    <i>
      <x v="518"/>
      <x v="8"/>
    </i>
    <i>
      <x v="519"/>
      <x v="1"/>
    </i>
    <i>
      <x v="520"/>
      <x v="10"/>
    </i>
    <i>
      <x v="521"/>
      <x v="1"/>
    </i>
    <i>
      <x v="522"/>
      <x v="1"/>
    </i>
    <i>
      <x v="523"/>
      <x v="11"/>
    </i>
    <i>
      <x v="524"/>
      <x v="5"/>
    </i>
    <i>
      <x v="525"/>
      <x v="8"/>
    </i>
    <i>
      <x v="526"/>
      <x v="8"/>
    </i>
    <i>
      <x v="527"/>
      <x v="1"/>
    </i>
    <i>
      <x v="528"/>
      <x v="1"/>
    </i>
    <i>
      <x v="529"/>
      <x v="8"/>
    </i>
    <i>
      <x v="530"/>
      <x v="1"/>
    </i>
    <i>
      <x v="531"/>
      <x v="8"/>
    </i>
    <i>
      <x v="532"/>
      <x v="1"/>
    </i>
    <i>
      <x v="533"/>
      <x v="8"/>
    </i>
    <i>
      <x v="534"/>
      <x v="10"/>
    </i>
    <i>
      <x v="535"/>
      <x v="1"/>
    </i>
    <i>
      <x v="536"/>
      <x v="1"/>
    </i>
    <i>
      <x v="537"/>
      <x v="1"/>
    </i>
    <i>
      <x v="538"/>
      <x v="1"/>
    </i>
    <i>
      <x v="539"/>
      <x v="1"/>
    </i>
    <i>
      <x v="540"/>
      <x v="8"/>
    </i>
    <i>
      <x v="541"/>
      <x v="8"/>
    </i>
    <i>
      <x v="542"/>
      <x v="8"/>
    </i>
    <i>
      <x v="543"/>
      <x v="10"/>
    </i>
    <i>
      <x v="544"/>
      <x v="8"/>
    </i>
    <i>
      <x v="545"/>
      <x v="8"/>
    </i>
    <i>
      <x v="546"/>
      <x v="8"/>
    </i>
    <i>
      <x v="547"/>
      <x v="1"/>
    </i>
    <i>
      <x v="548"/>
      <x v="1"/>
    </i>
    <i>
      <x v="549"/>
      <x v="1"/>
    </i>
    <i>
      <x v="550"/>
      <x v="1"/>
    </i>
    <i>
      <x v="551"/>
      <x v="8"/>
    </i>
    <i>
      <x v="552"/>
      <x v="10"/>
    </i>
    <i>
      <x v="553"/>
      <x v="8"/>
    </i>
    <i>
      <x v="554"/>
      <x v="8"/>
    </i>
    <i>
      <x v="555"/>
      <x v="8"/>
    </i>
    <i>
      <x v="556"/>
      <x v="1"/>
    </i>
    <i>
      <x v="557"/>
      <x v="8"/>
    </i>
    <i>
      <x v="558"/>
      <x v="8"/>
    </i>
    <i>
      <x v="559"/>
      <x v="8"/>
    </i>
    <i>
      <x v="560"/>
      <x v="10"/>
    </i>
    <i>
      <x v="561"/>
      <x v="1"/>
    </i>
    <i>
      <x v="562"/>
      <x v="8"/>
    </i>
    <i>
      <x v="563"/>
      <x v="10"/>
    </i>
    <i>
      <x v="564"/>
      <x v="8"/>
    </i>
    <i>
      <x v="565"/>
      <x v="8"/>
    </i>
    <i>
      <x v="566"/>
      <x v="8"/>
    </i>
    <i>
      <x v="567"/>
      <x v="8"/>
    </i>
    <i>
      <x v="568"/>
      <x v="9"/>
    </i>
    <i>
      <x v="569"/>
      <x v="8"/>
    </i>
    <i>
      <x v="570"/>
      <x v="10"/>
    </i>
    <i>
      <x v="571"/>
      <x v="10"/>
    </i>
    <i>
      <x v="572"/>
      <x v="8"/>
    </i>
    <i>
      <x v="573"/>
      <x v="8"/>
    </i>
    <i>
      <x v="574"/>
      <x v="1"/>
    </i>
    <i>
      <x v="575"/>
      <x v="8"/>
    </i>
    <i>
      <x v="576"/>
      <x v="1"/>
    </i>
    <i>
      <x v="577"/>
      <x v="1"/>
    </i>
    <i>
      <x v="578"/>
      <x v="8"/>
    </i>
    <i>
      <x v="579"/>
      <x v="8"/>
    </i>
    <i>
      <x v="580"/>
      <x v="8"/>
    </i>
    <i>
      <x v="581"/>
      <x v="8"/>
    </i>
    <i>
      <x v="582"/>
      <x v="8"/>
    </i>
    <i>
      <x v="583"/>
      <x v="8"/>
    </i>
    <i>
      <x v="584"/>
      <x v="8"/>
    </i>
    <i>
      <x v="585"/>
      <x v="8"/>
    </i>
    <i>
      <x v="586"/>
      <x v="1"/>
    </i>
    <i>
      <x v="587"/>
      <x v="10"/>
    </i>
    <i>
      <x v="588"/>
      <x v="10"/>
    </i>
    <i>
      <x v="589"/>
      <x v="10"/>
    </i>
    <i>
      <x v="590"/>
      <x v="8"/>
    </i>
    <i>
      <x v="591"/>
      <x v="1"/>
    </i>
    <i>
      <x v="592"/>
      <x v="1"/>
    </i>
    <i>
      <x v="593"/>
      <x v="1"/>
    </i>
    <i>
      <x v="594"/>
      <x v="1"/>
    </i>
    <i>
      <x v="595"/>
      <x v="10"/>
    </i>
    <i>
      <x v="596"/>
      <x v="8"/>
    </i>
    <i>
      <x v="597"/>
      <x v="1"/>
    </i>
    <i>
      <x v="598"/>
      <x v="1"/>
    </i>
    <i>
      <x v="599"/>
      <x v="1"/>
    </i>
    <i>
      <x v="600"/>
      <x v="10"/>
    </i>
    <i>
      <x v="601"/>
      <x v="10"/>
    </i>
    <i>
      <x v="602"/>
      <x v="10"/>
    </i>
    <i>
      <x v="603"/>
      <x v="10"/>
    </i>
    <i>
      <x v="604"/>
      <x v="10"/>
    </i>
    <i>
      <x v="605"/>
      <x v="1"/>
    </i>
    <i>
      <x v="606"/>
      <x v="8"/>
    </i>
    <i>
      <x v="607"/>
      <x v="11"/>
    </i>
    <i>
      <x v="608"/>
      <x v="1"/>
    </i>
    <i>
      <x v="609"/>
      <x v="8"/>
    </i>
    <i>
      <x v="610"/>
      <x v="1"/>
    </i>
    <i>
      <x v="611"/>
      <x v="8"/>
    </i>
    <i>
      <x v="612"/>
      <x v="1"/>
    </i>
    <i>
      <x v="613"/>
      <x v="8"/>
    </i>
    <i>
      <x v="614"/>
      <x v="10"/>
    </i>
    <i>
      <x v="615"/>
      <x v="10"/>
    </i>
    <i>
      <x v="616"/>
      <x v="8"/>
    </i>
    <i>
      <x v="617"/>
      <x v="2"/>
    </i>
    <i>
      <x v="618"/>
      <x v="8"/>
    </i>
    <i>
      <x v="619"/>
      <x v="1"/>
    </i>
    <i>
      <x v="620"/>
      <x v="10"/>
    </i>
    <i>
      <x v="621"/>
      <x v="8"/>
    </i>
    <i>
      <x v="622"/>
      <x v="8"/>
    </i>
    <i>
      <x v="623"/>
      <x v="8"/>
    </i>
    <i>
      <x v="624"/>
      <x v="8"/>
    </i>
    <i>
      <x v="625"/>
      <x v="8"/>
    </i>
    <i>
      <x v="626"/>
      <x v="8"/>
    </i>
    <i>
      <x v="627"/>
      <x v="8"/>
    </i>
    <i>
      <x v="628"/>
      <x v="8"/>
    </i>
    <i>
      <x v="629"/>
      <x v="8"/>
    </i>
    <i>
      <x v="630"/>
      <x v="1"/>
    </i>
    <i>
      <x v="631"/>
      <x v="1"/>
    </i>
    <i>
      <x v="632"/>
      <x v="10"/>
    </i>
    <i>
      <x v="633"/>
      <x v="10"/>
    </i>
    <i>
      <x v="634"/>
      <x v="8"/>
    </i>
    <i>
      <x v="635"/>
      <x v="1"/>
    </i>
    <i>
      <x v="636"/>
      <x v="1"/>
    </i>
    <i>
      <x v="637"/>
      <x v="1"/>
    </i>
    <i>
      <x v="638"/>
      <x v="1"/>
    </i>
    <i>
      <x v="639"/>
      <x v="10"/>
    </i>
    <i>
      <x v="640"/>
      <x v="1"/>
    </i>
    <i>
      <x v="641"/>
      <x v="1"/>
    </i>
    <i>
      <x v="642"/>
      <x v="8"/>
    </i>
    <i>
      <x v="643"/>
      <x v="10"/>
    </i>
    <i>
      <x v="644"/>
      <x v="8"/>
    </i>
    <i>
      <x v="645"/>
      <x v="1"/>
    </i>
    <i>
      <x v="646"/>
      <x v="8"/>
    </i>
    <i>
      <x v="647"/>
      <x v="10"/>
    </i>
    <i>
      <x v="648"/>
      <x v="8"/>
    </i>
    <i>
      <x v="649"/>
      <x v="8"/>
    </i>
    <i>
      <x v="650"/>
      <x v="1"/>
    </i>
    <i>
      <x v="651"/>
      <x v="1"/>
    </i>
    <i>
      <x v="652"/>
      <x v="1"/>
    </i>
    <i>
      <x v="653"/>
      <x v="11"/>
    </i>
    <i>
      <x v="654"/>
      <x v="8"/>
    </i>
    <i>
      <x v="655"/>
      <x v="8"/>
    </i>
    <i>
      <x v="656"/>
      <x v="10"/>
    </i>
    <i>
      <x v="657"/>
      <x v="8"/>
    </i>
    <i>
      <x v="658"/>
      <x v="1"/>
    </i>
    <i>
      <x v="659"/>
      <x v="8"/>
    </i>
    <i>
      <x v="660"/>
      <x v="8"/>
    </i>
    <i>
      <x v="661"/>
      <x v="10"/>
    </i>
    <i>
      <x v="662"/>
      <x v="8"/>
    </i>
    <i>
      <x v="663"/>
      <x v="1"/>
    </i>
    <i>
      <x v="664"/>
      <x v="10"/>
    </i>
    <i>
      <x v="665"/>
      <x v="8"/>
    </i>
    <i>
      <x v="666"/>
      <x v="8"/>
    </i>
    <i>
      <x v="667"/>
      <x v="8"/>
    </i>
    <i>
      <x v="668"/>
      <x v="8"/>
    </i>
    <i>
      <x v="669"/>
      <x v="8"/>
    </i>
    <i>
      <x v="670"/>
      <x v="8"/>
    </i>
    <i>
      <x v="671"/>
      <x v="8"/>
    </i>
    <i>
      <x v="672"/>
      <x v="8"/>
    </i>
    <i>
      <x v="673"/>
      <x v="8"/>
    </i>
    <i>
      <x v="674"/>
      <x v="1"/>
    </i>
    <i>
      <x v="675"/>
      <x v="1"/>
    </i>
    <i>
      <x v="676"/>
      <x v="8"/>
    </i>
    <i>
      <x v="677"/>
      <x v="8"/>
    </i>
    <i>
      <x v="678"/>
      <x v="10"/>
    </i>
    <i>
      <x v="679"/>
      <x v="1"/>
    </i>
    <i>
      <x v="680"/>
      <x v="5"/>
    </i>
    <i>
      <x v="681"/>
      <x v="8"/>
    </i>
    <i>
      <x v="682"/>
      <x v="8"/>
    </i>
    <i>
      <x v="683"/>
      <x v="1"/>
    </i>
    <i>
      <x v="684"/>
      <x v="5"/>
    </i>
    <i>
      <x v="685"/>
      <x v="8"/>
    </i>
    <i>
      <x v="686"/>
      <x v="8"/>
    </i>
    <i>
      <x v="687"/>
      <x v="8"/>
    </i>
    <i>
      <x v="688"/>
      <x v="8"/>
    </i>
    <i>
      <x v="689"/>
      <x v="10"/>
    </i>
    <i>
      <x v="690"/>
      <x v="8"/>
    </i>
    <i>
      <x v="691"/>
      <x v="8"/>
    </i>
    <i>
      <x v="692"/>
      <x v="1"/>
    </i>
    <i>
      <x v="693"/>
      <x v="8"/>
    </i>
    <i>
      <x v="694"/>
      <x v="8"/>
    </i>
    <i>
      <x v="695"/>
      <x v="8"/>
    </i>
    <i>
      <x v="696"/>
      <x v="8"/>
    </i>
    <i>
      <x v="697"/>
      <x v="8"/>
    </i>
    <i>
      <x v="698"/>
      <x v="8"/>
    </i>
    <i>
      <x v="699"/>
      <x v="8"/>
    </i>
    <i>
      <x v="700"/>
      <x v="1"/>
    </i>
    <i>
      <x v="701"/>
      <x v="1"/>
    </i>
    <i>
      <x v="702"/>
      <x v="1"/>
    </i>
    <i>
      <x v="703"/>
      <x v="8"/>
    </i>
    <i>
      <x v="704"/>
      <x v="8"/>
    </i>
    <i>
      <x v="705"/>
      <x v="8"/>
    </i>
    <i>
      <x v="706"/>
      <x v="8"/>
    </i>
    <i>
      <x v="707"/>
      <x v="8"/>
    </i>
    <i>
      <x v="708"/>
      <x v="8"/>
    </i>
    <i>
      <x v="709"/>
      <x v="8"/>
    </i>
    <i>
      <x v="710"/>
      <x v="8"/>
    </i>
    <i>
      <x v="711"/>
      <x v="1"/>
    </i>
    <i>
      <x v="712"/>
      <x v="8"/>
    </i>
    <i>
      <x v="713"/>
      <x v="1"/>
    </i>
    <i>
      <x v="714"/>
      <x v="8"/>
    </i>
    <i>
      <x v="715"/>
      <x v="8"/>
    </i>
    <i>
      <x v="716"/>
      <x v="1"/>
    </i>
    <i>
      <x v="717"/>
      <x v="1"/>
    </i>
    <i>
      <x v="718"/>
      <x v="1"/>
    </i>
    <i>
      <x v="719"/>
      <x v="1"/>
    </i>
    <i>
      <x v="720"/>
      <x v="1"/>
    </i>
    <i>
      <x v="721"/>
      <x v="1"/>
    </i>
    <i>
      <x v="722"/>
      <x v="1"/>
    </i>
    <i>
      <x v="723"/>
      <x v="1"/>
    </i>
    <i>
      <x v="724"/>
      <x v="1"/>
    </i>
    <i>
      <x v="725"/>
      <x v="1"/>
    </i>
    <i>
      <x v="726"/>
      <x v="1"/>
    </i>
    <i>
      <x v="727"/>
      <x v="1"/>
    </i>
    <i>
      <x v="728"/>
      <x v="1"/>
    </i>
    <i>
      <x v="729"/>
      <x v="1"/>
    </i>
    <i>
      <x v="730"/>
      <x v="1"/>
    </i>
    <i>
      <x v="731"/>
      <x v="8"/>
    </i>
    <i>
      <x v="732"/>
      <x v="8"/>
    </i>
    <i>
      <x v="733"/>
      <x v="8"/>
    </i>
    <i>
      <x v="734"/>
      <x v="8"/>
    </i>
    <i>
      <x v="735"/>
      <x v="8"/>
    </i>
    <i>
      <x v="736"/>
      <x v="8"/>
    </i>
    <i>
      <x v="737"/>
      <x v="8"/>
    </i>
    <i>
      <x v="738"/>
      <x v="8"/>
    </i>
    <i>
      <x v="739"/>
      <x v="8"/>
    </i>
    <i>
      <x v="740"/>
      <x v="8"/>
    </i>
    <i>
      <x v="741"/>
      <x v="8"/>
    </i>
    <i>
      <x v="742"/>
      <x v="8"/>
    </i>
    <i>
      <x v="743"/>
      <x v="8"/>
    </i>
    <i>
      <x v="744"/>
      <x v="8"/>
    </i>
    <i>
      <x v="745"/>
      <x v="8"/>
    </i>
    <i>
      <x v="746"/>
      <x v="5"/>
    </i>
    <i>
      <x v="747"/>
      <x v="8"/>
    </i>
    <i>
      <x v="748"/>
      <x v="8"/>
    </i>
    <i>
      <x v="749"/>
      <x v="3"/>
    </i>
    <i>
      <x v="750"/>
      <x v="1"/>
    </i>
    <i>
      <x v="751"/>
      <x v="1"/>
    </i>
    <i>
      <x v="752"/>
      <x v="1"/>
    </i>
    <i>
      <x v="753"/>
      <x v="1"/>
    </i>
    <i>
      <x v="754"/>
      <x v="1"/>
    </i>
    <i>
      <x v="755"/>
      <x v="1"/>
    </i>
    <i>
      <x v="756"/>
      <x v="1"/>
    </i>
    <i>
      <x v="757"/>
      <x v="1"/>
    </i>
    <i>
      <x v="758"/>
      <x v="8"/>
    </i>
    <i>
      <x v="759"/>
      <x v="10"/>
    </i>
    <i>
      <x v="760"/>
      <x v="10"/>
    </i>
    <i>
      <x v="761"/>
      <x v="8"/>
    </i>
    <i>
      <x v="762"/>
      <x v="8"/>
    </i>
    <i>
      <x v="763"/>
      <x v="8"/>
    </i>
    <i>
      <x v="764"/>
      <x v="10"/>
    </i>
    <i>
      <x v="765"/>
      <x v="8"/>
    </i>
    <i>
      <x v="766"/>
      <x v="8"/>
    </i>
    <i>
      <x v="767"/>
      <x v="1"/>
    </i>
    <i>
      <x v="768"/>
      <x v="1"/>
    </i>
    <i>
      <x v="769"/>
      <x v="1"/>
    </i>
    <i>
      <x v="770"/>
      <x v="1"/>
    </i>
    <i>
      <x v="771"/>
      <x v="8"/>
    </i>
    <i>
      <x v="772"/>
      <x v="5"/>
    </i>
    <i>
      <x v="773"/>
      <x v="8"/>
    </i>
    <i>
      <x v="774"/>
      <x v="11"/>
    </i>
    <i>
      <x v="775"/>
      <x v="10"/>
    </i>
    <i>
      <x v="776"/>
      <x v="8"/>
    </i>
    <i>
      <x v="777"/>
      <x v="8"/>
    </i>
    <i>
      <x v="778"/>
      <x v="8"/>
    </i>
    <i>
      <x v="779"/>
      <x v="1"/>
    </i>
    <i>
      <x v="780"/>
      <x v="10"/>
    </i>
    <i>
      <x v="781"/>
      <x v="8"/>
    </i>
    <i>
      <x v="782"/>
      <x v="1"/>
    </i>
    <i>
      <x v="783"/>
      <x v="1"/>
    </i>
    <i>
      <x v="784"/>
      <x v="8"/>
    </i>
    <i>
      <x v="785"/>
      <x v="1"/>
    </i>
    <i>
      <x v="786"/>
      <x v="10"/>
    </i>
    <i>
      <x v="787"/>
      <x v="1"/>
    </i>
    <i>
      <x v="788"/>
      <x v="8"/>
    </i>
    <i>
      <x v="789"/>
      <x v="8"/>
    </i>
    <i>
      <x v="790"/>
      <x v="8"/>
    </i>
    <i>
      <x v="791"/>
      <x v="8"/>
    </i>
    <i>
      <x v="792"/>
      <x v="8"/>
    </i>
    <i>
      <x v="793"/>
      <x v="10"/>
    </i>
    <i>
      <x v="794"/>
      <x v="8"/>
    </i>
    <i>
      <x v="795"/>
      <x v="8"/>
    </i>
    <i>
      <x v="796"/>
      <x v="1"/>
    </i>
    <i>
      <x v="797"/>
      <x v="8"/>
    </i>
    <i>
      <x v="798"/>
      <x v="8"/>
    </i>
    <i>
      <x v="799"/>
      <x v="10"/>
    </i>
    <i>
      <x v="800"/>
      <x v="8"/>
    </i>
    <i>
      <x v="801"/>
      <x v="10"/>
    </i>
    <i>
      <x v="802"/>
      <x v="10"/>
    </i>
    <i>
      <x v="803"/>
      <x v="10"/>
    </i>
    <i>
      <x v="804"/>
      <x v="10"/>
    </i>
    <i>
      <x v="805"/>
      <x v="10"/>
    </i>
    <i>
      <x v="806"/>
      <x v="1"/>
    </i>
    <i>
      <x v="807"/>
      <x v="10"/>
    </i>
    <i>
      <x v="808"/>
      <x v="10"/>
    </i>
    <i>
      <x v="809"/>
      <x v="10"/>
    </i>
    <i>
      <x v="810"/>
      <x v="10"/>
    </i>
    <i>
      <x v="811"/>
      <x v="8"/>
    </i>
    <i>
      <x v="812"/>
      <x v="8"/>
    </i>
    <i>
      <x v="813"/>
      <x v="8"/>
    </i>
    <i>
      <x v="814"/>
      <x v="8"/>
    </i>
    <i>
      <x v="815"/>
      <x v="10"/>
    </i>
    <i>
      <x v="816"/>
      <x v="8"/>
    </i>
    <i>
      <x v="817"/>
      <x v="8"/>
    </i>
    <i>
      <x v="818"/>
      <x v="8"/>
    </i>
    <i>
      <x v="819"/>
      <x v="8"/>
    </i>
    <i>
      <x v="820"/>
      <x v="1"/>
    </i>
    <i>
      <x v="821"/>
      <x v="1"/>
    </i>
    <i>
      <x v="822"/>
      <x v="8"/>
    </i>
    <i>
      <x v="823"/>
      <x v="1"/>
    </i>
    <i>
      <x v="824"/>
      <x v="10"/>
    </i>
    <i>
      <x v="825"/>
      <x v="10"/>
    </i>
    <i>
      <x v="826"/>
      <x v="8"/>
    </i>
    <i>
      <x v="827"/>
      <x v="10"/>
    </i>
    <i>
      <x v="828"/>
      <x v="10"/>
    </i>
    <i>
      <x v="829"/>
      <x v="8"/>
    </i>
    <i>
      <x v="830"/>
      <x v="10"/>
    </i>
    <i>
      <x v="831"/>
      <x v="10"/>
    </i>
    <i>
      <x v="832"/>
      <x v="10"/>
    </i>
    <i>
      <x v="833"/>
      <x v="10"/>
    </i>
    <i>
      <x v="834"/>
      <x v="10"/>
    </i>
    <i>
      <x v="835"/>
      <x v="8"/>
    </i>
    <i>
      <x v="836"/>
      <x v="8"/>
    </i>
    <i>
      <x v="837"/>
      <x v="8"/>
    </i>
    <i>
      <x v="838"/>
      <x v="1"/>
    </i>
    <i>
      <x v="839"/>
      <x v="1"/>
    </i>
    <i>
      <x v="840"/>
      <x v="10"/>
    </i>
    <i>
      <x v="841"/>
      <x v="1"/>
    </i>
    <i>
      <x v="842"/>
      <x v="8"/>
    </i>
    <i>
      <x v="843"/>
      <x v="7"/>
    </i>
    <i>
      <x v="844"/>
      <x v="7"/>
    </i>
    <i>
      <x v="845"/>
      <x v="7"/>
    </i>
    <i>
      <x v="846"/>
      <x v="1"/>
    </i>
    <i>
      <x v="847"/>
      <x v="1"/>
    </i>
    <i>
      <x v="848"/>
      <x v="10"/>
    </i>
    <i>
      <x v="849"/>
      <x v="10"/>
    </i>
    <i>
      <x v="850"/>
      <x v="1"/>
    </i>
    <i>
      <x v="851"/>
      <x v="1"/>
    </i>
    <i>
      <x v="852"/>
      <x v="10"/>
    </i>
    <i>
      <x v="853"/>
      <x v="10"/>
    </i>
    <i>
      <x v="854"/>
      <x v="10"/>
    </i>
    <i>
      <x v="855"/>
      <x v="8"/>
    </i>
    <i>
      <x v="856"/>
      <x v="10"/>
    </i>
    <i>
      <x v="857"/>
      <x v="7"/>
    </i>
    <i>
      <x v="858"/>
      <x v="8"/>
    </i>
    <i>
      <x v="859"/>
      <x v="8"/>
    </i>
    <i>
      <x v="860"/>
      <x v="8"/>
    </i>
    <i>
      <x v="861"/>
      <x v="10"/>
    </i>
    <i>
      <x v="862"/>
      <x v="10"/>
    </i>
    <i>
      <x v="863"/>
      <x v="10"/>
    </i>
    <i>
      <x v="864"/>
      <x v="1"/>
    </i>
    <i>
      <x v="865"/>
      <x v="8"/>
    </i>
    <i>
      <x v="866"/>
      <x v="8"/>
    </i>
    <i>
      <x v="867"/>
      <x v="8"/>
    </i>
    <i>
      <x v="868"/>
      <x v="5"/>
    </i>
    <i>
      <x v="869"/>
      <x v="8"/>
    </i>
    <i>
      <x v="870"/>
      <x v="8"/>
    </i>
    <i>
      <x v="871"/>
      <x v="10"/>
    </i>
    <i>
      <x v="872"/>
      <x v="10"/>
    </i>
    <i>
      <x v="873"/>
      <x v="10"/>
    </i>
    <i>
      <x v="874"/>
      <x v="10"/>
    </i>
    <i>
      <x v="875"/>
      <x v="1"/>
    </i>
    <i>
      <x v="876"/>
      <x v="10"/>
    </i>
    <i>
      <x v="877"/>
      <x v="8"/>
    </i>
    <i>
      <x v="878"/>
      <x v="8"/>
    </i>
    <i>
      <x v="879"/>
      <x v="8"/>
    </i>
    <i>
      <x v="880"/>
      <x v="8"/>
    </i>
    <i>
      <x v="881"/>
      <x v="10"/>
    </i>
    <i>
      <x v="882"/>
      <x v="10"/>
    </i>
    <i>
      <x v="883"/>
      <x v="10"/>
    </i>
    <i>
      <x v="884"/>
      <x v="10"/>
    </i>
    <i>
      <x v="885"/>
      <x v="10"/>
    </i>
    <i>
      <x v="886"/>
      <x v="1"/>
    </i>
    <i>
      <x v="887"/>
      <x v="10"/>
    </i>
    <i>
      <x v="888"/>
      <x v="1"/>
    </i>
    <i>
      <x v="889"/>
      <x v="8"/>
    </i>
    <i>
      <x v="890"/>
      <x v="1"/>
    </i>
    <i>
      <x v="891"/>
      <x v="10"/>
    </i>
    <i>
      <x v="892"/>
      <x v="10"/>
    </i>
    <i>
      <x v="893"/>
      <x v="1"/>
    </i>
    <i>
      <x v="894"/>
      <x v="8"/>
    </i>
    <i>
      <x v="895"/>
      <x v="1"/>
    </i>
    <i>
      <x v="896"/>
      <x v="1"/>
    </i>
    <i>
      <x v="897"/>
      <x v="1"/>
    </i>
    <i>
      <x v="898"/>
      <x v="11"/>
    </i>
    <i>
      <x v="899"/>
      <x v="1"/>
    </i>
    <i>
      <x v="900"/>
      <x v="10"/>
    </i>
    <i>
      <x v="901"/>
      <x v="10"/>
    </i>
    <i>
      <x v="902"/>
      <x v="8"/>
    </i>
    <i>
      <x v="903"/>
      <x v="5"/>
    </i>
    <i>
      <x v="904"/>
      <x v="1"/>
    </i>
    <i>
      <x v="905"/>
      <x v="3"/>
    </i>
    <i>
      <x v="906"/>
      <x v="1"/>
    </i>
    <i>
      <x v="907"/>
      <x v="8"/>
    </i>
    <i>
      <x v="908"/>
      <x v="8"/>
    </i>
    <i>
      <x v="909"/>
      <x v="8"/>
    </i>
    <i>
      <x v="910"/>
      <x v="8"/>
    </i>
    <i>
      <x v="911"/>
      <x v="8"/>
    </i>
    <i>
      <x v="912"/>
      <x v="1"/>
    </i>
    <i>
      <x v="913"/>
      <x v="1"/>
    </i>
    <i>
      <x v="914"/>
      <x v="10"/>
    </i>
    <i>
      <x v="915"/>
      <x v="10"/>
    </i>
    <i>
      <x v="916"/>
      <x v="10"/>
    </i>
    <i>
      <x v="917"/>
      <x v="10"/>
    </i>
    <i>
      <x v="918"/>
      <x v="10"/>
    </i>
    <i>
      <x v="919"/>
      <x v="8"/>
    </i>
    <i>
      <x v="920"/>
      <x v="10"/>
    </i>
    <i>
      <x v="921"/>
      <x v="1"/>
    </i>
    <i>
      <x v="922"/>
      <x v="1"/>
    </i>
    <i>
      <x v="923"/>
      <x v="10"/>
    </i>
    <i>
      <x v="924"/>
      <x v="8"/>
    </i>
    <i>
      <x v="925"/>
      <x v="1"/>
    </i>
    <i>
      <x v="926"/>
      <x v="8"/>
    </i>
    <i>
      <x v="927"/>
      <x v="5"/>
    </i>
    <i>
      <x v="928"/>
      <x v="8"/>
    </i>
    <i>
      <x v="929"/>
      <x v="1"/>
    </i>
    <i>
      <x v="930"/>
      <x v="11"/>
    </i>
    <i>
      <x v="931"/>
      <x v="1"/>
    </i>
    <i>
      <x v="932"/>
      <x v="11"/>
    </i>
    <i>
      <x v="933"/>
      <x v="1"/>
    </i>
    <i>
      <x v="934"/>
      <x v="10"/>
    </i>
    <i>
      <x v="935"/>
      <x v="10"/>
    </i>
    <i>
      <x v="936"/>
      <x v="1"/>
    </i>
    <i>
      <x v="937"/>
      <x v="1"/>
    </i>
    <i>
      <x v="938"/>
      <x v="10"/>
    </i>
    <i>
      <x v="939"/>
      <x v="8"/>
    </i>
    <i>
      <x v="940"/>
      <x v="8"/>
    </i>
    <i>
      <x v="941"/>
      <x v="3"/>
    </i>
    <i>
      <x v="942"/>
      <x v="8"/>
    </i>
    <i>
      <x v="943"/>
      <x v="8"/>
    </i>
    <i>
      <x v="944"/>
      <x v="1"/>
    </i>
    <i>
      <x v="945"/>
      <x v="8"/>
    </i>
    <i>
      <x v="946"/>
      <x v="8"/>
    </i>
    <i>
      <x v="947"/>
      <x v="8"/>
    </i>
    <i>
      <x v="948"/>
      <x v="10"/>
    </i>
    <i>
      <x v="949"/>
      <x v="8"/>
    </i>
    <i>
      <x v="950"/>
      <x v="10"/>
    </i>
    <i>
      <x v="951"/>
      <x v="10"/>
    </i>
    <i>
      <x v="952"/>
      <x v="1"/>
    </i>
    <i>
      <x v="953"/>
      <x v="1"/>
    </i>
    <i>
      <x v="954"/>
      <x v="10"/>
    </i>
    <i>
      <x v="955"/>
      <x v="8"/>
    </i>
    <i>
      <x v="956"/>
      <x v="10"/>
    </i>
    <i>
      <x v="957"/>
      <x v="1"/>
    </i>
    <i>
      <x v="958"/>
      <x v="8"/>
    </i>
    <i>
      <x v="959"/>
      <x v="10"/>
    </i>
    <i>
      <x v="960"/>
      <x v="1"/>
    </i>
    <i>
      <x v="961"/>
      <x v="1"/>
    </i>
    <i>
      <x v="962"/>
      <x v="10"/>
    </i>
    <i>
      <x v="963"/>
      <x v="8"/>
    </i>
    <i>
      <x v="964"/>
      <x v="10"/>
    </i>
    <i>
      <x v="965"/>
      <x v="10"/>
    </i>
    <i>
      <x v="966"/>
      <x v="10"/>
    </i>
    <i>
      <x v="967"/>
      <x v="1"/>
    </i>
    <i>
      <x v="968"/>
      <x v="1"/>
    </i>
    <i>
      <x v="969"/>
      <x v="10"/>
    </i>
    <i>
      <x v="970"/>
      <x v="1"/>
    </i>
    <i>
      <x v="971"/>
      <x v="8"/>
    </i>
    <i>
      <x v="972"/>
      <x v="1"/>
    </i>
    <i>
      <x v="973"/>
      <x v="10"/>
    </i>
    <i>
      <x v="974"/>
      <x v="10"/>
    </i>
    <i>
      <x v="975"/>
      <x v="10"/>
    </i>
    <i>
      <x v="976"/>
      <x v="10"/>
    </i>
    <i>
      <x v="977"/>
      <x v="11"/>
    </i>
    <i>
      <x v="978"/>
      <x v="10"/>
    </i>
    <i>
      <x v="979"/>
      <x v="1"/>
    </i>
    <i>
      <x v="980"/>
      <x v="11"/>
    </i>
    <i>
      <x v="981"/>
      <x v="1"/>
    </i>
    <i>
      <x v="982"/>
      <x v="8"/>
    </i>
    <i>
      <x v="983"/>
      <x v="10"/>
    </i>
    <i>
      <x v="984"/>
      <x v="1"/>
    </i>
    <i>
      <x v="985"/>
      <x v="1"/>
    </i>
    <i>
      <x v="986"/>
      <x v="8"/>
    </i>
    <i>
      <x v="987"/>
      <x v="10"/>
    </i>
    <i>
      <x v="988"/>
      <x v="8"/>
    </i>
    <i>
      <x v="989"/>
      <x v="11"/>
    </i>
    <i>
      <x v="990"/>
      <x v="10"/>
    </i>
    <i>
      <x v="991"/>
      <x v="1"/>
    </i>
    <i>
      <x v="992"/>
      <x v="1"/>
    </i>
    <i>
      <x v="993"/>
      <x v="1"/>
    </i>
    <i>
      <x v="994"/>
      <x v="1"/>
    </i>
    <i>
      <x v="995"/>
      <x v="1"/>
    </i>
    <i>
      <x v="996"/>
      <x v="1"/>
    </i>
    <i>
      <x v="997"/>
      <x v="1"/>
    </i>
    <i>
      <x v="998"/>
      <x v="1"/>
    </i>
    <i>
      <x v="999"/>
      <x v="1"/>
    </i>
    <i>
      <x v="1000"/>
      <x v="1"/>
    </i>
    <i>
      <x v="1001"/>
      <x v="1"/>
    </i>
    <i>
      <x v="1002"/>
      <x v="1"/>
    </i>
    <i>
      <x v="1003"/>
      <x v="10"/>
    </i>
    <i>
      <x v="1004"/>
      <x v="8"/>
    </i>
    <i>
      <x v="1005"/>
      <x v="8"/>
    </i>
    <i>
      <x v="1006"/>
      <x v="7"/>
    </i>
    <i>
      <x v="1007"/>
      <x v="1"/>
    </i>
    <i>
      <x v="1008"/>
      <x v="8"/>
    </i>
    <i>
      <x v="1009"/>
      <x v="1"/>
    </i>
    <i>
      <x v="1010"/>
      <x v="10"/>
    </i>
    <i>
      <x v="1011"/>
      <x v="10"/>
    </i>
    <i>
      <x v="1012"/>
      <x v="10"/>
    </i>
    <i>
      <x v="1013"/>
      <x v="1"/>
    </i>
    <i>
      <x v="1014"/>
      <x v="10"/>
    </i>
    <i>
      <x v="1015"/>
      <x v="1"/>
    </i>
    <i>
      <x v="1016"/>
      <x v="8"/>
    </i>
    <i>
      <x v="1017"/>
      <x v="5"/>
    </i>
    <i>
      <x v="1018"/>
      <x v="8"/>
    </i>
    <i>
      <x v="1019"/>
      <x v="8"/>
    </i>
    <i>
      <x v="1020"/>
      <x v="1"/>
    </i>
    <i>
      <x v="1021"/>
      <x v="5"/>
    </i>
    <i>
      <x v="1022"/>
      <x v="8"/>
    </i>
    <i>
      <x v="1023"/>
      <x v="8"/>
    </i>
    <i>
      <x v="1024"/>
      <x v="8"/>
    </i>
    <i>
      <x v="1025"/>
      <x v="10"/>
    </i>
    <i>
      <x v="1026"/>
      <x v="10"/>
    </i>
    <i>
      <x v="1027"/>
      <x v="10"/>
    </i>
    <i>
      <x v="1028"/>
      <x v="1"/>
    </i>
    <i>
      <x v="1029"/>
      <x v="10"/>
    </i>
    <i>
      <x v="1030"/>
      <x v="1"/>
    </i>
    <i>
      <x v="1031"/>
      <x v="8"/>
    </i>
    <i>
      <x v="1032"/>
      <x v="10"/>
    </i>
    <i>
      <x v="1033"/>
      <x v="1"/>
    </i>
    <i>
      <x v="1034"/>
      <x v="10"/>
    </i>
    <i>
      <x v="1035"/>
      <x v="1"/>
    </i>
    <i>
      <x v="1036"/>
      <x v="10"/>
    </i>
    <i>
      <x v="1037"/>
      <x v="3"/>
    </i>
    <i>
      <x v="1038"/>
      <x v="10"/>
    </i>
    <i>
      <x v="1039"/>
      <x v="1"/>
    </i>
    <i>
      <x v="1040"/>
      <x v="10"/>
    </i>
    <i>
      <x v="1041"/>
      <x v="5"/>
    </i>
    <i>
      <x v="1042"/>
      <x v="1"/>
    </i>
    <i>
      <x v="1043"/>
      <x v="8"/>
    </i>
    <i>
      <x v="1044"/>
      <x v="1"/>
    </i>
    <i>
      <x v="1045"/>
      <x v="8"/>
    </i>
    <i>
      <x v="1046"/>
      <x v="1"/>
    </i>
    <i>
      <x v="1047"/>
      <x v="8"/>
    </i>
    <i>
      <x v="1048"/>
      <x v="1"/>
    </i>
    <i>
      <x v="1049"/>
      <x v="10"/>
    </i>
    <i>
      <x v="1050"/>
      <x v="10"/>
    </i>
    <i>
      <x v="1051"/>
      <x v="1"/>
    </i>
    <i>
      <x v="1052"/>
      <x v="1"/>
    </i>
    <i>
      <x v="1053"/>
      <x v="1"/>
    </i>
    <i>
      <x v="1054"/>
      <x v="1"/>
    </i>
    <i>
      <x v="1055"/>
      <x v="1"/>
    </i>
    <i>
      <x v="1056"/>
      <x v="10"/>
    </i>
    <i>
      <x v="1057"/>
      <x v="8"/>
    </i>
    <i>
      <x v="1058"/>
      <x v="1"/>
    </i>
    <i>
      <x v="1059"/>
      <x v="11"/>
    </i>
    <i>
      <x v="1060"/>
      <x v="10"/>
    </i>
    <i>
      <x v="1061"/>
      <x v="1"/>
    </i>
    <i>
      <x v="1062"/>
      <x v="8"/>
    </i>
    <i>
      <x v="1063"/>
      <x v="8"/>
    </i>
    <i>
      <x v="1064"/>
      <x v="1"/>
    </i>
    <i>
      <x v="1065"/>
      <x v="1"/>
    </i>
    <i>
      <x v="1066"/>
      <x v="10"/>
    </i>
    <i>
      <x v="1067"/>
      <x v="8"/>
    </i>
    <i>
      <x v="1068"/>
      <x v="10"/>
    </i>
    <i>
      <x v="1069"/>
      <x v="10"/>
    </i>
    <i>
      <x v="1070"/>
      <x v="8"/>
    </i>
    <i>
      <x v="1071"/>
      <x v="1"/>
    </i>
    <i>
      <x v="1072"/>
      <x v="10"/>
    </i>
    <i>
      <x v="1073"/>
      <x v="8"/>
    </i>
    <i>
      <x v="1074"/>
      <x v="8"/>
    </i>
    <i>
      <x v="1075"/>
      <x v="8"/>
    </i>
    <i>
      <x v="1076"/>
      <x v="1"/>
    </i>
    <i>
      <x v="1077"/>
      <x v="8"/>
    </i>
    <i>
      <x v="1078"/>
      <x v="10"/>
    </i>
    <i>
      <x v="1079"/>
      <x v="1"/>
    </i>
    <i>
      <x v="1080"/>
      <x v="1"/>
    </i>
    <i>
      <x v="1081"/>
      <x v="1"/>
    </i>
    <i>
      <x v="1082"/>
      <x v="1"/>
    </i>
    <i>
      <x v="1083"/>
      <x v="1"/>
    </i>
    <i>
      <x v="1084"/>
      <x v="1"/>
    </i>
    <i>
      <x v="1085"/>
      <x v="1"/>
    </i>
    <i>
      <x v="1086"/>
      <x v="1"/>
    </i>
    <i>
      <x v="1087"/>
      <x v="1"/>
    </i>
    <i>
      <x v="1088"/>
      <x v="1"/>
    </i>
    <i>
      <x v="1089"/>
      <x v="1"/>
    </i>
    <i>
      <x v="1090"/>
      <x v="1"/>
    </i>
    <i>
      <x v="1091"/>
      <x v="1"/>
    </i>
    <i>
      <x v="1092"/>
      <x v="1"/>
    </i>
    <i>
      <x v="1093"/>
      <x v="1"/>
    </i>
    <i>
      <x v="1094"/>
      <x v="1"/>
    </i>
    <i>
      <x v="1095"/>
      <x v="1"/>
    </i>
    <i>
      <x v="1096"/>
      <x v="1"/>
    </i>
    <i>
      <x v="1097"/>
      <x v="1"/>
    </i>
    <i>
      <x v="1098"/>
      <x v="1"/>
    </i>
    <i>
      <x v="1099"/>
      <x v="1"/>
    </i>
    <i>
      <x v="1100"/>
      <x v="1"/>
    </i>
    <i>
      <x v="1101"/>
      <x v="1"/>
    </i>
    <i>
      <x v="1102"/>
      <x v="1"/>
    </i>
    <i>
      <x v="1103"/>
      <x v="1"/>
    </i>
    <i>
      <x v="1104"/>
      <x v="1"/>
    </i>
    <i>
      <x v="1105"/>
      <x v="1"/>
    </i>
    <i>
      <x v="1106"/>
      <x v="1"/>
    </i>
    <i>
      <x v="1107"/>
      <x v="1"/>
    </i>
    <i>
      <x v="1108"/>
      <x v="1"/>
    </i>
    <i>
      <x v="1109"/>
      <x v="1"/>
    </i>
    <i>
      <x v="1110"/>
      <x v="1"/>
    </i>
    <i>
      <x v="1111"/>
      <x v="1"/>
    </i>
    <i>
      <x v="1112"/>
      <x v="1"/>
    </i>
    <i>
      <x v="1113"/>
      <x v="1"/>
    </i>
    <i>
      <x v="1114"/>
      <x v="1"/>
    </i>
    <i>
      <x v="1115"/>
      <x v="1"/>
    </i>
    <i>
      <x v="1116"/>
      <x v="1"/>
    </i>
    <i>
      <x v="1117"/>
      <x v="1"/>
    </i>
    <i>
      <x v="1118"/>
      <x v="1"/>
    </i>
    <i>
      <x v="1119"/>
      <x v="1"/>
    </i>
    <i>
      <x v="1120"/>
      <x v="1"/>
    </i>
    <i>
      <x v="1121"/>
      <x v="1"/>
    </i>
    <i>
      <x v="1122"/>
      <x v="1"/>
    </i>
    <i>
      <x v="1123"/>
      <x v="1"/>
    </i>
    <i>
      <x v="1124"/>
      <x v="1"/>
    </i>
    <i>
      <x v="1125"/>
      <x v="1"/>
    </i>
    <i>
      <x v="1126"/>
      <x v="1"/>
    </i>
    <i>
      <x v="1127"/>
      <x v="1"/>
    </i>
    <i>
      <x v="1128"/>
      <x v="1"/>
    </i>
    <i>
      <x v="1129"/>
      <x v="1"/>
    </i>
    <i>
      <x v="1130"/>
      <x v="1"/>
    </i>
    <i>
      <x v="1131"/>
      <x v="1"/>
    </i>
    <i>
      <x v="1132"/>
      <x v="1"/>
    </i>
    <i>
      <x v="1133"/>
      <x v="1"/>
    </i>
    <i>
      <x v="1134"/>
      <x v="1"/>
    </i>
    <i>
      <x v="1135"/>
      <x v="3"/>
    </i>
    <i>
      <x v="1136"/>
      <x v="3"/>
    </i>
    <i>
      <x v="1137"/>
      <x v="10"/>
    </i>
    <i>
      <x v="1138"/>
      <x v="1"/>
    </i>
    <i>
      <x v="1139"/>
      <x v="1"/>
    </i>
    <i>
      <x v="1140"/>
      <x v="10"/>
    </i>
    <i>
      <x v="1141"/>
      <x v="8"/>
    </i>
    <i>
      <x v="1142"/>
      <x v="8"/>
    </i>
    <i>
      <x v="1143"/>
      <x v="8"/>
    </i>
    <i>
      <x v="1144"/>
      <x v="8"/>
    </i>
    <i>
      <x v="1145"/>
      <x v="8"/>
    </i>
    <i>
      <x v="1146"/>
      <x v="8"/>
    </i>
    <i>
      <x v="1147"/>
      <x v="10"/>
    </i>
    <i>
      <x v="1148"/>
      <x v="5"/>
    </i>
    <i>
      <x v="1149"/>
      <x v="8"/>
    </i>
    <i>
      <x v="1150"/>
      <x v="1"/>
    </i>
    <i>
      <x v="1151"/>
      <x v="1"/>
    </i>
    <i>
      <x v="1152"/>
      <x v="8"/>
    </i>
    <i>
      <x v="1153"/>
      <x v="10"/>
    </i>
    <i>
      <x v="1154"/>
      <x v="8"/>
    </i>
    <i>
      <x v="1155"/>
      <x v="1"/>
    </i>
    <i>
      <x v="1156"/>
      <x v="8"/>
    </i>
    <i>
      <x v="1157"/>
      <x v="1"/>
    </i>
    <i>
      <x v="1158"/>
      <x v="1"/>
    </i>
    <i>
      <x v="1159"/>
      <x v="1"/>
    </i>
    <i>
      <x v="1160"/>
      <x v="1"/>
    </i>
    <i>
      <x v="1161"/>
      <x v="1"/>
    </i>
    <i>
      <x v="1162"/>
      <x v="10"/>
    </i>
    <i>
      <x v="1163"/>
      <x v="1"/>
    </i>
    <i>
      <x v="1164"/>
      <x v="8"/>
    </i>
    <i>
      <x v="1165"/>
      <x v="1"/>
    </i>
    <i>
      <x v="1166"/>
      <x v="1"/>
    </i>
    <i>
      <x v="1167"/>
      <x v="10"/>
    </i>
    <i>
      <x v="1168"/>
      <x v="10"/>
    </i>
    <i>
      <x v="1169"/>
      <x v="3"/>
    </i>
    <i>
      <x v="1170"/>
      <x v="10"/>
    </i>
    <i>
      <x v="1171"/>
      <x v="10"/>
    </i>
    <i>
      <x v="1172"/>
      <x v="10"/>
    </i>
    <i>
      <x v="1173"/>
      <x v="1"/>
    </i>
    <i>
      <x v="1174"/>
      <x v="1"/>
    </i>
    <i>
      <x v="1175"/>
      <x v="1"/>
    </i>
    <i>
      <x v="1176"/>
      <x v="1"/>
    </i>
    <i>
      <x v="1177"/>
      <x v="1"/>
    </i>
    <i>
      <x v="1178"/>
      <x v="1"/>
    </i>
    <i>
      <x v="1179"/>
      <x v="10"/>
    </i>
    <i>
      <x v="1180"/>
      <x v="10"/>
    </i>
    <i>
      <x v="1181"/>
      <x v="10"/>
    </i>
    <i>
      <x v="1182"/>
      <x v="10"/>
    </i>
    <i>
      <x v="1183"/>
      <x v="10"/>
    </i>
    <i>
      <x v="1184"/>
      <x v="8"/>
    </i>
    <i>
      <x v="1185"/>
      <x v="1"/>
    </i>
    <i>
      <x v="1186"/>
      <x v="8"/>
    </i>
    <i>
      <x v="1187"/>
      <x v="8"/>
    </i>
    <i>
      <x v="1188"/>
      <x v="8"/>
    </i>
    <i>
      <x v="1189"/>
      <x v="1"/>
    </i>
    <i>
      <x v="1190"/>
      <x v="8"/>
    </i>
    <i>
      <x v="1191"/>
      <x v="8"/>
    </i>
    <i>
      <x v="1192"/>
      <x v="2"/>
    </i>
    <i>
      <x v="1193"/>
      <x v="8"/>
    </i>
    <i>
      <x v="1194"/>
      <x v="8"/>
    </i>
    <i>
      <x v="1195"/>
      <x v="1"/>
    </i>
    <i>
      <x v="1196"/>
      <x v="10"/>
    </i>
    <i>
      <x v="1197"/>
      <x v="1"/>
    </i>
    <i>
      <x v="1198"/>
      <x v="10"/>
    </i>
    <i>
      <x v="1199"/>
      <x v="8"/>
    </i>
    <i>
      <x v="1200"/>
      <x v="1"/>
    </i>
    <i>
      <x v="1201"/>
      <x v="6"/>
    </i>
    <i>
      <x v="1202"/>
      <x v="1"/>
    </i>
    <i>
      <x v="1203"/>
      <x v="8"/>
    </i>
    <i>
      <x v="1204"/>
      <x v="1"/>
    </i>
    <i>
      <x v="1205"/>
      <x v="1"/>
    </i>
    <i>
      <x v="1206"/>
      <x v="1"/>
    </i>
    <i>
      <x v="1207"/>
      <x v="8"/>
    </i>
    <i>
      <x v="1208"/>
      <x v="8"/>
    </i>
    <i>
      <x v="1209"/>
      <x v="1"/>
    </i>
    <i>
      <x v="1210"/>
      <x v="8"/>
    </i>
    <i>
      <x v="1211"/>
      <x v="8"/>
    </i>
    <i>
      <x v="1212"/>
      <x v="8"/>
    </i>
    <i>
      <x v="1213"/>
      <x v="1"/>
    </i>
    <i>
      <x v="1214"/>
      <x v="1"/>
    </i>
    <i>
      <x v="1215"/>
      <x v="10"/>
    </i>
    <i>
      <x v="1216"/>
      <x v="1"/>
    </i>
    <i>
      <x v="1217"/>
      <x v="1"/>
    </i>
    <i>
      <x v="1218"/>
      <x v="8"/>
    </i>
    <i>
      <x v="1219"/>
      <x v="10"/>
    </i>
    <i>
      <x v="1220"/>
      <x v="10"/>
    </i>
    <i>
      <x v="1221"/>
      <x v="1"/>
    </i>
    <i>
      <x v="1222"/>
      <x v="1"/>
    </i>
    <i>
      <x v="1223"/>
      <x v="11"/>
    </i>
    <i>
      <x v="1224"/>
      <x v="1"/>
    </i>
    <i>
      <x v="1225"/>
      <x v="8"/>
    </i>
    <i>
      <x v="1226"/>
      <x v="1"/>
    </i>
    <i>
      <x v="1227"/>
      <x v="1"/>
    </i>
    <i>
      <x v="1228"/>
      <x v="1"/>
    </i>
    <i>
      <x v="1229"/>
      <x v="8"/>
    </i>
    <i>
      <x v="1230"/>
      <x v="1"/>
    </i>
    <i>
      <x v="1231"/>
      <x v="8"/>
    </i>
    <i>
      <x v="1232"/>
      <x v="8"/>
    </i>
    <i>
      <x v="1233"/>
      <x v="8"/>
    </i>
    <i>
      <x v="1234"/>
      <x v="1"/>
    </i>
    <i>
      <x v="1235"/>
      <x v="1"/>
    </i>
    <i>
      <x v="1236"/>
      <x v="8"/>
    </i>
    <i>
      <x v="1237"/>
      <x v="8"/>
    </i>
    <i>
      <x v="1238"/>
      <x v="8"/>
    </i>
    <i>
      <x v="1239"/>
      <x v="8"/>
    </i>
    <i>
      <x v="1240"/>
      <x v="8"/>
    </i>
    <i>
      <x v="1241"/>
      <x v="8"/>
    </i>
    <i>
      <x v="1242"/>
      <x v="8"/>
    </i>
    <i>
      <x v="1243"/>
      <x v="8"/>
    </i>
    <i>
      <x v="1244"/>
      <x v="8"/>
    </i>
    <i>
      <x v="1245"/>
      <x v="1"/>
    </i>
    <i>
      <x v="1246"/>
      <x v="1"/>
    </i>
    <i>
      <x v="1247"/>
      <x v="8"/>
    </i>
    <i>
      <x v="1248"/>
      <x v="1"/>
    </i>
    <i>
      <x v="1249"/>
      <x v="8"/>
    </i>
    <i>
      <x v="1250"/>
      <x v="8"/>
    </i>
    <i>
      <x v="1251"/>
      <x v="5"/>
    </i>
    <i>
      <x v="1252"/>
      <x v="5"/>
    </i>
    <i>
      <x v="1253"/>
      <x v="5"/>
    </i>
    <i>
      <x v="1254"/>
      <x v="10"/>
    </i>
    <i>
      <x v="1255"/>
      <x v="8"/>
    </i>
    <i>
      <x v="1256"/>
      <x v="8"/>
    </i>
    <i>
      <x v="1257"/>
      <x v="10"/>
    </i>
    <i>
      <x v="1258"/>
      <x v="1"/>
    </i>
    <i>
      <x v="1259"/>
      <x v="1"/>
    </i>
    <i>
      <x v="1260"/>
      <x v="8"/>
    </i>
    <i>
      <x v="1261"/>
      <x v="1"/>
    </i>
    <i>
      <x v="1262"/>
      <x v="1"/>
    </i>
    <i>
      <x v="1263"/>
      <x v="1"/>
    </i>
    <i>
      <x v="1264"/>
      <x v="1"/>
    </i>
    <i>
      <x v="1265"/>
      <x v="1"/>
    </i>
    <i>
      <x v="1266"/>
      <x v="1"/>
    </i>
    <i>
      <x v="1267"/>
      <x v="1"/>
    </i>
    <i>
      <x v="1268"/>
      <x v="1"/>
    </i>
    <i>
      <x v="1269"/>
      <x v="1"/>
    </i>
    <i>
      <x v="1270"/>
      <x v="1"/>
    </i>
    <i>
      <x v="1271"/>
      <x v="1"/>
    </i>
    <i>
      <x v="1272"/>
      <x v="1"/>
    </i>
    <i>
      <x v="1273"/>
      <x v="1"/>
    </i>
    <i>
      <x v="1274"/>
      <x v="1"/>
    </i>
    <i>
      <x v="1275"/>
      <x v="1"/>
    </i>
    <i>
      <x v="1276"/>
      <x v="1"/>
    </i>
    <i>
      <x v="1277"/>
      <x v="1"/>
    </i>
    <i>
      <x v="1278"/>
      <x v="1"/>
    </i>
    <i>
      <x v="1279"/>
      <x v="11"/>
    </i>
    <i>
      <x v="1280"/>
      <x v="1"/>
    </i>
    <i>
      <x v="1281"/>
      <x v="8"/>
    </i>
    <i>
      <x v="1282"/>
      <x v="1"/>
    </i>
    <i>
      <x v="1283"/>
      <x v="10"/>
    </i>
    <i>
      <x v="1284"/>
      <x v="8"/>
    </i>
    <i>
      <x v="1285"/>
      <x v="8"/>
    </i>
    <i>
      <x v="1286"/>
      <x v="8"/>
    </i>
    <i>
      <x v="1287"/>
      <x v="1"/>
    </i>
    <i>
      <x v="1288"/>
      <x v="1"/>
    </i>
    <i>
      <x v="1289"/>
      <x v="1"/>
    </i>
    <i>
      <x v="1290"/>
      <x v="1"/>
    </i>
    <i>
      <x v="1291"/>
      <x v="1"/>
    </i>
    <i>
      <x v="1292"/>
      <x v="1"/>
    </i>
    <i>
      <x v="1293"/>
      <x v="1"/>
    </i>
    <i>
      <x v="1294"/>
      <x v="1"/>
    </i>
    <i>
      <x v="1295"/>
      <x v="1"/>
    </i>
    <i>
      <x v="1296"/>
      <x v="1"/>
    </i>
    <i>
      <x v="1297"/>
      <x v="1"/>
    </i>
    <i>
      <x v="1298"/>
      <x v="1"/>
    </i>
    <i>
      <x v="1299"/>
      <x v="1"/>
    </i>
    <i>
      <x v="1300"/>
      <x v="1"/>
    </i>
    <i>
      <x v="1301"/>
      <x v="1"/>
    </i>
    <i>
      <x v="1302"/>
      <x v="1"/>
    </i>
    <i>
      <x v="1303"/>
      <x v="1"/>
    </i>
    <i>
      <x v="1304"/>
      <x v="10"/>
    </i>
    <i>
      <x v="1305"/>
      <x v="10"/>
    </i>
    <i>
      <x v="1306"/>
      <x v="8"/>
    </i>
    <i>
      <x v="1307"/>
      <x v="8"/>
    </i>
    <i>
      <x v="1308"/>
      <x v="8"/>
    </i>
    <i>
      <x v="1309"/>
      <x v="8"/>
    </i>
    <i>
      <x v="1310"/>
      <x v="8"/>
    </i>
    <i>
      <x v="1311"/>
      <x v="8"/>
    </i>
    <i>
      <x v="1312"/>
      <x v="1"/>
    </i>
    <i>
      <x v="1313"/>
      <x v="1"/>
    </i>
    <i>
      <x v="1314"/>
      <x v="8"/>
    </i>
    <i>
      <x v="1315"/>
      <x v="1"/>
    </i>
    <i>
      <x v="1316"/>
      <x v="8"/>
    </i>
    <i>
      <x v="1317"/>
      <x v="8"/>
    </i>
    <i>
      <x v="1318"/>
      <x v="3"/>
    </i>
    <i>
      <x v="1319"/>
      <x v="8"/>
    </i>
    <i>
      <x v="1320"/>
      <x v="3"/>
    </i>
    <i>
      <x v="1321"/>
      <x v="10"/>
    </i>
    <i>
      <x v="1322"/>
      <x v="10"/>
    </i>
    <i>
      <x v="1323"/>
      <x v="1"/>
    </i>
    <i>
      <x v="1324"/>
      <x v="1"/>
    </i>
    <i>
      <x v="1325"/>
      <x v="1"/>
    </i>
    <i>
      <x v="1326"/>
      <x v="10"/>
    </i>
    <i>
      <x v="1327"/>
      <x v="10"/>
    </i>
    <i>
      <x v="1328"/>
      <x v="10"/>
    </i>
    <i>
      <x v="1329"/>
      <x v="10"/>
    </i>
    <i>
      <x v="1330"/>
      <x v="10"/>
    </i>
    <i>
      <x v="1331"/>
      <x v="10"/>
    </i>
    <i>
      <x v="1332"/>
      <x v="10"/>
    </i>
    <i>
      <x v="1333"/>
      <x v="10"/>
    </i>
    <i>
      <x v="1334"/>
      <x v="10"/>
    </i>
    <i>
      <x v="1335"/>
      <x v="10"/>
    </i>
    <i>
      <x v="1336"/>
      <x v="10"/>
    </i>
    <i>
      <x v="1337"/>
      <x v="10"/>
    </i>
    <i>
      <x v="1338"/>
      <x v="10"/>
    </i>
    <i>
      <x v="1339"/>
      <x v="10"/>
    </i>
    <i>
      <x v="1340"/>
      <x v="10"/>
    </i>
    <i>
      <x v="1341"/>
      <x v="8"/>
    </i>
    <i>
      <x v="1342"/>
      <x v="8"/>
    </i>
    <i>
      <x v="1343"/>
      <x v="8"/>
    </i>
    <i>
      <x v="1344"/>
      <x v="1"/>
    </i>
    <i>
      <x v="1345"/>
      <x v="1"/>
    </i>
    <i>
      <x v="1346"/>
      <x v="10"/>
    </i>
    <i>
      <x v="1347"/>
      <x v="8"/>
    </i>
    <i>
      <x v="1348"/>
      <x v="1"/>
    </i>
    <i>
      <x v="1349"/>
      <x v="8"/>
    </i>
    <i>
      <x v="1350"/>
      <x v="8"/>
    </i>
    <i>
      <x v="1351"/>
      <x v="10"/>
    </i>
    <i>
      <x v="1352"/>
      <x v="10"/>
    </i>
    <i>
      <x v="1353"/>
      <x v="10"/>
    </i>
    <i>
      <x v="1354"/>
      <x v="10"/>
    </i>
    <i>
      <x v="1355"/>
      <x v="10"/>
    </i>
    <i>
      <x v="1356"/>
      <x v="10"/>
    </i>
    <i>
      <x v="1357"/>
      <x v="10"/>
    </i>
    <i>
      <x v="1358"/>
      <x v="10"/>
    </i>
    <i>
      <x v="1359"/>
      <x v="10"/>
    </i>
    <i>
      <x v="1360"/>
      <x v="10"/>
    </i>
    <i>
      <x v="1361"/>
      <x v="10"/>
    </i>
    <i>
      <x v="1362"/>
      <x v="10"/>
    </i>
    <i>
      <x v="1363"/>
      <x v="10"/>
    </i>
    <i>
      <x v="1364"/>
      <x v="10"/>
    </i>
    <i>
      <x v="1365"/>
      <x v="10"/>
    </i>
    <i>
      <x v="1366"/>
      <x v="10"/>
    </i>
    <i>
      <x v="1367"/>
      <x v="10"/>
    </i>
    <i>
      <x v="1368"/>
      <x v="10"/>
    </i>
    <i>
      <x v="1369"/>
      <x v="10"/>
    </i>
    <i>
      <x v="1370"/>
      <x v="10"/>
    </i>
    <i>
      <x v="1371"/>
      <x v="10"/>
    </i>
    <i>
      <x v="1372"/>
      <x v="10"/>
    </i>
    <i>
      <x v="1373"/>
      <x v="10"/>
    </i>
    <i>
      <x v="1374"/>
      <x v="8"/>
    </i>
    <i>
      <x v="1375"/>
      <x v="1"/>
    </i>
    <i>
      <x v="1376"/>
      <x v="10"/>
    </i>
    <i>
      <x v="1377"/>
      <x v="10"/>
    </i>
    <i>
      <x v="1378"/>
      <x v="11"/>
    </i>
    <i>
      <x v="1379"/>
      <x v="1"/>
    </i>
    <i>
      <x v="1380"/>
      <x v="11"/>
    </i>
    <i>
      <x v="1381"/>
      <x v="1"/>
    </i>
    <i>
      <x v="1382"/>
      <x v="8"/>
    </i>
    <i>
      <x v="1383"/>
      <x v="1"/>
    </i>
    <i>
      <x v="1384"/>
      <x v="1"/>
    </i>
    <i>
      <x v="1385"/>
      <x v="1"/>
    </i>
    <i>
      <x v="1386"/>
      <x v="1"/>
    </i>
    <i>
      <x v="1387"/>
      <x v="1"/>
    </i>
    <i>
      <x v="1388"/>
      <x v="1"/>
    </i>
    <i>
      <x v="1389"/>
      <x v="1"/>
    </i>
    <i>
      <x v="1390"/>
      <x v="1"/>
    </i>
    <i>
      <x v="1391"/>
      <x v="1"/>
    </i>
    <i>
      <x v="1392"/>
      <x v="1"/>
    </i>
    <i>
      <x v="1393"/>
      <x v="1"/>
    </i>
    <i>
      <x v="1394"/>
      <x v="1"/>
    </i>
    <i>
      <x v="1395"/>
      <x v="8"/>
    </i>
    <i>
      <x v="1396"/>
      <x v="1"/>
    </i>
    <i>
      <x v="1397"/>
      <x v="8"/>
    </i>
    <i>
      <x v="1398"/>
      <x v="10"/>
    </i>
    <i>
      <x v="1399"/>
      <x v="8"/>
    </i>
    <i>
      <x v="1400"/>
      <x v="8"/>
    </i>
    <i>
      <x v="1401"/>
      <x v="8"/>
    </i>
    <i>
      <x v="1402"/>
      <x v="8"/>
    </i>
    <i>
      <x v="1403"/>
      <x v="8"/>
    </i>
    <i>
      <x v="1404"/>
      <x v="1"/>
    </i>
    <i>
      <x v="1405"/>
      <x v="8"/>
    </i>
    <i>
      <x v="1406"/>
      <x v="10"/>
    </i>
    <i>
      <x v="1407"/>
      <x v="1"/>
    </i>
    <i>
      <x v="1408"/>
      <x v="8"/>
    </i>
    <i>
      <x v="1409"/>
      <x v="8"/>
    </i>
    <i>
      <x v="1410"/>
      <x v="10"/>
    </i>
    <i>
      <x v="1411"/>
      <x v="1"/>
    </i>
    <i>
      <x v="1412"/>
      <x v="8"/>
    </i>
    <i>
      <x v="1413"/>
      <x v="8"/>
    </i>
    <i>
      <x v="1414"/>
      <x v="8"/>
    </i>
    <i>
      <x v="1415"/>
      <x v="8"/>
    </i>
    <i>
      <x v="1416"/>
      <x v="11"/>
    </i>
    <i>
      <x v="1417"/>
      <x v="8"/>
    </i>
    <i>
      <x v="1418"/>
      <x v="1"/>
    </i>
    <i>
      <x v="1419"/>
      <x v="1"/>
    </i>
    <i>
      <x v="1420"/>
      <x v="1"/>
    </i>
    <i>
      <x v="1421"/>
      <x v="1"/>
    </i>
    <i>
      <x v="1422"/>
      <x v="8"/>
    </i>
    <i>
      <x v="1423"/>
      <x v="8"/>
    </i>
    <i>
      <x v="1424"/>
      <x v="10"/>
    </i>
    <i>
      <x v="1425"/>
      <x v="10"/>
    </i>
    <i>
      <x v="1426"/>
      <x v="8"/>
    </i>
    <i>
      <x v="1427"/>
      <x v="1"/>
    </i>
    <i>
      <x v="1428"/>
      <x v="3"/>
    </i>
    <i>
      <x v="1429"/>
      <x v="3"/>
    </i>
    <i>
      <x v="1430"/>
      <x v="3"/>
    </i>
    <i>
      <x v="1431"/>
      <x v="8"/>
    </i>
    <i>
      <x v="1432"/>
      <x v="8"/>
    </i>
    <i>
      <x v="1433"/>
      <x v="1"/>
    </i>
    <i>
      <x v="1434"/>
      <x v="10"/>
    </i>
    <i>
      <x v="1435"/>
      <x v="8"/>
    </i>
    <i>
      <x v="1436"/>
      <x v="1"/>
    </i>
    <i>
      <x v="1437"/>
      <x v="1"/>
    </i>
    <i>
      <x v="1438"/>
      <x v="1"/>
    </i>
    <i>
      <x v="1439"/>
      <x v="1"/>
    </i>
    <i>
      <x v="1440"/>
      <x v="10"/>
    </i>
    <i>
      <x v="1441"/>
      <x v="10"/>
    </i>
    <i>
      <x v="1442"/>
      <x v="1"/>
    </i>
    <i>
      <x v="1443"/>
      <x v="8"/>
    </i>
    <i>
      <x v="1444"/>
      <x v="8"/>
    </i>
    <i>
      <x v="1445"/>
      <x v="1"/>
    </i>
    <i>
      <x v="1446"/>
      <x v="10"/>
    </i>
    <i>
      <x v="1447"/>
      <x v="1"/>
    </i>
    <i>
      <x v="1448"/>
      <x v="8"/>
    </i>
    <i>
      <x v="1449"/>
      <x v="1"/>
    </i>
    <i>
      <x v="1450"/>
      <x v="1"/>
    </i>
    <i>
      <x v="1451"/>
      <x v="8"/>
    </i>
    <i>
      <x v="1452"/>
      <x v="10"/>
    </i>
    <i>
      <x v="1453"/>
      <x v="1"/>
    </i>
    <i>
      <x v="1454"/>
      <x v="1"/>
    </i>
    <i>
      <x v="1455"/>
      <x v="8"/>
    </i>
    <i>
      <x v="1456"/>
      <x v="10"/>
    </i>
    <i>
      <x v="1457"/>
      <x v="10"/>
    </i>
    <i>
      <x v="1458"/>
      <x v="10"/>
    </i>
    <i>
      <x v="1459"/>
      <x v="2"/>
    </i>
    <i>
      <x v="1460"/>
      <x v="8"/>
    </i>
    <i>
      <x v="1461"/>
      <x v="8"/>
    </i>
    <i>
      <x v="1462"/>
      <x v="11"/>
    </i>
    <i>
      <x v="1463"/>
      <x v="10"/>
    </i>
    <i>
      <x v="1464"/>
      <x v="1"/>
    </i>
    <i>
      <x v="1465"/>
      <x v="3"/>
    </i>
    <i>
      <x v="1466"/>
      <x v="11"/>
    </i>
    <i>
      <x v="1467"/>
      <x v="11"/>
    </i>
    <i>
      <x v="1468"/>
      <x v="1"/>
    </i>
    <i>
      <x v="1469"/>
      <x v="1"/>
    </i>
    <i>
      <x v="1470"/>
      <x v="1"/>
    </i>
    <i>
      <x v="1471"/>
      <x v="1"/>
    </i>
    <i>
      <x v="1472"/>
      <x v="10"/>
    </i>
    <i>
      <x v="1473"/>
      <x v="8"/>
    </i>
    <i>
      <x v="1474"/>
      <x v="8"/>
    </i>
    <i>
      <x v="1475"/>
      <x v="1"/>
    </i>
    <i>
      <x v="1476"/>
      <x v="1"/>
    </i>
    <i>
      <x v="1477"/>
      <x v="1"/>
    </i>
    <i>
      <x v="1478"/>
      <x v="1"/>
    </i>
    <i>
      <x v="1479"/>
      <x v="1"/>
    </i>
    <i>
      <x v="1480"/>
      <x v="1"/>
    </i>
    <i>
      <x v="1481"/>
      <x v="1"/>
    </i>
    <i>
      <x v="1482"/>
      <x v="1"/>
    </i>
    <i>
      <x v="1483"/>
      <x v="1"/>
    </i>
    <i>
      <x v="1484"/>
      <x v="1"/>
    </i>
    <i>
      <x v="1485"/>
      <x v="1"/>
    </i>
    <i>
      <x v="1486"/>
      <x v="1"/>
    </i>
    <i>
      <x v="1487"/>
      <x v="1"/>
    </i>
    <i>
      <x v="1488"/>
      <x v="1"/>
    </i>
    <i>
      <x v="1489"/>
      <x v="1"/>
    </i>
    <i>
      <x v="1490"/>
      <x v="1"/>
    </i>
    <i>
      <x v="1491"/>
      <x v="1"/>
    </i>
    <i>
      <x v="1492"/>
      <x v="1"/>
    </i>
    <i>
      <x v="1493"/>
      <x v="1"/>
    </i>
    <i>
      <x v="1494"/>
      <x v="1"/>
    </i>
    <i>
      <x v="1495"/>
      <x v="1"/>
    </i>
    <i>
      <x v="1496"/>
      <x v="1"/>
    </i>
    <i>
      <x v="1497"/>
      <x v="1"/>
    </i>
    <i>
      <x v="1498"/>
      <x v="1"/>
    </i>
    <i>
      <x v="1499"/>
      <x v="1"/>
    </i>
    <i>
      <x v="1500"/>
      <x v="1"/>
    </i>
    <i>
      <x v="1501"/>
      <x v="1"/>
    </i>
    <i>
      <x v="1502"/>
      <x v="1"/>
    </i>
    <i>
      <x v="1503"/>
      <x v="1"/>
    </i>
    <i>
      <x v="1504"/>
      <x v="11"/>
    </i>
    <i>
      <x v="1505"/>
      <x v="1"/>
    </i>
    <i>
      <x v="1506"/>
      <x v="1"/>
    </i>
    <i>
      <x v="1507"/>
      <x v="1"/>
    </i>
    <i>
      <x v="1508"/>
      <x v="2"/>
    </i>
    <i>
      <x v="1509"/>
      <x v="1"/>
    </i>
    <i>
      <x v="1510"/>
      <x v="11"/>
    </i>
    <i>
      <x v="1511"/>
      <x v="1"/>
    </i>
    <i>
      <x v="1512"/>
      <x v="1"/>
    </i>
    <i>
      <x v="1513"/>
      <x v="3"/>
    </i>
    <i>
      <x v="1514"/>
      <x v="1"/>
    </i>
    <i>
      <x v="1515"/>
      <x v="1"/>
    </i>
    <i>
      <x v="1516"/>
      <x v="1"/>
    </i>
    <i>
      <x v="1517"/>
      <x v="1"/>
    </i>
    <i>
      <x v="1518"/>
      <x v="3"/>
    </i>
    <i>
      <x v="1519"/>
      <x v="8"/>
    </i>
    <i>
      <x v="1520"/>
      <x v="1"/>
    </i>
    <i>
      <x v="1521"/>
      <x v="11"/>
    </i>
    <i>
      <x v="1522"/>
      <x v="1"/>
    </i>
    <i>
      <x v="1523"/>
      <x v="1"/>
    </i>
    <i>
      <x v="1524"/>
      <x v="1"/>
    </i>
    <i>
      <x v="1525"/>
      <x v="8"/>
    </i>
    <i>
      <x v="1526"/>
      <x v="1"/>
    </i>
    <i>
      <x v="1527"/>
      <x v="1"/>
    </i>
    <i>
      <x v="1528"/>
      <x v="10"/>
    </i>
    <i>
      <x v="1529"/>
      <x v="1"/>
    </i>
    <i>
      <x v="1530"/>
      <x v="1"/>
    </i>
    <i>
      <x v="1531"/>
      <x v="1"/>
    </i>
    <i>
      <x v="1532"/>
      <x v="1"/>
    </i>
    <i>
      <x v="1533"/>
      <x v="1"/>
    </i>
    <i>
      <x v="1534"/>
      <x v="1"/>
    </i>
    <i>
      <x v="1535"/>
      <x v="10"/>
    </i>
    <i>
      <x v="1536"/>
      <x v="1"/>
    </i>
    <i>
      <x v="1537"/>
      <x v="10"/>
    </i>
    <i>
      <x v="1538"/>
      <x v="10"/>
    </i>
    <i>
      <x v="1539"/>
      <x v="8"/>
    </i>
    <i>
      <x v="1540"/>
      <x v="8"/>
    </i>
    <i>
      <x v="1541"/>
      <x v="8"/>
    </i>
    <i>
      <x v="1542"/>
      <x v="1"/>
    </i>
    <i>
      <x v="1543"/>
      <x v="10"/>
    </i>
    <i>
      <x v="1544"/>
      <x v="10"/>
    </i>
    <i>
      <x v="1545"/>
      <x v="8"/>
    </i>
    <i>
      <x v="1546"/>
      <x v="8"/>
    </i>
    <i>
      <x v="1547"/>
      <x v="8"/>
    </i>
    <i>
      <x v="1548"/>
      <x v="1"/>
    </i>
    <i>
      <x v="1549"/>
      <x v="8"/>
    </i>
    <i>
      <x v="1550"/>
      <x v="8"/>
    </i>
    <i>
      <x v="1551"/>
      <x v="10"/>
    </i>
    <i>
      <x v="1552"/>
      <x v="8"/>
    </i>
    <i>
      <x v="1553"/>
      <x v="8"/>
    </i>
    <i>
      <x v="1554"/>
      <x v="10"/>
    </i>
    <i>
      <x v="1555"/>
      <x v="8"/>
    </i>
    <i>
      <x v="1556"/>
      <x v="10"/>
    </i>
    <i>
      <x v="1557"/>
      <x v="10"/>
    </i>
    <i>
      <x v="1558"/>
      <x v="1"/>
    </i>
    <i>
      <x v="1559"/>
      <x v="8"/>
    </i>
    <i>
      <x v="1560"/>
      <x v="10"/>
    </i>
    <i>
      <x v="1561"/>
      <x v="8"/>
    </i>
    <i>
      <x v="1562"/>
      <x v="1"/>
    </i>
    <i>
      <x v="1563"/>
      <x v="1"/>
    </i>
    <i>
      <x v="1564"/>
      <x v="1"/>
    </i>
    <i>
      <x v="1565"/>
      <x v="1"/>
    </i>
    <i>
      <x v="1566"/>
      <x v="10"/>
    </i>
    <i>
      <x v="1567"/>
      <x v="10"/>
    </i>
    <i>
      <x v="1568"/>
      <x v="1"/>
    </i>
    <i>
      <x v="1569"/>
      <x v="8"/>
    </i>
    <i>
      <x v="1570"/>
      <x v="8"/>
    </i>
    <i>
      <x v="1571"/>
      <x v="8"/>
    </i>
    <i>
      <x v="1572"/>
      <x v="8"/>
    </i>
    <i>
      <x v="1573"/>
      <x v="1"/>
    </i>
    <i>
      <x v="1574"/>
      <x v="10"/>
    </i>
    <i>
      <x v="1575"/>
      <x v="8"/>
    </i>
    <i>
      <x v="1576"/>
      <x v="8"/>
    </i>
    <i>
      <x v="1577"/>
      <x v="8"/>
    </i>
    <i>
      <x v="1578"/>
      <x v="1"/>
    </i>
    <i>
      <x v="1579"/>
      <x v="8"/>
    </i>
    <i>
      <x v="1580"/>
      <x v="1"/>
    </i>
    <i>
      <x v="1581"/>
      <x v="8"/>
    </i>
    <i>
      <x v="1582"/>
      <x v="10"/>
    </i>
    <i>
      <x v="1583"/>
      <x v="10"/>
    </i>
    <i>
      <x v="1584"/>
      <x v="1"/>
    </i>
    <i>
      <x v="1585"/>
      <x v="1"/>
    </i>
    <i>
      <x v="1586"/>
      <x v="1"/>
    </i>
    <i>
      <x v="1587"/>
      <x v="1"/>
    </i>
    <i>
      <x v="1588"/>
      <x v="1"/>
    </i>
    <i>
      <x v="1589"/>
      <x v="1"/>
    </i>
    <i>
      <x v="1590"/>
      <x v="2"/>
    </i>
    <i>
      <x v="1591"/>
      <x v="1"/>
    </i>
    <i>
      <x v="1592"/>
      <x v="8"/>
    </i>
    <i>
      <x v="1593"/>
      <x v="8"/>
    </i>
    <i>
      <x v="1594"/>
      <x v="1"/>
    </i>
    <i>
      <x v="1595"/>
      <x v="8"/>
    </i>
    <i>
      <x v="1596"/>
      <x v="2"/>
    </i>
    <i>
      <x v="1597"/>
      <x v="1"/>
    </i>
    <i>
      <x v="1598"/>
      <x v="10"/>
    </i>
    <i>
      <x v="1599"/>
      <x v="1"/>
    </i>
    <i>
      <x v="1600"/>
      <x v="8"/>
    </i>
    <i>
      <x v="1601"/>
      <x v="10"/>
    </i>
    <i>
      <x v="1602"/>
      <x v="8"/>
    </i>
    <i>
      <x v="1603"/>
      <x v="1"/>
    </i>
    <i>
      <x v="1604"/>
      <x v="8"/>
    </i>
    <i>
      <x v="1605"/>
      <x v="1"/>
    </i>
    <i>
      <x v="1606"/>
      <x v="8"/>
    </i>
    <i>
      <x v="1607"/>
      <x v="1"/>
    </i>
    <i>
      <x v="1608"/>
      <x v="1"/>
    </i>
    <i>
      <x v="1609"/>
      <x v="8"/>
    </i>
    <i>
      <x v="1610"/>
      <x v="8"/>
    </i>
    <i>
      <x v="1611"/>
      <x v="1"/>
    </i>
    <i>
      <x v="1612"/>
      <x v="1"/>
    </i>
    <i>
      <x v="1613"/>
      <x v="1"/>
    </i>
    <i>
      <x v="1614"/>
      <x v="1"/>
    </i>
    <i>
      <x v="1615"/>
      <x v="1"/>
    </i>
    <i>
      <x v="1616"/>
      <x v="1"/>
    </i>
    <i>
      <x v="1617"/>
      <x v="1"/>
    </i>
    <i>
      <x v="1618"/>
      <x v="1"/>
    </i>
    <i>
      <x v="1619"/>
      <x v="8"/>
    </i>
    <i>
      <x v="1620"/>
      <x v="8"/>
    </i>
    <i>
      <x v="1621"/>
      <x v="8"/>
    </i>
    <i>
      <x v="1622"/>
      <x v="5"/>
    </i>
    <i>
      <x v="1623"/>
      <x v="1"/>
    </i>
    <i>
      <x v="1624"/>
      <x v="10"/>
    </i>
    <i>
      <x v="1625"/>
      <x v="1"/>
    </i>
    <i>
      <x v="1626"/>
      <x v="1"/>
    </i>
    <i>
      <x v="1627"/>
      <x v="1"/>
    </i>
    <i>
      <x v="1628"/>
      <x v="1"/>
    </i>
    <i>
      <x v="1629"/>
      <x v="1"/>
    </i>
    <i>
      <x v="1630"/>
      <x v="8"/>
    </i>
    <i>
      <x v="1631"/>
      <x v="10"/>
    </i>
    <i>
      <x v="1632"/>
      <x v="10"/>
    </i>
    <i>
      <x v="1633"/>
      <x v="1"/>
    </i>
    <i>
      <x v="1634"/>
      <x v="1"/>
    </i>
    <i>
      <x v="1635"/>
      <x v="1"/>
    </i>
    <i>
      <x v="1636"/>
      <x v="1"/>
    </i>
    <i>
      <x v="1637"/>
      <x v="1"/>
    </i>
    <i>
      <x v="1638"/>
      <x v="1"/>
    </i>
    <i>
      <x v="1639"/>
      <x v="1"/>
    </i>
    <i>
      <x v="1640"/>
      <x v="8"/>
    </i>
    <i>
      <x v="1641"/>
      <x v="8"/>
    </i>
    <i>
      <x v="1642"/>
      <x v="8"/>
    </i>
    <i>
      <x v="1643"/>
      <x v="8"/>
    </i>
    <i>
      <x v="1644"/>
      <x v="1"/>
    </i>
    <i>
      <x v="1645"/>
      <x v="8"/>
    </i>
    <i>
      <x v="1646"/>
      <x v="1"/>
    </i>
    <i>
      <x v="1647"/>
      <x v="8"/>
    </i>
    <i>
      <x v="1648"/>
      <x v="8"/>
    </i>
    <i>
      <x v="1649"/>
      <x v="8"/>
    </i>
    <i>
      <x v="1650"/>
      <x v="2"/>
    </i>
    <i>
      <x v="1651"/>
      <x v="8"/>
    </i>
    <i>
      <x v="1652"/>
      <x v="1"/>
    </i>
    <i>
      <x v="1653"/>
      <x v="1"/>
    </i>
    <i>
      <x v="1654"/>
      <x v="11"/>
    </i>
    <i>
      <x v="1655"/>
      <x v="8"/>
    </i>
    <i>
      <x v="1656"/>
      <x v="8"/>
    </i>
    <i>
      <x v="1657"/>
      <x v="1"/>
    </i>
    <i>
      <x v="1658"/>
      <x v="1"/>
    </i>
    <i>
      <x v="1659"/>
      <x v="8"/>
    </i>
    <i>
      <x v="1660"/>
      <x v="1"/>
    </i>
    <i>
      <x v="1661"/>
      <x v="1"/>
    </i>
    <i>
      <x v="1662"/>
      <x v="1"/>
    </i>
    <i>
      <x v="1663"/>
      <x v="1"/>
    </i>
    <i>
      <x v="1664"/>
      <x v="8"/>
    </i>
    <i>
      <x v="1665"/>
      <x v="8"/>
    </i>
    <i>
      <x v="1666"/>
      <x v="8"/>
    </i>
    <i>
      <x v="1667"/>
      <x v="8"/>
    </i>
    <i>
      <x v="1668"/>
      <x v="8"/>
    </i>
    <i>
      <x v="1669"/>
      <x v="8"/>
    </i>
    <i>
      <x v="1670"/>
      <x v="8"/>
    </i>
    <i>
      <x v="1671"/>
      <x v="8"/>
    </i>
    <i>
      <x v="1672"/>
      <x v="8"/>
    </i>
    <i>
      <x v="1673"/>
      <x v="8"/>
    </i>
    <i>
      <x v="1674"/>
      <x v="8"/>
    </i>
    <i>
      <x v="1675"/>
      <x v="8"/>
    </i>
    <i>
      <x v="1676"/>
      <x v="8"/>
    </i>
    <i>
      <x v="1677"/>
      <x v="11"/>
    </i>
    <i>
      <x v="1678"/>
      <x v="1"/>
    </i>
    <i>
      <x v="1679"/>
      <x v="1"/>
    </i>
    <i>
      <x v="1680"/>
      <x v="8"/>
    </i>
    <i>
      <x v="1681"/>
      <x v="8"/>
    </i>
    <i>
      <x v="1682"/>
      <x v="8"/>
    </i>
    <i>
      <x v="1683"/>
      <x v="8"/>
    </i>
    <i>
      <x v="1684"/>
      <x v="8"/>
    </i>
    <i>
      <x v="1685"/>
      <x v="8"/>
    </i>
    <i>
      <x v="1686"/>
      <x v="8"/>
    </i>
    <i>
      <x v="1687"/>
      <x v="8"/>
    </i>
    <i>
      <x v="1688"/>
      <x v="8"/>
    </i>
    <i>
      <x v="1689"/>
      <x v="8"/>
    </i>
    <i>
      <x v="1690"/>
      <x v="1"/>
    </i>
    <i>
      <x v="1691"/>
      <x v="1"/>
    </i>
    <i>
      <x v="1692"/>
      <x v="1"/>
    </i>
    <i>
      <x v="1693"/>
      <x v="1"/>
    </i>
    <i>
      <x v="1694"/>
      <x v="1"/>
    </i>
    <i>
      <x v="1695"/>
      <x v="1"/>
    </i>
    <i>
      <x v="1696"/>
      <x v="1"/>
    </i>
    <i>
      <x v="1697"/>
      <x v="1"/>
    </i>
    <i>
      <x v="1698"/>
      <x v="1"/>
    </i>
    <i>
      <x v="1699"/>
      <x v="1"/>
    </i>
    <i>
      <x v="1700"/>
      <x v="1"/>
    </i>
    <i>
      <x v="1701"/>
      <x v="5"/>
    </i>
    <i>
      <x v="1702"/>
      <x v="10"/>
    </i>
    <i>
      <x v="1703"/>
      <x v="1"/>
    </i>
    <i>
      <x v="1704"/>
      <x v="8"/>
    </i>
    <i>
      <x v="1705"/>
      <x v="8"/>
    </i>
    <i>
      <x v="1706"/>
      <x v="8"/>
    </i>
    <i>
      <x v="1707"/>
      <x v="8"/>
    </i>
    <i>
      <x v="1708"/>
      <x v="8"/>
    </i>
    <i>
      <x v="1709"/>
      <x v="1"/>
    </i>
    <i>
      <x v="1710"/>
      <x v="8"/>
    </i>
    <i>
      <x v="1711"/>
      <x v="1"/>
    </i>
    <i>
      <x v="1712"/>
      <x v="1"/>
    </i>
    <i>
      <x v="1713"/>
      <x v="5"/>
    </i>
    <i>
      <x v="1714"/>
      <x v="1"/>
    </i>
    <i>
      <x v="1715"/>
      <x v="1"/>
    </i>
    <i>
      <x v="1716"/>
      <x v="8"/>
    </i>
    <i>
      <x v="1717"/>
      <x v="10"/>
    </i>
    <i>
      <x v="1718"/>
      <x v="5"/>
    </i>
    <i>
      <x v="1719"/>
      <x v="1"/>
    </i>
    <i>
      <x v="1720"/>
      <x v="1"/>
    </i>
    <i>
      <x v="1721"/>
      <x v="8"/>
    </i>
    <i>
      <x v="1722"/>
      <x v="10"/>
    </i>
    <i>
      <x v="1723"/>
      <x v="8"/>
    </i>
    <i>
      <x v="1724"/>
      <x v="1"/>
    </i>
    <i>
      <x v="1725"/>
      <x v="1"/>
    </i>
    <i>
      <x v="1726"/>
      <x v="1"/>
    </i>
    <i>
      <x v="1727"/>
      <x v="8"/>
    </i>
    <i>
      <x v="1728"/>
      <x v="8"/>
    </i>
    <i>
      <x v="1729"/>
      <x v="8"/>
    </i>
    <i>
      <x v="1730"/>
      <x v="1"/>
    </i>
    <i>
      <x v="1731"/>
      <x v="10"/>
    </i>
    <i>
      <x v="1732"/>
      <x v="10"/>
    </i>
    <i>
      <x v="1733"/>
      <x v="10"/>
    </i>
    <i>
      <x v="1734"/>
      <x v="1"/>
    </i>
    <i>
      <x v="1735"/>
      <x v="1"/>
    </i>
    <i>
      <x v="1736"/>
      <x v="2"/>
    </i>
    <i>
      <x v="1737"/>
      <x v="4"/>
    </i>
    <i>
      <x v="1738"/>
      <x v="3"/>
    </i>
    <i>
      <x v="1739"/>
      <x v="4"/>
    </i>
    <i>
      <x v="1740"/>
      <x v="3"/>
    </i>
  </rowItems>
  <colFields count="1">
    <field x="-2"/>
  </colFields>
  <colItems count="2">
    <i>
      <x/>
    </i>
    <i i="1">
      <x v="1"/>
    </i>
  </colItems>
  <dataFields count="2">
    <dataField name="Sum af Finansieret af projekt" fld="15" baseField="0" baseItem="0"/>
    <dataField name="Sum af Anskaffelsessum" fld="12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893037-66E9-41FD-BAF1-3E26958B9F24}" name="Tabel1" displayName="Tabel1" ref="A9:N1879" totalsRowShown="0" headerRowDxfId="21" dataDxfId="19" headerRowBorderDxfId="20" tableBorderDxfId="18" totalsRowBorderDxfId="17">
  <tableColumns count="14">
    <tableColumn id="1" xr3:uid="{F7D1EF76-C678-4A21-A09C-621DEEDF63F0}" name="ID-nr" dataDxfId="16"/>
    <tableColumn id="2" xr3:uid="{73DFFBE4-B6FF-47B1-8C65-7B5EDA380265}" name="Beskrivelse" dataDxfId="15"/>
    <tableColumn id="3" xr3:uid="{892AF874-6B82-47FD-868D-89EC75891504}" name="Projektnr" dataDxfId="14"/>
    <tableColumn id="4" xr3:uid="{402B7838-E740-4214-8C54-192127BFFA29}" name="Medarbejder" dataDxfId="13"/>
    <tableColumn id="5" xr3:uid="{0B44E787-DD8D-44ED-9FCA-D228C2B542BB}" name="Levetid" dataDxfId="12"/>
    <tableColumn id="6" xr3:uid="{1ECD4C2F-99EC-44F7-8EED-E8DB3ABE758B}" name="Placerings afdeling" dataDxfId="11"/>
    <tableColumn id="7" xr3:uid="{CC9DC566-E73A-4241-A255-DF78182200DF}" name="Adresse" dataDxfId="10"/>
    <tableColumn id="8" xr3:uid="{5287879A-79AF-45F0-913E-674310E12055}" name="Lokale" dataDxfId="9"/>
    <tableColumn id="9" xr3:uid="{9347F595-8483-4F68-A3CA-7D76633AEC38}" name="Producent" dataDxfId="8"/>
    <tableColumn id="10" xr3:uid="{934119E3-C738-4B40-89F5-9B0D6F1EC019}" name="Modelnr" dataDxfId="7"/>
    <tableColumn id="11" xr3:uid="{4E35AA14-E08E-492E-8C73-04740E0CBA1C}" name="Serienr" dataDxfId="6"/>
    <tableColumn id="12" xr3:uid="{2C739967-382C-4224-B794-BF0D94C3BB15}" name="Ibrugtag." dataDxfId="5"/>
    <tableColumn id="13" xr3:uid="{7478106F-69BB-414E-A3EC-25E97B34E0FC}" name="Anskaffelsessum" dataDxfId="4"/>
    <tableColumn id="14" xr3:uid="{0E57767C-A2B8-4D92-B3D2-1D7B4C1A1D28}" name="Bogført værdi" dataDxfId="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71BE9A-0A5C-4F65-B75D-E90BBD76A19A}" name="Tabel2" displayName="Tabel2" ref="C10106:C10107" insertRow="1" totalsRowShown="0" headerRowDxfId="2" dataDxfId="1">
  <autoFilter ref="C10106:C10107" xr:uid="{F771BE9A-0A5C-4F65-B75D-E90BBD76A19A}"/>
  <tableColumns count="1">
    <tableColumn id="1" xr3:uid="{C2973A75-FDF1-4BFC-8547-229E43FBCE5B}" name="Kolonne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sdunet.dk/da/servicesider/oekonomi/budget/loenoversigtoeko/loensatser" TargetMode="External"/><Relationship Id="rId1" Type="http://schemas.openxmlformats.org/officeDocument/2006/relationships/hyperlink" Target="https://sdunet.dk/da/servicesider/oekonomi/budget/loenoversigtoeko/inernt-cirk-vedr,-d-,-indtaegtsgivende-virksomhed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613A-2C6B-43D1-9B0A-32BAF9F4EDEB}">
  <sheetPr codeName="Ark1">
    <tabColor theme="8" tint="0.59999389629810485"/>
  </sheetPr>
  <dimension ref="A1:R78"/>
  <sheetViews>
    <sheetView tabSelected="1" zoomScale="90" zoomScaleNormal="90" workbookViewId="0">
      <selection activeCell="G14" sqref="G14:H14"/>
    </sheetView>
  </sheetViews>
  <sheetFormatPr defaultColWidth="9.1796875" defaultRowHeight="14.5" x14ac:dyDescent="0.35"/>
  <cols>
    <col min="1" max="1" width="1.1796875" style="1" customWidth="1"/>
    <col min="2" max="2" width="9" style="1" customWidth="1"/>
    <col min="3" max="3" width="16.81640625" style="2" customWidth="1"/>
    <col min="4" max="4" width="3.1796875" style="2" customWidth="1"/>
    <col min="5" max="5" width="41" style="2" customWidth="1"/>
    <col min="6" max="6" width="12.54296875" style="2" customWidth="1"/>
    <col min="7" max="7" width="57.7265625" style="2" customWidth="1"/>
    <col min="8" max="8" width="22" style="1" customWidth="1"/>
    <col min="9" max="9" width="36.26953125" style="1" customWidth="1"/>
    <col min="10" max="10" width="32.81640625" style="1" customWidth="1"/>
    <col min="11" max="11" width="23.81640625" style="1" customWidth="1"/>
    <col min="12" max="12" width="20.453125" style="1" customWidth="1"/>
    <col min="13" max="13" width="17.26953125" style="1" customWidth="1"/>
    <col min="14" max="14" width="41.7265625" style="1" customWidth="1"/>
    <col min="15" max="15" width="44.81640625" style="1" customWidth="1"/>
    <col min="16" max="16" width="20.54296875" style="1" hidden="1" customWidth="1"/>
    <col min="17" max="17" width="18.453125" style="1" customWidth="1"/>
    <col min="18" max="16384" width="9.1796875" style="1"/>
  </cols>
  <sheetData>
    <row r="1" spans="1:16" ht="6" customHeight="1" thickBot="1" x14ac:dyDescent="0.4">
      <c r="A1" s="193"/>
      <c r="B1" s="193"/>
      <c r="C1" s="194"/>
      <c r="D1" s="194"/>
      <c r="E1" s="194"/>
      <c r="F1" s="194"/>
      <c r="G1" s="194"/>
      <c r="H1" s="193"/>
      <c r="I1" s="193"/>
      <c r="J1" s="193"/>
      <c r="K1" s="193"/>
      <c r="L1" s="193"/>
      <c r="M1" s="193"/>
      <c r="N1" s="193"/>
    </row>
    <row r="2" spans="1:16" ht="36.5" thickBot="1" x14ac:dyDescent="0.85">
      <c r="A2" s="193"/>
      <c r="B2" s="478" t="s">
        <v>8728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80"/>
    </row>
    <row r="3" spans="1:16" ht="16.5" customHeight="1" x14ac:dyDescent="0.35">
      <c r="A3" s="193"/>
      <c r="B3" s="361" t="s">
        <v>13</v>
      </c>
      <c r="C3" s="493" t="s">
        <v>7952</v>
      </c>
      <c r="D3" s="494"/>
      <c r="E3" s="494"/>
      <c r="F3" s="494"/>
      <c r="G3" s="501" t="s">
        <v>7974</v>
      </c>
      <c r="H3" s="502"/>
      <c r="I3" s="502"/>
      <c r="J3" s="502"/>
      <c r="K3" s="502"/>
      <c r="L3" s="502"/>
      <c r="M3" s="502"/>
      <c r="N3" s="503"/>
    </row>
    <row r="4" spans="1:16" ht="16.5" customHeight="1" x14ac:dyDescent="0.35">
      <c r="A4" s="193"/>
      <c r="B4" s="362"/>
      <c r="C4" s="440" t="s">
        <v>7953</v>
      </c>
      <c r="D4" s="441"/>
      <c r="E4" s="441"/>
      <c r="F4" s="441"/>
      <c r="G4" s="490" t="s">
        <v>7975</v>
      </c>
      <c r="H4" s="491"/>
      <c r="I4" s="491"/>
      <c r="J4" s="491"/>
      <c r="K4" s="491"/>
      <c r="L4" s="491"/>
      <c r="M4" s="491"/>
      <c r="N4" s="492"/>
    </row>
    <row r="5" spans="1:16" ht="16.5" customHeight="1" x14ac:dyDescent="0.35">
      <c r="A5" s="193"/>
      <c r="B5" s="362"/>
      <c r="C5" s="440" t="s">
        <v>4</v>
      </c>
      <c r="D5" s="441"/>
      <c r="E5" s="441"/>
      <c r="F5" s="441"/>
      <c r="G5" s="490" t="s">
        <v>7976</v>
      </c>
      <c r="H5" s="491"/>
      <c r="I5" s="491"/>
      <c r="J5" s="491"/>
      <c r="K5" s="491"/>
      <c r="L5" s="491"/>
      <c r="M5" s="491"/>
      <c r="N5" s="492"/>
    </row>
    <row r="6" spans="1:16" ht="16.5" customHeight="1" x14ac:dyDescent="0.35">
      <c r="A6" s="193"/>
      <c r="B6" s="362"/>
      <c r="C6" s="440" t="s">
        <v>96</v>
      </c>
      <c r="D6" s="441"/>
      <c r="E6" s="441"/>
      <c r="F6" s="441"/>
      <c r="G6" s="490" t="s">
        <v>7977</v>
      </c>
      <c r="H6" s="491"/>
      <c r="I6" s="491"/>
      <c r="J6" s="491"/>
      <c r="K6" s="491"/>
      <c r="L6" s="491"/>
      <c r="M6" s="491"/>
      <c r="N6" s="492"/>
    </row>
    <row r="7" spans="1:16" ht="16.5" customHeight="1" x14ac:dyDescent="0.35">
      <c r="A7" s="193"/>
      <c r="B7" s="362"/>
      <c r="C7" s="440" t="s">
        <v>127</v>
      </c>
      <c r="D7" s="441"/>
      <c r="E7" s="441"/>
      <c r="F7" s="441"/>
      <c r="G7" s="490" t="s">
        <v>7978</v>
      </c>
      <c r="H7" s="491"/>
      <c r="I7" s="491"/>
      <c r="J7" s="491"/>
      <c r="K7" s="491"/>
      <c r="L7" s="491"/>
      <c r="M7" s="491"/>
      <c r="N7" s="492"/>
    </row>
    <row r="8" spans="1:16" ht="16.5" customHeight="1" x14ac:dyDescent="0.35">
      <c r="A8" s="193"/>
      <c r="B8" s="362"/>
      <c r="C8" s="440" t="s">
        <v>92</v>
      </c>
      <c r="D8" s="441"/>
      <c r="E8" s="441"/>
      <c r="F8" s="441"/>
      <c r="G8" s="504" t="s">
        <v>7979</v>
      </c>
      <c r="H8" s="436"/>
      <c r="I8" s="436"/>
      <c r="J8" s="436"/>
      <c r="K8" s="436"/>
      <c r="L8" s="436"/>
      <c r="M8" s="436"/>
      <c r="N8" s="437"/>
    </row>
    <row r="9" spans="1:16" ht="16.5" customHeight="1" x14ac:dyDescent="0.35">
      <c r="A9" s="193"/>
      <c r="B9" s="362"/>
      <c r="C9" s="440" t="s">
        <v>7954</v>
      </c>
      <c r="D9" s="441"/>
      <c r="E9" s="441"/>
      <c r="F9" s="441"/>
      <c r="G9" s="435" t="s">
        <v>7979</v>
      </c>
      <c r="H9" s="436"/>
      <c r="I9" s="436"/>
      <c r="J9" s="436"/>
      <c r="K9" s="436"/>
      <c r="L9" s="436"/>
      <c r="M9" s="436"/>
      <c r="N9" s="437"/>
    </row>
    <row r="10" spans="1:16" ht="16.5" customHeight="1" thickBot="1" x14ac:dyDescent="0.4">
      <c r="A10" s="193"/>
      <c r="B10" s="363"/>
      <c r="C10" s="442" t="s">
        <v>8025</v>
      </c>
      <c r="D10" s="443"/>
      <c r="E10" s="443"/>
      <c r="F10" s="443"/>
      <c r="G10" s="364">
        <v>1</v>
      </c>
      <c r="H10" s="365"/>
      <c r="I10" s="365"/>
      <c r="J10" s="365"/>
      <c r="K10" s="365"/>
      <c r="L10" s="365"/>
      <c r="M10" s="365"/>
      <c r="N10" s="366"/>
    </row>
    <row r="11" spans="1:16" ht="8.25" customHeight="1" thickBot="1" x14ac:dyDescent="0.4">
      <c r="A11" s="193"/>
      <c r="B11" s="481"/>
      <c r="C11" s="460"/>
      <c r="D11" s="460"/>
      <c r="E11" s="460"/>
      <c r="F11" s="460"/>
      <c r="G11" s="460"/>
      <c r="H11" s="460"/>
      <c r="I11" s="460"/>
      <c r="J11" s="460"/>
      <c r="K11" s="460"/>
      <c r="L11" s="460"/>
      <c r="M11" s="460"/>
      <c r="N11" s="460"/>
    </row>
    <row r="12" spans="1:16" ht="36.5" thickBot="1" x14ac:dyDescent="0.85">
      <c r="A12" s="193"/>
      <c r="B12" s="478" t="s">
        <v>8026</v>
      </c>
      <c r="C12" s="479"/>
      <c r="D12" s="479"/>
      <c r="E12" s="479"/>
      <c r="F12" s="479"/>
      <c r="G12" s="479"/>
      <c r="H12" s="479"/>
      <c r="I12" s="479"/>
      <c r="J12" s="479"/>
      <c r="K12" s="479"/>
      <c r="L12" s="479"/>
      <c r="M12" s="479"/>
      <c r="N12" s="480"/>
      <c r="P12" s="134"/>
    </row>
    <row r="13" spans="1:16" ht="15" customHeight="1" thickBot="1" x14ac:dyDescent="0.4">
      <c r="A13" s="193"/>
      <c r="B13" s="367" t="s">
        <v>7987</v>
      </c>
      <c r="C13" s="196" t="s">
        <v>6</v>
      </c>
      <c r="D13" s="390"/>
      <c r="E13" s="391"/>
      <c r="F13" s="198" t="s">
        <v>7</v>
      </c>
      <c r="G13" s="486" t="s">
        <v>8010</v>
      </c>
      <c r="H13" s="487"/>
      <c r="I13" s="199" t="s">
        <v>3</v>
      </c>
      <c r="J13" s="199" t="s">
        <v>7947</v>
      </c>
      <c r="K13" s="132" t="s">
        <v>14</v>
      </c>
      <c r="L13" s="132" t="s">
        <v>10</v>
      </c>
      <c r="M13" s="132" t="s">
        <v>9</v>
      </c>
      <c r="N13" s="200" t="s">
        <v>15</v>
      </c>
      <c r="P13" s="134"/>
    </row>
    <row r="14" spans="1:16" ht="17.25" customHeight="1" x14ac:dyDescent="0.4">
      <c r="A14" s="193"/>
      <c r="B14" s="384"/>
      <c r="C14" s="201" t="str">
        <f>IF(G14="Vælg stillingskategori…","","1100")</f>
        <v/>
      </c>
      <c r="D14" s="495"/>
      <c r="E14" s="496"/>
      <c r="F14" s="202" t="str">
        <f>IF(G14="Vælg stillingskategori…","",Kostpriser!$I$40)</f>
        <v/>
      </c>
      <c r="G14" s="488" t="s">
        <v>8597</v>
      </c>
      <c r="H14" s="489"/>
      <c r="I14" s="203" t="s">
        <v>8009</v>
      </c>
      <c r="J14" s="204"/>
      <c r="K14" s="205"/>
      <c r="L14" s="206" t="str">
        <f>IF(SUM(J14+K14)&gt;0,SUM(J14+K14),"")</f>
        <v/>
      </c>
      <c r="M14" s="207">
        <f>IF(G14="Vælg titel…","",_xlfn.XLOOKUP(G14,Kostpriser!$H$5:$H$16,Kostpriser!$I$5:$I$16))</f>
        <v>0</v>
      </c>
      <c r="N14" s="208" t="str">
        <f>IF(L14="","",L14*M14)</f>
        <v/>
      </c>
      <c r="O14" s="133" t="str">
        <f>IF(G14="Vælg stillingskategori…","Der skal minimum være 1 betjeningstime registreret",(IF(K14=0,"Indtast timer i kolonnen: Direkte arbejdstimer","")))</f>
        <v>Der skal minimum være 1 betjeningstime registreret</v>
      </c>
      <c r="P14" s="135" t="str">
        <f>N14</f>
        <v/>
      </c>
    </row>
    <row r="15" spans="1:16" ht="17.25" customHeight="1" x14ac:dyDescent="0.4">
      <c r="A15" s="193"/>
      <c r="B15" s="384"/>
      <c r="C15" s="209" t="str">
        <f t="shared" ref="C15:C18" si="0">IF(G15="Vælg stillingskategori…","","1100")</f>
        <v/>
      </c>
      <c r="D15" s="497"/>
      <c r="E15" s="498"/>
      <c r="F15" s="210" t="str">
        <f>IF(G15="Vælg stillingskategori…","",Kostpriser!$I$40)</f>
        <v/>
      </c>
      <c r="G15" s="482" t="s">
        <v>8597</v>
      </c>
      <c r="H15" s="482"/>
      <c r="I15" s="212"/>
      <c r="J15" s="213"/>
      <c r="K15" s="214"/>
      <c r="L15" s="215" t="str">
        <f>IF(SUM(J15+K15)&gt;0,SUM(J15+K15),"")</f>
        <v/>
      </c>
      <c r="M15" s="216">
        <f>IF(G15="Vælg titel…","",_xlfn.XLOOKUP(G15,Kostpriser!$H$5:$H$16,Kostpriser!$I$5:$I$16))</f>
        <v>0</v>
      </c>
      <c r="N15" s="217" t="str">
        <f>IF(L15="","",L15*M15)</f>
        <v/>
      </c>
      <c r="O15" s="133" t="str">
        <f>IF(G15="Vælg stillingskategori…","",(IF(K15=0,"Indtast timer i kolonnen: Direkte arbejdstimer","")))</f>
        <v/>
      </c>
      <c r="P15" s="135" t="str">
        <f t="shared" ref="P15:P54" si="1">N15</f>
        <v/>
      </c>
    </row>
    <row r="16" spans="1:16" ht="17.25" customHeight="1" x14ac:dyDescent="0.4">
      <c r="A16" s="193"/>
      <c r="B16" s="384"/>
      <c r="C16" s="209" t="str">
        <f t="shared" si="0"/>
        <v/>
      </c>
      <c r="D16" s="497"/>
      <c r="E16" s="498"/>
      <c r="F16" s="210" t="str">
        <f>IF(G16="Vælg stillingskategori…","",Kostpriser!$I$40)</f>
        <v/>
      </c>
      <c r="G16" s="482" t="s">
        <v>8597</v>
      </c>
      <c r="H16" s="482"/>
      <c r="I16" s="212"/>
      <c r="J16" s="213"/>
      <c r="K16" s="214"/>
      <c r="L16" s="215" t="str">
        <f>IF(SUM(J16+K16)&gt;0,SUM(J16+K16),"")</f>
        <v/>
      </c>
      <c r="M16" s="216">
        <f>IF(G16="Vælg titel…","",_xlfn.XLOOKUP(G16,Kostpriser!$H$5:$H$16,Kostpriser!$I$5:$I$16))</f>
        <v>0</v>
      </c>
      <c r="N16" s="217" t="str">
        <f t="shared" ref="N16:N18" si="2">IF(L16="","",L16*M16)</f>
        <v/>
      </c>
      <c r="O16" s="133" t="str">
        <f>IF(G16="Vælg stillingskategori…","",(IF(K16=0,"Indtast timer i kolonnen: Direkte arbejdstimer","")))</f>
        <v/>
      </c>
      <c r="P16" s="135" t="str">
        <f t="shared" si="1"/>
        <v/>
      </c>
    </row>
    <row r="17" spans="1:16" ht="17.25" customHeight="1" x14ac:dyDescent="0.4">
      <c r="A17" s="193"/>
      <c r="B17" s="384"/>
      <c r="C17" s="209" t="str">
        <f t="shared" si="0"/>
        <v/>
      </c>
      <c r="D17" s="497"/>
      <c r="E17" s="498"/>
      <c r="F17" s="210" t="str">
        <f>IF(G17="Vælg stillingskategori…","",Kostpriser!$I$40)</f>
        <v/>
      </c>
      <c r="G17" s="482" t="s">
        <v>8597</v>
      </c>
      <c r="H17" s="482"/>
      <c r="I17" s="212"/>
      <c r="J17" s="213"/>
      <c r="K17" s="214"/>
      <c r="L17" s="215" t="str">
        <f t="shared" ref="L17:L18" si="3">IF(SUM(J17+K17)&gt;0,SUM(J17+K17),"")</f>
        <v/>
      </c>
      <c r="M17" s="216">
        <f>IF(G17="Vælg titel…","",_xlfn.XLOOKUP(G17,Kostpriser!$H$5:$H$16,Kostpriser!$I$5:$I$16))</f>
        <v>0</v>
      </c>
      <c r="N17" s="217" t="str">
        <f t="shared" si="2"/>
        <v/>
      </c>
      <c r="O17" s="133" t="str">
        <f>IF(G17="Vælg stillingskategori…","",(IF(K17=0,"Indtast timer i kolonnen: Direkte arbejdstimer","")))</f>
        <v/>
      </c>
      <c r="P17" s="135" t="str">
        <f t="shared" si="1"/>
        <v/>
      </c>
    </row>
    <row r="18" spans="1:16" ht="17.25" customHeight="1" thickBot="1" x14ac:dyDescent="0.45">
      <c r="A18" s="193"/>
      <c r="B18" s="483"/>
      <c r="C18" s="218" t="str">
        <f t="shared" si="0"/>
        <v/>
      </c>
      <c r="D18" s="499"/>
      <c r="E18" s="500"/>
      <c r="F18" s="219" t="str">
        <f>IF(G18="Vælg stillingskategori…","",Kostpriser!$I$40)</f>
        <v/>
      </c>
      <c r="G18" s="484" t="s">
        <v>8597</v>
      </c>
      <c r="H18" s="485"/>
      <c r="I18" s="220"/>
      <c r="J18" s="221"/>
      <c r="K18" s="222"/>
      <c r="L18" s="223" t="str">
        <f t="shared" si="3"/>
        <v/>
      </c>
      <c r="M18" s="224">
        <f>IF(G18="Vælg titel…","",_xlfn.XLOOKUP(G18,Kostpriser!$H$5:$H$16,Kostpriser!$I$5:$I$16))</f>
        <v>0</v>
      </c>
      <c r="N18" s="225" t="str">
        <f t="shared" si="2"/>
        <v/>
      </c>
      <c r="O18" s="133" t="str">
        <f>IF(G18="Vælg stillingskategori…","",(IF(K18=0,"Indtast timer i kolonnen: Direkte arbejdstimer","")))</f>
        <v/>
      </c>
      <c r="P18" s="135" t="str">
        <f t="shared" si="1"/>
        <v/>
      </c>
    </row>
    <row r="19" spans="1:16" ht="3.75" customHeight="1" thickBot="1" x14ac:dyDescent="0.4">
      <c r="A19" s="193"/>
      <c r="B19" s="226"/>
      <c r="C19" s="227"/>
      <c r="D19" s="227"/>
      <c r="E19" s="227"/>
      <c r="F19" s="227"/>
      <c r="G19" s="227"/>
      <c r="H19" s="193"/>
      <c r="I19" s="193"/>
      <c r="J19" s="193"/>
      <c r="K19" s="193"/>
      <c r="L19" s="193"/>
      <c r="M19" s="193"/>
      <c r="N19" s="228"/>
      <c r="P19" s="135">
        <f t="shared" si="1"/>
        <v>0</v>
      </c>
    </row>
    <row r="20" spans="1:16" ht="15" thickBot="1" x14ac:dyDescent="0.4">
      <c r="A20" s="193"/>
      <c r="B20" s="511" t="s">
        <v>7988</v>
      </c>
      <c r="C20" s="229" t="s">
        <v>6</v>
      </c>
      <c r="D20" s="390"/>
      <c r="E20" s="391"/>
      <c r="F20" s="230" t="s">
        <v>7</v>
      </c>
      <c r="G20" s="438" t="s">
        <v>8010</v>
      </c>
      <c r="H20" s="439"/>
      <c r="I20" s="231" t="s">
        <v>3</v>
      </c>
      <c r="J20" s="231" t="s">
        <v>8023</v>
      </c>
      <c r="K20" s="167" t="str">
        <f>+K13</f>
        <v>Direkte arbejdstimer</v>
      </c>
      <c r="L20" s="232"/>
      <c r="M20" s="167" t="str">
        <f>+M13</f>
        <v>Timeløn</v>
      </c>
      <c r="N20" s="233" t="s">
        <v>15</v>
      </c>
      <c r="P20" s="135"/>
    </row>
    <row r="21" spans="1:16" ht="16.5" customHeight="1" x14ac:dyDescent="0.4">
      <c r="A21" s="193"/>
      <c r="B21" s="512"/>
      <c r="C21" s="234" t="str">
        <f>IF(G21="Vælg stillingskategori…","","1200")</f>
        <v/>
      </c>
      <c r="D21" s="398"/>
      <c r="E21" s="399"/>
      <c r="F21" s="235" t="str">
        <f>IF(G21="Vælg stillingskategori…","",Kostpriser!$I$40)</f>
        <v/>
      </c>
      <c r="G21" s="415" t="s">
        <v>8597</v>
      </c>
      <c r="H21" s="416"/>
      <c r="I21" s="236"/>
      <c r="J21" s="237" t="s">
        <v>100</v>
      </c>
      <c r="K21" s="238"/>
      <c r="L21" s="239"/>
      <c r="M21" s="240">
        <f>_xlfn.XLOOKUP(G21,Kostpriser!$H$21:$H$29,Kostpriser!$I$21:$I$29)</f>
        <v>0</v>
      </c>
      <c r="N21" s="241" t="str">
        <f>IF(K21&gt;0,K21*M21,"")</f>
        <v/>
      </c>
      <c r="O21" s="133" t="str">
        <f>IF(G21="Vælg stillingskategori…","",(IF(K21=0,"Indtast timer i kolonnen: Direkte arbejdstimer","")))</f>
        <v/>
      </c>
      <c r="P21" s="135" t="str">
        <f t="shared" si="1"/>
        <v/>
      </c>
    </row>
    <row r="22" spans="1:16" ht="16.5" customHeight="1" x14ac:dyDescent="0.4">
      <c r="A22" s="193"/>
      <c r="B22" s="512"/>
      <c r="C22" s="209" t="str">
        <f t="shared" ref="C22:C23" si="4">IF(G22="Vælg stillingskategori…","","1200")</f>
        <v/>
      </c>
      <c r="D22" s="400"/>
      <c r="E22" s="401"/>
      <c r="F22" s="210" t="str">
        <f>IF(G22="Vælg stillingskategori…","",Kostpriser!$I$40)</f>
        <v/>
      </c>
      <c r="G22" s="413" t="s">
        <v>8597</v>
      </c>
      <c r="H22" s="414"/>
      <c r="I22" s="212"/>
      <c r="J22" s="211" t="s">
        <v>100</v>
      </c>
      <c r="K22" s="214"/>
      <c r="L22" s="242"/>
      <c r="M22" s="216">
        <f>_xlfn.XLOOKUP(G22,Kostpriser!$H$21:$H$29,Kostpriser!$I$21:$I$29)</f>
        <v>0</v>
      </c>
      <c r="N22" s="243" t="str">
        <f t="shared" ref="N22:N23" si="5">IF(K22&gt;0,K22*M22,"")</f>
        <v/>
      </c>
      <c r="O22" s="133" t="str">
        <f>IF(G22="Vælg stillingskategori…","",(IF(K22=0,"Indtast timer i kolonnen: Direkte arbejdstimer","")))</f>
        <v/>
      </c>
      <c r="P22" s="135" t="str">
        <f t="shared" si="1"/>
        <v/>
      </c>
    </row>
    <row r="23" spans="1:16" ht="16.5" customHeight="1" thickBot="1" x14ac:dyDescent="0.45">
      <c r="A23" s="193"/>
      <c r="B23" s="513"/>
      <c r="C23" s="218" t="str">
        <f t="shared" si="4"/>
        <v/>
      </c>
      <c r="D23" s="402"/>
      <c r="E23" s="403"/>
      <c r="F23" s="244" t="str">
        <f>IF(G23="Vælg stillingskategori…","",Kostpriser!$I$40)</f>
        <v/>
      </c>
      <c r="G23" s="417" t="s">
        <v>8597</v>
      </c>
      <c r="H23" s="418"/>
      <c r="I23" s="220"/>
      <c r="J23" s="246" t="s">
        <v>100</v>
      </c>
      <c r="K23" s="222"/>
      <c r="L23" s="247"/>
      <c r="M23" s="224">
        <f>_xlfn.XLOOKUP(G23,Kostpriser!$H$21:$H$29,Kostpriser!$I$21:$I$29)</f>
        <v>0</v>
      </c>
      <c r="N23" s="248" t="str">
        <f t="shared" si="5"/>
        <v/>
      </c>
      <c r="O23" s="133" t="str">
        <f>IF(G23="Vælg stillingskategori…","",(IF(K23=0,"Indtast timer i kolonnen: Direkte arbejdstimer","")))</f>
        <v/>
      </c>
      <c r="P23" s="135" t="str">
        <f t="shared" si="1"/>
        <v/>
      </c>
    </row>
    <row r="24" spans="1:16" ht="7.5" customHeight="1" thickBot="1" x14ac:dyDescent="0.4">
      <c r="A24" s="193"/>
      <c r="B24" s="421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P24" s="135">
        <f t="shared" si="1"/>
        <v>0</v>
      </c>
    </row>
    <row r="25" spans="1:16" ht="36.75" customHeight="1" thickBot="1" x14ac:dyDescent="0.4">
      <c r="A25" s="193"/>
      <c r="B25" s="478" t="s">
        <v>128</v>
      </c>
      <c r="C25" s="388"/>
      <c r="D25" s="388"/>
      <c r="E25" s="388"/>
      <c r="F25" s="388"/>
      <c r="G25" s="388"/>
      <c r="H25" s="388"/>
      <c r="I25" s="388"/>
      <c r="J25" s="388"/>
      <c r="K25" s="388"/>
      <c r="L25" s="388"/>
      <c r="M25" s="388"/>
      <c r="N25" s="389"/>
      <c r="P25" s="135"/>
    </row>
    <row r="26" spans="1:16" ht="48.75" customHeight="1" thickBot="1" x14ac:dyDescent="0.4">
      <c r="A26" s="193"/>
      <c r="B26" s="361" t="s">
        <v>128</v>
      </c>
      <c r="C26" s="196" t="s">
        <v>8017</v>
      </c>
      <c r="D26" s="392" t="s">
        <v>7989</v>
      </c>
      <c r="E26" s="393"/>
      <c r="F26" s="198" t="s">
        <v>7</v>
      </c>
      <c r="G26" s="311" t="s">
        <v>130</v>
      </c>
      <c r="H26" s="311" t="s">
        <v>131</v>
      </c>
      <c r="I26" s="338" t="s">
        <v>132</v>
      </c>
      <c r="J26" s="198" t="s">
        <v>7944</v>
      </c>
      <c r="K26" s="198" t="s">
        <v>134</v>
      </c>
      <c r="L26" s="198" t="s">
        <v>135</v>
      </c>
      <c r="M26" s="325" t="s">
        <v>7945</v>
      </c>
      <c r="N26" s="287" t="s">
        <v>7969</v>
      </c>
      <c r="P26" s="135"/>
    </row>
    <row r="27" spans="1:16" ht="41.25" customHeight="1" x14ac:dyDescent="0.35">
      <c r="A27" s="193"/>
      <c r="B27" s="384"/>
      <c r="C27" s="250"/>
      <c r="D27" s="329" t="b">
        <v>0</v>
      </c>
      <c r="E27" s="326" t="str">
        <f>IF(O27="","Vælg udstyr - indtast ID-nr. (i kolonne C)",(IF(O27=0,"Udstyr anskaffet via ordinære midler. Kan anvendes til indtægtsdækket virksomhed",IF(D27=TRUE,"FSØ godkendt. Udstyr kan anvendes til indtægtsdækket virksomhed","Udstyr anskaffet via eksterne midler. Må muligvis ikke benyttes. Kontakt FSØ"))))</f>
        <v>Vælg udstyr - indtast ID-nr. (i kolonne C)</v>
      </c>
      <c r="F27" s="252" t="str">
        <f>IF(C27="","",Kostpriser!$I$40)</f>
        <v/>
      </c>
      <c r="G27" s="331" t="str">
        <f>IF(C27="","",_xlfn.XLOOKUP(C27,Pivot!$A$5:$A$10106,Pivot!$G$5:$G$10106,"Ikke fundet"))</f>
        <v/>
      </c>
      <c r="H27" s="253"/>
      <c r="I27" s="254" t="str">
        <f>IF(C27="","",_xlfn.XLOOKUP(C27,Pivot!$A$5:$A$10106,Pivot!$D$5:$D$10106,"Ikke fundet"))</f>
        <v/>
      </c>
      <c r="J27" s="334" t="str">
        <f>IF(C27="","",_xlfn.XLOOKUP(C27,'SKJULT DATA'!$O$10:$O$10106,'SKJULT DATA'!$Q$10:$Q$10106,"Ikke fundet"))</f>
        <v/>
      </c>
      <c r="K27" s="255">
        <v>220</v>
      </c>
      <c r="L27" s="255">
        <v>7.4</v>
      </c>
      <c r="M27" s="256" t="str">
        <f t="shared" ref="M27:M32" si="6">IF(C27="","",I27/J27/K27/L27)</f>
        <v/>
      </c>
      <c r="N27" s="257" t="str">
        <f>IF(M27="","",ROUND((H27*M27),2))</f>
        <v/>
      </c>
      <c r="O27" s="317" t="str">
        <f>IF(C27="","",_xlfn.XLOOKUP(C27,Pivot!$A$5:$A$10106,Pivot!$C$5:$C$10106,"Ikke fundet"))</f>
        <v/>
      </c>
      <c r="P27" s="135" t="str">
        <f t="shared" si="1"/>
        <v/>
      </c>
    </row>
    <row r="28" spans="1:16" ht="40.5" customHeight="1" x14ac:dyDescent="0.35">
      <c r="A28" s="193"/>
      <c r="B28" s="384"/>
      <c r="C28" s="258"/>
      <c r="D28" s="328" t="b">
        <v>0</v>
      </c>
      <c r="E28" s="323" t="str">
        <f t="shared" ref="E28:E32" si="7">IF(O28="","Vælg udstyr - indtast ID-nr. (i kolonne C)",(IF(O28=0,"Udstyr anskaffet via ordinære midler. Kan anvendes til indtægtsdækket virksomhed",IF(D28=TRUE,"FSØ godkendt. Udstyr kan anvendes til indtægtsdækket virksomhed","Udstyr anskaffet via eksterne midler. Må muligvis ikke benyttes. Kontakt FSØ"))))</f>
        <v>Vælg udstyr - indtast ID-nr. (i kolonne C)</v>
      </c>
      <c r="F28" s="210" t="str">
        <f>IF(C28="","",Kostpriser!$I$40)</f>
        <v/>
      </c>
      <c r="G28" s="332" t="str">
        <f>IF(C28="","",_xlfn.XLOOKUP(C28,Pivot!$A$5:$A$10106,Pivot!$G$5:$G$10106,"Ikke fundet"))</f>
        <v/>
      </c>
      <c r="H28" s="259"/>
      <c r="I28" s="260" t="str">
        <f>IF(C28="","",_xlfn.XLOOKUP(C28,Pivot!$A$5:$A$10106,Pivot!$D$5:$D$10106,"Ikke fundet"))</f>
        <v/>
      </c>
      <c r="J28" s="335" t="str">
        <f>IF(C28="","",_xlfn.XLOOKUP(C28,'SKJULT DATA'!$O$10:$O$10106,'SKJULT DATA'!$Q$10:$Q$10106,"Ikke fundet"))</f>
        <v/>
      </c>
      <c r="K28" s="261">
        <v>220</v>
      </c>
      <c r="L28" s="261">
        <v>7.4</v>
      </c>
      <c r="M28" s="262" t="str">
        <f t="shared" si="6"/>
        <v/>
      </c>
      <c r="N28" s="263" t="str">
        <f>IF(M28="","",ROUND((H28*M28),2))</f>
        <v/>
      </c>
      <c r="O28" s="317" t="str">
        <f>IF(C28="","",_xlfn.XLOOKUP(C28,Pivot!$A$5:$A$10106,Pivot!$C$5:$C$10106,"Ikke fundet"))</f>
        <v/>
      </c>
      <c r="P28" s="135" t="str">
        <f t="shared" si="1"/>
        <v/>
      </c>
    </row>
    <row r="29" spans="1:16" ht="40.5" customHeight="1" x14ac:dyDescent="0.35">
      <c r="A29" s="193"/>
      <c r="B29" s="384"/>
      <c r="C29" s="258"/>
      <c r="D29" s="328" t="b">
        <v>0</v>
      </c>
      <c r="E29" s="323" t="str">
        <f t="shared" si="7"/>
        <v>Vælg udstyr - indtast ID-nr. (i kolonne C)</v>
      </c>
      <c r="F29" s="210" t="str">
        <f>IF(C29="","",Kostpriser!$I$40)</f>
        <v/>
      </c>
      <c r="G29" s="332" t="str">
        <f>IF(C29="","",_xlfn.XLOOKUP(C29,Pivot!$A$5:$A$10106,Pivot!$G$5:$G$10106,"Ikke fundet"))</f>
        <v/>
      </c>
      <c r="H29" s="259"/>
      <c r="I29" s="260" t="str">
        <f>IF(C29="","",_xlfn.XLOOKUP(C29,Pivot!$A$5:$A$10106,Pivot!$D$5:$D$10106,"Ikke fundet"))</f>
        <v/>
      </c>
      <c r="J29" s="335" t="str">
        <f>IF(C29="","",_xlfn.XLOOKUP(C29,'SKJULT DATA'!$O$10:$O$10106,'SKJULT DATA'!$Q$10:$Q$10106,"Ikke fundet"))</f>
        <v/>
      </c>
      <c r="K29" s="261">
        <v>220</v>
      </c>
      <c r="L29" s="261">
        <v>7.4</v>
      </c>
      <c r="M29" s="262" t="str">
        <f t="shared" si="6"/>
        <v/>
      </c>
      <c r="N29" s="263" t="str">
        <f t="shared" ref="N29:N32" si="8">IF(M29="","",ROUND((H29*M29),2))</f>
        <v/>
      </c>
      <c r="O29" s="317" t="str">
        <f>IF(C29="","",_xlfn.XLOOKUP(C29,Pivot!$A$5:$A$10106,Pivot!$C$5:$C$10106,"Ikke fundet"))</f>
        <v/>
      </c>
      <c r="P29" s="135" t="str">
        <f t="shared" si="1"/>
        <v/>
      </c>
    </row>
    <row r="30" spans="1:16" ht="40.5" customHeight="1" x14ac:dyDescent="0.35">
      <c r="A30" s="193"/>
      <c r="B30" s="384"/>
      <c r="C30" s="258"/>
      <c r="D30" s="328" t="b">
        <v>0</v>
      </c>
      <c r="E30" s="323" t="str">
        <f t="shared" si="7"/>
        <v>Vælg udstyr - indtast ID-nr. (i kolonne C)</v>
      </c>
      <c r="F30" s="210" t="str">
        <f>IF(C30="","",Kostpriser!$I$40)</f>
        <v/>
      </c>
      <c r="G30" s="332" t="str">
        <f>IF(C30="","",_xlfn.XLOOKUP(C30,Pivot!$A$5:$A$10106,Pivot!$G$5:$G$10106,"Ikke fundet"))</f>
        <v/>
      </c>
      <c r="H30" s="259"/>
      <c r="I30" s="260" t="str">
        <f>IF(C30="","",_xlfn.XLOOKUP(C30,Pivot!$A$5:$A$10106,Pivot!$D$5:$D$10106,"Ikke fundet"))</f>
        <v/>
      </c>
      <c r="J30" s="335" t="str">
        <f>IF(C30="","",_xlfn.XLOOKUP(C30,'SKJULT DATA'!$O$10:$O$10106,'SKJULT DATA'!$Q$10:$Q$10106,"Ikke fundet"))</f>
        <v/>
      </c>
      <c r="K30" s="261">
        <v>220</v>
      </c>
      <c r="L30" s="261">
        <v>7.4</v>
      </c>
      <c r="M30" s="262" t="str">
        <f t="shared" si="6"/>
        <v/>
      </c>
      <c r="N30" s="263" t="str">
        <f t="shared" si="8"/>
        <v/>
      </c>
      <c r="O30" s="317" t="str">
        <f>IF(C30="","",_xlfn.XLOOKUP(C30,Pivot!$A$5:$A$10106,Pivot!$C$5:$C$10106,"Ikke fundet"))</f>
        <v/>
      </c>
      <c r="P30" s="135" t="str">
        <f t="shared" si="1"/>
        <v/>
      </c>
    </row>
    <row r="31" spans="1:16" ht="40.5" customHeight="1" x14ac:dyDescent="0.35">
      <c r="A31" s="193"/>
      <c r="B31" s="384"/>
      <c r="C31" s="258"/>
      <c r="D31" s="328" t="b">
        <v>0</v>
      </c>
      <c r="E31" s="323" t="str">
        <f t="shared" si="7"/>
        <v>Vælg udstyr - indtast ID-nr. (i kolonne C)</v>
      </c>
      <c r="F31" s="210" t="str">
        <f>IF(C31="","",Kostpriser!$I$40)</f>
        <v/>
      </c>
      <c r="G31" s="332" t="str">
        <f>IF(C31="","",_xlfn.XLOOKUP(C31,Pivot!$A$5:$A$10106,Pivot!$G$5:$G$10106,"Ikke fundet"))</f>
        <v/>
      </c>
      <c r="H31" s="259"/>
      <c r="I31" s="260" t="str">
        <f>IF(C31="","",_xlfn.XLOOKUP(C31,Pivot!$A$5:$A$10106,Pivot!$D$5:$D$10106,"Ikke fundet"))</f>
        <v/>
      </c>
      <c r="J31" s="335" t="str">
        <f>IF(C31="","",_xlfn.XLOOKUP(C31,'SKJULT DATA'!$O$10:$O$10106,'SKJULT DATA'!$Q$10:$Q$10106,"Ikke fundet"))</f>
        <v/>
      </c>
      <c r="K31" s="261">
        <v>220</v>
      </c>
      <c r="L31" s="261">
        <v>7.4</v>
      </c>
      <c r="M31" s="262" t="str">
        <f t="shared" si="6"/>
        <v/>
      </c>
      <c r="N31" s="263" t="str">
        <f t="shared" si="8"/>
        <v/>
      </c>
      <c r="O31" s="317" t="str">
        <f>IF(C31="","",_xlfn.XLOOKUP(C31,Pivot!$A$5:$A$10106,Pivot!$C$5:$C$10106,"Ikke fundet"))</f>
        <v/>
      </c>
      <c r="P31" s="135" t="str">
        <f t="shared" si="1"/>
        <v/>
      </c>
    </row>
    <row r="32" spans="1:16" ht="40.5" customHeight="1" thickBot="1" x14ac:dyDescent="0.4">
      <c r="A32" s="193"/>
      <c r="B32" s="384"/>
      <c r="C32" s="264"/>
      <c r="D32" s="330" t="b">
        <v>0</v>
      </c>
      <c r="E32" s="327" t="str">
        <f t="shared" si="7"/>
        <v>Vælg udstyr - indtast ID-nr. (i kolonne C)</v>
      </c>
      <c r="F32" s="244" t="str">
        <f>IF(C32="","",Kostpriser!$I$40)</f>
        <v/>
      </c>
      <c r="G32" s="333" t="str">
        <f>IF(C32="","",_xlfn.XLOOKUP(C32,Pivot!$A$5:$A$10106,Pivot!$G$5:$G$10106,"Ikke fundet"))</f>
        <v/>
      </c>
      <c r="H32" s="266"/>
      <c r="I32" s="267" t="str">
        <f>IF(C32="","",_xlfn.XLOOKUP(C32,Pivot!$A$5:$A$10106,Pivot!$D$5:$D$10106,"Ikke fundet"))</f>
        <v/>
      </c>
      <c r="J32" s="336" t="str">
        <f>IF(C32="","",_xlfn.XLOOKUP(C32,'SKJULT DATA'!$O$10:$O$10106,'SKJULT DATA'!$Q$10:$Q$10106,"Ikke fundet"))</f>
        <v/>
      </c>
      <c r="K32" s="268">
        <v>220</v>
      </c>
      <c r="L32" s="268">
        <v>7.4</v>
      </c>
      <c r="M32" s="269" t="str">
        <f t="shared" si="6"/>
        <v/>
      </c>
      <c r="N32" s="270" t="str">
        <f t="shared" si="8"/>
        <v/>
      </c>
      <c r="O32" s="317" t="str">
        <f>IF(C32="","",_xlfn.XLOOKUP(C32,Pivot!$A$5:$A$10106,Pivot!$C$5:$C$10106,"Ikke fundet"))</f>
        <v/>
      </c>
      <c r="P32" s="135" t="str">
        <f t="shared" si="1"/>
        <v/>
      </c>
    </row>
    <row r="33" spans="1:16" ht="4.5" customHeight="1" thickBot="1" x14ac:dyDescent="0.4">
      <c r="A33" s="193"/>
      <c r="B33" s="385"/>
      <c r="C33" s="271"/>
      <c r="D33" s="70"/>
      <c r="E33" s="70"/>
      <c r="F33" s="70"/>
      <c r="G33" s="70"/>
      <c r="H33" s="70"/>
      <c r="I33" s="324" t="str">
        <f>IF(C33="","",_xlfn.XLOOKUP(Q33,#REF!,#REF!,"Ikke fundet"))</f>
        <v/>
      </c>
      <c r="J33" s="70"/>
      <c r="K33" s="70"/>
      <c r="L33" s="70"/>
      <c r="M33" s="70"/>
      <c r="N33" s="272"/>
      <c r="O33" s="318" t="str">
        <f>IF(C33="","",_xlfn.XLOOKUP(C33,Pivot!$A$5:$A$10106,Pivot!$C$5:$C$10106,"Ikke fundet"))</f>
        <v/>
      </c>
      <c r="P33" s="135">
        <f t="shared" si="1"/>
        <v>0</v>
      </c>
    </row>
    <row r="34" spans="1:16" ht="30" customHeight="1" thickBot="1" x14ac:dyDescent="0.4">
      <c r="A34" s="193"/>
      <c r="B34" s="385"/>
      <c r="C34" s="353" t="s">
        <v>7955</v>
      </c>
      <c r="D34" s="387"/>
      <c r="E34" s="387"/>
      <c r="F34" s="388"/>
      <c r="G34" s="388"/>
      <c r="H34" s="388"/>
      <c r="I34" s="388"/>
      <c r="J34" s="388"/>
      <c r="K34" s="388"/>
      <c r="L34" s="388"/>
      <c r="M34" s="388"/>
      <c r="N34" s="389"/>
      <c r="P34" s="135"/>
    </row>
    <row r="35" spans="1:16" ht="30" customHeight="1" thickBot="1" x14ac:dyDescent="0.4">
      <c r="A35" s="193"/>
      <c r="B35" s="385"/>
      <c r="C35" s="229" t="s">
        <v>129</v>
      </c>
      <c r="D35" s="390"/>
      <c r="E35" s="391"/>
      <c r="F35" s="165" t="s">
        <v>7</v>
      </c>
      <c r="G35" s="249" t="s">
        <v>130</v>
      </c>
      <c r="H35" s="249" t="s">
        <v>131</v>
      </c>
      <c r="I35" s="229" t="s">
        <v>132</v>
      </c>
      <c r="J35" s="249" t="s">
        <v>7944</v>
      </c>
      <c r="K35" s="165" t="s">
        <v>134</v>
      </c>
      <c r="L35" s="165" t="s">
        <v>135</v>
      </c>
      <c r="M35" s="197" t="s">
        <v>7945</v>
      </c>
      <c r="N35" s="166" t="s">
        <v>7969</v>
      </c>
      <c r="P35" s="135"/>
    </row>
    <row r="36" spans="1:16" ht="39" customHeight="1" x14ac:dyDescent="0.35">
      <c r="A36" s="193"/>
      <c r="B36" s="385"/>
      <c r="C36" s="273"/>
      <c r="D36" s="251" t="b">
        <v>0</v>
      </c>
      <c r="E36" s="274" t="s">
        <v>7990</v>
      </c>
      <c r="F36" s="235">
        <f>Kostpriser!I40</f>
        <v>1.2</v>
      </c>
      <c r="G36" s="275" t="s">
        <v>7946</v>
      </c>
      <c r="H36" s="276"/>
      <c r="I36" s="277"/>
      <c r="J36" s="278"/>
      <c r="K36" s="279">
        <v>220</v>
      </c>
      <c r="L36" s="279">
        <v>7.4</v>
      </c>
      <c r="M36" s="280" t="str">
        <f>IF(OR(G36="", G36="[Indtast beskrivelse]"),"", I36/J36/K36/L36)</f>
        <v/>
      </c>
      <c r="N36" s="257" t="str">
        <f t="shared" ref="N36:N37" si="9">IF(M36="","",ROUND((H36*M36),2))</f>
        <v/>
      </c>
      <c r="O36" s="143"/>
      <c r="P36" s="135" t="str">
        <f t="shared" si="1"/>
        <v/>
      </c>
    </row>
    <row r="37" spans="1:16" ht="40.5" customHeight="1" thickBot="1" x14ac:dyDescent="0.4">
      <c r="A37" s="193"/>
      <c r="B37" s="386"/>
      <c r="C37" s="281"/>
      <c r="D37" s="265" t="b">
        <v>0</v>
      </c>
      <c r="E37" s="282" t="s">
        <v>7990</v>
      </c>
      <c r="F37" s="244">
        <f>Kostpriser!I40</f>
        <v>1.2</v>
      </c>
      <c r="G37" s="245" t="s">
        <v>7946</v>
      </c>
      <c r="H37" s="266"/>
      <c r="I37" s="283"/>
      <c r="J37" s="284"/>
      <c r="K37" s="268">
        <v>220</v>
      </c>
      <c r="L37" s="268">
        <v>7.4</v>
      </c>
      <c r="M37" s="285" t="str">
        <f>IF(OR(G37="", G37="[Indtast beskrivelse]"),"", I37/J37/K37/L37)</f>
        <v/>
      </c>
      <c r="N37" s="286" t="str">
        <f t="shared" si="9"/>
        <v/>
      </c>
      <c r="P37" s="135" t="str">
        <f t="shared" si="1"/>
        <v/>
      </c>
    </row>
    <row r="38" spans="1:16" ht="8.25" customHeight="1" thickBot="1" x14ac:dyDescent="0.4">
      <c r="A38" s="193"/>
      <c r="B38" s="131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P38" s="135">
        <f t="shared" si="1"/>
        <v>0</v>
      </c>
    </row>
    <row r="39" spans="1:16" ht="30" customHeight="1" thickBot="1" x14ac:dyDescent="0.65">
      <c r="A39" s="193"/>
      <c r="B39" s="353" t="s">
        <v>7991</v>
      </c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10"/>
      <c r="P39" s="135"/>
    </row>
    <row r="40" spans="1:16" ht="15.75" customHeight="1" thickBot="1" x14ac:dyDescent="0.4">
      <c r="A40" s="193"/>
      <c r="B40" s="361"/>
      <c r="C40" s="196" t="s">
        <v>6</v>
      </c>
      <c r="D40" s="390"/>
      <c r="E40" s="391"/>
      <c r="F40" s="198" t="s">
        <v>7</v>
      </c>
      <c r="G40" s="404" t="s">
        <v>8</v>
      </c>
      <c r="H40" s="405"/>
      <c r="I40" s="406"/>
      <c r="J40" s="407"/>
      <c r="K40" s="407"/>
      <c r="L40" s="407"/>
      <c r="M40" s="408"/>
      <c r="N40" s="287" t="s">
        <v>15</v>
      </c>
      <c r="P40" s="135"/>
    </row>
    <row r="41" spans="1:16" ht="15" customHeight="1" x14ac:dyDescent="0.35">
      <c r="A41" s="193"/>
      <c r="B41" s="423"/>
      <c r="C41" s="288">
        <v>1400</v>
      </c>
      <c r="D41" s="431"/>
      <c r="E41" s="432"/>
      <c r="F41" s="252">
        <f>Kostpriser!I40</f>
        <v>1.2</v>
      </c>
      <c r="G41" s="425" t="s">
        <v>8002</v>
      </c>
      <c r="H41" s="426"/>
      <c r="I41" s="426"/>
      <c r="J41" s="426"/>
      <c r="K41" s="426"/>
      <c r="L41" s="427"/>
      <c r="M41" s="289"/>
      <c r="N41" s="290"/>
      <c r="P41" s="135">
        <f t="shared" ref="P41:P43" si="10">N41</f>
        <v>0</v>
      </c>
    </row>
    <row r="42" spans="1:16" ht="15" customHeight="1" thickBot="1" x14ac:dyDescent="0.4">
      <c r="A42" s="193"/>
      <c r="B42" s="424"/>
      <c r="C42" s="291">
        <v>1400</v>
      </c>
      <c r="D42" s="433"/>
      <c r="E42" s="434"/>
      <c r="F42" s="244">
        <f>Kostpriser!I40</f>
        <v>1.2</v>
      </c>
      <c r="G42" s="428" t="s">
        <v>8002</v>
      </c>
      <c r="H42" s="429"/>
      <c r="I42" s="429"/>
      <c r="J42" s="429"/>
      <c r="K42" s="429"/>
      <c r="L42" s="430"/>
      <c r="M42" s="292"/>
      <c r="N42" s="293"/>
      <c r="P42" s="135">
        <f t="shared" si="10"/>
        <v>0</v>
      </c>
    </row>
    <row r="43" spans="1:16" ht="8.25" customHeight="1" thickBot="1" x14ac:dyDescent="0.4">
      <c r="A43" s="193"/>
      <c r="B43" s="131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P43" s="135">
        <f t="shared" si="10"/>
        <v>0</v>
      </c>
    </row>
    <row r="44" spans="1:16" ht="30" customHeight="1" thickBot="1" x14ac:dyDescent="0.65">
      <c r="A44" s="193"/>
      <c r="B44" s="353" t="s">
        <v>7948</v>
      </c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10"/>
      <c r="P44" s="135"/>
    </row>
    <row r="45" spans="1:16" ht="15.75" customHeight="1" thickBot="1" x14ac:dyDescent="0.4">
      <c r="A45" s="193"/>
      <c r="B45" s="361"/>
      <c r="C45" s="196" t="s">
        <v>6</v>
      </c>
      <c r="D45" s="390"/>
      <c r="E45" s="520"/>
      <c r="F45" s="198" t="s">
        <v>7</v>
      </c>
      <c r="G45" s="404" t="s">
        <v>8</v>
      </c>
      <c r="H45" s="405"/>
      <c r="I45" s="406"/>
      <c r="J45" s="407"/>
      <c r="K45" s="407"/>
      <c r="L45" s="407"/>
      <c r="M45" s="408"/>
      <c r="N45" s="287" t="s">
        <v>15</v>
      </c>
      <c r="P45" s="135"/>
    </row>
    <row r="46" spans="1:16" ht="15" customHeight="1" x14ac:dyDescent="0.35">
      <c r="A46" s="193"/>
      <c r="B46" s="423"/>
      <c r="C46" s="201">
        <v>1700</v>
      </c>
      <c r="D46" s="431"/>
      <c r="E46" s="521"/>
      <c r="F46" s="252">
        <f>Kostpriser!I41</f>
        <v>0.1</v>
      </c>
      <c r="G46" s="425" t="s">
        <v>7995</v>
      </c>
      <c r="H46" s="426"/>
      <c r="I46" s="426"/>
      <c r="J46" s="426"/>
      <c r="K46" s="426"/>
      <c r="L46" s="427"/>
      <c r="M46" s="289"/>
      <c r="N46" s="290"/>
      <c r="P46" s="135">
        <f t="shared" si="1"/>
        <v>0</v>
      </c>
    </row>
    <row r="47" spans="1:16" ht="15" customHeight="1" thickBot="1" x14ac:dyDescent="0.4">
      <c r="A47" s="193"/>
      <c r="B47" s="424"/>
      <c r="C47" s="218">
        <v>1700</v>
      </c>
      <c r="D47" s="433"/>
      <c r="E47" s="522"/>
      <c r="F47" s="244">
        <f>Kostpriser!I41</f>
        <v>0.1</v>
      </c>
      <c r="G47" s="428" t="s">
        <v>7995</v>
      </c>
      <c r="H47" s="429"/>
      <c r="I47" s="429"/>
      <c r="J47" s="429"/>
      <c r="K47" s="429"/>
      <c r="L47" s="430"/>
      <c r="M47" s="292"/>
      <c r="N47" s="293"/>
      <c r="P47" s="135">
        <f t="shared" si="1"/>
        <v>0</v>
      </c>
    </row>
    <row r="48" spans="1:16" ht="8.25" customHeight="1" thickBot="1" x14ac:dyDescent="0.4">
      <c r="A48" s="193"/>
      <c r="B48" s="131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P48" s="135">
        <f t="shared" si="1"/>
        <v>0</v>
      </c>
    </row>
    <row r="49" spans="1:18" ht="30" customHeight="1" thickBot="1" x14ac:dyDescent="0.65">
      <c r="A49" s="193"/>
      <c r="B49" s="353" t="s">
        <v>7950</v>
      </c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10"/>
      <c r="P49" s="135"/>
    </row>
    <row r="50" spans="1:18" ht="15.75" customHeight="1" thickBot="1" x14ac:dyDescent="0.4">
      <c r="A50" s="193"/>
      <c r="B50" s="411"/>
      <c r="C50" s="196" t="s">
        <v>6</v>
      </c>
      <c r="D50" s="390"/>
      <c r="E50" s="520"/>
      <c r="F50" s="198" t="s">
        <v>7</v>
      </c>
      <c r="G50" s="404" t="s">
        <v>8</v>
      </c>
      <c r="H50" s="405"/>
      <c r="I50" s="406"/>
      <c r="J50" s="407"/>
      <c r="K50" s="407"/>
      <c r="L50" s="407"/>
      <c r="M50" s="408"/>
      <c r="N50" s="287" t="s">
        <v>15</v>
      </c>
      <c r="P50" s="135"/>
    </row>
    <row r="51" spans="1:18" ht="15" customHeight="1" thickBot="1" x14ac:dyDescent="0.4">
      <c r="A51" s="193"/>
      <c r="B51" s="412"/>
      <c r="C51" s="294">
        <v>1800</v>
      </c>
      <c r="D51" s="471"/>
      <c r="E51" s="473"/>
      <c r="F51" s="295">
        <v>0</v>
      </c>
      <c r="G51" s="516" t="s">
        <v>7949</v>
      </c>
      <c r="H51" s="517"/>
      <c r="I51" s="517"/>
      <c r="J51" s="517"/>
      <c r="K51" s="517"/>
      <c r="L51" s="517"/>
      <c r="M51" s="518"/>
      <c r="N51" s="296"/>
      <c r="P51" s="135">
        <f t="shared" si="1"/>
        <v>0</v>
      </c>
    </row>
    <row r="52" spans="1:18" ht="8.25" customHeight="1" thickBot="1" x14ac:dyDescent="0.4">
      <c r="A52" s="193"/>
      <c r="B52" s="131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P52" s="135">
        <f t="shared" si="1"/>
        <v>0</v>
      </c>
    </row>
    <row r="53" spans="1:18" ht="30" customHeight="1" thickBot="1" x14ac:dyDescent="0.65">
      <c r="A53" s="193"/>
      <c r="B53" s="519" t="s">
        <v>7993</v>
      </c>
      <c r="C53" s="359"/>
      <c r="D53" s="359"/>
      <c r="E53" s="359"/>
      <c r="F53" s="359"/>
      <c r="G53" s="359"/>
      <c r="H53" s="359"/>
      <c r="I53" s="359"/>
      <c r="J53" s="359"/>
      <c r="K53" s="359"/>
      <c r="L53" s="359"/>
      <c r="M53" s="359"/>
      <c r="N53" s="360"/>
      <c r="P53" s="135"/>
    </row>
    <row r="54" spans="1:18" ht="18" customHeight="1" thickBot="1" x14ac:dyDescent="0.4">
      <c r="A54" s="193"/>
      <c r="B54" s="168"/>
      <c r="C54" s="527"/>
      <c r="D54" s="528"/>
      <c r="E54" s="528"/>
      <c r="F54" s="528"/>
      <c r="G54" s="419" t="s">
        <v>125</v>
      </c>
      <c r="H54" s="420"/>
      <c r="I54" s="420"/>
      <c r="J54" s="420"/>
      <c r="K54" s="420"/>
      <c r="L54" s="420"/>
      <c r="M54" s="420"/>
      <c r="N54" s="297">
        <f>SUM(N14:N18,N21:N23,N27:N32,N36:N37,N41:N42,N46:N47,N51)</f>
        <v>0</v>
      </c>
      <c r="P54" s="135">
        <f t="shared" si="1"/>
        <v>0</v>
      </c>
    </row>
    <row r="55" spans="1:18" ht="4.5" customHeight="1" thickBot="1" x14ac:dyDescent="0.4">
      <c r="A55" s="193"/>
      <c r="B55" s="397"/>
      <c r="C55" s="422"/>
      <c r="D55" s="422"/>
      <c r="E55" s="422"/>
      <c r="F55" s="422"/>
      <c r="G55" s="422"/>
      <c r="H55" s="422"/>
      <c r="I55" s="422"/>
      <c r="J55" s="422"/>
      <c r="K55" s="422"/>
      <c r="L55" s="422"/>
      <c r="M55" s="422"/>
      <c r="N55" s="446"/>
      <c r="P55" s="134"/>
    </row>
    <row r="56" spans="1:18" ht="15" customHeight="1" x14ac:dyDescent="0.4">
      <c r="A56" s="193"/>
      <c r="B56" s="396" t="s">
        <v>7</v>
      </c>
      <c r="C56" s="523"/>
      <c r="D56" s="524"/>
      <c r="E56" s="524"/>
      <c r="F56" s="298">
        <f>Kostpriser!I40</f>
        <v>1.2</v>
      </c>
      <c r="G56" s="457" t="s">
        <v>7951</v>
      </c>
      <c r="H56" s="458"/>
      <c r="I56" s="458"/>
      <c r="J56" s="458"/>
      <c r="K56" s="458"/>
      <c r="L56" s="458"/>
      <c r="M56" s="458"/>
      <c r="N56" s="299">
        <f>ROUND(SUM(P14:P42)*F56,2)</f>
        <v>0</v>
      </c>
      <c r="P56" s="134"/>
    </row>
    <row r="57" spans="1:18" ht="15" customHeight="1" thickBot="1" x14ac:dyDescent="0.45">
      <c r="A57" s="193"/>
      <c r="B57" s="397"/>
      <c r="C57" s="525"/>
      <c r="D57" s="526"/>
      <c r="E57" s="526"/>
      <c r="F57" s="300">
        <f>Kostpriser!I41</f>
        <v>0.1</v>
      </c>
      <c r="G57" s="514" t="s">
        <v>7958</v>
      </c>
      <c r="H57" s="515"/>
      <c r="I57" s="515"/>
      <c r="J57" s="515"/>
      <c r="K57" s="515"/>
      <c r="L57" s="515"/>
      <c r="M57" s="515"/>
      <c r="N57" s="301">
        <f>SUM(P46:P47)*F57</f>
        <v>0</v>
      </c>
      <c r="P57" s="134"/>
    </row>
    <row r="58" spans="1:18" ht="17.25" customHeight="1" thickBot="1" x14ac:dyDescent="0.4">
      <c r="A58" s="193"/>
      <c r="B58" s="368"/>
      <c r="C58" s="294">
        <v>9990</v>
      </c>
      <c r="D58" s="468"/>
      <c r="E58" s="469"/>
      <c r="F58" s="470"/>
      <c r="G58" s="394" t="s">
        <v>7986</v>
      </c>
      <c r="H58" s="395"/>
      <c r="I58" s="395"/>
      <c r="J58" s="395"/>
      <c r="K58" s="395"/>
      <c r="L58" s="395"/>
      <c r="M58" s="395"/>
      <c r="N58" s="297">
        <f>SUM(N56:N57)</f>
        <v>0</v>
      </c>
      <c r="P58" s="134"/>
    </row>
    <row r="59" spans="1:18" ht="4.5" customHeight="1" thickBot="1" x14ac:dyDescent="0.4">
      <c r="A59" s="193"/>
      <c r="B59" s="459"/>
      <c r="C59" s="422"/>
      <c r="D59" s="422"/>
      <c r="E59" s="422"/>
      <c r="F59" s="422"/>
      <c r="G59" s="460"/>
      <c r="H59" s="460"/>
      <c r="I59" s="460"/>
      <c r="J59" s="460"/>
      <c r="K59" s="460"/>
      <c r="L59" s="460"/>
      <c r="M59" s="460"/>
      <c r="N59" s="461"/>
      <c r="P59" s="134"/>
    </row>
    <row r="60" spans="1:18" ht="17.25" customHeight="1" thickBot="1" x14ac:dyDescent="0.4">
      <c r="A60" s="193"/>
      <c r="B60" s="462"/>
      <c r="C60" s="465"/>
      <c r="D60" s="466"/>
      <c r="E60" s="466"/>
      <c r="F60" s="467"/>
      <c r="G60" s="444" t="s">
        <v>7956</v>
      </c>
      <c r="H60" s="445"/>
      <c r="I60" s="445"/>
      <c r="J60" s="445"/>
      <c r="K60" s="445"/>
      <c r="L60" s="445"/>
      <c r="M60" s="445"/>
      <c r="N60" s="297">
        <f>N54+N58</f>
        <v>0</v>
      </c>
      <c r="P60" s="134"/>
    </row>
    <row r="61" spans="1:18" ht="3.75" customHeight="1" thickBot="1" x14ac:dyDescent="0.4">
      <c r="A61" s="193"/>
      <c r="B61" s="463"/>
      <c r="C61" s="194"/>
      <c r="D61" s="194"/>
      <c r="E61" s="194"/>
      <c r="F61" s="194"/>
      <c r="G61" s="194"/>
      <c r="H61" s="193"/>
      <c r="I61" s="193"/>
      <c r="J61" s="193"/>
      <c r="K61" s="193"/>
      <c r="L61" s="193"/>
      <c r="M61" s="193"/>
      <c r="N61" s="228"/>
      <c r="P61" s="134"/>
    </row>
    <row r="62" spans="1:18" ht="18" customHeight="1" thickBot="1" x14ac:dyDescent="0.4">
      <c r="A62" s="193"/>
      <c r="B62" s="463"/>
      <c r="C62" s="302">
        <v>1990</v>
      </c>
      <c r="D62" s="471"/>
      <c r="E62" s="472"/>
      <c r="F62" s="473"/>
      <c r="G62" s="455" t="s">
        <v>7997</v>
      </c>
      <c r="H62" s="456"/>
      <c r="I62" s="456"/>
      <c r="J62" s="456"/>
      <c r="K62" s="456"/>
      <c r="L62" s="456"/>
      <c r="M62" s="456"/>
      <c r="N62" s="303"/>
      <c r="P62" s="134"/>
    </row>
    <row r="63" spans="1:18" ht="3.75" customHeight="1" thickBot="1" x14ac:dyDescent="0.4">
      <c r="A63" s="193"/>
      <c r="B63" s="463"/>
      <c r="C63" s="227"/>
      <c r="D63" s="227"/>
      <c r="E63" s="227"/>
      <c r="F63" s="227"/>
      <c r="G63" s="227"/>
      <c r="H63" s="304"/>
      <c r="I63" s="304"/>
      <c r="J63" s="304"/>
      <c r="K63" s="304"/>
      <c r="L63" s="304"/>
      <c r="M63" s="304"/>
      <c r="N63" s="305"/>
      <c r="P63" s="134"/>
    </row>
    <row r="64" spans="1:18" ht="18" customHeight="1" thickBot="1" x14ac:dyDescent="0.4">
      <c r="A64" s="193"/>
      <c r="B64" s="464"/>
      <c r="C64" s="465"/>
      <c r="D64" s="466"/>
      <c r="E64" s="466"/>
      <c r="F64" s="467"/>
      <c r="G64" s="444" t="s">
        <v>7996</v>
      </c>
      <c r="H64" s="445"/>
      <c r="I64" s="445"/>
      <c r="J64" s="445"/>
      <c r="K64" s="445"/>
      <c r="L64" s="445"/>
      <c r="M64" s="445"/>
      <c r="N64" s="297">
        <f>ROUND(N62+N60,2)</f>
        <v>0</v>
      </c>
      <c r="O64" s="175"/>
      <c r="P64" s="134"/>
      <c r="R64" s="143"/>
    </row>
    <row r="65" spans="1:17" ht="8.25" customHeight="1" thickBot="1" x14ac:dyDescent="0.4">
      <c r="A65" s="193"/>
      <c r="B65" s="193"/>
      <c r="C65" s="194"/>
      <c r="D65" s="194"/>
      <c r="E65" s="194"/>
      <c r="F65" s="194"/>
      <c r="G65" s="194"/>
      <c r="H65" s="193"/>
      <c r="I65" s="193"/>
      <c r="J65" s="193"/>
      <c r="K65" s="193"/>
      <c r="L65" s="193"/>
      <c r="M65" s="193"/>
      <c r="N65" s="193"/>
    </row>
    <row r="66" spans="1:17" ht="26.5" thickBot="1" x14ac:dyDescent="0.65">
      <c r="A66" s="193"/>
      <c r="B66" s="353" t="s">
        <v>7971</v>
      </c>
      <c r="C66" s="359"/>
      <c r="D66" s="359"/>
      <c r="E66" s="359"/>
      <c r="F66" s="359"/>
      <c r="G66" s="359"/>
      <c r="H66" s="359"/>
      <c r="I66" s="359"/>
      <c r="J66" s="359"/>
      <c r="K66" s="359"/>
      <c r="L66" s="359"/>
      <c r="M66" s="359"/>
      <c r="N66" s="360"/>
    </row>
    <row r="67" spans="1:17" ht="22.5" customHeight="1" thickBot="1" x14ac:dyDescent="0.4">
      <c r="A67" s="193"/>
      <c r="B67" s="361" t="s">
        <v>7970</v>
      </c>
      <c r="C67" s="474" t="s">
        <v>7999</v>
      </c>
      <c r="D67" s="475"/>
      <c r="E67" s="475"/>
      <c r="F67" s="476"/>
      <c r="G67" s="165" t="s">
        <v>118</v>
      </c>
      <c r="H67" s="449" t="s">
        <v>7992</v>
      </c>
      <c r="I67" s="507"/>
      <c r="J67" s="449" t="s">
        <v>8000</v>
      </c>
      <c r="K67" s="507"/>
      <c r="L67" s="449" t="s">
        <v>8001</v>
      </c>
      <c r="M67" s="505"/>
      <c r="N67" s="506"/>
      <c r="O67" s="136"/>
    </row>
    <row r="68" spans="1:17" ht="19.5" customHeight="1" thickBot="1" x14ac:dyDescent="0.4">
      <c r="A68" s="193"/>
      <c r="B68" s="451"/>
      <c r="C68" s="508">
        <f>N54</f>
        <v>0</v>
      </c>
      <c r="D68" s="509"/>
      <c r="E68" s="509"/>
      <c r="F68" s="450"/>
      <c r="G68" s="306">
        <f>N58</f>
        <v>0</v>
      </c>
      <c r="H68" s="477">
        <f>G68+C68</f>
        <v>0</v>
      </c>
      <c r="I68" s="450"/>
      <c r="J68" s="477">
        <f>N62</f>
        <v>0</v>
      </c>
      <c r="K68" s="450"/>
      <c r="L68" s="477">
        <f>J68+H68</f>
        <v>0</v>
      </c>
      <c r="M68" s="509"/>
      <c r="N68" s="510"/>
      <c r="O68" s="136"/>
    </row>
    <row r="69" spans="1:17" ht="3.75" customHeight="1" thickBot="1" x14ac:dyDescent="0.4">
      <c r="A69" s="193"/>
      <c r="B69" s="451"/>
      <c r="C69" s="307"/>
      <c r="D69" s="307"/>
      <c r="E69" s="307"/>
      <c r="F69" s="307"/>
      <c r="G69" s="307"/>
      <c r="H69" s="307"/>
      <c r="I69" s="307"/>
      <c r="J69" s="307"/>
      <c r="K69" s="307"/>
      <c r="L69" s="307"/>
      <c r="M69" s="307"/>
      <c r="N69" s="307"/>
      <c r="O69" s="136"/>
    </row>
    <row r="70" spans="1:17" ht="15" thickBot="1" x14ac:dyDescent="0.4">
      <c r="A70" s="193"/>
      <c r="B70" s="451"/>
      <c r="C70" s="452"/>
      <c r="D70" s="453"/>
      <c r="E70" s="453"/>
      <c r="F70" s="453"/>
      <c r="G70" s="454"/>
      <c r="H70" s="449" t="s">
        <v>8004</v>
      </c>
      <c r="I70" s="450"/>
      <c r="J70" s="449" t="s">
        <v>8003</v>
      </c>
      <c r="K70" s="450"/>
      <c r="L70" s="449" t="s">
        <v>8006</v>
      </c>
      <c r="M70" s="450"/>
      <c r="N70" s="166" t="s">
        <v>8007</v>
      </c>
    </row>
    <row r="71" spans="1:17" ht="19" thickBot="1" x14ac:dyDescent="0.4">
      <c r="A71" s="193"/>
      <c r="B71" s="363"/>
      <c r="C71" s="381" t="s">
        <v>8022</v>
      </c>
      <c r="D71" s="382"/>
      <c r="E71" s="382"/>
      <c r="F71" s="382"/>
      <c r="G71" s="383"/>
      <c r="H71" s="447">
        <f>SUM(J14:K18,K21:K23)</f>
        <v>0</v>
      </c>
      <c r="I71" s="448"/>
      <c r="J71" s="447">
        <f>SUM(H27:H32,H36:H37)</f>
        <v>0</v>
      </c>
      <c r="K71" s="448"/>
      <c r="L71" s="447" t="str">
        <f>IF(H71=0,"0,00",ROUND($N$64/(SUM($L$14:$L$18,$K$21:$K$23)),2))</f>
        <v>0,00</v>
      </c>
      <c r="M71" s="448"/>
      <c r="N71" s="308" t="str">
        <f>IF(J71=0,"0,00",ROUND($N$64/(SUM($H$27:$H$32,$H$36:$H$37)),2))</f>
        <v>0,00</v>
      </c>
    </row>
    <row r="72" spans="1:17" ht="7.5" customHeight="1" thickBot="1" x14ac:dyDescent="0.4">
      <c r="A72" s="193"/>
      <c r="B72" s="193"/>
      <c r="C72" s="194"/>
      <c r="D72" s="194"/>
      <c r="E72" s="309"/>
      <c r="F72" s="194"/>
      <c r="G72" s="194"/>
      <c r="H72" s="310"/>
      <c r="I72" s="310"/>
      <c r="J72" s="310"/>
      <c r="K72" s="310"/>
      <c r="L72" s="310"/>
      <c r="M72" s="193"/>
      <c r="N72" s="193"/>
    </row>
    <row r="73" spans="1:17" ht="26.5" thickBot="1" x14ac:dyDescent="0.65">
      <c r="A73" s="193"/>
      <c r="B73" s="353" t="s">
        <v>8012</v>
      </c>
      <c r="C73" s="359"/>
      <c r="D73" s="359"/>
      <c r="E73" s="359"/>
      <c r="F73" s="359"/>
      <c r="G73" s="359"/>
      <c r="H73" s="359"/>
      <c r="I73" s="359"/>
      <c r="J73" s="359"/>
      <c r="K73" s="359"/>
      <c r="L73" s="359"/>
      <c r="M73" s="359"/>
      <c r="N73" s="360"/>
    </row>
    <row r="74" spans="1:17" ht="22.5" customHeight="1" thickBot="1" x14ac:dyDescent="0.4">
      <c r="A74" s="193"/>
      <c r="B74" s="367" t="s">
        <v>8018</v>
      </c>
      <c r="C74" s="379"/>
      <c r="D74" s="380"/>
      <c r="E74" s="380"/>
      <c r="F74" s="380"/>
      <c r="G74" s="380"/>
      <c r="H74" s="369" t="s">
        <v>8020</v>
      </c>
      <c r="I74" s="371"/>
      <c r="J74" s="369" t="s">
        <v>8012</v>
      </c>
      <c r="K74" s="370"/>
      <c r="L74" s="369" t="s">
        <v>8019</v>
      </c>
      <c r="M74" s="371"/>
      <c r="N74" s="372"/>
    </row>
    <row r="75" spans="1:17" ht="27" customHeight="1" thickBot="1" x14ac:dyDescent="0.4">
      <c r="A75" s="193"/>
      <c r="B75" s="368"/>
      <c r="C75" s="381" t="s">
        <v>8021</v>
      </c>
      <c r="D75" s="382"/>
      <c r="E75" s="382"/>
      <c r="F75" s="382"/>
      <c r="G75" s="383"/>
      <c r="H75" s="373">
        <f>G10</f>
        <v>1</v>
      </c>
      <c r="I75" s="378"/>
      <c r="J75" s="373">
        <f>N64/H75</f>
        <v>0</v>
      </c>
      <c r="K75" s="374"/>
      <c r="L75" s="375">
        <f>H75</f>
        <v>1</v>
      </c>
      <c r="M75" s="376"/>
      <c r="N75" s="377"/>
      <c r="Q75" s="176"/>
    </row>
    <row r="76" spans="1:17" ht="7.5" customHeight="1" thickBot="1" x14ac:dyDescent="0.4">
      <c r="A76" s="193"/>
      <c r="B76" s="193"/>
      <c r="C76" s="194"/>
      <c r="D76" s="194"/>
      <c r="E76" s="309"/>
      <c r="F76" s="194"/>
      <c r="G76" s="194"/>
      <c r="H76" s="310"/>
      <c r="I76" s="310"/>
      <c r="J76" s="310"/>
      <c r="K76" s="310"/>
      <c r="L76" s="310"/>
      <c r="M76" s="193"/>
      <c r="N76" s="193"/>
    </row>
    <row r="77" spans="1:17" ht="26.5" thickBot="1" x14ac:dyDescent="0.65">
      <c r="A77" s="193"/>
      <c r="B77" s="353" t="s">
        <v>8024</v>
      </c>
      <c r="C77" s="354"/>
      <c r="D77" s="354"/>
      <c r="E77" s="354"/>
      <c r="F77" s="354"/>
      <c r="G77" s="354"/>
      <c r="H77" s="354"/>
      <c r="I77" s="354"/>
      <c r="J77" s="354"/>
      <c r="K77" s="354"/>
      <c r="L77" s="354"/>
      <c r="M77" s="354"/>
      <c r="N77" s="355"/>
    </row>
    <row r="78" spans="1:17" ht="103.5" customHeight="1" thickBot="1" x14ac:dyDescent="0.4">
      <c r="A78" s="193"/>
      <c r="B78" s="188"/>
      <c r="C78" s="356"/>
      <c r="D78" s="357"/>
      <c r="E78" s="357"/>
      <c r="F78" s="357"/>
      <c r="G78" s="357"/>
      <c r="H78" s="357"/>
      <c r="I78" s="357"/>
      <c r="J78" s="357"/>
      <c r="K78" s="357"/>
      <c r="L78" s="357"/>
      <c r="M78" s="357"/>
      <c r="N78" s="358"/>
    </row>
  </sheetData>
  <sheetProtection algorithmName="SHA-512" hashValue="jK2pS2OwPBbsbltpZfylj2aqq+uJkj1tbTj6xBKqkYAUB9Al9Uo7PmHU5XuxxOQb89hCSI7Vw4s+RE+EIRkr1w==" saltValue="Qtk1GS72NvTo8nlU5ZEnKA==" spinCount="100000" sheet="1" selectLockedCells="1"/>
  <mergeCells count="122">
    <mergeCell ref="L67:N67"/>
    <mergeCell ref="H67:I67"/>
    <mergeCell ref="J67:K67"/>
    <mergeCell ref="C68:F68"/>
    <mergeCell ref="L68:N68"/>
    <mergeCell ref="B25:N25"/>
    <mergeCell ref="B20:B23"/>
    <mergeCell ref="G57:M57"/>
    <mergeCell ref="G46:L46"/>
    <mergeCell ref="G47:L47"/>
    <mergeCell ref="G51:M51"/>
    <mergeCell ref="B53:N53"/>
    <mergeCell ref="D45:E45"/>
    <mergeCell ref="D46:E46"/>
    <mergeCell ref="D47:E47"/>
    <mergeCell ref="D50:E50"/>
    <mergeCell ref="D51:E51"/>
    <mergeCell ref="C56:E56"/>
    <mergeCell ref="C57:E57"/>
    <mergeCell ref="C54:F54"/>
    <mergeCell ref="B39:N39"/>
    <mergeCell ref="G45:H45"/>
    <mergeCell ref="I45:M45"/>
    <mergeCell ref="B45:B47"/>
    <mergeCell ref="B2:N2"/>
    <mergeCell ref="B12:N12"/>
    <mergeCell ref="B11:N11"/>
    <mergeCell ref="G16:H16"/>
    <mergeCell ref="G17:H17"/>
    <mergeCell ref="B13:B18"/>
    <mergeCell ref="G18:H18"/>
    <mergeCell ref="G13:H13"/>
    <mergeCell ref="G14:H14"/>
    <mergeCell ref="G15:H15"/>
    <mergeCell ref="G4:N4"/>
    <mergeCell ref="G5:N5"/>
    <mergeCell ref="G6:N6"/>
    <mergeCell ref="C3:F3"/>
    <mergeCell ref="C4:F4"/>
    <mergeCell ref="C5:F5"/>
    <mergeCell ref="D14:E14"/>
    <mergeCell ref="D15:E15"/>
    <mergeCell ref="D16:E16"/>
    <mergeCell ref="D17:E17"/>
    <mergeCell ref="D18:E18"/>
    <mergeCell ref="G3:N3"/>
    <mergeCell ref="G7:N7"/>
    <mergeCell ref="G8:N8"/>
    <mergeCell ref="G64:M64"/>
    <mergeCell ref="G60:M60"/>
    <mergeCell ref="B55:N55"/>
    <mergeCell ref="H71:I71"/>
    <mergeCell ref="J71:K71"/>
    <mergeCell ref="L71:M71"/>
    <mergeCell ref="H70:I70"/>
    <mergeCell ref="J70:K70"/>
    <mergeCell ref="L70:M70"/>
    <mergeCell ref="B67:B71"/>
    <mergeCell ref="C70:G70"/>
    <mergeCell ref="C71:G71"/>
    <mergeCell ref="G62:M62"/>
    <mergeCell ref="G56:M56"/>
    <mergeCell ref="B59:N59"/>
    <mergeCell ref="B60:B64"/>
    <mergeCell ref="C64:F64"/>
    <mergeCell ref="D58:F58"/>
    <mergeCell ref="D62:F62"/>
    <mergeCell ref="C60:F60"/>
    <mergeCell ref="B66:N66"/>
    <mergeCell ref="C67:F67"/>
    <mergeCell ref="H68:I68"/>
    <mergeCell ref="J68:K68"/>
    <mergeCell ref="G9:N9"/>
    <mergeCell ref="G20:H20"/>
    <mergeCell ref="C6:F6"/>
    <mergeCell ref="C7:F7"/>
    <mergeCell ref="C8:F8"/>
    <mergeCell ref="C9:F9"/>
    <mergeCell ref="D13:E13"/>
    <mergeCell ref="C10:F10"/>
    <mergeCell ref="D20:E20"/>
    <mergeCell ref="I50:M50"/>
    <mergeCell ref="B49:N49"/>
    <mergeCell ref="B50:B51"/>
    <mergeCell ref="G22:H22"/>
    <mergeCell ref="G21:H21"/>
    <mergeCell ref="G23:H23"/>
    <mergeCell ref="G54:M54"/>
    <mergeCell ref="B24:N24"/>
    <mergeCell ref="B40:B42"/>
    <mergeCell ref="G41:L41"/>
    <mergeCell ref="G42:L42"/>
    <mergeCell ref="D41:E41"/>
    <mergeCell ref="D40:E40"/>
    <mergeCell ref="D42:E42"/>
    <mergeCell ref="B44:N44"/>
    <mergeCell ref="G40:H40"/>
    <mergeCell ref="I40:M40"/>
    <mergeCell ref="B77:N77"/>
    <mergeCell ref="C78:N78"/>
    <mergeCell ref="B73:N73"/>
    <mergeCell ref="B3:B10"/>
    <mergeCell ref="G10:N10"/>
    <mergeCell ref="B74:B75"/>
    <mergeCell ref="J74:K74"/>
    <mergeCell ref="L74:N74"/>
    <mergeCell ref="J75:K75"/>
    <mergeCell ref="L75:N75"/>
    <mergeCell ref="H74:I74"/>
    <mergeCell ref="H75:I75"/>
    <mergeCell ref="C74:G74"/>
    <mergeCell ref="C75:G75"/>
    <mergeCell ref="B26:B37"/>
    <mergeCell ref="C34:N34"/>
    <mergeCell ref="D35:E35"/>
    <mergeCell ref="D26:E26"/>
    <mergeCell ref="G58:M58"/>
    <mergeCell ref="B56:B58"/>
    <mergeCell ref="D21:E21"/>
    <mergeCell ref="D22:E22"/>
    <mergeCell ref="D23:E23"/>
    <mergeCell ref="G50:H50"/>
  </mergeCells>
  <phoneticPr fontId="32" type="noConversion"/>
  <dataValidations count="2">
    <dataValidation type="decimal" allowBlank="1" showInputMessage="1" showErrorMessage="1" sqref="K27:K32 K36:K37" xr:uid="{D30FAE9B-1C1B-4189-866A-073BF33CA18F}">
      <formula1>0</formula1>
      <formula2>365</formula2>
    </dataValidation>
    <dataValidation type="decimal" allowBlank="1" showInputMessage="1" showErrorMessage="1" sqref="L27:L32 L36:L37" xr:uid="{3E4D9128-DC50-42B4-86F1-FE0CCCDE91F1}">
      <formula1>0</formula1>
      <formula2>24</formula2>
    </dataValidation>
  </dataValidations>
  <pageMargins left="0.7" right="0.7" top="0.75" bottom="0.75" header="0.3" footer="0.3"/>
  <pageSetup paperSize="9" scale="26" orientation="portrait" r:id="rId1"/>
  <colBreaks count="1" manualBreakCount="1">
    <brk id="14" max="72" man="1"/>
  </colBreaks>
  <ignoredErrors>
    <ignoredError sqref="H68 L68 J68 I71 M71 K71 E28:E32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7F79CBE-278E-4ED8-8A72-77D81FB5C844}">
          <x14:formula1>
            <xm:f>Kostpriser!$H$44:$H$49</xm:f>
          </x14:formula1>
          <xm:sqref>J21:J23</xm:sqref>
        </x14:dataValidation>
        <x14:dataValidation type="list" allowBlank="1" showInputMessage="1" showErrorMessage="1" xr:uid="{03DEF8DD-A011-46C9-B219-C1FD075FD384}">
          <x14:formula1>
            <xm:f>Kostpriser!$H$21:$H$29</xm:f>
          </x14:formula1>
          <xm:sqref>G21:H23</xm:sqref>
        </x14:dataValidation>
        <x14:dataValidation type="list" allowBlank="1" showInputMessage="1" showErrorMessage="1" xr:uid="{5A3BE263-DD20-4BE3-9F4C-CFC4D62491DD}">
          <x14:formula1>
            <xm:f>'SKJULT DATA'!$O$10:$O$3274</xm:f>
          </x14:formula1>
          <xm:sqref>C27:C32</xm:sqref>
        </x14:dataValidation>
        <x14:dataValidation type="list" allowBlank="1" showErrorMessage="1" promptTitle="Titel" prompt="Vælg titel... ---&gt;" xr:uid="{6AC22AD9-B234-4362-839B-1989607C7AAB}">
          <x14:formula1>
            <xm:f>Kostpriser!$H$5:$H$16</xm:f>
          </x14:formula1>
          <xm:sqref>G14:H18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CCBF-C822-4F2F-82A3-559EE3291C3E}">
  <sheetPr codeName="Ark2">
    <tabColor theme="6" tint="0.59999389629810485"/>
  </sheetPr>
  <dimension ref="A1:R39"/>
  <sheetViews>
    <sheetView zoomScaleNormal="100" workbookViewId="0">
      <selection activeCell="C8" sqref="C8"/>
    </sheetView>
  </sheetViews>
  <sheetFormatPr defaultColWidth="9.1796875" defaultRowHeight="14.5" x14ac:dyDescent="0.35"/>
  <cols>
    <col min="1" max="1" width="0.81640625" customWidth="1"/>
    <col min="2" max="2" width="34.453125" customWidth="1"/>
    <col min="3" max="3" width="64" customWidth="1"/>
    <col min="4" max="4" width="16.7265625" customWidth="1"/>
    <col min="5" max="5" width="16" customWidth="1"/>
    <col min="6" max="9" width="16" style="7" customWidth="1"/>
    <col min="10" max="14" width="13.7265625" style="7" hidden="1" customWidth="1"/>
    <col min="15" max="15" width="17.7265625" style="7" customWidth="1"/>
    <col min="16" max="18" width="14.81640625" customWidth="1"/>
    <col min="19" max="19" width="13.1796875" customWidth="1"/>
  </cols>
  <sheetData>
    <row r="1" spans="2:15" ht="4.5" customHeight="1" thickBot="1" x14ac:dyDescent="0.4"/>
    <row r="2" spans="2:15" s="1" customFormat="1" ht="36.5" thickBot="1" x14ac:dyDescent="0.85">
      <c r="B2" s="532" t="s">
        <v>90</v>
      </c>
      <c r="C2" s="533"/>
      <c r="D2" s="35"/>
      <c r="E2" s="532" t="s">
        <v>8011</v>
      </c>
      <c r="F2" s="533"/>
      <c r="G2" s="35"/>
      <c r="H2" s="35"/>
      <c r="I2" s="35"/>
      <c r="J2" s="35"/>
      <c r="K2" s="35"/>
      <c r="L2" s="35"/>
      <c r="M2" s="35"/>
      <c r="N2" s="35"/>
      <c r="O2" s="35"/>
    </row>
    <row r="3" spans="2:15" s="1" customFormat="1" ht="4.5" customHeight="1" thickBot="1" x14ac:dyDescent="0.85">
      <c r="B3" s="36"/>
      <c r="C3" s="37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2:15" s="1" customFormat="1" ht="15" customHeight="1" thickBot="1" x14ac:dyDescent="0.85">
      <c r="B4" s="534" t="s">
        <v>13</v>
      </c>
      <c r="C4" s="535"/>
      <c r="D4" s="35"/>
      <c r="E4" s="534" t="s">
        <v>8014</v>
      </c>
      <c r="F4" s="535"/>
      <c r="G4" s="35"/>
      <c r="H4" s="35"/>
      <c r="I4" s="35"/>
      <c r="J4" s="35"/>
      <c r="K4" s="35"/>
      <c r="L4" s="35"/>
      <c r="M4" s="35"/>
      <c r="N4" s="35"/>
      <c r="O4" s="35"/>
    </row>
    <row r="5" spans="2:15" s="1" customFormat="1" ht="16.5" customHeight="1" x14ac:dyDescent="0.35">
      <c r="B5" s="38" t="s">
        <v>91</v>
      </c>
      <c r="C5" s="45" t="s">
        <v>25</v>
      </c>
      <c r="D5" s="6"/>
      <c r="E5" s="540" t="s">
        <v>8015</v>
      </c>
      <c r="F5" s="541"/>
      <c r="G5" s="6"/>
      <c r="H5" s="6"/>
      <c r="I5" s="6"/>
      <c r="J5" s="6"/>
      <c r="K5" s="6"/>
      <c r="L5" s="6"/>
      <c r="M5" s="6"/>
    </row>
    <row r="6" spans="2:15" s="1" customFormat="1" ht="16.5" customHeight="1" x14ac:dyDescent="0.35">
      <c r="B6" s="39" t="s">
        <v>92</v>
      </c>
      <c r="C6" s="343" t="str">
        <f>'Budget - med udstyr'!G8</f>
        <v>[dd-mm-åååå]</v>
      </c>
      <c r="D6" s="6"/>
      <c r="E6" s="542">
        <f>'Budget - med udstyr'!J75</f>
        <v>0</v>
      </c>
      <c r="F6" s="543"/>
      <c r="G6" s="6"/>
      <c r="H6" s="6"/>
      <c r="I6" s="6"/>
      <c r="J6" s="6"/>
      <c r="K6" s="6"/>
      <c r="L6" s="6"/>
      <c r="M6" s="6"/>
    </row>
    <row r="7" spans="2:15" s="1" customFormat="1" ht="16.5" customHeight="1" x14ac:dyDescent="0.35">
      <c r="B7" s="39" t="s">
        <v>93</v>
      </c>
      <c r="C7" s="343" t="str">
        <f>'Budget - med udstyr'!G9</f>
        <v>[dd-mm-åååå]</v>
      </c>
      <c r="D7" s="6"/>
      <c r="E7" s="544" t="s">
        <v>8013</v>
      </c>
      <c r="F7" s="545"/>
      <c r="G7" s="6"/>
      <c r="H7" s="6"/>
      <c r="I7" s="6"/>
      <c r="J7" s="6"/>
      <c r="K7" s="6"/>
      <c r="L7" s="6"/>
      <c r="M7" s="6"/>
    </row>
    <row r="8" spans="2:15" s="1" customFormat="1" ht="16.5" customHeight="1" thickBot="1" x14ac:dyDescent="0.4">
      <c r="B8" s="39" t="s">
        <v>94</v>
      </c>
      <c r="C8" s="125" t="s">
        <v>7979</v>
      </c>
      <c r="D8" s="6"/>
      <c r="E8" s="546">
        <f>'Budget - med udstyr'!L75</f>
        <v>1</v>
      </c>
      <c r="F8" s="547"/>
      <c r="G8" s="6"/>
      <c r="H8" s="6"/>
      <c r="I8" s="6"/>
      <c r="J8" s="6"/>
      <c r="K8" s="6"/>
      <c r="L8" s="6"/>
      <c r="M8" s="6"/>
    </row>
    <row r="9" spans="2:15" s="1" customFormat="1" ht="16.5" customHeight="1" x14ac:dyDescent="0.35">
      <c r="B9" s="39" t="s">
        <v>95</v>
      </c>
      <c r="C9" s="126" t="s">
        <v>7980</v>
      </c>
      <c r="D9" s="6"/>
      <c r="E9" s="544" t="s">
        <v>8016</v>
      </c>
      <c r="F9" s="548"/>
      <c r="G9" s="6"/>
      <c r="H9" s="6"/>
      <c r="I9" s="6"/>
      <c r="J9" s="6"/>
      <c r="K9" s="6"/>
      <c r="L9" s="6"/>
      <c r="M9" s="6"/>
    </row>
    <row r="10" spans="2:15" s="1" customFormat="1" ht="16.5" customHeight="1" thickBot="1" x14ac:dyDescent="0.4">
      <c r="B10" s="39" t="s">
        <v>27</v>
      </c>
      <c r="C10" s="46" t="str">
        <f>IF('Budget - med udstyr'!G3="","",'Budget - med udstyr'!G3)</f>
        <v>[Indtast projektnavn]</v>
      </c>
      <c r="D10" s="6"/>
      <c r="E10" s="546">
        <f>ROUND(E8*E6,2)</f>
        <v>0</v>
      </c>
      <c r="F10" s="549"/>
      <c r="G10" s="6"/>
      <c r="H10" s="6"/>
      <c r="I10" s="6"/>
      <c r="J10" s="6"/>
      <c r="K10" s="6"/>
      <c r="L10" s="6"/>
      <c r="M10" s="6"/>
    </row>
    <row r="11" spans="2:15" s="1" customFormat="1" ht="16.5" customHeight="1" x14ac:dyDescent="0.35">
      <c r="B11" s="39" t="s">
        <v>124</v>
      </c>
      <c r="C11" s="126">
        <v>2026</v>
      </c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2:15" s="1" customFormat="1" ht="16.5" customHeight="1" x14ac:dyDescent="0.35">
      <c r="B12" s="39" t="s">
        <v>96</v>
      </c>
      <c r="C12" s="46" t="str">
        <f>IF('Budget - med udstyr'!G6="","",'Budget - med udstyr'!G6)</f>
        <v>[Indtast navn SDU bevillingshaver]</v>
      </c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2:15" s="1" customFormat="1" ht="16.5" customHeight="1" x14ac:dyDescent="0.35">
      <c r="B13" s="39" t="s">
        <v>97</v>
      </c>
      <c r="C13" s="46" t="str">
        <f>IF('Budget - med udstyr'!G5="","",'Budget - med udstyr'!G5)</f>
        <v>[Indtast kunde-/virksomhedsnavn]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2:15" s="1" customFormat="1" ht="16.5" customHeight="1" x14ac:dyDescent="0.35">
      <c r="B14" s="39" t="s">
        <v>126</v>
      </c>
      <c r="C14" s="47">
        <f>'Budget - med udstyr'!N64</f>
        <v>0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5" s="1" customFormat="1" ht="16.5" customHeight="1" thickBot="1" x14ac:dyDescent="0.4">
      <c r="B15" s="40" t="s">
        <v>26</v>
      </c>
      <c r="C15" s="48" t="s">
        <v>29</v>
      </c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2:15" ht="6" customHeight="1" thickBot="1" x14ac:dyDescent="0.4">
      <c r="B16" s="529"/>
      <c r="C16" s="529"/>
    </row>
    <row r="17" spans="1:18" s="1" customFormat="1" ht="36.5" thickBot="1" x14ac:dyDescent="0.4">
      <c r="B17" s="532" t="s">
        <v>1</v>
      </c>
      <c r="C17" s="536"/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536"/>
      <c r="O17" s="533"/>
    </row>
    <row r="18" spans="1:18" s="1" customFormat="1" ht="17.25" customHeight="1" thickBot="1" x14ac:dyDescent="0.4">
      <c r="B18" s="4" t="s">
        <v>98</v>
      </c>
      <c r="C18" s="5" t="s">
        <v>27</v>
      </c>
      <c r="D18" s="61" t="s">
        <v>28</v>
      </c>
      <c r="E18" s="62">
        <f>C11</f>
        <v>2026</v>
      </c>
      <c r="F18" s="62">
        <f>E18+1</f>
        <v>2027</v>
      </c>
      <c r="G18" s="62">
        <f t="shared" ref="G18:N18" si="0">F18+1</f>
        <v>2028</v>
      </c>
      <c r="H18" s="62">
        <f t="shared" si="0"/>
        <v>2029</v>
      </c>
      <c r="I18" s="62">
        <f t="shared" si="0"/>
        <v>2030</v>
      </c>
      <c r="J18" s="62">
        <f t="shared" si="0"/>
        <v>2031</v>
      </c>
      <c r="K18" s="62">
        <f t="shared" si="0"/>
        <v>2032</v>
      </c>
      <c r="L18" s="62">
        <f t="shared" si="0"/>
        <v>2033</v>
      </c>
      <c r="M18" s="62">
        <f t="shared" si="0"/>
        <v>2034</v>
      </c>
      <c r="N18" s="62">
        <f t="shared" si="0"/>
        <v>2035</v>
      </c>
      <c r="O18" s="63" t="s">
        <v>19</v>
      </c>
    </row>
    <row r="19" spans="1:18" s="1" customFormat="1" ht="2.25" customHeight="1" x14ac:dyDescent="0.35">
      <c r="B19" s="537"/>
      <c r="C19" s="538"/>
      <c r="D19" s="538"/>
      <c r="E19" s="538"/>
      <c r="F19" s="538"/>
      <c r="G19" s="538"/>
      <c r="H19" s="538"/>
      <c r="I19" s="538"/>
      <c r="J19" s="538"/>
      <c r="K19" s="538"/>
      <c r="L19" s="538"/>
      <c r="M19" s="538"/>
      <c r="N19" s="538"/>
      <c r="O19" s="538"/>
    </row>
    <row r="20" spans="1:18" ht="2.25" customHeight="1" thickBot="1" x14ac:dyDescent="0.4">
      <c r="B20" s="539"/>
      <c r="C20" s="539"/>
      <c r="D20" s="539"/>
      <c r="E20" s="539"/>
      <c r="F20" s="539"/>
      <c r="G20" s="539"/>
      <c r="H20" s="539"/>
      <c r="I20" s="539"/>
      <c r="J20" s="539"/>
      <c r="K20" s="539"/>
      <c r="L20" s="539"/>
      <c r="M20" s="539"/>
      <c r="N20" s="539"/>
      <c r="O20" s="539"/>
    </row>
    <row r="21" spans="1:18" ht="15" customHeight="1" x14ac:dyDescent="0.35">
      <c r="A21" s="41" t="s">
        <v>29</v>
      </c>
      <c r="B21" s="130" t="s">
        <v>30</v>
      </c>
      <c r="C21" s="50" t="s">
        <v>117</v>
      </c>
      <c r="D21" s="44" t="s">
        <v>31</v>
      </c>
      <c r="E21" s="186">
        <f>(SUM('Budget - med udstyr'!N14:N18))/'Budget - med udstyr'!H75*'Budget - med udstyr'!L75</f>
        <v>0</v>
      </c>
      <c r="F21" s="186"/>
      <c r="G21" s="186"/>
      <c r="H21" s="186"/>
      <c r="I21" s="186"/>
      <c r="J21" s="177"/>
      <c r="K21" s="177"/>
      <c r="L21" s="177"/>
      <c r="M21" s="177"/>
      <c r="N21" s="177"/>
      <c r="O21" s="178">
        <f t="shared" ref="O21:O30" si="1">ROUND(SUM(E21:N21),2)</f>
        <v>0</v>
      </c>
      <c r="P21" s="57"/>
      <c r="Q21" s="56"/>
      <c r="R21" s="56"/>
    </row>
    <row r="22" spans="1:18" ht="15" customHeight="1" x14ac:dyDescent="0.35">
      <c r="B22" s="51" t="s">
        <v>32</v>
      </c>
      <c r="C22" s="64" t="s">
        <v>101</v>
      </c>
      <c r="D22" s="65" t="s">
        <v>31</v>
      </c>
      <c r="E22" s="187">
        <f>(SUMIF('Budget - med udstyr'!$J$21:$J$23,'Grønt budgetark'!C22,'Budget - med udstyr'!$N$21:$N$23))/'Budget - med udstyr'!H75*'Budget - med udstyr'!L75</f>
        <v>0</v>
      </c>
      <c r="F22" s="187"/>
      <c r="G22" s="187"/>
      <c r="H22" s="187"/>
      <c r="I22" s="187"/>
      <c r="J22" s="180"/>
      <c r="K22" s="180"/>
      <c r="L22" s="180"/>
      <c r="M22" s="180"/>
      <c r="N22" s="180"/>
      <c r="O22" s="181">
        <f t="shared" si="1"/>
        <v>0</v>
      </c>
      <c r="P22" s="57"/>
      <c r="Q22" s="56"/>
      <c r="R22" s="56"/>
    </row>
    <row r="23" spans="1:18" ht="15" customHeight="1" x14ac:dyDescent="0.35">
      <c r="B23" s="52" t="s">
        <v>32</v>
      </c>
      <c r="C23" s="64" t="s">
        <v>102</v>
      </c>
      <c r="D23" s="65" t="s">
        <v>31</v>
      </c>
      <c r="E23" s="187">
        <f>(SUMIF('Budget - med udstyr'!$J$21:$J$23,'Grønt budgetark'!C23,'Budget - med udstyr'!$N$21:$N$23))/'Budget - med udstyr'!H75*'Budget - med udstyr'!L75</f>
        <v>0</v>
      </c>
      <c r="F23" s="187"/>
      <c r="G23" s="187"/>
      <c r="H23" s="187"/>
      <c r="I23" s="187"/>
      <c r="J23" s="180"/>
      <c r="K23" s="180"/>
      <c r="L23" s="180"/>
      <c r="M23" s="180"/>
      <c r="N23" s="180"/>
      <c r="O23" s="181">
        <f t="shared" si="1"/>
        <v>0</v>
      </c>
      <c r="P23" s="57"/>
      <c r="Q23" s="56"/>
      <c r="R23" s="56"/>
    </row>
    <row r="24" spans="1:18" x14ac:dyDescent="0.35">
      <c r="B24" s="51" t="s">
        <v>32</v>
      </c>
      <c r="C24" s="64" t="s">
        <v>103</v>
      </c>
      <c r="D24" s="65" t="s">
        <v>31</v>
      </c>
      <c r="E24" s="187">
        <f>(SUMIF('Budget - med udstyr'!$J$21:$J$23,'Grønt budgetark'!C24,'Budget - med udstyr'!$N$21:$N$23))/'Budget - med udstyr'!H75*'Budget - med udstyr'!L75</f>
        <v>0</v>
      </c>
      <c r="F24" s="187"/>
      <c r="G24" s="187"/>
      <c r="H24" s="187"/>
      <c r="I24" s="187"/>
      <c r="J24" s="180"/>
      <c r="K24" s="180"/>
      <c r="L24" s="180"/>
      <c r="M24" s="180"/>
      <c r="N24" s="180"/>
      <c r="O24" s="181">
        <f t="shared" si="1"/>
        <v>0</v>
      </c>
      <c r="P24" s="57"/>
      <c r="Q24" s="56"/>
      <c r="R24" s="56"/>
    </row>
    <row r="25" spans="1:18" x14ac:dyDescent="0.35">
      <c r="B25" s="51" t="s">
        <v>32</v>
      </c>
      <c r="C25" s="64" t="s">
        <v>104</v>
      </c>
      <c r="D25" s="65" t="s">
        <v>31</v>
      </c>
      <c r="E25" s="187">
        <f>(SUMIF('Budget - med udstyr'!$J$21:$J$23,'Grønt budgetark'!C25,'Budget - med udstyr'!$N$21:$N$23))/'Budget - med udstyr'!H75*'Budget - med udstyr'!L75</f>
        <v>0</v>
      </c>
      <c r="F25" s="187"/>
      <c r="G25" s="187"/>
      <c r="H25" s="187"/>
      <c r="I25" s="187"/>
      <c r="J25" s="180"/>
      <c r="K25" s="180"/>
      <c r="L25" s="180"/>
      <c r="M25" s="180"/>
      <c r="N25" s="180"/>
      <c r="O25" s="181">
        <f t="shared" si="1"/>
        <v>0</v>
      </c>
      <c r="P25" s="57"/>
      <c r="Q25" s="56"/>
      <c r="R25" s="56"/>
    </row>
    <row r="26" spans="1:18" x14ac:dyDescent="0.35">
      <c r="B26" s="51" t="s">
        <v>32</v>
      </c>
      <c r="C26" s="66" t="s">
        <v>8005</v>
      </c>
      <c r="D26" s="65" t="s">
        <v>31</v>
      </c>
      <c r="E26" s="187">
        <f>(SUMIF('Budget - med udstyr'!$J$21:$J$23,'Grønt budgetark'!C26,'Budget - med udstyr'!$N$21:$N$23))/'Budget - med udstyr'!H75*'Budget - med udstyr'!L75</f>
        <v>0</v>
      </c>
      <c r="F26" s="187"/>
      <c r="G26" s="187"/>
      <c r="H26" s="187"/>
      <c r="I26" s="187"/>
      <c r="J26" s="180"/>
      <c r="K26" s="180"/>
      <c r="L26" s="180"/>
      <c r="M26" s="180"/>
      <c r="N26" s="180"/>
      <c r="O26" s="181">
        <f t="shared" si="1"/>
        <v>0</v>
      </c>
      <c r="P26" s="57"/>
      <c r="Q26" s="56"/>
      <c r="R26" s="56"/>
    </row>
    <row r="27" spans="1:18" ht="15" customHeight="1" x14ac:dyDescent="0.35">
      <c r="B27" s="51" t="s">
        <v>7959</v>
      </c>
      <c r="C27" s="66" t="s">
        <v>7965</v>
      </c>
      <c r="D27" s="65" t="s">
        <v>7972</v>
      </c>
      <c r="E27" s="187">
        <f>(SUM('Budget - med udstyr'!N27:N37))/'Budget - med udstyr'!H75*'Budget - med udstyr'!L75</f>
        <v>0</v>
      </c>
      <c r="F27" s="187"/>
      <c r="G27" s="187"/>
      <c r="H27" s="187"/>
      <c r="I27" s="187"/>
      <c r="J27" s="180"/>
      <c r="K27" s="180"/>
      <c r="L27" s="180"/>
      <c r="M27" s="180"/>
      <c r="N27" s="180"/>
      <c r="O27" s="181">
        <f t="shared" si="1"/>
        <v>0</v>
      </c>
      <c r="P27" s="57"/>
      <c r="Q27" s="56"/>
      <c r="R27" s="56"/>
    </row>
    <row r="28" spans="1:18" ht="15" customHeight="1" x14ac:dyDescent="0.35">
      <c r="B28" s="51" t="s">
        <v>7959</v>
      </c>
      <c r="C28" s="66" t="s">
        <v>7994</v>
      </c>
      <c r="D28" s="65" t="s">
        <v>7961</v>
      </c>
      <c r="E28" s="187">
        <f>SUM('Budget - med udstyr'!N41:N42)/'Budget - med udstyr'!H75*'Budget - med udstyr'!L75</f>
        <v>0</v>
      </c>
      <c r="F28" s="187"/>
      <c r="G28" s="187"/>
      <c r="H28" s="187"/>
      <c r="I28" s="187"/>
      <c r="J28" s="180"/>
      <c r="K28" s="180"/>
      <c r="L28" s="180"/>
      <c r="M28" s="180"/>
      <c r="N28" s="180"/>
      <c r="O28" s="181">
        <f t="shared" si="1"/>
        <v>0</v>
      </c>
      <c r="P28" s="57"/>
      <c r="Q28" s="56"/>
      <c r="R28" s="56"/>
    </row>
    <row r="29" spans="1:18" ht="15" customHeight="1" x14ac:dyDescent="0.35">
      <c r="B29" s="51" t="s">
        <v>7960</v>
      </c>
      <c r="C29" s="66" t="s">
        <v>7964</v>
      </c>
      <c r="D29" s="65" t="s">
        <v>7961</v>
      </c>
      <c r="E29" s="187">
        <f>SUM('Budget - med udstyr'!N46:N47)/'Budget - med udstyr'!H75*'Budget - med udstyr'!L75</f>
        <v>0</v>
      </c>
      <c r="F29" s="187"/>
      <c r="G29" s="187"/>
      <c r="H29" s="187"/>
      <c r="I29" s="187"/>
      <c r="J29" s="180"/>
      <c r="K29" s="180"/>
      <c r="L29" s="180"/>
      <c r="M29" s="180"/>
      <c r="N29" s="180"/>
      <c r="O29" s="181">
        <f t="shared" si="1"/>
        <v>0</v>
      </c>
      <c r="P29" s="57"/>
      <c r="Q29" s="56"/>
      <c r="R29" s="56"/>
    </row>
    <row r="30" spans="1:18" ht="15" customHeight="1" x14ac:dyDescent="0.35">
      <c r="B30" s="51" t="s">
        <v>7962</v>
      </c>
      <c r="C30" s="66" t="s">
        <v>7963</v>
      </c>
      <c r="D30" s="65" t="s">
        <v>7961</v>
      </c>
      <c r="E30" s="187">
        <f>'Budget - med udstyr'!N51/'Budget - med udstyr'!H75*'Budget - med udstyr'!L75</f>
        <v>0</v>
      </c>
      <c r="F30" s="187"/>
      <c r="G30" s="187"/>
      <c r="H30" s="187"/>
      <c r="I30" s="187"/>
      <c r="J30" s="180"/>
      <c r="K30" s="180"/>
      <c r="L30" s="180"/>
      <c r="M30" s="180"/>
      <c r="N30" s="180"/>
      <c r="O30" s="181">
        <f t="shared" si="1"/>
        <v>0</v>
      </c>
      <c r="P30" s="57"/>
      <c r="Q30" s="56"/>
      <c r="R30" s="56"/>
    </row>
    <row r="31" spans="1:18" ht="4.5" customHeight="1" x14ac:dyDescent="0.35">
      <c r="B31" s="51"/>
      <c r="C31" s="66"/>
      <c r="D31" s="65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1"/>
      <c r="P31" s="57"/>
      <c r="Q31" s="56"/>
      <c r="R31" s="56"/>
    </row>
    <row r="32" spans="1:18" x14ac:dyDescent="0.35">
      <c r="B32" s="51" t="s">
        <v>33</v>
      </c>
      <c r="C32" s="64" t="s">
        <v>34</v>
      </c>
      <c r="D32" s="65" t="s">
        <v>35</v>
      </c>
      <c r="E32" s="187">
        <f>('Budget - med udstyr'!N62)/'Budget - med udstyr'!H75*'Budget - med udstyr'!L75</f>
        <v>0</v>
      </c>
      <c r="F32" s="187"/>
      <c r="G32" s="187"/>
      <c r="H32" s="187"/>
      <c r="I32" s="187"/>
      <c r="J32" s="180"/>
      <c r="K32" s="180"/>
      <c r="L32" s="180"/>
      <c r="M32" s="180"/>
      <c r="N32" s="180"/>
      <c r="O32" s="181">
        <f>ROUND(SUM(E32:N32),2)</f>
        <v>0</v>
      </c>
      <c r="P32" s="56"/>
      <c r="Q32" s="56"/>
      <c r="R32" s="56"/>
    </row>
    <row r="33" spans="1:18" ht="6" customHeight="1" x14ac:dyDescent="0.35">
      <c r="B33" s="52"/>
      <c r="C33" s="64"/>
      <c r="D33" s="65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1"/>
      <c r="P33" s="56"/>
      <c r="Q33" s="56"/>
      <c r="R33" s="56"/>
    </row>
    <row r="34" spans="1:18" x14ac:dyDescent="0.35">
      <c r="B34" s="52" t="s">
        <v>36</v>
      </c>
      <c r="C34" s="64" t="s">
        <v>2</v>
      </c>
      <c r="D34" s="65" t="s">
        <v>8008</v>
      </c>
      <c r="E34" s="180">
        <f>('Budget - med udstyr'!N58/'Budget - med udstyr'!H75*'Budget - med udstyr'!L75)-(SUM(F34:I34))</f>
        <v>0</v>
      </c>
      <c r="F34" s="180">
        <f>(SUM(F21:F28)*Kostpriser!$I$40)+(F29*Kostpriser!$I$41)</f>
        <v>0</v>
      </c>
      <c r="G34" s="180">
        <f>(SUM(G21:G28)*Kostpriser!$I$40)+(G29*Kostpriser!$I$41)</f>
        <v>0</v>
      </c>
      <c r="H34" s="180">
        <f>(SUM(H21:H28)*Kostpriser!$I$40)+(H29*Kostpriser!$I$41)</f>
        <v>0</v>
      </c>
      <c r="I34" s="180">
        <f>(SUM(I21:I28)*Kostpriser!$I$40)+(I29*Kostpriser!$I$41)</f>
        <v>0</v>
      </c>
      <c r="J34" s="179">
        <f>(SUM(J22:J26)+J21)*Kostpriser!$I$40</f>
        <v>0</v>
      </c>
      <c r="K34" s="179">
        <f>(SUM(K22:K26)+K21)*Kostpriser!$I$40</f>
        <v>0</v>
      </c>
      <c r="L34" s="179">
        <f>(SUM(L22:L26)+L21)*Kostpriser!$I$40</f>
        <v>0</v>
      </c>
      <c r="M34" s="179">
        <f>(SUM(M22:M26)+M21)*Kostpriser!$I$40</f>
        <v>0</v>
      </c>
      <c r="N34" s="179">
        <f>(SUM(N22:N26)+N21)*Kostpriser!$I$40</f>
        <v>0</v>
      </c>
      <c r="O34" s="181">
        <f>ROUND(SUM(E34:N34),2)</f>
        <v>0</v>
      </c>
      <c r="P34" s="56"/>
      <c r="Q34" s="56"/>
      <c r="R34" s="56"/>
    </row>
    <row r="35" spans="1:18" ht="4.5" customHeight="1" x14ac:dyDescent="0.35">
      <c r="A35" s="42" t="s">
        <v>105</v>
      </c>
      <c r="B35" s="53"/>
      <c r="C35" s="67"/>
      <c r="D35" s="68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3"/>
      <c r="P35" s="56"/>
      <c r="Q35" s="56"/>
      <c r="R35" s="56"/>
    </row>
    <row r="36" spans="1:18" ht="17.25" customHeight="1" thickBot="1" x14ac:dyDescent="0.4">
      <c r="A36" s="42" t="s">
        <v>0</v>
      </c>
      <c r="B36" s="54" t="s">
        <v>19</v>
      </c>
      <c r="C36" s="55"/>
      <c r="D36" s="49"/>
      <c r="E36" s="184">
        <f>SUM(E21:E34)</f>
        <v>0</v>
      </c>
      <c r="F36" s="184">
        <f t="shared" ref="F36:N36" si="2">SUM(F21:F35)</f>
        <v>0</v>
      </c>
      <c r="G36" s="184">
        <f t="shared" si="2"/>
        <v>0</v>
      </c>
      <c r="H36" s="184">
        <f t="shared" si="2"/>
        <v>0</v>
      </c>
      <c r="I36" s="184">
        <f t="shared" si="2"/>
        <v>0</v>
      </c>
      <c r="J36" s="184">
        <f t="shared" si="2"/>
        <v>0</v>
      </c>
      <c r="K36" s="184">
        <f t="shared" si="2"/>
        <v>0</v>
      </c>
      <c r="L36" s="184">
        <f t="shared" si="2"/>
        <v>0</v>
      </c>
      <c r="M36" s="184">
        <f t="shared" si="2"/>
        <v>0</v>
      </c>
      <c r="N36" s="184">
        <f t="shared" si="2"/>
        <v>0</v>
      </c>
      <c r="O36" s="185">
        <f>ROUND(SUM(E36:N36),2)</f>
        <v>0</v>
      </c>
      <c r="Q36" s="56"/>
      <c r="R36" s="56"/>
    </row>
    <row r="37" spans="1:18" x14ac:dyDescent="0.35">
      <c r="E37" s="530" t="str">
        <f>IF(O36=E10,"","Totalen stemmer ikke med det beløb der skal budgetteres. Differencen er:")</f>
        <v/>
      </c>
      <c r="F37" s="531"/>
      <c r="G37" s="531"/>
      <c r="H37" s="531"/>
      <c r="I37" s="531"/>
      <c r="J37" s="59"/>
      <c r="K37" s="59"/>
      <c r="L37" s="59"/>
      <c r="M37" s="59"/>
      <c r="N37" s="59"/>
      <c r="O37" s="340" t="str">
        <f>IF(O36=E10,"",ROUND('Budget - med udstyr'!N64/'Budget - med udstyr'!H75*'Budget - med udstyr'!L75,2)-'Grønt budgetark'!O36)</f>
        <v/>
      </c>
      <c r="Q37" s="58"/>
      <c r="R37" s="56"/>
    </row>
    <row r="38" spans="1:18" x14ac:dyDescent="0.35">
      <c r="P38" s="56"/>
      <c r="Q38" s="56"/>
      <c r="R38" s="56"/>
    </row>
    <row r="39" spans="1:18" ht="15.5" x14ac:dyDescent="0.35">
      <c r="B39" s="8"/>
    </row>
  </sheetData>
  <sheetProtection algorithmName="SHA-512" hashValue="/cxBovNwRlaMVonXRwIRsJ2wudLShpCzpi7+oS6bLevMvS5WgsZ/UUUonDFwO56BBLeOjvkNZ9c0oWcpgGlLHQ==" saltValue="FMKlWMObxUAzWQTPr2AYTg==" spinCount="100000" sheet="1" selectLockedCells="1"/>
  <mergeCells count="14">
    <mergeCell ref="B16:C16"/>
    <mergeCell ref="E37:I37"/>
    <mergeCell ref="B2:C2"/>
    <mergeCell ref="B4:C4"/>
    <mergeCell ref="B17:O17"/>
    <mergeCell ref="B19:O20"/>
    <mergeCell ref="E4:F4"/>
    <mergeCell ref="E5:F5"/>
    <mergeCell ref="E6:F6"/>
    <mergeCell ref="E7:F7"/>
    <mergeCell ref="E8:F8"/>
    <mergeCell ref="E9:F9"/>
    <mergeCell ref="E10:F10"/>
    <mergeCell ref="E2:F2"/>
  </mergeCells>
  <phoneticPr fontId="32" type="noConversion"/>
  <pageMargins left="0.7" right="0.7" top="0.75" bottom="0.75" header="0.3" footer="0.3"/>
  <pageSetup paperSize="9" scale="40" orientation="portrait" r:id="rId1"/>
  <ignoredErrors>
    <ignoredError sqref="C6:C7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greaterThan" id="{E49C508C-2190-453C-812E-F04B2EF17B50}">
            <xm:f>'Budget - med udstyr'!#REF!</xm:f>
            <x14:dxf>
              <font>
                <b/>
                <i val="0"/>
                <color rgb="FFC00000"/>
              </font>
            </x14:dxf>
          </x14:cfRule>
          <x14:cfRule type="cellIs" priority="11" operator="lessThan" id="{7B911E64-E977-4EBE-B5F8-D205567F96FB}">
            <xm:f>'Budget - med udstyr'!#REF!</xm:f>
            <x14:dxf>
              <font>
                <b/>
                <i val="0"/>
                <color rgb="FFC00000"/>
              </font>
            </x14:dxf>
          </x14:cfRule>
          <x14:cfRule type="expression" priority="12" id="{C559A767-30B0-41ED-86B9-5A3BAD94F845}">
            <xm:f>'Budget - med udstyr'!#REF!</xm:f>
            <x14:dxf>
              <font>
                <b/>
                <i val="0"/>
                <strike val="0"/>
              </font>
            </x14:dxf>
          </x14:cfRule>
          <xm:sqref>O36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36A1-692C-4D7E-ABFF-03AB43748C58}">
  <sheetPr codeName="Ark3">
    <tabColor theme="3" tint="0.79998168889431442"/>
  </sheetPr>
  <dimension ref="B1:H34"/>
  <sheetViews>
    <sheetView zoomScaleNormal="100" workbookViewId="0">
      <selection activeCell="B18" sqref="B18"/>
    </sheetView>
  </sheetViews>
  <sheetFormatPr defaultRowHeight="14.5" x14ac:dyDescent="0.35"/>
  <cols>
    <col min="1" max="1" width="0.81640625" customWidth="1"/>
    <col min="2" max="2" width="59.81640625" customWidth="1"/>
    <col min="3" max="3" width="34.7265625" customWidth="1"/>
    <col min="4" max="4" width="21.1796875" customWidth="1"/>
    <col min="5" max="5" width="24.81640625" customWidth="1"/>
    <col min="6" max="6" width="28.453125" customWidth="1"/>
    <col min="7" max="7" width="21.54296875" customWidth="1"/>
    <col min="8" max="8" width="11.54296875" bestFit="1" customWidth="1"/>
  </cols>
  <sheetData>
    <row r="1" spans="2:8" ht="4.5" customHeight="1" thickBot="1" x14ac:dyDescent="0.4"/>
    <row r="2" spans="2:8" ht="36.5" thickBot="1" x14ac:dyDescent="0.4">
      <c r="B2" s="556" t="s">
        <v>112</v>
      </c>
      <c r="C2" s="557"/>
    </row>
    <row r="3" spans="2:8" x14ac:dyDescent="0.35">
      <c r="B3" s="83" t="s">
        <v>17</v>
      </c>
      <c r="C3" s="84">
        <f>SUM('Grønt budgetark'!O21:'Grønt budgetark'!O26)</f>
        <v>0</v>
      </c>
    </row>
    <row r="4" spans="2:8" x14ac:dyDescent="0.35">
      <c r="B4" s="85" t="s">
        <v>7966</v>
      </c>
      <c r="C4" s="86">
        <f>'Grønt budgetark'!O27</f>
        <v>0</v>
      </c>
    </row>
    <row r="5" spans="2:8" x14ac:dyDescent="0.35">
      <c r="B5" s="85" t="s">
        <v>7967</v>
      </c>
      <c r="C5" s="86">
        <f>SUM('Grønt budgetark'!O28:'Grønt budgetark'!O30)</f>
        <v>0</v>
      </c>
    </row>
    <row r="6" spans="2:8" x14ac:dyDescent="0.35">
      <c r="B6" s="85" t="s">
        <v>118</v>
      </c>
      <c r="C6" s="86">
        <f>'Grønt budgetark'!O34</f>
        <v>0</v>
      </c>
    </row>
    <row r="7" spans="2:8" x14ac:dyDescent="0.35">
      <c r="B7" s="114" t="s">
        <v>7998</v>
      </c>
      <c r="C7" s="86">
        <f>'Grønt budgetark'!O32</f>
        <v>0</v>
      </c>
    </row>
    <row r="8" spans="2:8" x14ac:dyDescent="0.35">
      <c r="B8" s="113" t="s">
        <v>19</v>
      </c>
      <c r="C8" s="82">
        <f>SUM(C3:C7)</f>
        <v>0</v>
      </c>
    </row>
    <row r="9" spans="2:8" ht="3" customHeight="1" x14ac:dyDescent="0.35">
      <c r="B9" s="87"/>
      <c r="C9" s="88"/>
    </row>
    <row r="10" spans="2:8" ht="15.75" customHeight="1" thickBot="1" x14ac:dyDescent="0.4">
      <c r="B10" s="96" t="s">
        <v>7968</v>
      </c>
      <c r="C10" s="112">
        <f>0.2*(C3+C4+C5)</f>
        <v>0</v>
      </c>
      <c r="D10" s="81"/>
      <c r="E10" s="81"/>
    </row>
    <row r="11" spans="2:8" ht="7.5" customHeight="1" thickBot="1" x14ac:dyDescent="0.4">
      <c r="F11" s="79"/>
      <c r="G11" s="80"/>
      <c r="H11" s="60"/>
    </row>
    <row r="12" spans="2:8" ht="36.5" thickBot="1" x14ac:dyDescent="0.4">
      <c r="B12" s="558" t="s">
        <v>21</v>
      </c>
      <c r="C12" s="559"/>
      <c r="D12" s="559"/>
      <c r="E12" s="560"/>
    </row>
    <row r="13" spans="2:8" ht="4.5" customHeight="1" thickBot="1" x14ac:dyDescent="0.4">
      <c r="B13" s="101"/>
      <c r="C13" s="1"/>
      <c r="D13" s="1"/>
      <c r="E13" s="102"/>
    </row>
    <row r="14" spans="2:8" ht="16" x14ac:dyDescent="0.35">
      <c r="B14" s="563" t="s">
        <v>110</v>
      </c>
      <c r="C14" s="564"/>
      <c r="D14" s="564"/>
      <c r="E14" s="565"/>
    </row>
    <row r="15" spans="2:8" x14ac:dyDescent="0.35">
      <c r="B15" s="566" t="s">
        <v>7973</v>
      </c>
      <c r="C15" s="567"/>
      <c r="D15" s="94"/>
      <c r="E15" s="95">
        <f>C7-C10</f>
        <v>0</v>
      </c>
      <c r="G15" s="90"/>
    </row>
    <row r="16" spans="2:8" ht="3" customHeight="1" x14ac:dyDescent="0.35">
      <c r="B16" s="98"/>
      <c r="C16" s="3"/>
      <c r="D16" s="99"/>
      <c r="E16" s="100"/>
      <c r="G16" s="90"/>
    </row>
    <row r="17" spans="2:7" ht="15.75" customHeight="1" thickBot="1" x14ac:dyDescent="0.4">
      <c r="B17" s="148" t="s">
        <v>111</v>
      </c>
      <c r="C17" s="149"/>
      <c r="D17" s="341" t="s">
        <v>17</v>
      </c>
      <c r="E17" s="150">
        <f>+SUM(E27:E31)</f>
        <v>0</v>
      </c>
      <c r="G17" s="90"/>
    </row>
    <row r="18" spans="2:7" ht="15" thickBot="1" x14ac:dyDescent="0.4">
      <c r="B18" s="163" t="s">
        <v>7983</v>
      </c>
      <c r="C18" s="164" t="s">
        <v>22</v>
      </c>
      <c r="D18" s="342" t="s">
        <v>17</v>
      </c>
      <c r="E18" s="124"/>
      <c r="G18" s="89"/>
    </row>
    <row r="19" spans="2:7" ht="15" thickBot="1" x14ac:dyDescent="0.4">
      <c r="B19" s="163" t="s">
        <v>7984</v>
      </c>
      <c r="C19" s="164" t="s">
        <v>23</v>
      </c>
      <c r="D19" s="342" t="s">
        <v>18</v>
      </c>
      <c r="E19" s="124"/>
      <c r="G19" s="89"/>
    </row>
    <row r="20" spans="2:7" ht="15" thickBot="1" x14ac:dyDescent="0.4">
      <c r="B20" s="163" t="s">
        <v>7985</v>
      </c>
      <c r="C20" s="164"/>
      <c r="D20" s="342" t="s">
        <v>17</v>
      </c>
      <c r="E20" s="124"/>
      <c r="G20" s="89"/>
    </row>
    <row r="21" spans="2:7" ht="15" thickBot="1" x14ac:dyDescent="0.4">
      <c r="B21" s="163"/>
      <c r="C21" s="164"/>
      <c r="D21" s="342"/>
      <c r="E21" s="124"/>
    </row>
    <row r="22" spans="2:7" ht="15" thickBot="1" x14ac:dyDescent="0.4">
      <c r="B22" s="163"/>
      <c r="C22" s="164"/>
      <c r="D22" s="342"/>
      <c r="E22" s="124"/>
    </row>
    <row r="23" spans="2:7" ht="15" thickBot="1" x14ac:dyDescent="0.4">
      <c r="B23" s="169" t="s">
        <v>24</v>
      </c>
      <c r="C23" s="170"/>
      <c r="D23" s="171"/>
      <c r="E23" s="172">
        <f>+E15-SUM(E17:E22)</f>
        <v>0</v>
      </c>
    </row>
    <row r="24" spans="2:7" ht="4.5" customHeight="1" thickBot="1" x14ac:dyDescent="0.4">
      <c r="B24" s="1"/>
      <c r="C24" s="1"/>
      <c r="D24" s="1"/>
      <c r="E24" s="1"/>
    </row>
    <row r="25" spans="2:7" ht="15.75" customHeight="1" thickBot="1" x14ac:dyDescent="0.4">
      <c r="B25" s="550" t="s">
        <v>108</v>
      </c>
      <c r="C25" s="561"/>
      <c r="D25" s="561"/>
      <c r="E25" s="562"/>
    </row>
    <row r="26" spans="2:7" ht="15.75" customHeight="1" thickBot="1" x14ac:dyDescent="0.4">
      <c r="B26" s="91" t="s">
        <v>8010</v>
      </c>
      <c r="C26" s="92" t="s">
        <v>3</v>
      </c>
      <c r="D26" s="97" t="s">
        <v>109</v>
      </c>
      <c r="E26" s="93" t="s">
        <v>20</v>
      </c>
    </row>
    <row r="27" spans="2:7" ht="15.75" customHeight="1" x14ac:dyDescent="0.35">
      <c r="B27" s="115" t="str">
        <f>IF('Budget - med udstyr'!G14="Vælg titel…","",'Budget - med udstyr'!G14)</f>
        <v>Vælg stillingskategori…</v>
      </c>
      <c r="C27" s="109" t="str">
        <f>IF('Budget - med udstyr'!I14=0,"",'Budget - med udstyr'!I14)</f>
        <v>NN</v>
      </c>
      <c r="D27" s="137"/>
      <c r="E27" s="140">
        <f>IF('Budget - med udstyr'!M14="","",D27*'Budget - med udstyr'!M14)</f>
        <v>0</v>
      </c>
    </row>
    <row r="28" spans="2:7" ht="15.75" customHeight="1" x14ac:dyDescent="0.35">
      <c r="B28" s="116" t="str">
        <f>IF('Budget - med udstyr'!G15="Vælg titel…","",'Budget - med udstyr'!G15)</f>
        <v>Vælg stillingskategori…</v>
      </c>
      <c r="C28" s="110" t="str">
        <f>IF('Budget - med udstyr'!I15=0,"",'Budget - med udstyr'!I15)</f>
        <v/>
      </c>
      <c r="D28" s="138"/>
      <c r="E28" s="141">
        <f>IF('Budget - med udstyr'!M15="","",D28*'Budget - med udstyr'!M15)</f>
        <v>0</v>
      </c>
    </row>
    <row r="29" spans="2:7" ht="15.75" customHeight="1" x14ac:dyDescent="0.35">
      <c r="B29" s="116" t="str">
        <f>IF('Budget - med udstyr'!G16="Vælg titel…","",'Budget - med udstyr'!G16)</f>
        <v>Vælg stillingskategori…</v>
      </c>
      <c r="C29" s="110" t="str">
        <f>IF('Budget - med udstyr'!I16=0,"",'Budget - med udstyr'!I16)</f>
        <v/>
      </c>
      <c r="D29" s="138"/>
      <c r="E29" s="141">
        <f>IF('Budget - med udstyr'!M16="","",D29*'Budget - med udstyr'!M16)</f>
        <v>0</v>
      </c>
    </row>
    <row r="30" spans="2:7" ht="15.75" customHeight="1" x14ac:dyDescent="0.35">
      <c r="B30" s="116" t="str">
        <f>IF('Budget - med udstyr'!G17="Vælg titel…","",'Budget - med udstyr'!G17)</f>
        <v>Vælg stillingskategori…</v>
      </c>
      <c r="C30" s="110" t="str">
        <f>IF('Budget - med udstyr'!I17=0,"",'Budget - med udstyr'!I17)</f>
        <v/>
      </c>
      <c r="D30" s="138"/>
      <c r="E30" s="141">
        <f>IF('Budget - med udstyr'!M17="","",D30*'Budget - med udstyr'!M17)</f>
        <v>0</v>
      </c>
    </row>
    <row r="31" spans="2:7" ht="15.75" customHeight="1" thickBot="1" x14ac:dyDescent="0.4">
      <c r="B31" s="117" t="str">
        <f>IF('Budget - med udstyr'!G18="Vælg titel…","",'Budget - med udstyr'!G18)</f>
        <v>Vælg stillingskategori…</v>
      </c>
      <c r="C31" s="111" t="str">
        <f>IF('Budget - med udstyr'!I18=0,"",'Budget - med udstyr'!I18)</f>
        <v/>
      </c>
      <c r="D31" s="139"/>
      <c r="E31" s="142">
        <f>IF('Budget - med udstyr'!M18="","",D31*'Budget - med udstyr'!M18)</f>
        <v>0</v>
      </c>
    </row>
    <row r="32" spans="2:7" ht="6" customHeight="1" thickBot="1" x14ac:dyDescent="0.4">
      <c r="B32" s="1"/>
      <c r="C32" s="1"/>
      <c r="D32" s="1"/>
      <c r="E32" s="1"/>
    </row>
    <row r="33" spans="2:5" ht="16.5" thickBot="1" x14ac:dyDescent="0.4">
      <c r="B33" s="550" t="s">
        <v>8024</v>
      </c>
      <c r="C33" s="551"/>
      <c r="D33" s="551"/>
      <c r="E33" s="552"/>
    </row>
    <row r="34" spans="2:5" ht="45" customHeight="1" thickBot="1" x14ac:dyDescent="0.4">
      <c r="B34" s="553"/>
      <c r="C34" s="554"/>
      <c r="D34" s="554"/>
      <c r="E34" s="555"/>
    </row>
  </sheetData>
  <sheetProtection algorithmName="SHA-512" hashValue="ZvPInKBKiCMY+9lcfP2TNO1C1esGf/iylP5UcCcLN17UrT8qz94bXXIwUmVzoD2sNIdjCe6HwcfkKiu2khcF2w==" saltValue="IHy0SDGtAPPZ/1Qhgm+BWA==" spinCount="100000" sheet="1" selectLockedCells="1"/>
  <mergeCells count="7">
    <mergeCell ref="B33:E33"/>
    <mergeCell ref="B34:E34"/>
    <mergeCell ref="B2:C2"/>
    <mergeCell ref="B12:E12"/>
    <mergeCell ref="B25:E25"/>
    <mergeCell ref="B14:E14"/>
    <mergeCell ref="B15:C15"/>
  </mergeCells>
  <conditionalFormatting sqref="B7">
    <cfRule type="expression" dxfId="25" priority="1">
      <formula>"($F$68&lt;O)"</formula>
    </cfRule>
  </conditionalFormatting>
  <pageMargins left="0.7" right="0.7" top="0.75" bottom="0.75" header="0.3" footer="0.3"/>
  <pageSetup paperSize="9" scale="49" orientation="portrait" r:id="rId1"/>
  <ignoredErrors>
    <ignoredError sqref="E1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E797-EC78-4845-9B39-B94B22922ABB}">
  <sheetPr codeName="Ark4">
    <tabColor theme="2" tint="-0.249977111117893"/>
  </sheetPr>
  <dimension ref="A1:Q49"/>
  <sheetViews>
    <sheetView topLeftCell="G2" workbookViewId="0">
      <selection activeCell="H14" sqref="H14"/>
    </sheetView>
  </sheetViews>
  <sheetFormatPr defaultRowHeight="14.5" x14ac:dyDescent="0.35"/>
  <cols>
    <col min="1" max="1" width="39.54296875" hidden="1" customWidth="1"/>
    <col min="2" max="2" width="14.1796875" hidden="1" customWidth="1"/>
    <col min="3" max="3" width="6" hidden="1" customWidth="1"/>
    <col min="4" max="4" width="8.453125" hidden="1" customWidth="1"/>
    <col min="5" max="5" width="27.81640625" hidden="1" customWidth="1"/>
    <col min="6" max="6" width="32" hidden="1" customWidth="1"/>
    <col min="7" max="7" width="0.81640625" customWidth="1"/>
    <col min="8" max="8" width="41.54296875" customWidth="1"/>
    <col min="9" max="9" width="9.453125" customWidth="1"/>
    <col min="10" max="10" width="0.81640625" customWidth="1"/>
    <col min="11" max="11" width="12" customWidth="1"/>
    <col min="12" max="12" width="51.1796875" bestFit="1" customWidth="1"/>
    <col min="13" max="13" width="40.26953125" customWidth="1"/>
    <col min="14" max="14" width="12.1796875" customWidth="1"/>
  </cols>
  <sheetData>
    <row r="1" spans="1:14" ht="4.5" customHeight="1" thickBot="1" x14ac:dyDescent="0.4"/>
    <row r="2" spans="1:14" ht="19" thickBot="1" x14ac:dyDescent="0.5">
      <c r="H2" s="570" t="s">
        <v>37</v>
      </c>
      <c r="I2" s="571"/>
      <c r="J2" s="571"/>
      <c r="K2" s="572"/>
      <c r="N2" s="123" t="s">
        <v>5</v>
      </c>
    </row>
    <row r="3" spans="1:14" ht="29" x14ac:dyDescent="0.35">
      <c r="A3" s="9" t="s">
        <v>38</v>
      </c>
      <c r="B3" s="10" t="s">
        <v>39</v>
      </c>
      <c r="C3" s="10" t="s">
        <v>40</v>
      </c>
      <c r="D3" s="10" t="s">
        <v>41</v>
      </c>
      <c r="E3" s="10" t="s">
        <v>42</v>
      </c>
      <c r="F3" s="11" t="s">
        <v>43</v>
      </c>
      <c r="H3" s="573" t="s">
        <v>113</v>
      </c>
      <c r="I3" s="575" t="s">
        <v>44</v>
      </c>
      <c r="J3" s="72"/>
      <c r="K3" s="71" t="s">
        <v>45</v>
      </c>
      <c r="L3" s="70"/>
      <c r="N3" s="123">
        <v>1</v>
      </c>
    </row>
    <row r="4" spans="1:14" ht="15" thickBot="1" x14ac:dyDescent="0.4">
      <c r="A4" s="13" t="s">
        <v>46</v>
      </c>
      <c r="B4" s="14" t="s">
        <v>16</v>
      </c>
      <c r="C4" s="14" t="s">
        <v>16</v>
      </c>
      <c r="D4" s="14" t="s">
        <v>16</v>
      </c>
      <c r="E4" s="14" t="s">
        <v>16</v>
      </c>
      <c r="F4" s="15" t="s">
        <v>16</v>
      </c>
      <c r="H4" s="574"/>
      <c r="I4" s="576"/>
      <c r="J4" s="73"/>
      <c r="K4" s="78">
        <f>I40</f>
        <v>1.2</v>
      </c>
      <c r="N4" s="123">
        <v>2</v>
      </c>
    </row>
    <row r="5" spans="1:14" ht="15" thickBot="1" x14ac:dyDescent="0.4">
      <c r="A5" s="13" t="s">
        <v>47</v>
      </c>
      <c r="B5" s="18">
        <v>5798000423190</v>
      </c>
      <c r="C5" s="19">
        <v>59000</v>
      </c>
      <c r="D5" s="19" t="s">
        <v>48</v>
      </c>
      <c r="E5" s="19" t="s">
        <v>49</v>
      </c>
      <c r="F5" s="20" t="s">
        <v>50</v>
      </c>
      <c r="H5" s="21" t="s">
        <v>8597</v>
      </c>
      <c r="I5" s="22">
        <v>0</v>
      </c>
      <c r="J5" s="74"/>
      <c r="K5" s="22">
        <f t="shared" ref="K5:K16" si="0">CEILING(I5+(I5*($K$4)),1)</f>
        <v>0</v>
      </c>
      <c r="N5" s="123">
        <v>3</v>
      </c>
    </row>
    <row r="6" spans="1:14" ht="15" thickBot="1" x14ac:dyDescent="0.4">
      <c r="A6" s="13" t="s">
        <v>51</v>
      </c>
      <c r="B6" s="18">
        <v>5798000423190</v>
      </c>
      <c r="C6" s="19">
        <v>59100</v>
      </c>
      <c r="D6" s="19" t="s">
        <v>52</v>
      </c>
      <c r="E6" s="19" t="s">
        <v>53</v>
      </c>
      <c r="F6" s="20" t="s">
        <v>50</v>
      </c>
      <c r="H6" s="118" t="s">
        <v>81</v>
      </c>
      <c r="I6" s="349">
        <v>645</v>
      </c>
      <c r="J6" s="74"/>
      <c r="K6" s="103">
        <f t="shared" si="0"/>
        <v>1419</v>
      </c>
      <c r="N6" s="123">
        <v>4</v>
      </c>
    </row>
    <row r="7" spans="1:14" ht="16.5" customHeight="1" thickBot="1" x14ac:dyDescent="0.4">
      <c r="A7" s="13" t="s">
        <v>55</v>
      </c>
      <c r="B7" s="18">
        <v>5798000423237</v>
      </c>
      <c r="C7" s="19">
        <v>52400</v>
      </c>
      <c r="D7" s="19" t="s">
        <v>56</v>
      </c>
      <c r="E7" s="19" t="s">
        <v>57</v>
      </c>
      <c r="F7" s="20" t="s">
        <v>58</v>
      </c>
      <c r="H7" s="118" t="s">
        <v>63</v>
      </c>
      <c r="I7" s="350">
        <v>479</v>
      </c>
      <c r="J7" s="74"/>
      <c r="K7" s="103">
        <f t="shared" si="0"/>
        <v>1054</v>
      </c>
      <c r="N7" s="123">
        <v>6</v>
      </c>
    </row>
    <row r="8" spans="1:14" ht="15" thickBot="1" x14ac:dyDescent="0.4">
      <c r="A8" s="13" t="s">
        <v>59</v>
      </c>
      <c r="B8" s="18">
        <v>5798000423251</v>
      </c>
      <c r="C8" s="19">
        <v>52600</v>
      </c>
      <c r="D8" s="19" t="s">
        <v>60</v>
      </c>
      <c r="E8" s="19" t="s">
        <v>61</v>
      </c>
      <c r="F8" s="20" t="s">
        <v>62</v>
      </c>
      <c r="H8" s="118" t="s">
        <v>54</v>
      </c>
      <c r="I8" s="350">
        <v>387</v>
      </c>
      <c r="J8" s="74"/>
      <c r="K8" s="104">
        <f t="shared" si="0"/>
        <v>852</v>
      </c>
      <c r="L8" s="119"/>
      <c r="N8" s="123">
        <v>7</v>
      </c>
    </row>
    <row r="9" spans="1:14" ht="15" thickBot="1" x14ac:dyDescent="0.4">
      <c r="A9" s="13" t="s">
        <v>64</v>
      </c>
      <c r="B9" s="18">
        <v>5798000423268</v>
      </c>
      <c r="C9" s="19">
        <v>52700</v>
      </c>
      <c r="D9" s="19" t="s">
        <v>65</v>
      </c>
      <c r="E9" s="19" t="s">
        <v>66</v>
      </c>
      <c r="F9" s="20" t="s">
        <v>67</v>
      </c>
      <c r="H9" s="118" t="s">
        <v>76</v>
      </c>
      <c r="I9" s="351">
        <v>387</v>
      </c>
      <c r="J9" s="74"/>
      <c r="K9" s="104">
        <f t="shared" si="0"/>
        <v>852</v>
      </c>
      <c r="L9" s="119"/>
      <c r="N9" s="123">
        <v>8</v>
      </c>
    </row>
    <row r="10" spans="1:14" ht="15" thickBot="1" x14ac:dyDescent="0.4">
      <c r="A10" s="13" t="s">
        <v>68</v>
      </c>
      <c r="B10" s="18">
        <v>5798000423251</v>
      </c>
      <c r="C10" s="19">
        <v>53000</v>
      </c>
      <c r="D10" s="19" t="s">
        <v>69</v>
      </c>
      <c r="E10" s="19" t="s">
        <v>70</v>
      </c>
      <c r="F10" s="20" t="s">
        <v>71</v>
      </c>
      <c r="H10" s="118" t="s">
        <v>84</v>
      </c>
      <c r="I10" s="351">
        <v>350</v>
      </c>
      <c r="J10" s="74"/>
      <c r="K10" s="103">
        <f t="shared" si="0"/>
        <v>770</v>
      </c>
      <c r="L10" s="119"/>
      <c r="N10" s="123">
        <v>9</v>
      </c>
    </row>
    <row r="11" spans="1:14" ht="15" thickBot="1" x14ac:dyDescent="0.4">
      <c r="A11" s="13" t="s">
        <v>72</v>
      </c>
      <c r="B11" s="18">
        <v>5798000423305</v>
      </c>
      <c r="C11" s="19">
        <v>55500</v>
      </c>
      <c r="D11" s="19" t="s">
        <v>73</v>
      </c>
      <c r="E11" s="19" t="s">
        <v>74</v>
      </c>
      <c r="F11" s="20" t="s">
        <v>75</v>
      </c>
      <c r="H11" s="118" t="s">
        <v>114</v>
      </c>
      <c r="I11" s="350">
        <v>319</v>
      </c>
      <c r="J11" s="74"/>
      <c r="K11" s="103">
        <f t="shared" si="0"/>
        <v>702</v>
      </c>
      <c r="N11" s="123">
        <v>10</v>
      </c>
    </row>
    <row r="12" spans="1:14" ht="15" thickBot="1" x14ac:dyDescent="0.4">
      <c r="A12" s="24" t="s">
        <v>77</v>
      </c>
      <c r="B12" s="25">
        <v>5798000423312</v>
      </c>
      <c r="C12" s="26">
        <v>55600</v>
      </c>
      <c r="D12" s="26" t="s">
        <v>78</v>
      </c>
      <c r="E12" s="26" t="s">
        <v>79</v>
      </c>
      <c r="F12" s="27" t="s">
        <v>80</v>
      </c>
      <c r="H12" s="118" t="s">
        <v>115</v>
      </c>
      <c r="I12" s="351">
        <v>332</v>
      </c>
      <c r="J12" s="74"/>
      <c r="K12" s="105">
        <f t="shared" si="0"/>
        <v>731</v>
      </c>
    </row>
    <row r="13" spans="1:14" ht="15" thickBot="1" x14ac:dyDescent="0.4">
      <c r="A13" s="28" t="s">
        <v>83</v>
      </c>
      <c r="B13" s="17">
        <v>1.17</v>
      </c>
      <c r="H13" s="118" t="s">
        <v>120</v>
      </c>
      <c r="I13" s="352">
        <v>381</v>
      </c>
      <c r="J13" s="74"/>
      <c r="K13" s="105">
        <f t="shared" si="0"/>
        <v>839</v>
      </c>
      <c r="M13" s="121"/>
    </row>
    <row r="14" spans="1:14" ht="15" thickBot="1" x14ac:dyDescent="0.4">
      <c r="B14" s="29"/>
      <c r="C14" s="29"/>
      <c r="D14" s="29"/>
      <c r="E14" s="30"/>
      <c r="H14" s="344" t="s">
        <v>119</v>
      </c>
      <c r="I14" s="348">
        <v>0</v>
      </c>
      <c r="J14" s="74"/>
      <c r="K14" s="104">
        <f t="shared" si="0"/>
        <v>0</v>
      </c>
    </row>
    <row r="15" spans="1:14" ht="15" thickBot="1" x14ac:dyDescent="0.4">
      <c r="B15" s="29"/>
      <c r="C15" s="29"/>
      <c r="D15" s="29"/>
      <c r="E15" s="30"/>
      <c r="H15" s="344" t="s">
        <v>119</v>
      </c>
      <c r="I15" s="348">
        <v>0</v>
      </c>
      <c r="J15" s="74"/>
      <c r="K15" s="104">
        <f t="shared" si="0"/>
        <v>0</v>
      </c>
    </row>
    <row r="16" spans="1:14" ht="15" thickBot="1" x14ac:dyDescent="0.4">
      <c r="A16" s="31"/>
      <c r="B16" s="29"/>
      <c r="C16" s="29"/>
      <c r="D16" s="29"/>
      <c r="E16" s="30"/>
      <c r="H16" s="345" t="s">
        <v>119</v>
      </c>
      <c r="I16" s="347">
        <v>0</v>
      </c>
      <c r="J16" s="75"/>
      <c r="K16" s="32">
        <f t="shared" si="0"/>
        <v>0</v>
      </c>
      <c r="M16" s="121"/>
    </row>
    <row r="17" spans="8:14" ht="15" thickBot="1" x14ac:dyDescent="0.4"/>
    <row r="18" spans="8:14" ht="19" thickBot="1" x14ac:dyDescent="0.5">
      <c r="H18" s="570" t="s">
        <v>85</v>
      </c>
      <c r="I18" s="571"/>
      <c r="J18" s="571"/>
      <c r="K18" s="572"/>
    </row>
    <row r="19" spans="8:14" ht="31.5" customHeight="1" x14ac:dyDescent="0.35">
      <c r="H19" s="573" t="s">
        <v>113</v>
      </c>
      <c r="I19" s="575" t="s">
        <v>44</v>
      </c>
      <c r="J19" s="12"/>
      <c r="K19" s="71" t="s">
        <v>45</v>
      </c>
    </row>
    <row r="20" spans="8:14" ht="17.25" customHeight="1" thickBot="1" x14ac:dyDescent="0.4">
      <c r="H20" s="574"/>
      <c r="I20" s="576"/>
      <c r="J20" s="16"/>
      <c r="K20" s="78">
        <f>I40</f>
        <v>1.2</v>
      </c>
    </row>
    <row r="21" spans="8:14" ht="15" thickBot="1" x14ac:dyDescent="0.4">
      <c r="H21" s="21" t="s">
        <v>8597</v>
      </c>
      <c r="I21" s="22">
        <v>0</v>
      </c>
      <c r="J21" s="23"/>
      <c r="K21" s="22">
        <f t="shared" ref="K21:K27" si="1">CEILING(I21+(I21*($K$20)),1)</f>
        <v>0</v>
      </c>
      <c r="M21" s="121"/>
    </row>
    <row r="22" spans="8:14" ht="15" thickBot="1" x14ac:dyDescent="0.4">
      <c r="H22" s="118" t="s">
        <v>12</v>
      </c>
      <c r="I22" s="349">
        <v>528</v>
      </c>
      <c r="J22" s="23"/>
      <c r="K22" s="106">
        <f t="shared" si="1"/>
        <v>1162</v>
      </c>
    </row>
    <row r="23" spans="8:14" ht="15" thickBot="1" x14ac:dyDescent="0.4">
      <c r="H23" s="118" t="s">
        <v>82</v>
      </c>
      <c r="I23" s="352">
        <v>461</v>
      </c>
      <c r="J23" s="23"/>
      <c r="K23" s="106">
        <f t="shared" si="1"/>
        <v>1015</v>
      </c>
    </row>
    <row r="24" spans="8:14" ht="15" thickBot="1" x14ac:dyDescent="0.4">
      <c r="H24" s="118" t="s">
        <v>11</v>
      </c>
      <c r="I24" s="351">
        <v>393</v>
      </c>
      <c r="J24" s="23"/>
      <c r="K24" s="106">
        <f t="shared" si="1"/>
        <v>865</v>
      </c>
    </row>
    <row r="25" spans="8:14" ht="15" thickBot="1" x14ac:dyDescent="0.4">
      <c r="H25" s="118" t="s">
        <v>86</v>
      </c>
      <c r="I25" s="351">
        <v>356</v>
      </c>
      <c r="J25" s="23"/>
      <c r="K25" s="106">
        <f t="shared" si="1"/>
        <v>784</v>
      </c>
    </row>
    <row r="26" spans="8:14" ht="15" thickBot="1" x14ac:dyDescent="0.4">
      <c r="H26" s="118" t="s">
        <v>87</v>
      </c>
      <c r="I26" s="351">
        <v>344</v>
      </c>
      <c r="J26" s="23"/>
      <c r="K26" s="173">
        <f t="shared" si="1"/>
        <v>757</v>
      </c>
    </row>
    <row r="27" spans="8:14" ht="15" thickBot="1" x14ac:dyDescent="0.4">
      <c r="H27" s="118" t="s">
        <v>88</v>
      </c>
      <c r="I27" s="351">
        <v>184</v>
      </c>
      <c r="J27" s="23"/>
      <c r="K27" s="106">
        <f t="shared" si="1"/>
        <v>405</v>
      </c>
    </row>
    <row r="28" spans="8:14" ht="15" thickBot="1" x14ac:dyDescent="0.4">
      <c r="H28" s="344" t="s">
        <v>119</v>
      </c>
      <c r="I28" s="348">
        <v>0</v>
      </c>
      <c r="J28" s="74"/>
      <c r="K28" s="174">
        <f>CEILING(I28+(I28*($K$20)),1)</f>
        <v>0</v>
      </c>
    </row>
    <row r="29" spans="8:14" ht="15" thickBot="1" x14ac:dyDescent="0.4">
      <c r="H29" s="345" t="s">
        <v>119</v>
      </c>
      <c r="I29" s="346">
        <v>0</v>
      </c>
      <c r="J29" s="75"/>
      <c r="K29" s="32">
        <f>CEILING(I29+(I29*($K$20)),1)</f>
        <v>0</v>
      </c>
    </row>
    <row r="31" spans="8:14" x14ac:dyDescent="0.35">
      <c r="H31" s="33" t="s">
        <v>122</v>
      </c>
    </row>
    <row r="32" spans="8:14" x14ac:dyDescent="0.35">
      <c r="H32" s="127" t="s">
        <v>121</v>
      </c>
      <c r="J32" s="129"/>
      <c r="K32" s="129"/>
      <c r="L32" s="129"/>
      <c r="N32" s="43"/>
    </row>
    <row r="33" spans="8:17" x14ac:dyDescent="0.35">
      <c r="M33" s="43"/>
    </row>
    <row r="34" spans="8:17" x14ac:dyDescent="0.35">
      <c r="H34" t="s">
        <v>123</v>
      </c>
      <c r="M34" s="43"/>
    </row>
    <row r="35" spans="8:17" x14ac:dyDescent="0.35">
      <c r="H35" s="128" t="s">
        <v>116</v>
      </c>
      <c r="M35" s="129"/>
    </row>
    <row r="36" spans="8:17" x14ac:dyDescent="0.35">
      <c r="M36" s="43"/>
    </row>
    <row r="37" spans="8:17" x14ac:dyDescent="0.35">
      <c r="H37" s="34" t="s">
        <v>89</v>
      </c>
    </row>
    <row r="38" spans="8:17" ht="15" thickBot="1" x14ac:dyDescent="0.4">
      <c r="L38" s="119"/>
    </row>
    <row r="39" spans="8:17" ht="19" thickBot="1" x14ac:dyDescent="0.5">
      <c r="H39" s="568" t="s">
        <v>2</v>
      </c>
      <c r="I39" s="569"/>
      <c r="J39" s="76"/>
    </row>
    <row r="40" spans="8:17" x14ac:dyDescent="0.35">
      <c r="H40" s="144" t="s">
        <v>107</v>
      </c>
      <c r="I40" s="145">
        <v>1.2</v>
      </c>
      <c r="M40" s="119"/>
    </row>
    <row r="41" spans="8:17" ht="15" thickBot="1" x14ac:dyDescent="0.4">
      <c r="H41" s="146" t="s">
        <v>7981</v>
      </c>
      <c r="I41" s="147">
        <v>0.1</v>
      </c>
      <c r="M41" s="119"/>
    </row>
    <row r="42" spans="8:17" ht="15" thickBot="1" x14ac:dyDescent="0.4">
      <c r="M42" s="120"/>
    </row>
    <row r="43" spans="8:17" ht="19" thickBot="1" x14ac:dyDescent="0.5">
      <c r="H43" s="77" t="s">
        <v>99</v>
      </c>
      <c r="M43" s="119"/>
    </row>
    <row r="44" spans="8:17" ht="15" thickBot="1" x14ac:dyDescent="0.4">
      <c r="H44" s="107" t="s">
        <v>100</v>
      </c>
      <c r="M44" s="119"/>
      <c r="Q44" s="120"/>
    </row>
    <row r="45" spans="8:17" ht="15" thickBot="1" x14ac:dyDescent="0.4">
      <c r="H45" s="108" t="s">
        <v>101</v>
      </c>
      <c r="M45" s="119"/>
    </row>
    <row r="46" spans="8:17" ht="15" thickBot="1" x14ac:dyDescent="0.4">
      <c r="H46" s="108" t="s">
        <v>102</v>
      </c>
      <c r="M46" s="119"/>
    </row>
    <row r="47" spans="8:17" ht="15" thickBot="1" x14ac:dyDescent="0.4">
      <c r="H47" s="108" t="s">
        <v>103</v>
      </c>
      <c r="M47" s="119"/>
    </row>
    <row r="48" spans="8:17" ht="15" thickBot="1" x14ac:dyDescent="0.4">
      <c r="H48" s="108" t="s">
        <v>104</v>
      </c>
      <c r="M48" s="119"/>
    </row>
    <row r="49" spans="8:13" ht="15" thickBot="1" x14ac:dyDescent="0.4">
      <c r="H49" s="122" t="s">
        <v>8005</v>
      </c>
      <c r="M49" s="119"/>
    </row>
  </sheetData>
  <sheetProtection algorithmName="SHA-512" hashValue="//GkFIaKBZbhMIboCukFWdONHIES0SejVsU975J5U4lWkZk1CD0K1CjGHqPecL+DIzoKS4jbFnwccMPFHv2aFg==" saltValue="/yoWZPitYpbflszE2YOuCA==" spinCount="100000" sheet="1" selectLockedCells="1"/>
  <mergeCells count="7">
    <mergeCell ref="H39:I39"/>
    <mergeCell ref="H2:K2"/>
    <mergeCell ref="H3:H4"/>
    <mergeCell ref="I3:I4"/>
    <mergeCell ref="H18:K18"/>
    <mergeCell ref="H19:H20"/>
    <mergeCell ref="I19:I20"/>
  </mergeCells>
  <conditionalFormatting sqref="B13">
    <cfRule type="cellIs" dxfId="24" priority="7" operator="equal">
      <formula>117%</formula>
    </cfRule>
    <cfRule type="cellIs" dxfId="23" priority="8" operator="greaterThan">
      <formula>117%</formula>
    </cfRule>
    <cfRule type="cellIs" dxfId="22" priority="9" operator="lessThan">
      <formula>117%</formula>
    </cfRule>
  </conditionalFormatting>
  <hyperlinks>
    <hyperlink ref="H32" r:id="rId1" xr:uid="{7CE08900-7547-4CC3-B005-96204D7CB0BF}"/>
    <hyperlink ref="H35" r:id="rId2" xr:uid="{C5EA505C-1521-4E32-AA56-B66605AD0750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4A8F-6587-4CA6-8D6F-FEBDEAD9E152}">
  <sheetPr codeName="Ark7">
    <tabColor theme="7" tint="0.59999389629810485"/>
  </sheetPr>
  <dimension ref="A1:N10106"/>
  <sheetViews>
    <sheetView zoomScale="120" zoomScaleNormal="120" workbookViewId="0">
      <selection activeCell="M218" sqref="M218:M219"/>
    </sheetView>
  </sheetViews>
  <sheetFormatPr defaultRowHeight="14.5" x14ac:dyDescent="0.35"/>
  <cols>
    <col min="1" max="1" width="18.1796875" customWidth="1"/>
    <col min="2" max="2" width="23.26953125" customWidth="1"/>
    <col min="3" max="3" width="11.54296875" customWidth="1"/>
    <col min="4" max="4" width="20" customWidth="1"/>
    <col min="5" max="5" width="9.1796875" customWidth="1"/>
    <col min="6" max="6" width="33.54296875" customWidth="1"/>
    <col min="7" max="7" width="24.26953125" customWidth="1"/>
    <col min="8" max="8" width="18.81640625" customWidth="1"/>
    <col min="9" max="9" width="15.81640625" customWidth="1"/>
    <col min="10" max="10" width="14.1796875" customWidth="1"/>
    <col min="11" max="11" width="9" customWidth="1"/>
    <col min="12" max="12" width="11" customWidth="1"/>
    <col min="13" max="13" width="16.81640625" customWidth="1"/>
    <col min="14" max="14" width="14.26953125" customWidth="1"/>
  </cols>
  <sheetData>
    <row r="1" spans="1:14" x14ac:dyDescent="0.35">
      <c r="A1" s="69" t="s">
        <v>136</v>
      </c>
      <c r="B1" s="69"/>
      <c r="C1" s="69" t="s">
        <v>8027</v>
      </c>
      <c r="D1" s="69" t="s">
        <v>8028</v>
      </c>
    </row>
    <row r="8" spans="1:14" ht="21.75" customHeight="1" x14ac:dyDescent="0.35">
      <c r="A8" s="157" t="s">
        <v>7982</v>
      </c>
    </row>
    <row r="9" spans="1:14" ht="54.65" customHeight="1" x14ac:dyDescent="0.35">
      <c r="A9" s="158" t="s">
        <v>137</v>
      </c>
      <c r="B9" s="156" t="s">
        <v>138</v>
      </c>
      <c r="C9" s="159" t="s">
        <v>139</v>
      </c>
      <c r="D9" s="159" t="s">
        <v>140</v>
      </c>
      <c r="E9" s="160" t="s">
        <v>133</v>
      </c>
      <c r="F9" s="159" t="s">
        <v>141</v>
      </c>
      <c r="G9" s="159" t="s">
        <v>142</v>
      </c>
      <c r="H9" s="159" t="s">
        <v>143</v>
      </c>
      <c r="I9" s="159" t="s">
        <v>144</v>
      </c>
      <c r="J9" s="159" t="s">
        <v>145</v>
      </c>
      <c r="K9" s="159" t="s">
        <v>146</v>
      </c>
      <c r="L9" s="159" t="s">
        <v>147</v>
      </c>
      <c r="M9" s="161" t="s">
        <v>132</v>
      </c>
      <c r="N9" s="162" t="s">
        <v>148</v>
      </c>
    </row>
    <row r="10" spans="1:14" ht="13.75" customHeight="1" x14ac:dyDescent="0.35">
      <c r="A10" s="155" t="s">
        <v>149</v>
      </c>
      <c r="B10" s="152" t="s">
        <v>158</v>
      </c>
      <c r="C10" s="152" t="s">
        <v>150</v>
      </c>
      <c r="D10" s="152" t="s">
        <v>151</v>
      </c>
      <c r="E10" s="151" t="s">
        <v>152</v>
      </c>
      <c r="F10" s="152" t="s">
        <v>153</v>
      </c>
      <c r="G10" s="152" t="s">
        <v>154</v>
      </c>
      <c r="H10" s="152" t="s">
        <v>155</v>
      </c>
      <c r="I10" s="152" t="s">
        <v>150</v>
      </c>
      <c r="J10" s="152" t="s">
        <v>156</v>
      </c>
      <c r="K10" s="152" t="s">
        <v>157</v>
      </c>
      <c r="L10" s="153">
        <v>38588</v>
      </c>
      <c r="M10" s="154">
        <v>200000</v>
      </c>
      <c r="N10" s="154">
        <v>0</v>
      </c>
    </row>
    <row r="11" spans="1:14" ht="13.75" customHeight="1" x14ac:dyDescent="0.35">
      <c r="A11" s="151" t="s">
        <v>149</v>
      </c>
      <c r="B11" s="152" t="s">
        <v>158</v>
      </c>
      <c r="C11" s="152" t="s">
        <v>150</v>
      </c>
      <c r="D11" s="152" t="s">
        <v>151</v>
      </c>
      <c r="E11" s="151" t="s">
        <v>152</v>
      </c>
      <c r="F11" s="152" t="s">
        <v>153</v>
      </c>
      <c r="G11" s="152" t="s">
        <v>154</v>
      </c>
      <c r="H11" s="152" t="s">
        <v>159</v>
      </c>
      <c r="I11" s="152" t="s">
        <v>150</v>
      </c>
      <c r="J11" s="152" t="s">
        <v>156</v>
      </c>
      <c r="K11" s="152" t="s">
        <v>157</v>
      </c>
      <c r="L11" s="153">
        <v>38588</v>
      </c>
      <c r="M11" s="154">
        <v>200000</v>
      </c>
      <c r="N11" s="154">
        <v>0</v>
      </c>
    </row>
    <row r="12" spans="1:14" ht="13.75" customHeight="1" x14ac:dyDescent="0.35">
      <c r="A12" s="151" t="s">
        <v>160</v>
      </c>
      <c r="B12" s="152" t="s">
        <v>161</v>
      </c>
      <c r="C12" s="152" t="s">
        <v>150</v>
      </c>
      <c r="D12" s="152" t="s">
        <v>162</v>
      </c>
      <c r="E12" s="151" t="s">
        <v>163</v>
      </c>
      <c r="F12" s="152" t="s">
        <v>164</v>
      </c>
      <c r="G12" s="152" t="s">
        <v>154</v>
      </c>
      <c r="H12" s="152" t="s">
        <v>165</v>
      </c>
      <c r="I12" s="152" t="s">
        <v>166</v>
      </c>
      <c r="J12" s="152" t="s">
        <v>167</v>
      </c>
      <c r="K12" s="152" t="s">
        <v>150</v>
      </c>
      <c r="L12" s="153">
        <v>38919</v>
      </c>
      <c r="M12" s="154">
        <v>329890</v>
      </c>
      <c r="N12" s="154">
        <v>0</v>
      </c>
    </row>
    <row r="13" spans="1:14" ht="13.75" customHeight="1" x14ac:dyDescent="0.35">
      <c r="A13" s="151" t="s">
        <v>168</v>
      </c>
      <c r="B13" s="152" t="s">
        <v>161</v>
      </c>
      <c r="C13" s="152" t="s">
        <v>169</v>
      </c>
      <c r="D13" s="152" t="s">
        <v>162</v>
      </c>
      <c r="E13" s="151" t="s">
        <v>163</v>
      </c>
      <c r="F13" s="152" t="s">
        <v>164</v>
      </c>
      <c r="G13" s="152" t="s">
        <v>154</v>
      </c>
      <c r="H13" s="152" t="s">
        <v>165</v>
      </c>
      <c r="I13" s="152" t="s">
        <v>150</v>
      </c>
      <c r="J13" s="152" t="s">
        <v>167</v>
      </c>
      <c r="K13" s="152" t="s">
        <v>150</v>
      </c>
      <c r="L13" s="153">
        <v>38919</v>
      </c>
      <c r="M13" s="154">
        <v>44000</v>
      </c>
      <c r="N13" s="154">
        <v>0</v>
      </c>
    </row>
    <row r="14" spans="1:14" ht="13.75" customHeight="1" x14ac:dyDescent="0.35">
      <c r="A14" s="151" t="s">
        <v>170</v>
      </c>
      <c r="B14" s="152" t="s">
        <v>171</v>
      </c>
      <c r="C14" s="152" t="s">
        <v>172</v>
      </c>
      <c r="D14" s="152" t="s">
        <v>173</v>
      </c>
      <c r="E14" s="151" t="s">
        <v>152</v>
      </c>
      <c r="F14" s="152" t="s">
        <v>153</v>
      </c>
      <c r="G14" s="152" t="s">
        <v>154</v>
      </c>
      <c r="H14" s="152" t="s">
        <v>174</v>
      </c>
      <c r="I14" s="152" t="s">
        <v>175</v>
      </c>
      <c r="J14" s="152" t="s">
        <v>176</v>
      </c>
      <c r="K14" s="152" t="s">
        <v>150</v>
      </c>
      <c r="L14" s="153">
        <v>39436</v>
      </c>
      <c r="M14" s="154">
        <v>1350505.6</v>
      </c>
      <c r="N14" s="154">
        <v>0</v>
      </c>
    </row>
    <row r="15" spans="1:14" ht="13.75" customHeight="1" x14ac:dyDescent="0.35">
      <c r="A15" s="151" t="s">
        <v>177</v>
      </c>
      <c r="B15" s="152" t="s">
        <v>178</v>
      </c>
      <c r="C15" s="152" t="s">
        <v>172</v>
      </c>
      <c r="D15" s="152" t="s">
        <v>173</v>
      </c>
      <c r="E15" s="151" t="s">
        <v>152</v>
      </c>
      <c r="F15" s="152" t="s">
        <v>153</v>
      </c>
      <c r="G15" s="152" t="s">
        <v>154</v>
      </c>
      <c r="H15" s="152" t="s">
        <v>174</v>
      </c>
      <c r="I15" s="152" t="s">
        <v>179</v>
      </c>
      <c r="J15" s="152" t="s">
        <v>180</v>
      </c>
      <c r="K15" s="152" t="s">
        <v>181</v>
      </c>
      <c r="L15" s="153">
        <v>39618</v>
      </c>
      <c r="M15" s="154">
        <v>337124.2</v>
      </c>
      <c r="N15" s="154">
        <v>0</v>
      </c>
    </row>
    <row r="16" spans="1:14" ht="13.75" customHeight="1" x14ac:dyDescent="0.35">
      <c r="A16" s="151" t="s">
        <v>182</v>
      </c>
      <c r="B16" s="152" t="s">
        <v>183</v>
      </c>
      <c r="C16" s="152" t="s">
        <v>150</v>
      </c>
      <c r="D16" s="152" t="s">
        <v>184</v>
      </c>
      <c r="E16" s="151" t="s">
        <v>152</v>
      </c>
      <c r="F16" s="152" t="s">
        <v>185</v>
      </c>
      <c r="G16" s="152" t="s">
        <v>154</v>
      </c>
      <c r="H16" s="152" t="s">
        <v>186</v>
      </c>
      <c r="I16" s="152" t="s">
        <v>187</v>
      </c>
      <c r="J16" s="152" t="s">
        <v>188</v>
      </c>
      <c r="K16" s="152" t="s">
        <v>150</v>
      </c>
      <c r="L16" s="153">
        <v>39994</v>
      </c>
      <c r="M16" s="154">
        <v>2000000</v>
      </c>
      <c r="N16" s="154">
        <v>0</v>
      </c>
    </row>
    <row r="17" spans="1:14" ht="13.75" customHeight="1" x14ac:dyDescent="0.35">
      <c r="A17" s="151" t="s">
        <v>189</v>
      </c>
      <c r="B17" s="152" t="s">
        <v>190</v>
      </c>
      <c r="C17" s="152" t="s">
        <v>191</v>
      </c>
      <c r="D17" s="152" t="s">
        <v>173</v>
      </c>
      <c r="E17" s="151" t="s">
        <v>152</v>
      </c>
      <c r="F17" s="152" t="s">
        <v>153</v>
      </c>
      <c r="G17" s="152" t="s">
        <v>154</v>
      </c>
      <c r="H17" s="152" t="s">
        <v>192</v>
      </c>
      <c r="I17" s="152" t="s">
        <v>193</v>
      </c>
      <c r="J17" s="152" t="s">
        <v>194</v>
      </c>
      <c r="K17" s="152" t="s">
        <v>150</v>
      </c>
      <c r="L17" s="153">
        <v>40252</v>
      </c>
      <c r="M17" s="154">
        <v>301890.55</v>
      </c>
      <c r="N17" s="154">
        <v>0</v>
      </c>
    </row>
    <row r="18" spans="1:14" ht="13.75" customHeight="1" x14ac:dyDescent="0.35">
      <c r="A18" s="151" t="s">
        <v>195</v>
      </c>
      <c r="B18" s="152" t="s">
        <v>190</v>
      </c>
      <c r="C18" s="152" t="s">
        <v>191</v>
      </c>
      <c r="D18" s="152" t="s">
        <v>173</v>
      </c>
      <c r="E18" s="151" t="s">
        <v>152</v>
      </c>
      <c r="F18" s="152" t="s">
        <v>153</v>
      </c>
      <c r="G18" s="152" t="s">
        <v>154</v>
      </c>
      <c r="H18" s="152" t="s">
        <v>192</v>
      </c>
      <c r="I18" s="152" t="s">
        <v>196</v>
      </c>
      <c r="J18" s="152" t="s">
        <v>197</v>
      </c>
      <c r="K18" s="152" t="s">
        <v>150</v>
      </c>
      <c r="L18" s="153">
        <v>40429</v>
      </c>
      <c r="M18" s="154">
        <v>302234.8</v>
      </c>
      <c r="N18" s="154">
        <v>0</v>
      </c>
    </row>
    <row r="19" spans="1:14" ht="13.75" customHeight="1" x14ac:dyDescent="0.35">
      <c r="A19" s="151" t="s">
        <v>198</v>
      </c>
      <c r="B19" s="152" t="s">
        <v>158</v>
      </c>
      <c r="C19" s="152" t="s">
        <v>150</v>
      </c>
      <c r="D19" s="152" t="s">
        <v>199</v>
      </c>
      <c r="E19" s="151" t="s">
        <v>152</v>
      </c>
      <c r="F19" s="152" t="s">
        <v>200</v>
      </c>
      <c r="G19" s="152" t="s">
        <v>154</v>
      </c>
      <c r="H19" s="152" t="s">
        <v>201</v>
      </c>
      <c r="I19" s="152" t="s">
        <v>202</v>
      </c>
      <c r="J19" s="152" t="s">
        <v>203</v>
      </c>
      <c r="K19" s="152" t="s">
        <v>204</v>
      </c>
      <c r="L19" s="153">
        <v>40575</v>
      </c>
      <c r="M19" s="154">
        <v>133105</v>
      </c>
      <c r="N19" s="154">
        <v>0</v>
      </c>
    </row>
    <row r="20" spans="1:14" ht="13.75" customHeight="1" x14ac:dyDescent="0.35">
      <c r="A20" s="151" t="s">
        <v>205</v>
      </c>
      <c r="B20" s="152" t="s">
        <v>158</v>
      </c>
      <c r="C20" s="152" t="s">
        <v>206</v>
      </c>
      <c r="D20" s="152" t="s">
        <v>199</v>
      </c>
      <c r="E20" s="151" t="s">
        <v>152</v>
      </c>
      <c r="F20" s="152" t="s">
        <v>200</v>
      </c>
      <c r="G20" s="152" t="s">
        <v>154</v>
      </c>
      <c r="H20" s="152" t="s">
        <v>201</v>
      </c>
      <c r="I20" s="152" t="s">
        <v>202</v>
      </c>
      <c r="J20" s="152" t="s">
        <v>203</v>
      </c>
      <c r="K20" s="152" t="s">
        <v>204</v>
      </c>
      <c r="L20" s="153">
        <v>40575</v>
      </c>
      <c r="M20" s="154">
        <v>100205</v>
      </c>
      <c r="N20" s="154">
        <v>0</v>
      </c>
    </row>
    <row r="21" spans="1:14" ht="13.75" customHeight="1" x14ac:dyDescent="0.35">
      <c r="A21" s="151" t="s">
        <v>207</v>
      </c>
      <c r="B21" s="152" t="s">
        <v>208</v>
      </c>
      <c r="C21" s="152" t="s">
        <v>150</v>
      </c>
      <c r="D21" s="152" t="s">
        <v>209</v>
      </c>
      <c r="E21" s="151" t="s">
        <v>152</v>
      </c>
      <c r="F21" s="152" t="s">
        <v>164</v>
      </c>
      <c r="G21" s="152" t="s">
        <v>154</v>
      </c>
      <c r="H21" s="152" t="s">
        <v>210</v>
      </c>
      <c r="I21" s="152" t="s">
        <v>211</v>
      </c>
      <c r="J21" s="152" t="s">
        <v>212</v>
      </c>
      <c r="K21" s="152" t="s">
        <v>213</v>
      </c>
      <c r="L21" s="153">
        <v>40604</v>
      </c>
      <c r="M21" s="154">
        <v>290000</v>
      </c>
      <c r="N21" s="154">
        <v>0</v>
      </c>
    </row>
    <row r="22" spans="1:14" ht="13.75" customHeight="1" x14ac:dyDescent="0.35">
      <c r="A22" s="151" t="s">
        <v>214</v>
      </c>
      <c r="B22" s="152" t="s">
        <v>208</v>
      </c>
      <c r="C22" s="152" t="s">
        <v>215</v>
      </c>
      <c r="D22" s="152" t="s">
        <v>209</v>
      </c>
      <c r="E22" s="151" t="s">
        <v>152</v>
      </c>
      <c r="F22" s="152" t="s">
        <v>164</v>
      </c>
      <c r="G22" s="152" t="s">
        <v>154</v>
      </c>
      <c r="H22" s="152" t="s">
        <v>210</v>
      </c>
      <c r="I22" s="152" t="s">
        <v>216</v>
      </c>
      <c r="J22" s="152" t="s">
        <v>212</v>
      </c>
      <c r="K22" s="152" t="s">
        <v>213</v>
      </c>
      <c r="L22" s="153">
        <v>40604</v>
      </c>
      <c r="M22" s="154">
        <v>2610000</v>
      </c>
      <c r="N22" s="154">
        <v>0</v>
      </c>
    </row>
    <row r="23" spans="1:14" ht="13.75" customHeight="1" x14ac:dyDescent="0.35">
      <c r="A23" s="151" t="s">
        <v>217</v>
      </c>
      <c r="B23" s="152" t="s">
        <v>218</v>
      </c>
      <c r="C23" s="152" t="s">
        <v>150</v>
      </c>
      <c r="D23" s="152" t="s">
        <v>199</v>
      </c>
      <c r="E23" s="151" t="s">
        <v>152</v>
      </c>
      <c r="F23" s="152" t="s">
        <v>219</v>
      </c>
      <c r="G23" s="152" t="s">
        <v>220</v>
      </c>
      <c r="H23" s="152" t="s">
        <v>226</v>
      </c>
      <c r="I23" s="152" t="s">
        <v>221</v>
      </c>
      <c r="J23" s="152" t="s">
        <v>222</v>
      </c>
      <c r="K23" s="152" t="s">
        <v>223</v>
      </c>
      <c r="L23" s="153">
        <v>40609</v>
      </c>
      <c r="M23" s="154">
        <v>6398</v>
      </c>
      <c r="N23" s="154">
        <v>0</v>
      </c>
    </row>
    <row r="24" spans="1:14" ht="13.75" customHeight="1" x14ac:dyDescent="0.35">
      <c r="A24" s="151" t="s">
        <v>224</v>
      </c>
      <c r="B24" s="152" t="s">
        <v>218</v>
      </c>
      <c r="C24" s="152" t="s">
        <v>225</v>
      </c>
      <c r="D24" s="152" t="s">
        <v>199</v>
      </c>
      <c r="E24" s="151" t="s">
        <v>152</v>
      </c>
      <c r="F24" s="152" t="s">
        <v>219</v>
      </c>
      <c r="G24" s="152" t="s">
        <v>220</v>
      </c>
      <c r="H24" s="152" t="s">
        <v>226</v>
      </c>
      <c r="I24" s="152" t="s">
        <v>221</v>
      </c>
      <c r="J24" s="152" t="s">
        <v>227</v>
      </c>
      <c r="K24" s="152" t="s">
        <v>223</v>
      </c>
      <c r="L24" s="153">
        <v>40609</v>
      </c>
      <c r="M24" s="154">
        <v>319275</v>
      </c>
      <c r="N24" s="154">
        <v>0</v>
      </c>
    </row>
    <row r="25" spans="1:14" ht="13.75" customHeight="1" x14ac:dyDescent="0.35">
      <c r="A25" s="151" t="s">
        <v>228</v>
      </c>
      <c r="B25" s="152" t="s">
        <v>229</v>
      </c>
      <c r="C25" s="152" t="s">
        <v>150</v>
      </c>
      <c r="D25" s="152" t="s">
        <v>230</v>
      </c>
      <c r="E25" s="151" t="s">
        <v>152</v>
      </c>
      <c r="F25" s="152" t="s">
        <v>231</v>
      </c>
      <c r="G25" s="152" t="s">
        <v>154</v>
      </c>
      <c r="H25" s="152" t="s">
        <v>232</v>
      </c>
      <c r="I25" s="152" t="s">
        <v>150</v>
      </c>
      <c r="J25" s="152" t="s">
        <v>233</v>
      </c>
      <c r="K25" s="152" t="s">
        <v>150</v>
      </c>
      <c r="L25" s="153">
        <v>39854</v>
      </c>
      <c r="M25" s="154">
        <v>193793.08</v>
      </c>
      <c r="N25" s="154">
        <v>0</v>
      </c>
    </row>
    <row r="26" spans="1:14" ht="13.75" customHeight="1" x14ac:dyDescent="0.35">
      <c r="A26" s="151" t="s">
        <v>234</v>
      </c>
      <c r="B26" s="152" t="s">
        <v>235</v>
      </c>
      <c r="C26" s="152" t="s">
        <v>236</v>
      </c>
      <c r="D26" s="152" t="s">
        <v>230</v>
      </c>
      <c r="E26" s="151" t="s">
        <v>152</v>
      </c>
      <c r="F26" s="152" t="s">
        <v>231</v>
      </c>
      <c r="G26" s="152" t="s">
        <v>154</v>
      </c>
      <c r="H26" s="152" t="s">
        <v>232</v>
      </c>
      <c r="I26" s="152" t="s">
        <v>150</v>
      </c>
      <c r="J26" s="152" t="s">
        <v>233</v>
      </c>
      <c r="K26" s="152" t="s">
        <v>150</v>
      </c>
      <c r="L26" s="153">
        <v>39854</v>
      </c>
      <c r="M26" s="154">
        <v>290689.62</v>
      </c>
      <c r="N26" s="154">
        <v>0</v>
      </c>
    </row>
    <row r="27" spans="1:14" ht="13.75" customHeight="1" x14ac:dyDescent="0.35">
      <c r="A27" s="151" t="s">
        <v>237</v>
      </c>
      <c r="B27" s="152" t="s">
        <v>238</v>
      </c>
      <c r="C27" s="152" t="s">
        <v>239</v>
      </c>
      <c r="D27" s="152" t="s">
        <v>240</v>
      </c>
      <c r="E27" s="151" t="s">
        <v>163</v>
      </c>
      <c r="F27" s="152" t="s">
        <v>219</v>
      </c>
      <c r="G27" s="152" t="s">
        <v>220</v>
      </c>
      <c r="H27" s="152" t="s">
        <v>226</v>
      </c>
      <c r="I27" s="152" t="s">
        <v>241</v>
      </c>
      <c r="J27" s="152" t="s">
        <v>242</v>
      </c>
      <c r="K27" s="152" t="s">
        <v>150</v>
      </c>
      <c r="L27" s="153">
        <v>39882</v>
      </c>
      <c r="M27" s="154">
        <v>200011.5</v>
      </c>
      <c r="N27" s="154">
        <v>0</v>
      </c>
    </row>
    <row r="28" spans="1:14" ht="13.75" customHeight="1" x14ac:dyDescent="0.35">
      <c r="A28" s="151" t="s">
        <v>243</v>
      </c>
      <c r="B28" s="152" t="s">
        <v>238</v>
      </c>
      <c r="C28" s="152" t="s">
        <v>244</v>
      </c>
      <c r="D28" s="152" t="s">
        <v>240</v>
      </c>
      <c r="E28" s="151" t="s">
        <v>163</v>
      </c>
      <c r="F28" s="152" t="s">
        <v>219</v>
      </c>
      <c r="G28" s="152" t="s">
        <v>220</v>
      </c>
      <c r="H28" s="152" t="s">
        <v>226</v>
      </c>
      <c r="I28" s="152" t="s">
        <v>245</v>
      </c>
      <c r="J28" s="152" t="s">
        <v>242</v>
      </c>
      <c r="K28" s="152" t="s">
        <v>246</v>
      </c>
      <c r="L28" s="153">
        <v>39882</v>
      </c>
      <c r="M28" s="154">
        <v>200011.5</v>
      </c>
      <c r="N28" s="154">
        <v>0</v>
      </c>
    </row>
    <row r="29" spans="1:14" ht="13.75" customHeight="1" x14ac:dyDescent="0.35">
      <c r="A29" s="151" t="s">
        <v>254</v>
      </c>
      <c r="B29" s="152" t="s">
        <v>247</v>
      </c>
      <c r="C29" s="152" t="s">
        <v>150</v>
      </c>
      <c r="D29" s="152" t="s">
        <v>255</v>
      </c>
      <c r="E29" s="151" t="s">
        <v>163</v>
      </c>
      <c r="F29" s="152" t="s">
        <v>153</v>
      </c>
      <c r="G29" s="152" t="s">
        <v>250</v>
      </c>
      <c r="H29" s="152" t="s">
        <v>8029</v>
      </c>
      <c r="I29" s="152" t="s">
        <v>251</v>
      </c>
      <c r="J29" s="152" t="s">
        <v>252</v>
      </c>
      <c r="K29" s="152" t="s">
        <v>253</v>
      </c>
      <c r="L29" s="153">
        <v>40878</v>
      </c>
      <c r="M29" s="154">
        <v>478000</v>
      </c>
      <c r="N29" s="154">
        <v>0</v>
      </c>
    </row>
    <row r="30" spans="1:14" ht="13.75" customHeight="1" x14ac:dyDescent="0.35">
      <c r="A30" s="151" t="s">
        <v>257</v>
      </c>
      <c r="B30" s="152" t="s">
        <v>258</v>
      </c>
      <c r="C30" s="152" t="s">
        <v>150</v>
      </c>
      <c r="D30" s="152" t="s">
        <v>259</v>
      </c>
      <c r="E30" s="151" t="s">
        <v>260</v>
      </c>
      <c r="F30" s="152" t="s">
        <v>261</v>
      </c>
      <c r="G30" s="152" t="s">
        <v>154</v>
      </c>
      <c r="H30" s="152" t="s">
        <v>262</v>
      </c>
      <c r="I30" s="152" t="s">
        <v>263</v>
      </c>
      <c r="J30" s="152" t="s">
        <v>264</v>
      </c>
      <c r="K30" s="152" t="s">
        <v>265</v>
      </c>
      <c r="L30" s="153">
        <v>40867</v>
      </c>
      <c r="M30" s="154">
        <v>272897</v>
      </c>
      <c r="N30" s="154">
        <v>0</v>
      </c>
    </row>
    <row r="31" spans="1:14" ht="13.75" customHeight="1" x14ac:dyDescent="0.35">
      <c r="A31" s="151" t="s">
        <v>266</v>
      </c>
      <c r="B31" s="152" t="s">
        <v>267</v>
      </c>
      <c r="C31" s="152" t="s">
        <v>150</v>
      </c>
      <c r="D31" s="152" t="s">
        <v>230</v>
      </c>
      <c r="E31" s="151" t="s">
        <v>163</v>
      </c>
      <c r="F31" s="152" t="s">
        <v>231</v>
      </c>
      <c r="G31" s="152" t="s">
        <v>154</v>
      </c>
      <c r="H31" s="152" t="s">
        <v>268</v>
      </c>
      <c r="I31" s="152" t="s">
        <v>269</v>
      </c>
      <c r="J31" s="152" t="s">
        <v>270</v>
      </c>
      <c r="K31" s="152" t="s">
        <v>271</v>
      </c>
      <c r="L31" s="153">
        <v>41006</v>
      </c>
      <c r="M31" s="154">
        <v>398000</v>
      </c>
      <c r="N31" s="154">
        <v>0</v>
      </c>
    </row>
    <row r="32" spans="1:14" ht="13.75" customHeight="1" x14ac:dyDescent="0.35">
      <c r="A32" s="151" t="s">
        <v>272</v>
      </c>
      <c r="B32" s="152" t="s">
        <v>267</v>
      </c>
      <c r="C32" s="152" t="s">
        <v>273</v>
      </c>
      <c r="D32" s="152" t="s">
        <v>230</v>
      </c>
      <c r="E32" s="151" t="s">
        <v>163</v>
      </c>
      <c r="F32" s="152" t="s">
        <v>231</v>
      </c>
      <c r="G32" s="152" t="s">
        <v>154</v>
      </c>
      <c r="H32" s="152" t="s">
        <v>268</v>
      </c>
      <c r="I32" s="152" t="s">
        <v>269</v>
      </c>
      <c r="J32" s="152" t="s">
        <v>270</v>
      </c>
      <c r="K32" s="152" t="s">
        <v>271</v>
      </c>
      <c r="L32" s="153">
        <v>41006</v>
      </c>
      <c r="M32" s="154">
        <v>100000</v>
      </c>
      <c r="N32" s="154">
        <v>0</v>
      </c>
    </row>
    <row r="33" spans="1:14" ht="13.75" customHeight="1" x14ac:dyDescent="0.35">
      <c r="A33" s="151" t="s">
        <v>274</v>
      </c>
      <c r="B33" s="152" t="s">
        <v>275</v>
      </c>
      <c r="C33" s="152" t="s">
        <v>150</v>
      </c>
      <c r="D33" s="152" t="s">
        <v>276</v>
      </c>
      <c r="E33" s="151" t="s">
        <v>260</v>
      </c>
      <c r="F33" s="152" t="s">
        <v>164</v>
      </c>
      <c r="G33" s="152" t="s">
        <v>154</v>
      </c>
      <c r="H33" s="152" t="s">
        <v>277</v>
      </c>
      <c r="I33" s="152" t="s">
        <v>278</v>
      </c>
      <c r="J33" s="152" t="s">
        <v>279</v>
      </c>
      <c r="K33" s="152" t="s">
        <v>280</v>
      </c>
      <c r="L33" s="153">
        <v>41242</v>
      </c>
      <c r="M33" s="154">
        <v>438000</v>
      </c>
      <c r="N33" s="154">
        <v>0</v>
      </c>
    </row>
    <row r="34" spans="1:14" ht="13.75" customHeight="1" x14ac:dyDescent="0.35">
      <c r="A34" s="151" t="s">
        <v>281</v>
      </c>
      <c r="B34" s="152" t="s">
        <v>282</v>
      </c>
      <c r="C34" s="152" t="s">
        <v>283</v>
      </c>
      <c r="D34" s="152" t="s">
        <v>276</v>
      </c>
      <c r="E34" s="151" t="s">
        <v>260</v>
      </c>
      <c r="F34" s="152" t="s">
        <v>164</v>
      </c>
      <c r="G34" s="152" t="s">
        <v>154</v>
      </c>
      <c r="H34" s="152" t="s">
        <v>277</v>
      </c>
      <c r="I34" s="152" t="s">
        <v>278</v>
      </c>
      <c r="J34" s="152" t="s">
        <v>279</v>
      </c>
      <c r="K34" s="152" t="s">
        <v>280</v>
      </c>
      <c r="L34" s="153">
        <v>41242</v>
      </c>
      <c r="M34" s="154">
        <v>107000</v>
      </c>
      <c r="N34" s="154">
        <v>0</v>
      </c>
    </row>
    <row r="35" spans="1:14" ht="13.75" customHeight="1" x14ac:dyDescent="0.35">
      <c r="A35" s="151" t="s">
        <v>284</v>
      </c>
      <c r="B35" s="152" t="s">
        <v>285</v>
      </c>
      <c r="C35" s="152" t="s">
        <v>150</v>
      </c>
      <c r="D35" s="152" t="s">
        <v>286</v>
      </c>
      <c r="E35" s="151" t="s">
        <v>163</v>
      </c>
      <c r="F35" s="152" t="s">
        <v>231</v>
      </c>
      <c r="G35" s="152" t="s">
        <v>154</v>
      </c>
      <c r="H35" s="152" t="s">
        <v>232</v>
      </c>
      <c r="I35" s="152" t="s">
        <v>287</v>
      </c>
      <c r="J35" s="152" t="s">
        <v>288</v>
      </c>
      <c r="K35" s="152" t="s">
        <v>150</v>
      </c>
      <c r="L35" s="153">
        <v>41334</v>
      </c>
      <c r="M35" s="154">
        <v>2144507.61</v>
      </c>
      <c r="N35" s="154">
        <v>0</v>
      </c>
    </row>
    <row r="36" spans="1:14" ht="13.75" customHeight="1" x14ac:dyDescent="0.35">
      <c r="A36" s="151" t="s">
        <v>289</v>
      </c>
      <c r="B36" s="152" t="s">
        <v>285</v>
      </c>
      <c r="C36" s="152" t="s">
        <v>290</v>
      </c>
      <c r="D36" s="152" t="s">
        <v>286</v>
      </c>
      <c r="E36" s="151" t="s">
        <v>163</v>
      </c>
      <c r="F36" s="152" t="s">
        <v>231</v>
      </c>
      <c r="G36" s="152" t="s">
        <v>154</v>
      </c>
      <c r="H36" s="152" t="s">
        <v>291</v>
      </c>
      <c r="I36" s="152" t="s">
        <v>292</v>
      </c>
      <c r="J36" s="152" t="s">
        <v>288</v>
      </c>
      <c r="K36" s="152" t="s">
        <v>150</v>
      </c>
      <c r="L36" s="153">
        <v>41334</v>
      </c>
      <c r="M36" s="154">
        <v>3317994.7</v>
      </c>
      <c r="N36" s="154">
        <v>0</v>
      </c>
    </row>
    <row r="37" spans="1:14" ht="13.75" customHeight="1" x14ac:dyDescent="0.35">
      <c r="A37" s="151" t="s">
        <v>293</v>
      </c>
      <c r="B37" s="152" t="s">
        <v>294</v>
      </c>
      <c r="C37" s="152" t="s">
        <v>150</v>
      </c>
      <c r="D37" s="152" t="s">
        <v>295</v>
      </c>
      <c r="E37" s="151" t="s">
        <v>152</v>
      </c>
      <c r="F37" s="152" t="s">
        <v>296</v>
      </c>
      <c r="G37" s="152" t="s">
        <v>154</v>
      </c>
      <c r="H37" s="152" t="s">
        <v>297</v>
      </c>
      <c r="I37" s="152" t="s">
        <v>298</v>
      </c>
      <c r="J37" s="152" t="s">
        <v>299</v>
      </c>
      <c r="K37" s="152" t="s">
        <v>300</v>
      </c>
      <c r="L37" s="153">
        <v>41394</v>
      </c>
      <c r="M37" s="154">
        <v>100000</v>
      </c>
      <c r="N37" s="154">
        <v>0</v>
      </c>
    </row>
    <row r="38" spans="1:14" ht="13.75" customHeight="1" x14ac:dyDescent="0.35">
      <c r="A38" s="151" t="s">
        <v>301</v>
      </c>
      <c r="B38" s="152" t="s">
        <v>294</v>
      </c>
      <c r="C38" s="152" t="s">
        <v>302</v>
      </c>
      <c r="D38" s="152" t="s">
        <v>295</v>
      </c>
      <c r="E38" s="151" t="s">
        <v>152</v>
      </c>
      <c r="F38" s="152" t="s">
        <v>296</v>
      </c>
      <c r="G38" s="152" t="s">
        <v>154</v>
      </c>
      <c r="H38" s="152" t="s">
        <v>297</v>
      </c>
      <c r="I38" s="152" t="s">
        <v>298</v>
      </c>
      <c r="J38" s="152" t="s">
        <v>299</v>
      </c>
      <c r="K38" s="152" t="s">
        <v>300</v>
      </c>
      <c r="L38" s="153">
        <v>41394</v>
      </c>
      <c r="M38" s="154">
        <v>162392</v>
      </c>
      <c r="N38" s="154">
        <v>0</v>
      </c>
    </row>
    <row r="39" spans="1:14" ht="13.75" customHeight="1" x14ac:dyDescent="0.35">
      <c r="A39" s="151" t="s">
        <v>303</v>
      </c>
      <c r="B39" s="152" t="s">
        <v>304</v>
      </c>
      <c r="C39" s="152" t="s">
        <v>150</v>
      </c>
      <c r="D39" s="152" t="s">
        <v>305</v>
      </c>
      <c r="E39" s="151" t="s">
        <v>152</v>
      </c>
      <c r="F39" s="152" t="s">
        <v>164</v>
      </c>
      <c r="G39" s="152" t="s">
        <v>154</v>
      </c>
      <c r="H39" s="152" t="s">
        <v>306</v>
      </c>
      <c r="I39" s="152" t="s">
        <v>307</v>
      </c>
      <c r="J39" s="152" t="s">
        <v>308</v>
      </c>
      <c r="K39" s="152" t="s">
        <v>309</v>
      </c>
      <c r="L39" s="153">
        <v>41240</v>
      </c>
      <c r="M39" s="154">
        <v>100040</v>
      </c>
      <c r="N39" s="154">
        <v>0</v>
      </c>
    </row>
    <row r="40" spans="1:14" ht="13.75" customHeight="1" x14ac:dyDescent="0.35">
      <c r="A40" s="151" t="s">
        <v>310</v>
      </c>
      <c r="B40" s="152" t="s">
        <v>311</v>
      </c>
      <c r="C40" s="152" t="s">
        <v>312</v>
      </c>
      <c r="D40" s="152" t="s">
        <v>305</v>
      </c>
      <c r="E40" s="151" t="s">
        <v>152</v>
      </c>
      <c r="F40" s="152" t="s">
        <v>164</v>
      </c>
      <c r="G40" s="152" t="s">
        <v>154</v>
      </c>
      <c r="H40" s="152" t="s">
        <v>313</v>
      </c>
      <c r="I40" s="152" t="s">
        <v>307</v>
      </c>
      <c r="J40" s="152" t="s">
        <v>314</v>
      </c>
      <c r="K40" s="152" t="s">
        <v>315</v>
      </c>
      <c r="L40" s="153">
        <v>41240</v>
      </c>
      <c r="M40" s="154">
        <v>2100540</v>
      </c>
      <c r="N40" s="154">
        <v>0</v>
      </c>
    </row>
    <row r="41" spans="1:14" ht="13.75" customHeight="1" x14ac:dyDescent="0.35">
      <c r="A41" s="151" t="s">
        <v>316</v>
      </c>
      <c r="B41" s="152" t="s">
        <v>317</v>
      </c>
      <c r="C41" s="152" t="s">
        <v>150</v>
      </c>
      <c r="D41" s="152" t="s">
        <v>318</v>
      </c>
      <c r="E41" s="151" t="s">
        <v>260</v>
      </c>
      <c r="F41" s="152" t="s">
        <v>319</v>
      </c>
      <c r="G41" s="152" t="s">
        <v>154</v>
      </c>
      <c r="H41" s="152" t="s">
        <v>320</v>
      </c>
      <c r="I41" s="152" t="s">
        <v>263</v>
      </c>
      <c r="J41" s="152" t="s">
        <v>321</v>
      </c>
      <c r="K41" s="152" t="s">
        <v>322</v>
      </c>
      <c r="L41" s="153">
        <v>41334</v>
      </c>
      <c r="M41" s="154">
        <v>99030</v>
      </c>
      <c r="N41" s="154">
        <v>0</v>
      </c>
    </row>
    <row r="42" spans="1:14" ht="13.75" customHeight="1" x14ac:dyDescent="0.35">
      <c r="A42" s="151" t="s">
        <v>323</v>
      </c>
      <c r="B42" s="152" t="s">
        <v>317</v>
      </c>
      <c r="C42" s="152" t="s">
        <v>150</v>
      </c>
      <c r="D42" s="152" t="s">
        <v>318</v>
      </c>
      <c r="E42" s="151" t="s">
        <v>260</v>
      </c>
      <c r="F42" s="152" t="s">
        <v>319</v>
      </c>
      <c r="G42" s="152" t="s">
        <v>154</v>
      </c>
      <c r="H42" s="152" t="s">
        <v>320</v>
      </c>
      <c r="I42" s="152" t="s">
        <v>263</v>
      </c>
      <c r="J42" s="152" t="s">
        <v>321</v>
      </c>
      <c r="K42" s="152" t="s">
        <v>322</v>
      </c>
      <c r="L42" s="153">
        <v>41334</v>
      </c>
      <c r="M42" s="154">
        <v>99030</v>
      </c>
      <c r="N42" s="154">
        <v>0</v>
      </c>
    </row>
    <row r="43" spans="1:14" ht="13.75" customHeight="1" x14ac:dyDescent="0.35">
      <c r="A43" s="151" t="s">
        <v>324</v>
      </c>
      <c r="B43" s="152" t="s">
        <v>325</v>
      </c>
      <c r="C43" s="152" t="s">
        <v>150</v>
      </c>
      <c r="D43" s="152" t="s">
        <v>326</v>
      </c>
      <c r="E43" s="151" t="s">
        <v>327</v>
      </c>
      <c r="F43" s="152" t="s">
        <v>328</v>
      </c>
      <c r="G43" s="152" t="s">
        <v>154</v>
      </c>
      <c r="H43" s="152" t="s">
        <v>329</v>
      </c>
      <c r="I43" s="152" t="s">
        <v>150</v>
      </c>
      <c r="J43" s="152" t="s">
        <v>150</v>
      </c>
      <c r="K43" s="152" t="s">
        <v>150</v>
      </c>
      <c r="L43" s="153">
        <v>41518</v>
      </c>
      <c r="M43" s="154">
        <v>3643380.98</v>
      </c>
      <c r="N43" s="154">
        <v>586989.06999999983</v>
      </c>
    </row>
    <row r="44" spans="1:14" ht="13.75" customHeight="1" x14ac:dyDescent="0.35">
      <c r="A44" s="151" t="s">
        <v>330</v>
      </c>
      <c r="B44" s="152" t="s">
        <v>331</v>
      </c>
      <c r="C44" s="152" t="s">
        <v>332</v>
      </c>
      <c r="D44" s="152" t="s">
        <v>326</v>
      </c>
      <c r="E44" s="151" t="s">
        <v>327</v>
      </c>
      <c r="F44" s="152" t="s">
        <v>328</v>
      </c>
      <c r="G44" s="152" t="s">
        <v>154</v>
      </c>
      <c r="H44" s="152" t="s">
        <v>329</v>
      </c>
      <c r="I44" s="152" t="s">
        <v>333</v>
      </c>
      <c r="J44" s="152" t="s">
        <v>150</v>
      </c>
      <c r="K44" s="152" t="s">
        <v>150</v>
      </c>
      <c r="L44" s="153">
        <v>41518</v>
      </c>
      <c r="M44" s="154">
        <v>3700000</v>
      </c>
      <c r="N44" s="154">
        <v>596111.12000000011</v>
      </c>
    </row>
    <row r="45" spans="1:14" ht="13.75" customHeight="1" x14ac:dyDescent="0.35">
      <c r="A45" s="151" t="s">
        <v>334</v>
      </c>
      <c r="B45" s="152" t="s">
        <v>325</v>
      </c>
      <c r="C45" s="152" t="s">
        <v>335</v>
      </c>
      <c r="D45" s="152" t="s">
        <v>326</v>
      </c>
      <c r="E45" s="151" t="s">
        <v>327</v>
      </c>
      <c r="F45" s="152" t="s">
        <v>328</v>
      </c>
      <c r="G45" s="152" t="s">
        <v>154</v>
      </c>
      <c r="H45" s="152" t="s">
        <v>329</v>
      </c>
      <c r="I45" s="152" t="s">
        <v>333</v>
      </c>
      <c r="J45" s="152" t="s">
        <v>150</v>
      </c>
      <c r="K45" s="152" t="s">
        <v>150</v>
      </c>
      <c r="L45" s="153">
        <v>41518</v>
      </c>
      <c r="M45" s="154">
        <v>4000000</v>
      </c>
      <c r="N45" s="154">
        <v>644444.58000000007</v>
      </c>
    </row>
    <row r="46" spans="1:14" ht="13.75" customHeight="1" x14ac:dyDescent="0.35">
      <c r="A46" s="151" t="s">
        <v>336</v>
      </c>
      <c r="B46" s="152" t="s">
        <v>337</v>
      </c>
      <c r="C46" s="152" t="s">
        <v>150</v>
      </c>
      <c r="D46" s="152" t="s">
        <v>338</v>
      </c>
      <c r="E46" s="151" t="s">
        <v>163</v>
      </c>
      <c r="F46" s="152" t="s">
        <v>153</v>
      </c>
      <c r="G46" s="152" t="s">
        <v>154</v>
      </c>
      <c r="H46" s="152" t="s">
        <v>339</v>
      </c>
      <c r="I46" s="152" t="s">
        <v>340</v>
      </c>
      <c r="J46" s="152" t="s">
        <v>341</v>
      </c>
      <c r="K46" s="152" t="s">
        <v>342</v>
      </c>
      <c r="L46" s="153">
        <v>41487</v>
      </c>
      <c r="M46" s="154">
        <v>500000</v>
      </c>
      <c r="N46" s="154">
        <v>0</v>
      </c>
    </row>
    <row r="47" spans="1:14" ht="13.75" customHeight="1" x14ac:dyDescent="0.35">
      <c r="A47" s="151" t="s">
        <v>343</v>
      </c>
      <c r="B47" s="152" t="s">
        <v>344</v>
      </c>
      <c r="C47" s="152" t="s">
        <v>345</v>
      </c>
      <c r="D47" s="152" t="s">
        <v>338</v>
      </c>
      <c r="E47" s="151" t="s">
        <v>163</v>
      </c>
      <c r="F47" s="152" t="s">
        <v>153</v>
      </c>
      <c r="G47" s="152" t="s">
        <v>154</v>
      </c>
      <c r="H47" s="152" t="s">
        <v>339</v>
      </c>
      <c r="I47" s="152" t="s">
        <v>340</v>
      </c>
      <c r="J47" s="152" t="s">
        <v>341</v>
      </c>
      <c r="K47" s="152" t="s">
        <v>342</v>
      </c>
      <c r="L47" s="153">
        <v>41487</v>
      </c>
      <c r="M47" s="154">
        <v>1587025</v>
      </c>
      <c r="N47" s="154">
        <v>0</v>
      </c>
    </row>
    <row r="48" spans="1:14" ht="13.75" customHeight="1" x14ac:dyDescent="0.35">
      <c r="A48" s="151" t="s">
        <v>346</v>
      </c>
      <c r="B48" s="152" t="s">
        <v>347</v>
      </c>
      <c r="C48" s="152" t="s">
        <v>150</v>
      </c>
      <c r="D48" s="152" t="s">
        <v>348</v>
      </c>
      <c r="E48" s="151" t="s">
        <v>163</v>
      </c>
      <c r="F48" s="152" t="s">
        <v>349</v>
      </c>
      <c r="G48" s="152" t="s">
        <v>220</v>
      </c>
      <c r="H48" s="152" t="s">
        <v>350</v>
      </c>
      <c r="I48" s="152" t="s">
        <v>351</v>
      </c>
      <c r="J48" s="152" t="s">
        <v>352</v>
      </c>
      <c r="K48" s="152" t="s">
        <v>353</v>
      </c>
      <c r="L48" s="153">
        <v>41699</v>
      </c>
      <c r="M48" s="154">
        <v>49121.48</v>
      </c>
      <c r="N48" s="154">
        <v>0</v>
      </c>
    </row>
    <row r="49" spans="1:14" ht="13.75" customHeight="1" x14ac:dyDescent="0.35">
      <c r="A49" s="151" t="s">
        <v>354</v>
      </c>
      <c r="B49" s="152" t="s">
        <v>355</v>
      </c>
      <c r="C49" s="152" t="s">
        <v>356</v>
      </c>
      <c r="D49" s="152" t="s">
        <v>348</v>
      </c>
      <c r="E49" s="151" t="s">
        <v>163</v>
      </c>
      <c r="F49" s="152" t="s">
        <v>349</v>
      </c>
      <c r="G49" s="152" t="s">
        <v>220</v>
      </c>
      <c r="H49" s="152" t="s">
        <v>350</v>
      </c>
      <c r="I49" s="152" t="s">
        <v>357</v>
      </c>
      <c r="J49" s="152" t="s">
        <v>358</v>
      </c>
      <c r="K49" s="152" t="s">
        <v>359</v>
      </c>
      <c r="L49" s="153">
        <v>41699</v>
      </c>
      <c r="M49" s="154">
        <v>150000</v>
      </c>
      <c r="N49" s="154">
        <v>0</v>
      </c>
    </row>
    <row r="50" spans="1:14" ht="13.75" customHeight="1" x14ac:dyDescent="0.35">
      <c r="A50" s="151" t="s">
        <v>360</v>
      </c>
      <c r="B50" s="152" t="s">
        <v>361</v>
      </c>
      <c r="C50" s="152" t="s">
        <v>362</v>
      </c>
      <c r="D50" s="152" t="s">
        <v>363</v>
      </c>
      <c r="E50" s="151" t="s">
        <v>260</v>
      </c>
      <c r="F50" s="152" t="s">
        <v>153</v>
      </c>
      <c r="G50" s="152" t="s">
        <v>154</v>
      </c>
      <c r="H50" s="152" t="s">
        <v>364</v>
      </c>
      <c r="I50" s="152" t="s">
        <v>365</v>
      </c>
      <c r="J50" s="152" t="s">
        <v>150</v>
      </c>
      <c r="K50" s="152" t="s">
        <v>366</v>
      </c>
      <c r="L50" s="153">
        <v>41685</v>
      </c>
      <c r="M50" s="154">
        <v>150000</v>
      </c>
      <c r="N50" s="154">
        <v>0</v>
      </c>
    </row>
    <row r="51" spans="1:14" ht="13.75" customHeight="1" x14ac:dyDescent="0.35">
      <c r="A51" s="151" t="s">
        <v>367</v>
      </c>
      <c r="B51" s="152" t="s">
        <v>368</v>
      </c>
      <c r="C51" s="152" t="s">
        <v>362</v>
      </c>
      <c r="D51" s="152" t="s">
        <v>363</v>
      </c>
      <c r="E51" s="151" t="s">
        <v>260</v>
      </c>
      <c r="F51" s="152" t="s">
        <v>153</v>
      </c>
      <c r="G51" s="152" t="s">
        <v>154</v>
      </c>
      <c r="H51" s="152" t="s">
        <v>364</v>
      </c>
      <c r="I51" s="152" t="s">
        <v>365</v>
      </c>
      <c r="J51" s="152" t="s">
        <v>150</v>
      </c>
      <c r="K51" s="152" t="s">
        <v>366</v>
      </c>
      <c r="L51" s="153">
        <v>41685</v>
      </c>
      <c r="M51" s="154">
        <v>100923.55</v>
      </c>
      <c r="N51" s="154">
        <v>0</v>
      </c>
    </row>
    <row r="52" spans="1:14" ht="13.75" customHeight="1" x14ac:dyDescent="0.35">
      <c r="A52" s="151" t="s">
        <v>369</v>
      </c>
      <c r="B52" s="152" t="s">
        <v>370</v>
      </c>
      <c r="C52" s="152" t="s">
        <v>150</v>
      </c>
      <c r="D52" s="152" t="s">
        <v>371</v>
      </c>
      <c r="E52" s="151" t="s">
        <v>260</v>
      </c>
      <c r="F52" s="152" t="s">
        <v>372</v>
      </c>
      <c r="G52" s="152" t="s">
        <v>154</v>
      </c>
      <c r="H52" s="152" t="s">
        <v>373</v>
      </c>
      <c r="I52" s="152" t="s">
        <v>278</v>
      </c>
      <c r="J52" s="152" t="s">
        <v>374</v>
      </c>
      <c r="K52" s="152" t="s">
        <v>375</v>
      </c>
      <c r="L52" s="153">
        <v>41671</v>
      </c>
      <c r="M52" s="154">
        <v>131614</v>
      </c>
      <c r="N52" s="154">
        <v>0</v>
      </c>
    </row>
    <row r="53" spans="1:14" ht="13.75" customHeight="1" x14ac:dyDescent="0.35">
      <c r="A53" s="151" t="s">
        <v>378</v>
      </c>
      <c r="B53" s="152" t="s">
        <v>379</v>
      </c>
      <c r="C53" s="152" t="s">
        <v>150</v>
      </c>
      <c r="D53" s="152" t="s">
        <v>380</v>
      </c>
      <c r="E53" s="151" t="s">
        <v>260</v>
      </c>
      <c r="F53" s="152" t="s">
        <v>164</v>
      </c>
      <c r="G53" s="152" t="s">
        <v>154</v>
      </c>
      <c r="H53" s="152" t="s">
        <v>381</v>
      </c>
      <c r="I53" s="152" t="s">
        <v>382</v>
      </c>
      <c r="J53" s="152" t="s">
        <v>383</v>
      </c>
      <c r="K53" s="152" t="s">
        <v>384</v>
      </c>
      <c r="L53" s="153">
        <v>41723</v>
      </c>
      <c r="M53" s="154">
        <v>20000</v>
      </c>
      <c r="N53" s="154">
        <v>0</v>
      </c>
    </row>
    <row r="54" spans="1:14" ht="13.75" customHeight="1" x14ac:dyDescent="0.35">
      <c r="A54" s="151" t="s">
        <v>385</v>
      </c>
      <c r="B54" s="152" t="s">
        <v>386</v>
      </c>
      <c r="C54" s="152" t="s">
        <v>150</v>
      </c>
      <c r="D54" s="152" t="s">
        <v>380</v>
      </c>
      <c r="E54" s="151" t="s">
        <v>260</v>
      </c>
      <c r="F54" s="152" t="s">
        <v>164</v>
      </c>
      <c r="G54" s="152" t="s">
        <v>154</v>
      </c>
      <c r="H54" s="152" t="s">
        <v>381</v>
      </c>
      <c r="I54" s="152" t="s">
        <v>382</v>
      </c>
      <c r="J54" s="152" t="s">
        <v>383</v>
      </c>
      <c r="K54" s="152" t="s">
        <v>384</v>
      </c>
      <c r="L54" s="153">
        <v>41723</v>
      </c>
      <c r="M54" s="154">
        <v>452930.5</v>
      </c>
      <c r="N54" s="154">
        <v>0</v>
      </c>
    </row>
    <row r="55" spans="1:14" ht="13.75" customHeight="1" x14ac:dyDescent="0.35">
      <c r="A55" s="151" t="s">
        <v>387</v>
      </c>
      <c r="B55" s="152" t="s">
        <v>379</v>
      </c>
      <c r="C55" s="152" t="s">
        <v>150</v>
      </c>
      <c r="D55" s="152" t="s">
        <v>380</v>
      </c>
      <c r="E55" s="151" t="s">
        <v>260</v>
      </c>
      <c r="F55" s="152" t="s">
        <v>164</v>
      </c>
      <c r="G55" s="152" t="s">
        <v>154</v>
      </c>
      <c r="H55" s="152" t="s">
        <v>381</v>
      </c>
      <c r="I55" s="152" t="s">
        <v>382</v>
      </c>
      <c r="J55" s="152" t="s">
        <v>383</v>
      </c>
      <c r="K55" s="152" t="s">
        <v>384</v>
      </c>
      <c r="L55" s="153">
        <v>41723</v>
      </c>
      <c r="M55" s="154">
        <v>25000</v>
      </c>
      <c r="N55" s="154">
        <v>0</v>
      </c>
    </row>
    <row r="56" spans="1:14" ht="13.75" customHeight="1" x14ac:dyDescent="0.35">
      <c r="A56" s="151" t="s">
        <v>388</v>
      </c>
      <c r="B56" s="152" t="s">
        <v>379</v>
      </c>
      <c r="C56" s="152" t="s">
        <v>389</v>
      </c>
      <c r="D56" s="152" t="s">
        <v>380</v>
      </c>
      <c r="E56" s="151" t="s">
        <v>260</v>
      </c>
      <c r="F56" s="152" t="s">
        <v>164</v>
      </c>
      <c r="G56" s="152" t="s">
        <v>154</v>
      </c>
      <c r="H56" s="152" t="s">
        <v>381</v>
      </c>
      <c r="I56" s="152" t="s">
        <v>382</v>
      </c>
      <c r="J56" s="152" t="s">
        <v>390</v>
      </c>
      <c r="K56" s="152" t="s">
        <v>384</v>
      </c>
      <c r="L56" s="153">
        <v>41723</v>
      </c>
      <c r="M56" s="154">
        <v>75000</v>
      </c>
      <c r="N56" s="154">
        <v>0</v>
      </c>
    </row>
    <row r="57" spans="1:14" ht="13.75" customHeight="1" x14ac:dyDescent="0.35">
      <c r="A57" s="151" t="s">
        <v>391</v>
      </c>
      <c r="B57" s="152" t="s">
        <v>392</v>
      </c>
      <c r="C57" s="152" t="s">
        <v>150</v>
      </c>
      <c r="D57" s="152" t="s">
        <v>393</v>
      </c>
      <c r="E57" s="151" t="s">
        <v>260</v>
      </c>
      <c r="F57" s="152" t="s">
        <v>394</v>
      </c>
      <c r="G57" s="152" t="s">
        <v>154</v>
      </c>
      <c r="H57" s="152" t="s">
        <v>395</v>
      </c>
      <c r="I57" s="152" t="s">
        <v>396</v>
      </c>
      <c r="J57" s="152" t="s">
        <v>397</v>
      </c>
      <c r="K57" s="152" t="s">
        <v>398</v>
      </c>
      <c r="L57" s="153">
        <v>41773</v>
      </c>
      <c r="M57" s="154">
        <v>20201.46</v>
      </c>
      <c r="N57" s="154">
        <v>0</v>
      </c>
    </row>
    <row r="58" spans="1:14" ht="13.75" customHeight="1" x14ac:dyDescent="0.35">
      <c r="A58" s="151" t="s">
        <v>399</v>
      </c>
      <c r="B58" s="152" t="s">
        <v>392</v>
      </c>
      <c r="C58" s="152" t="s">
        <v>400</v>
      </c>
      <c r="D58" s="152" t="s">
        <v>393</v>
      </c>
      <c r="E58" s="151" t="s">
        <v>260</v>
      </c>
      <c r="F58" s="152" t="s">
        <v>394</v>
      </c>
      <c r="G58" s="152" t="s">
        <v>154</v>
      </c>
      <c r="H58" s="152" t="s">
        <v>395</v>
      </c>
      <c r="I58" s="152" t="s">
        <v>396</v>
      </c>
      <c r="J58" s="152" t="s">
        <v>401</v>
      </c>
      <c r="K58" s="152" t="s">
        <v>398</v>
      </c>
      <c r="L58" s="153">
        <v>41773</v>
      </c>
      <c r="M58" s="154">
        <v>199798</v>
      </c>
      <c r="N58" s="154">
        <v>0</v>
      </c>
    </row>
    <row r="59" spans="1:14" ht="13.75" customHeight="1" x14ac:dyDescent="0.35">
      <c r="A59" s="151" t="s">
        <v>402</v>
      </c>
      <c r="B59" s="152" t="s">
        <v>403</v>
      </c>
      <c r="C59" s="152" t="s">
        <v>150</v>
      </c>
      <c r="D59" s="152" t="s">
        <v>393</v>
      </c>
      <c r="E59" s="151" t="s">
        <v>260</v>
      </c>
      <c r="F59" s="152" t="s">
        <v>394</v>
      </c>
      <c r="G59" s="152" t="s">
        <v>154</v>
      </c>
      <c r="H59" s="152" t="s">
        <v>404</v>
      </c>
      <c r="I59" s="152" t="s">
        <v>263</v>
      </c>
      <c r="J59" s="152" t="s">
        <v>397</v>
      </c>
      <c r="K59" s="152" t="s">
        <v>405</v>
      </c>
      <c r="L59" s="153">
        <v>41730</v>
      </c>
      <c r="M59" s="154">
        <v>55308</v>
      </c>
      <c r="N59" s="154">
        <v>0</v>
      </c>
    </row>
    <row r="60" spans="1:14" ht="13.75" customHeight="1" x14ac:dyDescent="0.35">
      <c r="A60" s="151" t="s">
        <v>406</v>
      </c>
      <c r="B60" s="152" t="s">
        <v>403</v>
      </c>
      <c r="C60" s="152" t="s">
        <v>407</v>
      </c>
      <c r="D60" s="152" t="s">
        <v>393</v>
      </c>
      <c r="E60" s="151" t="s">
        <v>260</v>
      </c>
      <c r="F60" s="152" t="s">
        <v>185</v>
      </c>
      <c r="G60" s="152" t="s">
        <v>154</v>
      </c>
      <c r="H60" s="152" t="s">
        <v>404</v>
      </c>
      <c r="I60" s="152" t="s">
        <v>263</v>
      </c>
      <c r="J60" s="152" t="s">
        <v>397</v>
      </c>
      <c r="K60" s="152" t="s">
        <v>408</v>
      </c>
      <c r="L60" s="153">
        <v>41730</v>
      </c>
      <c r="M60" s="154">
        <v>164692</v>
      </c>
      <c r="N60" s="154">
        <v>0</v>
      </c>
    </row>
    <row r="61" spans="1:14" ht="13.75" customHeight="1" x14ac:dyDescent="0.35">
      <c r="A61" s="151" t="s">
        <v>409</v>
      </c>
      <c r="B61" s="152" t="s">
        <v>410</v>
      </c>
      <c r="C61" s="152" t="s">
        <v>150</v>
      </c>
      <c r="D61" s="152" t="s">
        <v>162</v>
      </c>
      <c r="E61" s="151" t="s">
        <v>260</v>
      </c>
      <c r="F61" s="152" t="s">
        <v>164</v>
      </c>
      <c r="G61" s="152" t="s">
        <v>154</v>
      </c>
      <c r="H61" s="152" t="s">
        <v>165</v>
      </c>
      <c r="I61" s="152" t="s">
        <v>411</v>
      </c>
      <c r="J61" s="152" t="s">
        <v>412</v>
      </c>
      <c r="K61" s="152" t="s">
        <v>413</v>
      </c>
      <c r="L61" s="153">
        <v>41760</v>
      </c>
      <c r="M61" s="154">
        <v>437374.9</v>
      </c>
      <c r="N61" s="154">
        <v>0</v>
      </c>
    </row>
    <row r="62" spans="1:14" ht="13.75" customHeight="1" x14ac:dyDescent="0.35">
      <c r="A62" s="151" t="s">
        <v>414</v>
      </c>
      <c r="B62" s="152" t="s">
        <v>415</v>
      </c>
      <c r="C62" s="152" t="s">
        <v>416</v>
      </c>
      <c r="D62" s="152" t="s">
        <v>162</v>
      </c>
      <c r="E62" s="151" t="s">
        <v>260</v>
      </c>
      <c r="F62" s="152" t="s">
        <v>164</v>
      </c>
      <c r="G62" s="152" t="s">
        <v>154</v>
      </c>
      <c r="H62" s="152" t="s">
        <v>165</v>
      </c>
      <c r="I62" s="152" t="s">
        <v>411</v>
      </c>
      <c r="J62" s="152" t="s">
        <v>412</v>
      </c>
      <c r="K62" s="152" t="s">
        <v>417</v>
      </c>
      <c r="L62" s="153">
        <v>41760</v>
      </c>
      <c r="M62" s="154">
        <v>49801.53</v>
      </c>
      <c r="N62" s="154">
        <v>0</v>
      </c>
    </row>
    <row r="63" spans="1:14" ht="13.75" customHeight="1" x14ac:dyDescent="0.35">
      <c r="A63" s="151" t="s">
        <v>418</v>
      </c>
      <c r="B63" s="152" t="s">
        <v>419</v>
      </c>
      <c r="C63" s="152" t="s">
        <v>150</v>
      </c>
      <c r="D63" s="152" t="s">
        <v>199</v>
      </c>
      <c r="E63" s="151" t="s">
        <v>260</v>
      </c>
      <c r="F63" s="152" t="s">
        <v>200</v>
      </c>
      <c r="G63" s="152" t="s">
        <v>220</v>
      </c>
      <c r="H63" s="152" t="s">
        <v>426</v>
      </c>
      <c r="I63" s="152" t="s">
        <v>420</v>
      </c>
      <c r="J63" s="152" t="s">
        <v>421</v>
      </c>
      <c r="K63" s="152" t="s">
        <v>422</v>
      </c>
      <c r="L63" s="153">
        <v>41946</v>
      </c>
      <c r="M63" s="154">
        <v>1950000</v>
      </c>
      <c r="N63" s="154">
        <v>0</v>
      </c>
    </row>
    <row r="64" spans="1:14" ht="13.75" customHeight="1" x14ac:dyDescent="0.35">
      <c r="A64" s="151" t="s">
        <v>423</v>
      </c>
      <c r="B64" s="152" t="s">
        <v>424</v>
      </c>
      <c r="C64" s="152" t="s">
        <v>425</v>
      </c>
      <c r="D64" s="152" t="s">
        <v>199</v>
      </c>
      <c r="E64" s="151" t="s">
        <v>260</v>
      </c>
      <c r="F64" s="152" t="s">
        <v>200</v>
      </c>
      <c r="G64" s="152" t="s">
        <v>220</v>
      </c>
      <c r="H64" s="152" t="s">
        <v>426</v>
      </c>
      <c r="I64" s="152" t="s">
        <v>427</v>
      </c>
      <c r="J64" s="152" t="s">
        <v>421</v>
      </c>
      <c r="K64" s="152" t="s">
        <v>422</v>
      </c>
      <c r="L64" s="153">
        <v>41946</v>
      </c>
      <c r="M64" s="154">
        <v>264713.75</v>
      </c>
      <c r="N64" s="154">
        <v>0</v>
      </c>
    </row>
    <row r="65" spans="1:14" ht="13.75" customHeight="1" x14ac:dyDescent="0.35">
      <c r="A65" s="151" t="s">
        <v>428</v>
      </c>
      <c r="B65" s="152" t="s">
        <v>429</v>
      </c>
      <c r="C65" s="152" t="s">
        <v>150</v>
      </c>
      <c r="D65" s="152" t="s">
        <v>8030</v>
      </c>
      <c r="E65" s="151" t="s">
        <v>260</v>
      </c>
      <c r="F65" s="152" t="s">
        <v>219</v>
      </c>
      <c r="G65" s="152" t="s">
        <v>220</v>
      </c>
      <c r="H65" s="152" t="s">
        <v>436</v>
      </c>
      <c r="I65" s="152" t="s">
        <v>430</v>
      </c>
      <c r="J65" s="152" t="s">
        <v>431</v>
      </c>
      <c r="K65" s="152" t="s">
        <v>432</v>
      </c>
      <c r="L65" s="153">
        <v>41927</v>
      </c>
      <c r="M65" s="154">
        <v>3878107.8</v>
      </c>
      <c r="N65" s="154">
        <v>0</v>
      </c>
    </row>
    <row r="66" spans="1:14" ht="13.75" customHeight="1" x14ac:dyDescent="0.35">
      <c r="A66" s="151" t="s">
        <v>433</v>
      </c>
      <c r="B66" s="152" t="s">
        <v>434</v>
      </c>
      <c r="C66" s="152" t="s">
        <v>435</v>
      </c>
      <c r="D66" s="152" t="s">
        <v>8030</v>
      </c>
      <c r="E66" s="151" t="s">
        <v>260</v>
      </c>
      <c r="F66" s="152" t="s">
        <v>219</v>
      </c>
      <c r="G66" s="152" t="s">
        <v>220</v>
      </c>
      <c r="H66" s="152" t="s">
        <v>436</v>
      </c>
      <c r="I66" s="152" t="s">
        <v>430</v>
      </c>
      <c r="J66" s="152" t="s">
        <v>431</v>
      </c>
      <c r="K66" s="152" t="s">
        <v>432</v>
      </c>
      <c r="L66" s="153">
        <v>41927</v>
      </c>
      <c r="M66" s="154">
        <v>6400000</v>
      </c>
      <c r="N66" s="154">
        <v>0</v>
      </c>
    </row>
    <row r="67" spans="1:14" ht="13.75" customHeight="1" x14ac:dyDescent="0.35">
      <c r="A67" s="151" t="s">
        <v>437</v>
      </c>
      <c r="B67" s="152" t="s">
        <v>438</v>
      </c>
      <c r="C67" s="152" t="s">
        <v>150</v>
      </c>
      <c r="D67" s="152" t="s">
        <v>439</v>
      </c>
      <c r="E67" s="151" t="s">
        <v>260</v>
      </c>
      <c r="F67" s="152" t="s">
        <v>164</v>
      </c>
      <c r="G67" s="152" t="s">
        <v>154</v>
      </c>
      <c r="H67" s="152" t="s">
        <v>440</v>
      </c>
      <c r="I67" s="152" t="s">
        <v>441</v>
      </c>
      <c r="J67" s="152" t="s">
        <v>442</v>
      </c>
      <c r="K67" s="152" t="s">
        <v>431</v>
      </c>
      <c r="L67" s="153">
        <v>42078</v>
      </c>
      <c r="M67" s="154">
        <v>11154.42</v>
      </c>
      <c r="N67" s="154">
        <v>0</v>
      </c>
    </row>
    <row r="68" spans="1:14" ht="13.75" customHeight="1" x14ac:dyDescent="0.35">
      <c r="A68" s="151" t="s">
        <v>443</v>
      </c>
      <c r="B68" s="152" t="s">
        <v>438</v>
      </c>
      <c r="C68" s="152" t="s">
        <v>150</v>
      </c>
      <c r="D68" s="152" t="s">
        <v>439</v>
      </c>
      <c r="E68" s="151" t="s">
        <v>260</v>
      </c>
      <c r="F68" s="152" t="s">
        <v>164</v>
      </c>
      <c r="G68" s="152" t="s">
        <v>154</v>
      </c>
      <c r="H68" s="152" t="s">
        <v>440</v>
      </c>
      <c r="I68" s="152" t="s">
        <v>444</v>
      </c>
      <c r="J68" s="152" t="s">
        <v>442</v>
      </c>
      <c r="K68" s="152" t="s">
        <v>431</v>
      </c>
      <c r="L68" s="153">
        <v>42078</v>
      </c>
      <c r="M68" s="154">
        <v>94796.87</v>
      </c>
      <c r="N68" s="154">
        <v>0</v>
      </c>
    </row>
    <row r="69" spans="1:14" ht="13.75" customHeight="1" x14ac:dyDescent="0.35">
      <c r="A69" s="151" t="s">
        <v>445</v>
      </c>
      <c r="B69" s="152" t="s">
        <v>438</v>
      </c>
      <c r="C69" s="152" t="s">
        <v>446</v>
      </c>
      <c r="D69" s="152" t="s">
        <v>439</v>
      </c>
      <c r="E69" s="151" t="s">
        <v>260</v>
      </c>
      <c r="F69" s="152" t="s">
        <v>164</v>
      </c>
      <c r="G69" s="152" t="s">
        <v>154</v>
      </c>
      <c r="H69" s="152" t="s">
        <v>440</v>
      </c>
      <c r="I69" s="152" t="s">
        <v>444</v>
      </c>
      <c r="J69" s="152" t="s">
        <v>442</v>
      </c>
      <c r="K69" s="152" t="s">
        <v>431</v>
      </c>
      <c r="L69" s="153">
        <v>42078</v>
      </c>
      <c r="M69" s="154">
        <v>50858.71</v>
      </c>
      <c r="N69" s="154">
        <v>0</v>
      </c>
    </row>
    <row r="70" spans="1:14" ht="13.75" customHeight="1" x14ac:dyDescent="0.35">
      <c r="A70" s="151" t="s">
        <v>447</v>
      </c>
      <c r="B70" s="152" t="s">
        <v>448</v>
      </c>
      <c r="C70" s="152" t="s">
        <v>150</v>
      </c>
      <c r="D70" s="152" t="s">
        <v>449</v>
      </c>
      <c r="E70" s="151" t="s">
        <v>260</v>
      </c>
      <c r="F70" s="152" t="s">
        <v>164</v>
      </c>
      <c r="G70" s="152" t="s">
        <v>154</v>
      </c>
      <c r="H70" s="152" t="s">
        <v>450</v>
      </c>
      <c r="I70" s="152" t="s">
        <v>211</v>
      </c>
      <c r="J70" s="152" t="s">
        <v>451</v>
      </c>
      <c r="K70" s="152" t="s">
        <v>452</v>
      </c>
      <c r="L70" s="153">
        <v>42069</v>
      </c>
      <c r="M70" s="154">
        <v>227000</v>
      </c>
      <c r="N70" s="154">
        <v>0</v>
      </c>
    </row>
    <row r="71" spans="1:14" ht="13.75" customHeight="1" x14ac:dyDescent="0.35">
      <c r="A71" s="151" t="s">
        <v>453</v>
      </c>
      <c r="B71" s="152" t="s">
        <v>448</v>
      </c>
      <c r="C71" s="152" t="s">
        <v>454</v>
      </c>
      <c r="D71" s="152" t="s">
        <v>449</v>
      </c>
      <c r="E71" s="151" t="s">
        <v>260</v>
      </c>
      <c r="F71" s="152" t="s">
        <v>164</v>
      </c>
      <c r="G71" s="152" t="s">
        <v>154</v>
      </c>
      <c r="H71" s="152" t="s">
        <v>450</v>
      </c>
      <c r="I71" s="152" t="s">
        <v>211</v>
      </c>
      <c r="J71" s="152" t="s">
        <v>451</v>
      </c>
      <c r="K71" s="152" t="s">
        <v>452</v>
      </c>
      <c r="L71" s="153">
        <v>42069</v>
      </c>
      <c r="M71" s="154">
        <v>5000</v>
      </c>
      <c r="N71" s="154">
        <v>0</v>
      </c>
    </row>
    <row r="72" spans="1:14" ht="13.75" customHeight="1" x14ac:dyDescent="0.35">
      <c r="A72" s="151" t="s">
        <v>455</v>
      </c>
      <c r="B72" s="152" t="s">
        <v>456</v>
      </c>
      <c r="C72" s="152" t="s">
        <v>150</v>
      </c>
      <c r="D72" s="152" t="s">
        <v>457</v>
      </c>
      <c r="E72" s="151" t="s">
        <v>152</v>
      </c>
      <c r="F72" s="152" t="s">
        <v>164</v>
      </c>
      <c r="G72" s="152" t="s">
        <v>154</v>
      </c>
      <c r="H72" s="152" t="s">
        <v>458</v>
      </c>
      <c r="I72" s="152" t="s">
        <v>459</v>
      </c>
      <c r="J72" s="152" t="s">
        <v>460</v>
      </c>
      <c r="K72" s="152" t="s">
        <v>461</v>
      </c>
      <c r="L72" s="153">
        <v>42069</v>
      </c>
      <c r="M72" s="154">
        <v>67001.81</v>
      </c>
      <c r="N72" s="154">
        <v>0</v>
      </c>
    </row>
    <row r="73" spans="1:14" ht="13.75" customHeight="1" x14ac:dyDescent="0.35">
      <c r="A73" s="151" t="s">
        <v>462</v>
      </c>
      <c r="B73" s="152" t="s">
        <v>463</v>
      </c>
      <c r="C73" s="152" t="s">
        <v>464</v>
      </c>
      <c r="D73" s="152" t="s">
        <v>457</v>
      </c>
      <c r="E73" s="151" t="s">
        <v>152</v>
      </c>
      <c r="F73" s="152" t="s">
        <v>164</v>
      </c>
      <c r="G73" s="152" t="s">
        <v>154</v>
      </c>
      <c r="H73" s="152" t="s">
        <v>458</v>
      </c>
      <c r="I73" s="152" t="s">
        <v>465</v>
      </c>
      <c r="J73" s="152" t="s">
        <v>466</v>
      </c>
      <c r="K73" s="152" t="s">
        <v>467</v>
      </c>
      <c r="L73" s="153">
        <v>42069</v>
      </c>
      <c r="M73" s="154">
        <v>305023.68</v>
      </c>
      <c r="N73" s="154">
        <v>0</v>
      </c>
    </row>
    <row r="74" spans="1:14" ht="13.75" customHeight="1" x14ac:dyDescent="0.35">
      <c r="A74" s="151" t="s">
        <v>468</v>
      </c>
      <c r="B74" s="152" t="s">
        <v>469</v>
      </c>
      <c r="C74" s="152" t="s">
        <v>150</v>
      </c>
      <c r="D74" s="152" t="s">
        <v>470</v>
      </c>
      <c r="E74" s="151" t="s">
        <v>260</v>
      </c>
      <c r="F74" s="152" t="s">
        <v>164</v>
      </c>
      <c r="G74" s="152" t="s">
        <v>154</v>
      </c>
      <c r="H74" s="152" t="s">
        <v>471</v>
      </c>
      <c r="I74" s="152" t="s">
        <v>472</v>
      </c>
      <c r="J74" s="152" t="s">
        <v>473</v>
      </c>
      <c r="K74" s="152" t="s">
        <v>150</v>
      </c>
      <c r="L74" s="153">
        <v>42088</v>
      </c>
      <c r="M74" s="154">
        <v>85000</v>
      </c>
      <c r="N74" s="154">
        <v>0</v>
      </c>
    </row>
    <row r="75" spans="1:14" ht="13.75" customHeight="1" x14ac:dyDescent="0.35">
      <c r="A75" s="151" t="s">
        <v>474</v>
      </c>
      <c r="B75" s="152" t="s">
        <v>469</v>
      </c>
      <c r="C75" s="152" t="s">
        <v>475</v>
      </c>
      <c r="D75" s="152" t="s">
        <v>470</v>
      </c>
      <c r="E75" s="151" t="s">
        <v>260</v>
      </c>
      <c r="F75" s="152" t="s">
        <v>164</v>
      </c>
      <c r="G75" s="152" t="s">
        <v>154</v>
      </c>
      <c r="H75" s="152" t="s">
        <v>471</v>
      </c>
      <c r="I75" s="152" t="s">
        <v>472</v>
      </c>
      <c r="J75" s="152" t="s">
        <v>473</v>
      </c>
      <c r="K75" s="152" t="s">
        <v>150</v>
      </c>
      <c r="L75" s="153">
        <v>42088</v>
      </c>
      <c r="M75" s="154">
        <v>577470.30000000005</v>
      </c>
      <c r="N75" s="154">
        <v>0</v>
      </c>
    </row>
    <row r="76" spans="1:14" ht="13.75" customHeight="1" x14ac:dyDescent="0.35">
      <c r="A76" s="151" t="s">
        <v>476</v>
      </c>
      <c r="B76" s="152" t="s">
        <v>477</v>
      </c>
      <c r="C76" s="152" t="s">
        <v>150</v>
      </c>
      <c r="D76" s="152" t="s">
        <v>478</v>
      </c>
      <c r="E76" s="151" t="s">
        <v>260</v>
      </c>
      <c r="F76" s="152" t="s">
        <v>153</v>
      </c>
      <c r="G76" s="152" t="s">
        <v>154</v>
      </c>
      <c r="H76" s="152" t="s">
        <v>479</v>
      </c>
      <c r="I76" s="152" t="s">
        <v>480</v>
      </c>
      <c r="J76" s="152" t="s">
        <v>480</v>
      </c>
      <c r="K76" s="152" t="s">
        <v>480</v>
      </c>
      <c r="L76" s="153">
        <v>42156</v>
      </c>
      <c r="M76" s="154">
        <v>400000</v>
      </c>
      <c r="N76" s="154">
        <v>0</v>
      </c>
    </row>
    <row r="77" spans="1:14" ht="13.75" customHeight="1" x14ac:dyDescent="0.35">
      <c r="A77" s="151" t="s">
        <v>481</v>
      </c>
      <c r="B77" s="152" t="s">
        <v>482</v>
      </c>
      <c r="C77" s="152" t="s">
        <v>150</v>
      </c>
      <c r="D77" s="152" t="s">
        <v>483</v>
      </c>
      <c r="E77" s="151" t="s">
        <v>260</v>
      </c>
      <c r="F77" s="152" t="s">
        <v>153</v>
      </c>
      <c r="G77" s="152" t="s">
        <v>154</v>
      </c>
      <c r="H77" s="152" t="s">
        <v>479</v>
      </c>
      <c r="I77" s="152" t="s">
        <v>480</v>
      </c>
      <c r="J77" s="152" t="s">
        <v>480</v>
      </c>
      <c r="K77" s="152" t="s">
        <v>480</v>
      </c>
      <c r="L77" s="153">
        <v>42156</v>
      </c>
      <c r="M77" s="154">
        <v>382759.17</v>
      </c>
      <c r="N77" s="154">
        <v>0</v>
      </c>
    </row>
    <row r="78" spans="1:14" ht="13.75" customHeight="1" x14ac:dyDescent="0.35">
      <c r="A78" s="151" t="s">
        <v>484</v>
      </c>
      <c r="B78" s="152" t="s">
        <v>485</v>
      </c>
      <c r="C78" s="152" t="s">
        <v>150</v>
      </c>
      <c r="D78" s="152" t="s">
        <v>486</v>
      </c>
      <c r="E78" s="151" t="s">
        <v>260</v>
      </c>
      <c r="F78" s="152" t="s">
        <v>487</v>
      </c>
      <c r="G78" s="152" t="s">
        <v>154</v>
      </c>
      <c r="H78" s="152" t="s">
        <v>488</v>
      </c>
      <c r="I78" s="152" t="s">
        <v>489</v>
      </c>
      <c r="J78" s="152" t="s">
        <v>490</v>
      </c>
      <c r="K78" s="152" t="s">
        <v>491</v>
      </c>
      <c r="L78" s="153">
        <v>42073</v>
      </c>
      <c r="M78" s="154">
        <v>16682</v>
      </c>
      <c r="N78" s="154">
        <v>0</v>
      </c>
    </row>
    <row r="79" spans="1:14" ht="13.75" customHeight="1" x14ac:dyDescent="0.35">
      <c r="A79" s="151" t="s">
        <v>492</v>
      </c>
      <c r="B79" s="152" t="s">
        <v>485</v>
      </c>
      <c r="C79" s="152" t="s">
        <v>493</v>
      </c>
      <c r="D79" s="152" t="s">
        <v>486</v>
      </c>
      <c r="E79" s="151" t="s">
        <v>260</v>
      </c>
      <c r="F79" s="152" t="s">
        <v>487</v>
      </c>
      <c r="G79" s="152" t="s">
        <v>154</v>
      </c>
      <c r="H79" s="152" t="s">
        <v>488</v>
      </c>
      <c r="I79" s="152" t="s">
        <v>211</v>
      </c>
      <c r="J79" s="152" t="s">
        <v>490</v>
      </c>
      <c r="K79" s="152" t="s">
        <v>491</v>
      </c>
      <c r="L79" s="153">
        <v>42073</v>
      </c>
      <c r="M79" s="154">
        <v>83482</v>
      </c>
      <c r="N79" s="154">
        <v>0</v>
      </c>
    </row>
    <row r="80" spans="1:14" ht="13.75" customHeight="1" x14ac:dyDescent="0.35">
      <c r="A80" s="151" t="s">
        <v>494</v>
      </c>
      <c r="B80" s="152" t="s">
        <v>495</v>
      </c>
      <c r="C80" s="152" t="s">
        <v>150</v>
      </c>
      <c r="D80" s="152" t="s">
        <v>496</v>
      </c>
      <c r="E80" s="151" t="s">
        <v>260</v>
      </c>
      <c r="F80" s="152" t="s">
        <v>497</v>
      </c>
      <c r="G80" s="152" t="s">
        <v>154</v>
      </c>
      <c r="H80" s="152" t="s">
        <v>498</v>
      </c>
      <c r="I80" s="152" t="s">
        <v>499</v>
      </c>
      <c r="J80" s="152" t="s">
        <v>500</v>
      </c>
      <c r="K80" s="152" t="s">
        <v>501</v>
      </c>
      <c r="L80" s="153">
        <v>42339</v>
      </c>
      <c r="M80" s="154">
        <v>248847.03</v>
      </c>
      <c r="N80" s="154">
        <v>0</v>
      </c>
    </row>
    <row r="81" spans="1:14" ht="13.75" customHeight="1" x14ac:dyDescent="0.35">
      <c r="A81" s="151" t="s">
        <v>502</v>
      </c>
      <c r="B81" s="152" t="s">
        <v>495</v>
      </c>
      <c r="C81" s="152" t="s">
        <v>150</v>
      </c>
      <c r="D81" s="152" t="s">
        <v>496</v>
      </c>
      <c r="E81" s="151" t="s">
        <v>260</v>
      </c>
      <c r="F81" s="152" t="s">
        <v>497</v>
      </c>
      <c r="G81" s="152" t="s">
        <v>154</v>
      </c>
      <c r="H81" s="152" t="s">
        <v>498</v>
      </c>
      <c r="I81" s="152" t="s">
        <v>499</v>
      </c>
      <c r="J81" s="152" t="s">
        <v>500</v>
      </c>
      <c r="K81" s="152" t="s">
        <v>501</v>
      </c>
      <c r="L81" s="153">
        <v>42339</v>
      </c>
      <c r="M81" s="154">
        <v>50000.03</v>
      </c>
      <c r="N81" s="154">
        <v>0</v>
      </c>
    </row>
    <row r="82" spans="1:14" ht="13.75" customHeight="1" x14ac:dyDescent="0.35">
      <c r="A82" s="151" t="s">
        <v>503</v>
      </c>
      <c r="B82" s="152" t="s">
        <v>504</v>
      </c>
      <c r="C82" s="152" t="s">
        <v>150</v>
      </c>
      <c r="D82" s="152" t="s">
        <v>505</v>
      </c>
      <c r="E82" s="151" t="s">
        <v>260</v>
      </c>
      <c r="F82" s="152" t="s">
        <v>506</v>
      </c>
      <c r="G82" s="152" t="s">
        <v>154</v>
      </c>
      <c r="H82" s="152" t="s">
        <v>507</v>
      </c>
      <c r="I82" s="152" t="s">
        <v>508</v>
      </c>
      <c r="J82" s="152" t="s">
        <v>509</v>
      </c>
      <c r="K82" s="152" t="s">
        <v>510</v>
      </c>
      <c r="L82" s="153">
        <v>42339</v>
      </c>
      <c r="M82" s="154">
        <v>168495.25</v>
      </c>
      <c r="N82" s="154">
        <v>0</v>
      </c>
    </row>
    <row r="83" spans="1:14" ht="13.75" customHeight="1" x14ac:dyDescent="0.35">
      <c r="A83" s="151" t="s">
        <v>511</v>
      </c>
      <c r="B83" s="152" t="s">
        <v>504</v>
      </c>
      <c r="C83" s="152" t="s">
        <v>150</v>
      </c>
      <c r="D83" s="152" t="s">
        <v>505</v>
      </c>
      <c r="E83" s="151" t="s">
        <v>260</v>
      </c>
      <c r="F83" s="152" t="s">
        <v>512</v>
      </c>
      <c r="G83" s="152" t="s">
        <v>154</v>
      </c>
      <c r="H83" s="152" t="s">
        <v>513</v>
      </c>
      <c r="I83" s="152" t="s">
        <v>508</v>
      </c>
      <c r="J83" s="152" t="s">
        <v>509</v>
      </c>
      <c r="K83" s="152" t="s">
        <v>510</v>
      </c>
      <c r="L83" s="153">
        <v>42339</v>
      </c>
      <c r="M83" s="154">
        <v>150000</v>
      </c>
      <c r="N83" s="154">
        <v>0</v>
      </c>
    </row>
    <row r="84" spans="1:14" ht="13.75" customHeight="1" x14ac:dyDescent="0.35">
      <c r="A84" s="151" t="s">
        <v>514</v>
      </c>
      <c r="B84" s="152" t="s">
        <v>515</v>
      </c>
      <c r="C84" s="152" t="s">
        <v>150</v>
      </c>
      <c r="D84" s="152" t="s">
        <v>516</v>
      </c>
      <c r="E84" s="151" t="s">
        <v>260</v>
      </c>
      <c r="F84" s="152" t="s">
        <v>517</v>
      </c>
      <c r="G84" s="152" t="s">
        <v>154</v>
      </c>
      <c r="H84" s="152" t="s">
        <v>518</v>
      </c>
      <c r="I84" s="152" t="s">
        <v>519</v>
      </c>
      <c r="J84" s="152" t="s">
        <v>520</v>
      </c>
      <c r="K84" s="152" t="s">
        <v>521</v>
      </c>
      <c r="L84" s="153">
        <v>42389</v>
      </c>
      <c r="M84" s="154">
        <v>44100</v>
      </c>
      <c r="N84" s="154">
        <v>0</v>
      </c>
    </row>
    <row r="85" spans="1:14" ht="13.75" customHeight="1" x14ac:dyDescent="0.35">
      <c r="A85" s="151" t="s">
        <v>522</v>
      </c>
      <c r="B85" s="152" t="s">
        <v>515</v>
      </c>
      <c r="C85" s="152" t="s">
        <v>523</v>
      </c>
      <c r="D85" s="152" t="s">
        <v>516</v>
      </c>
      <c r="E85" s="151" t="s">
        <v>260</v>
      </c>
      <c r="F85" s="152" t="s">
        <v>517</v>
      </c>
      <c r="G85" s="152" t="s">
        <v>154</v>
      </c>
      <c r="H85" s="152" t="s">
        <v>518</v>
      </c>
      <c r="I85" s="152" t="s">
        <v>519</v>
      </c>
      <c r="J85" s="152" t="s">
        <v>520</v>
      </c>
      <c r="K85" s="152" t="s">
        <v>521</v>
      </c>
      <c r="L85" s="153">
        <v>42389</v>
      </c>
      <c r="M85" s="154">
        <v>120100</v>
      </c>
      <c r="N85" s="154">
        <v>0</v>
      </c>
    </row>
    <row r="86" spans="1:14" ht="13.75" customHeight="1" x14ac:dyDescent="0.35">
      <c r="A86" s="151" t="s">
        <v>524</v>
      </c>
      <c r="B86" s="152" t="s">
        <v>525</v>
      </c>
      <c r="C86" s="152" t="s">
        <v>150</v>
      </c>
      <c r="D86" s="152" t="s">
        <v>496</v>
      </c>
      <c r="E86" s="151" t="s">
        <v>163</v>
      </c>
      <c r="F86" s="152" t="s">
        <v>497</v>
      </c>
      <c r="G86" s="152" t="s">
        <v>154</v>
      </c>
      <c r="H86" s="152" t="s">
        <v>526</v>
      </c>
      <c r="I86" s="152" t="s">
        <v>527</v>
      </c>
      <c r="J86" s="152" t="s">
        <v>528</v>
      </c>
      <c r="K86" s="152" t="s">
        <v>529</v>
      </c>
      <c r="L86" s="153">
        <v>42644</v>
      </c>
      <c r="M86" s="154">
        <v>71625.77</v>
      </c>
      <c r="N86" s="154">
        <v>0</v>
      </c>
    </row>
    <row r="87" spans="1:14" ht="13.75" customHeight="1" x14ac:dyDescent="0.35">
      <c r="A87" s="151" t="s">
        <v>530</v>
      </c>
      <c r="B87" s="152" t="s">
        <v>525</v>
      </c>
      <c r="C87" s="152" t="s">
        <v>531</v>
      </c>
      <c r="D87" s="152" t="s">
        <v>496</v>
      </c>
      <c r="E87" s="151" t="s">
        <v>163</v>
      </c>
      <c r="F87" s="152" t="s">
        <v>497</v>
      </c>
      <c r="G87" s="152" t="s">
        <v>154</v>
      </c>
      <c r="H87" s="152" t="s">
        <v>526</v>
      </c>
      <c r="I87" s="152" t="s">
        <v>527</v>
      </c>
      <c r="J87" s="152" t="s">
        <v>528</v>
      </c>
      <c r="K87" s="152" t="s">
        <v>529</v>
      </c>
      <c r="L87" s="153">
        <v>42644</v>
      </c>
      <c r="M87" s="154">
        <v>74999.990000000005</v>
      </c>
      <c r="N87" s="154">
        <v>0</v>
      </c>
    </row>
    <row r="88" spans="1:14" ht="13.75" customHeight="1" x14ac:dyDescent="0.35">
      <c r="A88" s="151" t="s">
        <v>532</v>
      </c>
      <c r="B88" s="152" t="s">
        <v>533</v>
      </c>
      <c r="C88" s="152" t="s">
        <v>150</v>
      </c>
      <c r="D88" s="152" t="s">
        <v>534</v>
      </c>
      <c r="E88" s="151" t="s">
        <v>163</v>
      </c>
      <c r="F88" s="152" t="s">
        <v>153</v>
      </c>
      <c r="G88" s="152" t="s">
        <v>154</v>
      </c>
      <c r="H88" s="152" t="s">
        <v>535</v>
      </c>
      <c r="I88" s="152" t="s">
        <v>536</v>
      </c>
      <c r="J88" s="152" t="s">
        <v>537</v>
      </c>
      <c r="K88" s="152" t="s">
        <v>538</v>
      </c>
      <c r="L88" s="153">
        <v>42607</v>
      </c>
      <c r="M88" s="154">
        <v>178750</v>
      </c>
      <c r="N88" s="154">
        <v>0</v>
      </c>
    </row>
    <row r="89" spans="1:14" ht="13.75" customHeight="1" x14ac:dyDescent="0.35">
      <c r="A89" s="151" t="s">
        <v>539</v>
      </c>
      <c r="B89" s="152" t="s">
        <v>533</v>
      </c>
      <c r="C89" s="152" t="s">
        <v>150</v>
      </c>
      <c r="D89" s="152" t="s">
        <v>540</v>
      </c>
      <c r="E89" s="151" t="s">
        <v>163</v>
      </c>
      <c r="F89" s="152" t="s">
        <v>541</v>
      </c>
      <c r="G89" s="152" t="s">
        <v>154</v>
      </c>
      <c r="H89" s="152" t="s">
        <v>542</v>
      </c>
      <c r="I89" s="152" t="s">
        <v>536</v>
      </c>
      <c r="J89" s="152" t="s">
        <v>537</v>
      </c>
      <c r="K89" s="152" t="s">
        <v>538</v>
      </c>
      <c r="L89" s="153">
        <v>42607</v>
      </c>
      <c r="M89" s="154">
        <v>100000</v>
      </c>
      <c r="N89" s="154">
        <v>0</v>
      </c>
    </row>
    <row r="90" spans="1:14" ht="13.75" customHeight="1" x14ac:dyDescent="0.35">
      <c r="A90" s="151" t="s">
        <v>543</v>
      </c>
      <c r="B90" s="152" t="s">
        <v>533</v>
      </c>
      <c r="C90" s="152" t="s">
        <v>544</v>
      </c>
      <c r="D90" s="152" t="s">
        <v>534</v>
      </c>
      <c r="E90" s="151" t="s">
        <v>163</v>
      </c>
      <c r="F90" s="152" t="s">
        <v>153</v>
      </c>
      <c r="G90" s="152" t="s">
        <v>154</v>
      </c>
      <c r="H90" s="152" t="s">
        <v>535</v>
      </c>
      <c r="I90" s="152" t="s">
        <v>536</v>
      </c>
      <c r="J90" s="152" t="s">
        <v>537</v>
      </c>
      <c r="K90" s="152" t="s">
        <v>538</v>
      </c>
      <c r="L90" s="153">
        <v>42607</v>
      </c>
      <c r="M90" s="154">
        <v>1736250</v>
      </c>
      <c r="N90" s="154">
        <v>0</v>
      </c>
    </row>
    <row r="91" spans="1:14" ht="13.75" customHeight="1" x14ac:dyDescent="0.35">
      <c r="A91" s="151" t="s">
        <v>545</v>
      </c>
      <c r="B91" s="152" t="s">
        <v>546</v>
      </c>
      <c r="C91" s="152" t="s">
        <v>150</v>
      </c>
      <c r="D91" s="152" t="s">
        <v>173</v>
      </c>
      <c r="E91" s="151" t="s">
        <v>260</v>
      </c>
      <c r="F91" s="152" t="s">
        <v>153</v>
      </c>
      <c r="G91" s="152" t="s">
        <v>154</v>
      </c>
      <c r="H91" s="152" t="s">
        <v>547</v>
      </c>
      <c r="I91" s="152" t="s">
        <v>548</v>
      </c>
      <c r="J91" s="152" t="s">
        <v>549</v>
      </c>
      <c r="K91" s="152" t="s">
        <v>550</v>
      </c>
      <c r="L91" s="153">
        <v>42705</v>
      </c>
      <c r="M91" s="154">
        <v>1171151</v>
      </c>
      <c r="N91" s="154">
        <v>78076.760000000009</v>
      </c>
    </row>
    <row r="92" spans="1:14" ht="13.75" customHeight="1" x14ac:dyDescent="0.35">
      <c r="A92" s="151" t="s">
        <v>551</v>
      </c>
      <c r="B92" s="152" t="s">
        <v>546</v>
      </c>
      <c r="C92" s="152" t="s">
        <v>552</v>
      </c>
      <c r="D92" s="152" t="s">
        <v>173</v>
      </c>
      <c r="E92" s="151" t="s">
        <v>260</v>
      </c>
      <c r="F92" s="152" t="s">
        <v>153</v>
      </c>
      <c r="G92" s="152" t="s">
        <v>154</v>
      </c>
      <c r="H92" s="152" t="s">
        <v>547</v>
      </c>
      <c r="I92" s="152" t="s">
        <v>548</v>
      </c>
      <c r="J92" s="152" t="s">
        <v>549</v>
      </c>
      <c r="K92" s="152" t="s">
        <v>550</v>
      </c>
      <c r="L92" s="153">
        <v>42705</v>
      </c>
      <c r="M92" s="154">
        <v>1500000</v>
      </c>
      <c r="N92" s="154">
        <v>100000</v>
      </c>
    </row>
    <row r="93" spans="1:14" ht="13.75" customHeight="1" x14ac:dyDescent="0.35">
      <c r="A93" s="151" t="s">
        <v>553</v>
      </c>
      <c r="B93" s="152" t="s">
        <v>554</v>
      </c>
      <c r="C93" s="152" t="s">
        <v>150</v>
      </c>
      <c r="D93" s="152" t="s">
        <v>555</v>
      </c>
      <c r="E93" s="151" t="s">
        <v>163</v>
      </c>
      <c r="F93" s="152" t="s">
        <v>556</v>
      </c>
      <c r="G93" s="152" t="s">
        <v>154</v>
      </c>
      <c r="H93" s="152" t="s">
        <v>557</v>
      </c>
      <c r="I93" s="152" t="s">
        <v>558</v>
      </c>
      <c r="J93" s="152" t="s">
        <v>559</v>
      </c>
      <c r="K93" s="152" t="s">
        <v>560</v>
      </c>
      <c r="L93" s="153">
        <v>42677</v>
      </c>
      <c r="M93" s="154">
        <v>24732.75</v>
      </c>
      <c r="N93" s="154">
        <v>0</v>
      </c>
    </row>
    <row r="94" spans="1:14" ht="13.75" customHeight="1" x14ac:dyDescent="0.35">
      <c r="A94" s="151" t="s">
        <v>561</v>
      </c>
      <c r="B94" s="152" t="s">
        <v>554</v>
      </c>
      <c r="C94" s="152" t="s">
        <v>562</v>
      </c>
      <c r="D94" s="152" t="s">
        <v>555</v>
      </c>
      <c r="E94" s="151" t="s">
        <v>163</v>
      </c>
      <c r="F94" s="152" t="s">
        <v>556</v>
      </c>
      <c r="G94" s="152" t="s">
        <v>154</v>
      </c>
      <c r="H94" s="152" t="s">
        <v>557</v>
      </c>
      <c r="I94" s="152" t="s">
        <v>558</v>
      </c>
      <c r="J94" s="152" t="s">
        <v>563</v>
      </c>
      <c r="K94" s="152" t="s">
        <v>564</v>
      </c>
      <c r="L94" s="153">
        <v>42677</v>
      </c>
      <c r="M94" s="154">
        <v>717249.1</v>
      </c>
      <c r="N94" s="154">
        <v>0</v>
      </c>
    </row>
    <row r="95" spans="1:14" ht="13.75" customHeight="1" x14ac:dyDescent="0.35">
      <c r="A95" s="151" t="s">
        <v>565</v>
      </c>
      <c r="B95" s="152" t="s">
        <v>566</v>
      </c>
      <c r="C95" s="152" t="s">
        <v>150</v>
      </c>
      <c r="D95" s="152" t="s">
        <v>567</v>
      </c>
      <c r="E95" s="151" t="s">
        <v>152</v>
      </c>
      <c r="F95" s="152" t="s">
        <v>153</v>
      </c>
      <c r="G95" s="152" t="s">
        <v>154</v>
      </c>
      <c r="H95" s="152" t="s">
        <v>568</v>
      </c>
      <c r="I95" s="152" t="s">
        <v>569</v>
      </c>
      <c r="J95" s="152" t="s">
        <v>570</v>
      </c>
      <c r="K95" s="152" t="s">
        <v>571</v>
      </c>
      <c r="L95" s="153">
        <v>42705</v>
      </c>
      <c r="M95" s="154">
        <v>95000</v>
      </c>
      <c r="N95" s="154">
        <v>0</v>
      </c>
    </row>
    <row r="96" spans="1:14" ht="13.75" customHeight="1" x14ac:dyDescent="0.35">
      <c r="A96" s="151" t="s">
        <v>572</v>
      </c>
      <c r="B96" s="152" t="s">
        <v>566</v>
      </c>
      <c r="C96" s="152" t="s">
        <v>573</v>
      </c>
      <c r="D96" s="152" t="s">
        <v>567</v>
      </c>
      <c r="E96" s="151" t="s">
        <v>152</v>
      </c>
      <c r="F96" s="152" t="s">
        <v>153</v>
      </c>
      <c r="G96" s="152" t="s">
        <v>154</v>
      </c>
      <c r="H96" s="152" t="s">
        <v>568</v>
      </c>
      <c r="I96" s="152" t="s">
        <v>569</v>
      </c>
      <c r="J96" s="152" t="s">
        <v>570</v>
      </c>
      <c r="K96" s="152" t="s">
        <v>571</v>
      </c>
      <c r="L96" s="153">
        <v>42705</v>
      </c>
      <c r="M96" s="154">
        <v>100000</v>
      </c>
      <c r="N96" s="154">
        <v>0</v>
      </c>
    </row>
    <row r="97" spans="1:14" ht="13.75" customHeight="1" x14ac:dyDescent="0.35">
      <c r="A97" s="151" t="s">
        <v>574</v>
      </c>
      <c r="B97" s="152" t="s">
        <v>575</v>
      </c>
      <c r="C97" s="152" t="s">
        <v>150</v>
      </c>
      <c r="D97" s="152" t="s">
        <v>449</v>
      </c>
      <c r="E97" s="151" t="s">
        <v>260</v>
      </c>
      <c r="F97" s="152" t="s">
        <v>164</v>
      </c>
      <c r="G97" s="152" t="s">
        <v>154</v>
      </c>
      <c r="H97" s="152" t="s">
        <v>576</v>
      </c>
      <c r="I97" s="152" t="s">
        <v>577</v>
      </c>
      <c r="J97" s="152" t="s">
        <v>578</v>
      </c>
      <c r="K97" s="152" t="s">
        <v>150</v>
      </c>
      <c r="L97" s="153">
        <v>42720</v>
      </c>
      <c r="M97" s="154">
        <v>2333</v>
      </c>
      <c r="N97" s="154">
        <v>155.5799999999999</v>
      </c>
    </row>
    <row r="98" spans="1:14" ht="13.75" customHeight="1" x14ac:dyDescent="0.35">
      <c r="A98" s="151" t="s">
        <v>579</v>
      </c>
      <c r="B98" s="152" t="s">
        <v>575</v>
      </c>
      <c r="C98" s="152" t="s">
        <v>580</v>
      </c>
      <c r="D98" s="152" t="s">
        <v>449</v>
      </c>
      <c r="E98" s="151" t="s">
        <v>260</v>
      </c>
      <c r="F98" s="152" t="s">
        <v>164</v>
      </c>
      <c r="G98" s="152" t="s">
        <v>154</v>
      </c>
      <c r="H98" s="152" t="s">
        <v>576</v>
      </c>
      <c r="I98" s="152" t="s">
        <v>577</v>
      </c>
      <c r="J98" s="152" t="s">
        <v>578</v>
      </c>
      <c r="K98" s="152" t="s">
        <v>150</v>
      </c>
      <c r="L98" s="153">
        <v>42720</v>
      </c>
      <c r="M98" s="154">
        <v>135000</v>
      </c>
      <c r="N98" s="154">
        <v>9000</v>
      </c>
    </row>
    <row r="99" spans="1:14" ht="13.75" customHeight="1" x14ac:dyDescent="0.35">
      <c r="A99" s="151" t="s">
        <v>581</v>
      </c>
      <c r="B99" s="152" t="s">
        <v>582</v>
      </c>
      <c r="C99" s="152" t="s">
        <v>150</v>
      </c>
      <c r="D99" s="152" t="s">
        <v>583</v>
      </c>
      <c r="E99" s="151" t="s">
        <v>152</v>
      </c>
      <c r="F99" s="152" t="s">
        <v>164</v>
      </c>
      <c r="G99" s="152" t="s">
        <v>154</v>
      </c>
      <c r="H99" s="152" t="s">
        <v>584</v>
      </c>
      <c r="I99" s="152" t="s">
        <v>585</v>
      </c>
      <c r="J99" s="152" t="s">
        <v>150</v>
      </c>
      <c r="K99" s="152" t="s">
        <v>586</v>
      </c>
      <c r="L99" s="153">
        <v>42752</v>
      </c>
      <c r="M99" s="154">
        <v>1000000</v>
      </c>
      <c r="N99" s="154">
        <v>0</v>
      </c>
    </row>
    <row r="100" spans="1:14" ht="13.75" customHeight="1" x14ac:dyDescent="0.35">
      <c r="A100" s="151" t="s">
        <v>587</v>
      </c>
      <c r="B100" s="152" t="s">
        <v>582</v>
      </c>
      <c r="C100" s="152" t="s">
        <v>588</v>
      </c>
      <c r="D100" s="152" t="s">
        <v>583</v>
      </c>
      <c r="E100" s="151" t="s">
        <v>152</v>
      </c>
      <c r="F100" s="152" t="s">
        <v>164</v>
      </c>
      <c r="G100" s="152" t="s">
        <v>154</v>
      </c>
      <c r="H100" s="152" t="s">
        <v>584</v>
      </c>
      <c r="I100" s="152" t="s">
        <v>585</v>
      </c>
      <c r="J100" s="152" t="s">
        <v>150</v>
      </c>
      <c r="K100" s="152" t="s">
        <v>586</v>
      </c>
      <c r="L100" s="153">
        <v>42752</v>
      </c>
      <c r="M100" s="154">
        <v>4085525.2</v>
      </c>
      <c r="N100" s="154">
        <v>0</v>
      </c>
    </row>
    <row r="101" spans="1:14" ht="13.75" customHeight="1" x14ac:dyDescent="0.35">
      <c r="A101" s="151" t="s">
        <v>589</v>
      </c>
      <c r="B101" s="152" t="s">
        <v>590</v>
      </c>
      <c r="C101" s="152" t="s">
        <v>150</v>
      </c>
      <c r="D101" s="152" t="s">
        <v>591</v>
      </c>
      <c r="E101" s="151" t="s">
        <v>260</v>
      </c>
      <c r="F101" s="152" t="s">
        <v>153</v>
      </c>
      <c r="G101" s="152" t="s">
        <v>154</v>
      </c>
      <c r="H101" s="152" t="s">
        <v>592</v>
      </c>
      <c r="I101" s="152" t="s">
        <v>593</v>
      </c>
      <c r="J101" s="152" t="s">
        <v>594</v>
      </c>
      <c r="K101" s="152" t="s">
        <v>150</v>
      </c>
      <c r="L101" s="153">
        <v>42907</v>
      </c>
      <c r="M101" s="154">
        <v>76777.23</v>
      </c>
      <c r="N101" s="154">
        <v>8957.3699999999953</v>
      </c>
    </row>
    <row r="102" spans="1:14" ht="13.75" customHeight="1" x14ac:dyDescent="0.35">
      <c r="A102" s="151" t="s">
        <v>595</v>
      </c>
      <c r="B102" s="152" t="s">
        <v>590</v>
      </c>
      <c r="C102" s="152" t="s">
        <v>596</v>
      </c>
      <c r="D102" s="152" t="s">
        <v>591</v>
      </c>
      <c r="E102" s="151" t="s">
        <v>260</v>
      </c>
      <c r="F102" s="152" t="s">
        <v>153</v>
      </c>
      <c r="G102" s="152" t="s">
        <v>154</v>
      </c>
      <c r="H102" s="152" t="s">
        <v>592</v>
      </c>
      <c r="I102" s="152" t="s">
        <v>593</v>
      </c>
      <c r="J102" s="152" t="s">
        <v>594</v>
      </c>
      <c r="K102" s="152" t="s">
        <v>150</v>
      </c>
      <c r="L102" s="153">
        <v>42907</v>
      </c>
      <c r="M102" s="154">
        <v>311876.77</v>
      </c>
      <c r="N102" s="154">
        <v>36385.770000000019</v>
      </c>
    </row>
    <row r="103" spans="1:14" ht="13.75" customHeight="1" x14ac:dyDescent="0.35">
      <c r="A103" s="151" t="s">
        <v>597</v>
      </c>
      <c r="B103" s="152" t="s">
        <v>598</v>
      </c>
      <c r="C103" s="152" t="s">
        <v>150</v>
      </c>
      <c r="D103" s="152" t="s">
        <v>599</v>
      </c>
      <c r="E103" s="151" t="s">
        <v>163</v>
      </c>
      <c r="F103" s="152" t="s">
        <v>541</v>
      </c>
      <c r="G103" s="152" t="s">
        <v>154</v>
      </c>
      <c r="H103" s="152" t="s">
        <v>600</v>
      </c>
      <c r="I103" s="152" t="s">
        <v>601</v>
      </c>
      <c r="J103" s="152" t="s">
        <v>602</v>
      </c>
      <c r="K103" s="152" t="s">
        <v>603</v>
      </c>
      <c r="L103" s="153">
        <v>42895</v>
      </c>
      <c r="M103" s="154">
        <v>28487.69</v>
      </c>
      <c r="N103" s="154">
        <v>0</v>
      </c>
    </row>
    <row r="104" spans="1:14" ht="13.75" customHeight="1" x14ac:dyDescent="0.35">
      <c r="A104" s="151" t="s">
        <v>604</v>
      </c>
      <c r="B104" s="152" t="s">
        <v>598</v>
      </c>
      <c r="C104" s="152" t="s">
        <v>605</v>
      </c>
      <c r="D104" s="152" t="s">
        <v>599</v>
      </c>
      <c r="E104" s="151" t="s">
        <v>163</v>
      </c>
      <c r="F104" s="152" t="s">
        <v>541</v>
      </c>
      <c r="G104" s="152" t="s">
        <v>154</v>
      </c>
      <c r="H104" s="152" t="s">
        <v>606</v>
      </c>
      <c r="I104" s="152" t="s">
        <v>601</v>
      </c>
      <c r="J104" s="152" t="s">
        <v>602</v>
      </c>
      <c r="K104" s="152" t="s">
        <v>603</v>
      </c>
      <c r="L104" s="153">
        <v>42895</v>
      </c>
      <c r="M104" s="154">
        <v>236652.71</v>
      </c>
      <c r="N104" s="154">
        <v>0</v>
      </c>
    </row>
    <row r="105" spans="1:14" ht="13.75" customHeight="1" x14ac:dyDescent="0.35">
      <c r="A105" s="151" t="s">
        <v>607</v>
      </c>
      <c r="B105" s="152" t="s">
        <v>608</v>
      </c>
      <c r="C105" s="152" t="s">
        <v>150</v>
      </c>
      <c r="D105" s="152" t="s">
        <v>609</v>
      </c>
      <c r="E105" s="151" t="s">
        <v>163</v>
      </c>
      <c r="F105" s="152" t="s">
        <v>556</v>
      </c>
      <c r="G105" s="152" t="s">
        <v>154</v>
      </c>
      <c r="H105" s="152" t="s">
        <v>610</v>
      </c>
      <c r="I105" s="152" t="s">
        <v>611</v>
      </c>
      <c r="J105" s="152" t="s">
        <v>612</v>
      </c>
      <c r="K105" s="152" t="s">
        <v>150</v>
      </c>
      <c r="L105" s="153">
        <v>42931</v>
      </c>
      <c r="M105" s="154">
        <v>48715.98</v>
      </c>
      <c r="N105" s="154">
        <v>0</v>
      </c>
    </row>
    <row r="106" spans="1:14" ht="13.75" customHeight="1" x14ac:dyDescent="0.35">
      <c r="A106" s="151" t="s">
        <v>613</v>
      </c>
      <c r="B106" s="152" t="s">
        <v>608</v>
      </c>
      <c r="C106" s="152" t="s">
        <v>614</v>
      </c>
      <c r="D106" s="152" t="s">
        <v>609</v>
      </c>
      <c r="E106" s="151" t="s">
        <v>163</v>
      </c>
      <c r="F106" s="152" t="s">
        <v>556</v>
      </c>
      <c r="G106" s="152" t="s">
        <v>154</v>
      </c>
      <c r="H106" s="152" t="s">
        <v>610</v>
      </c>
      <c r="I106" s="152" t="s">
        <v>615</v>
      </c>
      <c r="J106" s="152" t="s">
        <v>612</v>
      </c>
      <c r="K106" s="152" t="s">
        <v>150</v>
      </c>
      <c r="L106" s="153">
        <v>42931</v>
      </c>
      <c r="M106" s="154">
        <v>140650.07999999999</v>
      </c>
      <c r="N106" s="154">
        <v>0</v>
      </c>
    </row>
    <row r="107" spans="1:14" ht="13.75" customHeight="1" x14ac:dyDescent="0.35">
      <c r="A107" s="151" t="s">
        <v>616</v>
      </c>
      <c r="B107" s="152" t="s">
        <v>617</v>
      </c>
      <c r="C107" s="152" t="s">
        <v>150</v>
      </c>
      <c r="D107" s="152" t="s">
        <v>318</v>
      </c>
      <c r="E107" s="151" t="s">
        <v>260</v>
      </c>
      <c r="F107" s="152" t="s">
        <v>319</v>
      </c>
      <c r="G107" s="152" t="s">
        <v>154</v>
      </c>
      <c r="H107" s="152" t="s">
        <v>618</v>
      </c>
      <c r="I107" s="152" t="s">
        <v>619</v>
      </c>
      <c r="J107" s="152" t="s">
        <v>620</v>
      </c>
      <c r="K107" s="152" t="s">
        <v>621</v>
      </c>
      <c r="L107" s="153">
        <v>42948</v>
      </c>
      <c r="M107" s="154">
        <v>92311.05</v>
      </c>
      <c r="N107" s="154">
        <v>12308.16</v>
      </c>
    </row>
    <row r="108" spans="1:14" ht="13.75" customHeight="1" x14ac:dyDescent="0.35">
      <c r="A108" s="151" t="s">
        <v>622</v>
      </c>
      <c r="B108" s="152" t="s">
        <v>623</v>
      </c>
      <c r="C108" s="152" t="s">
        <v>150</v>
      </c>
      <c r="D108" s="152" t="s">
        <v>318</v>
      </c>
      <c r="E108" s="151" t="s">
        <v>260</v>
      </c>
      <c r="F108" s="152" t="s">
        <v>319</v>
      </c>
      <c r="G108" s="152" t="s">
        <v>154</v>
      </c>
      <c r="H108" s="152" t="s">
        <v>624</v>
      </c>
      <c r="I108" s="152" t="s">
        <v>619</v>
      </c>
      <c r="J108" s="152" t="s">
        <v>620</v>
      </c>
      <c r="K108" s="152" t="s">
        <v>625</v>
      </c>
      <c r="L108" s="153">
        <v>42948</v>
      </c>
      <c r="M108" s="154">
        <v>530764</v>
      </c>
      <c r="N108" s="154">
        <v>70768.590000000026</v>
      </c>
    </row>
    <row r="109" spans="1:14" ht="13.75" customHeight="1" x14ac:dyDescent="0.35">
      <c r="A109" s="151" t="s">
        <v>626</v>
      </c>
      <c r="B109" s="152" t="s">
        <v>627</v>
      </c>
      <c r="C109" s="152" t="s">
        <v>150</v>
      </c>
      <c r="D109" s="152" t="s">
        <v>628</v>
      </c>
      <c r="E109" s="151" t="s">
        <v>152</v>
      </c>
      <c r="F109" s="152" t="s">
        <v>164</v>
      </c>
      <c r="G109" s="152" t="s">
        <v>154</v>
      </c>
      <c r="H109" s="152" t="s">
        <v>440</v>
      </c>
      <c r="I109" s="152" t="s">
        <v>629</v>
      </c>
      <c r="J109" s="152" t="s">
        <v>630</v>
      </c>
      <c r="K109" s="152" t="s">
        <v>631</v>
      </c>
      <c r="L109" s="153">
        <v>42979</v>
      </c>
      <c r="M109" s="154">
        <v>595385</v>
      </c>
      <c r="N109" s="154">
        <v>0</v>
      </c>
    </row>
    <row r="110" spans="1:14" ht="13.75" customHeight="1" x14ac:dyDescent="0.35">
      <c r="A110" s="151" t="s">
        <v>632</v>
      </c>
      <c r="B110" s="152" t="s">
        <v>627</v>
      </c>
      <c r="C110" s="152" t="s">
        <v>633</v>
      </c>
      <c r="D110" s="152" t="s">
        <v>628</v>
      </c>
      <c r="E110" s="151" t="s">
        <v>152</v>
      </c>
      <c r="F110" s="152" t="s">
        <v>164</v>
      </c>
      <c r="G110" s="152" t="s">
        <v>154</v>
      </c>
      <c r="H110" s="152" t="s">
        <v>440</v>
      </c>
      <c r="I110" s="152" t="s">
        <v>629</v>
      </c>
      <c r="J110" s="152" t="s">
        <v>630</v>
      </c>
      <c r="K110" s="152" t="s">
        <v>634</v>
      </c>
      <c r="L110" s="153">
        <v>42979</v>
      </c>
      <c r="M110" s="154">
        <v>300000</v>
      </c>
      <c r="N110" s="154">
        <v>0</v>
      </c>
    </row>
    <row r="111" spans="1:14" ht="13.75" customHeight="1" x14ac:dyDescent="0.35">
      <c r="A111" s="151" t="s">
        <v>635</v>
      </c>
      <c r="B111" s="152" t="s">
        <v>636</v>
      </c>
      <c r="C111" s="152" t="s">
        <v>150</v>
      </c>
      <c r="D111" s="152" t="s">
        <v>555</v>
      </c>
      <c r="E111" s="151" t="s">
        <v>163</v>
      </c>
      <c r="F111" s="152" t="s">
        <v>556</v>
      </c>
      <c r="G111" s="152" t="s">
        <v>154</v>
      </c>
      <c r="H111" s="152" t="s">
        <v>637</v>
      </c>
      <c r="I111" s="152" t="s">
        <v>638</v>
      </c>
      <c r="J111" s="152" t="s">
        <v>639</v>
      </c>
      <c r="K111" s="152" t="s">
        <v>640</v>
      </c>
      <c r="L111" s="153">
        <v>43073</v>
      </c>
      <c r="M111" s="154">
        <v>193970.5</v>
      </c>
      <c r="N111" s="154">
        <v>0</v>
      </c>
    </row>
    <row r="112" spans="1:14" ht="13.75" customHeight="1" x14ac:dyDescent="0.35">
      <c r="A112" s="151" t="s">
        <v>641</v>
      </c>
      <c r="B112" s="152" t="s">
        <v>636</v>
      </c>
      <c r="C112" s="152" t="s">
        <v>642</v>
      </c>
      <c r="D112" s="152" t="s">
        <v>555</v>
      </c>
      <c r="E112" s="151" t="s">
        <v>163</v>
      </c>
      <c r="F112" s="152" t="s">
        <v>556</v>
      </c>
      <c r="G112" s="152" t="s">
        <v>154</v>
      </c>
      <c r="H112" s="152" t="s">
        <v>637</v>
      </c>
      <c r="I112" s="152" t="s">
        <v>638</v>
      </c>
      <c r="J112" s="152" t="s">
        <v>639</v>
      </c>
      <c r="K112" s="152" t="s">
        <v>640</v>
      </c>
      <c r="L112" s="153">
        <v>43073</v>
      </c>
      <c r="M112" s="154">
        <v>193970.5</v>
      </c>
      <c r="N112" s="154">
        <v>0</v>
      </c>
    </row>
    <row r="113" spans="1:14" ht="13.75" customHeight="1" x14ac:dyDescent="0.35">
      <c r="A113" s="151" t="s">
        <v>643</v>
      </c>
      <c r="B113" s="152" t="s">
        <v>644</v>
      </c>
      <c r="C113" s="152" t="s">
        <v>150</v>
      </c>
      <c r="D113" s="152" t="s">
        <v>151</v>
      </c>
      <c r="E113" s="151" t="s">
        <v>260</v>
      </c>
      <c r="F113" s="152" t="s">
        <v>153</v>
      </c>
      <c r="G113" s="152" t="s">
        <v>154</v>
      </c>
      <c r="H113" s="152" t="s">
        <v>645</v>
      </c>
      <c r="I113" s="152" t="s">
        <v>166</v>
      </c>
      <c r="J113" s="152" t="s">
        <v>646</v>
      </c>
      <c r="K113" s="152" t="s">
        <v>647</v>
      </c>
      <c r="L113" s="153">
        <v>43191</v>
      </c>
      <c r="M113" s="154">
        <v>68940.759999999995</v>
      </c>
      <c r="N113" s="154">
        <v>13788.13</v>
      </c>
    </row>
    <row r="114" spans="1:14" ht="13.75" customHeight="1" x14ac:dyDescent="0.35">
      <c r="A114" s="151" t="s">
        <v>648</v>
      </c>
      <c r="B114" s="152" t="s">
        <v>644</v>
      </c>
      <c r="C114" s="152" t="s">
        <v>649</v>
      </c>
      <c r="D114" s="152" t="s">
        <v>151</v>
      </c>
      <c r="E114" s="151" t="s">
        <v>260</v>
      </c>
      <c r="F114" s="152" t="s">
        <v>153</v>
      </c>
      <c r="G114" s="152" t="s">
        <v>154</v>
      </c>
      <c r="H114" s="152" t="s">
        <v>645</v>
      </c>
      <c r="I114" s="152" t="s">
        <v>166</v>
      </c>
      <c r="J114" s="152" t="s">
        <v>650</v>
      </c>
      <c r="K114" s="152" t="s">
        <v>647</v>
      </c>
      <c r="L114" s="153">
        <v>43191</v>
      </c>
      <c r="M114" s="154">
        <v>57559.24</v>
      </c>
      <c r="N114" s="154">
        <v>11511.88</v>
      </c>
    </row>
    <row r="115" spans="1:14" ht="13.75" customHeight="1" x14ac:dyDescent="0.35">
      <c r="A115" s="151" t="s">
        <v>651</v>
      </c>
      <c r="B115" s="152" t="s">
        <v>652</v>
      </c>
      <c r="C115" s="152" t="s">
        <v>150</v>
      </c>
      <c r="D115" s="152" t="s">
        <v>555</v>
      </c>
      <c r="E115" s="151" t="s">
        <v>163</v>
      </c>
      <c r="F115" s="152" t="s">
        <v>556</v>
      </c>
      <c r="G115" s="152" t="s">
        <v>154</v>
      </c>
      <c r="H115" s="152" t="s">
        <v>637</v>
      </c>
      <c r="I115" s="152" t="s">
        <v>211</v>
      </c>
      <c r="J115" s="152" t="s">
        <v>653</v>
      </c>
      <c r="K115" s="152" t="s">
        <v>654</v>
      </c>
      <c r="L115" s="153">
        <v>43131</v>
      </c>
      <c r="M115" s="154">
        <v>60157.07</v>
      </c>
      <c r="N115" s="154">
        <v>0</v>
      </c>
    </row>
    <row r="116" spans="1:14" ht="13.75" customHeight="1" x14ac:dyDescent="0.35">
      <c r="A116" s="151" t="s">
        <v>655</v>
      </c>
      <c r="B116" s="152" t="s">
        <v>652</v>
      </c>
      <c r="C116" s="152" t="s">
        <v>562</v>
      </c>
      <c r="D116" s="152" t="s">
        <v>555</v>
      </c>
      <c r="E116" s="151" t="s">
        <v>163</v>
      </c>
      <c r="F116" s="152" t="s">
        <v>556</v>
      </c>
      <c r="G116" s="152" t="s">
        <v>154</v>
      </c>
      <c r="H116" s="152" t="s">
        <v>637</v>
      </c>
      <c r="I116" s="152" t="s">
        <v>211</v>
      </c>
      <c r="J116" s="152" t="s">
        <v>653</v>
      </c>
      <c r="K116" s="152" t="s">
        <v>654</v>
      </c>
      <c r="L116" s="153">
        <v>43112</v>
      </c>
      <c r="M116" s="154">
        <v>165431.93</v>
      </c>
      <c r="N116" s="154">
        <v>0</v>
      </c>
    </row>
    <row r="117" spans="1:14" ht="13.75" customHeight="1" x14ac:dyDescent="0.35">
      <c r="A117" s="151" t="s">
        <v>656</v>
      </c>
      <c r="B117" s="152" t="s">
        <v>657</v>
      </c>
      <c r="C117" s="152" t="s">
        <v>150</v>
      </c>
      <c r="D117" s="152" t="s">
        <v>658</v>
      </c>
      <c r="E117" s="151" t="s">
        <v>260</v>
      </c>
      <c r="F117" s="152" t="s">
        <v>497</v>
      </c>
      <c r="G117" s="152" t="s">
        <v>154</v>
      </c>
      <c r="H117" s="152" t="s">
        <v>659</v>
      </c>
      <c r="I117" s="152" t="s">
        <v>660</v>
      </c>
      <c r="J117" s="152" t="s">
        <v>661</v>
      </c>
      <c r="K117" s="152" t="s">
        <v>662</v>
      </c>
      <c r="L117" s="153">
        <v>43222</v>
      </c>
      <c r="M117" s="154">
        <v>60187.05</v>
      </c>
      <c r="N117" s="154">
        <v>12538.97</v>
      </c>
    </row>
    <row r="118" spans="1:14" ht="13.75" customHeight="1" x14ac:dyDescent="0.35">
      <c r="A118" s="151" t="s">
        <v>663</v>
      </c>
      <c r="B118" s="152" t="s">
        <v>657</v>
      </c>
      <c r="C118" s="152" t="s">
        <v>664</v>
      </c>
      <c r="D118" s="152" t="s">
        <v>658</v>
      </c>
      <c r="E118" s="151" t="s">
        <v>260</v>
      </c>
      <c r="F118" s="152" t="s">
        <v>497</v>
      </c>
      <c r="G118" s="152" t="s">
        <v>154</v>
      </c>
      <c r="H118" s="152" t="s">
        <v>659</v>
      </c>
      <c r="I118" s="152" t="s">
        <v>660</v>
      </c>
      <c r="J118" s="152" t="s">
        <v>661</v>
      </c>
      <c r="K118" s="152" t="s">
        <v>662</v>
      </c>
      <c r="L118" s="153">
        <v>43222</v>
      </c>
      <c r="M118" s="154">
        <v>269538.67</v>
      </c>
      <c r="N118" s="154">
        <v>56153.84</v>
      </c>
    </row>
    <row r="119" spans="1:14" ht="13.75" customHeight="1" x14ac:dyDescent="0.35">
      <c r="A119" s="151" t="s">
        <v>665</v>
      </c>
      <c r="B119" s="152" t="s">
        <v>666</v>
      </c>
      <c r="C119" s="152" t="s">
        <v>150</v>
      </c>
      <c r="D119" s="152" t="s">
        <v>667</v>
      </c>
      <c r="E119" s="151" t="s">
        <v>163</v>
      </c>
      <c r="F119" s="152" t="s">
        <v>668</v>
      </c>
      <c r="G119" s="152" t="s">
        <v>154</v>
      </c>
      <c r="H119" s="152" t="s">
        <v>669</v>
      </c>
      <c r="I119" s="152" t="s">
        <v>670</v>
      </c>
      <c r="J119" s="152" t="s">
        <v>671</v>
      </c>
      <c r="K119" s="152" t="s">
        <v>672</v>
      </c>
      <c r="L119" s="153">
        <v>43282</v>
      </c>
      <c r="M119" s="154">
        <v>33592</v>
      </c>
      <c r="N119" s="154">
        <v>0</v>
      </c>
    </row>
    <row r="120" spans="1:14" ht="13.75" customHeight="1" x14ac:dyDescent="0.35">
      <c r="A120" s="151" t="s">
        <v>673</v>
      </c>
      <c r="B120" s="152" t="s">
        <v>666</v>
      </c>
      <c r="C120" s="152" t="s">
        <v>150</v>
      </c>
      <c r="D120" s="152" t="s">
        <v>667</v>
      </c>
      <c r="E120" s="151" t="s">
        <v>163</v>
      </c>
      <c r="F120" s="152" t="s">
        <v>668</v>
      </c>
      <c r="G120" s="152" t="s">
        <v>154</v>
      </c>
      <c r="H120" s="152" t="s">
        <v>669</v>
      </c>
      <c r="I120" s="152" t="s">
        <v>670</v>
      </c>
      <c r="J120" s="152" t="s">
        <v>671</v>
      </c>
      <c r="K120" s="152" t="s">
        <v>672</v>
      </c>
      <c r="L120" s="153">
        <v>43282</v>
      </c>
      <c r="M120" s="154">
        <v>67184</v>
      </c>
      <c r="N120" s="154">
        <v>0</v>
      </c>
    </row>
    <row r="121" spans="1:14" ht="13.75" customHeight="1" x14ac:dyDescent="0.35">
      <c r="A121" s="151" t="s">
        <v>674</v>
      </c>
      <c r="B121" s="152" t="s">
        <v>675</v>
      </c>
      <c r="C121" s="152" t="s">
        <v>150</v>
      </c>
      <c r="D121" s="152" t="s">
        <v>449</v>
      </c>
      <c r="E121" s="151" t="s">
        <v>163</v>
      </c>
      <c r="F121" s="152" t="s">
        <v>164</v>
      </c>
      <c r="G121" s="152" t="s">
        <v>154</v>
      </c>
      <c r="H121" s="152" t="s">
        <v>676</v>
      </c>
      <c r="I121" s="152" t="s">
        <v>677</v>
      </c>
      <c r="J121" s="152" t="s">
        <v>678</v>
      </c>
      <c r="K121" s="152" t="s">
        <v>679</v>
      </c>
      <c r="L121" s="153">
        <v>43296</v>
      </c>
      <c r="M121" s="154">
        <v>153595.89000000001</v>
      </c>
      <c r="N121" s="154">
        <v>0</v>
      </c>
    </row>
    <row r="122" spans="1:14" ht="13.75" customHeight="1" x14ac:dyDescent="0.35">
      <c r="A122" s="151" t="s">
        <v>680</v>
      </c>
      <c r="B122" s="152" t="s">
        <v>675</v>
      </c>
      <c r="C122" s="152" t="s">
        <v>681</v>
      </c>
      <c r="D122" s="152" t="s">
        <v>449</v>
      </c>
      <c r="E122" s="151" t="s">
        <v>163</v>
      </c>
      <c r="F122" s="152" t="s">
        <v>164</v>
      </c>
      <c r="G122" s="152" t="s">
        <v>154</v>
      </c>
      <c r="H122" s="152" t="s">
        <v>676</v>
      </c>
      <c r="I122" s="152" t="s">
        <v>677</v>
      </c>
      <c r="J122" s="152" t="s">
        <v>678</v>
      </c>
      <c r="K122" s="152" t="s">
        <v>679</v>
      </c>
      <c r="L122" s="153">
        <v>43296</v>
      </c>
      <c r="M122" s="154">
        <v>38400</v>
      </c>
      <c r="N122" s="154">
        <v>0</v>
      </c>
    </row>
    <row r="123" spans="1:14" ht="13.75" customHeight="1" x14ac:dyDescent="0.35">
      <c r="A123" s="151" t="s">
        <v>682</v>
      </c>
      <c r="B123" s="152" t="s">
        <v>683</v>
      </c>
      <c r="C123" s="152" t="s">
        <v>150</v>
      </c>
      <c r="D123" s="152" t="s">
        <v>684</v>
      </c>
      <c r="E123" s="151" t="s">
        <v>260</v>
      </c>
      <c r="F123" s="152" t="s">
        <v>685</v>
      </c>
      <c r="G123" s="152" t="s">
        <v>686</v>
      </c>
      <c r="H123" s="152" t="s">
        <v>687</v>
      </c>
      <c r="I123" s="152" t="s">
        <v>150</v>
      </c>
      <c r="J123" s="152" t="s">
        <v>480</v>
      </c>
      <c r="K123" s="152" t="s">
        <v>150</v>
      </c>
      <c r="L123" s="153">
        <v>43327</v>
      </c>
      <c r="M123" s="154">
        <v>2850477.03</v>
      </c>
      <c r="N123" s="154">
        <v>665111.16999999993</v>
      </c>
    </row>
    <row r="124" spans="1:14" ht="13.75" customHeight="1" x14ac:dyDescent="0.35">
      <c r="A124" s="151" t="s">
        <v>688</v>
      </c>
      <c r="B124" s="152" t="s">
        <v>689</v>
      </c>
      <c r="C124" s="152" t="s">
        <v>150</v>
      </c>
      <c r="D124" s="152" t="s">
        <v>690</v>
      </c>
      <c r="E124" s="151" t="s">
        <v>260</v>
      </c>
      <c r="F124" s="152" t="s">
        <v>497</v>
      </c>
      <c r="G124" s="152" t="s">
        <v>686</v>
      </c>
      <c r="H124" s="152" t="s">
        <v>687</v>
      </c>
      <c r="I124" s="152" t="s">
        <v>150</v>
      </c>
      <c r="J124" s="152" t="s">
        <v>480</v>
      </c>
      <c r="K124" s="152" t="s">
        <v>150</v>
      </c>
      <c r="L124" s="153">
        <v>43327</v>
      </c>
      <c r="M124" s="154">
        <v>4275715.58</v>
      </c>
      <c r="N124" s="154">
        <v>997667.10999999987</v>
      </c>
    </row>
    <row r="125" spans="1:14" ht="13.75" customHeight="1" x14ac:dyDescent="0.35">
      <c r="A125" s="151" t="s">
        <v>691</v>
      </c>
      <c r="B125" s="152" t="s">
        <v>692</v>
      </c>
      <c r="C125" s="152" t="s">
        <v>150</v>
      </c>
      <c r="D125" s="152" t="s">
        <v>684</v>
      </c>
      <c r="E125" s="151" t="s">
        <v>260</v>
      </c>
      <c r="F125" s="152" t="s">
        <v>685</v>
      </c>
      <c r="G125" s="152" t="s">
        <v>686</v>
      </c>
      <c r="H125" s="152" t="s">
        <v>687</v>
      </c>
      <c r="I125" s="152" t="s">
        <v>150</v>
      </c>
      <c r="J125" s="152" t="s">
        <v>480</v>
      </c>
      <c r="K125" s="152" t="s">
        <v>150</v>
      </c>
      <c r="L125" s="153">
        <v>43327</v>
      </c>
      <c r="M125" s="154">
        <v>1224964.77</v>
      </c>
      <c r="N125" s="154">
        <v>285825.14</v>
      </c>
    </row>
    <row r="126" spans="1:14" ht="13.75" customHeight="1" x14ac:dyDescent="0.35">
      <c r="A126" s="151" t="s">
        <v>693</v>
      </c>
      <c r="B126" s="152" t="s">
        <v>694</v>
      </c>
      <c r="C126" s="152" t="s">
        <v>150</v>
      </c>
      <c r="D126" s="152" t="s">
        <v>690</v>
      </c>
      <c r="E126" s="151" t="s">
        <v>260</v>
      </c>
      <c r="F126" s="152" t="s">
        <v>497</v>
      </c>
      <c r="G126" s="152" t="s">
        <v>686</v>
      </c>
      <c r="H126" s="152" t="s">
        <v>687</v>
      </c>
      <c r="I126" s="152" t="s">
        <v>150</v>
      </c>
      <c r="J126" s="152" t="s">
        <v>480</v>
      </c>
      <c r="K126" s="152" t="s">
        <v>150</v>
      </c>
      <c r="L126" s="153">
        <v>43327</v>
      </c>
      <c r="M126" s="154">
        <v>1224964.75</v>
      </c>
      <c r="N126" s="154">
        <v>285825.12</v>
      </c>
    </row>
    <row r="127" spans="1:14" ht="13.75" customHeight="1" x14ac:dyDescent="0.35">
      <c r="A127" s="151" t="s">
        <v>695</v>
      </c>
      <c r="B127" s="152" t="s">
        <v>696</v>
      </c>
      <c r="C127" s="152" t="s">
        <v>150</v>
      </c>
      <c r="D127" s="152" t="s">
        <v>697</v>
      </c>
      <c r="E127" s="151" t="s">
        <v>163</v>
      </c>
      <c r="F127" s="152" t="s">
        <v>698</v>
      </c>
      <c r="G127" s="152" t="s">
        <v>154</v>
      </c>
      <c r="H127" s="152" t="s">
        <v>699</v>
      </c>
      <c r="I127" s="152" t="s">
        <v>700</v>
      </c>
      <c r="J127" s="152" t="s">
        <v>150</v>
      </c>
      <c r="K127" s="152" t="s">
        <v>150</v>
      </c>
      <c r="L127" s="153">
        <v>43466</v>
      </c>
      <c r="M127" s="154">
        <v>2187771.7200000002</v>
      </c>
      <c r="N127" s="154">
        <v>0</v>
      </c>
    </row>
    <row r="128" spans="1:14" ht="13.75" customHeight="1" x14ac:dyDescent="0.35">
      <c r="A128" s="151" t="s">
        <v>701</v>
      </c>
      <c r="B128" s="152" t="s">
        <v>696</v>
      </c>
      <c r="C128" s="152" t="s">
        <v>702</v>
      </c>
      <c r="D128" s="152" t="s">
        <v>697</v>
      </c>
      <c r="E128" s="151" t="s">
        <v>163</v>
      </c>
      <c r="F128" s="152" t="s">
        <v>698</v>
      </c>
      <c r="G128" s="152" t="s">
        <v>154</v>
      </c>
      <c r="H128" s="152" t="s">
        <v>699</v>
      </c>
      <c r="I128" s="152" t="s">
        <v>700</v>
      </c>
      <c r="J128" s="152" t="s">
        <v>150</v>
      </c>
      <c r="K128" s="152" t="s">
        <v>150</v>
      </c>
      <c r="L128" s="153">
        <v>43466</v>
      </c>
      <c r="M128" s="154">
        <v>98136.28</v>
      </c>
      <c r="N128" s="154">
        <v>0</v>
      </c>
    </row>
    <row r="129" spans="1:14" ht="13.75" customHeight="1" x14ac:dyDescent="0.35">
      <c r="A129" s="151" t="s">
        <v>703</v>
      </c>
      <c r="B129" s="152" t="s">
        <v>704</v>
      </c>
      <c r="C129" s="152" t="s">
        <v>150</v>
      </c>
      <c r="D129" s="152" t="s">
        <v>705</v>
      </c>
      <c r="E129" s="151" t="s">
        <v>163</v>
      </c>
      <c r="F129" s="152" t="s">
        <v>706</v>
      </c>
      <c r="G129" s="152" t="s">
        <v>220</v>
      </c>
      <c r="H129" s="152" t="s">
        <v>707</v>
      </c>
      <c r="I129" s="152" t="s">
        <v>708</v>
      </c>
      <c r="J129" s="152" t="s">
        <v>709</v>
      </c>
      <c r="K129" s="152" t="s">
        <v>710</v>
      </c>
      <c r="L129" s="153">
        <v>43543</v>
      </c>
      <c r="M129" s="154">
        <v>109530</v>
      </c>
      <c r="N129" s="154">
        <v>0</v>
      </c>
    </row>
    <row r="130" spans="1:14" ht="13.75" customHeight="1" x14ac:dyDescent="0.35">
      <c r="A130" s="151" t="s">
        <v>711</v>
      </c>
      <c r="B130" s="152" t="s">
        <v>704</v>
      </c>
      <c r="C130" s="152" t="s">
        <v>150</v>
      </c>
      <c r="D130" s="152" t="s">
        <v>705</v>
      </c>
      <c r="E130" s="151" t="s">
        <v>163</v>
      </c>
      <c r="F130" s="152" t="s">
        <v>706</v>
      </c>
      <c r="G130" s="152" t="s">
        <v>220</v>
      </c>
      <c r="H130" s="152" t="s">
        <v>707</v>
      </c>
      <c r="I130" s="152" t="s">
        <v>708</v>
      </c>
      <c r="J130" s="152" t="s">
        <v>709</v>
      </c>
      <c r="K130" s="152" t="s">
        <v>710</v>
      </c>
      <c r="L130" s="153">
        <v>43543</v>
      </c>
      <c r="M130" s="154">
        <v>54765</v>
      </c>
      <c r="N130" s="154">
        <v>0</v>
      </c>
    </row>
    <row r="131" spans="1:14" ht="13.75" customHeight="1" x14ac:dyDescent="0.35">
      <c r="A131" s="151" t="s">
        <v>712</v>
      </c>
      <c r="B131" s="152" t="s">
        <v>713</v>
      </c>
      <c r="C131" s="152" t="s">
        <v>150</v>
      </c>
      <c r="D131" s="152" t="s">
        <v>714</v>
      </c>
      <c r="E131" s="151" t="s">
        <v>163</v>
      </c>
      <c r="F131" s="152" t="s">
        <v>715</v>
      </c>
      <c r="G131" s="152" t="s">
        <v>220</v>
      </c>
      <c r="H131" s="152" t="s">
        <v>722</v>
      </c>
      <c r="I131" s="152" t="s">
        <v>717</v>
      </c>
      <c r="J131" s="152" t="s">
        <v>718</v>
      </c>
      <c r="K131" s="152" t="s">
        <v>719</v>
      </c>
      <c r="L131" s="153">
        <v>43682</v>
      </c>
      <c r="M131" s="154">
        <v>38758.410000000003</v>
      </c>
      <c r="N131" s="154">
        <v>0</v>
      </c>
    </row>
    <row r="132" spans="1:14" ht="13.75" customHeight="1" x14ac:dyDescent="0.35">
      <c r="A132" s="151" t="s">
        <v>720</v>
      </c>
      <c r="B132" s="152" t="s">
        <v>713</v>
      </c>
      <c r="C132" s="152" t="s">
        <v>721</v>
      </c>
      <c r="D132" s="152" t="s">
        <v>714</v>
      </c>
      <c r="E132" s="151" t="s">
        <v>163</v>
      </c>
      <c r="F132" s="152" t="s">
        <v>715</v>
      </c>
      <c r="G132" s="152" t="s">
        <v>220</v>
      </c>
      <c r="H132" s="152" t="s">
        <v>722</v>
      </c>
      <c r="I132" s="152" t="s">
        <v>717</v>
      </c>
      <c r="J132" s="152" t="s">
        <v>718</v>
      </c>
      <c r="K132" s="152" t="s">
        <v>719</v>
      </c>
      <c r="L132" s="153">
        <v>43649</v>
      </c>
      <c r="M132" s="154">
        <v>628537.98</v>
      </c>
      <c r="N132" s="154">
        <v>0</v>
      </c>
    </row>
    <row r="133" spans="1:14" ht="13.75" customHeight="1" x14ac:dyDescent="0.35">
      <c r="A133" s="151" t="s">
        <v>723</v>
      </c>
      <c r="B133" s="152" t="s">
        <v>724</v>
      </c>
      <c r="C133" s="152" t="s">
        <v>150</v>
      </c>
      <c r="D133" s="152" t="s">
        <v>151</v>
      </c>
      <c r="E133" s="151" t="s">
        <v>152</v>
      </c>
      <c r="F133" s="152" t="s">
        <v>153</v>
      </c>
      <c r="G133" s="152" t="s">
        <v>154</v>
      </c>
      <c r="H133" s="152" t="s">
        <v>645</v>
      </c>
      <c r="I133" s="152" t="s">
        <v>725</v>
      </c>
      <c r="J133" s="152" t="s">
        <v>726</v>
      </c>
      <c r="K133" s="152" t="s">
        <v>727</v>
      </c>
      <c r="L133" s="153">
        <v>43753</v>
      </c>
      <c r="M133" s="154">
        <v>500000.03</v>
      </c>
      <c r="N133" s="154">
        <v>35714.340000000033</v>
      </c>
    </row>
    <row r="134" spans="1:14" ht="13.75" customHeight="1" x14ac:dyDescent="0.35">
      <c r="A134" s="151" t="s">
        <v>728</v>
      </c>
      <c r="B134" s="152" t="s">
        <v>724</v>
      </c>
      <c r="C134" s="152" t="s">
        <v>729</v>
      </c>
      <c r="D134" s="152" t="s">
        <v>151</v>
      </c>
      <c r="E134" s="151" t="s">
        <v>152</v>
      </c>
      <c r="F134" s="152" t="s">
        <v>153</v>
      </c>
      <c r="G134" s="152" t="s">
        <v>154</v>
      </c>
      <c r="H134" s="152" t="s">
        <v>645</v>
      </c>
      <c r="I134" s="152" t="s">
        <v>725</v>
      </c>
      <c r="J134" s="152" t="s">
        <v>726</v>
      </c>
      <c r="K134" s="152" t="s">
        <v>727</v>
      </c>
      <c r="L134" s="153">
        <v>43753</v>
      </c>
      <c r="M134" s="154">
        <v>1471398.85</v>
      </c>
      <c r="N134" s="154">
        <v>105100</v>
      </c>
    </row>
    <row r="135" spans="1:14" ht="13.75" customHeight="1" x14ac:dyDescent="0.35">
      <c r="A135" s="151" t="s">
        <v>730</v>
      </c>
      <c r="B135" s="152" t="s">
        <v>731</v>
      </c>
      <c r="C135" s="152" t="s">
        <v>150</v>
      </c>
      <c r="D135" s="152" t="s">
        <v>732</v>
      </c>
      <c r="E135" s="151" t="s">
        <v>163</v>
      </c>
      <c r="F135" s="152" t="s">
        <v>556</v>
      </c>
      <c r="G135" s="152" t="s">
        <v>154</v>
      </c>
      <c r="H135" s="152" t="s">
        <v>733</v>
      </c>
      <c r="I135" s="152" t="s">
        <v>734</v>
      </c>
      <c r="J135" s="152" t="s">
        <v>150</v>
      </c>
      <c r="K135" s="152" t="s">
        <v>735</v>
      </c>
      <c r="L135" s="153">
        <v>43770</v>
      </c>
      <c r="M135" s="154">
        <v>265907.84999999998</v>
      </c>
      <c r="N135" s="154">
        <v>0</v>
      </c>
    </row>
    <row r="136" spans="1:14" ht="13.75" customHeight="1" x14ac:dyDescent="0.35">
      <c r="A136" s="151" t="s">
        <v>736</v>
      </c>
      <c r="B136" s="152" t="s">
        <v>731</v>
      </c>
      <c r="C136" s="152" t="s">
        <v>737</v>
      </c>
      <c r="D136" s="152" t="s">
        <v>732</v>
      </c>
      <c r="E136" s="151" t="s">
        <v>163</v>
      </c>
      <c r="F136" s="152" t="s">
        <v>556</v>
      </c>
      <c r="G136" s="152" t="s">
        <v>154</v>
      </c>
      <c r="H136" s="152" t="s">
        <v>733</v>
      </c>
      <c r="I136" s="152" t="s">
        <v>734</v>
      </c>
      <c r="J136" s="152" t="s">
        <v>150</v>
      </c>
      <c r="K136" s="152" t="s">
        <v>735</v>
      </c>
      <c r="L136" s="153">
        <v>43770</v>
      </c>
      <c r="M136" s="154">
        <v>1000000.06</v>
      </c>
      <c r="N136" s="154">
        <v>0</v>
      </c>
    </row>
    <row r="137" spans="1:14" ht="13.75" customHeight="1" x14ac:dyDescent="0.35">
      <c r="A137" s="151" t="s">
        <v>738</v>
      </c>
      <c r="B137" s="152" t="s">
        <v>739</v>
      </c>
      <c r="C137" s="152" t="s">
        <v>150</v>
      </c>
      <c r="D137" s="152" t="s">
        <v>363</v>
      </c>
      <c r="E137" s="151" t="s">
        <v>260</v>
      </c>
      <c r="F137" s="152" t="s">
        <v>164</v>
      </c>
      <c r="G137" s="152" t="s">
        <v>154</v>
      </c>
      <c r="H137" s="152" t="s">
        <v>740</v>
      </c>
      <c r="I137" s="152" t="s">
        <v>577</v>
      </c>
      <c r="J137" s="152" t="s">
        <v>741</v>
      </c>
      <c r="K137" s="152" t="s">
        <v>742</v>
      </c>
      <c r="L137" s="153">
        <v>43800</v>
      </c>
      <c r="M137" s="154">
        <v>250000</v>
      </c>
      <c r="N137" s="154">
        <v>91666.72</v>
      </c>
    </row>
    <row r="138" spans="1:14" ht="13.75" customHeight="1" x14ac:dyDescent="0.35">
      <c r="A138" s="151" t="s">
        <v>743</v>
      </c>
      <c r="B138" s="152" t="s">
        <v>739</v>
      </c>
      <c r="C138" s="152" t="s">
        <v>744</v>
      </c>
      <c r="D138" s="152" t="s">
        <v>363</v>
      </c>
      <c r="E138" s="151" t="s">
        <v>260</v>
      </c>
      <c r="F138" s="152" t="s">
        <v>164</v>
      </c>
      <c r="G138" s="152" t="s">
        <v>154</v>
      </c>
      <c r="H138" s="152" t="s">
        <v>740</v>
      </c>
      <c r="I138" s="152" t="s">
        <v>577</v>
      </c>
      <c r="J138" s="152" t="s">
        <v>741</v>
      </c>
      <c r="K138" s="152" t="s">
        <v>742</v>
      </c>
      <c r="L138" s="153">
        <v>43800</v>
      </c>
      <c r="M138" s="154">
        <v>8445135.6500000004</v>
      </c>
      <c r="N138" s="154">
        <v>3096549.77</v>
      </c>
    </row>
    <row r="139" spans="1:14" ht="13.75" customHeight="1" x14ac:dyDescent="0.35">
      <c r="A139" s="151" t="s">
        <v>745</v>
      </c>
      <c r="B139" s="152" t="s">
        <v>746</v>
      </c>
      <c r="C139" s="152" t="s">
        <v>150</v>
      </c>
      <c r="D139" s="152" t="s">
        <v>747</v>
      </c>
      <c r="E139" s="151" t="s">
        <v>163</v>
      </c>
      <c r="F139" s="152" t="s">
        <v>153</v>
      </c>
      <c r="G139" s="152" t="s">
        <v>154</v>
      </c>
      <c r="H139" s="152" t="s">
        <v>748</v>
      </c>
      <c r="I139" s="152" t="s">
        <v>749</v>
      </c>
      <c r="J139" s="152" t="s">
        <v>750</v>
      </c>
      <c r="K139" s="152" t="s">
        <v>751</v>
      </c>
      <c r="L139" s="153">
        <v>43800</v>
      </c>
      <c r="M139" s="154">
        <v>110000</v>
      </c>
      <c r="N139" s="154">
        <v>0</v>
      </c>
    </row>
    <row r="140" spans="1:14" ht="13.75" customHeight="1" x14ac:dyDescent="0.35">
      <c r="A140" s="151" t="s">
        <v>752</v>
      </c>
      <c r="B140" s="152" t="s">
        <v>746</v>
      </c>
      <c r="C140" s="152" t="s">
        <v>753</v>
      </c>
      <c r="D140" s="152" t="s">
        <v>747</v>
      </c>
      <c r="E140" s="151" t="s">
        <v>163</v>
      </c>
      <c r="F140" s="152" t="s">
        <v>153</v>
      </c>
      <c r="G140" s="152" t="s">
        <v>154</v>
      </c>
      <c r="H140" s="152" t="s">
        <v>748</v>
      </c>
      <c r="I140" s="152" t="s">
        <v>749</v>
      </c>
      <c r="J140" s="152" t="s">
        <v>750</v>
      </c>
      <c r="K140" s="152" t="s">
        <v>751</v>
      </c>
      <c r="L140" s="153">
        <v>43800</v>
      </c>
      <c r="M140" s="154">
        <v>56336</v>
      </c>
      <c r="N140" s="154">
        <v>0</v>
      </c>
    </row>
    <row r="141" spans="1:14" ht="13.75" customHeight="1" x14ac:dyDescent="0.35">
      <c r="A141" s="151" t="s">
        <v>754</v>
      </c>
      <c r="B141" s="152" t="s">
        <v>755</v>
      </c>
      <c r="C141" s="152" t="s">
        <v>150</v>
      </c>
      <c r="D141" s="152" t="s">
        <v>496</v>
      </c>
      <c r="E141" s="151" t="s">
        <v>260</v>
      </c>
      <c r="F141" s="152" t="s">
        <v>497</v>
      </c>
      <c r="G141" s="152" t="s">
        <v>154</v>
      </c>
      <c r="H141" s="152" t="s">
        <v>526</v>
      </c>
      <c r="I141" s="152" t="s">
        <v>756</v>
      </c>
      <c r="J141" s="152" t="s">
        <v>150</v>
      </c>
      <c r="K141" s="152" t="s">
        <v>150</v>
      </c>
      <c r="L141" s="153">
        <v>43798</v>
      </c>
      <c r="M141" s="154">
        <v>1149235</v>
      </c>
      <c r="N141" s="154">
        <v>411809.16</v>
      </c>
    </row>
    <row r="142" spans="1:14" ht="13.75" customHeight="1" x14ac:dyDescent="0.35">
      <c r="A142" s="151" t="s">
        <v>757</v>
      </c>
      <c r="B142" s="152" t="s">
        <v>755</v>
      </c>
      <c r="C142" s="152" t="s">
        <v>758</v>
      </c>
      <c r="D142" s="152" t="s">
        <v>496</v>
      </c>
      <c r="E142" s="151" t="s">
        <v>260</v>
      </c>
      <c r="F142" s="152" t="s">
        <v>497</v>
      </c>
      <c r="G142" s="152" t="s">
        <v>154</v>
      </c>
      <c r="H142" s="152" t="s">
        <v>526</v>
      </c>
      <c r="I142" s="152" t="s">
        <v>756</v>
      </c>
      <c r="J142" s="152" t="s">
        <v>150</v>
      </c>
      <c r="K142" s="152" t="s">
        <v>150</v>
      </c>
      <c r="L142" s="153">
        <v>43798</v>
      </c>
      <c r="M142" s="154">
        <v>167860</v>
      </c>
      <c r="N142" s="154">
        <v>60149.929999999993</v>
      </c>
    </row>
    <row r="143" spans="1:14" ht="13.75" customHeight="1" x14ac:dyDescent="0.35">
      <c r="A143" s="151" t="s">
        <v>759</v>
      </c>
      <c r="B143" s="152" t="s">
        <v>760</v>
      </c>
      <c r="C143" s="152" t="s">
        <v>150</v>
      </c>
      <c r="D143" s="152" t="s">
        <v>761</v>
      </c>
      <c r="E143" s="151" t="s">
        <v>152</v>
      </c>
      <c r="F143" s="152" t="s">
        <v>164</v>
      </c>
      <c r="G143" s="152" t="s">
        <v>154</v>
      </c>
      <c r="H143" s="152" t="s">
        <v>762</v>
      </c>
      <c r="I143" s="152" t="s">
        <v>763</v>
      </c>
      <c r="J143" s="152" t="s">
        <v>431</v>
      </c>
      <c r="K143" s="152" t="s">
        <v>764</v>
      </c>
      <c r="L143" s="153">
        <v>43966</v>
      </c>
      <c r="M143" s="154">
        <v>481250</v>
      </c>
      <c r="N143" s="154">
        <v>74479.12</v>
      </c>
    </row>
    <row r="144" spans="1:14" ht="13.75" customHeight="1" x14ac:dyDescent="0.35">
      <c r="A144" s="151" t="s">
        <v>765</v>
      </c>
      <c r="B144" s="152" t="s">
        <v>760</v>
      </c>
      <c r="C144" s="152" t="s">
        <v>766</v>
      </c>
      <c r="D144" s="152" t="s">
        <v>761</v>
      </c>
      <c r="E144" s="151" t="s">
        <v>152</v>
      </c>
      <c r="F144" s="152" t="s">
        <v>164</v>
      </c>
      <c r="G144" s="152" t="s">
        <v>154</v>
      </c>
      <c r="H144" s="152" t="s">
        <v>762</v>
      </c>
      <c r="I144" s="152" t="s">
        <v>763</v>
      </c>
      <c r="J144" s="152" t="s">
        <v>431</v>
      </c>
      <c r="K144" s="152" t="s">
        <v>764</v>
      </c>
      <c r="L144" s="153">
        <v>43966</v>
      </c>
      <c r="M144" s="154">
        <v>818750</v>
      </c>
      <c r="N144" s="154">
        <v>126711.4</v>
      </c>
    </row>
    <row r="145" spans="1:14" ht="13.75" customHeight="1" x14ac:dyDescent="0.35">
      <c r="A145" s="151" t="s">
        <v>767</v>
      </c>
      <c r="B145" s="152" t="s">
        <v>768</v>
      </c>
      <c r="C145" s="152" t="s">
        <v>150</v>
      </c>
      <c r="D145" s="152" t="s">
        <v>769</v>
      </c>
      <c r="E145" s="151" t="s">
        <v>152</v>
      </c>
      <c r="F145" s="152" t="s">
        <v>770</v>
      </c>
      <c r="G145" s="152" t="s">
        <v>154</v>
      </c>
      <c r="H145" s="152" t="s">
        <v>771</v>
      </c>
      <c r="I145" s="152" t="s">
        <v>772</v>
      </c>
      <c r="J145" s="152" t="s">
        <v>773</v>
      </c>
      <c r="K145" s="152" t="s">
        <v>774</v>
      </c>
      <c r="L145" s="153">
        <v>44054</v>
      </c>
      <c r="M145" s="154">
        <v>205948.6</v>
      </c>
      <c r="N145" s="154">
        <v>39228.330000000024</v>
      </c>
    </row>
    <row r="146" spans="1:14" ht="13.75" customHeight="1" x14ac:dyDescent="0.35">
      <c r="A146" s="151" t="s">
        <v>775</v>
      </c>
      <c r="B146" s="152" t="s">
        <v>768</v>
      </c>
      <c r="C146" s="152" t="s">
        <v>776</v>
      </c>
      <c r="D146" s="152" t="s">
        <v>769</v>
      </c>
      <c r="E146" s="151" t="s">
        <v>152</v>
      </c>
      <c r="F146" s="152" t="s">
        <v>770</v>
      </c>
      <c r="G146" s="152" t="s">
        <v>154</v>
      </c>
      <c r="H146" s="152" t="s">
        <v>771</v>
      </c>
      <c r="I146" s="152" t="s">
        <v>772</v>
      </c>
      <c r="J146" s="152" t="s">
        <v>773</v>
      </c>
      <c r="K146" s="152" t="s">
        <v>774</v>
      </c>
      <c r="L146" s="153">
        <v>44054</v>
      </c>
      <c r="M146" s="154">
        <v>151204.48000000001</v>
      </c>
      <c r="N146" s="154">
        <v>28800.91</v>
      </c>
    </row>
    <row r="147" spans="1:14" ht="13.75" customHeight="1" x14ac:dyDescent="0.35">
      <c r="A147" s="151" t="s">
        <v>777</v>
      </c>
      <c r="B147" s="152" t="s">
        <v>778</v>
      </c>
      <c r="C147" s="152" t="s">
        <v>150</v>
      </c>
      <c r="D147" s="152" t="s">
        <v>779</v>
      </c>
      <c r="E147" s="151" t="s">
        <v>163</v>
      </c>
      <c r="F147" s="152" t="s">
        <v>231</v>
      </c>
      <c r="G147" s="152" t="s">
        <v>154</v>
      </c>
      <c r="H147" s="152" t="s">
        <v>780</v>
      </c>
      <c r="I147" s="152" t="s">
        <v>781</v>
      </c>
      <c r="J147" s="152" t="s">
        <v>782</v>
      </c>
      <c r="K147" s="152" t="s">
        <v>783</v>
      </c>
      <c r="L147" s="153">
        <v>44075</v>
      </c>
      <c r="M147" s="154">
        <v>841366.65</v>
      </c>
      <c r="N147" s="154">
        <v>0</v>
      </c>
    </row>
    <row r="148" spans="1:14" ht="13.75" customHeight="1" x14ac:dyDescent="0.35">
      <c r="A148" s="151" t="s">
        <v>784</v>
      </c>
      <c r="B148" s="152" t="s">
        <v>778</v>
      </c>
      <c r="C148" s="152" t="s">
        <v>290</v>
      </c>
      <c r="D148" s="152" t="s">
        <v>779</v>
      </c>
      <c r="E148" s="151" t="s">
        <v>163</v>
      </c>
      <c r="F148" s="152" t="s">
        <v>231</v>
      </c>
      <c r="G148" s="152" t="s">
        <v>154</v>
      </c>
      <c r="H148" s="152" t="s">
        <v>780</v>
      </c>
      <c r="I148" s="152" t="s">
        <v>781</v>
      </c>
      <c r="J148" s="152" t="s">
        <v>782</v>
      </c>
      <c r="K148" s="152" t="s">
        <v>783</v>
      </c>
      <c r="L148" s="153">
        <v>44075</v>
      </c>
      <c r="M148" s="154">
        <v>1204288.08</v>
      </c>
      <c r="N148" s="154">
        <v>0</v>
      </c>
    </row>
    <row r="149" spans="1:14" ht="13.75" customHeight="1" x14ac:dyDescent="0.35">
      <c r="A149" s="151" t="s">
        <v>785</v>
      </c>
      <c r="B149" s="152" t="s">
        <v>786</v>
      </c>
      <c r="C149" s="152" t="s">
        <v>150</v>
      </c>
      <c r="D149" s="152" t="s">
        <v>714</v>
      </c>
      <c r="E149" s="151" t="s">
        <v>152</v>
      </c>
      <c r="F149" s="152" t="s">
        <v>715</v>
      </c>
      <c r="G149" s="152" t="s">
        <v>220</v>
      </c>
      <c r="H149" s="152" t="s">
        <v>792</v>
      </c>
      <c r="I149" s="152" t="s">
        <v>787</v>
      </c>
      <c r="J149" s="152" t="s">
        <v>788</v>
      </c>
      <c r="K149" s="152" t="s">
        <v>789</v>
      </c>
      <c r="L149" s="153">
        <v>44105</v>
      </c>
      <c r="M149" s="154">
        <v>414096.36</v>
      </c>
      <c r="N149" s="154">
        <v>88734.93</v>
      </c>
    </row>
    <row r="150" spans="1:14" ht="13.75" customHeight="1" x14ac:dyDescent="0.35">
      <c r="A150" s="151" t="s">
        <v>790</v>
      </c>
      <c r="B150" s="152" t="s">
        <v>786</v>
      </c>
      <c r="C150" s="152" t="s">
        <v>791</v>
      </c>
      <c r="D150" s="152" t="s">
        <v>714</v>
      </c>
      <c r="E150" s="151" t="s">
        <v>152</v>
      </c>
      <c r="F150" s="152" t="s">
        <v>715</v>
      </c>
      <c r="G150" s="152" t="s">
        <v>220</v>
      </c>
      <c r="H150" s="152" t="s">
        <v>792</v>
      </c>
      <c r="I150" s="152" t="s">
        <v>787</v>
      </c>
      <c r="J150" s="152" t="s">
        <v>788</v>
      </c>
      <c r="K150" s="152" t="s">
        <v>789</v>
      </c>
      <c r="L150" s="153">
        <v>44105</v>
      </c>
      <c r="M150" s="154">
        <v>49095.64</v>
      </c>
      <c r="N150" s="154">
        <v>10520.54</v>
      </c>
    </row>
    <row r="151" spans="1:14" ht="13.75" customHeight="1" x14ac:dyDescent="0.35">
      <c r="A151" s="151" t="s">
        <v>793</v>
      </c>
      <c r="B151" s="152" t="s">
        <v>794</v>
      </c>
      <c r="C151" s="152" t="s">
        <v>150</v>
      </c>
      <c r="D151" s="152" t="s">
        <v>583</v>
      </c>
      <c r="E151" s="151" t="s">
        <v>152</v>
      </c>
      <c r="F151" s="152" t="s">
        <v>164</v>
      </c>
      <c r="G151" s="152" t="s">
        <v>154</v>
      </c>
      <c r="H151" s="152" t="s">
        <v>795</v>
      </c>
      <c r="I151" s="152" t="s">
        <v>763</v>
      </c>
      <c r="J151" s="152" t="s">
        <v>431</v>
      </c>
      <c r="K151" s="152" t="s">
        <v>796</v>
      </c>
      <c r="L151" s="153">
        <v>43966</v>
      </c>
      <c r="M151" s="154">
        <v>1000000</v>
      </c>
      <c r="N151" s="154">
        <v>154761.95000000001</v>
      </c>
    </row>
    <row r="152" spans="1:14" ht="13.75" customHeight="1" x14ac:dyDescent="0.35">
      <c r="A152" s="151" t="s">
        <v>797</v>
      </c>
      <c r="B152" s="152" t="s">
        <v>794</v>
      </c>
      <c r="C152" s="152" t="s">
        <v>766</v>
      </c>
      <c r="D152" s="152" t="s">
        <v>583</v>
      </c>
      <c r="E152" s="151" t="s">
        <v>152</v>
      </c>
      <c r="F152" s="152" t="s">
        <v>164</v>
      </c>
      <c r="G152" s="152" t="s">
        <v>154</v>
      </c>
      <c r="H152" s="152" t="s">
        <v>795</v>
      </c>
      <c r="I152" s="152" t="s">
        <v>763</v>
      </c>
      <c r="J152" s="152" t="s">
        <v>431</v>
      </c>
      <c r="K152" s="152" t="s">
        <v>796</v>
      </c>
      <c r="L152" s="153">
        <v>43966</v>
      </c>
      <c r="M152" s="154">
        <v>200000</v>
      </c>
      <c r="N152" s="154">
        <v>30952.459999999988</v>
      </c>
    </row>
    <row r="153" spans="1:14" ht="13.75" customHeight="1" x14ac:dyDescent="0.35">
      <c r="A153" s="151" t="s">
        <v>798</v>
      </c>
      <c r="B153" s="152" t="s">
        <v>799</v>
      </c>
      <c r="C153" s="152" t="s">
        <v>150</v>
      </c>
      <c r="D153" s="152" t="s">
        <v>583</v>
      </c>
      <c r="E153" s="151" t="s">
        <v>152</v>
      </c>
      <c r="F153" s="152" t="s">
        <v>164</v>
      </c>
      <c r="G153" s="152" t="s">
        <v>154</v>
      </c>
      <c r="H153" s="152" t="s">
        <v>795</v>
      </c>
      <c r="I153" s="152" t="s">
        <v>763</v>
      </c>
      <c r="J153" s="152" t="s">
        <v>431</v>
      </c>
      <c r="K153" s="152" t="s">
        <v>800</v>
      </c>
      <c r="L153" s="153">
        <v>43926</v>
      </c>
      <c r="M153" s="154">
        <v>1971121</v>
      </c>
      <c r="N153" s="154">
        <v>281588.67999999988</v>
      </c>
    </row>
    <row r="154" spans="1:14" ht="13.75" customHeight="1" x14ac:dyDescent="0.35">
      <c r="A154" s="151" t="s">
        <v>801</v>
      </c>
      <c r="B154" s="152" t="s">
        <v>799</v>
      </c>
      <c r="C154" s="152" t="s">
        <v>766</v>
      </c>
      <c r="D154" s="152" t="s">
        <v>583</v>
      </c>
      <c r="E154" s="151" t="s">
        <v>152</v>
      </c>
      <c r="F154" s="152" t="s">
        <v>164</v>
      </c>
      <c r="G154" s="152" t="s">
        <v>154</v>
      </c>
      <c r="H154" s="152" t="s">
        <v>795</v>
      </c>
      <c r="I154" s="152" t="s">
        <v>763</v>
      </c>
      <c r="J154" s="152" t="s">
        <v>431</v>
      </c>
      <c r="K154" s="152" t="s">
        <v>800</v>
      </c>
      <c r="L154" s="153">
        <v>43926</v>
      </c>
      <c r="M154" s="154">
        <v>1435743.1</v>
      </c>
      <c r="N154" s="154">
        <v>205106.1800000002</v>
      </c>
    </row>
    <row r="155" spans="1:14" ht="13.75" customHeight="1" x14ac:dyDescent="0.35">
      <c r="A155" s="151" t="s">
        <v>802</v>
      </c>
      <c r="B155" s="152" t="s">
        <v>803</v>
      </c>
      <c r="C155" s="152" t="s">
        <v>150</v>
      </c>
      <c r="D155" s="152" t="s">
        <v>591</v>
      </c>
      <c r="E155" s="151" t="s">
        <v>152</v>
      </c>
      <c r="F155" s="152" t="s">
        <v>153</v>
      </c>
      <c r="G155" s="152" t="s">
        <v>154</v>
      </c>
      <c r="H155" s="152" t="s">
        <v>804</v>
      </c>
      <c r="I155" s="152" t="s">
        <v>805</v>
      </c>
      <c r="J155" s="152" t="s">
        <v>806</v>
      </c>
      <c r="K155" s="152" t="s">
        <v>807</v>
      </c>
      <c r="L155" s="153">
        <v>44167</v>
      </c>
      <c r="M155" s="154">
        <v>98420.5</v>
      </c>
      <c r="N155" s="154">
        <v>23433.53</v>
      </c>
    </row>
    <row r="156" spans="1:14" ht="13.75" customHeight="1" x14ac:dyDescent="0.35">
      <c r="A156" s="151" t="s">
        <v>808</v>
      </c>
      <c r="B156" s="152" t="s">
        <v>803</v>
      </c>
      <c r="C156" s="152" t="s">
        <v>809</v>
      </c>
      <c r="D156" s="152" t="s">
        <v>591</v>
      </c>
      <c r="E156" s="151" t="s">
        <v>152</v>
      </c>
      <c r="F156" s="152" t="s">
        <v>153</v>
      </c>
      <c r="G156" s="152" t="s">
        <v>154</v>
      </c>
      <c r="H156" s="152" t="s">
        <v>804</v>
      </c>
      <c r="I156" s="152" t="s">
        <v>805</v>
      </c>
      <c r="J156" s="152" t="s">
        <v>806</v>
      </c>
      <c r="K156" s="152" t="s">
        <v>807</v>
      </c>
      <c r="L156" s="153">
        <v>44167</v>
      </c>
      <c r="M156" s="154">
        <v>22579.1</v>
      </c>
      <c r="N156" s="154">
        <v>5375.9599999999991</v>
      </c>
    </row>
    <row r="157" spans="1:14" ht="13.75" customHeight="1" x14ac:dyDescent="0.35">
      <c r="A157" s="151" t="s">
        <v>810</v>
      </c>
      <c r="B157" s="152" t="s">
        <v>811</v>
      </c>
      <c r="C157" s="152" t="s">
        <v>150</v>
      </c>
      <c r="D157" s="152" t="s">
        <v>812</v>
      </c>
      <c r="E157" s="151" t="s">
        <v>260</v>
      </c>
      <c r="F157" s="152" t="s">
        <v>164</v>
      </c>
      <c r="G157" s="152" t="s">
        <v>154</v>
      </c>
      <c r="H157" s="152" t="s">
        <v>813</v>
      </c>
      <c r="I157" s="152" t="s">
        <v>814</v>
      </c>
      <c r="J157" s="152" t="s">
        <v>815</v>
      </c>
      <c r="K157" s="152" t="s">
        <v>150</v>
      </c>
      <c r="L157" s="153">
        <v>44186</v>
      </c>
      <c r="M157" s="154">
        <v>64038.35</v>
      </c>
      <c r="N157" s="154">
        <v>29884.63</v>
      </c>
    </row>
    <row r="158" spans="1:14" ht="13.75" customHeight="1" x14ac:dyDescent="0.35">
      <c r="A158" s="151" t="s">
        <v>816</v>
      </c>
      <c r="B158" s="152" t="s">
        <v>811</v>
      </c>
      <c r="C158" s="152" t="s">
        <v>817</v>
      </c>
      <c r="D158" s="152" t="s">
        <v>812</v>
      </c>
      <c r="E158" s="151" t="s">
        <v>260</v>
      </c>
      <c r="F158" s="152" t="s">
        <v>164</v>
      </c>
      <c r="G158" s="152" t="s">
        <v>154</v>
      </c>
      <c r="H158" s="152" t="s">
        <v>818</v>
      </c>
      <c r="I158" s="152" t="s">
        <v>814</v>
      </c>
      <c r="J158" s="152" t="s">
        <v>815</v>
      </c>
      <c r="K158" s="152" t="s">
        <v>150</v>
      </c>
      <c r="L158" s="153">
        <v>44186</v>
      </c>
      <c r="M158" s="154">
        <v>200844.62</v>
      </c>
      <c r="N158" s="154">
        <v>93727.42</v>
      </c>
    </row>
    <row r="159" spans="1:14" ht="13.75" customHeight="1" x14ac:dyDescent="0.35">
      <c r="A159" s="151" t="s">
        <v>819</v>
      </c>
      <c r="B159" s="152" t="s">
        <v>820</v>
      </c>
      <c r="C159" s="152" t="s">
        <v>150</v>
      </c>
      <c r="D159" s="152" t="s">
        <v>534</v>
      </c>
      <c r="E159" s="151" t="s">
        <v>152</v>
      </c>
      <c r="F159" s="152" t="s">
        <v>153</v>
      </c>
      <c r="G159" s="152" t="s">
        <v>154</v>
      </c>
      <c r="H159" s="152" t="s">
        <v>821</v>
      </c>
      <c r="I159" s="152" t="s">
        <v>822</v>
      </c>
      <c r="J159" s="152" t="s">
        <v>823</v>
      </c>
      <c r="K159" s="152" t="s">
        <v>824</v>
      </c>
      <c r="L159" s="153">
        <v>44427</v>
      </c>
      <c r="M159" s="154">
        <v>500000</v>
      </c>
      <c r="N159" s="154">
        <v>166666.69</v>
      </c>
    </row>
    <row r="160" spans="1:14" ht="13.75" customHeight="1" x14ac:dyDescent="0.35">
      <c r="A160" s="151" t="s">
        <v>825</v>
      </c>
      <c r="B160" s="152" t="s">
        <v>820</v>
      </c>
      <c r="C160" s="152" t="s">
        <v>826</v>
      </c>
      <c r="D160" s="152" t="s">
        <v>534</v>
      </c>
      <c r="E160" s="151" t="s">
        <v>152</v>
      </c>
      <c r="F160" s="152" t="s">
        <v>153</v>
      </c>
      <c r="G160" s="152" t="s">
        <v>154</v>
      </c>
      <c r="H160" s="152" t="s">
        <v>821</v>
      </c>
      <c r="I160" s="152" t="s">
        <v>822</v>
      </c>
      <c r="J160" s="152" t="s">
        <v>823</v>
      </c>
      <c r="K160" s="152" t="s">
        <v>824</v>
      </c>
      <c r="L160" s="153">
        <v>44427</v>
      </c>
      <c r="M160" s="154">
        <v>3000000</v>
      </c>
      <c r="N160" s="154">
        <v>999999.94</v>
      </c>
    </row>
    <row r="161" spans="1:14" ht="13.75" customHeight="1" x14ac:dyDescent="0.35">
      <c r="A161" s="151" t="s">
        <v>827</v>
      </c>
      <c r="B161" s="152" t="s">
        <v>828</v>
      </c>
      <c r="C161" s="152" t="s">
        <v>150</v>
      </c>
      <c r="D161" s="152" t="s">
        <v>829</v>
      </c>
      <c r="E161" s="151" t="s">
        <v>152</v>
      </c>
      <c r="F161" s="152" t="s">
        <v>185</v>
      </c>
      <c r="G161" s="152" t="s">
        <v>154</v>
      </c>
      <c r="H161" s="152" t="s">
        <v>830</v>
      </c>
      <c r="I161" s="152" t="s">
        <v>831</v>
      </c>
      <c r="J161" s="152" t="s">
        <v>832</v>
      </c>
      <c r="K161" s="152" t="s">
        <v>833</v>
      </c>
      <c r="L161" s="153">
        <v>44705</v>
      </c>
      <c r="M161" s="154">
        <v>485795.5</v>
      </c>
      <c r="N161" s="154">
        <v>213981.38</v>
      </c>
    </row>
    <row r="162" spans="1:14" ht="13.75" customHeight="1" x14ac:dyDescent="0.35">
      <c r="A162" s="151" t="s">
        <v>834</v>
      </c>
      <c r="B162" s="152" t="s">
        <v>835</v>
      </c>
      <c r="C162" s="152" t="s">
        <v>150</v>
      </c>
      <c r="D162" s="152" t="s">
        <v>761</v>
      </c>
      <c r="E162" s="151" t="s">
        <v>152</v>
      </c>
      <c r="F162" s="152" t="s">
        <v>164</v>
      </c>
      <c r="G162" s="152" t="s">
        <v>154</v>
      </c>
      <c r="H162" s="152" t="s">
        <v>836</v>
      </c>
      <c r="I162" s="152" t="s">
        <v>837</v>
      </c>
      <c r="J162" s="152" t="s">
        <v>838</v>
      </c>
      <c r="K162" s="152" t="s">
        <v>839</v>
      </c>
      <c r="L162" s="153">
        <v>44292</v>
      </c>
      <c r="M162" s="154">
        <v>31862.26</v>
      </c>
      <c r="N162" s="154">
        <v>9103.5499999999993</v>
      </c>
    </row>
    <row r="163" spans="1:14" ht="13.75" customHeight="1" x14ac:dyDescent="0.35">
      <c r="A163" s="151" t="s">
        <v>840</v>
      </c>
      <c r="B163" s="152" t="s">
        <v>835</v>
      </c>
      <c r="C163" s="152" t="s">
        <v>841</v>
      </c>
      <c r="D163" s="152" t="s">
        <v>761</v>
      </c>
      <c r="E163" s="151" t="s">
        <v>152</v>
      </c>
      <c r="F163" s="152" t="s">
        <v>164</v>
      </c>
      <c r="G163" s="152" t="s">
        <v>154</v>
      </c>
      <c r="H163" s="152" t="s">
        <v>836</v>
      </c>
      <c r="I163" s="152" t="s">
        <v>837</v>
      </c>
      <c r="J163" s="152" t="s">
        <v>838</v>
      </c>
      <c r="K163" s="152" t="s">
        <v>839</v>
      </c>
      <c r="L163" s="153">
        <v>44292</v>
      </c>
      <c r="M163" s="154">
        <v>745000</v>
      </c>
      <c r="N163" s="154">
        <v>212857.11</v>
      </c>
    </row>
    <row r="164" spans="1:14" ht="13.75" customHeight="1" x14ac:dyDescent="0.35">
      <c r="A164" s="151" t="s">
        <v>842</v>
      </c>
      <c r="B164" s="152" t="s">
        <v>843</v>
      </c>
      <c r="C164" s="152" t="s">
        <v>150</v>
      </c>
      <c r="D164" s="152" t="s">
        <v>844</v>
      </c>
      <c r="E164" s="151" t="s">
        <v>845</v>
      </c>
      <c r="F164" s="152" t="s">
        <v>846</v>
      </c>
      <c r="G164" s="152" t="s">
        <v>154</v>
      </c>
      <c r="H164" s="152" t="s">
        <v>150</v>
      </c>
      <c r="I164" s="152" t="s">
        <v>847</v>
      </c>
      <c r="J164" s="152" t="s">
        <v>848</v>
      </c>
      <c r="K164" s="152" t="s">
        <v>150</v>
      </c>
      <c r="L164" s="153">
        <v>44348</v>
      </c>
      <c r="M164" s="154">
        <v>3083727.09</v>
      </c>
      <c r="N164" s="154">
        <v>1220641.95</v>
      </c>
    </row>
    <row r="165" spans="1:14" ht="13.75" customHeight="1" x14ac:dyDescent="0.35">
      <c r="A165" s="151" t="s">
        <v>849</v>
      </c>
      <c r="B165" s="152" t="s">
        <v>850</v>
      </c>
      <c r="C165" s="152" t="s">
        <v>150</v>
      </c>
      <c r="D165" s="152" t="s">
        <v>844</v>
      </c>
      <c r="E165" s="151" t="s">
        <v>845</v>
      </c>
      <c r="F165" s="152" t="s">
        <v>846</v>
      </c>
      <c r="G165" s="152" t="s">
        <v>154</v>
      </c>
      <c r="H165" s="152" t="s">
        <v>150</v>
      </c>
      <c r="I165" s="152" t="s">
        <v>847</v>
      </c>
      <c r="J165" s="152" t="s">
        <v>848</v>
      </c>
      <c r="K165" s="152" t="s">
        <v>150</v>
      </c>
      <c r="L165" s="153">
        <v>44348</v>
      </c>
      <c r="M165" s="154">
        <v>9924395.6500000004</v>
      </c>
      <c r="N165" s="154">
        <v>3928406.66</v>
      </c>
    </row>
    <row r="166" spans="1:14" ht="13.75" customHeight="1" x14ac:dyDescent="0.35">
      <c r="A166" s="151" t="s">
        <v>851</v>
      </c>
      <c r="B166" s="152" t="s">
        <v>852</v>
      </c>
      <c r="C166" s="152" t="s">
        <v>150</v>
      </c>
      <c r="D166" s="152" t="s">
        <v>853</v>
      </c>
      <c r="E166" s="151" t="s">
        <v>163</v>
      </c>
      <c r="F166" s="152" t="s">
        <v>231</v>
      </c>
      <c r="G166" s="152" t="s">
        <v>154</v>
      </c>
      <c r="H166" s="152" t="s">
        <v>854</v>
      </c>
      <c r="I166" s="152" t="s">
        <v>855</v>
      </c>
      <c r="J166" s="152" t="s">
        <v>856</v>
      </c>
      <c r="K166" s="152" t="s">
        <v>857</v>
      </c>
      <c r="L166" s="153">
        <v>44454</v>
      </c>
      <c r="M166" s="154">
        <v>49856.04</v>
      </c>
      <c r="N166" s="154">
        <v>4154.760000000002</v>
      </c>
    </row>
    <row r="167" spans="1:14" ht="13.75" customHeight="1" x14ac:dyDescent="0.35">
      <c r="A167" s="151" t="s">
        <v>858</v>
      </c>
      <c r="B167" s="152" t="s">
        <v>852</v>
      </c>
      <c r="C167" s="152" t="s">
        <v>859</v>
      </c>
      <c r="D167" s="152" t="s">
        <v>853</v>
      </c>
      <c r="E167" s="151" t="s">
        <v>163</v>
      </c>
      <c r="F167" s="152" t="s">
        <v>231</v>
      </c>
      <c r="G167" s="152" t="s">
        <v>154</v>
      </c>
      <c r="H167" s="152" t="s">
        <v>854</v>
      </c>
      <c r="I167" s="152" t="s">
        <v>855</v>
      </c>
      <c r="J167" s="152" t="s">
        <v>856</v>
      </c>
      <c r="K167" s="152" t="s">
        <v>857</v>
      </c>
      <c r="L167" s="153">
        <v>44454</v>
      </c>
      <c r="M167" s="154">
        <v>58763.16</v>
      </c>
      <c r="N167" s="154">
        <v>4896.8800000000047</v>
      </c>
    </row>
    <row r="168" spans="1:14" ht="13.75" customHeight="1" x14ac:dyDescent="0.35">
      <c r="A168" s="151" t="s">
        <v>860</v>
      </c>
      <c r="B168" s="152" t="s">
        <v>861</v>
      </c>
      <c r="C168" s="152" t="s">
        <v>150</v>
      </c>
      <c r="D168" s="152" t="s">
        <v>862</v>
      </c>
      <c r="E168" s="151" t="s">
        <v>152</v>
      </c>
      <c r="F168" s="152" t="s">
        <v>863</v>
      </c>
      <c r="G168" s="152" t="s">
        <v>154</v>
      </c>
      <c r="H168" s="152" t="s">
        <v>864</v>
      </c>
      <c r="I168" s="152" t="s">
        <v>865</v>
      </c>
      <c r="J168" s="152" t="s">
        <v>866</v>
      </c>
      <c r="K168" s="152" t="s">
        <v>867</v>
      </c>
      <c r="L168" s="153">
        <v>44490</v>
      </c>
      <c r="M168" s="154">
        <v>106379.29</v>
      </c>
      <c r="N168" s="154">
        <v>37992.61</v>
      </c>
    </row>
    <row r="169" spans="1:14" ht="13.75" customHeight="1" x14ac:dyDescent="0.35">
      <c r="A169" s="151" t="s">
        <v>868</v>
      </c>
      <c r="B169" s="152" t="s">
        <v>861</v>
      </c>
      <c r="C169" s="152" t="s">
        <v>869</v>
      </c>
      <c r="D169" s="152" t="s">
        <v>862</v>
      </c>
      <c r="E169" s="151" t="s">
        <v>152</v>
      </c>
      <c r="F169" s="152" t="s">
        <v>863</v>
      </c>
      <c r="G169" s="152" t="s">
        <v>154</v>
      </c>
      <c r="H169" s="152" t="s">
        <v>864</v>
      </c>
      <c r="I169" s="152" t="s">
        <v>865</v>
      </c>
      <c r="J169" s="152" t="s">
        <v>870</v>
      </c>
      <c r="K169" s="152" t="s">
        <v>867</v>
      </c>
      <c r="L169" s="153">
        <v>44490</v>
      </c>
      <c r="M169" s="154">
        <v>213536.1</v>
      </c>
      <c r="N169" s="154">
        <v>76262.860000000015</v>
      </c>
    </row>
    <row r="170" spans="1:14" ht="13.75" customHeight="1" x14ac:dyDescent="0.35">
      <c r="A170" s="151" t="s">
        <v>871</v>
      </c>
      <c r="B170" s="152" t="s">
        <v>872</v>
      </c>
      <c r="C170" s="152" t="s">
        <v>150</v>
      </c>
      <c r="D170" s="152" t="s">
        <v>844</v>
      </c>
      <c r="E170" s="151" t="s">
        <v>845</v>
      </c>
      <c r="F170" s="152" t="s">
        <v>846</v>
      </c>
      <c r="G170" s="152" t="s">
        <v>154</v>
      </c>
      <c r="H170" s="152" t="s">
        <v>150</v>
      </c>
      <c r="I170" s="152" t="s">
        <v>847</v>
      </c>
      <c r="J170" s="152" t="s">
        <v>873</v>
      </c>
      <c r="K170" s="152" t="s">
        <v>150</v>
      </c>
      <c r="L170" s="153">
        <v>44594</v>
      </c>
      <c r="M170" s="154">
        <v>6660629.71</v>
      </c>
      <c r="N170" s="154">
        <v>3191551.75</v>
      </c>
    </row>
    <row r="171" spans="1:14" ht="13.75" customHeight="1" x14ac:dyDescent="0.35">
      <c r="A171" s="151" t="s">
        <v>874</v>
      </c>
      <c r="B171" s="152" t="s">
        <v>875</v>
      </c>
      <c r="C171" s="152" t="s">
        <v>150</v>
      </c>
      <c r="D171" s="152" t="s">
        <v>844</v>
      </c>
      <c r="E171" s="151" t="s">
        <v>845</v>
      </c>
      <c r="F171" s="152" t="s">
        <v>846</v>
      </c>
      <c r="G171" s="152" t="s">
        <v>154</v>
      </c>
      <c r="H171" s="152" t="s">
        <v>150</v>
      </c>
      <c r="I171" s="152" t="s">
        <v>150</v>
      </c>
      <c r="J171" s="152" t="s">
        <v>848</v>
      </c>
      <c r="K171" s="152" t="s">
        <v>150</v>
      </c>
      <c r="L171" s="153">
        <v>44594</v>
      </c>
      <c r="M171" s="154">
        <v>16741682.689999999</v>
      </c>
      <c r="N171" s="154">
        <v>8022056.2799999993</v>
      </c>
    </row>
    <row r="172" spans="1:14" ht="13.75" customHeight="1" x14ac:dyDescent="0.35">
      <c r="A172" s="151" t="s">
        <v>876</v>
      </c>
      <c r="B172" s="152" t="s">
        <v>877</v>
      </c>
      <c r="C172" s="152" t="s">
        <v>150</v>
      </c>
      <c r="D172" s="152" t="s">
        <v>878</v>
      </c>
      <c r="E172" s="151" t="s">
        <v>260</v>
      </c>
      <c r="F172" s="152" t="s">
        <v>164</v>
      </c>
      <c r="G172" s="152" t="s">
        <v>154</v>
      </c>
      <c r="H172" s="152" t="s">
        <v>879</v>
      </c>
      <c r="I172" s="152" t="s">
        <v>880</v>
      </c>
      <c r="J172" s="152" t="s">
        <v>881</v>
      </c>
      <c r="K172" s="152" t="s">
        <v>882</v>
      </c>
      <c r="L172" s="153">
        <v>44531</v>
      </c>
      <c r="M172" s="154">
        <v>130921</v>
      </c>
      <c r="N172" s="154">
        <v>74188.540000000008</v>
      </c>
    </row>
    <row r="173" spans="1:14" ht="13.75" customHeight="1" x14ac:dyDescent="0.35">
      <c r="A173" s="151" t="s">
        <v>883</v>
      </c>
      <c r="B173" s="152" t="s">
        <v>877</v>
      </c>
      <c r="C173" s="152" t="s">
        <v>884</v>
      </c>
      <c r="D173" s="152" t="s">
        <v>878</v>
      </c>
      <c r="E173" s="151" t="s">
        <v>260</v>
      </c>
      <c r="F173" s="152" t="s">
        <v>164</v>
      </c>
      <c r="G173" s="152" t="s">
        <v>154</v>
      </c>
      <c r="H173" s="152" t="s">
        <v>879</v>
      </c>
      <c r="I173" s="152" t="s">
        <v>880</v>
      </c>
      <c r="J173" s="152" t="s">
        <v>881</v>
      </c>
      <c r="K173" s="152" t="s">
        <v>882</v>
      </c>
      <c r="L173" s="153">
        <v>44531</v>
      </c>
      <c r="M173" s="154">
        <v>4327.25</v>
      </c>
      <c r="N173" s="154">
        <v>2452.13</v>
      </c>
    </row>
    <row r="174" spans="1:14" ht="13.75" customHeight="1" x14ac:dyDescent="0.35">
      <c r="A174" s="151" t="s">
        <v>885</v>
      </c>
      <c r="B174" s="152" t="s">
        <v>886</v>
      </c>
      <c r="C174" s="152" t="s">
        <v>150</v>
      </c>
      <c r="D174" s="152" t="s">
        <v>887</v>
      </c>
      <c r="E174" s="151" t="s">
        <v>260</v>
      </c>
      <c r="F174" s="152" t="s">
        <v>164</v>
      </c>
      <c r="G174" s="152" t="s">
        <v>154</v>
      </c>
      <c r="H174" s="152" t="s">
        <v>888</v>
      </c>
      <c r="I174" s="152" t="s">
        <v>202</v>
      </c>
      <c r="J174" s="152" t="s">
        <v>889</v>
      </c>
      <c r="K174" s="152" t="s">
        <v>150</v>
      </c>
      <c r="L174" s="153">
        <v>44435</v>
      </c>
      <c r="M174" s="154">
        <v>250000</v>
      </c>
      <c r="N174" s="154">
        <v>133333.39000000001</v>
      </c>
    </row>
    <row r="175" spans="1:14" ht="13.75" customHeight="1" x14ac:dyDescent="0.35">
      <c r="A175" s="151" t="s">
        <v>890</v>
      </c>
      <c r="B175" s="152" t="s">
        <v>886</v>
      </c>
      <c r="C175" s="152" t="s">
        <v>891</v>
      </c>
      <c r="D175" s="152" t="s">
        <v>887</v>
      </c>
      <c r="E175" s="151" t="s">
        <v>260</v>
      </c>
      <c r="F175" s="152" t="s">
        <v>164</v>
      </c>
      <c r="G175" s="152" t="s">
        <v>154</v>
      </c>
      <c r="H175" s="152" t="s">
        <v>888</v>
      </c>
      <c r="I175" s="152" t="s">
        <v>202</v>
      </c>
      <c r="J175" s="152" t="s">
        <v>889</v>
      </c>
      <c r="K175" s="152" t="s">
        <v>150</v>
      </c>
      <c r="L175" s="153">
        <v>44435</v>
      </c>
      <c r="M175" s="154">
        <v>949821.39</v>
      </c>
      <c r="N175" s="154">
        <v>506571.4</v>
      </c>
    </row>
    <row r="176" spans="1:14" ht="13.75" customHeight="1" x14ac:dyDescent="0.35">
      <c r="A176" s="151" t="s">
        <v>892</v>
      </c>
      <c r="B176" s="152" t="s">
        <v>893</v>
      </c>
      <c r="C176" s="152" t="s">
        <v>150</v>
      </c>
      <c r="D176" s="152" t="s">
        <v>894</v>
      </c>
      <c r="E176" s="151" t="s">
        <v>260</v>
      </c>
      <c r="F176" s="152" t="s">
        <v>895</v>
      </c>
      <c r="G176" s="152" t="s">
        <v>154</v>
      </c>
      <c r="H176" s="152" t="s">
        <v>896</v>
      </c>
      <c r="I176" s="152" t="s">
        <v>897</v>
      </c>
      <c r="J176" s="152" t="s">
        <v>898</v>
      </c>
      <c r="K176" s="152" t="s">
        <v>899</v>
      </c>
      <c r="L176" s="153">
        <v>44713</v>
      </c>
      <c r="M176" s="154">
        <v>159527</v>
      </c>
      <c r="N176" s="154">
        <v>98374.989999999991</v>
      </c>
    </row>
    <row r="177" spans="1:14" ht="13.75" customHeight="1" x14ac:dyDescent="0.35">
      <c r="A177" s="151" t="s">
        <v>900</v>
      </c>
      <c r="B177" s="152" t="s">
        <v>893</v>
      </c>
      <c r="C177" s="152" t="s">
        <v>901</v>
      </c>
      <c r="D177" s="152" t="s">
        <v>894</v>
      </c>
      <c r="E177" s="151" t="s">
        <v>260</v>
      </c>
      <c r="F177" s="152" t="s">
        <v>895</v>
      </c>
      <c r="G177" s="152" t="s">
        <v>154</v>
      </c>
      <c r="H177" s="152" t="s">
        <v>896</v>
      </c>
      <c r="I177" s="152" t="s">
        <v>897</v>
      </c>
      <c r="J177" s="152" t="s">
        <v>898</v>
      </c>
      <c r="K177" s="152" t="s">
        <v>899</v>
      </c>
      <c r="L177" s="153">
        <v>44713</v>
      </c>
      <c r="M177" s="154">
        <v>10950.6</v>
      </c>
      <c r="N177" s="154">
        <v>6752.85</v>
      </c>
    </row>
    <row r="178" spans="1:14" ht="13.75" customHeight="1" x14ac:dyDescent="0.35">
      <c r="A178" s="151" t="s">
        <v>902</v>
      </c>
      <c r="B178" s="152" t="s">
        <v>903</v>
      </c>
      <c r="C178" s="152" t="s">
        <v>150</v>
      </c>
      <c r="D178" s="152" t="s">
        <v>904</v>
      </c>
      <c r="E178" s="151" t="s">
        <v>163</v>
      </c>
      <c r="F178" s="152" t="s">
        <v>905</v>
      </c>
      <c r="G178" s="152" t="s">
        <v>154</v>
      </c>
      <c r="H178" s="152" t="s">
        <v>906</v>
      </c>
      <c r="I178" s="152" t="s">
        <v>907</v>
      </c>
      <c r="J178" s="152" t="s">
        <v>908</v>
      </c>
      <c r="K178" s="152" t="s">
        <v>909</v>
      </c>
      <c r="L178" s="153">
        <v>44805</v>
      </c>
      <c r="M178" s="154">
        <v>38243.35</v>
      </c>
      <c r="N178" s="154">
        <v>10835.62</v>
      </c>
    </row>
    <row r="179" spans="1:14" ht="13.75" customHeight="1" x14ac:dyDescent="0.35">
      <c r="A179" s="151" t="s">
        <v>910</v>
      </c>
      <c r="B179" s="152" t="s">
        <v>903</v>
      </c>
      <c r="C179" s="152" t="s">
        <v>911</v>
      </c>
      <c r="D179" s="152" t="s">
        <v>904</v>
      </c>
      <c r="E179" s="151" t="s">
        <v>163</v>
      </c>
      <c r="F179" s="152" t="s">
        <v>905</v>
      </c>
      <c r="G179" s="152" t="s">
        <v>154</v>
      </c>
      <c r="H179" s="152" t="s">
        <v>906</v>
      </c>
      <c r="I179" s="152" t="s">
        <v>907</v>
      </c>
      <c r="J179" s="152" t="s">
        <v>908</v>
      </c>
      <c r="K179" s="152" t="s">
        <v>909</v>
      </c>
      <c r="L179" s="153">
        <v>44805</v>
      </c>
      <c r="M179" s="154">
        <v>216271.3</v>
      </c>
      <c r="N179" s="154">
        <v>61276.879999999983</v>
      </c>
    </row>
    <row r="180" spans="1:14" ht="13.75" customHeight="1" x14ac:dyDescent="0.35">
      <c r="A180" s="151" t="s">
        <v>912</v>
      </c>
      <c r="B180" s="152" t="s">
        <v>913</v>
      </c>
      <c r="C180" s="152" t="s">
        <v>150</v>
      </c>
      <c r="D180" s="152" t="s">
        <v>914</v>
      </c>
      <c r="E180" s="151" t="s">
        <v>260</v>
      </c>
      <c r="F180" s="152" t="s">
        <v>915</v>
      </c>
      <c r="G180" s="152" t="s">
        <v>154</v>
      </c>
      <c r="H180" s="152" t="s">
        <v>921</v>
      </c>
      <c r="I180" s="152" t="s">
        <v>916</v>
      </c>
      <c r="J180" s="152" t="s">
        <v>917</v>
      </c>
      <c r="K180" s="152" t="s">
        <v>918</v>
      </c>
      <c r="L180" s="153">
        <v>44704</v>
      </c>
      <c r="M180" s="154">
        <v>450000</v>
      </c>
      <c r="N180" s="154">
        <v>273750</v>
      </c>
    </row>
    <row r="181" spans="1:14" ht="13.75" customHeight="1" x14ac:dyDescent="0.35">
      <c r="A181" s="151" t="s">
        <v>919</v>
      </c>
      <c r="B181" s="152" t="s">
        <v>913</v>
      </c>
      <c r="C181" s="152" t="s">
        <v>920</v>
      </c>
      <c r="D181" s="152" t="s">
        <v>914</v>
      </c>
      <c r="E181" s="151" t="s">
        <v>260</v>
      </c>
      <c r="F181" s="152" t="s">
        <v>915</v>
      </c>
      <c r="G181" s="152" t="s">
        <v>154</v>
      </c>
      <c r="H181" s="152" t="s">
        <v>921</v>
      </c>
      <c r="I181" s="152" t="s">
        <v>916</v>
      </c>
      <c r="J181" s="152" t="s">
        <v>917</v>
      </c>
      <c r="K181" s="152" t="s">
        <v>918</v>
      </c>
      <c r="L181" s="153">
        <v>44704</v>
      </c>
      <c r="M181" s="154">
        <v>190000</v>
      </c>
      <c r="N181" s="154">
        <v>115583.35</v>
      </c>
    </row>
    <row r="182" spans="1:14" ht="13.75" customHeight="1" x14ac:dyDescent="0.35">
      <c r="A182" s="151" t="s">
        <v>922</v>
      </c>
      <c r="B182" s="152" t="s">
        <v>923</v>
      </c>
      <c r="C182" s="152" t="s">
        <v>150</v>
      </c>
      <c r="D182" s="152" t="s">
        <v>318</v>
      </c>
      <c r="E182" s="151" t="s">
        <v>260</v>
      </c>
      <c r="F182" s="152" t="s">
        <v>319</v>
      </c>
      <c r="G182" s="152" t="s">
        <v>154</v>
      </c>
      <c r="H182" s="152" t="s">
        <v>924</v>
      </c>
      <c r="I182" s="152" t="s">
        <v>925</v>
      </c>
      <c r="J182" s="152" t="s">
        <v>926</v>
      </c>
      <c r="K182" s="152" t="s">
        <v>927</v>
      </c>
      <c r="L182" s="153">
        <v>45413</v>
      </c>
      <c r="M182" s="154">
        <v>201586</v>
      </c>
      <c r="N182" s="154">
        <v>162948.70000000001</v>
      </c>
    </row>
    <row r="183" spans="1:14" ht="13.75" customHeight="1" x14ac:dyDescent="0.35">
      <c r="A183" s="151" t="s">
        <v>928</v>
      </c>
      <c r="B183" s="152" t="s">
        <v>929</v>
      </c>
      <c r="C183" s="152" t="s">
        <v>150</v>
      </c>
      <c r="D183" s="152" t="s">
        <v>930</v>
      </c>
      <c r="E183" s="151" t="s">
        <v>260</v>
      </c>
      <c r="F183" s="152" t="s">
        <v>185</v>
      </c>
      <c r="G183" s="152" t="s">
        <v>154</v>
      </c>
      <c r="H183" s="152" t="s">
        <v>931</v>
      </c>
      <c r="I183" s="152" t="s">
        <v>932</v>
      </c>
      <c r="J183" s="152" t="s">
        <v>933</v>
      </c>
      <c r="K183" s="152" t="s">
        <v>934</v>
      </c>
      <c r="L183" s="153">
        <v>45352</v>
      </c>
      <c r="M183" s="154">
        <v>485238.5</v>
      </c>
      <c r="N183" s="154">
        <v>384147.20000000001</v>
      </c>
    </row>
    <row r="184" spans="1:14" ht="13.75" customHeight="1" x14ac:dyDescent="0.35">
      <c r="A184" s="151" t="s">
        <v>935</v>
      </c>
      <c r="B184" s="152" t="s">
        <v>936</v>
      </c>
      <c r="C184" s="152" t="s">
        <v>150</v>
      </c>
      <c r="D184" s="152" t="s">
        <v>318</v>
      </c>
      <c r="E184" s="151" t="s">
        <v>260</v>
      </c>
      <c r="F184" s="152" t="s">
        <v>319</v>
      </c>
      <c r="G184" s="152" t="s">
        <v>154</v>
      </c>
      <c r="H184" s="152" t="s">
        <v>937</v>
      </c>
      <c r="I184" s="152" t="s">
        <v>925</v>
      </c>
      <c r="J184" s="152" t="s">
        <v>938</v>
      </c>
      <c r="K184" s="152" t="s">
        <v>939</v>
      </c>
      <c r="L184" s="153">
        <v>45413</v>
      </c>
      <c r="M184" s="154">
        <v>587710</v>
      </c>
      <c r="N184" s="154">
        <v>475065.59999999998</v>
      </c>
    </row>
    <row r="185" spans="1:14" ht="13.75" customHeight="1" x14ac:dyDescent="0.35">
      <c r="A185" s="151" t="s">
        <v>940</v>
      </c>
      <c r="B185" s="152" t="s">
        <v>941</v>
      </c>
      <c r="C185" s="152" t="s">
        <v>150</v>
      </c>
      <c r="D185" s="152" t="s">
        <v>583</v>
      </c>
      <c r="E185" s="151" t="s">
        <v>152</v>
      </c>
      <c r="F185" s="152" t="s">
        <v>164</v>
      </c>
      <c r="G185" s="152" t="s">
        <v>154</v>
      </c>
      <c r="H185" s="152" t="s">
        <v>942</v>
      </c>
      <c r="I185" s="152" t="s">
        <v>211</v>
      </c>
      <c r="J185" s="152" t="s">
        <v>943</v>
      </c>
      <c r="K185" s="152" t="s">
        <v>944</v>
      </c>
      <c r="L185" s="153">
        <v>44774</v>
      </c>
      <c r="M185" s="154">
        <v>212197</v>
      </c>
      <c r="N185" s="154">
        <v>101046.24</v>
      </c>
    </row>
    <row r="186" spans="1:14" ht="13.75" customHeight="1" x14ac:dyDescent="0.35">
      <c r="A186" s="151" t="s">
        <v>945</v>
      </c>
      <c r="B186" s="152" t="s">
        <v>946</v>
      </c>
      <c r="C186" s="152" t="s">
        <v>947</v>
      </c>
      <c r="D186" s="152" t="s">
        <v>583</v>
      </c>
      <c r="E186" s="151" t="s">
        <v>152</v>
      </c>
      <c r="F186" s="152" t="s">
        <v>164</v>
      </c>
      <c r="G186" s="152" t="s">
        <v>154</v>
      </c>
      <c r="H186" s="152" t="s">
        <v>942</v>
      </c>
      <c r="I186" s="152" t="s">
        <v>211</v>
      </c>
      <c r="J186" s="152" t="s">
        <v>948</v>
      </c>
      <c r="K186" s="152" t="s">
        <v>944</v>
      </c>
      <c r="L186" s="153">
        <v>44774</v>
      </c>
      <c r="M186" s="154">
        <v>215902.99</v>
      </c>
      <c r="N186" s="154">
        <v>102810.99</v>
      </c>
    </row>
    <row r="187" spans="1:14" ht="13.75" customHeight="1" x14ac:dyDescent="0.35">
      <c r="A187" s="151" t="s">
        <v>949</v>
      </c>
      <c r="B187" s="152" t="s">
        <v>950</v>
      </c>
      <c r="C187" s="152" t="s">
        <v>150</v>
      </c>
      <c r="D187" s="152" t="s">
        <v>951</v>
      </c>
      <c r="E187" s="151" t="s">
        <v>152</v>
      </c>
      <c r="F187" s="152" t="s">
        <v>164</v>
      </c>
      <c r="G187" s="152" t="s">
        <v>154</v>
      </c>
      <c r="H187" s="152" t="s">
        <v>471</v>
      </c>
      <c r="I187" s="152" t="s">
        <v>952</v>
      </c>
      <c r="J187" s="152" t="s">
        <v>953</v>
      </c>
      <c r="K187" s="152" t="s">
        <v>954</v>
      </c>
      <c r="L187" s="153">
        <v>44805</v>
      </c>
      <c r="M187" s="154">
        <v>115223</v>
      </c>
      <c r="N187" s="154">
        <v>56239.839999999997</v>
      </c>
    </row>
    <row r="188" spans="1:14" ht="13.75" customHeight="1" x14ac:dyDescent="0.35">
      <c r="A188" s="151" t="s">
        <v>955</v>
      </c>
      <c r="B188" s="152" t="s">
        <v>950</v>
      </c>
      <c r="C188" s="152" t="s">
        <v>956</v>
      </c>
      <c r="D188" s="152" t="s">
        <v>951</v>
      </c>
      <c r="E188" s="151" t="s">
        <v>152</v>
      </c>
      <c r="F188" s="152" t="s">
        <v>164</v>
      </c>
      <c r="G188" s="152" t="s">
        <v>154</v>
      </c>
      <c r="H188" s="152" t="s">
        <v>471</v>
      </c>
      <c r="I188" s="152" t="s">
        <v>952</v>
      </c>
      <c r="J188" s="152" t="s">
        <v>953</v>
      </c>
      <c r="K188" s="152" t="s">
        <v>954</v>
      </c>
      <c r="L188" s="153">
        <v>44805</v>
      </c>
      <c r="M188" s="154">
        <v>100811</v>
      </c>
      <c r="N188" s="154">
        <v>49205.38</v>
      </c>
    </row>
    <row r="189" spans="1:14" ht="13.75" customHeight="1" x14ac:dyDescent="0.35">
      <c r="A189" s="151" t="s">
        <v>957</v>
      </c>
      <c r="B189" s="152" t="s">
        <v>958</v>
      </c>
      <c r="C189" s="152" t="s">
        <v>150</v>
      </c>
      <c r="D189" s="152" t="s">
        <v>318</v>
      </c>
      <c r="E189" s="151" t="s">
        <v>260</v>
      </c>
      <c r="F189" s="152" t="s">
        <v>319</v>
      </c>
      <c r="G189" s="152" t="s">
        <v>154</v>
      </c>
      <c r="H189" s="152" t="s">
        <v>959</v>
      </c>
      <c r="I189" s="152" t="s">
        <v>960</v>
      </c>
      <c r="J189" s="152" t="s">
        <v>961</v>
      </c>
      <c r="K189" s="152" t="s">
        <v>962</v>
      </c>
      <c r="L189" s="153">
        <v>45413</v>
      </c>
      <c r="M189" s="154">
        <v>123961.37</v>
      </c>
      <c r="N189" s="154">
        <v>100202.13</v>
      </c>
    </row>
    <row r="190" spans="1:14" ht="13.75" customHeight="1" x14ac:dyDescent="0.35">
      <c r="A190" s="151" t="s">
        <v>963</v>
      </c>
      <c r="B190" s="152" t="s">
        <v>964</v>
      </c>
      <c r="C190" s="152" t="s">
        <v>150</v>
      </c>
      <c r="D190" s="152" t="s">
        <v>449</v>
      </c>
      <c r="E190" s="151" t="s">
        <v>152</v>
      </c>
      <c r="F190" s="152" t="s">
        <v>895</v>
      </c>
      <c r="G190" s="152" t="s">
        <v>154</v>
      </c>
      <c r="H190" s="152" t="s">
        <v>965</v>
      </c>
      <c r="I190" s="152" t="s">
        <v>966</v>
      </c>
      <c r="J190" s="152" t="s">
        <v>967</v>
      </c>
      <c r="K190" s="152" t="s">
        <v>968</v>
      </c>
      <c r="L190" s="153">
        <v>44866</v>
      </c>
      <c r="M190" s="154">
        <v>184038</v>
      </c>
      <c r="N190" s="154">
        <v>94209.919999999998</v>
      </c>
    </row>
    <row r="191" spans="1:14" ht="13.75" customHeight="1" x14ac:dyDescent="0.35">
      <c r="A191" s="151" t="s">
        <v>969</v>
      </c>
      <c r="B191" s="152" t="s">
        <v>964</v>
      </c>
      <c r="C191" s="152" t="s">
        <v>970</v>
      </c>
      <c r="D191" s="152" t="s">
        <v>449</v>
      </c>
      <c r="E191" s="151" t="s">
        <v>152</v>
      </c>
      <c r="F191" s="152" t="s">
        <v>971</v>
      </c>
      <c r="G191" s="152" t="s">
        <v>154</v>
      </c>
      <c r="H191" s="152" t="s">
        <v>965</v>
      </c>
      <c r="I191" s="152" t="s">
        <v>966</v>
      </c>
      <c r="J191" s="152" t="s">
        <v>967</v>
      </c>
      <c r="K191" s="152" t="s">
        <v>968</v>
      </c>
      <c r="L191" s="153">
        <v>44866</v>
      </c>
      <c r="M191" s="154">
        <v>34800</v>
      </c>
      <c r="N191" s="154">
        <v>17814.240000000002</v>
      </c>
    </row>
    <row r="192" spans="1:14" ht="13.75" customHeight="1" x14ac:dyDescent="0.35">
      <c r="A192" s="151" t="s">
        <v>972</v>
      </c>
      <c r="B192" s="152" t="s">
        <v>973</v>
      </c>
      <c r="C192" s="152" t="s">
        <v>150</v>
      </c>
      <c r="D192" s="152" t="s">
        <v>534</v>
      </c>
      <c r="E192" s="151" t="s">
        <v>152</v>
      </c>
      <c r="F192" s="152" t="s">
        <v>863</v>
      </c>
      <c r="G192" s="152" t="s">
        <v>154</v>
      </c>
      <c r="H192" s="152" t="s">
        <v>974</v>
      </c>
      <c r="I192" s="152" t="s">
        <v>975</v>
      </c>
      <c r="J192" s="152" t="s">
        <v>976</v>
      </c>
      <c r="K192" s="152" t="s">
        <v>977</v>
      </c>
      <c r="L192" s="153">
        <v>44879</v>
      </c>
      <c r="M192" s="154">
        <v>254878.03</v>
      </c>
      <c r="N192" s="154">
        <v>130473.33</v>
      </c>
    </row>
    <row r="193" spans="1:14" ht="13.75" customHeight="1" x14ac:dyDescent="0.35">
      <c r="A193" s="151" t="s">
        <v>978</v>
      </c>
      <c r="B193" s="152" t="s">
        <v>973</v>
      </c>
      <c r="C193" s="152" t="s">
        <v>979</v>
      </c>
      <c r="D193" s="152" t="s">
        <v>534</v>
      </c>
      <c r="E193" s="151" t="s">
        <v>152</v>
      </c>
      <c r="F193" s="152" t="s">
        <v>863</v>
      </c>
      <c r="G193" s="152" t="s">
        <v>154</v>
      </c>
      <c r="H193" s="152" t="s">
        <v>974</v>
      </c>
      <c r="I193" s="152" t="s">
        <v>975</v>
      </c>
      <c r="J193" s="152" t="s">
        <v>976</v>
      </c>
      <c r="K193" s="152" t="s">
        <v>977</v>
      </c>
      <c r="L193" s="153">
        <v>44879</v>
      </c>
      <c r="M193" s="154">
        <v>199999.96</v>
      </c>
      <c r="N193" s="154">
        <v>102380.97</v>
      </c>
    </row>
    <row r="194" spans="1:14" ht="13.75" customHeight="1" x14ac:dyDescent="0.35">
      <c r="A194" s="151" t="s">
        <v>980</v>
      </c>
      <c r="B194" s="152" t="s">
        <v>981</v>
      </c>
      <c r="C194" s="152" t="s">
        <v>150</v>
      </c>
      <c r="D194" s="152" t="s">
        <v>583</v>
      </c>
      <c r="E194" s="151" t="s">
        <v>152</v>
      </c>
      <c r="F194" s="152" t="s">
        <v>164</v>
      </c>
      <c r="G194" s="152" t="s">
        <v>154</v>
      </c>
      <c r="H194" s="152" t="s">
        <v>982</v>
      </c>
      <c r="I194" s="152" t="s">
        <v>983</v>
      </c>
      <c r="J194" s="152" t="s">
        <v>984</v>
      </c>
      <c r="K194" s="152" t="s">
        <v>985</v>
      </c>
      <c r="L194" s="153">
        <v>44876</v>
      </c>
      <c r="M194" s="154">
        <v>139815.51999999999</v>
      </c>
      <c r="N194" s="154">
        <v>71572.249999999985</v>
      </c>
    </row>
    <row r="195" spans="1:14" ht="13.75" customHeight="1" x14ac:dyDescent="0.35">
      <c r="A195" s="151" t="s">
        <v>986</v>
      </c>
      <c r="B195" s="152" t="s">
        <v>981</v>
      </c>
      <c r="C195" s="152" t="s">
        <v>987</v>
      </c>
      <c r="D195" s="152" t="s">
        <v>583</v>
      </c>
      <c r="E195" s="151" t="s">
        <v>152</v>
      </c>
      <c r="F195" s="152" t="s">
        <v>164</v>
      </c>
      <c r="G195" s="152" t="s">
        <v>154</v>
      </c>
      <c r="H195" s="152" t="s">
        <v>982</v>
      </c>
      <c r="I195" s="152" t="s">
        <v>983</v>
      </c>
      <c r="J195" s="152" t="s">
        <v>984</v>
      </c>
      <c r="K195" s="152" t="s">
        <v>985</v>
      </c>
      <c r="L195" s="153">
        <v>44876</v>
      </c>
      <c r="M195" s="154">
        <v>69904.039999999994</v>
      </c>
      <c r="N195" s="154">
        <v>35784.219999999987</v>
      </c>
    </row>
    <row r="196" spans="1:14" ht="13.75" customHeight="1" x14ac:dyDescent="0.35">
      <c r="A196" s="151" t="s">
        <v>988</v>
      </c>
      <c r="B196" s="152" t="s">
        <v>989</v>
      </c>
      <c r="C196" s="152" t="s">
        <v>150</v>
      </c>
      <c r="D196" s="152" t="s">
        <v>295</v>
      </c>
      <c r="E196" s="151" t="s">
        <v>152</v>
      </c>
      <c r="F196" s="152" t="s">
        <v>296</v>
      </c>
      <c r="G196" s="152" t="s">
        <v>154</v>
      </c>
      <c r="H196" s="152" t="s">
        <v>990</v>
      </c>
      <c r="I196" s="152" t="s">
        <v>459</v>
      </c>
      <c r="J196" s="152" t="s">
        <v>991</v>
      </c>
      <c r="K196" s="152" t="s">
        <v>992</v>
      </c>
      <c r="L196" s="153">
        <v>44882</v>
      </c>
      <c r="M196" s="154">
        <v>1256136.2</v>
      </c>
      <c r="N196" s="154">
        <v>643022.15999999992</v>
      </c>
    </row>
    <row r="197" spans="1:14" ht="13.75" customHeight="1" x14ac:dyDescent="0.35">
      <c r="A197" s="151" t="s">
        <v>993</v>
      </c>
      <c r="B197" s="152" t="s">
        <v>989</v>
      </c>
      <c r="C197" s="152" t="s">
        <v>994</v>
      </c>
      <c r="D197" s="152" t="s">
        <v>295</v>
      </c>
      <c r="E197" s="151" t="s">
        <v>152</v>
      </c>
      <c r="F197" s="152" t="s">
        <v>296</v>
      </c>
      <c r="G197" s="152" t="s">
        <v>154</v>
      </c>
      <c r="H197" s="152" t="s">
        <v>990</v>
      </c>
      <c r="I197" s="152" t="s">
        <v>459</v>
      </c>
      <c r="J197" s="152" t="s">
        <v>991</v>
      </c>
      <c r="K197" s="152" t="s">
        <v>992</v>
      </c>
      <c r="L197" s="153">
        <v>44882</v>
      </c>
      <c r="M197" s="154">
        <v>841888</v>
      </c>
      <c r="N197" s="154">
        <v>430966.43</v>
      </c>
    </row>
    <row r="198" spans="1:14" ht="13.75" customHeight="1" x14ac:dyDescent="0.35">
      <c r="A198" s="151" t="s">
        <v>995</v>
      </c>
      <c r="B198" s="152" t="s">
        <v>996</v>
      </c>
      <c r="C198" s="152" t="s">
        <v>997</v>
      </c>
      <c r="D198" s="152" t="s">
        <v>998</v>
      </c>
      <c r="E198" s="151" t="s">
        <v>152</v>
      </c>
      <c r="F198" s="152" t="s">
        <v>999</v>
      </c>
      <c r="G198" s="152" t="s">
        <v>220</v>
      </c>
      <c r="H198" s="152" t="s">
        <v>1000</v>
      </c>
      <c r="I198" s="152" t="s">
        <v>1001</v>
      </c>
      <c r="J198" s="152" t="s">
        <v>1002</v>
      </c>
      <c r="K198" s="152" t="s">
        <v>1003</v>
      </c>
      <c r="L198" s="153">
        <v>44743</v>
      </c>
      <c r="M198" s="154">
        <v>136369.48000000001</v>
      </c>
      <c r="N198" s="154">
        <v>63314.400000000009</v>
      </c>
    </row>
    <row r="199" spans="1:14" ht="13.75" customHeight="1" x14ac:dyDescent="0.35">
      <c r="A199" s="151" t="s">
        <v>1004</v>
      </c>
      <c r="B199" s="152" t="s">
        <v>1005</v>
      </c>
      <c r="C199" s="152" t="s">
        <v>150</v>
      </c>
      <c r="D199" s="152" t="s">
        <v>1006</v>
      </c>
      <c r="E199" s="151" t="s">
        <v>163</v>
      </c>
      <c r="F199" s="152" t="s">
        <v>319</v>
      </c>
      <c r="G199" s="152" t="s">
        <v>154</v>
      </c>
      <c r="H199" s="152" t="s">
        <v>1007</v>
      </c>
      <c r="I199" s="152" t="s">
        <v>1008</v>
      </c>
      <c r="J199" s="152" t="s">
        <v>1009</v>
      </c>
      <c r="K199" s="152" t="s">
        <v>1010</v>
      </c>
      <c r="L199" s="153">
        <v>44907</v>
      </c>
      <c r="M199" s="154">
        <v>241285</v>
      </c>
      <c r="N199" s="154">
        <v>80428.320000000007</v>
      </c>
    </row>
    <row r="200" spans="1:14" ht="13.75" customHeight="1" x14ac:dyDescent="0.35">
      <c r="A200" s="151" t="s">
        <v>1011</v>
      </c>
      <c r="B200" s="152" t="s">
        <v>1005</v>
      </c>
      <c r="C200" s="152" t="s">
        <v>150</v>
      </c>
      <c r="D200" s="152" t="s">
        <v>1006</v>
      </c>
      <c r="E200" s="151" t="s">
        <v>163</v>
      </c>
      <c r="F200" s="152" t="s">
        <v>319</v>
      </c>
      <c r="G200" s="152" t="s">
        <v>154</v>
      </c>
      <c r="H200" s="152" t="s">
        <v>1007</v>
      </c>
      <c r="I200" s="152" t="s">
        <v>1008</v>
      </c>
      <c r="J200" s="152" t="s">
        <v>1009</v>
      </c>
      <c r="K200" s="152" t="s">
        <v>1010</v>
      </c>
      <c r="L200" s="153">
        <v>44907</v>
      </c>
      <c r="M200" s="154">
        <v>482570</v>
      </c>
      <c r="N200" s="154">
        <v>160856.68</v>
      </c>
    </row>
    <row r="201" spans="1:14" ht="13.75" customHeight="1" x14ac:dyDescent="0.35">
      <c r="A201" s="151" t="s">
        <v>1012</v>
      </c>
      <c r="B201" s="152" t="s">
        <v>1005</v>
      </c>
      <c r="C201" s="152" t="s">
        <v>150</v>
      </c>
      <c r="D201" s="152" t="s">
        <v>1006</v>
      </c>
      <c r="E201" s="151" t="s">
        <v>163</v>
      </c>
      <c r="F201" s="152" t="s">
        <v>319</v>
      </c>
      <c r="G201" s="152" t="s">
        <v>154</v>
      </c>
      <c r="H201" s="152" t="s">
        <v>1007</v>
      </c>
      <c r="I201" s="152" t="s">
        <v>1008</v>
      </c>
      <c r="J201" s="152" t="s">
        <v>1009</v>
      </c>
      <c r="K201" s="152" t="s">
        <v>1010</v>
      </c>
      <c r="L201" s="153">
        <v>44907</v>
      </c>
      <c r="M201" s="154">
        <v>241285</v>
      </c>
      <c r="N201" s="154">
        <v>80428.320000000007</v>
      </c>
    </row>
    <row r="202" spans="1:14" ht="13.75" customHeight="1" x14ac:dyDescent="0.35">
      <c r="A202" s="151" t="s">
        <v>1013</v>
      </c>
      <c r="B202" s="152" t="s">
        <v>1014</v>
      </c>
      <c r="C202" s="152" t="s">
        <v>150</v>
      </c>
      <c r="D202" s="152" t="s">
        <v>1015</v>
      </c>
      <c r="E202" s="151" t="s">
        <v>260</v>
      </c>
      <c r="F202" s="152" t="s">
        <v>1016</v>
      </c>
      <c r="G202" s="152" t="s">
        <v>154</v>
      </c>
      <c r="H202" s="152" t="s">
        <v>1017</v>
      </c>
      <c r="I202" s="152" t="s">
        <v>1018</v>
      </c>
      <c r="J202" s="152" t="s">
        <v>1019</v>
      </c>
      <c r="K202" s="152" t="s">
        <v>1020</v>
      </c>
      <c r="L202" s="153">
        <v>45057</v>
      </c>
      <c r="M202" s="154">
        <v>950634.84</v>
      </c>
      <c r="N202" s="154">
        <v>673366.32</v>
      </c>
    </row>
    <row r="203" spans="1:14" ht="13.75" customHeight="1" x14ac:dyDescent="0.35">
      <c r="A203" s="151" t="s">
        <v>1021</v>
      </c>
      <c r="B203" s="152" t="s">
        <v>1022</v>
      </c>
      <c r="C203" s="152" t="s">
        <v>150</v>
      </c>
      <c r="D203" s="152" t="s">
        <v>1015</v>
      </c>
      <c r="E203" s="151" t="s">
        <v>260</v>
      </c>
      <c r="F203" s="152" t="s">
        <v>1016</v>
      </c>
      <c r="G203" s="152" t="s">
        <v>154</v>
      </c>
      <c r="H203" s="152" t="s">
        <v>1017</v>
      </c>
      <c r="I203" s="152" t="s">
        <v>1018</v>
      </c>
      <c r="J203" s="152" t="s">
        <v>1019</v>
      </c>
      <c r="K203" s="152" t="s">
        <v>1020</v>
      </c>
      <c r="L203" s="153">
        <v>45057</v>
      </c>
      <c r="M203" s="154">
        <v>316214.02</v>
      </c>
      <c r="N203" s="154">
        <v>223984.93</v>
      </c>
    </row>
    <row r="204" spans="1:14" ht="13.75" customHeight="1" x14ac:dyDescent="0.35">
      <c r="A204" s="151" t="s">
        <v>1023</v>
      </c>
      <c r="B204" s="152" t="s">
        <v>1024</v>
      </c>
      <c r="C204" s="152" t="s">
        <v>1025</v>
      </c>
      <c r="D204" s="152" t="s">
        <v>1026</v>
      </c>
      <c r="E204" s="151" t="s">
        <v>260</v>
      </c>
      <c r="F204" s="152" t="s">
        <v>715</v>
      </c>
      <c r="G204" s="152" t="s">
        <v>220</v>
      </c>
      <c r="H204" s="152" t="s">
        <v>1027</v>
      </c>
      <c r="I204" s="152" t="s">
        <v>1028</v>
      </c>
      <c r="J204" s="152" t="s">
        <v>1029</v>
      </c>
      <c r="K204" s="152" t="s">
        <v>1030</v>
      </c>
      <c r="L204" s="153">
        <v>45047</v>
      </c>
      <c r="M204" s="154">
        <v>287460</v>
      </c>
      <c r="N204" s="154">
        <v>203617.5</v>
      </c>
    </row>
    <row r="205" spans="1:14" ht="13.75" customHeight="1" x14ac:dyDescent="0.35">
      <c r="A205" s="151" t="s">
        <v>1031</v>
      </c>
      <c r="B205" s="152" t="s">
        <v>1032</v>
      </c>
      <c r="C205" s="152" t="s">
        <v>150</v>
      </c>
      <c r="D205" s="152" t="s">
        <v>555</v>
      </c>
      <c r="E205" s="151" t="s">
        <v>163</v>
      </c>
      <c r="F205" s="152" t="s">
        <v>556</v>
      </c>
      <c r="G205" s="152" t="s">
        <v>154</v>
      </c>
      <c r="H205" s="152" t="s">
        <v>637</v>
      </c>
      <c r="I205" s="152" t="s">
        <v>1033</v>
      </c>
      <c r="J205" s="152" t="s">
        <v>150</v>
      </c>
      <c r="K205" s="152" t="s">
        <v>1034</v>
      </c>
      <c r="L205" s="153">
        <v>45108</v>
      </c>
      <c r="M205" s="154">
        <v>1255.4000000000001</v>
      </c>
      <c r="N205" s="154">
        <v>564.95000000000005</v>
      </c>
    </row>
    <row r="206" spans="1:14" ht="13.75" customHeight="1" x14ac:dyDescent="0.35">
      <c r="A206" s="151" t="s">
        <v>1035</v>
      </c>
      <c r="B206" s="152" t="s">
        <v>1032</v>
      </c>
      <c r="C206" s="152" t="s">
        <v>1036</v>
      </c>
      <c r="D206" s="152" t="s">
        <v>555</v>
      </c>
      <c r="E206" s="151" t="s">
        <v>163</v>
      </c>
      <c r="F206" s="152" t="s">
        <v>556</v>
      </c>
      <c r="G206" s="152" t="s">
        <v>154</v>
      </c>
      <c r="H206" s="152" t="s">
        <v>637</v>
      </c>
      <c r="I206" s="152" t="s">
        <v>1033</v>
      </c>
      <c r="J206" s="152" t="s">
        <v>150</v>
      </c>
      <c r="K206" s="152" t="s">
        <v>1034</v>
      </c>
      <c r="L206" s="153">
        <v>45108</v>
      </c>
      <c r="M206" s="154">
        <v>510100</v>
      </c>
      <c r="N206" s="154">
        <v>229544.99</v>
      </c>
    </row>
    <row r="207" spans="1:14" ht="13.75" customHeight="1" x14ac:dyDescent="0.35">
      <c r="A207" s="151" t="s">
        <v>1037</v>
      </c>
      <c r="B207" s="152" t="s">
        <v>1038</v>
      </c>
      <c r="C207" s="152" t="s">
        <v>150</v>
      </c>
      <c r="D207" s="152" t="s">
        <v>184</v>
      </c>
      <c r="E207" s="151" t="s">
        <v>163</v>
      </c>
      <c r="F207" s="152" t="s">
        <v>1039</v>
      </c>
      <c r="G207" s="152" t="s">
        <v>154</v>
      </c>
      <c r="H207" s="152" t="s">
        <v>1040</v>
      </c>
      <c r="I207" s="152" t="s">
        <v>1041</v>
      </c>
      <c r="J207" s="152" t="s">
        <v>1042</v>
      </c>
      <c r="K207" s="152" t="s">
        <v>1043</v>
      </c>
      <c r="L207" s="153">
        <v>45097</v>
      </c>
      <c r="M207" s="154">
        <v>62962.5</v>
      </c>
      <c r="N207" s="154">
        <v>27283.73</v>
      </c>
    </row>
    <row r="208" spans="1:14" ht="13.75" customHeight="1" x14ac:dyDescent="0.35">
      <c r="A208" s="151" t="s">
        <v>1044</v>
      </c>
      <c r="B208" s="152" t="s">
        <v>1038</v>
      </c>
      <c r="C208" s="152" t="s">
        <v>1045</v>
      </c>
      <c r="D208" s="152" t="s">
        <v>184</v>
      </c>
      <c r="E208" s="151" t="s">
        <v>163</v>
      </c>
      <c r="F208" s="152" t="s">
        <v>1039</v>
      </c>
      <c r="G208" s="152" t="s">
        <v>154</v>
      </c>
      <c r="H208" s="152" t="s">
        <v>1040</v>
      </c>
      <c r="I208" s="152" t="s">
        <v>1041</v>
      </c>
      <c r="J208" s="152" t="s">
        <v>1042</v>
      </c>
      <c r="K208" s="152" t="s">
        <v>1043</v>
      </c>
      <c r="L208" s="153">
        <v>45078</v>
      </c>
      <c r="M208" s="154">
        <v>600000</v>
      </c>
      <c r="N208" s="154">
        <v>260000</v>
      </c>
    </row>
    <row r="209" spans="1:14" ht="13.75" customHeight="1" x14ac:dyDescent="0.35">
      <c r="A209" s="151" t="s">
        <v>1046</v>
      </c>
      <c r="B209" s="152" t="s">
        <v>1047</v>
      </c>
      <c r="C209" s="152" t="s">
        <v>150</v>
      </c>
      <c r="D209" s="152" t="s">
        <v>363</v>
      </c>
      <c r="E209" s="151" t="s">
        <v>260</v>
      </c>
      <c r="F209" s="152" t="s">
        <v>895</v>
      </c>
      <c r="G209" s="152" t="s">
        <v>154</v>
      </c>
      <c r="H209" s="152" t="s">
        <v>1048</v>
      </c>
      <c r="I209" s="152" t="s">
        <v>577</v>
      </c>
      <c r="J209" s="152" t="s">
        <v>1049</v>
      </c>
      <c r="K209" s="152" t="s">
        <v>1050</v>
      </c>
      <c r="L209" s="153">
        <v>45200</v>
      </c>
      <c r="M209" s="154">
        <v>60000</v>
      </c>
      <c r="N209" s="154">
        <v>45000</v>
      </c>
    </row>
    <row r="210" spans="1:14" ht="13.75" customHeight="1" x14ac:dyDescent="0.35">
      <c r="A210" s="151" t="s">
        <v>1051</v>
      </c>
      <c r="B210" s="152" t="s">
        <v>1047</v>
      </c>
      <c r="C210" s="152" t="s">
        <v>1052</v>
      </c>
      <c r="D210" s="152" t="s">
        <v>363</v>
      </c>
      <c r="E210" s="151" t="s">
        <v>260</v>
      </c>
      <c r="F210" s="152" t="s">
        <v>895</v>
      </c>
      <c r="G210" s="152" t="s">
        <v>154</v>
      </c>
      <c r="H210" s="152" t="s">
        <v>1048</v>
      </c>
      <c r="I210" s="152" t="s">
        <v>577</v>
      </c>
      <c r="J210" s="152" t="s">
        <v>1049</v>
      </c>
      <c r="K210" s="152" t="s">
        <v>1050</v>
      </c>
      <c r="L210" s="153">
        <v>45200</v>
      </c>
      <c r="M210" s="154">
        <v>5540000</v>
      </c>
      <c r="N210" s="154">
        <v>4154999.99</v>
      </c>
    </row>
    <row r="211" spans="1:14" ht="13.75" customHeight="1" x14ac:dyDescent="0.35">
      <c r="A211" s="151" t="s">
        <v>1053</v>
      </c>
      <c r="B211" s="152" t="s">
        <v>1054</v>
      </c>
      <c r="C211" s="152" t="s">
        <v>150</v>
      </c>
      <c r="D211" s="152" t="s">
        <v>1055</v>
      </c>
      <c r="E211" s="151" t="s">
        <v>260</v>
      </c>
      <c r="F211" s="152" t="s">
        <v>185</v>
      </c>
      <c r="G211" s="152" t="s">
        <v>154</v>
      </c>
      <c r="H211" s="152" t="s">
        <v>1056</v>
      </c>
      <c r="I211" s="152" t="s">
        <v>1057</v>
      </c>
      <c r="J211" s="152" t="s">
        <v>150</v>
      </c>
      <c r="K211" s="152" t="s">
        <v>150</v>
      </c>
      <c r="L211" s="153">
        <v>45323</v>
      </c>
      <c r="M211" s="154">
        <v>159500</v>
      </c>
      <c r="N211" s="154">
        <v>124941.66</v>
      </c>
    </row>
    <row r="212" spans="1:14" ht="13.75" customHeight="1" x14ac:dyDescent="0.35">
      <c r="A212" s="151" t="s">
        <v>1058</v>
      </c>
      <c r="B212" s="152" t="s">
        <v>1059</v>
      </c>
      <c r="C212" s="152" t="s">
        <v>150</v>
      </c>
      <c r="D212" s="152" t="s">
        <v>862</v>
      </c>
      <c r="E212" s="151" t="s">
        <v>152</v>
      </c>
      <c r="F212" s="152" t="s">
        <v>863</v>
      </c>
      <c r="G212" s="152" t="s">
        <v>154</v>
      </c>
      <c r="H212" s="152" t="s">
        <v>1060</v>
      </c>
      <c r="I212" s="152" t="s">
        <v>211</v>
      </c>
      <c r="J212" s="152" t="s">
        <v>1061</v>
      </c>
      <c r="K212" s="152" t="s">
        <v>150</v>
      </c>
      <c r="L212" s="153">
        <v>45253</v>
      </c>
      <c r="M212" s="154">
        <v>149954.31</v>
      </c>
      <c r="N212" s="154">
        <v>98184.38</v>
      </c>
    </row>
    <row r="213" spans="1:14" ht="13.75" customHeight="1" x14ac:dyDescent="0.35">
      <c r="A213" s="151" t="s">
        <v>1062</v>
      </c>
      <c r="B213" s="152" t="s">
        <v>1059</v>
      </c>
      <c r="C213" s="152" t="s">
        <v>1063</v>
      </c>
      <c r="D213" s="152" t="s">
        <v>862</v>
      </c>
      <c r="E213" s="151" t="s">
        <v>152</v>
      </c>
      <c r="F213" s="152" t="s">
        <v>863</v>
      </c>
      <c r="G213" s="152" t="s">
        <v>154</v>
      </c>
      <c r="H213" s="152" t="s">
        <v>1060</v>
      </c>
      <c r="I213" s="152" t="s">
        <v>211</v>
      </c>
      <c r="J213" s="152" t="s">
        <v>1061</v>
      </c>
      <c r="K213" s="152" t="s">
        <v>1064</v>
      </c>
      <c r="L213" s="153">
        <v>45253</v>
      </c>
      <c r="M213" s="154">
        <v>150000</v>
      </c>
      <c r="N213" s="154">
        <v>98214.31</v>
      </c>
    </row>
    <row r="214" spans="1:14" ht="13.75" customHeight="1" x14ac:dyDescent="0.35">
      <c r="A214" s="151" t="s">
        <v>1065</v>
      </c>
      <c r="B214" s="152" t="s">
        <v>1066</v>
      </c>
      <c r="C214" s="152" t="s">
        <v>150</v>
      </c>
      <c r="D214" s="152" t="s">
        <v>555</v>
      </c>
      <c r="E214" s="151" t="s">
        <v>163</v>
      </c>
      <c r="F214" s="152" t="s">
        <v>556</v>
      </c>
      <c r="G214" s="152" t="s">
        <v>154</v>
      </c>
      <c r="H214" s="152" t="s">
        <v>637</v>
      </c>
      <c r="I214" s="152" t="s">
        <v>1033</v>
      </c>
      <c r="J214" s="152" t="s">
        <v>1067</v>
      </c>
      <c r="K214" s="152" t="s">
        <v>1068</v>
      </c>
      <c r="L214" s="153">
        <v>45108</v>
      </c>
      <c r="M214" s="154">
        <v>122767</v>
      </c>
      <c r="N214" s="154">
        <v>55245.14</v>
      </c>
    </row>
    <row r="215" spans="1:14" ht="13.75" customHeight="1" x14ac:dyDescent="0.35">
      <c r="A215" s="151" t="s">
        <v>1069</v>
      </c>
      <c r="B215" s="152" t="s">
        <v>1066</v>
      </c>
      <c r="C215" s="152" t="s">
        <v>1070</v>
      </c>
      <c r="D215" s="152" t="s">
        <v>555</v>
      </c>
      <c r="E215" s="151" t="s">
        <v>163</v>
      </c>
      <c r="F215" s="152" t="s">
        <v>556</v>
      </c>
      <c r="G215" s="152" t="s">
        <v>154</v>
      </c>
      <c r="H215" s="152" t="s">
        <v>637</v>
      </c>
      <c r="I215" s="152" t="s">
        <v>1033</v>
      </c>
      <c r="J215" s="152" t="s">
        <v>1067</v>
      </c>
      <c r="K215" s="152" t="s">
        <v>1068</v>
      </c>
      <c r="L215" s="153">
        <v>45108</v>
      </c>
      <c r="M215" s="154">
        <v>337233</v>
      </c>
      <c r="N215" s="154">
        <v>151754.85</v>
      </c>
    </row>
    <row r="216" spans="1:14" ht="13.75" customHeight="1" x14ac:dyDescent="0.35">
      <c r="A216" s="151" t="s">
        <v>1071</v>
      </c>
      <c r="B216" s="152" t="s">
        <v>1072</v>
      </c>
      <c r="C216" s="152" t="s">
        <v>150</v>
      </c>
      <c r="D216" s="152" t="s">
        <v>1073</v>
      </c>
      <c r="E216" s="151" t="s">
        <v>1074</v>
      </c>
      <c r="F216" s="152" t="s">
        <v>1075</v>
      </c>
      <c r="G216" s="152" t="s">
        <v>154</v>
      </c>
      <c r="H216" s="152" t="s">
        <v>1076</v>
      </c>
      <c r="I216" s="152" t="s">
        <v>1077</v>
      </c>
      <c r="J216" s="152" t="s">
        <v>150</v>
      </c>
      <c r="K216" s="152" t="s">
        <v>150</v>
      </c>
      <c r="L216" s="153">
        <v>45240</v>
      </c>
      <c r="M216" s="154">
        <v>21100</v>
      </c>
      <c r="N216" s="154">
        <v>18550.41</v>
      </c>
    </row>
    <row r="217" spans="1:14" ht="13.75" customHeight="1" x14ac:dyDescent="0.35">
      <c r="A217" s="151" t="s">
        <v>1078</v>
      </c>
      <c r="B217" s="152" t="s">
        <v>1072</v>
      </c>
      <c r="C217" s="152" t="s">
        <v>1079</v>
      </c>
      <c r="D217" s="152" t="s">
        <v>1073</v>
      </c>
      <c r="E217" s="151" t="s">
        <v>1074</v>
      </c>
      <c r="F217" s="152" t="s">
        <v>1075</v>
      </c>
      <c r="G217" s="152" t="s">
        <v>154</v>
      </c>
      <c r="H217" s="152" t="s">
        <v>1076</v>
      </c>
      <c r="I217" s="152" t="s">
        <v>1077</v>
      </c>
      <c r="J217" s="152" t="s">
        <v>150</v>
      </c>
      <c r="K217" s="152" t="s">
        <v>1080</v>
      </c>
      <c r="L217" s="153">
        <v>45240</v>
      </c>
      <c r="M217" s="154">
        <v>1025000</v>
      </c>
      <c r="N217" s="154">
        <v>901145.85</v>
      </c>
    </row>
    <row r="218" spans="1:14" ht="13.75" customHeight="1" x14ac:dyDescent="0.35">
      <c r="A218" s="151" t="s">
        <v>1081</v>
      </c>
      <c r="B218" s="152" t="s">
        <v>1082</v>
      </c>
      <c r="C218" s="152" t="s">
        <v>150</v>
      </c>
      <c r="D218" s="152" t="s">
        <v>1083</v>
      </c>
      <c r="E218" s="151" t="s">
        <v>152</v>
      </c>
      <c r="F218" s="152" t="s">
        <v>1084</v>
      </c>
      <c r="G218" s="152" t="s">
        <v>1085</v>
      </c>
      <c r="H218" s="152" t="s">
        <v>1086</v>
      </c>
      <c r="I218" s="152" t="s">
        <v>1087</v>
      </c>
      <c r="J218" s="152" t="s">
        <v>1088</v>
      </c>
      <c r="K218" s="152" t="s">
        <v>1088</v>
      </c>
      <c r="L218" s="153">
        <v>45245</v>
      </c>
      <c r="M218" s="154">
        <v>101621.88</v>
      </c>
      <c r="N218" s="154">
        <v>66538.210000000006</v>
      </c>
    </row>
    <row r="219" spans="1:14" ht="13.75" customHeight="1" x14ac:dyDescent="0.35">
      <c r="A219" s="151" t="s">
        <v>1089</v>
      </c>
      <c r="B219" s="152" t="s">
        <v>1082</v>
      </c>
      <c r="C219" s="152" t="s">
        <v>1090</v>
      </c>
      <c r="D219" s="152" t="s">
        <v>1083</v>
      </c>
      <c r="E219" s="151" t="s">
        <v>152</v>
      </c>
      <c r="F219" s="152" t="s">
        <v>1084</v>
      </c>
      <c r="G219" s="152" t="s">
        <v>1085</v>
      </c>
      <c r="H219" s="152" t="s">
        <v>1091</v>
      </c>
      <c r="I219" s="152" t="s">
        <v>1087</v>
      </c>
      <c r="J219" s="152" t="s">
        <v>1088</v>
      </c>
      <c r="K219" s="152" t="s">
        <v>1088</v>
      </c>
      <c r="L219" s="153">
        <v>45245</v>
      </c>
      <c r="M219" s="154">
        <v>1007947.6</v>
      </c>
      <c r="N219" s="154">
        <v>659965.6399999999</v>
      </c>
    </row>
    <row r="220" spans="1:14" ht="13.75" customHeight="1" x14ac:dyDescent="0.35">
      <c r="A220" s="151" t="s">
        <v>8031</v>
      </c>
      <c r="B220" s="152" t="s">
        <v>8032</v>
      </c>
      <c r="C220" s="152" t="s">
        <v>1090</v>
      </c>
      <c r="D220" s="152" t="s">
        <v>1083</v>
      </c>
      <c r="E220" s="151" t="s">
        <v>152</v>
      </c>
      <c r="F220" s="152" t="s">
        <v>1084</v>
      </c>
      <c r="G220" s="152" t="s">
        <v>1085</v>
      </c>
      <c r="H220" s="152" t="s">
        <v>6406</v>
      </c>
      <c r="I220" s="152" t="s">
        <v>8033</v>
      </c>
      <c r="J220" s="152" t="s">
        <v>431</v>
      </c>
      <c r="K220" s="152" t="s">
        <v>431</v>
      </c>
      <c r="L220" s="153">
        <v>45975</v>
      </c>
      <c r="M220" s="154">
        <v>27994178.789999999</v>
      </c>
      <c r="N220" s="154">
        <v>26327858.640000001</v>
      </c>
    </row>
    <row r="221" spans="1:14" ht="13.75" customHeight="1" x14ac:dyDescent="0.35">
      <c r="A221" s="151" t="s">
        <v>1092</v>
      </c>
      <c r="B221" s="152" t="s">
        <v>1093</v>
      </c>
      <c r="C221" s="152" t="s">
        <v>150</v>
      </c>
      <c r="D221" s="152" t="s">
        <v>1094</v>
      </c>
      <c r="E221" s="151" t="s">
        <v>152</v>
      </c>
      <c r="F221" s="152" t="s">
        <v>1095</v>
      </c>
      <c r="G221" s="152" t="s">
        <v>154</v>
      </c>
      <c r="H221" s="152" t="s">
        <v>965</v>
      </c>
      <c r="I221" s="152" t="s">
        <v>1096</v>
      </c>
      <c r="J221" s="152" t="s">
        <v>1097</v>
      </c>
      <c r="K221" s="152" t="s">
        <v>1098</v>
      </c>
      <c r="L221" s="153">
        <v>45267</v>
      </c>
      <c r="M221" s="154">
        <v>129772.93</v>
      </c>
      <c r="N221" s="154">
        <v>86515.26999999999</v>
      </c>
    </row>
    <row r="222" spans="1:14" ht="13.75" customHeight="1" x14ac:dyDescent="0.35">
      <c r="A222" s="151" t="s">
        <v>1099</v>
      </c>
      <c r="B222" s="152" t="s">
        <v>1093</v>
      </c>
      <c r="C222" s="152" t="s">
        <v>1100</v>
      </c>
      <c r="D222" s="152" t="s">
        <v>1094</v>
      </c>
      <c r="E222" s="151" t="s">
        <v>152</v>
      </c>
      <c r="F222" s="152" t="s">
        <v>1095</v>
      </c>
      <c r="G222" s="152" t="s">
        <v>154</v>
      </c>
      <c r="H222" s="152" t="s">
        <v>965</v>
      </c>
      <c r="I222" s="152" t="s">
        <v>1096</v>
      </c>
      <c r="J222" s="152" t="s">
        <v>1097</v>
      </c>
      <c r="K222" s="152" t="s">
        <v>1098</v>
      </c>
      <c r="L222" s="153">
        <v>45267</v>
      </c>
      <c r="M222" s="154">
        <v>233992.43</v>
      </c>
      <c r="N222" s="154">
        <v>155994.97</v>
      </c>
    </row>
    <row r="223" spans="1:14" ht="13.75" customHeight="1" x14ac:dyDescent="0.35">
      <c r="A223" s="151" t="s">
        <v>1101</v>
      </c>
      <c r="B223" s="152" t="s">
        <v>1102</v>
      </c>
      <c r="C223" s="152" t="s">
        <v>150</v>
      </c>
      <c r="D223" s="152" t="s">
        <v>1103</v>
      </c>
      <c r="E223" s="151" t="s">
        <v>260</v>
      </c>
      <c r="F223" s="152" t="s">
        <v>541</v>
      </c>
      <c r="G223" s="152" t="s">
        <v>1104</v>
      </c>
      <c r="H223" s="152" t="s">
        <v>1105</v>
      </c>
      <c r="I223" s="152" t="s">
        <v>1106</v>
      </c>
      <c r="J223" s="152" t="s">
        <v>150</v>
      </c>
      <c r="K223" s="152" t="s">
        <v>150</v>
      </c>
      <c r="L223" s="153">
        <v>45313</v>
      </c>
      <c r="M223" s="154">
        <v>359907.32</v>
      </c>
      <c r="N223" s="154">
        <v>278928.17</v>
      </c>
    </row>
    <row r="224" spans="1:14" ht="13.75" customHeight="1" x14ac:dyDescent="0.35">
      <c r="A224" s="151" t="s">
        <v>1107</v>
      </c>
      <c r="B224" s="152" t="s">
        <v>1102</v>
      </c>
      <c r="C224" s="152" t="s">
        <v>1108</v>
      </c>
      <c r="D224" s="152" t="s">
        <v>1103</v>
      </c>
      <c r="E224" s="151" t="s">
        <v>260</v>
      </c>
      <c r="F224" s="152" t="s">
        <v>541</v>
      </c>
      <c r="G224" s="152" t="s">
        <v>1104</v>
      </c>
      <c r="H224" s="152" t="s">
        <v>1105</v>
      </c>
      <c r="I224" s="152" t="s">
        <v>1106</v>
      </c>
      <c r="J224" s="152" t="s">
        <v>150</v>
      </c>
      <c r="K224" s="152" t="s">
        <v>150</v>
      </c>
      <c r="L224" s="153">
        <v>45313</v>
      </c>
      <c r="M224" s="154">
        <v>378991.02</v>
      </c>
      <c r="N224" s="154">
        <v>293718.03999999998</v>
      </c>
    </row>
    <row r="225" spans="1:14" ht="13.75" customHeight="1" x14ac:dyDescent="0.35">
      <c r="A225" s="151" t="s">
        <v>1109</v>
      </c>
      <c r="B225" s="152" t="s">
        <v>1110</v>
      </c>
      <c r="C225" s="152" t="s">
        <v>150</v>
      </c>
      <c r="D225" s="152" t="s">
        <v>555</v>
      </c>
      <c r="E225" s="151" t="s">
        <v>163</v>
      </c>
      <c r="F225" s="152" t="s">
        <v>556</v>
      </c>
      <c r="G225" s="152" t="s">
        <v>154</v>
      </c>
      <c r="H225" s="152" t="s">
        <v>1111</v>
      </c>
      <c r="I225" s="152" t="s">
        <v>211</v>
      </c>
      <c r="J225" s="152" t="s">
        <v>1112</v>
      </c>
      <c r="K225" s="152" t="s">
        <v>1113</v>
      </c>
      <c r="L225" s="153">
        <v>45349</v>
      </c>
      <c r="M225" s="154">
        <v>189542.5</v>
      </c>
      <c r="N225" s="154">
        <v>107407.43</v>
      </c>
    </row>
    <row r="226" spans="1:14" ht="13.75" customHeight="1" x14ac:dyDescent="0.35">
      <c r="A226" s="151" t="s">
        <v>1114</v>
      </c>
      <c r="B226" s="152" t="s">
        <v>1110</v>
      </c>
      <c r="C226" s="152" t="s">
        <v>1115</v>
      </c>
      <c r="D226" s="152" t="s">
        <v>555</v>
      </c>
      <c r="E226" s="151" t="s">
        <v>163</v>
      </c>
      <c r="F226" s="152" t="s">
        <v>556</v>
      </c>
      <c r="G226" s="152" t="s">
        <v>154</v>
      </c>
      <c r="H226" s="152" t="s">
        <v>1111</v>
      </c>
      <c r="I226" s="152" t="s">
        <v>211</v>
      </c>
      <c r="J226" s="152" t="s">
        <v>1112</v>
      </c>
      <c r="K226" s="152" t="s">
        <v>1113</v>
      </c>
      <c r="L226" s="153">
        <v>45349</v>
      </c>
      <c r="M226" s="154">
        <v>210872.8</v>
      </c>
      <c r="N226" s="154">
        <v>119494.58</v>
      </c>
    </row>
    <row r="227" spans="1:14" ht="13.75" customHeight="1" x14ac:dyDescent="0.35">
      <c r="A227" s="151" t="s">
        <v>1116</v>
      </c>
      <c r="B227" s="152" t="s">
        <v>1117</v>
      </c>
      <c r="C227" s="152" t="s">
        <v>150</v>
      </c>
      <c r="D227" s="152" t="s">
        <v>1118</v>
      </c>
      <c r="E227" s="151" t="s">
        <v>260</v>
      </c>
      <c r="F227" s="152" t="s">
        <v>372</v>
      </c>
      <c r="G227" s="152" t="s">
        <v>154</v>
      </c>
      <c r="H227" s="152" t="s">
        <v>1119</v>
      </c>
      <c r="I227" s="152" t="s">
        <v>351</v>
      </c>
      <c r="J227" s="152" t="s">
        <v>1120</v>
      </c>
      <c r="K227" s="152" t="s">
        <v>1121</v>
      </c>
      <c r="L227" s="153">
        <v>45274</v>
      </c>
      <c r="M227" s="154">
        <v>300939.42</v>
      </c>
      <c r="N227" s="154">
        <v>230720.2</v>
      </c>
    </row>
    <row r="228" spans="1:14" ht="13.75" customHeight="1" x14ac:dyDescent="0.35">
      <c r="A228" s="151" t="s">
        <v>1122</v>
      </c>
      <c r="B228" s="152" t="s">
        <v>1117</v>
      </c>
      <c r="C228" s="152" t="s">
        <v>1123</v>
      </c>
      <c r="D228" s="152" t="s">
        <v>1118</v>
      </c>
      <c r="E228" s="151" t="s">
        <v>260</v>
      </c>
      <c r="F228" s="152" t="s">
        <v>372</v>
      </c>
      <c r="G228" s="152" t="s">
        <v>154</v>
      </c>
      <c r="H228" s="152" t="s">
        <v>1119</v>
      </c>
      <c r="I228" s="152" t="s">
        <v>351</v>
      </c>
      <c r="J228" s="152" t="s">
        <v>1120</v>
      </c>
      <c r="K228" s="152" t="s">
        <v>1121</v>
      </c>
      <c r="L228" s="153">
        <v>45274</v>
      </c>
      <c r="M228" s="154">
        <v>176592</v>
      </c>
      <c r="N228" s="154">
        <v>135387.20000000001</v>
      </c>
    </row>
    <row r="229" spans="1:14" ht="13.75" customHeight="1" x14ac:dyDescent="0.35">
      <c r="A229" s="151" t="s">
        <v>1124</v>
      </c>
      <c r="B229" s="152" t="s">
        <v>1125</v>
      </c>
      <c r="C229" s="152" t="s">
        <v>150</v>
      </c>
      <c r="D229" s="152" t="s">
        <v>1126</v>
      </c>
      <c r="E229" s="151" t="s">
        <v>163</v>
      </c>
      <c r="F229" s="152" t="s">
        <v>1127</v>
      </c>
      <c r="G229" s="152" t="s">
        <v>154</v>
      </c>
      <c r="H229" s="152" t="s">
        <v>1128</v>
      </c>
      <c r="I229" s="152" t="s">
        <v>1129</v>
      </c>
      <c r="J229" s="152" t="s">
        <v>1130</v>
      </c>
      <c r="K229" s="152" t="s">
        <v>1131</v>
      </c>
      <c r="L229" s="153">
        <v>45452</v>
      </c>
      <c r="M229" s="154">
        <v>252681.31</v>
      </c>
      <c r="N229" s="154">
        <v>160031.48000000001</v>
      </c>
    </row>
    <row r="230" spans="1:14" ht="13.75" customHeight="1" x14ac:dyDescent="0.35">
      <c r="A230" s="151" t="s">
        <v>1132</v>
      </c>
      <c r="B230" s="152" t="s">
        <v>1125</v>
      </c>
      <c r="C230" s="152" t="s">
        <v>1133</v>
      </c>
      <c r="D230" s="152" t="s">
        <v>1126</v>
      </c>
      <c r="E230" s="151" t="s">
        <v>163</v>
      </c>
      <c r="F230" s="152" t="s">
        <v>1127</v>
      </c>
      <c r="G230" s="152" t="s">
        <v>154</v>
      </c>
      <c r="H230" s="152" t="s">
        <v>1128</v>
      </c>
      <c r="I230" s="152" t="s">
        <v>1129</v>
      </c>
      <c r="J230" s="152" t="s">
        <v>1130</v>
      </c>
      <c r="K230" s="152" t="s">
        <v>1131</v>
      </c>
      <c r="L230" s="153">
        <v>45452</v>
      </c>
      <c r="M230" s="154">
        <v>87318.69</v>
      </c>
      <c r="N230" s="154">
        <v>55301.86</v>
      </c>
    </row>
    <row r="231" spans="1:14" ht="13.75" customHeight="1" x14ac:dyDescent="0.35">
      <c r="A231" s="151" t="s">
        <v>1134</v>
      </c>
      <c r="B231" s="152" t="s">
        <v>1135</v>
      </c>
      <c r="C231" s="152" t="s">
        <v>150</v>
      </c>
      <c r="D231" s="152" t="s">
        <v>1136</v>
      </c>
      <c r="E231" s="151" t="s">
        <v>260</v>
      </c>
      <c r="F231" s="152" t="s">
        <v>319</v>
      </c>
      <c r="G231" s="152" t="s">
        <v>154</v>
      </c>
      <c r="H231" s="152" t="s">
        <v>1137</v>
      </c>
      <c r="I231" s="152" t="s">
        <v>1138</v>
      </c>
      <c r="J231" s="152" t="s">
        <v>1139</v>
      </c>
      <c r="K231" s="152" t="s">
        <v>1140</v>
      </c>
      <c r="L231" s="153">
        <v>45413</v>
      </c>
      <c r="M231" s="154">
        <v>502356</v>
      </c>
      <c r="N231" s="154">
        <v>406071.1</v>
      </c>
    </row>
    <row r="232" spans="1:14" ht="13.75" customHeight="1" x14ac:dyDescent="0.35">
      <c r="A232" s="151" t="s">
        <v>1141</v>
      </c>
      <c r="B232" s="152" t="s">
        <v>1142</v>
      </c>
      <c r="C232" s="152" t="s">
        <v>150</v>
      </c>
      <c r="D232" s="152" t="s">
        <v>1143</v>
      </c>
      <c r="E232" s="151" t="s">
        <v>260</v>
      </c>
      <c r="F232" s="152" t="s">
        <v>506</v>
      </c>
      <c r="G232" s="152" t="s">
        <v>154</v>
      </c>
      <c r="H232" s="152" t="s">
        <v>1144</v>
      </c>
      <c r="I232" s="152" t="s">
        <v>1145</v>
      </c>
      <c r="J232" s="152" t="s">
        <v>1146</v>
      </c>
      <c r="K232" s="152" t="s">
        <v>1147</v>
      </c>
      <c r="L232" s="153">
        <v>45292</v>
      </c>
      <c r="M232" s="154">
        <v>162000</v>
      </c>
      <c r="N232" s="154">
        <v>125550</v>
      </c>
    </row>
    <row r="233" spans="1:14" ht="13.75" customHeight="1" x14ac:dyDescent="0.35">
      <c r="A233" s="151" t="s">
        <v>1148</v>
      </c>
      <c r="B233" s="152" t="s">
        <v>1142</v>
      </c>
      <c r="C233" s="152" t="s">
        <v>1149</v>
      </c>
      <c r="D233" s="152" t="s">
        <v>1143</v>
      </c>
      <c r="E233" s="151" t="s">
        <v>260</v>
      </c>
      <c r="F233" s="152" t="s">
        <v>506</v>
      </c>
      <c r="G233" s="152" t="s">
        <v>154</v>
      </c>
      <c r="H233" s="152" t="s">
        <v>1144</v>
      </c>
      <c r="I233" s="152" t="s">
        <v>1145</v>
      </c>
      <c r="J233" s="152" t="s">
        <v>1146</v>
      </c>
      <c r="K233" s="152" t="s">
        <v>1147</v>
      </c>
      <c r="L233" s="153">
        <v>45292</v>
      </c>
      <c r="M233" s="154">
        <v>382720.44</v>
      </c>
      <c r="N233" s="154">
        <v>296608.3</v>
      </c>
    </row>
    <row r="234" spans="1:14" ht="13.75" customHeight="1" x14ac:dyDescent="0.35">
      <c r="A234" s="151" t="s">
        <v>1150</v>
      </c>
      <c r="B234" s="152" t="s">
        <v>1151</v>
      </c>
      <c r="C234" s="152" t="s">
        <v>150</v>
      </c>
      <c r="D234" s="152" t="s">
        <v>1152</v>
      </c>
      <c r="E234" s="151" t="s">
        <v>260</v>
      </c>
      <c r="F234" s="152" t="s">
        <v>1153</v>
      </c>
      <c r="G234" s="152" t="s">
        <v>154</v>
      </c>
      <c r="H234" s="152" t="s">
        <v>1154</v>
      </c>
      <c r="I234" s="152" t="s">
        <v>1155</v>
      </c>
      <c r="J234" s="152" t="s">
        <v>150</v>
      </c>
      <c r="K234" s="152" t="s">
        <v>150</v>
      </c>
      <c r="L234" s="153">
        <v>45253</v>
      </c>
      <c r="M234" s="154">
        <v>89950</v>
      </c>
      <c r="N234" s="154">
        <v>68212.14</v>
      </c>
    </row>
    <row r="235" spans="1:14" ht="13.75" customHeight="1" x14ac:dyDescent="0.35">
      <c r="A235" s="151" t="s">
        <v>1156</v>
      </c>
      <c r="B235" s="152" t="s">
        <v>1157</v>
      </c>
      <c r="C235" s="152" t="s">
        <v>150</v>
      </c>
      <c r="D235" s="152" t="s">
        <v>1152</v>
      </c>
      <c r="E235" s="151" t="s">
        <v>260</v>
      </c>
      <c r="F235" s="152" t="s">
        <v>1153</v>
      </c>
      <c r="G235" s="152" t="s">
        <v>154</v>
      </c>
      <c r="H235" s="152" t="s">
        <v>1154</v>
      </c>
      <c r="I235" s="152" t="s">
        <v>1158</v>
      </c>
      <c r="J235" s="152" t="s">
        <v>150</v>
      </c>
      <c r="K235" s="152" t="s">
        <v>150</v>
      </c>
      <c r="L235" s="153">
        <v>45253</v>
      </c>
      <c r="M235" s="154">
        <v>89950</v>
      </c>
      <c r="N235" s="154">
        <v>68212.14</v>
      </c>
    </row>
    <row r="236" spans="1:14" ht="13.75" customHeight="1" x14ac:dyDescent="0.35">
      <c r="A236" s="151" t="s">
        <v>1159</v>
      </c>
      <c r="B236" s="152" t="s">
        <v>1160</v>
      </c>
      <c r="C236" s="152" t="s">
        <v>150</v>
      </c>
      <c r="D236" s="152" t="s">
        <v>853</v>
      </c>
      <c r="E236" s="151" t="s">
        <v>163</v>
      </c>
      <c r="F236" s="152" t="s">
        <v>231</v>
      </c>
      <c r="G236" s="152" t="s">
        <v>154</v>
      </c>
      <c r="H236" s="152" t="s">
        <v>1161</v>
      </c>
      <c r="I236" s="152" t="s">
        <v>1162</v>
      </c>
      <c r="J236" s="152" t="s">
        <v>1163</v>
      </c>
      <c r="K236" s="152" t="s">
        <v>1164</v>
      </c>
      <c r="L236" s="153">
        <v>45323</v>
      </c>
      <c r="M236" s="154">
        <v>100839.75</v>
      </c>
      <c r="N236" s="154">
        <v>57142.54</v>
      </c>
    </row>
    <row r="237" spans="1:14" ht="13.75" customHeight="1" x14ac:dyDescent="0.35">
      <c r="A237" s="151" t="s">
        <v>1165</v>
      </c>
      <c r="B237" s="152" t="s">
        <v>1160</v>
      </c>
      <c r="C237" s="152" t="s">
        <v>1166</v>
      </c>
      <c r="D237" s="152" t="s">
        <v>853</v>
      </c>
      <c r="E237" s="151" t="s">
        <v>163</v>
      </c>
      <c r="F237" s="152" t="s">
        <v>231</v>
      </c>
      <c r="G237" s="152" t="s">
        <v>154</v>
      </c>
      <c r="H237" s="152" t="s">
        <v>1161</v>
      </c>
      <c r="I237" s="152" t="s">
        <v>1162</v>
      </c>
      <c r="J237" s="152" t="s">
        <v>1163</v>
      </c>
      <c r="K237" s="152" t="s">
        <v>1164</v>
      </c>
      <c r="L237" s="153">
        <v>45323</v>
      </c>
      <c r="M237" s="154">
        <v>201679.51</v>
      </c>
      <c r="N237" s="154">
        <v>114285.04</v>
      </c>
    </row>
    <row r="238" spans="1:14" ht="13.75" customHeight="1" x14ac:dyDescent="0.35">
      <c r="A238" s="151" t="s">
        <v>1167</v>
      </c>
      <c r="B238" s="152" t="s">
        <v>1168</v>
      </c>
      <c r="C238" s="152" t="s">
        <v>1169</v>
      </c>
      <c r="D238" s="152" t="s">
        <v>1170</v>
      </c>
      <c r="E238" s="151" t="s">
        <v>163</v>
      </c>
      <c r="F238" s="152" t="s">
        <v>685</v>
      </c>
      <c r="G238" s="152" t="s">
        <v>154</v>
      </c>
      <c r="H238" s="152" t="s">
        <v>1171</v>
      </c>
      <c r="I238" s="152" t="s">
        <v>1172</v>
      </c>
      <c r="J238" s="152" t="s">
        <v>1173</v>
      </c>
      <c r="K238" s="152" t="s">
        <v>1174</v>
      </c>
      <c r="L238" s="153">
        <v>45369</v>
      </c>
      <c r="M238" s="154">
        <v>140000</v>
      </c>
      <c r="N238" s="154">
        <v>81666.709999999992</v>
      </c>
    </row>
    <row r="239" spans="1:14" ht="13.75" customHeight="1" x14ac:dyDescent="0.35">
      <c r="A239" s="151" t="s">
        <v>1175</v>
      </c>
      <c r="B239" s="152" t="s">
        <v>1176</v>
      </c>
      <c r="C239" s="152" t="s">
        <v>150</v>
      </c>
      <c r="D239" s="152" t="s">
        <v>812</v>
      </c>
      <c r="E239" s="151" t="s">
        <v>260</v>
      </c>
      <c r="F239" s="152" t="s">
        <v>164</v>
      </c>
      <c r="G239" s="152" t="s">
        <v>154</v>
      </c>
      <c r="H239" s="152" t="s">
        <v>804</v>
      </c>
      <c r="I239" s="152" t="s">
        <v>263</v>
      </c>
      <c r="J239" s="152" t="s">
        <v>1177</v>
      </c>
      <c r="K239" s="152" t="s">
        <v>1178</v>
      </c>
      <c r="L239" s="153">
        <v>45458</v>
      </c>
      <c r="M239" s="154">
        <v>230000</v>
      </c>
      <c r="N239" s="154">
        <v>187833.32</v>
      </c>
    </row>
    <row r="240" spans="1:14" ht="13.75" customHeight="1" x14ac:dyDescent="0.35">
      <c r="A240" s="151" t="s">
        <v>1179</v>
      </c>
      <c r="B240" s="152" t="s">
        <v>1176</v>
      </c>
      <c r="C240" s="152" t="s">
        <v>1180</v>
      </c>
      <c r="D240" s="152" t="s">
        <v>812</v>
      </c>
      <c r="E240" s="151" t="s">
        <v>260</v>
      </c>
      <c r="F240" s="152" t="s">
        <v>164</v>
      </c>
      <c r="G240" s="152" t="s">
        <v>154</v>
      </c>
      <c r="H240" s="152" t="s">
        <v>804</v>
      </c>
      <c r="I240" s="152" t="s">
        <v>263</v>
      </c>
      <c r="J240" s="152" t="s">
        <v>1177</v>
      </c>
      <c r="K240" s="152" t="s">
        <v>1178</v>
      </c>
      <c r="L240" s="153">
        <v>45458</v>
      </c>
      <c r="M240" s="154">
        <v>187719.6</v>
      </c>
      <c r="N240" s="154">
        <v>153304.34</v>
      </c>
    </row>
    <row r="241" spans="1:14" ht="13.75" customHeight="1" x14ac:dyDescent="0.35">
      <c r="A241" s="151" t="s">
        <v>1181</v>
      </c>
      <c r="B241" s="152" t="s">
        <v>1182</v>
      </c>
      <c r="C241" s="152" t="s">
        <v>150</v>
      </c>
      <c r="D241" s="152" t="s">
        <v>1183</v>
      </c>
      <c r="E241" s="151" t="s">
        <v>260</v>
      </c>
      <c r="F241" s="152" t="s">
        <v>1184</v>
      </c>
      <c r="G241" s="152" t="s">
        <v>154</v>
      </c>
      <c r="H241" s="152" t="s">
        <v>1185</v>
      </c>
      <c r="I241" s="152" t="s">
        <v>1186</v>
      </c>
      <c r="J241" s="152" t="s">
        <v>1187</v>
      </c>
      <c r="K241" s="152" t="s">
        <v>1188</v>
      </c>
      <c r="L241" s="153">
        <v>45537</v>
      </c>
      <c r="M241" s="154">
        <v>90000</v>
      </c>
      <c r="N241" s="154">
        <v>75750</v>
      </c>
    </row>
    <row r="242" spans="1:14" ht="13.75" customHeight="1" x14ac:dyDescent="0.35">
      <c r="A242" s="151" t="s">
        <v>1189</v>
      </c>
      <c r="B242" s="152" t="s">
        <v>1182</v>
      </c>
      <c r="C242" s="152" t="s">
        <v>1190</v>
      </c>
      <c r="D242" s="152" t="s">
        <v>1183</v>
      </c>
      <c r="E242" s="151" t="s">
        <v>260</v>
      </c>
      <c r="F242" s="152" t="s">
        <v>1184</v>
      </c>
      <c r="G242" s="152" t="s">
        <v>154</v>
      </c>
      <c r="H242" s="152" t="s">
        <v>1185</v>
      </c>
      <c r="I242" s="152" t="s">
        <v>1186</v>
      </c>
      <c r="J242" s="152" t="s">
        <v>1187</v>
      </c>
      <c r="K242" s="152" t="s">
        <v>1188</v>
      </c>
      <c r="L242" s="153">
        <v>45537</v>
      </c>
      <c r="M242" s="154">
        <v>35870.75</v>
      </c>
      <c r="N242" s="154">
        <v>30191.24</v>
      </c>
    </row>
    <row r="243" spans="1:14" ht="13.75" customHeight="1" x14ac:dyDescent="0.35">
      <c r="A243" s="151" t="s">
        <v>1191</v>
      </c>
      <c r="B243" s="152" t="s">
        <v>1192</v>
      </c>
      <c r="C243" s="152" t="s">
        <v>1193</v>
      </c>
      <c r="D243" s="152" t="s">
        <v>1194</v>
      </c>
      <c r="E243" s="151" t="s">
        <v>260</v>
      </c>
      <c r="F243" s="152" t="s">
        <v>999</v>
      </c>
      <c r="G243" s="152" t="s">
        <v>220</v>
      </c>
      <c r="H243" s="152" t="s">
        <v>1195</v>
      </c>
      <c r="I243" s="152" t="s">
        <v>1196</v>
      </c>
      <c r="J243" s="152" t="s">
        <v>1197</v>
      </c>
      <c r="K243" s="152" t="s">
        <v>1198</v>
      </c>
      <c r="L243" s="153">
        <v>45639</v>
      </c>
      <c r="M243" s="154">
        <v>123500</v>
      </c>
      <c r="N243" s="154">
        <v>107033.28</v>
      </c>
    </row>
    <row r="244" spans="1:14" ht="13.75" customHeight="1" x14ac:dyDescent="0.35">
      <c r="A244" s="151" t="s">
        <v>1199</v>
      </c>
      <c r="B244" s="152" t="s">
        <v>1200</v>
      </c>
      <c r="C244" s="152" t="s">
        <v>150</v>
      </c>
      <c r="D244" s="152" t="s">
        <v>1126</v>
      </c>
      <c r="E244" s="151" t="s">
        <v>152</v>
      </c>
      <c r="F244" s="152" t="s">
        <v>1127</v>
      </c>
      <c r="G244" s="152" t="s">
        <v>154</v>
      </c>
      <c r="H244" s="152" t="s">
        <v>1201</v>
      </c>
      <c r="I244" s="152" t="s">
        <v>1202</v>
      </c>
      <c r="J244" s="152" t="s">
        <v>1203</v>
      </c>
      <c r="K244" s="152" t="s">
        <v>1204</v>
      </c>
      <c r="L244" s="153">
        <v>45580</v>
      </c>
      <c r="M244" s="154">
        <v>100000</v>
      </c>
      <c r="N244" s="154">
        <v>78571.42</v>
      </c>
    </row>
    <row r="245" spans="1:14" ht="13.75" customHeight="1" x14ac:dyDescent="0.35">
      <c r="A245" s="151" t="s">
        <v>1205</v>
      </c>
      <c r="B245" s="152" t="s">
        <v>1200</v>
      </c>
      <c r="C245" s="152" t="s">
        <v>1206</v>
      </c>
      <c r="D245" s="152" t="s">
        <v>1126</v>
      </c>
      <c r="E245" s="151" t="s">
        <v>152</v>
      </c>
      <c r="F245" s="152" t="s">
        <v>1127</v>
      </c>
      <c r="G245" s="152" t="s">
        <v>154</v>
      </c>
      <c r="H245" s="152" t="s">
        <v>1201</v>
      </c>
      <c r="I245" s="152" t="s">
        <v>1202</v>
      </c>
      <c r="J245" s="152" t="s">
        <v>1203</v>
      </c>
      <c r="K245" s="152" t="s">
        <v>1204</v>
      </c>
      <c r="L245" s="153">
        <v>45580</v>
      </c>
      <c r="M245" s="154">
        <v>19945.98</v>
      </c>
      <c r="N245" s="154">
        <v>15671.86</v>
      </c>
    </row>
    <row r="246" spans="1:14" ht="13.75" customHeight="1" x14ac:dyDescent="0.35">
      <c r="A246" s="151" t="s">
        <v>1207</v>
      </c>
      <c r="B246" s="152" t="s">
        <v>1208</v>
      </c>
      <c r="C246" s="152" t="s">
        <v>150</v>
      </c>
      <c r="D246" s="152" t="s">
        <v>1209</v>
      </c>
      <c r="E246" s="151" t="s">
        <v>1074</v>
      </c>
      <c r="F246" s="152" t="s">
        <v>517</v>
      </c>
      <c r="G246" s="152" t="s">
        <v>1104</v>
      </c>
      <c r="H246" s="152" t="s">
        <v>150</v>
      </c>
      <c r="I246" s="152" t="s">
        <v>150</v>
      </c>
      <c r="J246" s="152" t="s">
        <v>150</v>
      </c>
      <c r="K246" s="152" t="s">
        <v>150</v>
      </c>
      <c r="L246" s="153">
        <v>45200</v>
      </c>
      <c r="M246" s="154">
        <v>1681003</v>
      </c>
      <c r="N246" s="154">
        <v>1470877.62</v>
      </c>
    </row>
    <row r="247" spans="1:14" ht="13.75" customHeight="1" x14ac:dyDescent="0.35">
      <c r="A247" s="151" t="s">
        <v>1210</v>
      </c>
      <c r="B247" s="152" t="s">
        <v>1208</v>
      </c>
      <c r="C247" s="152" t="s">
        <v>1211</v>
      </c>
      <c r="D247" s="152" t="s">
        <v>1209</v>
      </c>
      <c r="E247" s="151" t="s">
        <v>1074</v>
      </c>
      <c r="F247" s="152" t="s">
        <v>517</v>
      </c>
      <c r="G247" s="152" t="s">
        <v>1104</v>
      </c>
      <c r="H247" s="152" t="s">
        <v>150</v>
      </c>
      <c r="I247" s="152" t="s">
        <v>150</v>
      </c>
      <c r="J247" s="152" t="s">
        <v>150</v>
      </c>
      <c r="K247" s="152" t="s">
        <v>150</v>
      </c>
      <c r="L247" s="153">
        <v>45200</v>
      </c>
      <c r="M247" s="154">
        <v>32850</v>
      </c>
      <c r="N247" s="154">
        <v>28743.67</v>
      </c>
    </row>
    <row r="248" spans="1:14" ht="13.75" customHeight="1" x14ac:dyDescent="0.35">
      <c r="A248" s="151" t="s">
        <v>1212</v>
      </c>
      <c r="B248" s="152" t="s">
        <v>1213</v>
      </c>
      <c r="C248" s="152" t="s">
        <v>150</v>
      </c>
      <c r="D248" s="152" t="s">
        <v>1214</v>
      </c>
      <c r="E248" s="151" t="s">
        <v>163</v>
      </c>
      <c r="F248" s="152" t="s">
        <v>1215</v>
      </c>
      <c r="G248" s="152" t="s">
        <v>154</v>
      </c>
      <c r="H248" s="152" t="s">
        <v>1216</v>
      </c>
      <c r="I248" s="152" t="s">
        <v>1217</v>
      </c>
      <c r="J248" s="152" t="s">
        <v>1218</v>
      </c>
      <c r="K248" s="152" t="s">
        <v>1219</v>
      </c>
      <c r="L248" s="153">
        <v>45566</v>
      </c>
      <c r="M248" s="154">
        <v>63000</v>
      </c>
      <c r="N248" s="154">
        <v>44100</v>
      </c>
    </row>
    <row r="249" spans="1:14" ht="13.75" customHeight="1" x14ac:dyDescent="0.35">
      <c r="A249" s="151" t="s">
        <v>1220</v>
      </c>
      <c r="B249" s="152" t="s">
        <v>1213</v>
      </c>
      <c r="C249" s="152" t="s">
        <v>1221</v>
      </c>
      <c r="D249" s="152" t="s">
        <v>1214</v>
      </c>
      <c r="E249" s="151" t="s">
        <v>163</v>
      </c>
      <c r="F249" s="152" t="s">
        <v>1215</v>
      </c>
      <c r="G249" s="152" t="s">
        <v>154</v>
      </c>
      <c r="H249" s="152" t="s">
        <v>1216</v>
      </c>
      <c r="I249" s="152" t="s">
        <v>1217</v>
      </c>
      <c r="J249" s="152" t="s">
        <v>1218</v>
      </c>
      <c r="K249" s="152" t="s">
        <v>1219</v>
      </c>
      <c r="L249" s="153">
        <v>45566</v>
      </c>
      <c r="M249" s="154">
        <v>120000</v>
      </c>
      <c r="N249" s="154">
        <v>84000</v>
      </c>
    </row>
    <row r="250" spans="1:14" ht="13.75" customHeight="1" x14ac:dyDescent="0.35">
      <c r="A250" s="151" t="s">
        <v>1222</v>
      </c>
      <c r="B250" s="152" t="s">
        <v>1223</v>
      </c>
      <c r="C250" s="152" t="s">
        <v>150</v>
      </c>
      <c r="D250" s="152" t="s">
        <v>1224</v>
      </c>
      <c r="E250" s="151" t="s">
        <v>260</v>
      </c>
      <c r="F250" s="152" t="s">
        <v>715</v>
      </c>
      <c r="G250" s="152" t="s">
        <v>220</v>
      </c>
      <c r="H250" s="152" t="s">
        <v>4947</v>
      </c>
      <c r="I250" s="152" t="s">
        <v>1225</v>
      </c>
      <c r="J250" s="152" t="s">
        <v>1226</v>
      </c>
      <c r="K250" s="152" t="s">
        <v>150</v>
      </c>
      <c r="L250" s="153">
        <v>45597</v>
      </c>
      <c r="M250" s="154">
        <v>157709.39000000001</v>
      </c>
      <c r="N250" s="154">
        <v>135367.31</v>
      </c>
    </row>
    <row r="251" spans="1:14" ht="13.75" customHeight="1" x14ac:dyDescent="0.35">
      <c r="A251" s="151" t="s">
        <v>1227</v>
      </c>
      <c r="B251" s="152" t="s">
        <v>1223</v>
      </c>
      <c r="C251" s="152" t="s">
        <v>1228</v>
      </c>
      <c r="D251" s="152" t="s">
        <v>1224</v>
      </c>
      <c r="E251" s="151" t="s">
        <v>260</v>
      </c>
      <c r="F251" s="152" t="s">
        <v>715</v>
      </c>
      <c r="G251" s="152" t="s">
        <v>220</v>
      </c>
      <c r="H251" s="152" t="s">
        <v>1229</v>
      </c>
      <c r="I251" s="152" t="s">
        <v>1225</v>
      </c>
      <c r="J251" s="152" t="s">
        <v>1226</v>
      </c>
      <c r="K251" s="152" t="s">
        <v>150</v>
      </c>
      <c r="L251" s="153">
        <v>45597</v>
      </c>
      <c r="M251" s="154">
        <v>170649.41</v>
      </c>
      <c r="N251" s="154">
        <v>146474.06</v>
      </c>
    </row>
    <row r="252" spans="1:14" ht="13.75" customHeight="1" x14ac:dyDescent="0.35">
      <c r="A252" s="151" t="s">
        <v>1230</v>
      </c>
      <c r="B252" s="152" t="s">
        <v>208</v>
      </c>
      <c r="C252" s="152" t="s">
        <v>150</v>
      </c>
      <c r="D252" s="152" t="s">
        <v>457</v>
      </c>
      <c r="E252" s="151" t="s">
        <v>163</v>
      </c>
      <c r="F252" s="152" t="s">
        <v>164</v>
      </c>
      <c r="G252" s="152" t="s">
        <v>154</v>
      </c>
      <c r="H252" s="152" t="s">
        <v>1231</v>
      </c>
      <c r="I252" s="152" t="s">
        <v>585</v>
      </c>
      <c r="J252" s="152" t="s">
        <v>1232</v>
      </c>
      <c r="K252" s="152" t="s">
        <v>150</v>
      </c>
      <c r="L252" s="153">
        <v>45658</v>
      </c>
      <c r="M252" s="154">
        <v>285000</v>
      </c>
      <c r="N252" s="154">
        <v>213750</v>
      </c>
    </row>
    <row r="253" spans="1:14" ht="13.75" customHeight="1" x14ac:dyDescent="0.35">
      <c r="A253" s="151" t="s">
        <v>1233</v>
      </c>
      <c r="B253" s="152" t="s">
        <v>208</v>
      </c>
      <c r="C253" s="152" t="s">
        <v>1234</v>
      </c>
      <c r="D253" s="152" t="s">
        <v>457</v>
      </c>
      <c r="E253" s="151" t="s">
        <v>163</v>
      </c>
      <c r="F253" s="152" t="s">
        <v>164</v>
      </c>
      <c r="G253" s="152" t="s">
        <v>154</v>
      </c>
      <c r="H253" s="152" t="s">
        <v>1231</v>
      </c>
      <c r="I253" s="152" t="s">
        <v>585</v>
      </c>
      <c r="J253" s="152" t="s">
        <v>1232</v>
      </c>
      <c r="K253" s="152" t="s">
        <v>150</v>
      </c>
      <c r="L253" s="153">
        <v>45658</v>
      </c>
      <c r="M253" s="154">
        <v>100000</v>
      </c>
      <c r="N253" s="154">
        <v>74999.990000000005</v>
      </c>
    </row>
    <row r="254" spans="1:14" ht="13.75" customHeight="1" x14ac:dyDescent="0.35">
      <c r="A254" s="151" t="s">
        <v>1235</v>
      </c>
      <c r="B254" s="152" t="s">
        <v>1236</v>
      </c>
      <c r="C254" s="152" t="s">
        <v>150</v>
      </c>
      <c r="D254" s="152" t="s">
        <v>583</v>
      </c>
      <c r="E254" s="151" t="s">
        <v>152</v>
      </c>
      <c r="F254" s="152" t="s">
        <v>164</v>
      </c>
      <c r="G254" s="152" t="s">
        <v>154</v>
      </c>
      <c r="H254" s="152" t="s">
        <v>1237</v>
      </c>
      <c r="I254" s="152" t="s">
        <v>916</v>
      </c>
      <c r="J254" s="152" t="s">
        <v>1238</v>
      </c>
      <c r="K254" s="152" t="s">
        <v>1239</v>
      </c>
      <c r="L254" s="153">
        <v>45618</v>
      </c>
      <c r="M254" s="154">
        <v>1000000</v>
      </c>
      <c r="N254" s="154">
        <v>797619.08</v>
      </c>
    </row>
    <row r="255" spans="1:14" ht="13.75" customHeight="1" x14ac:dyDescent="0.35">
      <c r="A255" s="151" t="s">
        <v>1240</v>
      </c>
      <c r="B255" s="152" t="s">
        <v>1241</v>
      </c>
      <c r="C255" s="152" t="s">
        <v>1242</v>
      </c>
      <c r="D255" s="152" t="s">
        <v>583</v>
      </c>
      <c r="E255" s="151" t="s">
        <v>152</v>
      </c>
      <c r="F255" s="152" t="s">
        <v>164</v>
      </c>
      <c r="G255" s="152" t="s">
        <v>154</v>
      </c>
      <c r="H255" s="152" t="s">
        <v>1237</v>
      </c>
      <c r="I255" s="152" t="s">
        <v>916</v>
      </c>
      <c r="J255" s="152" t="s">
        <v>1243</v>
      </c>
      <c r="K255" s="152" t="s">
        <v>1239</v>
      </c>
      <c r="L255" s="153">
        <v>45618</v>
      </c>
      <c r="M255" s="154">
        <v>5000000</v>
      </c>
      <c r="N255" s="154">
        <v>3988095.24</v>
      </c>
    </row>
    <row r="256" spans="1:14" ht="13.75" customHeight="1" x14ac:dyDescent="0.35">
      <c r="A256" s="151" t="s">
        <v>1244</v>
      </c>
      <c r="B256" s="152" t="s">
        <v>1245</v>
      </c>
      <c r="C256" s="152" t="s">
        <v>150</v>
      </c>
      <c r="D256" s="152" t="s">
        <v>667</v>
      </c>
      <c r="E256" s="151" t="s">
        <v>163</v>
      </c>
      <c r="F256" s="152" t="s">
        <v>668</v>
      </c>
      <c r="G256" s="152" t="s">
        <v>154</v>
      </c>
      <c r="H256" s="152" t="s">
        <v>1246</v>
      </c>
      <c r="I256" s="152" t="s">
        <v>1247</v>
      </c>
      <c r="J256" s="152" t="s">
        <v>1248</v>
      </c>
      <c r="K256" s="152" t="s">
        <v>1249</v>
      </c>
      <c r="L256" s="153">
        <v>45735</v>
      </c>
      <c r="M256" s="154">
        <v>18832.68</v>
      </c>
      <c r="N256" s="154">
        <v>14752.26</v>
      </c>
    </row>
    <row r="257" spans="1:14" ht="13.75" customHeight="1" x14ac:dyDescent="0.35">
      <c r="A257" s="151" t="s">
        <v>1250</v>
      </c>
      <c r="B257" s="152" t="s">
        <v>1245</v>
      </c>
      <c r="C257" s="152" t="s">
        <v>1251</v>
      </c>
      <c r="D257" s="152" t="s">
        <v>667</v>
      </c>
      <c r="E257" s="151" t="s">
        <v>163</v>
      </c>
      <c r="F257" s="152" t="s">
        <v>668</v>
      </c>
      <c r="G257" s="152" t="s">
        <v>154</v>
      </c>
      <c r="H257" s="152" t="s">
        <v>1246</v>
      </c>
      <c r="I257" s="152" t="s">
        <v>1247</v>
      </c>
      <c r="J257" s="152" t="s">
        <v>1248</v>
      </c>
      <c r="K257" s="152" t="s">
        <v>1249</v>
      </c>
      <c r="L257" s="153">
        <v>45735</v>
      </c>
      <c r="M257" s="154">
        <v>209082.67</v>
      </c>
      <c r="N257" s="154">
        <v>163781.44</v>
      </c>
    </row>
    <row r="258" spans="1:14" ht="13.75" customHeight="1" x14ac:dyDescent="0.35">
      <c r="A258" s="151" t="s">
        <v>1252</v>
      </c>
      <c r="B258" s="152" t="s">
        <v>1253</v>
      </c>
      <c r="C258" s="152" t="s">
        <v>150</v>
      </c>
      <c r="D258" s="152" t="s">
        <v>1254</v>
      </c>
      <c r="E258" s="151" t="s">
        <v>163</v>
      </c>
      <c r="F258" s="152" t="s">
        <v>1255</v>
      </c>
      <c r="G258" s="152" t="s">
        <v>154</v>
      </c>
      <c r="H258" s="152" t="s">
        <v>1256</v>
      </c>
      <c r="I258" s="152" t="s">
        <v>1257</v>
      </c>
      <c r="J258" s="152" t="s">
        <v>1258</v>
      </c>
      <c r="K258" s="152" t="s">
        <v>1259</v>
      </c>
      <c r="L258" s="153">
        <v>45674</v>
      </c>
      <c r="M258" s="154">
        <v>127629.72</v>
      </c>
      <c r="N258" s="154">
        <v>95722.3</v>
      </c>
    </row>
    <row r="259" spans="1:14" ht="13.75" customHeight="1" x14ac:dyDescent="0.35">
      <c r="A259" s="151" t="s">
        <v>1260</v>
      </c>
      <c r="B259" s="152" t="s">
        <v>1253</v>
      </c>
      <c r="C259" s="152" t="s">
        <v>1261</v>
      </c>
      <c r="D259" s="152" t="s">
        <v>1254</v>
      </c>
      <c r="E259" s="151" t="s">
        <v>163</v>
      </c>
      <c r="F259" s="152" t="s">
        <v>1255</v>
      </c>
      <c r="G259" s="152" t="s">
        <v>154</v>
      </c>
      <c r="H259" s="152" t="s">
        <v>1256</v>
      </c>
      <c r="I259" s="152" t="s">
        <v>1257</v>
      </c>
      <c r="J259" s="152" t="s">
        <v>1258</v>
      </c>
      <c r="K259" s="152" t="s">
        <v>1259</v>
      </c>
      <c r="L259" s="153">
        <v>45674</v>
      </c>
      <c r="M259" s="154">
        <v>178681.48</v>
      </c>
      <c r="N259" s="154">
        <v>134011.13</v>
      </c>
    </row>
    <row r="260" spans="1:14" ht="13.75" customHeight="1" x14ac:dyDescent="0.35">
      <c r="A260" s="151" t="s">
        <v>1262</v>
      </c>
      <c r="B260" s="152" t="s">
        <v>1263</v>
      </c>
      <c r="C260" s="152" t="s">
        <v>150</v>
      </c>
      <c r="D260" s="152" t="s">
        <v>1264</v>
      </c>
      <c r="E260" s="151" t="s">
        <v>260</v>
      </c>
      <c r="F260" s="152" t="s">
        <v>715</v>
      </c>
      <c r="G260" s="152" t="s">
        <v>220</v>
      </c>
      <c r="H260" s="152" t="s">
        <v>1265</v>
      </c>
      <c r="I260" s="152" t="s">
        <v>787</v>
      </c>
      <c r="J260" s="152" t="s">
        <v>1266</v>
      </c>
      <c r="K260" s="152" t="s">
        <v>431</v>
      </c>
      <c r="L260" s="153">
        <v>45772</v>
      </c>
      <c r="M260" s="154">
        <v>426654</v>
      </c>
      <c r="N260" s="154">
        <v>383988.6</v>
      </c>
    </row>
    <row r="261" spans="1:14" ht="13.75" customHeight="1" x14ac:dyDescent="0.35">
      <c r="A261" s="151" t="s">
        <v>1267</v>
      </c>
      <c r="B261" s="152" t="s">
        <v>1268</v>
      </c>
      <c r="C261" s="152" t="s">
        <v>150</v>
      </c>
      <c r="D261" s="152" t="s">
        <v>1269</v>
      </c>
      <c r="E261" s="151" t="s">
        <v>260</v>
      </c>
      <c r="F261" s="152" t="s">
        <v>164</v>
      </c>
      <c r="G261" s="152" t="s">
        <v>154</v>
      </c>
      <c r="H261" s="152" t="s">
        <v>1270</v>
      </c>
      <c r="I261" s="152" t="s">
        <v>1271</v>
      </c>
      <c r="J261" s="152" t="s">
        <v>1272</v>
      </c>
      <c r="K261" s="152" t="s">
        <v>1273</v>
      </c>
      <c r="L261" s="153">
        <v>45826</v>
      </c>
      <c r="M261" s="154">
        <v>279671.90999999997</v>
      </c>
      <c r="N261" s="154">
        <v>256365.92</v>
      </c>
    </row>
    <row r="262" spans="1:14" ht="13.75" customHeight="1" x14ac:dyDescent="0.35">
      <c r="A262" s="151" t="s">
        <v>1274</v>
      </c>
      <c r="B262" s="152" t="s">
        <v>1268</v>
      </c>
      <c r="C262" s="152" t="s">
        <v>1242</v>
      </c>
      <c r="D262" s="152" t="s">
        <v>1269</v>
      </c>
      <c r="E262" s="151" t="s">
        <v>260</v>
      </c>
      <c r="F262" s="152" t="s">
        <v>164</v>
      </c>
      <c r="G262" s="152" t="s">
        <v>154</v>
      </c>
      <c r="H262" s="152" t="s">
        <v>1270</v>
      </c>
      <c r="I262" s="152" t="s">
        <v>1271</v>
      </c>
      <c r="J262" s="152" t="s">
        <v>1272</v>
      </c>
      <c r="K262" s="152" t="s">
        <v>1273</v>
      </c>
      <c r="L262" s="153">
        <v>45826</v>
      </c>
      <c r="M262" s="154">
        <v>298578.84000000003</v>
      </c>
      <c r="N262" s="154">
        <v>273697.26</v>
      </c>
    </row>
    <row r="263" spans="1:14" ht="13.75" customHeight="1" x14ac:dyDescent="0.35">
      <c r="A263" s="151" t="s">
        <v>1275</v>
      </c>
      <c r="B263" s="152" t="s">
        <v>1276</v>
      </c>
      <c r="C263" s="152" t="s">
        <v>150</v>
      </c>
      <c r="D263" s="152" t="s">
        <v>371</v>
      </c>
      <c r="E263" s="151" t="s">
        <v>260</v>
      </c>
      <c r="F263" s="152" t="s">
        <v>512</v>
      </c>
      <c r="G263" s="152" t="s">
        <v>154</v>
      </c>
      <c r="H263" s="152" t="s">
        <v>1119</v>
      </c>
      <c r="I263" s="152" t="s">
        <v>1277</v>
      </c>
      <c r="J263" s="152" t="s">
        <v>1278</v>
      </c>
      <c r="K263" s="152" t="s">
        <v>1279</v>
      </c>
      <c r="L263" s="153">
        <v>45236</v>
      </c>
      <c r="M263" s="154">
        <v>227072</v>
      </c>
      <c r="N263" s="154">
        <v>172196.22</v>
      </c>
    </row>
    <row r="264" spans="1:14" ht="13.75" customHeight="1" x14ac:dyDescent="0.35">
      <c r="A264" s="151" t="s">
        <v>1280</v>
      </c>
      <c r="B264" s="152" t="s">
        <v>1276</v>
      </c>
      <c r="C264" s="152" t="s">
        <v>1281</v>
      </c>
      <c r="D264" s="152" t="s">
        <v>371</v>
      </c>
      <c r="E264" s="151" t="s">
        <v>260</v>
      </c>
      <c r="F264" s="152" t="s">
        <v>512</v>
      </c>
      <c r="G264" s="152" t="s">
        <v>154</v>
      </c>
      <c r="H264" s="152" t="s">
        <v>1119</v>
      </c>
      <c r="I264" s="152" t="s">
        <v>1277</v>
      </c>
      <c r="J264" s="152" t="s">
        <v>1278</v>
      </c>
      <c r="K264" s="152" t="s">
        <v>1279</v>
      </c>
      <c r="L264" s="153">
        <v>45236</v>
      </c>
      <c r="M264" s="154">
        <v>251399.47</v>
      </c>
      <c r="N264" s="154">
        <v>190644.62</v>
      </c>
    </row>
    <row r="265" spans="1:14" ht="13.75" customHeight="1" x14ac:dyDescent="0.35">
      <c r="A265" s="151" t="s">
        <v>8034</v>
      </c>
      <c r="B265" s="152" t="s">
        <v>5493</v>
      </c>
      <c r="C265" s="152" t="s">
        <v>6133</v>
      </c>
      <c r="D265" s="152" t="s">
        <v>747</v>
      </c>
      <c r="E265" s="151" t="s">
        <v>260</v>
      </c>
      <c r="F265" s="152" t="s">
        <v>863</v>
      </c>
      <c r="G265" s="152" t="s">
        <v>154</v>
      </c>
      <c r="H265" s="152" t="s">
        <v>748</v>
      </c>
      <c r="I265" s="152" t="s">
        <v>8035</v>
      </c>
      <c r="J265" s="152" t="s">
        <v>8036</v>
      </c>
      <c r="K265" s="152" t="s">
        <v>8037</v>
      </c>
      <c r="L265" s="153">
        <v>45960</v>
      </c>
      <c r="M265" s="154">
        <v>66134</v>
      </c>
      <c r="N265" s="154">
        <v>62827.29</v>
      </c>
    </row>
    <row r="266" spans="1:14" ht="13.75" customHeight="1" x14ac:dyDescent="0.35">
      <c r="A266" s="151" t="s">
        <v>8038</v>
      </c>
      <c r="B266" s="152" t="s">
        <v>5493</v>
      </c>
      <c r="C266" s="152" t="s">
        <v>6133</v>
      </c>
      <c r="D266" s="152" t="s">
        <v>747</v>
      </c>
      <c r="E266" s="151" t="s">
        <v>260</v>
      </c>
      <c r="F266" s="152" t="s">
        <v>863</v>
      </c>
      <c r="G266" s="152" t="s">
        <v>154</v>
      </c>
      <c r="H266" s="152" t="s">
        <v>748</v>
      </c>
      <c r="I266" s="152" t="s">
        <v>8035</v>
      </c>
      <c r="J266" s="152" t="s">
        <v>8036</v>
      </c>
      <c r="K266" s="152" t="s">
        <v>8037</v>
      </c>
      <c r="L266" s="153">
        <v>45960</v>
      </c>
      <c r="M266" s="154">
        <v>312950</v>
      </c>
      <c r="N266" s="154">
        <v>297302.49</v>
      </c>
    </row>
    <row r="267" spans="1:14" ht="13.75" customHeight="1" x14ac:dyDescent="0.35">
      <c r="A267" s="151" t="s">
        <v>8039</v>
      </c>
      <c r="B267" s="152" t="s">
        <v>8040</v>
      </c>
      <c r="C267" s="152" t="s">
        <v>150</v>
      </c>
      <c r="D267" s="152" t="s">
        <v>4871</v>
      </c>
      <c r="E267" s="151" t="s">
        <v>163</v>
      </c>
      <c r="F267" s="152" t="s">
        <v>349</v>
      </c>
      <c r="G267" s="152" t="s">
        <v>220</v>
      </c>
      <c r="H267" s="152" t="s">
        <v>8041</v>
      </c>
      <c r="I267" s="152" t="s">
        <v>4873</v>
      </c>
      <c r="J267" s="152" t="s">
        <v>8042</v>
      </c>
      <c r="K267" s="152" t="s">
        <v>8043</v>
      </c>
      <c r="L267" s="153">
        <v>45962</v>
      </c>
      <c r="M267" s="154">
        <v>35875</v>
      </c>
      <c r="N267" s="154">
        <v>32885.410000000003</v>
      </c>
    </row>
    <row r="268" spans="1:14" ht="13.75" customHeight="1" x14ac:dyDescent="0.35">
      <c r="A268" s="151" t="s">
        <v>8044</v>
      </c>
      <c r="B268" s="152" t="s">
        <v>8040</v>
      </c>
      <c r="C268" s="152" t="s">
        <v>8045</v>
      </c>
      <c r="D268" s="152" t="s">
        <v>4871</v>
      </c>
      <c r="E268" s="151" t="s">
        <v>163</v>
      </c>
      <c r="F268" s="152" t="s">
        <v>349</v>
      </c>
      <c r="G268" s="152" t="s">
        <v>154</v>
      </c>
      <c r="H268" s="152" t="s">
        <v>8041</v>
      </c>
      <c r="I268" s="152" t="s">
        <v>4873</v>
      </c>
      <c r="J268" s="152" t="s">
        <v>8042</v>
      </c>
      <c r="K268" s="152" t="s">
        <v>8043</v>
      </c>
      <c r="L268" s="153">
        <v>45962</v>
      </c>
      <c r="M268" s="154">
        <v>102390</v>
      </c>
      <c r="N268" s="154">
        <v>93857.5</v>
      </c>
    </row>
    <row r="269" spans="1:14" ht="13.75" customHeight="1" x14ac:dyDescent="0.35">
      <c r="A269" s="151" t="s">
        <v>8046</v>
      </c>
      <c r="B269" s="152" t="s">
        <v>8047</v>
      </c>
      <c r="C269" s="152" t="s">
        <v>8048</v>
      </c>
      <c r="D269" s="152" t="s">
        <v>8049</v>
      </c>
      <c r="E269" s="151" t="s">
        <v>260</v>
      </c>
      <c r="F269" s="152" t="s">
        <v>715</v>
      </c>
      <c r="G269" s="152" t="s">
        <v>220</v>
      </c>
      <c r="H269" s="152" t="s">
        <v>8050</v>
      </c>
      <c r="I269" s="152" t="s">
        <v>8051</v>
      </c>
      <c r="J269" s="152" t="s">
        <v>8052</v>
      </c>
      <c r="K269" s="152" t="s">
        <v>8053</v>
      </c>
      <c r="L269" s="153">
        <v>45941</v>
      </c>
      <c r="M269" s="154">
        <v>316705.15999999997</v>
      </c>
      <c r="N269" s="154">
        <v>300869.90999999997</v>
      </c>
    </row>
    <row r="270" spans="1:14" ht="13.75" customHeight="1" x14ac:dyDescent="0.35">
      <c r="A270" s="151" t="s">
        <v>8054</v>
      </c>
      <c r="B270" s="152" t="s">
        <v>8055</v>
      </c>
      <c r="C270" s="152" t="s">
        <v>150</v>
      </c>
      <c r="D270" s="152" t="s">
        <v>747</v>
      </c>
      <c r="E270" s="151" t="s">
        <v>260</v>
      </c>
      <c r="F270" s="152" t="s">
        <v>863</v>
      </c>
      <c r="G270" s="152" t="s">
        <v>154</v>
      </c>
      <c r="H270" s="152" t="s">
        <v>748</v>
      </c>
      <c r="I270" s="152" t="s">
        <v>8056</v>
      </c>
      <c r="J270" s="152" t="s">
        <v>8057</v>
      </c>
      <c r="K270" s="152" t="s">
        <v>8058</v>
      </c>
      <c r="L270" s="153">
        <v>46051</v>
      </c>
      <c r="M270" s="154">
        <v>112006</v>
      </c>
      <c r="N270" s="154">
        <v>109205.86</v>
      </c>
    </row>
    <row r="271" spans="1:14" ht="13.75" customHeight="1" x14ac:dyDescent="0.35">
      <c r="A271" s="151" t="s">
        <v>8059</v>
      </c>
      <c r="B271" s="152" t="s">
        <v>8055</v>
      </c>
      <c r="C271" s="152" t="s">
        <v>8060</v>
      </c>
      <c r="D271" s="152" t="s">
        <v>747</v>
      </c>
      <c r="E271" s="151" t="s">
        <v>260</v>
      </c>
      <c r="F271" s="152" t="s">
        <v>863</v>
      </c>
      <c r="G271" s="152" t="s">
        <v>154</v>
      </c>
      <c r="H271" s="152" t="s">
        <v>748</v>
      </c>
      <c r="I271" s="152" t="s">
        <v>8056</v>
      </c>
      <c r="J271" s="152" t="s">
        <v>8057</v>
      </c>
      <c r="K271" s="152" t="s">
        <v>8058</v>
      </c>
      <c r="L271" s="153">
        <v>46051</v>
      </c>
      <c r="M271" s="154">
        <v>387154</v>
      </c>
      <c r="N271" s="154">
        <v>377475.16</v>
      </c>
    </row>
    <row r="272" spans="1:14" ht="13.75" customHeight="1" x14ac:dyDescent="0.35">
      <c r="A272" s="151" t="s">
        <v>8061</v>
      </c>
      <c r="B272" s="152" t="s">
        <v>8062</v>
      </c>
      <c r="C272" s="152" t="s">
        <v>150</v>
      </c>
      <c r="D272" s="152" t="s">
        <v>5164</v>
      </c>
      <c r="E272" s="151" t="s">
        <v>260</v>
      </c>
      <c r="F272" s="152" t="s">
        <v>349</v>
      </c>
      <c r="G272" s="152" t="s">
        <v>220</v>
      </c>
      <c r="H272" s="152" t="s">
        <v>7165</v>
      </c>
      <c r="I272" s="152" t="s">
        <v>8063</v>
      </c>
      <c r="J272" s="152" t="s">
        <v>8064</v>
      </c>
      <c r="K272" s="152" t="s">
        <v>8065</v>
      </c>
      <c r="L272" s="153">
        <v>46055</v>
      </c>
      <c r="M272" s="154">
        <v>57082.87</v>
      </c>
      <c r="N272" s="154">
        <v>56131.490000000013</v>
      </c>
    </row>
    <row r="273" spans="1:14" ht="13.75" customHeight="1" x14ac:dyDescent="0.35">
      <c r="A273" s="151" t="s">
        <v>8066</v>
      </c>
      <c r="B273" s="152" t="s">
        <v>8062</v>
      </c>
      <c r="C273" s="152" t="s">
        <v>8067</v>
      </c>
      <c r="D273" s="152" t="s">
        <v>5164</v>
      </c>
      <c r="E273" s="151" t="s">
        <v>260</v>
      </c>
      <c r="F273" s="152" t="s">
        <v>349</v>
      </c>
      <c r="G273" s="152" t="s">
        <v>220</v>
      </c>
      <c r="H273" s="152" t="s">
        <v>7165</v>
      </c>
      <c r="I273" s="152" t="s">
        <v>8063</v>
      </c>
      <c r="J273" s="152" t="s">
        <v>8064</v>
      </c>
      <c r="K273" s="152" t="s">
        <v>8065</v>
      </c>
      <c r="L273" s="153">
        <v>46055</v>
      </c>
      <c r="M273" s="154">
        <v>87918</v>
      </c>
      <c r="N273" s="154">
        <v>86452.7</v>
      </c>
    </row>
    <row r="274" spans="1:14" ht="13.75" customHeight="1" x14ac:dyDescent="0.35">
      <c r="A274" s="151" t="s">
        <v>8068</v>
      </c>
      <c r="B274" s="152" t="s">
        <v>8069</v>
      </c>
      <c r="C274" s="152" t="s">
        <v>150</v>
      </c>
      <c r="D274" s="152" t="s">
        <v>8070</v>
      </c>
      <c r="E274" s="151" t="s">
        <v>163</v>
      </c>
      <c r="F274" s="152" t="s">
        <v>200</v>
      </c>
      <c r="G274" s="152" t="s">
        <v>220</v>
      </c>
      <c r="H274" s="152" t="s">
        <v>8071</v>
      </c>
      <c r="I274" s="152" t="s">
        <v>8072</v>
      </c>
      <c r="J274" s="152" t="s">
        <v>8073</v>
      </c>
      <c r="K274" s="152" t="s">
        <v>8074</v>
      </c>
      <c r="L274" s="153">
        <v>46052</v>
      </c>
      <c r="M274" s="154">
        <v>75955.3</v>
      </c>
      <c r="N274" s="154">
        <v>72157.540000000008</v>
      </c>
    </row>
    <row r="275" spans="1:14" ht="13.75" customHeight="1" x14ac:dyDescent="0.35">
      <c r="A275" s="151" t="s">
        <v>8075</v>
      </c>
      <c r="B275" s="152" t="s">
        <v>8069</v>
      </c>
      <c r="C275" s="152" t="s">
        <v>8076</v>
      </c>
      <c r="D275" s="152" t="s">
        <v>8070</v>
      </c>
      <c r="E275" s="151" t="s">
        <v>163</v>
      </c>
      <c r="F275" s="152" t="s">
        <v>200</v>
      </c>
      <c r="G275" s="152" t="s">
        <v>220</v>
      </c>
      <c r="H275" s="152" t="s">
        <v>8071</v>
      </c>
      <c r="I275" s="152" t="s">
        <v>8072</v>
      </c>
      <c r="J275" s="152" t="s">
        <v>8073</v>
      </c>
      <c r="K275" s="152" t="s">
        <v>8074</v>
      </c>
      <c r="L275" s="153">
        <v>46052</v>
      </c>
      <c r="M275" s="154">
        <v>140000</v>
      </c>
      <c r="N275" s="154">
        <v>133000.01</v>
      </c>
    </row>
    <row r="276" spans="1:14" ht="13.75" customHeight="1" x14ac:dyDescent="0.35">
      <c r="A276" s="151" t="s">
        <v>1282</v>
      </c>
      <c r="B276" s="152" t="s">
        <v>1283</v>
      </c>
      <c r="C276" s="152" t="s">
        <v>150</v>
      </c>
      <c r="D276" s="152" t="s">
        <v>326</v>
      </c>
      <c r="E276" s="151" t="s">
        <v>1284</v>
      </c>
      <c r="F276" s="152" t="s">
        <v>328</v>
      </c>
      <c r="G276" s="152" t="s">
        <v>1285</v>
      </c>
      <c r="H276" s="152" t="s">
        <v>150</v>
      </c>
      <c r="I276" s="152" t="s">
        <v>150</v>
      </c>
      <c r="J276" s="152" t="s">
        <v>150</v>
      </c>
      <c r="K276" s="152" t="s">
        <v>150</v>
      </c>
      <c r="L276" s="153">
        <v>38352</v>
      </c>
      <c r="M276" s="154">
        <v>4365900</v>
      </c>
      <c r="N276" s="154">
        <v>2503116</v>
      </c>
    </row>
    <row r="277" spans="1:14" ht="13.75" customHeight="1" x14ac:dyDescent="0.35">
      <c r="A277" s="151" t="s">
        <v>1286</v>
      </c>
      <c r="B277" s="152" t="s">
        <v>1287</v>
      </c>
      <c r="C277" s="152" t="s">
        <v>150</v>
      </c>
      <c r="D277" s="152" t="s">
        <v>326</v>
      </c>
      <c r="E277" s="151" t="s">
        <v>1284</v>
      </c>
      <c r="F277" s="152" t="s">
        <v>328</v>
      </c>
      <c r="G277" s="152" t="s">
        <v>154</v>
      </c>
      <c r="H277" s="152" t="s">
        <v>150</v>
      </c>
      <c r="I277" s="152" t="s">
        <v>150</v>
      </c>
      <c r="J277" s="152" t="s">
        <v>150</v>
      </c>
      <c r="K277" s="152" t="s">
        <v>150</v>
      </c>
      <c r="L277" s="153">
        <v>38352</v>
      </c>
      <c r="M277" s="154">
        <v>44800000</v>
      </c>
      <c r="N277" s="154">
        <v>25685333.27</v>
      </c>
    </row>
    <row r="278" spans="1:14" ht="13.75" customHeight="1" x14ac:dyDescent="0.35">
      <c r="A278" s="151" t="s">
        <v>1288</v>
      </c>
      <c r="B278" s="152" t="s">
        <v>1289</v>
      </c>
      <c r="C278" s="152" t="s">
        <v>150</v>
      </c>
      <c r="D278" s="152" t="s">
        <v>326</v>
      </c>
      <c r="E278" s="151" t="s">
        <v>1284</v>
      </c>
      <c r="F278" s="152" t="s">
        <v>328</v>
      </c>
      <c r="G278" s="152" t="s">
        <v>154</v>
      </c>
      <c r="H278" s="152" t="s">
        <v>1290</v>
      </c>
      <c r="I278" s="152" t="s">
        <v>150</v>
      </c>
      <c r="J278" s="152" t="s">
        <v>150</v>
      </c>
      <c r="K278" s="152" t="s">
        <v>150</v>
      </c>
      <c r="L278" s="153">
        <v>40371</v>
      </c>
      <c r="M278" s="154">
        <v>3970670</v>
      </c>
      <c r="N278" s="154">
        <v>2719909.02</v>
      </c>
    </row>
    <row r="279" spans="1:14" ht="13.75" customHeight="1" x14ac:dyDescent="0.35">
      <c r="A279" s="151" t="s">
        <v>1291</v>
      </c>
      <c r="B279" s="152" t="s">
        <v>1292</v>
      </c>
      <c r="C279" s="152" t="s">
        <v>150</v>
      </c>
      <c r="D279" s="152" t="s">
        <v>1293</v>
      </c>
      <c r="E279" s="151" t="s">
        <v>163</v>
      </c>
      <c r="F279" s="152" t="s">
        <v>1294</v>
      </c>
      <c r="G279" s="152" t="s">
        <v>154</v>
      </c>
      <c r="H279" s="152" t="s">
        <v>1295</v>
      </c>
      <c r="I279" s="152" t="s">
        <v>1296</v>
      </c>
      <c r="J279" s="152" t="s">
        <v>1297</v>
      </c>
      <c r="K279" s="152" t="s">
        <v>1298</v>
      </c>
      <c r="L279" s="153">
        <v>45170</v>
      </c>
      <c r="M279" s="154">
        <v>768316</v>
      </c>
      <c r="N279" s="154">
        <v>371352.72</v>
      </c>
    </row>
    <row r="280" spans="1:14" ht="13.75" customHeight="1" x14ac:dyDescent="0.35">
      <c r="A280" s="151" t="s">
        <v>1299</v>
      </c>
      <c r="B280" s="152" t="s">
        <v>275</v>
      </c>
      <c r="C280" s="152" t="s">
        <v>150</v>
      </c>
      <c r="D280" s="152" t="s">
        <v>1300</v>
      </c>
      <c r="E280" s="151" t="s">
        <v>152</v>
      </c>
      <c r="F280" s="152" t="s">
        <v>185</v>
      </c>
      <c r="G280" s="152" t="s">
        <v>1301</v>
      </c>
      <c r="H280" s="152" t="s">
        <v>1302</v>
      </c>
      <c r="I280" s="152" t="s">
        <v>150</v>
      </c>
      <c r="J280" s="152" t="s">
        <v>1303</v>
      </c>
      <c r="K280" s="152" t="s">
        <v>150</v>
      </c>
      <c r="L280" s="153">
        <v>35436</v>
      </c>
      <c r="M280" s="154">
        <v>153740</v>
      </c>
      <c r="N280" s="154">
        <v>0</v>
      </c>
    </row>
    <row r="281" spans="1:14" ht="13.75" customHeight="1" x14ac:dyDescent="0.35">
      <c r="A281" s="151" t="s">
        <v>1304</v>
      </c>
      <c r="B281" s="152" t="s">
        <v>190</v>
      </c>
      <c r="C281" s="152" t="s">
        <v>150</v>
      </c>
      <c r="D281" s="152" t="s">
        <v>1305</v>
      </c>
      <c r="E281" s="151" t="s">
        <v>152</v>
      </c>
      <c r="F281" s="152" t="s">
        <v>770</v>
      </c>
      <c r="G281" s="152" t="s">
        <v>154</v>
      </c>
      <c r="H281" s="152" t="s">
        <v>1306</v>
      </c>
      <c r="I281" s="152" t="s">
        <v>1307</v>
      </c>
      <c r="J281" s="152" t="s">
        <v>1308</v>
      </c>
      <c r="K281" s="152" t="s">
        <v>150</v>
      </c>
      <c r="L281" s="153">
        <v>35442</v>
      </c>
      <c r="M281" s="154">
        <v>125377</v>
      </c>
      <c r="N281" s="154">
        <v>0</v>
      </c>
    </row>
    <row r="282" spans="1:14" ht="13.75" customHeight="1" x14ac:dyDescent="0.35">
      <c r="A282" s="151" t="s">
        <v>1309</v>
      </c>
      <c r="B282" s="152" t="s">
        <v>158</v>
      </c>
      <c r="C282" s="152" t="s">
        <v>150</v>
      </c>
      <c r="D282" s="152" t="s">
        <v>1310</v>
      </c>
      <c r="E282" s="151" t="s">
        <v>152</v>
      </c>
      <c r="F282" s="152" t="s">
        <v>261</v>
      </c>
      <c r="G282" s="152" t="s">
        <v>154</v>
      </c>
      <c r="H282" s="152" t="s">
        <v>1311</v>
      </c>
      <c r="I282" s="152" t="s">
        <v>150</v>
      </c>
      <c r="J282" s="152" t="s">
        <v>150</v>
      </c>
      <c r="K282" s="152" t="s">
        <v>150</v>
      </c>
      <c r="L282" s="153">
        <v>35442</v>
      </c>
      <c r="M282" s="154">
        <v>106246</v>
      </c>
      <c r="N282" s="154">
        <v>0</v>
      </c>
    </row>
    <row r="283" spans="1:14" ht="13.75" customHeight="1" x14ac:dyDescent="0.35">
      <c r="A283" s="151" t="s">
        <v>1312</v>
      </c>
      <c r="B283" s="152" t="s">
        <v>158</v>
      </c>
      <c r="C283" s="152" t="s">
        <v>150</v>
      </c>
      <c r="D283" s="152" t="s">
        <v>1313</v>
      </c>
      <c r="E283" s="151" t="s">
        <v>152</v>
      </c>
      <c r="F283" s="152" t="s">
        <v>185</v>
      </c>
      <c r="G283" s="152" t="s">
        <v>154</v>
      </c>
      <c r="H283" s="152" t="s">
        <v>1314</v>
      </c>
      <c r="I283" s="152" t="s">
        <v>150</v>
      </c>
      <c r="J283" s="152" t="s">
        <v>1315</v>
      </c>
      <c r="K283" s="152" t="s">
        <v>150</v>
      </c>
      <c r="L283" s="153">
        <v>35799</v>
      </c>
      <c r="M283" s="154">
        <v>130000</v>
      </c>
      <c r="N283" s="154">
        <v>0</v>
      </c>
    </row>
    <row r="284" spans="1:14" ht="13.75" customHeight="1" x14ac:dyDescent="0.35">
      <c r="A284" s="151" t="s">
        <v>1316</v>
      </c>
      <c r="B284" s="152" t="s">
        <v>1317</v>
      </c>
      <c r="C284" s="152" t="s">
        <v>150</v>
      </c>
      <c r="D284" s="152" t="s">
        <v>1313</v>
      </c>
      <c r="E284" s="151" t="s">
        <v>152</v>
      </c>
      <c r="F284" s="152" t="s">
        <v>185</v>
      </c>
      <c r="G284" s="152" t="s">
        <v>154</v>
      </c>
      <c r="H284" s="152" t="s">
        <v>1314</v>
      </c>
      <c r="I284" s="152" t="s">
        <v>150</v>
      </c>
      <c r="J284" s="152" t="s">
        <v>1318</v>
      </c>
      <c r="K284" s="152" t="s">
        <v>150</v>
      </c>
      <c r="L284" s="153">
        <v>35799</v>
      </c>
      <c r="M284" s="154">
        <v>116000</v>
      </c>
      <c r="N284" s="154">
        <v>0</v>
      </c>
    </row>
    <row r="285" spans="1:14" ht="13.75" customHeight="1" x14ac:dyDescent="0.35">
      <c r="A285" s="151" t="s">
        <v>1319</v>
      </c>
      <c r="B285" s="152" t="s">
        <v>1320</v>
      </c>
      <c r="C285" s="152" t="s">
        <v>150</v>
      </c>
      <c r="D285" s="152" t="s">
        <v>1321</v>
      </c>
      <c r="E285" s="151" t="s">
        <v>152</v>
      </c>
      <c r="F285" s="152" t="s">
        <v>1016</v>
      </c>
      <c r="G285" s="152" t="s">
        <v>154</v>
      </c>
      <c r="H285" s="152" t="s">
        <v>1322</v>
      </c>
      <c r="I285" s="152" t="s">
        <v>150</v>
      </c>
      <c r="J285" s="152" t="s">
        <v>150</v>
      </c>
      <c r="K285" s="152" t="s">
        <v>150</v>
      </c>
      <c r="L285" s="153">
        <v>35807</v>
      </c>
      <c r="M285" s="154">
        <v>238114</v>
      </c>
      <c r="N285" s="154">
        <v>0</v>
      </c>
    </row>
    <row r="286" spans="1:14" ht="13.75" customHeight="1" x14ac:dyDescent="0.35">
      <c r="A286" s="151" t="s">
        <v>1323</v>
      </c>
      <c r="B286" s="152" t="s">
        <v>158</v>
      </c>
      <c r="C286" s="152" t="s">
        <v>150</v>
      </c>
      <c r="D286" s="152" t="s">
        <v>761</v>
      </c>
      <c r="E286" s="151" t="s">
        <v>152</v>
      </c>
      <c r="F286" s="152" t="s">
        <v>164</v>
      </c>
      <c r="G286" s="152" t="s">
        <v>154</v>
      </c>
      <c r="H286" s="152" t="s">
        <v>1324</v>
      </c>
      <c r="I286" s="152" t="s">
        <v>150</v>
      </c>
      <c r="J286" s="152" t="s">
        <v>1325</v>
      </c>
      <c r="K286" s="152" t="s">
        <v>150</v>
      </c>
      <c r="L286" s="153">
        <v>36166</v>
      </c>
      <c r="M286" s="154">
        <v>300000</v>
      </c>
      <c r="N286" s="154">
        <v>0</v>
      </c>
    </row>
    <row r="287" spans="1:14" ht="13.75" customHeight="1" x14ac:dyDescent="0.35">
      <c r="A287" s="151" t="s">
        <v>1326</v>
      </c>
      <c r="B287" s="152" t="s">
        <v>1327</v>
      </c>
      <c r="C287" s="152" t="s">
        <v>150</v>
      </c>
      <c r="D287" s="152" t="s">
        <v>1170</v>
      </c>
      <c r="E287" s="151" t="s">
        <v>152</v>
      </c>
      <c r="F287" s="152" t="s">
        <v>685</v>
      </c>
      <c r="G287" s="152" t="s">
        <v>154</v>
      </c>
      <c r="H287" s="152" t="s">
        <v>1171</v>
      </c>
      <c r="I287" s="152" t="s">
        <v>150</v>
      </c>
      <c r="J287" s="152" t="s">
        <v>1328</v>
      </c>
      <c r="K287" s="152" t="s">
        <v>1329</v>
      </c>
      <c r="L287" s="153">
        <v>36167</v>
      </c>
      <c r="M287" s="154">
        <v>156230</v>
      </c>
      <c r="N287" s="154">
        <v>0</v>
      </c>
    </row>
    <row r="288" spans="1:14" ht="13.75" customHeight="1" x14ac:dyDescent="0.35">
      <c r="A288" s="151" t="s">
        <v>1330</v>
      </c>
      <c r="B288" s="152" t="s">
        <v>1331</v>
      </c>
      <c r="C288" s="152" t="s">
        <v>150</v>
      </c>
      <c r="D288" s="152" t="s">
        <v>173</v>
      </c>
      <c r="E288" s="151" t="s">
        <v>152</v>
      </c>
      <c r="F288" s="152" t="s">
        <v>153</v>
      </c>
      <c r="G288" s="152" t="s">
        <v>154</v>
      </c>
      <c r="H288" s="152" t="s">
        <v>1332</v>
      </c>
      <c r="I288" s="152" t="s">
        <v>150</v>
      </c>
      <c r="J288" s="152" t="s">
        <v>1333</v>
      </c>
      <c r="K288" s="152" t="s">
        <v>1334</v>
      </c>
      <c r="L288" s="153">
        <v>35442</v>
      </c>
      <c r="M288" s="154">
        <v>144000</v>
      </c>
      <c r="N288" s="154">
        <v>0</v>
      </c>
    </row>
    <row r="289" spans="1:14" ht="13.75" customHeight="1" x14ac:dyDescent="0.35">
      <c r="A289" s="151" t="s">
        <v>1335</v>
      </c>
      <c r="B289" s="152" t="s">
        <v>1336</v>
      </c>
      <c r="C289" s="152" t="s">
        <v>150</v>
      </c>
      <c r="D289" s="152" t="s">
        <v>1305</v>
      </c>
      <c r="E289" s="151" t="s">
        <v>152</v>
      </c>
      <c r="F289" s="152" t="s">
        <v>770</v>
      </c>
      <c r="G289" s="152" t="s">
        <v>154</v>
      </c>
      <c r="H289" s="152" t="s">
        <v>1337</v>
      </c>
      <c r="I289" s="152" t="s">
        <v>1338</v>
      </c>
      <c r="J289" s="152" t="s">
        <v>1339</v>
      </c>
      <c r="K289" s="152" t="s">
        <v>150</v>
      </c>
      <c r="L289" s="153">
        <v>36170</v>
      </c>
      <c r="M289" s="154">
        <v>100000</v>
      </c>
      <c r="N289" s="154">
        <v>0</v>
      </c>
    </row>
    <row r="290" spans="1:14" ht="13.75" customHeight="1" x14ac:dyDescent="0.35">
      <c r="A290" s="151" t="s">
        <v>1340</v>
      </c>
      <c r="B290" s="152" t="s">
        <v>158</v>
      </c>
      <c r="C290" s="152" t="s">
        <v>150</v>
      </c>
      <c r="D290" s="152" t="s">
        <v>1341</v>
      </c>
      <c r="E290" s="151" t="s">
        <v>152</v>
      </c>
      <c r="F290" s="152" t="s">
        <v>517</v>
      </c>
      <c r="G290" s="152" t="s">
        <v>154</v>
      </c>
      <c r="H290" s="152" t="s">
        <v>1342</v>
      </c>
      <c r="I290" s="152" t="s">
        <v>150</v>
      </c>
      <c r="J290" s="152" t="s">
        <v>150</v>
      </c>
      <c r="K290" s="152" t="s">
        <v>150</v>
      </c>
      <c r="L290" s="153">
        <v>36553</v>
      </c>
      <c r="M290" s="154">
        <v>219736</v>
      </c>
      <c r="N290" s="154">
        <v>0</v>
      </c>
    </row>
    <row r="291" spans="1:14" ht="13.75" customHeight="1" x14ac:dyDescent="0.35">
      <c r="A291" s="151" t="s">
        <v>1343</v>
      </c>
      <c r="B291" s="152" t="s">
        <v>1344</v>
      </c>
      <c r="C291" s="152" t="s">
        <v>150</v>
      </c>
      <c r="D291" s="152" t="s">
        <v>363</v>
      </c>
      <c r="E291" s="151" t="s">
        <v>152</v>
      </c>
      <c r="F291" s="152" t="s">
        <v>164</v>
      </c>
      <c r="G291" s="152" t="s">
        <v>154</v>
      </c>
      <c r="H291" s="152" t="s">
        <v>1345</v>
      </c>
      <c r="I291" s="152" t="s">
        <v>150</v>
      </c>
      <c r="J291" s="152" t="s">
        <v>1346</v>
      </c>
      <c r="K291" s="152" t="s">
        <v>1347</v>
      </c>
      <c r="L291" s="153">
        <v>36741</v>
      </c>
      <c r="M291" s="154">
        <v>110000</v>
      </c>
      <c r="N291" s="154">
        <v>0</v>
      </c>
    </row>
    <row r="292" spans="1:14" ht="13.75" customHeight="1" x14ac:dyDescent="0.35">
      <c r="A292" s="151" t="s">
        <v>1348</v>
      </c>
      <c r="B292" s="152" t="s">
        <v>1349</v>
      </c>
      <c r="C292" s="152" t="s">
        <v>150</v>
      </c>
      <c r="D292" s="152" t="s">
        <v>1350</v>
      </c>
      <c r="E292" s="151" t="s">
        <v>152</v>
      </c>
      <c r="F292" s="152" t="s">
        <v>153</v>
      </c>
      <c r="G292" s="152" t="s">
        <v>154</v>
      </c>
      <c r="H292" s="152" t="s">
        <v>1351</v>
      </c>
      <c r="I292" s="152" t="s">
        <v>150</v>
      </c>
      <c r="J292" s="152" t="s">
        <v>1352</v>
      </c>
      <c r="K292" s="152" t="s">
        <v>1353</v>
      </c>
      <c r="L292" s="153">
        <v>36709</v>
      </c>
      <c r="M292" s="154">
        <v>122777</v>
      </c>
      <c r="N292" s="154">
        <v>0</v>
      </c>
    </row>
    <row r="293" spans="1:14" ht="13.75" customHeight="1" x14ac:dyDescent="0.35">
      <c r="A293" s="151" t="s">
        <v>1354</v>
      </c>
      <c r="B293" s="152" t="s">
        <v>1349</v>
      </c>
      <c r="C293" s="152" t="s">
        <v>150</v>
      </c>
      <c r="D293" s="152" t="s">
        <v>173</v>
      </c>
      <c r="E293" s="151" t="s">
        <v>152</v>
      </c>
      <c r="F293" s="152" t="s">
        <v>153</v>
      </c>
      <c r="G293" s="152" t="s">
        <v>154</v>
      </c>
      <c r="H293" s="152" t="s">
        <v>1355</v>
      </c>
      <c r="I293" s="152" t="s">
        <v>150</v>
      </c>
      <c r="J293" s="152" t="s">
        <v>1352</v>
      </c>
      <c r="K293" s="152" t="s">
        <v>1356</v>
      </c>
      <c r="L293" s="153">
        <v>36709</v>
      </c>
      <c r="M293" s="154">
        <v>152988</v>
      </c>
      <c r="N293" s="154">
        <v>0</v>
      </c>
    </row>
    <row r="294" spans="1:14" ht="13.75" customHeight="1" x14ac:dyDescent="0.35">
      <c r="A294" s="151" t="s">
        <v>1357</v>
      </c>
      <c r="B294" s="152" t="s">
        <v>1358</v>
      </c>
      <c r="C294" s="152" t="s">
        <v>150</v>
      </c>
      <c r="D294" s="152" t="s">
        <v>457</v>
      </c>
      <c r="E294" s="151" t="s">
        <v>152</v>
      </c>
      <c r="F294" s="152" t="s">
        <v>164</v>
      </c>
      <c r="G294" s="152" t="s">
        <v>154</v>
      </c>
      <c r="H294" s="152" t="s">
        <v>1359</v>
      </c>
      <c r="I294" s="152" t="s">
        <v>1360</v>
      </c>
      <c r="J294" s="152" t="s">
        <v>1361</v>
      </c>
      <c r="K294" s="152" t="s">
        <v>150</v>
      </c>
      <c r="L294" s="153">
        <v>36851</v>
      </c>
      <c r="M294" s="154">
        <v>278000</v>
      </c>
      <c r="N294" s="154">
        <v>0</v>
      </c>
    </row>
    <row r="295" spans="1:14" ht="13.75" customHeight="1" x14ac:dyDescent="0.35">
      <c r="A295" s="151" t="s">
        <v>1362</v>
      </c>
      <c r="B295" s="152" t="s">
        <v>1363</v>
      </c>
      <c r="C295" s="152" t="s">
        <v>150</v>
      </c>
      <c r="D295" s="152" t="s">
        <v>1364</v>
      </c>
      <c r="E295" s="151" t="s">
        <v>152</v>
      </c>
      <c r="F295" s="152" t="s">
        <v>153</v>
      </c>
      <c r="G295" s="152" t="s">
        <v>154</v>
      </c>
      <c r="H295" s="152" t="s">
        <v>1365</v>
      </c>
      <c r="I295" s="152" t="s">
        <v>150</v>
      </c>
      <c r="J295" s="152" t="s">
        <v>1366</v>
      </c>
      <c r="K295" s="152" t="s">
        <v>1367</v>
      </c>
      <c r="L295" s="153">
        <v>36888</v>
      </c>
      <c r="M295" s="154">
        <v>288000</v>
      </c>
      <c r="N295" s="154">
        <v>0</v>
      </c>
    </row>
    <row r="296" spans="1:14" ht="13.75" customHeight="1" x14ac:dyDescent="0.35">
      <c r="A296" s="151" t="s">
        <v>1368</v>
      </c>
      <c r="B296" s="152" t="s">
        <v>1369</v>
      </c>
      <c r="C296" s="152" t="s">
        <v>150</v>
      </c>
      <c r="D296" s="152" t="s">
        <v>1209</v>
      </c>
      <c r="E296" s="151" t="s">
        <v>152</v>
      </c>
      <c r="F296" s="152" t="s">
        <v>1370</v>
      </c>
      <c r="G296" s="152" t="s">
        <v>1104</v>
      </c>
      <c r="H296" s="152" t="s">
        <v>1371</v>
      </c>
      <c r="I296" s="152" t="s">
        <v>150</v>
      </c>
      <c r="J296" s="152" t="s">
        <v>150</v>
      </c>
      <c r="K296" s="152" t="s">
        <v>150</v>
      </c>
      <c r="L296" s="153">
        <v>36923</v>
      </c>
      <c r="M296" s="154">
        <v>295000</v>
      </c>
      <c r="N296" s="154">
        <v>0</v>
      </c>
    </row>
    <row r="297" spans="1:14" ht="13.75" customHeight="1" x14ac:dyDescent="0.35">
      <c r="A297" s="151" t="s">
        <v>1372</v>
      </c>
      <c r="B297" s="152" t="s">
        <v>1373</v>
      </c>
      <c r="C297" s="152" t="s">
        <v>150</v>
      </c>
      <c r="D297" s="152" t="s">
        <v>1374</v>
      </c>
      <c r="E297" s="151" t="s">
        <v>152</v>
      </c>
      <c r="F297" s="152" t="s">
        <v>296</v>
      </c>
      <c r="G297" s="152" t="s">
        <v>154</v>
      </c>
      <c r="H297" s="152" t="s">
        <v>1375</v>
      </c>
      <c r="I297" s="152" t="s">
        <v>150</v>
      </c>
      <c r="J297" s="152" t="s">
        <v>150</v>
      </c>
      <c r="K297" s="152" t="s">
        <v>150</v>
      </c>
      <c r="L297" s="153">
        <v>36949</v>
      </c>
      <c r="M297" s="154">
        <v>119884</v>
      </c>
      <c r="N297" s="154">
        <v>0</v>
      </c>
    </row>
    <row r="298" spans="1:14" ht="13.75" customHeight="1" x14ac:dyDescent="0.35">
      <c r="A298" s="151" t="s">
        <v>1376</v>
      </c>
      <c r="B298" s="152" t="s">
        <v>1377</v>
      </c>
      <c r="C298" s="152" t="s">
        <v>150</v>
      </c>
      <c r="D298" s="152" t="s">
        <v>667</v>
      </c>
      <c r="E298" s="151" t="s">
        <v>152</v>
      </c>
      <c r="F298" s="152" t="s">
        <v>668</v>
      </c>
      <c r="G298" s="152" t="s">
        <v>154</v>
      </c>
      <c r="H298" s="152" t="s">
        <v>1378</v>
      </c>
      <c r="I298" s="152" t="s">
        <v>150</v>
      </c>
      <c r="J298" s="152" t="s">
        <v>150</v>
      </c>
      <c r="K298" s="152" t="s">
        <v>150</v>
      </c>
      <c r="L298" s="153">
        <v>37055</v>
      </c>
      <c r="M298" s="154">
        <v>110000</v>
      </c>
      <c r="N298" s="154">
        <v>0</v>
      </c>
    </row>
    <row r="299" spans="1:14" ht="13.75" customHeight="1" x14ac:dyDescent="0.35">
      <c r="A299" s="151" t="s">
        <v>1379</v>
      </c>
      <c r="B299" s="152" t="s">
        <v>1380</v>
      </c>
      <c r="C299" s="152" t="s">
        <v>150</v>
      </c>
      <c r="D299" s="152" t="s">
        <v>1381</v>
      </c>
      <c r="E299" s="151" t="s">
        <v>152</v>
      </c>
      <c r="F299" s="152" t="s">
        <v>319</v>
      </c>
      <c r="G299" s="152" t="s">
        <v>250</v>
      </c>
      <c r="H299" s="152" t="s">
        <v>1382</v>
      </c>
      <c r="I299" s="152" t="s">
        <v>150</v>
      </c>
      <c r="J299" s="152" t="s">
        <v>150</v>
      </c>
      <c r="K299" s="152" t="s">
        <v>150</v>
      </c>
      <c r="L299" s="153">
        <v>37103</v>
      </c>
      <c r="M299" s="154">
        <v>130000</v>
      </c>
      <c r="N299" s="154">
        <v>0</v>
      </c>
    </row>
    <row r="300" spans="1:14" ht="13.75" customHeight="1" x14ac:dyDescent="0.35">
      <c r="A300" s="151" t="s">
        <v>1383</v>
      </c>
      <c r="B300" s="152" t="s">
        <v>1384</v>
      </c>
      <c r="C300" s="152" t="s">
        <v>150</v>
      </c>
      <c r="D300" s="152" t="s">
        <v>1015</v>
      </c>
      <c r="E300" s="151" t="s">
        <v>152</v>
      </c>
      <c r="F300" s="152" t="s">
        <v>164</v>
      </c>
      <c r="G300" s="152" t="s">
        <v>154</v>
      </c>
      <c r="H300" s="152" t="s">
        <v>1385</v>
      </c>
      <c r="I300" s="152" t="s">
        <v>960</v>
      </c>
      <c r="J300" s="152" t="s">
        <v>1386</v>
      </c>
      <c r="K300" s="152" t="s">
        <v>150</v>
      </c>
      <c r="L300" s="153">
        <v>37070</v>
      </c>
      <c r="M300" s="154">
        <v>136162</v>
      </c>
      <c r="N300" s="154">
        <v>0</v>
      </c>
    </row>
    <row r="301" spans="1:14" ht="13.75" customHeight="1" x14ac:dyDescent="0.35">
      <c r="A301" s="151" t="s">
        <v>1387</v>
      </c>
      <c r="B301" s="152" t="s">
        <v>1388</v>
      </c>
      <c r="C301" s="152" t="s">
        <v>150</v>
      </c>
      <c r="D301" s="152" t="s">
        <v>591</v>
      </c>
      <c r="E301" s="151" t="s">
        <v>152</v>
      </c>
      <c r="F301" s="152" t="s">
        <v>153</v>
      </c>
      <c r="G301" s="152" t="s">
        <v>154</v>
      </c>
      <c r="H301" s="152" t="s">
        <v>1389</v>
      </c>
      <c r="I301" s="152" t="s">
        <v>150</v>
      </c>
      <c r="J301" s="152" t="s">
        <v>1390</v>
      </c>
      <c r="K301" s="152" t="s">
        <v>1391</v>
      </c>
      <c r="L301" s="153">
        <v>37230</v>
      </c>
      <c r="M301" s="154">
        <v>110555</v>
      </c>
      <c r="N301" s="154">
        <v>0</v>
      </c>
    </row>
    <row r="302" spans="1:14" ht="13.75" customHeight="1" x14ac:dyDescent="0.35">
      <c r="A302" s="151" t="s">
        <v>1392</v>
      </c>
      <c r="B302" s="152" t="s">
        <v>1344</v>
      </c>
      <c r="C302" s="152" t="s">
        <v>150</v>
      </c>
      <c r="D302" s="152" t="s">
        <v>1393</v>
      </c>
      <c r="E302" s="151" t="s">
        <v>152</v>
      </c>
      <c r="F302" s="152" t="s">
        <v>164</v>
      </c>
      <c r="G302" s="152" t="s">
        <v>154</v>
      </c>
      <c r="H302" s="152" t="s">
        <v>1394</v>
      </c>
      <c r="I302" s="152" t="s">
        <v>150</v>
      </c>
      <c r="J302" s="152" t="s">
        <v>1395</v>
      </c>
      <c r="K302" s="152" t="s">
        <v>150</v>
      </c>
      <c r="L302" s="153">
        <v>37068</v>
      </c>
      <c r="M302" s="154">
        <v>500000</v>
      </c>
      <c r="N302" s="154">
        <v>0</v>
      </c>
    </row>
    <row r="303" spans="1:14" ht="13.75" customHeight="1" x14ac:dyDescent="0.35">
      <c r="A303" s="151" t="s">
        <v>1396</v>
      </c>
      <c r="B303" s="152" t="s">
        <v>275</v>
      </c>
      <c r="C303" s="152" t="s">
        <v>150</v>
      </c>
      <c r="D303" s="152" t="s">
        <v>1300</v>
      </c>
      <c r="E303" s="151" t="s">
        <v>152</v>
      </c>
      <c r="F303" s="152" t="s">
        <v>185</v>
      </c>
      <c r="G303" s="152" t="s">
        <v>1301</v>
      </c>
      <c r="H303" s="152" t="s">
        <v>1397</v>
      </c>
      <c r="I303" s="152" t="s">
        <v>150</v>
      </c>
      <c r="J303" s="152" t="s">
        <v>1398</v>
      </c>
      <c r="K303" s="152" t="s">
        <v>150</v>
      </c>
      <c r="L303" s="153">
        <v>37216</v>
      </c>
      <c r="M303" s="154">
        <v>150000</v>
      </c>
      <c r="N303" s="154">
        <v>0</v>
      </c>
    </row>
    <row r="304" spans="1:14" ht="13.75" customHeight="1" x14ac:dyDescent="0.35">
      <c r="A304" s="151" t="s">
        <v>1399</v>
      </c>
      <c r="B304" s="152" t="s">
        <v>1400</v>
      </c>
      <c r="C304" s="152" t="s">
        <v>150</v>
      </c>
      <c r="D304" s="152" t="s">
        <v>1305</v>
      </c>
      <c r="E304" s="151" t="s">
        <v>152</v>
      </c>
      <c r="F304" s="152" t="s">
        <v>770</v>
      </c>
      <c r="G304" s="152" t="s">
        <v>154</v>
      </c>
      <c r="H304" s="152" t="s">
        <v>1401</v>
      </c>
      <c r="I304" s="152" t="s">
        <v>1402</v>
      </c>
      <c r="J304" s="152" t="s">
        <v>1403</v>
      </c>
      <c r="K304" s="152" t="s">
        <v>1404</v>
      </c>
      <c r="L304" s="153">
        <v>37176</v>
      </c>
      <c r="M304" s="154">
        <v>200000</v>
      </c>
      <c r="N304" s="154">
        <v>0</v>
      </c>
    </row>
    <row r="305" spans="1:14" ht="13.75" customHeight="1" x14ac:dyDescent="0.35">
      <c r="A305" s="151" t="s">
        <v>1405</v>
      </c>
      <c r="B305" s="152" t="s">
        <v>317</v>
      </c>
      <c r="C305" s="152" t="s">
        <v>150</v>
      </c>
      <c r="D305" s="152" t="s">
        <v>1313</v>
      </c>
      <c r="E305" s="151" t="s">
        <v>152</v>
      </c>
      <c r="F305" s="152" t="s">
        <v>185</v>
      </c>
      <c r="G305" s="152" t="s">
        <v>154</v>
      </c>
      <c r="H305" s="152" t="s">
        <v>1406</v>
      </c>
      <c r="I305" s="152" t="s">
        <v>202</v>
      </c>
      <c r="J305" s="152" t="s">
        <v>1407</v>
      </c>
      <c r="K305" s="152" t="s">
        <v>150</v>
      </c>
      <c r="L305" s="153">
        <v>37051</v>
      </c>
      <c r="M305" s="154">
        <v>120000</v>
      </c>
      <c r="N305" s="154">
        <v>0</v>
      </c>
    </row>
    <row r="306" spans="1:14" ht="13.75" customHeight="1" x14ac:dyDescent="0.35">
      <c r="A306" s="151" t="s">
        <v>1408</v>
      </c>
      <c r="B306" s="152" t="s">
        <v>317</v>
      </c>
      <c r="C306" s="152" t="s">
        <v>150</v>
      </c>
      <c r="D306" s="152" t="s">
        <v>1313</v>
      </c>
      <c r="E306" s="151" t="s">
        <v>152</v>
      </c>
      <c r="F306" s="152" t="s">
        <v>185</v>
      </c>
      <c r="G306" s="152" t="s">
        <v>154</v>
      </c>
      <c r="H306" s="152" t="s">
        <v>1314</v>
      </c>
      <c r="I306" s="152" t="s">
        <v>150</v>
      </c>
      <c r="J306" s="152" t="s">
        <v>1409</v>
      </c>
      <c r="K306" s="152" t="s">
        <v>150</v>
      </c>
      <c r="L306" s="153">
        <v>37476</v>
      </c>
      <c r="M306" s="154">
        <v>399643</v>
      </c>
      <c r="N306" s="154">
        <v>0</v>
      </c>
    </row>
    <row r="307" spans="1:14" ht="13.75" customHeight="1" x14ac:dyDescent="0.35">
      <c r="A307" s="151" t="s">
        <v>1410</v>
      </c>
      <c r="B307" s="152" t="s">
        <v>1411</v>
      </c>
      <c r="C307" s="152" t="s">
        <v>1412</v>
      </c>
      <c r="D307" s="152" t="s">
        <v>1313</v>
      </c>
      <c r="E307" s="151" t="s">
        <v>163</v>
      </c>
      <c r="F307" s="152" t="s">
        <v>185</v>
      </c>
      <c r="G307" s="152" t="s">
        <v>154</v>
      </c>
      <c r="H307" s="152" t="s">
        <v>1314</v>
      </c>
      <c r="I307" s="152" t="s">
        <v>150</v>
      </c>
      <c r="J307" s="152" t="s">
        <v>1413</v>
      </c>
      <c r="K307" s="152" t="s">
        <v>150</v>
      </c>
      <c r="L307" s="153">
        <v>39135</v>
      </c>
      <c r="M307" s="154">
        <v>127787</v>
      </c>
      <c r="N307" s="154">
        <v>0</v>
      </c>
    </row>
    <row r="308" spans="1:14" ht="13.75" customHeight="1" x14ac:dyDescent="0.35">
      <c r="A308" s="151" t="s">
        <v>1414</v>
      </c>
      <c r="B308" s="152" t="s">
        <v>1415</v>
      </c>
      <c r="C308" s="152" t="s">
        <v>150</v>
      </c>
      <c r="D308" s="152" t="s">
        <v>371</v>
      </c>
      <c r="E308" s="151" t="s">
        <v>152</v>
      </c>
      <c r="F308" s="152" t="s">
        <v>512</v>
      </c>
      <c r="G308" s="152" t="s">
        <v>154</v>
      </c>
      <c r="H308" s="152" t="s">
        <v>1416</v>
      </c>
      <c r="I308" s="152" t="s">
        <v>150</v>
      </c>
      <c r="J308" s="152" t="s">
        <v>1417</v>
      </c>
      <c r="K308" s="152" t="s">
        <v>1418</v>
      </c>
      <c r="L308" s="153">
        <v>37415</v>
      </c>
      <c r="M308" s="154">
        <v>566250</v>
      </c>
      <c r="N308" s="154">
        <v>0</v>
      </c>
    </row>
    <row r="309" spans="1:14" ht="13.75" customHeight="1" x14ac:dyDescent="0.35">
      <c r="A309" s="151" t="s">
        <v>1419</v>
      </c>
      <c r="B309" s="152" t="s">
        <v>1420</v>
      </c>
      <c r="C309" s="152" t="s">
        <v>150</v>
      </c>
      <c r="D309" s="152" t="s">
        <v>371</v>
      </c>
      <c r="E309" s="151" t="s">
        <v>152</v>
      </c>
      <c r="F309" s="152" t="s">
        <v>512</v>
      </c>
      <c r="G309" s="152" t="s">
        <v>154</v>
      </c>
      <c r="H309" s="152" t="s">
        <v>1416</v>
      </c>
      <c r="I309" s="152" t="s">
        <v>150</v>
      </c>
      <c r="J309" s="152" t="s">
        <v>1421</v>
      </c>
      <c r="K309" s="152" t="s">
        <v>1422</v>
      </c>
      <c r="L309" s="153">
        <v>37415</v>
      </c>
      <c r="M309" s="154">
        <v>171750</v>
      </c>
      <c r="N309" s="154">
        <v>0</v>
      </c>
    </row>
    <row r="310" spans="1:14" ht="13.75" customHeight="1" x14ac:dyDescent="0.35">
      <c r="A310" s="151" t="s">
        <v>1423</v>
      </c>
      <c r="B310" s="152" t="s">
        <v>1424</v>
      </c>
      <c r="C310" s="152" t="s">
        <v>150</v>
      </c>
      <c r="D310" s="152" t="s">
        <v>555</v>
      </c>
      <c r="E310" s="151" t="s">
        <v>152</v>
      </c>
      <c r="F310" s="152" t="s">
        <v>556</v>
      </c>
      <c r="G310" s="152" t="s">
        <v>154</v>
      </c>
      <c r="H310" s="152" t="s">
        <v>1425</v>
      </c>
      <c r="I310" s="152" t="s">
        <v>150</v>
      </c>
      <c r="J310" s="152" t="s">
        <v>1426</v>
      </c>
      <c r="K310" s="152" t="s">
        <v>150</v>
      </c>
      <c r="L310" s="153">
        <v>37574</v>
      </c>
      <c r="M310" s="154">
        <v>246891</v>
      </c>
      <c r="N310" s="154">
        <v>0</v>
      </c>
    </row>
    <row r="311" spans="1:14" ht="13.75" customHeight="1" x14ac:dyDescent="0.35">
      <c r="A311" s="151" t="s">
        <v>1427</v>
      </c>
      <c r="B311" s="152" t="s">
        <v>1428</v>
      </c>
      <c r="C311" s="152" t="s">
        <v>150</v>
      </c>
      <c r="D311" s="152" t="s">
        <v>761</v>
      </c>
      <c r="E311" s="151" t="s">
        <v>152</v>
      </c>
      <c r="F311" s="152" t="s">
        <v>164</v>
      </c>
      <c r="G311" s="152" t="s">
        <v>154</v>
      </c>
      <c r="H311" s="152" t="s">
        <v>1429</v>
      </c>
      <c r="I311" s="152" t="s">
        <v>150</v>
      </c>
      <c r="J311" s="152" t="s">
        <v>1430</v>
      </c>
      <c r="K311" s="152" t="s">
        <v>1431</v>
      </c>
      <c r="L311" s="153">
        <v>37740</v>
      </c>
      <c r="M311" s="154">
        <v>241283</v>
      </c>
      <c r="N311" s="154">
        <v>0</v>
      </c>
    </row>
    <row r="312" spans="1:14" ht="13.75" customHeight="1" x14ac:dyDescent="0.35">
      <c r="A312" s="151" t="s">
        <v>1432</v>
      </c>
      <c r="B312" s="152" t="s">
        <v>1433</v>
      </c>
      <c r="C312" s="152" t="s">
        <v>150</v>
      </c>
      <c r="D312" s="152" t="s">
        <v>1434</v>
      </c>
      <c r="E312" s="151" t="s">
        <v>152</v>
      </c>
      <c r="F312" s="152" t="s">
        <v>261</v>
      </c>
      <c r="G312" s="152" t="s">
        <v>154</v>
      </c>
      <c r="H312" s="152" t="s">
        <v>1435</v>
      </c>
      <c r="I312" s="152" t="s">
        <v>351</v>
      </c>
      <c r="J312" s="152" t="s">
        <v>150</v>
      </c>
      <c r="K312" s="152" t="s">
        <v>150</v>
      </c>
      <c r="L312" s="153">
        <v>37538</v>
      </c>
      <c r="M312" s="154">
        <v>139186</v>
      </c>
      <c r="N312" s="154">
        <v>0</v>
      </c>
    </row>
    <row r="313" spans="1:14" ht="13.75" customHeight="1" x14ac:dyDescent="0.35">
      <c r="A313" s="151" t="s">
        <v>1436</v>
      </c>
      <c r="B313" s="152" t="s">
        <v>1437</v>
      </c>
      <c r="C313" s="152" t="s">
        <v>150</v>
      </c>
      <c r="D313" s="152" t="s">
        <v>1374</v>
      </c>
      <c r="E313" s="151" t="s">
        <v>152</v>
      </c>
      <c r="F313" s="152" t="s">
        <v>296</v>
      </c>
      <c r="G313" s="152" t="s">
        <v>154</v>
      </c>
      <c r="H313" s="152" t="s">
        <v>1375</v>
      </c>
      <c r="I313" s="152" t="s">
        <v>150</v>
      </c>
      <c r="J313" s="152" t="s">
        <v>150</v>
      </c>
      <c r="K313" s="152" t="s">
        <v>150</v>
      </c>
      <c r="L313" s="153">
        <v>37620</v>
      </c>
      <c r="M313" s="154">
        <v>206000</v>
      </c>
      <c r="N313" s="154">
        <v>0</v>
      </c>
    </row>
    <row r="314" spans="1:14" ht="13.75" customHeight="1" x14ac:dyDescent="0.35">
      <c r="A314" s="151" t="s">
        <v>1438</v>
      </c>
      <c r="B314" s="152" t="s">
        <v>1439</v>
      </c>
      <c r="C314" s="152" t="s">
        <v>150</v>
      </c>
      <c r="D314" s="152" t="s">
        <v>555</v>
      </c>
      <c r="E314" s="151" t="s">
        <v>152</v>
      </c>
      <c r="F314" s="152" t="s">
        <v>556</v>
      </c>
      <c r="G314" s="152" t="s">
        <v>154</v>
      </c>
      <c r="H314" s="152" t="s">
        <v>1440</v>
      </c>
      <c r="I314" s="152" t="s">
        <v>150</v>
      </c>
      <c r="J314" s="152" t="s">
        <v>1441</v>
      </c>
      <c r="K314" s="152" t="s">
        <v>150</v>
      </c>
      <c r="L314" s="153">
        <v>37289</v>
      </c>
      <c r="M314" s="154">
        <v>124000</v>
      </c>
      <c r="N314" s="154">
        <v>0</v>
      </c>
    </row>
    <row r="315" spans="1:14" ht="13.75" customHeight="1" x14ac:dyDescent="0.35">
      <c r="A315" s="151" t="s">
        <v>1442</v>
      </c>
      <c r="B315" s="152" t="s">
        <v>1443</v>
      </c>
      <c r="C315" s="152" t="s">
        <v>150</v>
      </c>
      <c r="D315" s="152" t="s">
        <v>470</v>
      </c>
      <c r="E315" s="151" t="s">
        <v>152</v>
      </c>
      <c r="F315" s="152" t="s">
        <v>164</v>
      </c>
      <c r="G315" s="152" t="s">
        <v>154</v>
      </c>
      <c r="H315" s="152" t="s">
        <v>306</v>
      </c>
      <c r="I315" s="152" t="s">
        <v>1444</v>
      </c>
      <c r="J315" s="152" t="s">
        <v>1445</v>
      </c>
      <c r="K315" s="152" t="s">
        <v>150</v>
      </c>
      <c r="L315" s="153">
        <v>37388</v>
      </c>
      <c r="M315" s="154">
        <v>220000</v>
      </c>
      <c r="N315" s="154">
        <v>0</v>
      </c>
    </row>
    <row r="316" spans="1:14" ht="13.75" customHeight="1" x14ac:dyDescent="0.35">
      <c r="A316" s="151" t="s">
        <v>1446</v>
      </c>
      <c r="B316" s="152" t="s">
        <v>1443</v>
      </c>
      <c r="C316" s="152" t="s">
        <v>150</v>
      </c>
      <c r="D316" s="152" t="s">
        <v>1447</v>
      </c>
      <c r="E316" s="151" t="s">
        <v>152</v>
      </c>
      <c r="F316" s="152" t="s">
        <v>164</v>
      </c>
      <c r="G316" s="152" t="s">
        <v>154</v>
      </c>
      <c r="H316" s="152" t="s">
        <v>1448</v>
      </c>
      <c r="I316" s="152" t="s">
        <v>1449</v>
      </c>
      <c r="J316" s="152" t="s">
        <v>150</v>
      </c>
      <c r="K316" s="152" t="s">
        <v>150</v>
      </c>
      <c r="L316" s="153">
        <v>37700</v>
      </c>
      <c r="M316" s="154">
        <v>470000</v>
      </c>
      <c r="N316" s="154">
        <v>0</v>
      </c>
    </row>
    <row r="317" spans="1:14" ht="13.75" customHeight="1" x14ac:dyDescent="0.35">
      <c r="A317" s="151" t="s">
        <v>1450</v>
      </c>
      <c r="B317" s="152" t="s">
        <v>158</v>
      </c>
      <c r="C317" s="152" t="s">
        <v>150</v>
      </c>
      <c r="D317" s="152" t="s">
        <v>393</v>
      </c>
      <c r="E317" s="151" t="s">
        <v>152</v>
      </c>
      <c r="F317" s="152" t="s">
        <v>185</v>
      </c>
      <c r="G317" s="152" t="s">
        <v>154</v>
      </c>
      <c r="H317" s="152" t="s">
        <v>1451</v>
      </c>
      <c r="I317" s="152" t="s">
        <v>150</v>
      </c>
      <c r="J317" s="152" t="s">
        <v>1452</v>
      </c>
      <c r="K317" s="152" t="s">
        <v>150</v>
      </c>
      <c r="L317" s="153">
        <v>37868</v>
      </c>
      <c r="M317" s="154">
        <v>139990</v>
      </c>
      <c r="N317" s="154">
        <v>0</v>
      </c>
    </row>
    <row r="318" spans="1:14" ht="13.75" customHeight="1" x14ac:dyDescent="0.35">
      <c r="A318" s="151" t="s">
        <v>1453</v>
      </c>
      <c r="B318" s="152" t="s">
        <v>1443</v>
      </c>
      <c r="C318" s="152" t="s">
        <v>150</v>
      </c>
      <c r="D318" s="152" t="s">
        <v>567</v>
      </c>
      <c r="E318" s="151" t="s">
        <v>152</v>
      </c>
      <c r="F318" s="152" t="s">
        <v>153</v>
      </c>
      <c r="G318" s="152" t="s">
        <v>154</v>
      </c>
      <c r="H318" s="152" t="s">
        <v>1454</v>
      </c>
      <c r="I318" s="152" t="s">
        <v>150</v>
      </c>
      <c r="J318" s="152" t="s">
        <v>1455</v>
      </c>
      <c r="K318" s="152" t="s">
        <v>1456</v>
      </c>
      <c r="L318" s="153">
        <v>37706</v>
      </c>
      <c r="M318" s="154">
        <v>148230</v>
      </c>
      <c r="N318" s="154">
        <v>0</v>
      </c>
    </row>
    <row r="319" spans="1:14" ht="13.75" customHeight="1" x14ac:dyDescent="0.35">
      <c r="A319" s="151" t="s">
        <v>1457</v>
      </c>
      <c r="B319" s="152" t="s">
        <v>1458</v>
      </c>
      <c r="C319" s="152" t="s">
        <v>150</v>
      </c>
      <c r="D319" s="152" t="s">
        <v>439</v>
      </c>
      <c r="E319" s="151" t="s">
        <v>152</v>
      </c>
      <c r="F319" s="152" t="s">
        <v>164</v>
      </c>
      <c r="G319" s="152" t="s">
        <v>154</v>
      </c>
      <c r="H319" s="152" t="s">
        <v>1459</v>
      </c>
      <c r="I319" s="152" t="s">
        <v>150</v>
      </c>
      <c r="J319" s="152" t="s">
        <v>1460</v>
      </c>
      <c r="K319" s="152" t="s">
        <v>150</v>
      </c>
      <c r="L319" s="153">
        <v>37698</v>
      </c>
      <c r="M319" s="154">
        <v>134175</v>
      </c>
      <c r="N319" s="154">
        <v>0</v>
      </c>
    </row>
    <row r="320" spans="1:14" ht="13.75" customHeight="1" x14ac:dyDescent="0.35">
      <c r="A320" s="151" t="s">
        <v>1461</v>
      </c>
      <c r="B320" s="152" t="s">
        <v>1462</v>
      </c>
      <c r="C320" s="152" t="s">
        <v>150</v>
      </c>
      <c r="D320" s="152" t="s">
        <v>363</v>
      </c>
      <c r="E320" s="151" t="s">
        <v>152</v>
      </c>
      <c r="F320" s="152" t="s">
        <v>153</v>
      </c>
      <c r="G320" s="152" t="s">
        <v>154</v>
      </c>
      <c r="H320" s="152" t="s">
        <v>364</v>
      </c>
      <c r="I320" s="152" t="s">
        <v>150</v>
      </c>
      <c r="J320" s="152" t="s">
        <v>1463</v>
      </c>
      <c r="K320" s="152" t="s">
        <v>1464</v>
      </c>
      <c r="L320" s="153">
        <v>37802</v>
      </c>
      <c r="M320" s="154">
        <v>1309420</v>
      </c>
      <c r="N320" s="154">
        <v>0</v>
      </c>
    </row>
    <row r="321" spans="1:14" ht="13.75" customHeight="1" x14ac:dyDescent="0.35">
      <c r="A321" s="151" t="s">
        <v>1465</v>
      </c>
      <c r="B321" s="152" t="s">
        <v>1466</v>
      </c>
      <c r="C321" s="152" t="s">
        <v>150</v>
      </c>
      <c r="D321" s="152" t="s">
        <v>371</v>
      </c>
      <c r="E321" s="151" t="s">
        <v>152</v>
      </c>
      <c r="F321" s="152" t="s">
        <v>512</v>
      </c>
      <c r="G321" s="152" t="s">
        <v>154</v>
      </c>
      <c r="H321" s="152" t="s">
        <v>1416</v>
      </c>
      <c r="I321" s="152" t="s">
        <v>150</v>
      </c>
      <c r="J321" s="152" t="s">
        <v>1467</v>
      </c>
      <c r="K321" s="152" t="s">
        <v>150</v>
      </c>
      <c r="L321" s="153">
        <v>37761</v>
      </c>
      <c r="M321" s="154">
        <v>343575</v>
      </c>
      <c r="N321" s="154">
        <v>0</v>
      </c>
    </row>
    <row r="322" spans="1:14" ht="13.75" customHeight="1" x14ac:dyDescent="0.35">
      <c r="A322" s="151" t="s">
        <v>1468</v>
      </c>
      <c r="B322" s="152" t="s">
        <v>1469</v>
      </c>
      <c r="C322" s="152" t="s">
        <v>150</v>
      </c>
      <c r="D322" s="152" t="s">
        <v>1470</v>
      </c>
      <c r="E322" s="151" t="s">
        <v>152</v>
      </c>
      <c r="F322" s="152" t="s">
        <v>164</v>
      </c>
      <c r="G322" s="152" t="s">
        <v>154</v>
      </c>
      <c r="H322" s="152" t="s">
        <v>1471</v>
      </c>
      <c r="I322" s="152" t="s">
        <v>150</v>
      </c>
      <c r="J322" s="152" t="s">
        <v>150</v>
      </c>
      <c r="K322" s="152" t="s">
        <v>1472</v>
      </c>
      <c r="L322" s="153">
        <v>38014</v>
      </c>
      <c r="M322" s="154">
        <v>2300000</v>
      </c>
      <c r="N322" s="154">
        <v>0</v>
      </c>
    </row>
    <row r="323" spans="1:14" ht="13.75" customHeight="1" x14ac:dyDescent="0.35">
      <c r="A323" s="151" t="s">
        <v>1473</v>
      </c>
      <c r="B323" s="152" t="s">
        <v>1474</v>
      </c>
      <c r="C323" s="152" t="s">
        <v>150</v>
      </c>
      <c r="D323" s="152" t="s">
        <v>295</v>
      </c>
      <c r="E323" s="151" t="s">
        <v>152</v>
      </c>
      <c r="F323" s="152" t="s">
        <v>296</v>
      </c>
      <c r="G323" s="152" t="s">
        <v>154</v>
      </c>
      <c r="H323" s="152" t="s">
        <v>440</v>
      </c>
      <c r="I323" s="152" t="s">
        <v>150</v>
      </c>
      <c r="J323" s="152" t="s">
        <v>150</v>
      </c>
      <c r="K323" s="152" t="s">
        <v>150</v>
      </c>
      <c r="L323" s="153">
        <v>37998</v>
      </c>
      <c r="M323" s="154">
        <v>125442</v>
      </c>
      <c r="N323" s="154">
        <v>0</v>
      </c>
    </row>
    <row r="324" spans="1:14" ht="13.75" customHeight="1" x14ac:dyDescent="0.35">
      <c r="A324" s="151" t="s">
        <v>1475</v>
      </c>
      <c r="B324" s="152" t="s">
        <v>1476</v>
      </c>
      <c r="C324" s="152" t="s">
        <v>150</v>
      </c>
      <c r="D324" s="152" t="s">
        <v>1364</v>
      </c>
      <c r="E324" s="151" t="s">
        <v>152</v>
      </c>
      <c r="F324" s="152" t="s">
        <v>153</v>
      </c>
      <c r="G324" s="152" t="s">
        <v>154</v>
      </c>
      <c r="H324" s="152" t="s">
        <v>748</v>
      </c>
      <c r="I324" s="152" t="s">
        <v>150</v>
      </c>
      <c r="J324" s="152" t="s">
        <v>1477</v>
      </c>
      <c r="K324" s="152" t="s">
        <v>1478</v>
      </c>
      <c r="L324" s="153">
        <v>37827</v>
      </c>
      <c r="M324" s="154">
        <v>230322</v>
      </c>
      <c r="N324" s="154">
        <v>0</v>
      </c>
    </row>
    <row r="325" spans="1:14" ht="13.75" customHeight="1" x14ac:dyDescent="0.35">
      <c r="A325" s="151" t="s">
        <v>1479</v>
      </c>
      <c r="B325" s="152" t="s">
        <v>1480</v>
      </c>
      <c r="C325" s="152" t="s">
        <v>150</v>
      </c>
      <c r="D325" s="152" t="s">
        <v>1364</v>
      </c>
      <c r="E325" s="151" t="s">
        <v>152</v>
      </c>
      <c r="F325" s="152" t="s">
        <v>153</v>
      </c>
      <c r="G325" s="152" t="s">
        <v>154</v>
      </c>
      <c r="H325" s="152" t="s">
        <v>748</v>
      </c>
      <c r="I325" s="152" t="s">
        <v>150</v>
      </c>
      <c r="J325" s="152" t="s">
        <v>1481</v>
      </c>
      <c r="K325" s="152" t="s">
        <v>1482</v>
      </c>
      <c r="L325" s="153">
        <v>37827</v>
      </c>
      <c r="M325" s="154">
        <v>146580</v>
      </c>
      <c r="N325" s="154">
        <v>0</v>
      </c>
    </row>
    <row r="326" spans="1:14" ht="13.75" customHeight="1" x14ac:dyDescent="0.35">
      <c r="A326" s="151" t="s">
        <v>1484</v>
      </c>
      <c r="B326" s="152" t="s">
        <v>158</v>
      </c>
      <c r="C326" s="152" t="s">
        <v>150</v>
      </c>
      <c r="D326" s="152" t="s">
        <v>393</v>
      </c>
      <c r="E326" s="151" t="s">
        <v>152</v>
      </c>
      <c r="F326" s="152" t="s">
        <v>185</v>
      </c>
      <c r="G326" s="152" t="s">
        <v>154</v>
      </c>
      <c r="H326" s="152" t="s">
        <v>1451</v>
      </c>
      <c r="I326" s="152" t="s">
        <v>150</v>
      </c>
      <c r="J326" s="152" t="s">
        <v>1485</v>
      </c>
      <c r="K326" s="152" t="s">
        <v>150</v>
      </c>
      <c r="L326" s="153">
        <v>38159</v>
      </c>
      <c r="M326" s="154">
        <v>111300</v>
      </c>
      <c r="N326" s="154">
        <v>0</v>
      </c>
    </row>
    <row r="327" spans="1:14" ht="13.75" customHeight="1" x14ac:dyDescent="0.35">
      <c r="A327" s="151" t="s">
        <v>1486</v>
      </c>
      <c r="B327" s="152" t="s">
        <v>158</v>
      </c>
      <c r="C327" s="152" t="s">
        <v>150</v>
      </c>
      <c r="D327" s="152" t="s">
        <v>151</v>
      </c>
      <c r="E327" s="151" t="s">
        <v>152</v>
      </c>
      <c r="F327" s="152" t="s">
        <v>153</v>
      </c>
      <c r="G327" s="152" t="s">
        <v>154</v>
      </c>
      <c r="H327" s="152" t="s">
        <v>1487</v>
      </c>
      <c r="I327" s="152" t="s">
        <v>150</v>
      </c>
      <c r="J327" s="152" t="s">
        <v>1488</v>
      </c>
      <c r="K327" s="152" t="s">
        <v>1489</v>
      </c>
      <c r="L327" s="153">
        <v>37174</v>
      </c>
      <c r="M327" s="154">
        <v>1040020</v>
      </c>
      <c r="N327" s="154">
        <v>0</v>
      </c>
    </row>
    <row r="328" spans="1:14" ht="13.75" customHeight="1" x14ac:dyDescent="0.35">
      <c r="A328" s="151" t="s">
        <v>1490</v>
      </c>
      <c r="B328" s="152" t="s">
        <v>1443</v>
      </c>
      <c r="C328" s="152" t="s">
        <v>150</v>
      </c>
      <c r="D328" s="152" t="s">
        <v>1364</v>
      </c>
      <c r="E328" s="151" t="s">
        <v>152</v>
      </c>
      <c r="F328" s="152" t="s">
        <v>153</v>
      </c>
      <c r="G328" s="152" t="s">
        <v>154</v>
      </c>
      <c r="H328" s="152" t="s">
        <v>1454</v>
      </c>
      <c r="I328" s="152" t="s">
        <v>150</v>
      </c>
      <c r="J328" s="152" t="s">
        <v>1491</v>
      </c>
      <c r="K328" s="152" t="s">
        <v>1492</v>
      </c>
      <c r="L328" s="153">
        <v>38133</v>
      </c>
      <c r="M328" s="154">
        <v>344322</v>
      </c>
      <c r="N328" s="154">
        <v>0</v>
      </c>
    </row>
    <row r="329" spans="1:14" ht="13.75" customHeight="1" x14ac:dyDescent="0.35">
      <c r="A329" s="151" t="s">
        <v>1493</v>
      </c>
      <c r="B329" s="152" t="s">
        <v>158</v>
      </c>
      <c r="C329" s="152" t="s">
        <v>150</v>
      </c>
      <c r="D329" s="152" t="s">
        <v>151</v>
      </c>
      <c r="E329" s="151" t="s">
        <v>152</v>
      </c>
      <c r="F329" s="152" t="s">
        <v>153</v>
      </c>
      <c r="G329" s="152" t="s">
        <v>154</v>
      </c>
      <c r="H329" s="152" t="s">
        <v>1494</v>
      </c>
      <c r="I329" s="152" t="s">
        <v>150</v>
      </c>
      <c r="J329" s="152" t="s">
        <v>1495</v>
      </c>
      <c r="K329" s="152" t="s">
        <v>1496</v>
      </c>
      <c r="L329" s="153">
        <v>38200</v>
      </c>
      <c r="M329" s="154">
        <v>1180672</v>
      </c>
      <c r="N329" s="154">
        <v>0</v>
      </c>
    </row>
    <row r="330" spans="1:14" ht="13.75" customHeight="1" x14ac:dyDescent="0.35">
      <c r="A330" s="151" t="s">
        <v>1497</v>
      </c>
      <c r="B330" s="152" t="s">
        <v>158</v>
      </c>
      <c r="C330" s="152" t="s">
        <v>150</v>
      </c>
      <c r="D330" s="152" t="s">
        <v>393</v>
      </c>
      <c r="E330" s="151" t="s">
        <v>152</v>
      </c>
      <c r="F330" s="152" t="s">
        <v>185</v>
      </c>
      <c r="G330" s="152" t="s">
        <v>154</v>
      </c>
      <c r="H330" s="152" t="s">
        <v>1451</v>
      </c>
      <c r="I330" s="152" t="s">
        <v>150</v>
      </c>
      <c r="J330" s="152" t="s">
        <v>1498</v>
      </c>
      <c r="K330" s="152" t="s">
        <v>150</v>
      </c>
      <c r="L330" s="153">
        <v>38225</v>
      </c>
      <c r="M330" s="154">
        <v>279325</v>
      </c>
      <c r="N330" s="154">
        <v>0</v>
      </c>
    </row>
    <row r="331" spans="1:14" ht="13.75" customHeight="1" x14ac:dyDescent="0.35">
      <c r="A331" s="151" t="s">
        <v>1499</v>
      </c>
      <c r="B331" s="152" t="s">
        <v>158</v>
      </c>
      <c r="C331" s="152" t="s">
        <v>150</v>
      </c>
      <c r="D331" s="152" t="s">
        <v>1209</v>
      </c>
      <c r="E331" s="151" t="s">
        <v>152</v>
      </c>
      <c r="F331" s="152" t="s">
        <v>1370</v>
      </c>
      <c r="G331" s="152" t="s">
        <v>1104</v>
      </c>
      <c r="H331" s="152" t="s">
        <v>1500</v>
      </c>
      <c r="I331" s="152" t="s">
        <v>150</v>
      </c>
      <c r="J331" s="152" t="s">
        <v>150</v>
      </c>
      <c r="K331" s="152" t="s">
        <v>150</v>
      </c>
      <c r="L331" s="153">
        <v>38307</v>
      </c>
      <c r="M331" s="154">
        <v>460295</v>
      </c>
      <c r="N331" s="154">
        <v>0</v>
      </c>
    </row>
    <row r="332" spans="1:14" ht="13.75" customHeight="1" x14ac:dyDescent="0.35">
      <c r="A332" s="151" t="s">
        <v>1503</v>
      </c>
      <c r="B332" s="152" t="s">
        <v>158</v>
      </c>
      <c r="C332" s="152" t="s">
        <v>150</v>
      </c>
      <c r="D332" s="152" t="s">
        <v>393</v>
      </c>
      <c r="E332" s="151" t="s">
        <v>152</v>
      </c>
      <c r="F332" s="152" t="s">
        <v>394</v>
      </c>
      <c r="G332" s="152" t="s">
        <v>154</v>
      </c>
      <c r="H332" s="152" t="s">
        <v>1504</v>
      </c>
      <c r="I332" s="152" t="s">
        <v>150</v>
      </c>
      <c r="J332" s="152" t="s">
        <v>1505</v>
      </c>
      <c r="K332" s="152" t="s">
        <v>1506</v>
      </c>
      <c r="L332" s="153">
        <v>38316</v>
      </c>
      <c r="M332" s="154">
        <v>105658</v>
      </c>
      <c r="N332" s="154">
        <v>0</v>
      </c>
    </row>
    <row r="333" spans="1:14" ht="13.75" customHeight="1" x14ac:dyDescent="0.35">
      <c r="A333" s="151" t="s">
        <v>1507</v>
      </c>
      <c r="B333" s="152" t="s">
        <v>161</v>
      </c>
      <c r="C333" s="152" t="s">
        <v>150</v>
      </c>
      <c r="D333" s="152" t="s">
        <v>151</v>
      </c>
      <c r="E333" s="151" t="s">
        <v>152</v>
      </c>
      <c r="F333" s="152" t="s">
        <v>153</v>
      </c>
      <c r="G333" s="152" t="s">
        <v>154</v>
      </c>
      <c r="H333" s="152" t="s">
        <v>1508</v>
      </c>
      <c r="I333" s="152" t="s">
        <v>150</v>
      </c>
      <c r="J333" s="152" t="s">
        <v>1509</v>
      </c>
      <c r="K333" s="152" t="s">
        <v>1510</v>
      </c>
      <c r="L333" s="153">
        <v>38329</v>
      </c>
      <c r="M333" s="154">
        <v>211000</v>
      </c>
      <c r="N333" s="154">
        <v>0</v>
      </c>
    </row>
    <row r="334" spans="1:14" ht="13.75" customHeight="1" x14ac:dyDescent="0.35">
      <c r="A334" s="151" t="s">
        <v>1511</v>
      </c>
      <c r="B334" s="152" t="s">
        <v>275</v>
      </c>
      <c r="C334" s="152" t="s">
        <v>150</v>
      </c>
      <c r="D334" s="152" t="s">
        <v>380</v>
      </c>
      <c r="E334" s="151" t="s">
        <v>152</v>
      </c>
      <c r="F334" s="152" t="s">
        <v>164</v>
      </c>
      <c r="G334" s="152" t="s">
        <v>154</v>
      </c>
      <c r="H334" s="152" t="s">
        <v>1512</v>
      </c>
      <c r="I334" s="152" t="s">
        <v>150</v>
      </c>
      <c r="J334" s="152" t="s">
        <v>1513</v>
      </c>
      <c r="K334" s="152" t="s">
        <v>150</v>
      </c>
      <c r="L334" s="153">
        <v>38338</v>
      </c>
      <c r="M334" s="154">
        <v>175000</v>
      </c>
      <c r="N334" s="154">
        <v>0</v>
      </c>
    </row>
    <row r="335" spans="1:14" ht="13.75" customHeight="1" x14ac:dyDescent="0.35">
      <c r="A335" s="151" t="s">
        <v>1514</v>
      </c>
      <c r="B335" s="152" t="s">
        <v>1515</v>
      </c>
      <c r="C335" s="152" t="s">
        <v>150</v>
      </c>
      <c r="D335" s="152" t="s">
        <v>393</v>
      </c>
      <c r="E335" s="151" t="s">
        <v>152</v>
      </c>
      <c r="F335" s="152" t="s">
        <v>394</v>
      </c>
      <c r="G335" s="152" t="s">
        <v>154</v>
      </c>
      <c r="H335" s="152" t="s">
        <v>1516</v>
      </c>
      <c r="I335" s="152" t="s">
        <v>150</v>
      </c>
      <c r="J335" s="152" t="s">
        <v>1517</v>
      </c>
      <c r="K335" s="152" t="s">
        <v>150</v>
      </c>
      <c r="L335" s="153">
        <v>38348</v>
      </c>
      <c r="M335" s="154">
        <v>279999</v>
      </c>
      <c r="N335" s="154">
        <v>0</v>
      </c>
    </row>
    <row r="336" spans="1:14" ht="13.75" customHeight="1" x14ac:dyDescent="0.35">
      <c r="A336" s="151" t="s">
        <v>1518</v>
      </c>
      <c r="B336" s="152" t="s">
        <v>1519</v>
      </c>
      <c r="C336" s="152" t="s">
        <v>150</v>
      </c>
      <c r="D336" s="152" t="s">
        <v>1313</v>
      </c>
      <c r="E336" s="151" t="s">
        <v>152</v>
      </c>
      <c r="F336" s="152" t="s">
        <v>185</v>
      </c>
      <c r="G336" s="152" t="s">
        <v>154</v>
      </c>
      <c r="H336" s="152" t="s">
        <v>488</v>
      </c>
      <c r="I336" s="152" t="s">
        <v>150</v>
      </c>
      <c r="J336" s="152" t="s">
        <v>1520</v>
      </c>
      <c r="K336" s="152" t="s">
        <v>150</v>
      </c>
      <c r="L336" s="153">
        <v>38334</v>
      </c>
      <c r="M336" s="154">
        <v>100624</v>
      </c>
      <c r="N336" s="154">
        <v>0</v>
      </c>
    </row>
    <row r="337" spans="1:14" ht="13.75" customHeight="1" x14ac:dyDescent="0.35">
      <c r="A337" s="151" t="s">
        <v>1521</v>
      </c>
      <c r="B337" s="152" t="s">
        <v>392</v>
      </c>
      <c r="C337" s="152" t="s">
        <v>150</v>
      </c>
      <c r="D337" s="152" t="s">
        <v>393</v>
      </c>
      <c r="E337" s="151" t="s">
        <v>152</v>
      </c>
      <c r="F337" s="152" t="s">
        <v>394</v>
      </c>
      <c r="G337" s="152" t="s">
        <v>154</v>
      </c>
      <c r="H337" s="152" t="s">
        <v>395</v>
      </c>
      <c r="I337" s="152" t="s">
        <v>150</v>
      </c>
      <c r="J337" s="152" t="s">
        <v>1522</v>
      </c>
      <c r="K337" s="152" t="s">
        <v>150</v>
      </c>
      <c r="L337" s="153">
        <v>38383</v>
      </c>
      <c r="M337" s="154">
        <v>170096.4</v>
      </c>
      <c r="N337" s="154">
        <v>0</v>
      </c>
    </row>
    <row r="338" spans="1:14" ht="13.75" customHeight="1" x14ac:dyDescent="0.35">
      <c r="A338" s="151" t="s">
        <v>1523</v>
      </c>
      <c r="B338" s="152" t="s">
        <v>1524</v>
      </c>
      <c r="C338" s="152" t="s">
        <v>150</v>
      </c>
      <c r="D338" s="152" t="s">
        <v>371</v>
      </c>
      <c r="E338" s="151" t="s">
        <v>152</v>
      </c>
      <c r="F338" s="152" t="s">
        <v>512</v>
      </c>
      <c r="G338" s="152" t="s">
        <v>154</v>
      </c>
      <c r="H338" s="152" t="s">
        <v>1525</v>
      </c>
      <c r="I338" s="152" t="s">
        <v>150</v>
      </c>
      <c r="J338" s="152" t="s">
        <v>1526</v>
      </c>
      <c r="K338" s="152" t="s">
        <v>1527</v>
      </c>
      <c r="L338" s="153">
        <v>38383</v>
      </c>
      <c r="M338" s="154">
        <v>213817.93</v>
      </c>
      <c r="N338" s="154">
        <v>0</v>
      </c>
    </row>
    <row r="339" spans="1:14" ht="13.75" customHeight="1" x14ac:dyDescent="0.35">
      <c r="A339" s="151" t="s">
        <v>1528</v>
      </c>
      <c r="B339" s="152" t="s">
        <v>1443</v>
      </c>
      <c r="C339" s="152" t="s">
        <v>1529</v>
      </c>
      <c r="D339" s="152" t="s">
        <v>1447</v>
      </c>
      <c r="E339" s="151" t="s">
        <v>152</v>
      </c>
      <c r="F339" s="152" t="s">
        <v>164</v>
      </c>
      <c r="G339" s="152" t="s">
        <v>154</v>
      </c>
      <c r="H339" s="152" t="s">
        <v>1530</v>
      </c>
      <c r="I339" s="152" t="s">
        <v>1449</v>
      </c>
      <c r="J339" s="152" t="s">
        <v>1531</v>
      </c>
      <c r="K339" s="152" t="s">
        <v>150</v>
      </c>
      <c r="L339" s="153">
        <v>38398</v>
      </c>
      <c r="M339" s="154">
        <v>704033</v>
      </c>
      <c r="N339" s="154">
        <v>0</v>
      </c>
    </row>
    <row r="340" spans="1:14" ht="13.75" customHeight="1" x14ac:dyDescent="0.35">
      <c r="A340" s="151" t="s">
        <v>1532</v>
      </c>
      <c r="B340" s="152" t="s">
        <v>1533</v>
      </c>
      <c r="C340" s="152" t="s">
        <v>150</v>
      </c>
      <c r="D340" s="152" t="s">
        <v>998</v>
      </c>
      <c r="E340" s="151" t="s">
        <v>152</v>
      </c>
      <c r="F340" s="152" t="s">
        <v>200</v>
      </c>
      <c r="G340" s="152" t="s">
        <v>220</v>
      </c>
      <c r="H340" s="152" t="s">
        <v>426</v>
      </c>
      <c r="I340" s="152" t="s">
        <v>1534</v>
      </c>
      <c r="J340" s="152" t="s">
        <v>1535</v>
      </c>
      <c r="K340" s="152" t="s">
        <v>150</v>
      </c>
      <c r="L340" s="153">
        <v>38405</v>
      </c>
      <c r="M340" s="154">
        <v>499320</v>
      </c>
      <c r="N340" s="154">
        <v>0</v>
      </c>
    </row>
    <row r="341" spans="1:14" ht="13.75" customHeight="1" x14ac:dyDescent="0.35">
      <c r="A341" s="151" t="s">
        <v>1536</v>
      </c>
      <c r="B341" s="152" t="s">
        <v>1537</v>
      </c>
      <c r="C341" s="152" t="s">
        <v>150</v>
      </c>
      <c r="D341" s="152" t="s">
        <v>240</v>
      </c>
      <c r="E341" s="151" t="s">
        <v>152</v>
      </c>
      <c r="F341" s="152" t="s">
        <v>219</v>
      </c>
      <c r="G341" s="152" t="s">
        <v>220</v>
      </c>
      <c r="H341" s="152" t="s">
        <v>226</v>
      </c>
      <c r="I341" s="152" t="s">
        <v>150</v>
      </c>
      <c r="J341" s="152" t="s">
        <v>1538</v>
      </c>
      <c r="K341" s="152" t="s">
        <v>150</v>
      </c>
      <c r="L341" s="153">
        <v>38399</v>
      </c>
      <c r="M341" s="154">
        <v>498818.73</v>
      </c>
      <c r="N341" s="154">
        <v>0</v>
      </c>
    </row>
    <row r="342" spans="1:14" ht="13.75" customHeight="1" x14ac:dyDescent="0.35">
      <c r="A342" s="151" t="s">
        <v>1539</v>
      </c>
      <c r="B342" s="152" t="s">
        <v>1540</v>
      </c>
      <c r="C342" s="152" t="s">
        <v>150</v>
      </c>
      <c r="D342" s="152" t="s">
        <v>1541</v>
      </c>
      <c r="E342" s="151" t="s">
        <v>260</v>
      </c>
      <c r="F342" s="152" t="s">
        <v>185</v>
      </c>
      <c r="G342" s="152" t="s">
        <v>1301</v>
      </c>
      <c r="H342" s="152" t="s">
        <v>1542</v>
      </c>
      <c r="I342" s="152" t="s">
        <v>1543</v>
      </c>
      <c r="J342" s="152" t="s">
        <v>1544</v>
      </c>
      <c r="K342" s="152" t="s">
        <v>1545</v>
      </c>
      <c r="L342" s="153">
        <v>38426</v>
      </c>
      <c r="M342" s="154">
        <v>109180.4</v>
      </c>
      <c r="N342" s="154">
        <v>0</v>
      </c>
    </row>
    <row r="343" spans="1:14" ht="13.75" customHeight="1" x14ac:dyDescent="0.35">
      <c r="A343" s="151" t="s">
        <v>1546</v>
      </c>
      <c r="B343" s="152" t="s">
        <v>158</v>
      </c>
      <c r="C343" s="152" t="s">
        <v>1547</v>
      </c>
      <c r="D343" s="152" t="s">
        <v>1313</v>
      </c>
      <c r="E343" s="151" t="s">
        <v>152</v>
      </c>
      <c r="F343" s="152" t="s">
        <v>185</v>
      </c>
      <c r="G343" s="152" t="s">
        <v>154</v>
      </c>
      <c r="H343" s="152" t="s">
        <v>1548</v>
      </c>
      <c r="I343" s="152" t="s">
        <v>150</v>
      </c>
      <c r="J343" s="152" t="s">
        <v>1549</v>
      </c>
      <c r="K343" s="152" t="s">
        <v>150</v>
      </c>
      <c r="L343" s="153">
        <v>38429</v>
      </c>
      <c r="M343" s="154">
        <v>120000</v>
      </c>
      <c r="N343" s="154">
        <v>0</v>
      </c>
    </row>
    <row r="344" spans="1:14" ht="13.75" customHeight="1" x14ac:dyDescent="0.35">
      <c r="A344" s="151" t="s">
        <v>1550</v>
      </c>
      <c r="B344" s="152" t="s">
        <v>1551</v>
      </c>
      <c r="C344" s="152" t="s">
        <v>1552</v>
      </c>
      <c r="D344" s="152" t="s">
        <v>1553</v>
      </c>
      <c r="E344" s="151" t="s">
        <v>163</v>
      </c>
      <c r="F344" s="152" t="s">
        <v>372</v>
      </c>
      <c r="G344" s="152" t="s">
        <v>154</v>
      </c>
      <c r="H344" s="152" t="s">
        <v>1554</v>
      </c>
      <c r="I344" s="152" t="s">
        <v>150</v>
      </c>
      <c r="J344" s="152" t="s">
        <v>1555</v>
      </c>
      <c r="K344" s="152" t="s">
        <v>150</v>
      </c>
      <c r="L344" s="153">
        <v>38485</v>
      </c>
      <c r="M344" s="154">
        <v>200000</v>
      </c>
      <c r="N344" s="154">
        <v>0</v>
      </c>
    </row>
    <row r="345" spans="1:14" ht="13.75" customHeight="1" x14ac:dyDescent="0.35">
      <c r="A345" s="151" t="s">
        <v>1556</v>
      </c>
      <c r="B345" s="152" t="s">
        <v>1474</v>
      </c>
      <c r="C345" s="152" t="s">
        <v>150</v>
      </c>
      <c r="D345" s="152" t="s">
        <v>1015</v>
      </c>
      <c r="E345" s="151" t="s">
        <v>152</v>
      </c>
      <c r="F345" s="152" t="s">
        <v>164</v>
      </c>
      <c r="G345" s="152" t="s">
        <v>154</v>
      </c>
      <c r="H345" s="152" t="s">
        <v>1557</v>
      </c>
      <c r="I345" s="152" t="s">
        <v>150</v>
      </c>
      <c r="J345" s="152" t="s">
        <v>1558</v>
      </c>
      <c r="K345" s="152" t="s">
        <v>150</v>
      </c>
      <c r="L345" s="153">
        <v>38482</v>
      </c>
      <c r="M345" s="154">
        <v>584000</v>
      </c>
      <c r="N345" s="154">
        <v>0</v>
      </c>
    </row>
    <row r="346" spans="1:14" ht="13.75" customHeight="1" x14ac:dyDescent="0.35">
      <c r="A346" s="151" t="s">
        <v>1559</v>
      </c>
      <c r="B346" s="152" t="s">
        <v>161</v>
      </c>
      <c r="C346" s="152" t="s">
        <v>1560</v>
      </c>
      <c r="D346" s="152" t="s">
        <v>363</v>
      </c>
      <c r="E346" s="151" t="s">
        <v>163</v>
      </c>
      <c r="F346" s="152" t="s">
        <v>164</v>
      </c>
      <c r="G346" s="152" t="s">
        <v>154</v>
      </c>
      <c r="H346" s="152" t="s">
        <v>1561</v>
      </c>
      <c r="I346" s="152" t="s">
        <v>150</v>
      </c>
      <c r="J346" s="152" t="s">
        <v>1562</v>
      </c>
      <c r="K346" s="152" t="s">
        <v>1563</v>
      </c>
      <c r="L346" s="153">
        <v>38558</v>
      </c>
      <c r="M346" s="154">
        <v>305366.67</v>
      </c>
      <c r="N346" s="154">
        <v>0</v>
      </c>
    </row>
    <row r="347" spans="1:14" ht="13.75" customHeight="1" x14ac:dyDescent="0.35">
      <c r="A347" s="151" t="s">
        <v>1564</v>
      </c>
      <c r="B347" s="152" t="s">
        <v>1358</v>
      </c>
      <c r="C347" s="152" t="s">
        <v>1565</v>
      </c>
      <c r="D347" s="152" t="s">
        <v>363</v>
      </c>
      <c r="E347" s="151" t="s">
        <v>152</v>
      </c>
      <c r="F347" s="152" t="s">
        <v>164</v>
      </c>
      <c r="G347" s="152" t="s">
        <v>154</v>
      </c>
      <c r="H347" s="152" t="s">
        <v>1566</v>
      </c>
      <c r="I347" s="152" t="s">
        <v>150</v>
      </c>
      <c r="J347" s="152" t="s">
        <v>1567</v>
      </c>
      <c r="K347" s="152" t="s">
        <v>1568</v>
      </c>
      <c r="L347" s="153">
        <v>38639</v>
      </c>
      <c r="M347" s="154">
        <v>332621.90000000002</v>
      </c>
      <c r="N347" s="154">
        <v>0</v>
      </c>
    </row>
    <row r="348" spans="1:14" ht="13.75" customHeight="1" x14ac:dyDescent="0.35">
      <c r="A348" s="151" t="s">
        <v>1569</v>
      </c>
      <c r="B348" s="152" t="s">
        <v>1570</v>
      </c>
      <c r="C348" s="152" t="s">
        <v>150</v>
      </c>
      <c r="D348" s="152" t="s">
        <v>7612</v>
      </c>
      <c r="E348" s="151" t="s">
        <v>152</v>
      </c>
      <c r="F348" s="152" t="s">
        <v>1571</v>
      </c>
      <c r="G348" s="152" t="s">
        <v>154</v>
      </c>
      <c r="H348" s="152" t="s">
        <v>1572</v>
      </c>
      <c r="I348" s="152" t="s">
        <v>150</v>
      </c>
      <c r="J348" s="152" t="s">
        <v>1573</v>
      </c>
      <c r="K348" s="152" t="s">
        <v>8077</v>
      </c>
      <c r="L348" s="153">
        <v>38650</v>
      </c>
      <c r="M348" s="154">
        <v>358000</v>
      </c>
      <c r="N348" s="154">
        <v>0</v>
      </c>
    </row>
    <row r="349" spans="1:14" ht="13.75" customHeight="1" x14ac:dyDescent="0.35">
      <c r="A349" s="151" t="s">
        <v>1574</v>
      </c>
      <c r="B349" s="152" t="s">
        <v>1575</v>
      </c>
      <c r="C349" s="152" t="s">
        <v>1576</v>
      </c>
      <c r="D349" s="152" t="s">
        <v>151</v>
      </c>
      <c r="E349" s="151" t="s">
        <v>163</v>
      </c>
      <c r="F349" s="152" t="s">
        <v>153</v>
      </c>
      <c r="G349" s="152" t="s">
        <v>154</v>
      </c>
      <c r="H349" s="152" t="s">
        <v>1508</v>
      </c>
      <c r="I349" s="152" t="s">
        <v>150</v>
      </c>
      <c r="J349" s="152" t="s">
        <v>1577</v>
      </c>
      <c r="K349" s="152" t="s">
        <v>1578</v>
      </c>
      <c r="L349" s="153">
        <v>38656</v>
      </c>
      <c r="M349" s="154">
        <v>977319.3</v>
      </c>
      <c r="N349" s="154">
        <v>0</v>
      </c>
    </row>
    <row r="350" spans="1:14" ht="13.75" customHeight="1" x14ac:dyDescent="0.35">
      <c r="A350" s="151" t="s">
        <v>1579</v>
      </c>
      <c r="B350" s="152" t="s">
        <v>1580</v>
      </c>
      <c r="C350" s="152" t="s">
        <v>1581</v>
      </c>
      <c r="D350" s="152" t="s">
        <v>1582</v>
      </c>
      <c r="E350" s="151" t="s">
        <v>163</v>
      </c>
      <c r="F350" s="152" t="s">
        <v>512</v>
      </c>
      <c r="G350" s="152" t="s">
        <v>154</v>
      </c>
      <c r="H350" s="152" t="s">
        <v>1583</v>
      </c>
      <c r="I350" s="152" t="s">
        <v>150</v>
      </c>
      <c r="J350" s="152" t="s">
        <v>1584</v>
      </c>
      <c r="K350" s="152" t="s">
        <v>1585</v>
      </c>
      <c r="L350" s="153">
        <v>38686</v>
      </c>
      <c r="M350" s="154">
        <v>139675.34</v>
      </c>
      <c r="N350" s="154">
        <v>0</v>
      </c>
    </row>
    <row r="351" spans="1:14" ht="13.75" customHeight="1" x14ac:dyDescent="0.35">
      <c r="A351" s="151" t="s">
        <v>1586</v>
      </c>
      <c r="B351" s="152" t="s">
        <v>1587</v>
      </c>
      <c r="C351" s="152" t="s">
        <v>1588</v>
      </c>
      <c r="D351" s="152" t="s">
        <v>516</v>
      </c>
      <c r="E351" s="151" t="s">
        <v>152</v>
      </c>
      <c r="F351" s="152" t="s">
        <v>517</v>
      </c>
      <c r="G351" s="152" t="s">
        <v>154</v>
      </c>
      <c r="H351" s="152" t="s">
        <v>1589</v>
      </c>
      <c r="I351" s="152" t="s">
        <v>150</v>
      </c>
      <c r="J351" s="152" t="s">
        <v>1590</v>
      </c>
      <c r="K351" s="152" t="s">
        <v>150</v>
      </c>
      <c r="L351" s="153">
        <v>38680</v>
      </c>
      <c r="M351" s="154">
        <v>581506.02</v>
      </c>
      <c r="N351" s="154">
        <v>0</v>
      </c>
    </row>
    <row r="352" spans="1:14" ht="13.75" customHeight="1" x14ac:dyDescent="0.35">
      <c r="A352" s="151" t="s">
        <v>1591</v>
      </c>
      <c r="B352" s="152" t="s">
        <v>1320</v>
      </c>
      <c r="C352" s="152" t="s">
        <v>150</v>
      </c>
      <c r="D352" s="152" t="s">
        <v>930</v>
      </c>
      <c r="E352" s="151" t="s">
        <v>260</v>
      </c>
      <c r="F352" s="152" t="s">
        <v>185</v>
      </c>
      <c r="G352" s="152" t="s">
        <v>154</v>
      </c>
      <c r="H352" s="152" t="s">
        <v>1592</v>
      </c>
      <c r="I352" s="152" t="s">
        <v>1593</v>
      </c>
      <c r="J352" s="152" t="s">
        <v>1594</v>
      </c>
      <c r="K352" s="152" t="s">
        <v>1595</v>
      </c>
      <c r="L352" s="153">
        <v>38709</v>
      </c>
      <c r="M352" s="154">
        <v>269970</v>
      </c>
      <c r="N352" s="154">
        <v>0</v>
      </c>
    </row>
    <row r="353" spans="1:14" ht="13.75" customHeight="1" x14ac:dyDescent="0.35">
      <c r="A353" s="151" t="s">
        <v>1596</v>
      </c>
      <c r="B353" s="152" t="s">
        <v>158</v>
      </c>
      <c r="C353" s="152" t="s">
        <v>150</v>
      </c>
      <c r="D353" s="152" t="s">
        <v>248</v>
      </c>
      <c r="E353" s="151" t="s">
        <v>152</v>
      </c>
      <c r="F353" s="152" t="s">
        <v>394</v>
      </c>
      <c r="G353" s="152" t="s">
        <v>154</v>
      </c>
      <c r="H353" s="152" t="s">
        <v>1597</v>
      </c>
      <c r="I353" s="152" t="s">
        <v>263</v>
      </c>
      <c r="J353" s="152" t="s">
        <v>1598</v>
      </c>
      <c r="K353" s="152" t="s">
        <v>1599</v>
      </c>
      <c r="L353" s="153">
        <v>38707</v>
      </c>
      <c r="M353" s="154">
        <v>128000</v>
      </c>
      <c r="N353" s="154">
        <v>0</v>
      </c>
    </row>
    <row r="354" spans="1:14" ht="13.75" customHeight="1" x14ac:dyDescent="0.35">
      <c r="A354" s="151" t="s">
        <v>1600</v>
      </c>
      <c r="B354" s="152" t="s">
        <v>161</v>
      </c>
      <c r="C354" s="152" t="s">
        <v>1601</v>
      </c>
      <c r="D354" s="152" t="s">
        <v>363</v>
      </c>
      <c r="E354" s="151" t="s">
        <v>163</v>
      </c>
      <c r="F354" s="152" t="s">
        <v>153</v>
      </c>
      <c r="G354" s="152" t="s">
        <v>154</v>
      </c>
      <c r="H354" s="152" t="s">
        <v>1602</v>
      </c>
      <c r="I354" s="152" t="s">
        <v>150</v>
      </c>
      <c r="J354" s="152" t="s">
        <v>1603</v>
      </c>
      <c r="K354" s="152" t="s">
        <v>1604</v>
      </c>
      <c r="L354" s="153">
        <v>38716</v>
      </c>
      <c r="M354" s="154">
        <v>157723.51</v>
      </c>
      <c r="N354" s="154">
        <v>0</v>
      </c>
    </row>
    <row r="355" spans="1:14" ht="13.75" customHeight="1" x14ac:dyDescent="0.35">
      <c r="A355" s="151" t="s">
        <v>1605</v>
      </c>
      <c r="B355" s="152" t="s">
        <v>1606</v>
      </c>
      <c r="C355" s="152" t="s">
        <v>150</v>
      </c>
      <c r="D355" s="152" t="s">
        <v>1607</v>
      </c>
      <c r="E355" s="151" t="s">
        <v>152</v>
      </c>
      <c r="F355" s="152" t="s">
        <v>512</v>
      </c>
      <c r="G355" s="152" t="s">
        <v>154</v>
      </c>
      <c r="H355" s="152" t="s">
        <v>1608</v>
      </c>
      <c r="I355" s="152" t="s">
        <v>1609</v>
      </c>
      <c r="J355" s="152" t="s">
        <v>1610</v>
      </c>
      <c r="K355" s="152" t="s">
        <v>1611</v>
      </c>
      <c r="L355" s="153">
        <v>38728</v>
      </c>
      <c r="M355" s="154">
        <v>218505</v>
      </c>
      <c r="N355" s="154">
        <v>0</v>
      </c>
    </row>
    <row r="356" spans="1:14" ht="13.75" customHeight="1" x14ac:dyDescent="0.35">
      <c r="A356" s="151" t="s">
        <v>1612</v>
      </c>
      <c r="B356" s="152" t="s">
        <v>158</v>
      </c>
      <c r="C356" s="152" t="s">
        <v>1613</v>
      </c>
      <c r="D356" s="152" t="s">
        <v>393</v>
      </c>
      <c r="E356" s="151" t="s">
        <v>152</v>
      </c>
      <c r="F356" s="152" t="s">
        <v>185</v>
      </c>
      <c r="G356" s="152" t="s">
        <v>154</v>
      </c>
      <c r="H356" s="152" t="s">
        <v>1451</v>
      </c>
      <c r="I356" s="152" t="s">
        <v>1614</v>
      </c>
      <c r="J356" s="152" t="s">
        <v>1615</v>
      </c>
      <c r="K356" s="152" t="s">
        <v>150</v>
      </c>
      <c r="L356" s="153">
        <v>38733</v>
      </c>
      <c r="M356" s="154">
        <v>670000</v>
      </c>
      <c r="N356" s="154">
        <v>0</v>
      </c>
    </row>
    <row r="357" spans="1:14" ht="13.75" customHeight="1" x14ac:dyDescent="0.35">
      <c r="A357" s="151" t="s">
        <v>1616</v>
      </c>
      <c r="B357" s="152" t="s">
        <v>1617</v>
      </c>
      <c r="C357" s="152" t="s">
        <v>1601</v>
      </c>
      <c r="D357" s="152" t="s">
        <v>363</v>
      </c>
      <c r="E357" s="151" t="s">
        <v>152</v>
      </c>
      <c r="F357" s="152" t="s">
        <v>153</v>
      </c>
      <c r="G357" s="152" t="s">
        <v>154</v>
      </c>
      <c r="H357" s="152" t="s">
        <v>1602</v>
      </c>
      <c r="I357" s="152" t="s">
        <v>150</v>
      </c>
      <c r="J357" s="152" t="s">
        <v>1618</v>
      </c>
      <c r="K357" s="152" t="s">
        <v>150</v>
      </c>
      <c r="L357" s="153">
        <v>38754</v>
      </c>
      <c r="M357" s="154">
        <v>158520</v>
      </c>
      <c r="N357" s="154">
        <v>0</v>
      </c>
    </row>
    <row r="358" spans="1:14" ht="13.75" customHeight="1" x14ac:dyDescent="0.35">
      <c r="A358" s="151" t="s">
        <v>1619</v>
      </c>
      <c r="B358" s="152" t="s">
        <v>1620</v>
      </c>
      <c r="C358" s="152" t="s">
        <v>1621</v>
      </c>
      <c r="D358" s="152" t="s">
        <v>1622</v>
      </c>
      <c r="E358" s="151" t="s">
        <v>163</v>
      </c>
      <c r="F358" s="152" t="s">
        <v>517</v>
      </c>
      <c r="G358" s="152" t="s">
        <v>154</v>
      </c>
      <c r="H358" s="152" t="s">
        <v>518</v>
      </c>
      <c r="I358" s="152" t="s">
        <v>1623</v>
      </c>
      <c r="J358" s="152" t="s">
        <v>1624</v>
      </c>
      <c r="K358" s="152" t="s">
        <v>150</v>
      </c>
      <c r="L358" s="153">
        <v>38555</v>
      </c>
      <c r="M358" s="154">
        <v>126880.55</v>
      </c>
      <c r="N358" s="154">
        <v>0</v>
      </c>
    </row>
    <row r="359" spans="1:14" ht="13.75" customHeight="1" x14ac:dyDescent="0.35">
      <c r="A359" s="151" t="s">
        <v>1625</v>
      </c>
      <c r="B359" s="152" t="s">
        <v>1626</v>
      </c>
      <c r="C359" s="152" t="s">
        <v>1627</v>
      </c>
      <c r="D359" s="152" t="s">
        <v>599</v>
      </c>
      <c r="E359" s="151" t="s">
        <v>163</v>
      </c>
      <c r="F359" s="152" t="s">
        <v>541</v>
      </c>
      <c r="G359" s="152" t="s">
        <v>154</v>
      </c>
      <c r="H359" s="152" t="s">
        <v>1628</v>
      </c>
      <c r="I359" s="152" t="s">
        <v>150</v>
      </c>
      <c r="J359" s="152" t="s">
        <v>1629</v>
      </c>
      <c r="K359" s="152" t="s">
        <v>150</v>
      </c>
      <c r="L359" s="153">
        <v>38727</v>
      </c>
      <c r="M359" s="154">
        <v>216214.82</v>
      </c>
      <c r="N359" s="154">
        <v>0</v>
      </c>
    </row>
    <row r="360" spans="1:14" ht="13.75" customHeight="1" x14ac:dyDescent="0.35">
      <c r="A360" s="151" t="s">
        <v>1630</v>
      </c>
      <c r="B360" s="152" t="s">
        <v>1631</v>
      </c>
      <c r="C360" s="152" t="s">
        <v>1632</v>
      </c>
      <c r="D360" s="152" t="s">
        <v>1214</v>
      </c>
      <c r="E360" s="151" t="s">
        <v>152</v>
      </c>
      <c r="F360" s="152" t="s">
        <v>1215</v>
      </c>
      <c r="G360" s="152" t="s">
        <v>154</v>
      </c>
      <c r="H360" s="152" t="s">
        <v>1633</v>
      </c>
      <c r="I360" s="152" t="s">
        <v>1634</v>
      </c>
      <c r="J360" s="152" t="s">
        <v>1635</v>
      </c>
      <c r="K360" s="152" t="s">
        <v>150</v>
      </c>
      <c r="L360" s="153">
        <v>38804</v>
      </c>
      <c r="M360" s="154">
        <v>150982.04</v>
      </c>
      <c r="N360" s="154">
        <v>0</v>
      </c>
    </row>
    <row r="361" spans="1:14" ht="13.75" customHeight="1" x14ac:dyDescent="0.35">
      <c r="A361" s="151" t="s">
        <v>1636</v>
      </c>
      <c r="B361" s="152" t="s">
        <v>590</v>
      </c>
      <c r="C361" s="152" t="s">
        <v>1637</v>
      </c>
      <c r="D361" s="152" t="s">
        <v>1638</v>
      </c>
      <c r="E361" s="151" t="s">
        <v>152</v>
      </c>
      <c r="F361" s="152" t="s">
        <v>1639</v>
      </c>
      <c r="G361" s="152" t="s">
        <v>154</v>
      </c>
      <c r="H361" s="152" t="s">
        <v>1640</v>
      </c>
      <c r="I361" s="152" t="s">
        <v>150</v>
      </c>
      <c r="J361" s="152" t="s">
        <v>1641</v>
      </c>
      <c r="K361" s="152" t="s">
        <v>150</v>
      </c>
      <c r="L361" s="153">
        <v>38777</v>
      </c>
      <c r="M361" s="154">
        <v>200000</v>
      </c>
      <c r="N361" s="154">
        <v>0</v>
      </c>
    </row>
    <row r="362" spans="1:14" ht="13.75" customHeight="1" x14ac:dyDescent="0.35">
      <c r="A362" s="151" t="s">
        <v>1642</v>
      </c>
      <c r="B362" s="152" t="s">
        <v>1643</v>
      </c>
      <c r="C362" s="152" t="s">
        <v>1576</v>
      </c>
      <c r="D362" s="152" t="s">
        <v>151</v>
      </c>
      <c r="E362" s="151" t="s">
        <v>163</v>
      </c>
      <c r="F362" s="152" t="s">
        <v>153</v>
      </c>
      <c r="G362" s="152" t="s">
        <v>154</v>
      </c>
      <c r="H362" s="152" t="s">
        <v>1508</v>
      </c>
      <c r="I362" s="152" t="s">
        <v>150</v>
      </c>
      <c r="J362" s="152" t="s">
        <v>1644</v>
      </c>
      <c r="K362" s="152" t="s">
        <v>1645</v>
      </c>
      <c r="L362" s="153">
        <v>38898</v>
      </c>
      <c r="M362" s="154">
        <v>265154</v>
      </c>
      <c r="N362" s="154">
        <v>0</v>
      </c>
    </row>
    <row r="363" spans="1:14" ht="13.75" customHeight="1" x14ac:dyDescent="0.35">
      <c r="A363" s="151" t="s">
        <v>1646</v>
      </c>
      <c r="B363" s="152" t="s">
        <v>1647</v>
      </c>
      <c r="C363" s="152" t="s">
        <v>1648</v>
      </c>
      <c r="D363" s="152" t="s">
        <v>1364</v>
      </c>
      <c r="E363" s="151" t="s">
        <v>152</v>
      </c>
      <c r="F363" s="152" t="s">
        <v>153</v>
      </c>
      <c r="G363" s="152" t="s">
        <v>154</v>
      </c>
      <c r="H363" s="152" t="s">
        <v>1454</v>
      </c>
      <c r="I363" s="152" t="s">
        <v>1649</v>
      </c>
      <c r="J363" s="152" t="s">
        <v>1650</v>
      </c>
      <c r="K363" s="152" t="s">
        <v>1651</v>
      </c>
      <c r="L363" s="153">
        <v>38929</v>
      </c>
      <c r="M363" s="154">
        <v>355000</v>
      </c>
      <c r="N363" s="154">
        <v>0</v>
      </c>
    </row>
    <row r="364" spans="1:14" ht="13.75" customHeight="1" x14ac:dyDescent="0.35">
      <c r="A364" s="151" t="s">
        <v>1652</v>
      </c>
      <c r="B364" s="152" t="s">
        <v>1653</v>
      </c>
      <c r="C364" s="152" t="s">
        <v>1654</v>
      </c>
      <c r="D364" s="152" t="s">
        <v>534</v>
      </c>
      <c r="E364" s="151" t="s">
        <v>163</v>
      </c>
      <c r="F364" s="152" t="s">
        <v>517</v>
      </c>
      <c r="G364" s="152" t="s">
        <v>154</v>
      </c>
      <c r="H364" s="152" t="s">
        <v>1655</v>
      </c>
      <c r="I364" s="152" t="s">
        <v>1656</v>
      </c>
      <c r="J364" s="152" t="s">
        <v>1657</v>
      </c>
      <c r="K364" s="152" t="s">
        <v>150</v>
      </c>
      <c r="L364" s="153">
        <v>38960</v>
      </c>
      <c r="M364" s="154">
        <v>650647</v>
      </c>
      <c r="N364" s="154">
        <v>0</v>
      </c>
    </row>
    <row r="365" spans="1:14" ht="13.75" customHeight="1" x14ac:dyDescent="0.35">
      <c r="A365" s="151" t="s">
        <v>1658</v>
      </c>
      <c r="B365" s="152" t="s">
        <v>1443</v>
      </c>
      <c r="C365" s="152" t="s">
        <v>1659</v>
      </c>
      <c r="D365" s="152" t="s">
        <v>1660</v>
      </c>
      <c r="E365" s="151" t="s">
        <v>163</v>
      </c>
      <c r="F365" s="152" t="s">
        <v>164</v>
      </c>
      <c r="G365" s="152" t="s">
        <v>154</v>
      </c>
      <c r="H365" s="152" t="s">
        <v>1661</v>
      </c>
      <c r="I365" s="152" t="s">
        <v>150</v>
      </c>
      <c r="J365" s="152" t="s">
        <v>1662</v>
      </c>
      <c r="K365" s="152" t="s">
        <v>1663</v>
      </c>
      <c r="L365" s="153">
        <v>38990</v>
      </c>
      <c r="M365" s="154">
        <v>330000</v>
      </c>
      <c r="N365" s="154">
        <v>0</v>
      </c>
    </row>
    <row r="366" spans="1:14" ht="13.75" customHeight="1" x14ac:dyDescent="0.35">
      <c r="A366" s="151" t="s">
        <v>1664</v>
      </c>
      <c r="B366" s="152" t="s">
        <v>158</v>
      </c>
      <c r="C366" s="152" t="s">
        <v>1665</v>
      </c>
      <c r="D366" s="152" t="s">
        <v>363</v>
      </c>
      <c r="E366" s="151" t="s">
        <v>163</v>
      </c>
      <c r="F366" s="152" t="s">
        <v>164</v>
      </c>
      <c r="G366" s="152" t="s">
        <v>154</v>
      </c>
      <c r="H366" s="152" t="s">
        <v>1666</v>
      </c>
      <c r="I366" s="152" t="s">
        <v>202</v>
      </c>
      <c r="J366" s="152" t="s">
        <v>1667</v>
      </c>
      <c r="K366" s="152" t="s">
        <v>150</v>
      </c>
      <c r="L366" s="153">
        <v>39051</v>
      </c>
      <c r="M366" s="154">
        <v>169047.8</v>
      </c>
      <c r="N366" s="154">
        <v>0</v>
      </c>
    </row>
    <row r="367" spans="1:14" ht="13.75" customHeight="1" x14ac:dyDescent="0.35">
      <c r="A367" s="151" t="s">
        <v>1668</v>
      </c>
      <c r="B367" s="152" t="s">
        <v>1669</v>
      </c>
      <c r="C367" s="152" t="s">
        <v>1670</v>
      </c>
      <c r="D367" s="152" t="s">
        <v>1671</v>
      </c>
      <c r="E367" s="151" t="s">
        <v>152</v>
      </c>
      <c r="F367" s="152" t="s">
        <v>517</v>
      </c>
      <c r="G367" s="152" t="s">
        <v>154</v>
      </c>
      <c r="H367" s="152" t="s">
        <v>1672</v>
      </c>
      <c r="I367" s="152" t="s">
        <v>150</v>
      </c>
      <c r="J367" s="152" t="s">
        <v>1673</v>
      </c>
      <c r="K367" s="152" t="s">
        <v>150</v>
      </c>
      <c r="L367" s="153">
        <v>39021</v>
      </c>
      <c r="M367" s="154">
        <v>371141</v>
      </c>
      <c r="N367" s="154">
        <v>0</v>
      </c>
    </row>
    <row r="368" spans="1:14" ht="13.75" customHeight="1" x14ac:dyDescent="0.35">
      <c r="A368" s="151" t="s">
        <v>1674</v>
      </c>
      <c r="B368" s="152" t="s">
        <v>208</v>
      </c>
      <c r="C368" s="152" t="s">
        <v>1675</v>
      </c>
      <c r="D368" s="152" t="s">
        <v>1364</v>
      </c>
      <c r="E368" s="151" t="s">
        <v>152</v>
      </c>
      <c r="F368" s="152" t="s">
        <v>153</v>
      </c>
      <c r="G368" s="152" t="s">
        <v>154</v>
      </c>
      <c r="H368" s="152" t="s">
        <v>1454</v>
      </c>
      <c r="I368" s="152" t="s">
        <v>150</v>
      </c>
      <c r="J368" s="152" t="s">
        <v>1676</v>
      </c>
      <c r="K368" s="152" t="s">
        <v>1677</v>
      </c>
      <c r="L368" s="153">
        <v>39082</v>
      </c>
      <c r="M368" s="154">
        <v>625020</v>
      </c>
      <c r="N368" s="154">
        <v>0</v>
      </c>
    </row>
    <row r="369" spans="1:14" ht="13.75" customHeight="1" x14ac:dyDescent="0.35">
      <c r="A369" s="151" t="s">
        <v>1678</v>
      </c>
      <c r="B369" s="152" t="s">
        <v>1679</v>
      </c>
      <c r="C369" s="152" t="s">
        <v>150</v>
      </c>
      <c r="D369" s="152" t="s">
        <v>240</v>
      </c>
      <c r="E369" s="151" t="s">
        <v>163</v>
      </c>
      <c r="F369" s="152" t="s">
        <v>219</v>
      </c>
      <c r="G369" s="152" t="s">
        <v>220</v>
      </c>
      <c r="H369" s="152" t="s">
        <v>226</v>
      </c>
      <c r="I369" s="152" t="s">
        <v>1680</v>
      </c>
      <c r="J369" s="152" t="s">
        <v>1681</v>
      </c>
      <c r="K369" s="152" t="s">
        <v>150</v>
      </c>
      <c r="L369" s="153">
        <v>39051</v>
      </c>
      <c r="M369" s="154">
        <v>2122510.0499999998</v>
      </c>
      <c r="N369" s="154">
        <v>0</v>
      </c>
    </row>
    <row r="370" spans="1:14" ht="13.75" customHeight="1" x14ac:dyDescent="0.35">
      <c r="A370" s="151" t="s">
        <v>1682</v>
      </c>
      <c r="B370" s="152" t="s">
        <v>1683</v>
      </c>
      <c r="C370" s="152" t="s">
        <v>150</v>
      </c>
      <c r="D370" s="152" t="s">
        <v>240</v>
      </c>
      <c r="E370" s="151" t="s">
        <v>152</v>
      </c>
      <c r="F370" s="152" t="s">
        <v>219</v>
      </c>
      <c r="G370" s="152" t="s">
        <v>220</v>
      </c>
      <c r="H370" s="152" t="s">
        <v>226</v>
      </c>
      <c r="I370" s="152" t="s">
        <v>577</v>
      </c>
      <c r="J370" s="152" t="s">
        <v>1684</v>
      </c>
      <c r="K370" s="152" t="s">
        <v>150</v>
      </c>
      <c r="L370" s="153">
        <v>39172</v>
      </c>
      <c r="M370" s="154">
        <v>188000</v>
      </c>
      <c r="N370" s="154">
        <v>0</v>
      </c>
    </row>
    <row r="371" spans="1:14" ht="13.75" customHeight="1" x14ac:dyDescent="0.35">
      <c r="A371" s="151" t="s">
        <v>1685</v>
      </c>
      <c r="B371" s="152" t="s">
        <v>1686</v>
      </c>
      <c r="C371" s="152" t="s">
        <v>1687</v>
      </c>
      <c r="D371" s="152" t="s">
        <v>1688</v>
      </c>
      <c r="E371" s="151" t="s">
        <v>152</v>
      </c>
      <c r="F371" s="152" t="s">
        <v>164</v>
      </c>
      <c r="G371" s="152" t="s">
        <v>154</v>
      </c>
      <c r="H371" s="152" t="s">
        <v>1689</v>
      </c>
      <c r="I371" s="152" t="s">
        <v>150</v>
      </c>
      <c r="J371" s="152" t="s">
        <v>1690</v>
      </c>
      <c r="K371" s="152" t="s">
        <v>150</v>
      </c>
      <c r="L371" s="153">
        <v>39082</v>
      </c>
      <c r="M371" s="154">
        <v>412020</v>
      </c>
      <c r="N371" s="154">
        <v>0</v>
      </c>
    </row>
    <row r="372" spans="1:14" ht="13.75" customHeight="1" x14ac:dyDescent="0.35">
      <c r="A372" s="151" t="s">
        <v>1691</v>
      </c>
      <c r="B372" s="152" t="s">
        <v>158</v>
      </c>
      <c r="C372" s="152" t="s">
        <v>1692</v>
      </c>
      <c r="D372" s="152" t="s">
        <v>1313</v>
      </c>
      <c r="E372" s="151" t="s">
        <v>152</v>
      </c>
      <c r="F372" s="152" t="s">
        <v>487</v>
      </c>
      <c r="G372" s="152" t="s">
        <v>154</v>
      </c>
      <c r="H372" s="152" t="s">
        <v>1406</v>
      </c>
      <c r="I372" s="152" t="s">
        <v>150</v>
      </c>
      <c r="J372" s="152" t="s">
        <v>1693</v>
      </c>
      <c r="K372" s="152" t="s">
        <v>150</v>
      </c>
      <c r="L372" s="153">
        <v>38999</v>
      </c>
      <c r="M372" s="154">
        <v>100000</v>
      </c>
      <c r="N372" s="154">
        <v>0</v>
      </c>
    </row>
    <row r="373" spans="1:14" ht="13.75" customHeight="1" x14ac:dyDescent="0.35">
      <c r="A373" s="151" t="s">
        <v>1694</v>
      </c>
      <c r="B373" s="152" t="s">
        <v>208</v>
      </c>
      <c r="C373" s="152" t="s">
        <v>1695</v>
      </c>
      <c r="D373" s="152" t="s">
        <v>555</v>
      </c>
      <c r="E373" s="151" t="s">
        <v>152</v>
      </c>
      <c r="F373" s="152" t="s">
        <v>556</v>
      </c>
      <c r="G373" s="152" t="s">
        <v>154</v>
      </c>
      <c r="H373" s="152" t="s">
        <v>1696</v>
      </c>
      <c r="I373" s="152" t="s">
        <v>1697</v>
      </c>
      <c r="J373" s="152" t="s">
        <v>150</v>
      </c>
      <c r="K373" s="152" t="s">
        <v>150</v>
      </c>
      <c r="L373" s="153">
        <v>39045</v>
      </c>
      <c r="M373" s="154">
        <v>1275000</v>
      </c>
      <c r="N373" s="154">
        <v>0</v>
      </c>
    </row>
    <row r="374" spans="1:14" ht="13.75" customHeight="1" x14ac:dyDescent="0.35">
      <c r="A374" s="151" t="s">
        <v>1698</v>
      </c>
      <c r="B374" s="152" t="s">
        <v>1474</v>
      </c>
      <c r="C374" s="152" t="s">
        <v>150</v>
      </c>
      <c r="D374" s="152" t="s">
        <v>318</v>
      </c>
      <c r="E374" s="151" t="s">
        <v>152</v>
      </c>
      <c r="F374" s="152" t="s">
        <v>319</v>
      </c>
      <c r="G374" s="152" t="s">
        <v>250</v>
      </c>
      <c r="H374" s="152" t="s">
        <v>1699</v>
      </c>
      <c r="I374" s="152" t="s">
        <v>1700</v>
      </c>
      <c r="J374" s="152" t="s">
        <v>1701</v>
      </c>
      <c r="K374" s="152" t="s">
        <v>1702</v>
      </c>
      <c r="L374" s="153">
        <v>39141</v>
      </c>
      <c r="M374" s="154">
        <v>504700</v>
      </c>
      <c r="N374" s="154">
        <v>0</v>
      </c>
    </row>
    <row r="375" spans="1:14" ht="13.75" customHeight="1" x14ac:dyDescent="0.35">
      <c r="A375" s="151" t="s">
        <v>1648</v>
      </c>
      <c r="B375" s="152" t="s">
        <v>1703</v>
      </c>
      <c r="C375" s="152" t="s">
        <v>150</v>
      </c>
      <c r="D375" s="152" t="s">
        <v>393</v>
      </c>
      <c r="E375" s="151" t="s">
        <v>163</v>
      </c>
      <c r="F375" s="152" t="s">
        <v>394</v>
      </c>
      <c r="G375" s="152" t="s">
        <v>154</v>
      </c>
      <c r="H375" s="152" t="s">
        <v>1704</v>
      </c>
      <c r="I375" s="152" t="s">
        <v>150</v>
      </c>
      <c r="J375" s="152" t="s">
        <v>1705</v>
      </c>
      <c r="K375" s="152" t="s">
        <v>150</v>
      </c>
      <c r="L375" s="153">
        <v>39100</v>
      </c>
      <c r="M375" s="154">
        <v>103824</v>
      </c>
      <c r="N375" s="154">
        <v>0</v>
      </c>
    </row>
    <row r="376" spans="1:14" ht="13.75" customHeight="1" x14ac:dyDescent="0.35">
      <c r="A376" s="151" t="s">
        <v>1706</v>
      </c>
      <c r="B376" s="152" t="s">
        <v>1707</v>
      </c>
      <c r="C376" s="152" t="s">
        <v>1708</v>
      </c>
      <c r="D376" s="152" t="s">
        <v>1709</v>
      </c>
      <c r="E376" s="151" t="s">
        <v>163</v>
      </c>
      <c r="F376" s="152" t="s">
        <v>164</v>
      </c>
      <c r="G376" s="152" t="s">
        <v>154</v>
      </c>
      <c r="H376" s="152" t="s">
        <v>1710</v>
      </c>
      <c r="I376" s="152" t="s">
        <v>1711</v>
      </c>
      <c r="J376" s="152" t="s">
        <v>1712</v>
      </c>
      <c r="K376" s="152" t="s">
        <v>150</v>
      </c>
      <c r="L376" s="153">
        <v>39064</v>
      </c>
      <c r="M376" s="154">
        <v>145000</v>
      </c>
      <c r="N376" s="154">
        <v>0</v>
      </c>
    </row>
    <row r="377" spans="1:14" ht="13.75" customHeight="1" x14ac:dyDescent="0.35">
      <c r="A377" s="151" t="s">
        <v>1713</v>
      </c>
      <c r="B377" s="152" t="s">
        <v>1714</v>
      </c>
      <c r="C377" s="152" t="s">
        <v>150</v>
      </c>
      <c r="D377" s="152" t="s">
        <v>667</v>
      </c>
      <c r="E377" s="151" t="s">
        <v>152</v>
      </c>
      <c r="F377" s="152" t="s">
        <v>668</v>
      </c>
      <c r="G377" s="152" t="s">
        <v>154</v>
      </c>
      <c r="H377" s="152" t="s">
        <v>1715</v>
      </c>
      <c r="I377" s="152" t="s">
        <v>1716</v>
      </c>
      <c r="J377" s="152" t="s">
        <v>1717</v>
      </c>
      <c r="K377" s="152" t="s">
        <v>1718</v>
      </c>
      <c r="L377" s="153">
        <v>39071</v>
      </c>
      <c r="M377" s="154">
        <v>376000</v>
      </c>
      <c r="N377" s="154">
        <v>0</v>
      </c>
    </row>
    <row r="378" spans="1:14" ht="13.75" customHeight="1" x14ac:dyDescent="0.35">
      <c r="A378" s="151" t="s">
        <v>1719</v>
      </c>
      <c r="B378" s="152" t="s">
        <v>1714</v>
      </c>
      <c r="C378" s="152" t="s">
        <v>150</v>
      </c>
      <c r="D378" s="152" t="s">
        <v>667</v>
      </c>
      <c r="E378" s="151" t="s">
        <v>152</v>
      </c>
      <c r="F378" s="152" t="s">
        <v>668</v>
      </c>
      <c r="G378" s="152" t="s">
        <v>154</v>
      </c>
      <c r="H378" s="152" t="s">
        <v>8078</v>
      </c>
      <c r="I378" s="152" t="s">
        <v>1720</v>
      </c>
      <c r="J378" s="152" t="s">
        <v>1721</v>
      </c>
      <c r="K378" s="152" t="s">
        <v>1722</v>
      </c>
      <c r="L378" s="153">
        <v>38791</v>
      </c>
      <c r="M378" s="154">
        <v>126000</v>
      </c>
      <c r="N378" s="154">
        <v>0</v>
      </c>
    </row>
    <row r="379" spans="1:14" ht="13.75" customHeight="1" x14ac:dyDescent="0.35">
      <c r="A379" s="151" t="s">
        <v>1723</v>
      </c>
      <c r="B379" s="152" t="s">
        <v>1724</v>
      </c>
      <c r="C379" s="152" t="s">
        <v>150</v>
      </c>
      <c r="D379" s="152" t="s">
        <v>1725</v>
      </c>
      <c r="E379" s="151" t="s">
        <v>163</v>
      </c>
      <c r="F379" s="152" t="s">
        <v>372</v>
      </c>
      <c r="G379" s="152" t="s">
        <v>154</v>
      </c>
      <c r="H379" s="152" t="s">
        <v>1726</v>
      </c>
      <c r="I379" s="152" t="s">
        <v>150</v>
      </c>
      <c r="J379" s="152" t="s">
        <v>1727</v>
      </c>
      <c r="K379" s="152" t="s">
        <v>150</v>
      </c>
      <c r="L379" s="153">
        <v>38835</v>
      </c>
      <c r="M379" s="154">
        <v>169000</v>
      </c>
      <c r="N379" s="154">
        <v>0</v>
      </c>
    </row>
    <row r="380" spans="1:14" ht="13.75" customHeight="1" x14ac:dyDescent="0.35">
      <c r="A380" s="151" t="s">
        <v>1728</v>
      </c>
      <c r="B380" s="152" t="s">
        <v>1729</v>
      </c>
      <c r="C380" s="152" t="s">
        <v>150</v>
      </c>
      <c r="D380" s="152" t="s">
        <v>667</v>
      </c>
      <c r="E380" s="151" t="s">
        <v>163</v>
      </c>
      <c r="F380" s="152" t="s">
        <v>668</v>
      </c>
      <c r="G380" s="152" t="s">
        <v>154</v>
      </c>
      <c r="H380" s="152" t="s">
        <v>1730</v>
      </c>
      <c r="I380" s="152" t="s">
        <v>150</v>
      </c>
      <c r="J380" s="152" t="s">
        <v>1731</v>
      </c>
      <c r="K380" s="152" t="s">
        <v>150</v>
      </c>
      <c r="L380" s="153">
        <v>38882</v>
      </c>
      <c r="M380" s="154">
        <v>155135</v>
      </c>
      <c r="N380" s="154">
        <v>0</v>
      </c>
    </row>
    <row r="381" spans="1:14" ht="13.75" customHeight="1" x14ac:dyDescent="0.35">
      <c r="A381" s="151" t="s">
        <v>1732</v>
      </c>
      <c r="B381" s="152" t="s">
        <v>190</v>
      </c>
      <c r="C381" s="152" t="s">
        <v>150</v>
      </c>
      <c r="D381" s="152" t="s">
        <v>1733</v>
      </c>
      <c r="E381" s="151" t="s">
        <v>152</v>
      </c>
      <c r="F381" s="152" t="s">
        <v>164</v>
      </c>
      <c r="G381" s="152" t="s">
        <v>154</v>
      </c>
      <c r="H381" s="152" t="s">
        <v>1734</v>
      </c>
      <c r="I381" s="152" t="s">
        <v>150</v>
      </c>
      <c r="J381" s="152" t="s">
        <v>1735</v>
      </c>
      <c r="K381" s="152" t="s">
        <v>150</v>
      </c>
      <c r="L381" s="153">
        <v>39101</v>
      </c>
      <c r="M381" s="154">
        <v>200000</v>
      </c>
      <c r="N381" s="154">
        <v>0</v>
      </c>
    </row>
    <row r="382" spans="1:14" ht="13.75" customHeight="1" x14ac:dyDescent="0.35">
      <c r="A382" s="151" t="s">
        <v>1736</v>
      </c>
      <c r="B382" s="152" t="s">
        <v>1515</v>
      </c>
      <c r="C382" s="152" t="s">
        <v>150</v>
      </c>
      <c r="D382" s="152" t="s">
        <v>1313</v>
      </c>
      <c r="E382" s="151" t="s">
        <v>163</v>
      </c>
      <c r="F382" s="152" t="s">
        <v>185</v>
      </c>
      <c r="G382" s="152" t="s">
        <v>154</v>
      </c>
      <c r="H382" s="152" t="s">
        <v>1737</v>
      </c>
      <c r="I382" s="152" t="s">
        <v>150</v>
      </c>
      <c r="J382" s="152" t="s">
        <v>1738</v>
      </c>
      <c r="K382" s="152" t="s">
        <v>150</v>
      </c>
      <c r="L382" s="153">
        <v>39118</v>
      </c>
      <c r="M382" s="154">
        <v>289000</v>
      </c>
      <c r="N382" s="154">
        <v>0</v>
      </c>
    </row>
    <row r="383" spans="1:14" ht="13.75" customHeight="1" x14ac:dyDescent="0.35">
      <c r="A383" s="151" t="s">
        <v>1739</v>
      </c>
      <c r="B383" s="152" t="s">
        <v>1344</v>
      </c>
      <c r="C383" s="152" t="s">
        <v>150</v>
      </c>
      <c r="D383" s="152" t="s">
        <v>1364</v>
      </c>
      <c r="E383" s="151" t="s">
        <v>152</v>
      </c>
      <c r="F383" s="152" t="s">
        <v>153</v>
      </c>
      <c r="G383" s="152" t="s">
        <v>154</v>
      </c>
      <c r="H383" s="152" t="s">
        <v>1365</v>
      </c>
      <c r="I383" s="152" t="s">
        <v>150</v>
      </c>
      <c r="J383" s="152" t="s">
        <v>1740</v>
      </c>
      <c r="K383" s="152" t="s">
        <v>1741</v>
      </c>
      <c r="L383" s="153">
        <v>39111</v>
      </c>
      <c r="M383" s="154">
        <v>639582</v>
      </c>
      <c r="N383" s="154">
        <v>0</v>
      </c>
    </row>
    <row r="384" spans="1:14" ht="13.75" customHeight="1" x14ac:dyDescent="0.35">
      <c r="A384" s="151" t="s">
        <v>1742</v>
      </c>
      <c r="B384" s="152" t="s">
        <v>1743</v>
      </c>
      <c r="C384" s="152" t="s">
        <v>1744</v>
      </c>
      <c r="D384" s="152" t="s">
        <v>1745</v>
      </c>
      <c r="E384" s="151" t="s">
        <v>152</v>
      </c>
      <c r="F384" s="152" t="s">
        <v>541</v>
      </c>
      <c r="G384" s="152" t="s">
        <v>154</v>
      </c>
      <c r="H384" s="152" t="s">
        <v>1746</v>
      </c>
      <c r="I384" s="152" t="s">
        <v>150</v>
      </c>
      <c r="J384" s="152" t="s">
        <v>1747</v>
      </c>
      <c r="K384" s="152" t="s">
        <v>1748</v>
      </c>
      <c r="L384" s="153">
        <v>39295</v>
      </c>
      <c r="M384" s="154">
        <v>408463.65</v>
      </c>
      <c r="N384" s="154">
        <v>0</v>
      </c>
    </row>
    <row r="385" spans="1:14" ht="13.75" customHeight="1" x14ac:dyDescent="0.35">
      <c r="A385" s="151" t="s">
        <v>1749</v>
      </c>
      <c r="B385" s="152" t="s">
        <v>208</v>
      </c>
      <c r="C385" s="152" t="s">
        <v>150</v>
      </c>
      <c r="D385" s="152" t="s">
        <v>1447</v>
      </c>
      <c r="E385" s="151" t="s">
        <v>152</v>
      </c>
      <c r="F385" s="152" t="s">
        <v>164</v>
      </c>
      <c r="G385" s="152" t="s">
        <v>154</v>
      </c>
      <c r="H385" s="152" t="s">
        <v>1530</v>
      </c>
      <c r="I385" s="152" t="s">
        <v>585</v>
      </c>
      <c r="J385" s="152" t="s">
        <v>1750</v>
      </c>
      <c r="K385" s="152" t="s">
        <v>1751</v>
      </c>
      <c r="L385" s="153">
        <v>39262</v>
      </c>
      <c r="M385" s="154">
        <v>3500000</v>
      </c>
      <c r="N385" s="154">
        <v>0</v>
      </c>
    </row>
    <row r="386" spans="1:14" ht="13.75" customHeight="1" x14ac:dyDescent="0.35">
      <c r="A386" s="151" t="s">
        <v>1752</v>
      </c>
      <c r="B386" s="152" t="s">
        <v>158</v>
      </c>
      <c r="C386" s="152" t="s">
        <v>150</v>
      </c>
      <c r="D386" s="152" t="s">
        <v>1313</v>
      </c>
      <c r="E386" s="151" t="s">
        <v>152</v>
      </c>
      <c r="F386" s="152" t="s">
        <v>487</v>
      </c>
      <c r="G386" s="152" t="s">
        <v>154</v>
      </c>
      <c r="H386" s="152" t="s">
        <v>1753</v>
      </c>
      <c r="I386" s="152" t="s">
        <v>1754</v>
      </c>
      <c r="J386" s="152" t="s">
        <v>1755</v>
      </c>
      <c r="K386" s="152" t="s">
        <v>150</v>
      </c>
      <c r="L386" s="153">
        <v>39260</v>
      </c>
      <c r="M386" s="154">
        <v>1000000</v>
      </c>
      <c r="N386" s="154">
        <v>0</v>
      </c>
    </row>
    <row r="387" spans="1:14" ht="13.75" customHeight="1" x14ac:dyDescent="0.35">
      <c r="A387" s="151" t="s">
        <v>1756</v>
      </c>
      <c r="B387" s="152" t="s">
        <v>1620</v>
      </c>
      <c r="C387" s="152" t="s">
        <v>1757</v>
      </c>
      <c r="D387" s="152" t="s">
        <v>516</v>
      </c>
      <c r="E387" s="151" t="s">
        <v>152</v>
      </c>
      <c r="F387" s="152" t="s">
        <v>517</v>
      </c>
      <c r="G387" s="152" t="s">
        <v>154</v>
      </c>
      <c r="H387" s="152" t="s">
        <v>1589</v>
      </c>
      <c r="I387" s="152" t="s">
        <v>150</v>
      </c>
      <c r="J387" s="152" t="s">
        <v>1758</v>
      </c>
      <c r="K387" s="152" t="s">
        <v>150</v>
      </c>
      <c r="L387" s="153">
        <v>39260</v>
      </c>
      <c r="M387" s="154">
        <v>175760.02</v>
      </c>
      <c r="N387" s="154">
        <v>0</v>
      </c>
    </row>
    <row r="388" spans="1:14" ht="13.75" customHeight="1" x14ac:dyDescent="0.35">
      <c r="A388" s="151" t="s">
        <v>1759</v>
      </c>
      <c r="B388" s="152" t="s">
        <v>1443</v>
      </c>
      <c r="C388" s="152" t="s">
        <v>150</v>
      </c>
      <c r="D388" s="152" t="s">
        <v>583</v>
      </c>
      <c r="E388" s="151" t="s">
        <v>152</v>
      </c>
      <c r="F388" s="152" t="s">
        <v>164</v>
      </c>
      <c r="G388" s="152" t="s">
        <v>154</v>
      </c>
      <c r="H388" s="152" t="s">
        <v>584</v>
      </c>
      <c r="I388" s="152" t="s">
        <v>1760</v>
      </c>
      <c r="J388" s="152" t="s">
        <v>1761</v>
      </c>
      <c r="K388" s="152" t="s">
        <v>1762</v>
      </c>
      <c r="L388" s="153">
        <v>39344</v>
      </c>
      <c r="M388" s="154">
        <v>275000</v>
      </c>
      <c r="N388" s="154">
        <v>0</v>
      </c>
    </row>
    <row r="389" spans="1:14" ht="13.75" customHeight="1" x14ac:dyDescent="0.35">
      <c r="A389" s="151" t="s">
        <v>1763</v>
      </c>
      <c r="B389" s="152" t="s">
        <v>1764</v>
      </c>
      <c r="C389" s="152" t="s">
        <v>150</v>
      </c>
      <c r="D389" s="152" t="s">
        <v>1765</v>
      </c>
      <c r="E389" s="151" t="s">
        <v>845</v>
      </c>
      <c r="F389" s="152" t="s">
        <v>1766</v>
      </c>
      <c r="G389" s="152" t="s">
        <v>154</v>
      </c>
      <c r="H389" s="152" t="s">
        <v>1767</v>
      </c>
      <c r="I389" s="152" t="s">
        <v>150</v>
      </c>
      <c r="J389" s="152" t="s">
        <v>1768</v>
      </c>
      <c r="K389" s="152" t="s">
        <v>150</v>
      </c>
      <c r="L389" s="153">
        <v>39387</v>
      </c>
      <c r="M389" s="154">
        <v>122450</v>
      </c>
      <c r="N389" s="154">
        <v>0</v>
      </c>
    </row>
    <row r="390" spans="1:14" ht="13.75" customHeight="1" x14ac:dyDescent="0.35">
      <c r="A390" s="151" t="s">
        <v>1769</v>
      </c>
      <c r="B390" s="152" t="s">
        <v>1770</v>
      </c>
      <c r="C390" s="152" t="s">
        <v>150</v>
      </c>
      <c r="D390" s="152" t="s">
        <v>393</v>
      </c>
      <c r="E390" s="151" t="s">
        <v>152</v>
      </c>
      <c r="F390" s="152" t="s">
        <v>185</v>
      </c>
      <c r="G390" s="152" t="s">
        <v>1301</v>
      </c>
      <c r="H390" s="152" t="s">
        <v>1771</v>
      </c>
      <c r="I390" s="152" t="s">
        <v>150</v>
      </c>
      <c r="J390" s="152" t="s">
        <v>1772</v>
      </c>
      <c r="K390" s="152" t="s">
        <v>1773</v>
      </c>
      <c r="L390" s="153">
        <v>39163</v>
      </c>
      <c r="M390" s="154">
        <v>200000</v>
      </c>
      <c r="N390" s="154">
        <v>0</v>
      </c>
    </row>
    <row r="391" spans="1:14" ht="13.75" customHeight="1" x14ac:dyDescent="0.35">
      <c r="A391" s="151" t="s">
        <v>1774</v>
      </c>
      <c r="B391" s="152" t="s">
        <v>1775</v>
      </c>
      <c r="C391" s="152" t="s">
        <v>150</v>
      </c>
      <c r="D391" s="152" t="s">
        <v>705</v>
      </c>
      <c r="E391" s="151" t="s">
        <v>163</v>
      </c>
      <c r="F391" s="152" t="s">
        <v>706</v>
      </c>
      <c r="G391" s="152" t="s">
        <v>250</v>
      </c>
      <c r="H391" s="152" t="s">
        <v>1776</v>
      </c>
      <c r="I391" s="152" t="s">
        <v>1777</v>
      </c>
      <c r="J391" s="152" t="s">
        <v>1778</v>
      </c>
      <c r="K391" s="152" t="s">
        <v>1779</v>
      </c>
      <c r="L391" s="153">
        <v>39417</v>
      </c>
      <c r="M391" s="154">
        <v>187230</v>
      </c>
      <c r="N391" s="154">
        <v>0</v>
      </c>
    </row>
    <row r="392" spans="1:14" ht="13.75" customHeight="1" x14ac:dyDescent="0.35">
      <c r="A392" s="151" t="s">
        <v>1780</v>
      </c>
      <c r="B392" s="152" t="s">
        <v>1443</v>
      </c>
      <c r="C392" s="152" t="s">
        <v>1781</v>
      </c>
      <c r="D392" s="152" t="s">
        <v>1364</v>
      </c>
      <c r="E392" s="151" t="s">
        <v>152</v>
      </c>
      <c r="F392" s="152" t="s">
        <v>153</v>
      </c>
      <c r="G392" s="152" t="s">
        <v>154</v>
      </c>
      <c r="H392" s="152" t="s">
        <v>1782</v>
      </c>
      <c r="I392" s="152" t="s">
        <v>1649</v>
      </c>
      <c r="J392" s="152" t="s">
        <v>1783</v>
      </c>
      <c r="K392" s="152" t="s">
        <v>150</v>
      </c>
      <c r="L392" s="153">
        <v>39325</v>
      </c>
      <c r="M392" s="154">
        <v>347500</v>
      </c>
      <c r="N392" s="154">
        <v>0</v>
      </c>
    </row>
    <row r="393" spans="1:14" ht="13.75" customHeight="1" x14ac:dyDescent="0.35">
      <c r="A393" s="151" t="s">
        <v>1784</v>
      </c>
      <c r="B393" s="152" t="s">
        <v>1785</v>
      </c>
      <c r="C393" s="152" t="s">
        <v>150</v>
      </c>
      <c r="D393" s="152" t="s">
        <v>1374</v>
      </c>
      <c r="E393" s="151" t="s">
        <v>152</v>
      </c>
      <c r="F393" s="152" t="s">
        <v>296</v>
      </c>
      <c r="G393" s="152" t="s">
        <v>154</v>
      </c>
      <c r="H393" s="152" t="s">
        <v>1786</v>
      </c>
      <c r="I393" s="152" t="s">
        <v>1787</v>
      </c>
      <c r="J393" s="152" t="s">
        <v>1788</v>
      </c>
      <c r="K393" s="152" t="s">
        <v>1789</v>
      </c>
      <c r="L393" s="153">
        <v>39330</v>
      </c>
      <c r="M393" s="154">
        <v>119685</v>
      </c>
      <c r="N393" s="154">
        <v>0</v>
      </c>
    </row>
    <row r="394" spans="1:14" ht="13.75" customHeight="1" x14ac:dyDescent="0.35">
      <c r="A394" s="151" t="s">
        <v>1790</v>
      </c>
      <c r="B394" s="152" t="s">
        <v>1791</v>
      </c>
      <c r="C394" s="152" t="s">
        <v>150</v>
      </c>
      <c r="D394" s="152" t="s">
        <v>667</v>
      </c>
      <c r="E394" s="151" t="s">
        <v>152</v>
      </c>
      <c r="F394" s="152" t="s">
        <v>668</v>
      </c>
      <c r="G394" s="152" t="s">
        <v>154</v>
      </c>
      <c r="H394" s="152" t="s">
        <v>1730</v>
      </c>
      <c r="I394" s="152" t="s">
        <v>1792</v>
      </c>
      <c r="J394" s="152" t="s">
        <v>1793</v>
      </c>
      <c r="K394" s="152" t="s">
        <v>150</v>
      </c>
      <c r="L394" s="153">
        <v>39203</v>
      </c>
      <c r="M394" s="154">
        <v>175020</v>
      </c>
      <c r="N394" s="154">
        <v>0</v>
      </c>
    </row>
    <row r="395" spans="1:14" ht="13.75" customHeight="1" x14ac:dyDescent="0.35">
      <c r="A395" s="151" t="s">
        <v>1794</v>
      </c>
      <c r="B395" s="152" t="s">
        <v>158</v>
      </c>
      <c r="C395" s="152" t="s">
        <v>1795</v>
      </c>
      <c r="D395" s="152" t="s">
        <v>1313</v>
      </c>
      <c r="E395" s="151" t="s">
        <v>152</v>
      </c>
      <c r="F395" s="152" t="s">
        <v>487</v>
      </c>
      <c r="G395" s="152" t="s">
        <v>154</v>
      </c>
      <c r="H395" s="152" t="s">
        <v>1753</v>
      </c>
      <c r="I395" s="152" t="s">
        <v>150</v>
      </c>
      <c r="J395" s="152" t="s">
        <v>1796</v>
      </c>
      <c r="K395" s="152" t="s">
        <v>150</v>
      </c>
      <c r="L395" s="153">
        <v>39323</v>
      </c>
      <c r="M395" s="154">
        <v>743234</v>
      </c>
      <c r="N395" s="154">
        <v>0</v>
      </c>
    </row>
    <row r="396" spans="1:14" ht="13.75" customHeight="1" x14ac:dyDescent="0.35">
      <c r="A396" s="151" t="s">
        <v>1797</v>
      </c>
      <c r="B396" s="152" t="s">
        <v>1798</v>
      </c>
      <c r="C396" s="152" t="s">
        <v>150</v>
      </c>
      <c r="D396" s="152" t="s">
        <v>1118</v>
      </c>
      <c r="E396" s="151" t="s">
        <v>163</v>
      </c>
      <c r="F396" s="152" t="s">
        <v>372</v>
      </c>
      <c r="G396" s="152" t="s">
        <v>154</v>
      </c>
      <c r="H396" s="152" t="s">
        <v>1608</v>
      </c>
      <c r="I396" s="152" t="s">
        <v>1799</v>
      </c>
      <c r="J396" s="152" t="s">
        <v>1800</v>
      </c>
      <c r="K396" s="152" t="s">
        <v>1801</v>
      </c>
      <c r="L396" s="153">
        <v>39120</v>
      </c>
      <c r="M396" s="154">
        <v>375486.8</v>
      </c>
      <c r="N396" s="154">
        <v>0</v>
      </c>
    </row>
    <row r="397" spans="1:14" ht="13.75" customHeight="1" x14ac:dyDescent="0.35">
      <c r="A397" s="151" t="s">
        <v>1802</v>
      </c>
      <c r="B397" s="152" t="s">
        <v>1443</v>
      </c>
      <c r="C397" s="152" t="s">
        <v>150</v>
      </c>
      <c r="D397" s="152" t="s">
        <v>583</v>
      </c>
      <c r="E397" s="151" t="s">
        <v>152</v>
      </c>
      <c r="F397" s="152" t="s">
        <v>164</v>
      </c>
      <c r="G397" s="152" t="s">
        <v>154</v>
      </c>
      <c r="H397" s="152" t="s">
        <v>584</v>
      </c>
      <c r="I397" s="152" t="s">
        <v>1449</v>
      </c>
      <c r="J397" s="152" t="s">
        <v>1803</v>
      </c>
      <c r="K397" s="152" t="s">
        <v>1804</v>
      </c>
      <c r="L397" s="153">
        <v>39234</v>
      </c>
      <c r="M397" s="154">
        <v>300000</v>
      </c>
      <c r="N397" s="154">
        <v>0</v>
      </c>
    </row>
    <row r="398" spans="1:14" ht="13.75" customHeight="1" x14ac:dyDescent="0.35">
      <c r="A398" s="151" t="s">
        <v>1805</v>
      </c>
      <c r="B398" s="152" t="s">
        <v>1806</v>
      </c>
      <c r="C398" s="152" t="s">
        <v>1807</v>
      </c>
      <c r="D398" s="152" t="s">
        <v>8030</v>
      </c>
      <c r="E398" s="151" t="s">
        <v>152</v>
      </c>
      <c r="F398" s="152" t="s">
        <v>219</v>
      </c>
      <c r="G398" s="152" t="s">
        <v>220</v>
      </c>
      <c r="H398" s="152" t="s">
        <v>226</v>
      </c>
      <c r="I398" s="152" t="s">
        <v>150</v>
      </c>
      <c r="J398" s="152" t="s">
        <v>1808</v>
      </c>
      <c r="K398" s="152" t="s">
        <v>1809</v>
      </c>
      <c r="L398" s="153">
        <v>39380</v>
      </c>
      <c r="M398" s="154">
        <v>3200085</v>
      </c>
      <c r="N398" s="154">
        <v>0</v>
      </c>
    </row>
    <row r="399" spans="1:14" ht="13.75" customHeight="1" x14ac:dyDescent="0.35">
      <c r="A399" s="151" t="s">
        <v>1810</v>
      </c>
      <c r="B399" s="152" t="s">
        <v>1327</v>
      </c>
      <c r="C399" s="152" t="s">
        <v>1811</v>
      </c>
      <c r="D399" s="152" t="s">
        <v>240</v>
      </c>
      <c r="E399" s="151" t="s">
        <v>152</v>
      </c>
      <c r="F399" s="152" t="s">
        <v>349</v>
      </c>
      <c r="G399" s="152" t="s">
        <v>220</v>
      </c>
      <c r="H399" s="152" t="s">
        <v>1812</v>
      </c>
      <c r="I399" s="152" t="s">
        <v>351</v>
      </c>
      <c r="J399" s="152" t="s">
        <v>1813</v>
      </c>
      <c r="K399" s="152" t="s">
        <v>1814</v>
      </c>
      <c r="L399" s="153">
        <v>39363</v>
      </c>
      <c r="M399" s="154">
        <v>199265.6</v>
      </c>
      <c r="N399" s="154">
        <v>0</v>
      </c>
    </row>
    <row r="400" spans="1:14" ht="13.75" customHeight="1" x14ac:dyDescent="0.35">
      <c r="A400" s="151" t="s">
        <v>1815</v>
      </c>
      <c r="B400" s="152" t="s">
        <v>1816</v>
      </c>
      <c r="C400" s="152" t="s">
        <v>1811</v>
      </c>
      <c r="D400" s="152" t="s">
        <v>1264</v>
      </c>
      <c r="E400" s="151" t="s">
        <v>152</v>
      </c>
      <c r="F400" s="152" t="s">
        <v>349</v>
      </c>
      <c r="G400" s="152" t="s">
        <v>220</v>
      </c>
      <c r="H400" s="152" t="s">
        <v>1817</v>
      </c>
      <c r="I400" s="152" t="s">
        <v>1818</v>
      </c>
      <c r="J400" s="152" t="s">
        <v>1819</v>
      </c>
      <c r="K400" s="152" t="s">
        <v>150</v>
      </c>
      <c r="L400" s="153">
        <v>39355</v>
      </c>
      <c r="M400" s="154">
        <v>132073</v>
      </c>
      <c r="N400" s="154">
        <v>0</v>
      </c>
    </row>
    <row r="401" spans="1:14" ht="13.75" customHeight="1" x14ac:dyDescent="0.35">
      <c r="A401" s="151" t="s">
        <v>1820</v>
      </c>
      <c r="B401" s="152" t="s">
        <v>1821</v>
      </c>
      <c r="C401" s="152" t="s">
        <v>1822</v>
      </c>
      <c r="D401" s="152" t="s">
        <v>761</v>
      </c>
      <c r="E401" s="151" t="s">
        <v>152</v>
      </c>
      <c r="F401" s="152" t="s">
        <v>164</v>
      </c>
      <c r="G401" s="152" t="s">
        <v>154</v>
      </c>
      <c r="H401" s="152" t="s">
        <v>1429</v>
      </c>
      <c r="I401" s="152" t="s">
        <v>150</v>
      </c>
      <c r="J401" s="152" t="s">
        <v>1823</v>
      </c>
      <c r="K401" s="152" t="s">
        <v>1824</v>
      </c>
      <c r="L401" s="153">
        <v>39434</v>
      </c>
      <c r="M401" s="154">
        <v>378970.45</v>
      </c>
      <c r="N401" s="154">
        <v>0</v>
      </c>
    </row>
    <row r="402" spans="1:14" ht="13.75" customHeight="1" x14ac:dyDescent="0.35">
      <c r="A402" s="151" t="s">
        <v>1825</v>
      </c>
      <c r="B402" s="152" t="s">
        <v>1826</v>
      </c>
      <c r="C402" s="152" t="s">
        <v>1675</v>
      </c>
      <c r="D402" s="152" t="s">
        <v>1827</v>
      </c>
      <c r="E402" s="151" t="s">
        <v>152</v>
      </c>
      <c r="F402" s="152" t="s">
        <v>153</v>
      </c>
      <c r="G402" s="152" t="s">
        <v>154</v>
      </c>
      <c r="H402" s="152" t="s">
        <v>1828</v>
      </c>
      <c r="I402" s="152" t="s">
        <v>1829</v>
      </c>
      <c r="J402" s="152" t="s">
        <v>1830</v>
      </c>
      <c r="K402" s="152" t="s">
        <v>1831</v>
      </c>
      <c r="L402" s="153">
        <v>39351</v>
      </c>
      <c r="M402" s="154">
        <v>260551.05</v>
      </c>
      <c r="N402" s="154">
        <v>0</v>
      </c>
    </row>
    <row r="403" spans="1:14" ht="13.75" customHeight="1" x14ac:dyDescent="0.35">
      <c r="A403" s="151" t="s">
        <v>1832</v>
      </c>
      <c r="B403" s="152" t="s">
        <v>1833</v>
      </c>
      <c r="C403" s="152" t="s">
        <v>150</v>
      </c>
      <c r="D403" s="152" t="s">
        <v>1834</v>
      </c>
      <c r="E403" s="151" t="s">
        <v>152</v>
      </c>
      <c r="F403" s="152" t="s">
        <v>1835</v>
      </c>
      <c r="G403" s="152" t="s">
        <v>154</v>
      </c>
      <c r="H403" s="152" t="s">
        <v>1836</v>
      </c>
      <c r="I403" s="152" t="s">
        <v>150</v>
      </c>
      <c r="J403" s="152" t="s">
        <v>1837</v>
      </c>
      <c r="K403" s="152" t="s">
        <v>150</v>
      </c>
      <c r="L403" s="153">
        <v>39444</v>
      </c>
      <c r="M403" s="154">
        <v>395200</v>
      </c>
      <c r="N403" s="154">
        <v>0</v>
      </c>
    </row>
    <row r="404" spans="1:14" ht="13.75" customHeight="1" x14ac:dyDescent="0.35">
      <c r="A404" s="151" t="s">
        <v>1838</v>
      </c>
      <c r="B404" s="152" t="s">
        <v>1839</v>
      </c>
      <c r="C404" s="152" t="s">
        <v>1840</v>
      </c>
      <c r="D404" s="152" t="s">
        <v>516</v>
      </c>
      <c r="E404" s="151" t="s">
        <v>163</v>
      </c>
      <c r="F404" s="152" t="s">
        <v>517</v>
      </c>
      <c r="G404" s="152" t="s">
        <v>154</v>
      </c>
      <c r="H404" s="152" t="s">
        <v>1841</v>
      </c>
      <c r="I404" s="152" t="s">
        <v>150</v>
      </c>
      <c r="J404" s="152" t="s">
        <v>1842</v>
      </c>
      <c r="K404" s="152" t="s">
        <v>150</v>
      </c>
      <c r="L404" s="153">
        <v>39463</v>
      </c>
      <c r="M404" s="154">
        <v>228462.99</v>
      </c>
      <c r="N404" s="154">
        <v>0</v>
      </c>
    </row>
    <row r="405" spans="1:14" ht="13.75" customHeight="1" x14ac:dyDescent="0.35">
      <c r="A405" s="151" t="s">
        <v>1843</v>
      </c>
      <c r="B405" s="152" t="s">
        <v>275</v>
      </c>
      <c r="C405" s="152" t="s">
        <v>150</v>
      </c>
      <c r="D405" s="152" t="s">
        <v>1094</v>
      </c>
      <c r="E405" s="151" t="s">
        <v>152</v>
      </c>
      <c r="F405" s="152" t="s">
        <v>164</v>
      </c>
      <c r="G405" s="152" t="s">
        <v>154</v>
      </c>
      <c r="H405" s="152" t="s">
        <v>1844</v>
      </c>
      <c r="I405" s="152" t="s">
        <v>150</v>
      </c>
      <c r="J405" s="152" t="s">
        <v>1845</v>
      </c>
      <c r="K405" s="152" t="s">
        <v>150</v>
      </c>
      <c r="L405" s="153">
        <v>39336</v>
      </c>
      <c r="M405" s="154">
        <v>525000.48</v>
      </c>
      <c r="N405" s="154">
        <v>0</v>
      </c>
    </row>
    <row r="406" spans="1:14" ht="13.75" customHeight="1" x14ac:dyDescent="0.35">
      <c r="A406" s="151" t="s">
        <v>1846</v>
      </c>
      <c r="B406" s="152" t="s">
        <v>1443</v>
      </c>
      <c r="C406" s="152" t="s">
        <v>1847</v>
      </c>
      <c r="D406" s="152" t="s">
        <v>583</v>
      </c>
      <c r="E406" s="151" t="s">
        <v>152</v>
      </c>
      <c r="F406" s="152" t="s">
        <v>164</v>
      </c>
      <c r="G406" s="152" t="s">
        <v>154</v>
      </c>
      <c r="H406" s="152" t="s">
        <v>306</v>
      </c>
      <c r="I406" s="152" t="s">
        <v>1848</v>
      </c>
      <c r="J406" s="152" t="s">
        <v>1849</v>
      </c>
      <c r="K406" s="152" t="s">
        <v>150</v>
      </c>
      <c r="L406" s="153">
        <v>39097</v>
      </c>
      <c r="M406" s="154">
        <v>300000</v>
      </c>
      <c r="N406" s="154">
        <v>0</v>
      </c>
    </row>
    <row r="407" spans="1:14" ht="13.75" customHeight="1" x14ac:dyDescent="0.35">
      <c r="A407" s="151" t="s">
        <v>1850</v>
      </c>
      <c r="B407" s="152" t="s">
        <v>1851</v>
      </c>
      <c r="C407" s="152" t="s">
        <v>1852</v>
      </c>
      <c r="D407" s="152" t="s">
        <v>591</v>
      </c>
      <c r="E407" s="151" t="s">
        <v>152</v>
      </c>
      <c r="F407" s="152" t="s">
        <v>153</v>
      </c>
      <c r="G407" s="152" t="s">
        <v>154</v>
      </c>
      <c r="H407" s="152" t="s">
        <v>1853</v>
      </c>
      <c r="I407" s="152" t="s">
        <v>150</v>
      </c>
      <c r="J407" s="152" t="s">
        <v>1854</v>
      </c>
      <c r="K407" s="152" t="s">
        <v>1855</v>
      </c>
      <c r="L407" s="153">
        <v>39478</v>
      </c>
      <c r="M407" s="154">
        <v>249000</v>
      </c>
      <c r="N407" s="154">
        <v>0</v>
      </c>
    </row>
    <row r="408" spans="1:14" ht="13.75" customHeight="1" x14ac:dyDescent="0.35">
      <c r="A408" s="151" t="s">
        <v>1856</v>
      </c>
      <c r="B408" s="152" t="s">
        <v>1857</v>
      </c>
      <c r="C408" s="152" t="s">
        <v>150</v>
      </c>
      <c r="D408" s="152" t="s">
        <v>8030</v>
      </c>
      <c r="E408" s="151" t="s">
        <v>152</v>
      </c>
      <c r="F408" s="152" t="s">
        <v>219</v>
      </c>
      <c r="G408" s="152" t="s">
        <v>220</v>
      </c>
      <c r="H408" s="152" t="s">
        <v>226</v>
      </c>
      <c r="I408" s="152" t="s">
        <v>1858</v>
      </c>
      <c r="J408" s="152" t="s">
        <v>1859</v>
      </c>
      <c r="K408" s="152" t="s">
        <v>150</v>
      </c>
      <c r="L408" s="153">
        <v>39427</v>
      </c>
      <c r="M408" s="154">
        <v>1200000</v>
      </c>
      <c r="N408" s="154">
        <v>0</v>
      </c>
    </row>
    <row r="409" spans="1:14" ht="13.75" customHeight="1" x14ac:dyDescent="0.35">
      <c r="A409" s="151" t="s">
        <v>1860</v>
      </c>
      <c r="B409" s="152" t="s">
        <v>1861</v>
      </c>
      <c r="C409" s="152" t="s">
        <v>1862</v>
      </c>
      <c r="D409" s="152" t="s">
        <v>1863</v>
      </c>
      <c r="E409" s="151" t="s">
        <v>152</v>
      </c>
      <c r="F409" s="152" t="s">
        <v>153</v>
      </c>
      <c r="G409" s="152" t="s">
        <v>154</v>
      </c>
      <c r="H409" s="152" t="s">
        <v>1864</v>
      </c>
      <c r="I409" s="152" t="s">
        <v>1711</v>
      </c>
      <c r="J409" s="152" t="s">
        <v>1865</v>
      </c>
      <c r="K409" s="152" t="s">
        <v>1866</v>
      </c>
      <c r="L409" s="153">
        <v>39449</v>
      </c>
      <c r="M409" s="154">
        <v>350000</v>
      </c>
      <c r="N409" s="154">
        <v>0</v>
      </c>
    </row>
    <row r="410" spans="1:14" ht="13.75" customHeight="1" x14ac:dyDescent="0.35">
      <c r="A410" s="151" t="s">
        <v>1867</v>
      </c>
      <c r="B410" s="152" t="s">
        <v>190</v>
      </c>
      <c r="C410" s="152" t="s">
        <v>150</v>
      </c>
      <c r="D410" s="152" t="s">
        <v>1364</v>
      </c>
      <c r="E410" s="151" t="s">
        <v>152</v>
      </c>
      <c r="F410" s="152" t="s">
        <v>153</v>
      </c>
      <c r="G410" s="152" t="s">
        <v>154</v>
      </c>
      <c r="H410" s="152" t="s">
        <v>1868</v>
      </c>
      <c r="I410" s="152" t="s">
        <v>150</v>
      </c>
      <c r="J410" s="152" t="s">
        <v>1869</v>
      </c>
      <c r="K410" s="152" t="s">
        <v>1870</v>
      </c>
      <c r="L410" s="153">
        <v>39476</v>
      </c>
      <c r="M410" s="154">
        <v>162288</v>
      </c>
      <c r="N410" s="154">
        <v>0</v>
      </c>
    </row>
    <row r="411" spans="1:14" ht="13.75" customHeight="1" x14ac:dyDescent="0.35">
      <c r="A411" s="151" t="s">
        <v>1871</v>
      </c>
      <c r="B411" s="152" t="s">
        <v>208</v>
      </c>
      <c r="C411" s="152" t="s">
        <v>150</v>
      </c>
      <c r="D411" s="152" t="s">
        <v>583</v>
      </c>
      <c r="E411" s="151" t="s">
        <v>152</v>
      </c>
      <c r="F411" s="152" t="s">
        <v>164</v>
      </c>
      <c r="G411" s="152" t="s">
        <v>154</v>
      </c>
      <c r="H411" s="152" t="s">
        <v>1872</v>
      </c>
      <c r="I411" s="152" t="s">
        <v>1873</v>
      </c>
      <c r="J411" s="152" t="s">
        <v>1874</v>
      </c>
      <c r="K411" s="152" t="s">
        <v>1875</v>
      </c>
      <c r="L411" s="153">
        <v>39518</v>
      </c>
      <c r="M411" s="154">
        <v>1000000</v>
      </c>
      <c r="N411" s="154">
        <v>0</v>
      </c>
    </row>
    <row r="412" spans="1:14" ht="13.75" customHeight="1" x14ac:dyDescent="0.35">
      <c r="A412" s="151" t="s">
        <v>1876</v>
      </c>
      <c r="B412" s="152" t="s">
        <v>1462</v>
      </c>
      <c r="C412" s="152" t="s">
        <v>1877</v>
      </c>
      <c r="D412" s="152" t="s">
        <v>286</v>
      </c>
      <c r="E412" s="151" t="s">
        <v>152</v>
      </c>
      <c r="F412" s="152" t="s">
        <v>231</v>
      </c>
      <c r="G412" s="152" t="s">
        <v>154</v>
      </c>
      <c r="H412" s="152" t="s">
        <v>1878</v>
      </c>
      <c r="I412" s="152" t="s">
        <v>1879</v>
      </c>
      <c r="J412" s="152" t="s">
        <v>1880</v>
      </c>
      <c r="K412" s="152" t="s">
        <v>150</v>
      </c>
      <c r="L412" s="153">
        <v>39540</v>
      </c>
      <c r="M412" s="154">
        <v>264511.90999999997</v>
      </c>
      <c r="N412" s="154">
        <v>0</v>
      </c>
    </row>
    <row r="413" spans="1:14" ht="13.75" customHeight="1" x14ac:dyDescent="0.35">
      <c r="A413" s="151" t="s">
        <v>1881</v>
      </c>
      <c r="B413" s="152" t="s">
        <v>158</v>
      </c>
      <c r="C413" s="152" t="s">
        <v>1882</v>
      </c>
      <c r="D413" s="152" t="s">
        <v>1305</v>
      </c>
      <c r="E413" s="151" t="s">
        <v>152</v>
      </c>
      <c r="F413" s="152" t="s">
        <v>770</v>
      </c>
      <c r="G413" s="152" t="s">
        <v>154</v>
      </c>
      <c r="H413" s="152" t="s">
        <v>1883</v>
      </c>
      <c r="I413" s="152" t="s">
        <v>1884</v>
      </c>
      <c r="J413" s="152" t="s">
        <v>1885</v>
      </c>
      <c r="K413" s="152" t="s">
        <v>150</v>
      </c>
      <c r="L413" s="153">
        <v>39519</v>
      </c>
      <c r="M413" s="154">
        <v>363000</v>
      </c>
      <c r="N413" s="154">
        <v>0</v>
      </c>
    </row>
    <row r="414" spans="1:14" ht="13.75" customHeight="1" x14ac:dyDescent="0.35">
      <c r="A414" s="151" t="s">
        <v>1886</v>
      </c>
      <c r="B414" s="152" t="s">
        <v>1770</v>
      </c>
      <c r="C414" s="152" t="s">
        <v>1695</v>
      </c>
      <c r="D414" s="152" t="s">
        <v>555</v>
      </c>
      <c r="E414" s="151" t="s">
        <v>152</v>
      </c>
      <c r="F414" s="152" t="s">
        <v>556</v>
      </c>
      <c r="G414" s="152" t="s">
        <v>154</v>
      </c>
      <c r="H414" s="152" t="s">
        <v>1887</v>
      </c>
      <c r="I414" s="152" t="s">
        <v>1449</v>
      </c>
      <c r="J414" s="152" t="s">
        <v>1888</v>
      </c>
      <c r="K414" s="152" t="s">
        <v>150</v>
      </c>
      <c r="L414" s="153">
        <v>39534</v>
      </c>
      <c r="M414" s="154">
        <v>275000</v>
      </c>
      <c r="N414" s="154">
        <v>0</v>
      </c>
    </row>
    <row r="415" spans="1:14" ht="13.75" customHeight="1" x14ac:dyDescent="0.35">
      <c r="A415" s="151" t="s">
        <v>1889</v>
      </c>
      <c r="B415" s="152" t="s">
        <v>1890</v>
      </c>
      <c r="C415" s="152" t="s">
        <v>1811</v>
      </c>
      <c r="D415" s="152" t="s">
        <v>8030</v>
      </c>
      <c r="E415" s="151" t="s">
        <v>152</v>
      </c>
      <c r="F415" s="152" t="s">
        <v>219</v>
      </c>
      <c r="G415" s="152" t="s">
        <v>220</v>
      </c>
      <c r="H415" s="152" t="s">
        <v>226</v>
      </c>
      <c r="I415" s="152" t="s">
        <v>1891</v>
      </c>
      <c r="J415" s="152" t="s">
        <v>1892</v>
      </c>
      <c r="K415" s="152" t="s">
        <v>1893</v>
      </c>
      <c r="L415" s="153">
        <v>39566</v>
      </c>
      <c r="M415" s="154">
        <v>301788.2</v>
      </c>
      <c r="N415" s="154">
        <v>0</v>
      </c>
    </row>
    <row r="416" spans="1:14" ht="13.75" customHeight="1" x14ac:dyDescent="0.35">
      <c r="A416" s="151" t="s">
        <v>1894</v>
      </c>
      <c r="B416" s="152" t="s">
        <v>724</v>
      </c>
      <c r="C416" s="152" t="s">
        <v>1895</v>
      </c>
      <c r="D416" s="152" t="s">
        <v>8030</v>
      </c>
      <c r="E416" s="151" t="s">
        <v>152</v>
      </c>
      <c r="F416" s="152" t="s">
        <v>219</v>
      </c>
      <c r="G416" s="152" t="s">
        <v>220</v>
      </c>
      <c r="H416" s="152" t="s">
        <v>226</v>
      </c>
      <c r="I416" s="152" t="s">
        <v>1891</v>
      </c>
      <c r="J416" s="152" t="s">
        <v>1896</v>
      </c>
      <c r="K416" s="152" t="s">
        <v>1897</v>
      </c>
      <c r="L416" s="153">
        <v>39521</v>
      </c>
      <c r="M416" s="154">
        <v>650020</v>
      </c>
      <c r="N416" s="154">
        <v>0</v>
      </c>
    </row>
    <row r="417" spans="1:14" ht="13.75" customHeight="1" x14ac:dyDescent="0.35">
      <c r="A417" s="151" t="s">
        <v>1898</v>
      </c>
      <c r="B417" s="152" t="s">
        <v>158</v>
      </c>
      <c r="C417" s="152" t="s">
        <v>1899</v>
      </c>
      <c r="D417" s="152" t="s">
        <v>151</v>
      </c>
      <c r="E417" s="151" t="s">
        <v>152</v>
      </c>
      <c r="F417" s="152" t="s">
        <v>153</v>
      </c>
      <c r="G417" s="152" t="s">
        <v>154</v>
      </c>
      <c r="H417" s="152" t="s">
        <v>645</v>
      </c>
      <c r="I417" s="152" t="s">
        <v>577</v>
      </c>
      <c r="J417" s="152" t="s">
        <v>1900</v>
      </c>
      <c r="K417" s="152" t="s">
        <v>1901</v>
      </c>
      <c r="L417" s="153">
        <v>39566</v>
      </c>
      <c r="M417" s="154">
        <v>545541.69999999995</v>
      </c>
      <c r="N417" s="154">
        <v>0</v>
      </c>
    </row>
    <row r="418" spans="1:14" ht="13.75" customHeight="1" x14ac:dyDescent="0.35">
      <c r="A418" s="151" t="s">
        <v>1903</v>
      </c>
      <c r="B418" s="152" t="s">
        <v>1462</v>
      </c>
      <c r="C418" s="152" t="s">
        <v>1904</v>
      </c>
      <c r="D418" s="152" t="s">
        <v>1607</v>
      </c>
      <c r="E418" s="151" t="s">
        <v>152</v>
      </c>
      <c r="F418" s="152" t="s">
        <v>512</v>
      </c>
      <c r="G418" s="152" t="s">
        <v>154</v>
      </c>
      <c r="H418" s="152" t="s">
        <v>1608</v>
      </c>
      <c r="I418" s="152" t="s">
        <v>1905</v>
      </c>
      <c r="J418" s="152" t="s">
        <v>1906</v>
      </c>
      <c r="K418" s="152" t="s">
        <v>1907</v>
      </c>
      <c r="L418" s="153">
        <v>39515</v>
      </c>
      <c r="M418" s="154">
        <v>208171.17</v>
      </c>
      <c r="N418" s="154">
        <v>0</v>
      </c>
    </row>
    <row r="419" spans="1:14" ht="13.75" customHeight="1" x14ac:dyDescent="0.35">
      <c r="A419" s="151" t="s">
        <v>1908</v>
      </c>
      <c r="B419" s="152" t="s">
        <v>1909</v>
      </c>
      <c r="C419" s="152" t="s">
        <v>1910</v>
      </c>
      <c r="D419" s="152" t="s">
        <v>363</v>
      </c>
      <c r="E419" s="151" t="s">
        <v>152</v>
      </c>
      <c r="F419" s="152" t="s">
        <v>164</v>
      </c>
      <c r="G419" s="152" t="s">
        <v>154</v>
      </c>
      <c r="H419" s="152" t="s">
        <v>1911</v>
      </c>
      <c r="I419" s="152" t="s">
        <v>1912</v>
      </c>
      <c r="J419" s="152" t="s">
        <v>1913</v>
      </c>
      <c r="K419" s="152" t="s">
        <v>1914</v>
      </c>
      <c r="L419" s="153">
        <v>39546</v>
      </c>
      <c r="M419" s="154">
        <v>124731.28</v>
      </c>
      <c r="N419" s="154">
        <v>0</v>
      </c>
    </row>
    <row r="420" spans="1:14" ht="13.75" customHeight="1" x14ac:dyDescent="0.35">
      <c r="A420" s="151" t="s">
        <v>1915</v>
      </c>
      <c r="B420" s="152" t="s">
        <v>1729</v>
      </c>
      <c r="C420" s="152" t="s">
        <v>1916</v>
      </c>
      <c r="D420" s="152" t="s">
        <v>714</v>
      </c>
      <c r="E420" s="151" t="s">
        <v>152</v>
      </c>
      <c r="F420" s="152" t="s">
        <v>715</v>
      </c>
      <c r="G420" s="152" t="s">
        <v>220</v>
      </c>
      <c r="H420" s="152" t="s">
        <v>722</v>
      </c>
      <c r="I420" s="152" t="s">
        <v>1917</v>
      </c>
      <c r="J420" s="152" t="s">
        <v>1918</v>
      </c>
      <c r="K420" s="152" t="s">
        <v>150</v>
      </c>
      <c r="L420" s="153">
        <v>39589</v>
      </c>
      <c r="M420" s="154">
        <v>369000</v>
      </c>
      <c r="N420" s="154">
        <v>0</v>
      </c>
    </row>
    <row r="421" spans="1:14" ht="13.75" customHeight="1" x14ac:dyDescent="0.35">
      <c r="A421" s="151" t="s">
        <v>1919</v>
      </c>
      <c r="B421" s="152" t="s">
        <v>1920</v>
      </c>
      <c r="C421" s="152" t="s">
        <v>1675</v>
      </c>
      <c r="D421" s="152" t="s">
        <v>1364</v>
      </c>
      <c r="E421" s="151" t="s">
        <v>152</v>
      </c>
      <c r="F421" s="152" t="s">
        <v>153</v>
      </c>
      <c r="G421" s="152" t="s">
        <v>154</v>
      </c>
      <c r="H421" s="152" t="s">
        <v>748</v>
      </c>
      <c r="I421" s="152" t="s">
        <v>1921</v>
      </c>
      <c r="J421" s="152" t="s">
        <v>1922</v>
      </c>
      <c r="K421" s="152" t="s">
        <v>1923</v>
      </c>
      <c r="L421" s="153">
        <v>39575</v>
      </c>
      <c r="M421" s="154">
        <v>196000</v>
      </c>
      <c r="N421" s="154">
        <v>0</v>
      </c>
    </row>
    <row r="422" spans="1:14" ht="13.75" customHeight="1" x14ac:dyDescent="0.35">
      <c r="A422" s="151" t="s">
        <v>1924</v>
      </c>
      <c r="B422" s="152" t="s">
        <v>1729</v>
      </c>
      <c r="C422" s="152" t="s">
        <v>150</v>
      </c>
      <c r="D422" s="152" t="s">
        <v>667</v>
      </c>
      <c r="E422" s="151" t="s">
        <v>152</v>
      </c>
      <c r="F422" s="152" t="s">
        <v>668</v>
      </c>
      <c r="G422" s="152" t="s">
        <v>154</v>
      </c>
      <c r="H422" s="152" t="s">
        <v>1925</v>
      </c>
      <c r="I422" s="152" t="s">
        <v>1926</v>
      </c>
      <c r="J422" s="152" t="s">
        <v>1927</v>
      </c>
      <c r="K422" s="152" t="s">
        <v>1928</v>
      </c>
      <c r="L422" s="153">
        <v>39574</v>
      </c>
      <c r="M422" s="154">
        <v>123929.18</v>
      </c>
      <c r="N422" s="154">
        <v>0</v>
      </c>
    </row>
    <row r="423" spans="1:14" ht="13.75" customHeight="1" x14ac:dyDescent="0.35">
      <c r="A423" s="151" t="s">
        <v>1929</v>
      </c>
      <c r="B423" s="152" t="s">
        <v>1930</v>
      </c>
      <c r="C423" s="152" t="s">
        <v>1916</v>
      </c>
      <c r="D423" s="152" t="s">
        <v>667</v>
      </c>
      <c r="E423" s="151" t="s">
        <v>152</v>
      </c>
      <c r="F423" s="152" t="s">
        <v>668</v>
      </c>
      <c r="G423" s="152" t="s">
        <v>154</v>
      </c>
      <c r="H423" s="152" t="s">
        <v>1925</v>
      </c>
      <c r="I423" s="152" t="s">
        <v>1172</v>
      </c>
      <c r="J423" s="152" t="s">
        <v>1931</v>
      </c>
      <c r="K423" s="152" t="s">
        <v>1932</v>
      </c>
      <c r="L423" s="153">
        <v>39595</v>
      </c>
      <c r="M423" s="154">
        <v>104477.8</v>
      </c>
      <c r="N423" s="154">
        <v>0</v>
      </c>
    </row>
    <row r="424" spans="1:14" ht="13.75" customHeight="1" x14ac:dyDescent="0.35">
      <c r="A424" s="151" t="s">
        <v>1933</v>
      </c>
      <c r="B424" s="152" t="s">
        <v>1443</v>
      </c>
      <c r="C424" s="152" t="s">
        <v>1899</v>
      </c>
      <c r="D424" s="152" t="s">
        <v>1934</v>
      </c>
      <c r="E424" s="151" t="s">
        <v>152</v>
      </c>
      <c r="F424" s="152" t="s">
        <v>153</v>
      </c>
      <c r="G424" s="152" t="s">
        <v>154</v>
      </c>
      <c r="H424" s="152" t="s">
        <v>1935</v>
      </c>
      <c r="I424" s="152" t="s">
        <v>1936</v>
      </c>
      <c r="J424" s="152" t="s">
        <v>1937</v>
      </c>
      <c r="K424" s="152" t="s">
        <v>150</v>
      </c>
      <c r="L424" s="153">
        <v>39605</v>
      </c>
      <c r="M424" s="154">
        <v>372136.27</v>
      </c>
      <c r="N424" s="154">
        <v>0</v>
      </c>
    </row>
    <row r="425" spans="1:14" ht="13.75" customHeight="1" x14ac:dyDescent="0.35">
      <c r="A425" s="151" t="s">
        <v>1938</v>
      </c>
      <c r="B425" s="152" t="s">
        <v>158</v>
      </c>
      <c r="C425" s="152" t="s">
        <v>150</v>
      </c>
      <c r="D425" s="152" t="s">
        <v>1310</v>
      </c>
      <c r="E425" s="151" t="s">
        <v>152</v>
      </c>
      <c r="F425" s="152" t="s">
        <v>261</v>
      </c>
      <c r="G425" s="152" t="s">
        <v>154</v>
      </c>
      <c r="H425" s="152" t="s">
        <v>1939</v>
      </c>
      <c r="I425" s="152" t="s">
        <v>1754</v>
      </c>
      <c r="J425" s="152" t="s">
        <v>1940</v>
      </c>
      <c r="K425" s="152" t="s">
        <v>150</v>
      </c>
      <c r="L425" s="153">
        <v>39625</v>
      </c>
      <c r="M425" s="154">
        <v>193400</v>
      </c>
      <c r="N425" s="154">
        <v>0</v>
      </c>
    </row>
    <row r="426" spans="1:14" ht="13.75" customHeight="1" x14ac:dyDescent="0.35">
      <c r="A426" s="151" t="s">
        <v>1941</v>
      </c>
      <c r="B426" s="152" t="s">
        <v>1942</v>
      </c>
      <c r="C426" s="152" t="s">
        <v>1899</v>
      </c>
      <c r="D426" s="152" t="s">
        <v>1943</v>
      </c>
      <c r="E426" s="151" t="s">
        <v>152</v>
      </c>
      <c r="F426" s="152" t="s">
        <v>153</v>
      </c>
      <c r="G426" s="152" t="s">
        <v>154</v>
      </c>
      <c r="H426" s="152" t="s">
        <v>1508</v>
      </c>
      <c r="I426" s="152" t="s">
        <v>1944</v>
      </c>
      <c r="J426" s="152" t="s">
        <v>1945</v>
      </c>
      <c r="K426" s="152" t="s">
        <v>1946</v>
      </c>
      <c r="L426" s="153">
        <v>39632</v>
      </c>
      <c r="M426" s="154">
        <v>253477.03</v>
      </c>
      <c r="N426" s="154">
        <v>0</v>
      </c>
    </row>
    <row r="427" spans="1:14" ht="13.75" customHeight="1" x14ac:dyDescent="0.35">
      <c r="A427" s="151" t="s">
        <v>1947</v>
      </c>
      <c r="B427" s="152" t="s">
        <v>1948</v>
      </c>
      <c r="C427" s="152" t="s">
        <v>1811</v>
      </c>
      <c r="D427" s="152" t="s">
        <v>1949</v>
      </c>
      <c r="E427" s="151" t="s">
        <v>152</v>
      </c>
      <c r="F427" s="152" t="s">
        <v>349</v>
      </c>
      <c r="G427" s="152" t="s">
        <v>220</v>
      </c>
      <c r="H427" s="152" t="s">
        <v>1950</v>
      </c>
      <c r="I427" s="152" t="s">
        <v>150</v>
      </c>
      <c r="J427" s="152" t="s">
        <v>1951</v>
      </c>
      <c r="K427" s="152" t="s">
        <v>150</v>
      </c>
      <c r="L427" s="153">
        <v>39680</v>
      </c>
      <c r="M427" s="154">
        <v>1249558</v>
      </c>
      <c r="N427" s="154">
        <v>0</v>
      </c>
    </row>
    <row r="428" spans="1:14" ht="13.75" customHeight="1" x14ac:dyDescent="0.35">
      <c r="A428" s="151" t="s">
        <v>1952</v>
      </c>
      <c r="B428" s="152" t="s">
        <v>1953</v>
      </c>
      <c r="C428" s="152" t="s">
        <v>1954</v>
      </c>
      <c r="D428" s="152" t="s">
        <v>591</v>
      </c>
      <c r="E428" s="151" t="s">
        <v>152</v>
      </c>
      <c r="F428" s="152" t="s">
        <v>153</v>
      </c>
      <c r="G428" s="152" t="s">
        <v>154</v>
      </c>
      <c r="H428" s="152" t="s">
        <v>1853</v>
      </c>
      <c r="I428" s="152" t="s">
        <v>150</v>
      </c>
      <c r="J428" s="152" t="s">
        <v>1955</v>
      </c>
      <c r="K428" s="152" t="s">
        <v>1956</v>
      </c>
      <c r="L428" s="153">
        <v>39447</v>
      </c>
      <c r="M428" s="154">
        <v>458681</v>
      </c>
      <c r="N428" s="154">
        <v>0</v>
      </c>
    </row>
    <row r="429" spans="1:14" ht="13.75" customHeight="1" x14ac:dyDescent="0.35">
      <c r="A429" s="151" t="s">
        <v>1957</v>
      </c>
      <c r="B429" s="152" t="s">
        <v>158</v>
      </c>
      <c r="C429" s="152" t="s">
        <v>150</v>
      </c>
      <c r="D429" s="152" t="s">
        <v>1688</v>
      </c>
      <c r="E429" s="151" t="s">
        <v>152</v>
      </c>
      <c r="F429" s="152" t="s">
        <v>231</v>
      </c>
      <c r="G429" s="152" t="s">
        <v>154</v>
      </c>
      <c r="H429" s="152" t="s">
        <v>268</v>
      </c>
      <c r="I429" s="152" t="s">
        <v>1958</v>
      </c>
      <c r="J429" s="152" t="s">
        <v>1959</v>
      </c>
      <c r="K429" s="152" t="s">
        <v>150</v>
      </c>
      <c r="L429" s="153">
        <v>39618</v>
      </c>
      <c r="M429" s="154">
        <v>1884460.94</v>
      </c>
      <c r="N429" s="154">
        <v>0</v>
      </c>
    </row>
    <row r="430" spans="1:14" ht="13.75" customHeight="1" x14ac:dyDescent="0.35">
      <c r="A430" s="151" t="s">
        <v>1960</v>
      </c>
      <c r="B430" s="152" t="s">
        <v>1327</v>
      </c>
      <c r="C430" s="152" t="s">
        <v>150</v>
      </c>
      <c r="D430" s="152" t="s">
        <v>667</v>
      </c>
      <c r="E430" s="151" t="s">
        <v>152</v>
      </c>
      <c r="F430" s="152" t="s">
        <v>668</v>
      </c>
      <c r="G430" s="152" t="s">
        <v>154</v>
      </c>
      <c r="H430" s="152" t="s">
        <v>1925</v>
      </c>
      <c r="I430" s="152" t="s">
        <v>1926</v>
      </c>
      <c r="J430" s="152" t="s">
        <v>1961</v>
      </c>
      <c r="K430" s="152" t="s">
        <v>150</v>
      </c>
      <c r="L430" s="153">
        <v>39608</v>
      </c>
      <c r="M430" s="154">
        <v>139801.45000000001</v>
      </c>
      <c r="N430" s="154">
        <v>0</v>
      </c>
    </row>
    <row r="431" spans="1:14" ht="13.75" customHeight="1" x14ac:dyDescent="0.35">
      <c r="A431" s="151" t="s">
        <v>1962</v>
      </c>
      <c r="B431" s="152" t="s">
        <v>1327</v>
      </c>
      <c r="C431" s="152" t="s">
        <v>150</v>
      </c>
      <c r="D431" s="152" t="s">
        <v>667</v>
      </c>
      <c r="E431" s="151" t="s">
        <v>152</v>
      </c>
      <c r="F431" s="152" t="s">
        <v>668</v>
      </c>
      <c r="G431" s="152" t="s">
        <v>154</v>
      </c>
      <c r="H431" s="152" t="s">
        <v>1925</v>
      </c>
      <c r="I431" s="152" t="s">
        <v>1926</v>
      </c>
      <c r="J431" s="152" t="s">
        <v>1963</v>
      </c>
      <c r="K431" s="152" t="s">
        <v>1964</v>
      </c>
      <c r="L431" s="153">
        <v>39601</v>
      </c>
      <c r="M431" s="154">
        <v>134736.68</v>
      </c>
      <c r="N431" s="154">
        <v>0</v>
      </c>
    </row>
    <row r="432" spans="1:14" ht="13.75" customHeight="1" x14ac:dyDescent="0.35">
      <c r="A432" s="151" t="s">
        <v>1965</v>
      </c>
      <c r="B432" s="152" t="s">
        <v>158</v>
      </c>
      <c r="C432" s="152" t="s">
        <v>1966</v>
      </c>
      <c r="D432" s="152" t="s">
        <v>1341</v>
      </c>
      <c r="E432" s="151" t="s">
        <v>152</v>
      </c>
      <c r="F432" s="152" t="s">
        <v>517</v>
      </c>
      <c r="G432" s="152" t="s">
        <v>154</v>
      </c>
      <c r="H432" s="152" t="s">
        <v>1967</v>
      </c>
      <c r="I432" s="152" t="s">
        <v>1968</v>
      </c>
      <c r="J432" s="152" t="s">
        <v>1969</v>
      </c>
      <c r="K432" s="152" t="s">
        <v>150</v>
      </c>
      <c r="L432" s="153">
        <v>39678</v>
      </c>
      <c r="M432" s="154">
        <v>534575</v>
      </c>
      <c r="N432" s="154">
        <v>0</v>
      </c>
    </row>
    <row r="433" spans="1:14" ht="13.75" customHeight="1" x14ac:dyDescent="0.35">
      <c r="A433" s="151" t="s">
        <v>1970</v>
      </c>
      <c r="B433" s="152" t="s">
        <v>1437</v>
      </c>
      <c r="C433" s="152" t="s">
        <v>150</v>
      </c>
      <c r="D433" s="152" t="s">
        <v>259</v>
      </c>
      <c r="E433" s="151" t="s">
        <v>163</v>
      </c>
      <c r="F433" s="152" t="s">
        <v>261</v>
      </c>
      <c r="G433" s="152" t="s">
        <v>154</v>
      </c>
      <c r="H433" s="152" t="s">
        <v>1971</v>
      </c>
      <c r="I433" s="152" t="s">
        <v>1972</v>
      </c>
      <c r="J433" s="152" t="s">
        <v>1973</v>
      </c>
      <c r="K433" s="152" t="s">
        <v>150</v>
      </c>
      <c r="L433" s="153">
        <v>39629</v>
      </c>
      <c r="M433" s="154">
        <v>380000</v>
      </c>
      <c r="N433" s="154">
        <v>0</v>
      </c>
    </row>
    <row r="434" spans="1:14" ht="13.75" customHeight="1" x14ac:dyDescent="0.35">
      <c r="A434" s="151" t="s">
        <v>1974</v>
      </c>
      <c r="B434" s="152" t="s">
        <v>1358</v>
      </c>
      <c r="C434" s="152" t="s">
        <v>1899</v>
      </c>
      <c r="D434" s="152" t="s">
        <v>1943</v>
      </c>
      <c r="E434" s="151" t="s">
        <v>152</v>
      </c>
      <c r="F434" s="152" t="s">
        <v>153</v>
      </c>
      <c r="G434" s="152" t="s">
        <v>154</v>
      </c>
      <c r="H434" s="152" t="s">
        <v>1975</v>
      </c>
      <c r="I434" s="152" t="s">
        <v>1976</v>
      </c>
      <c r="J434" s="152" t="s">
        <v>1977</v>
      </c>
      <c r="K434" s="152" t="s">
        <v>1978</v>
      </c>
      <c r="L434" s="153">
        <v>39626</v>
      </c>
      <c r="M434" s="154">
        <v>137504</v>
      </c>
      <c r="N434" s="154">
        <v>0</v>
      </c>
    </row>
    <row r="435" spans="1:14" ht="13.75" customHeight="1" x14ac:dyDescent="0.35">
      <c r="A435" s="151" t="s">
        <v>1979</v>
      </c>
      <c r="B435" s="152" t="s">
        <v>1980</v>
      </c>
      <c r="C435" s="152" t="s">
        <v>1811</v>
      </c>
      <c r="D435" s="152" t="s">
        <v>240</v>
      </c>
      <c r="E435" s="151" t="s">
        <v>152</v>
      </c>
      <c r="F435" s="152" t="s">
        <v>219</v>
      </c>
      <c r="G435" s="152" t="s">
        <v>220</v>
      </c>
      <c r="H435" s="152" t="s">
        <v>226</v>
      </c>
      <c r="I435" s="152" t="s">
        <v>1981</v>
      </c>
      <c r="J435" s="152" t="s">
        <v>1982</v>
      </c>
      <c r="K435" s="152" t="s">
        <v>150</v>
      </c>
      <c r="L435" s="153">
        <v>39651</v>
      </c>
      <c r="M435" s="154">
        <v>140020</v>
      </c>
      <c r="N435" s="154">
        <v>0</v>
      </c>
    </row>
    <row r="436" spans="1:14" ht="13.75" customHeight="1" x14ac:dyDescent="0.35">
      <c r="A436" s="151" t="s">
        <v>1983</v>
      </c>
      <c r="B436" s="152" t="s">
        <v>8079</v>
      </c>
      <c r="C436" s="152" t="s">
        <v>1984</v>
      </c>
      <c r="D436" s="152" t="s">
        <v>667</v>
      </c>
      <c r="E436" s="151" t="s">
        <v>152</v>
      </c>
      <c r="F436" s="152" t="s">
        <v>668</v>
      </c>
      <c r="G436" s="152" t="s">
        <v>154</v>
      </c>
      <c r="H436" s="152" t="s">
        <v>1985</v>
      </c>
      <c r="I436" s="152" t="s">
        <v>1986</v>
      </c>
      <c r="J436" s="152" t="s">
        <v>1813</v>
      </c>
      <c r="K436" s="152" t="s">
        <v>1987</v>
      </c>
      <c r="L436" s="153">
        <v>39654</v>
      </c>
      <c r="M436" s="154">
        <v>189045.14</v>
      </c>
      <c r="N436" s="154">
        <v>0</v>
      </c>
    </row>
    <row r="437" spans="1:14" ht="13.75" customHeight="1" x14ac:dyDescent="0.35">
      <c r="A437" s="151" t="s">
        <v>1988</v>
      </c>
      <c r="B437" s="152" t="s">
        <v>1989</v>
      </c>
      <c r="C437" s="152" t="s">
        <v>150</v>
      </c>
      <c r="D437" s="152" t="s">
        <v>1118</v>
      </c>
      <c r="E437" s="151" t="s">
        <v>152</v>
      </c>
      <c r="F437" s="152" t="s">
        <v>512</v>
      </c>
      <c r="G437" s="152" t="s">
        <v>154</v>
      </c>
      <c r="H437" s="152" t="s">
        <v>1990</v>
      </c>
      <c r="I437" s="152" t="s">
        <v>150</v>
      </c>
      <c r="J437" s="152" t="s">
        <v>1991</v>
      </c>
      <c r="K437" s="152" t="s">
        <v>1992</v>
      </c>
      <c r="L437" s="153">
        <v>39736</v>
      </c>
      <c r="M437" s="154">
        <v>757542.29</v>
      </c>
      <c r="N437" s="154">
        <v>0</v>
      </c>
    </row>
    <row r="438" spans="1:14" ht="13.75" customHeight="1" x14ac:dyDescent="0.35">
      <c r="A438" s="151" t="s">
        <v>1993</v>
      </c>
      <c r="B438" s="152" t="s">
        <v>158</v>
      </c>
      <c r="C438" s="152" t="s">
        <v>1994</v>
      </c>
      <c r="D438" s="152" t="s">
        <v>761</v>
      </c>
      <c r="E438" s="151" t="s">
        <v>152</v>
      </c>
      <c r="F438" s="152" t="s">
        <v>164</v>
      </c>
      <c r="G438" s="152" t="s">
        <v>154</v>
      </c>
      <c r="H438" s="152" t="s">
        <v>1995</v>
      </c>
      <c r="I438" s="152" t="s">
        <v>150</v>
      </c>
      <c r="J438" s="152" t="s">
        <v>1996</v>
      </c>
      <c r="K438" s="152" t="s">
        <v>1997</v>
      </c>
      <c r="L438" s="153">
        <v>39689</v>
      </c>
      <c r="M438" s="154">
        <v>909285</v>
      </c>
      <c r="N438" s="154">
        <v>0</v>
      </c>
    </row>
    <row r="439" spans="1:14" ht="13.75" customHeight="1" x14ac:dyDescent="0.35">
      <c r="A439" s="151" t="s">
        <v>1998</v>
      </c>
      <c r="B439" s="152" t="s">
        <v>1999</v>
      </c>
      <c r="C439" s="152" t="s">
        <v>2000</v>
      </c>
      <c r="D439" s="152" t="s">
        <v>2001</v>
      </c>
      <c r="E439" s="151" t="s">
        <v>152</v>
      </c>
      <c r="F439" s="152" t="s">
        <v>2002</v>
      </c>
      <c r="G439" s="152" t="s">
        <v>154</v>
      </c>
      <c r="H439" s="152" t="s">
        <v>2003</v>
      </c>
      <c r="I439" s="152" t="s">
        <v>150</v>
      </c>
      <c r="J439" s="152" t="s">
        <v>2004</v>
      </c>
      <c r="K439" s="152" t="s">
        <v>150</v>
      </c>
      <c r="L439" s="153">
        <v>39322</v>
      </c>
      <c r="M439" s="154">
        <v>239141.56</v>
      </c>
      <c r="N439" s="154">
        <v>0</v>
      </c>
    </row>
    <row r="440" spans="1:14" ht="13.75" customHeight="1" x14ac:dyDescent="0.35">
      <c r="A440" s="151" t="s">
        <v>2005</v>
      </c>
      <c r="B440" s="152" t="s">
        <v>2006</v>
      </c>
      <c r="C440" s="152" t="s">
        <v>2007</v>
      </c>
      <c r="D440" s="152" t="s">
        <v>318</v>
      </c>
      <c r="E440" s="151" t="s">
        <v>163</v>
      </c>
      <c r="F440" s="152" t="s">
        <v>319</v>
      </c>
      <c r="G440" s="152" t="s">
        <v>154</v>
      </c>
      <c r="H440" s="152" t="s">
        <v>2008</v>
      </c>
      <c r="I440" s="152" t="s">
        <v>2009</v>
      </c>
      <c r="J440" s="152" t="s">
        <v>2010</v>
      </c>
      <c r="K440" s="152" t="s">
        <v>2011</v>
      </c>
      <c r="L440" s="153">
        <v>39605</v>
      </c>
      <c r="M440" s="154">
        <v>130000</v>
      </c>
      <c r="N440" s="154">
        <v>0</v>
      </c>
    </row>
    <row r="441" spans="1:14" ht="13.75" customHeight="1" x14ac:dyDescent="0.35">
      <c r="A441" s="151" t="s">
        <v>2012</v>
      </c>
      <c r="B441" s="152" t="s">
        <v>208</v>
      </c>
      <c r="C441" s="152" t="s">
        <v>2013</v>
      </c>
      <c r="D441" s="152" t="s">
        <v>2014</v>
      </c>
      <c r="E441" s="151" t="s">
        <v>152</v>
      </c>
      <c r="F441" s="152" t="s">
        <v>1639</v>
      </c>
      <c r="G441" s="152" t="s">
        <v>154</v>
      </c>
      <c r="H441" s="152" t="s">
        <v>2015</v>
      </c>
      <c r="I441" s="152" t="s">
        <v>2016</v>
      </c>
      <c r="J441" s="152" t="s">
        <v>2017</v>
      </c>
      <c r="K441" s="152" t="s">
        <v>150</v>
      </c>
      <c r="L441" s="153">
        <v>39520</v>
      </c>
      <c r="M441" s="154">
        <v>1838200</v>
      </c>
      <c r="N441" s="154">
        <v>0</v>
      </c>
    </row>
    <row r="442" spans="1:14" ht="13.75" customHeight="1" x14ac:dyDescent="0.35">
      <c r="A442" s="151" t="s">
        <v>2018</v>
      </c>
      <c r="B442" s="152" t="s">
        <v>2019</v>
      </c>
      <c r="C442" s="152" t="s">
        <v>2020</v>
      </c>
      <c r="D442" s="152" t="s">
        <v>1582</v>
      </c>
      <c r="E442" s="151" t="s">
        <v>152</v>
      </c>
      <c r="F442" s="152" t="s">
        <v>512</v>
      </c>
      <c r="G442" s="152" t="s">
        <v>154</v>
      </c>
      <c r="H442" s="152" t="s">
        <v>1583</v>
      </c>
      <c r="I442" s="152" t="s">
        <v>2021</v>
      </c>
      <c r="J442" s="152" t="s">
        <v>2022</v>
      </c>
      <c r="K442" s="152" t="s">
        <v>2023</v>
      </c>
      <c r="L442" s="153">
        <v>39694</v>
      </c>
      <c r="M442" s="154">
        <v>131391.9</v>
      </c>
      <c r="N442" s="154">
        <v>0</v>
      </c>
    </row>
    <row r="443" spans="1:14" ht="13.75" customHeight="1" x14ac:dyDescent="0.35">
      <c r="A443" s="151" t="s">
        <v>2024</v>
      </c>
      <c r="B443" s="152" t="s">
        <v>2019</v>
      </c>
      <c r="C443" s="152" t="s">
        <v>2025</v>
      </c>
      <c r="D443" s="152" t="s">
        <v>1582</v>
      </c>
      <c r="E443" s="151" t="s">
        <v>152</v>
      </c>
      <c r="F443" s="152" t="s">
        <v>512</v>
      </c>
      <c r="G443" s="152" t="s">
        <v>154</v>
      </c>
      <c r="H443" s="152" t="s">
        <v>1583</v>
      </c>
      <c r="I443" s="152" t="s">
        <v>2021</v>
      </c>
      <c r="J443" s="152" t="s">
        <v>2026</v>
      </c>
      <c r="K443" s="152" t="s">
        <v>2027</v>
      </c>
      <c r="L443" s="153">
        <v>39694</v>
      </c>
      <c r="M443" s="154">
        <v>198390.59</v>
      </c>
      <c r="N443" s="154">
        <v>0</v>
      </c>
    </row>
    <row r="444" spans="1:14" ht="13.75" customHeight="1" x14ac:dyDescent="0.35">
      <c r="A444" s="151" t="s">
        <v>2028</v>
      </c>
      <c r="B444" s="152" t="s">
        <v>2029</v>
      </c>
      <c r="C444" s="152" t="s">
        <v>150</v>
      </c>
      <c r="D444" s="152" t="s">
        <v>1118</v>
      </c>
      <c r="E444" s="151" t="s">
        <v>152</v>
      </c>
      <c r="F444" s="152" t="s">
        <v>512</v>
      </c>
      <c r="G444" s="152" t="s">
        <v>154</v>
      </c>
      <c r="H444" s="152" t="s">
        <v>2030</v>
      </c>
      <c r="I444" s="152" t="s">
        <v>1926</v>
      </c>
      <c r="J444" s="152" t="s">
        <v>2031</v>
      </c>
      <c r="K444" s="152" t="s">
        <v>150</v>
      </c>
      <c r="L444" s="153">
        <v>39744</v>
      </c>
      <c r="M444" s="154">
        <v>307625</v>
      </c>
      <c r="N444" s="154">
        <v>0</v>
      </c>
    </row>
    <row r="445" spans="1:14" ht="13.75" customHeight="1" x14ac:dyDescent="0.35">
      <c r="A445" s="151" t="s">
        <v>2032</v>
      </c>
      <c r="B445" s="152" t="s">
        <v>1551</v>
      </c>
      <c r="C445" s="152" t="s">
        <v>150</v>
      </c>
      <c r="D445" s="152" t="s">
        <v>230</v>
      </c>
      <c r="E445" s="151" t="s">
        <v>152</v>
      </c>
      <c r="F445" s="152" t="s">
        <v>231</v>
      </c>
      <c r="G445" s="152" t="s">
        <v>154</v>
      </c>
      <c r="H445" s="152" t="s">
        <v>232</v>
      </c>
      <c r="I445" s="152" t="s">
        <v>150</v>
      </c>
      <c r="J445" s="152" t="s">
        <v>2033</v>
      </c>
      <c r="K445" s="152" t="s">
        <v>150</v>
      </c>
      <c r="L445" s="153">
        <v>39715</v>
      </c>
      <c r="M445" s="154">
        <v>483535</v>
      </c>
      <c r="N445" s="154">
        <v>0</v>
      </c>
    </row>
    <row r="446" spans="1:14" ht="13.75" customHeight="1" x14ac:dyDescent="0.35">
      <c r="A446" s="151" t="s">
        <v>2034</v>
      </c>
      <c r="B446" s="152" t="s">
        <v>1443</v>
      </c>
      <c r="C446" s="152" t="s">
        <v>2035</v>
      </c>
      <c r="D446" s="152" t="s">
        <v>1364</v>
      </c>
      <c r="E446" s="151" t="s">
        <v>152</v>
      </c>
      <c r="F446" s="152" t="s">
        <v>153</v>
      </c>
      <c r="G446" s="152" t="s">
        <v>154</v>
      </c>
      <c r="H446" s="152" t="s">
        <v>2036</v>
      </c>
      <c r="I446" s="152" t="s">
        <v>2037</v>
      </c>
      <c r="J446" s="152" t="s">
        <v>2038</v>
      </c>
      <c r="K446" s="152" t="s">
        <v>2039</v>
      </c>
      <c r="L446" s="153">
        <v>39703</v>
      </c>
      <c r="M446" s="154">
        <v>653295.66</v>
      </c>
      <c r="N446" s="154">
        <v>0</v>
      </c>
    </row>
    <row r="447" spans="1:14" ht="13.75" customHeight="1" x14ac:dyDescent="0.35">
      <c r="A447" s="151" t="s">
        <v>2040</v>
      </c>
      <c r="B447" s="152" t="s">
        <v>2041</v>
      </c>
      <c r="C447" s="152" t="s">
        <v>2042</v>
      </c>
      <c r="D447" s="152" t="s">
        <v>583</v>
      </c>
      <c r="E447" s="151" t="s">
        <v>152</v>
      </c>
      <c r="F447" s="152" t="s">
        <v>164</v>
      </c>
      <c r="G447" s="152" t="s">
        <v>154</v>
      </c>
      <c r="H447" s="152" t="s">
        <v>584</v>
      </c>
      <c r="I447" s="152" t="s">
        <v>2043</v>
      </c>
      <c r="J447" s="152" t="s">
        <v>2044</v>
      </c>
      <c r="K447" s="152" t="s">
        <v>150</v>
      </c>
      <c r="L447" s="153">
        <v>39776</v>
      </c>
      <c r="M447" s="154">
        <v>260000</v>
      </c>
      <c r="N447" s="154">
        <v>0</v>
      </c>
    </row>
    <row r="448" spans="1:14" ht="13.75" customHeight="1" x14ac:dyDescent="0.35">
      <c r="A448" s="151" t="s">
        <v>2045</v>
      </c>
      <c r="B448" s="152" t="s">
        <v>1443</v>
      </c>
      <c r="C448" s="152" t="s">
        <v>987</v>
      </c>
      <c r="D448" s="152" t="s">
        <v>470</v>
      </c>
      <c r="E448" s="151" t="s">
        <v>152</v>
      </c>
      <c r="F448" s="152" t="s">
        <v>164</v>
      </c>
      <c r="G448" s="152" t="s">
        <v>154</v>
      </c>
      <c r="H448" s="152" t="s">
        <v>2046</v>
      </c>
      <c r="I448" s="152" t="s">
        <v>1926</v>
      </c>
      <c r="J448" s="152" t="s">
        <v>2047</v>
      </c>
      <c r="K448" s="152" t="s">
        <v>2048</v>
      </c>
      <c r="L448" s="153">
        <v>39776</v>
      </c>
      <c r="M448" s="154">
        <v>205369.52</v>
      </c>
      <c r="N448" s="154">
        <v>0</v>
      </c>
    </row>
    <row r="449" spans="1:14" ht="13.75" customHeight="1" x14ac:dyDescent="0.35">
      <c r="A449" s="151" t="s">
        <v>2049</v>
      </c>
      <c r="B449" s="152" t="s">
        <v>1443</v>
      </c>
      <c r="C449" s="152" t="s">
        <v>2050</v>
      </c>
      <c r="D449" s="152" t="s">
        <v>2051</v>
      </c>
      <c r="E449" s="151" t="s">
        <v>152</v>
      </c>
      <c r="F449" s="152" t="s">
        <v>164</v>
      </c>
      <c r="G449" s="152" t="s">
        <v>154</v>
      </c>
      <c r="H449" s="152" t="s">
        <v>2052</v>
      </c>
      <c r="I449" s="152" t="s">
        <v>1926</v>
      </c>
      <c r="J449" s="152" t="s">
        <v>2053</v>
      </c>
      <c r="K449" s="152" t="s">
        <v>2054</v>
      </c>
      <c r="L449" s="153">
        <v>39776</v>
      </c>
      <c r="M449" s="154">
        <v>137710.88</v>
      </c>
      <c r="N449" s="154">
        <v>0</v>
      </c>
    </row>
    <row r="450" spans="1:14" ht="13.75" customHeight="1" x14ac:dyDescent="0.35">
      <c r="A450" s="151" t="s">
        <v>2055</v>
      </c>
      <c r="B450" s="152" t="s">
        <v>1443</v>
      </c>
      <c r="C450" s="152" t="s">
        <v>2056</v>
      </c>
      <c r="D450" s="152" t="s">
        <v>470</v>
      </c>
      <c r="E450" s="151" t="s">
        <v>152</v>
      </c>
      <c r="F450" s="152" t="s">
        <v>164</v>
      </c>
      <c r="G450" s="152" t="s">
        <v>154</v>
      </c>
      <c r="H450" s="152" t="s">
        <v>2057</v>
      </c>
      <c r="I450" s="152" t="s">
        <v>1926</v>
      </c>
      <c r="J450" s="152" t="s">
        <v>2058</v>
      </c>
      <c r="K450" s="152" t="s">
        <v>2059</v>
      </c>
      <c r="L450" s="153">
        <v>39743</v>
      </c>
      <c r="M450" s="154">
        <v>466533.04</v>
      </c>
      <c r="N450" s="154">
        <v>0</v>
      </c>
    </row>
    <row r="451" spans="1:14" ht="13.75" customHeight="1" x14ac:dyDescent="0.35">
      <c r="A451" s="151" t="s">
        <v>2060</v>
      </c>
      <c r="B451" s="152" t="s">
        <v>275</v>
      </c>
      <c r="C451" s="152" t="s">
        <v>150</v>
      </c>
      <c r="D451" s="152" t="s">
        <v>2061</v>
      </c>
      <c r="E451" s="151" t="s">
        <v>152</v>
      </c>
      <c r="F451" s="152" t="s">
        <v>164</v>
      </c>
      <c r="G451" s="152" t="s">
        <v>154</v>
      </c>
      <c r="H451" s="152" t="s">
        <v>2062</v>
      </c>
      <c r="I451" s="152" t="s">
        <v>585</v>
      </c>
      <c r="J451" s="152" t="s">
        <v>2063</v>
      </c>
      <c r="K451" s="152" t="s">
        <v>150</v>
      </c>
      <c r="L451" s="153">
        <v>39797</v>
      </c>
      <c r="M451" s="154">
        <v>200000</v>
      </c>
      <c r="N451" s="154">
        <v>0</v>
      </c>
    </row>
    <row r="452" spans="1:14" ht="13.75" customHeight="1" x14ac:dyDescent="0.35">
      <c r="A452" s="151" t="s">
        <v>2064</v>
      </c>
      <c r="B452" s="152" t="s">
        <v>2065</v>
      </c>
      <c r="C452" s="152" t="s">
        <v>2066</v>
      </c>
      <c r="D452" s="152" t="s">
        <v>1393</v>
      </c>
      <c r="E452" s="151" t="s">
        <v>152</v>
      </c>
      <c r="F452" s="152" t="s">
        <v>164</v>
      </c>
      <c r="G452" s="152" t="s">
        <v>154</v>
      </c>
      <c r="H452" s="152" t="s">
        <v>2067</v>
      </c>
      <c r="I452" s="152" t="s">
        <v>2068</v>
      </c>
      <c r="J452" s="152" t="s">
        <v>2069</v>
      </c>
      <c r="K452" s="152" t="s">
        <v>150</v>
      </c>
      <c r="L452" s="153">
        <v>39804</v>
      </c>
      <c r="M452" s="154">
        <v>102000</v>
      </c>
      <c r="N452" s="154">
        <v>0</v>
      </c>
    </row>
    <row r="453" spans="1:14" ht="13.75" customHeight="1" x14ac:dyDescent="0.35">
      <c r="A453" s="151" t="s">
        <v>2070</v>
      </c>
      <c r="B453" s="152" t="s">
        <v>1631</v>
      </c>
      <c r="C453" s="152" t="s">
        <v>2056</v>
      </c>
      <c r="D453" s="152" t="s">
        <v>1447</v>
      </c>
      <c r="E453" s="151" t="s">
        <v>152</v>
      </c>
      <c r="F453" s="152" t="s">
        <v>164</v>
      </c>
      <c r="G453" s="152" t="s">
        <v>154</v>
      </c>
      <c r="H453" s="152" t="s">
        <v>1530</v>
      </c>
      <c r="I453" s="152" t="s">
        <v>2071</v>
      </c>
      <c r="J453" s="152" t="s">
        <v>2072</v>
      </c>
      <c r="K453" s="152" t="s">
        <v>2073</v>
      </c>
      <c r="L453" s="153">
        <v>39721</v>
      </c>
      <c r="M453" s="154">
        <v>427389</v>
      </c>
      <c r="N453" s="154">
        <v>0</v>
      </c>
    </row>
    <row r="454" spans="1:14" ht="13.75" customHeight="1" x14ac:dyDescent="0.35">
      <c r="A454" s="151" t="s">
        <v>2074</v>
      </c>
      <c r="B454" s="152" t="s">
        <v>2075</v>
      </c>
      <c r="C454" s="152" t="s">
        <v>1910</v>
      </c>
      <c r="D454" s="152" t="s">
        <v>363</v>
      </c>
      <c r="E454" s="151" t="s">
        <v>152</v>
      </c>
      <c r="F454" s="152" t="s">
        <v>153</v>
      </c>
      <c r="G454" s="152" t="s">
        <v>154</v>
      </c>
      <c r="H454" s="152" t="s">
        <v>1602</v>
      </c>
      <c r="I454" s="152" t="s">
        <v>1968</v>
      </c>
      <c r="J454" s="152" t="s">
        <v>2076</v>
      </c>
      <c r="K454" s="152" t="s">
        <v>150</v>
      </c>
      <c r="L454" s="153">
        <v>39793</v>
      </c>
      <c r="M454" s="154">
        <v>146245.6</v>
      </c>
      <c r="N454" s="154">
        <v>0</v>
      </c>
    </row>
    <row r="455" spans="1:14" ht="13.75" customHeight="1" x14ac:dyDescent="0.35">
      <c r="A455" s="151" t="s">
        <v>2077</v>
      </c>
      <c r="B455" s="152" t="s">
        <v>2078</v>
      </c>
      <c r="C455" s="152" t="s">
        <v>150</v>
      </c>
      <c r="D455" s="152" t="s">
        <v>2079</v>
      </c>
      <c r="E455" s="151" t="s">
        <v>152</v>
      </c>
      <c r="F455" s="152" t="s">
        <v>1075</v>
      </c>
      <c r="G455" s="152" t="s">
        <v>154</v>
      </c>
      <c r="H455" s="152" t="s">
        <v>2080</v>
      </c>
      <c r="I455" s="152" t="s">
        <v>2081</v>
      </c>
      <c r="J455" s="152" t="s">
        <v>2082</v>
      </c>
      <c r="K455" s="152" t="s">
        <v>2083</v>
      </c>
      <c r="L455" s="153">
        <v>40079</v>
      </c>
      <c r="M455" s="154">
        <v>290463.08</v>
      </c>
      <c r="N455" s="154">
        <v>0</v>
      </c>
    </row>
    <row r="456" spans="1:14" ht="13.75" customHeight="1" x14ac:dyDescent="0.35">
      <c r="A456" s="151" t="s">
        <v>2084</v>
      </c>
      <c r="B456" s="152" t="s">
        <v>2085</v>
      </c>
      <c r="C456" s="152" t="s">
        <v>150</v>
      </c>
      <c r="D456" s="152" t="s">
        <v>2086</v>
      </c>
      <c r="E456" s="151" t="s">
        <v>152</v>
      </c>
      <c r="F456" s="152" t="s">
        <v>219</v>
      </c>
      <c r="G456" s="152" t="s">
        <v>220</v>
      </c>
      <c r="H456" s="152" t="s">
        <v>3149</v>
      </c>
      <c r="I456" s="152" t="s">
        <v>2087</v>
      </c>
      <c r="J456" s="152" t="s">
        <v>2088</v>
      </c>
      <c r="K456" s="152" t="s">
        <v>2089</v>
      </c>
      <c r="L456" s="153">
        <v>39951</v>
      </c>
      <c r="M456" s="154">
        <v>245435.38</v>
      </c>
      <c r="N456" s="154">
        <v>0</v>
      </c>
    </row>
    <row r="457" spans="1:14" ht="13.75" customHeight="1" x14ac:dyDescent="0.35">
      <c r="A457" s="151" t="s">
        <v>2090</v>
      </c>
      <c r="B457" s="152" t="s">
        <v>1327</v>
      </c>
      <c r="C457" s="152" t="s">
        <v>150</v>
      </c>
      <c r="D457" s="152" t="s">
        <v>230</v>
      </c>
      <c r="E457" s="151" t="s">
        <v>152</v>
      </c>
      <c r="F457" s="152" t="s">
        <v>231</v>
      </c>
      <c r="G457" s="152" t="s">
        <v>154</v>
      </c>
      <c r="H457" s="152" t="s">
        <v>2091</v>
      </c>
      <c r="I457" s="152" t="s">
        <v>2092</v>
      </c>
      <c r="J457" s="152" t="s">
        <v>2093</v>
      </c>
      <c r="K457" s="152" t="s">
        <v>150</v>
      </c>
      <c r="L457" s="153">
        <v>40011</v>
      </c>
      <c r="M457" s="154">
        <v>323262</v>
      </c>
      <c r="N457" s="154">
        <v>0</v>
      </c>
    </row>
    <row r="458" spans="1:14" ht="13.75" customHeight="1" x14ac:dyDescent="0.35">
      <c r="A458" s="151" t="s">
        <v>2094</v>
      </c>
      <c r="B458" s="152" t="s">
        <v>183</v>
      </c>
      <c r="C458" s="152" t="s">
        <v>2066</v>
      </c>
      <c r="D458" s="152" t="s">
        <v>1709</v>
      </c>
      <c r="E458" s="151" t="s">
        <v>152</v>
      </c>
      <c r="F458" s="152" t="s">
        <v>164</v>
      </c>
      <c r="G458" s="152" t="s">
        <v>154</v>
      </c>
      <c r="H458" s="152" t="s">
        <v>2095</v>
      </c>
      <c r="I458" s="152" t="s">
        <v>2096</v>
      </c>
      <c r="J458" s="152" t="s">
        <v>2097</v>
      </c>
      <c r="K458" s="152" t="s">
        <v>2098</v>
      </c>
      <c r="L458" s="153">
        <v>39920</v>
      </c>
      <c r="M458" s="154">
        <v>110982.65</v>
      </c>
      <c r="N458" s="154">
        <v>0</v>
      </c>
    </row>
    <row r="459" spans="1:14" ht="13.75" customHeight="1" x14ac:dyDescent="0.35">
      <c r="A459" s="151" t="s">
        <v>2099</v>
      </c>
      <c r="B459" s="152" t="s">
        <v>2100</v>
      </c>
      <c r="C459" s="152" t="s">
        <v>2101</v>
      </c>
      <c r="D459" s="152" t="s">
        <v>1638</v>
      </c>
      <c r="E459" s="151" t="s">
        <v>152</v>
      </c>
      <c r="F459" s="152" t="s">
        <v>1639</v>
      </c>
      <c r="G459" s="152" t="s">
        <v>154</v>
      </c>
      <c r="H459" s="152" t="s">
        <v>2102</v>
      </c>
      <c r="I459" s="152" t="s">
        <v>298</v>
      </c>
      <c r="J459" s="152" t="s">
        <v>299</v>
      </c>
      <c r="K459" s="152" t="s">
        <v>2103</v>
      </c>
      <c r="L459" s="153">
        <v>39932</v>
      </c>
      <c r="M459" s="154">
        <v>199999</v>
      </c>
      <c r="N459" s="154">
        <v>0</v>
      </c>
    </row>
    <row r="460" spans="1:14" ht="13.75" customHeight="1" x14ac:dyDescent="0.35">
      <c r="A460" s="151" t="s">
        <v>2104</v>
      </c>
      <c r="B460" s="152" t="s">
        <v>1443</v>
      </c>
      <c r="C460" s="152" t="s">
        <v>150</v>
      </c>
      <c r="D460" s="152" t="s">
        <v>2105</v>
      </c>
      <c r="E460" s="151" t="s">
        <v>152</v>
      </c>
      <c r="F460" s="152" t="s">
        <v>153</v>
      </c>
      <c r="G460" s="152" t="s">
        <v>154</v>
      </c>
      <c r="H460" s="152" t="s">
        <v>1935</v>
      </c>
      <c r="I460" s="152" t="s">
        <v>2106</v>
      </c>
      <c r="J460" s="152" t="s">
        <v>2107</v>
      </c>
      <c r="K460" s="152" t="s">
        <v>2108</v>
      </c>
      <c r="L460" s="153">
        <v>40053</v>
      </c>
      <c r="M460" s="154">
        <v>655608.29</v>
      </c>
      <c r="N460" s="154">
        <v>0</v>
      </c>
    </row>
    <row r="461" spans="1:14" ht="13.75" customHeight="1" x14ac:dyDescent="0.35">
      <c r="A461" s="151" t="s">
        <v>2109</v>
      </c>
      <c r="B461" s="152" t="s">
        <v>2110</v>
      </c>
      <c r="C461" s="152" t="s">
        <v>2111</v>
      </c>
      <c r="D461" s="152" t="s">
        <v>609</v>
      </c>
      <c r="E461" s="151" t="s">
        <v>163</v>
      </c>
      <c r="F461" s="152" t="s">
        <v>556</v>
      </c>
      <c r="G461" s="152" t="s">
        <v>154</v>
      </c>
      <c r="H461" s="152" t="s">
        <v>2112</v>
      </c>
      <c r="I461" s="152" t="s">
        <v>2113</v>
      </c>
      <c r="J461" s="152" t="s">
        <v>2114</v>
      </c>
      <c r="K461" s="152" t="s">
        <v>150</v>
      </c>
      <c r="L461" s="153">
        <v>39800</v>
      </c>
      <c r="M461" s="154">
        <v>136056.07999999999</v>
      </c>
      <c r="N461" s="154">
        <v>0</v>
      </c>
    </row>
    <row r="462" spans="1:14" ht="13.75" customHeight="1" x14ac:dyDescent="0.35">
      <c r="A462" s="151" t="s">
        <v>2115</v>
      </c>
      <c r="B462" s="152" t="s">
        <v>2116</v>
      </c>
      <c r="C462" s="152" t="s">
        <v>150</v>
      </c>
      <c r="D462" s="152" t="s">
        <v>2117</v>
      </c>
      <c r="E462" s="151" t="s">
        <v>152</v>
      </c>
      <c r="F462" s="152" t="s">
        <v>261</v>
      </c>
      <c r="G462" s="152" t="s">
        <v>154</v>
      </c>
      <c r="H462" s="152" t="s">
        <v>2118</v>
      </c>
      <c r="I462" s="152" t="s">
        <v>2119</v>
      </c>
      <c r="J462" s="152" t="s">
        <v>2120</v>
      </c>
      <c r="K462" s="152" t="s">
        <v>150</v>
      </c>
      <c r="L462" s="153">
        <v>40074</v>
      </c>
      <c r="M462" s="154">
        <v>154806</v>
      </c>
      <c r="N462" s="154">
        <v>0</v>
      </c>
    </row>
    <row r="463" spans="1:14" ht="13.75" customHeight="1" x14ac:dyDescent="0.35">
      <c r="A463" s="151" t="s">
        <v>2121</v>
      </c>
      <c r="B463" s="152" t="s">
        <v>2122</v>
      </c>
      <c r="C463" s="152" t="s">
        <v>2123</v>
      </c>
      <c r="D463" s="152" t="s">
        <v>2124</v>
      </c>
      <c r="E463" s="151" t="s">
        <v>152</v>
      </c>
      <c r="F463" s="152" t="s">
        <v>770</v>
      </c>
      <c r="G463" s="152" t="s">
        <v>154</v>
      </c>
      <c r="H463" s="152" t="s">
        <v>2125</v>
      </c>
      <c r="I463" s="152" t="s">
        <v>187</v>
      </c>
      <c r="J463" s="152" t="s">
        <v>2126</v>
      </c>
      <c r="K463" s="152" t="s">
        <v>150</v>
      </c>
      <c r="L463" s="153">
        <v>40071</v>
      </c>
      <c r="M463" s="154">
        <v>191570</v>
      </c>
      <c r="N463" s="154">
        <v>0</v>
      </c>
    </row>
    <row r="464" spans="1:14" ht="13.75" customHeight="1" x14ac:dyDescent="0.35">
      <c r="A464" s="151" t="s">
        <v>2127</v>
      </c>
      <c r="B464" s="152" t="s">
        <v>1839</v>
      </c>
      <c r="C464" s="152" t="s">
        <v>2128</v>
      </c>
      <c r="D464" s="152" t="s">
        <v>2129</v>
      </c>
      <c r="E464" s="151" t="s">
        <v>152</v>
      </c>
      <c r="F464" s="152" t="s">
        <v>770</v>
      </c>
      <c r="G464" s="152" t="s">
        <v>154</v>
      </c>
      <c r="H464" s="152" t="s">
        <v>2130</v>
      </c>
      <c r="I464" s="152" t="s">
        <v>2131</v>
      </c>
      <c r="J464" s="152" t="s">
        <v>2132</v>
      </c>
      <c r="K464" s="152" t="s">
        <v>150</v>
      </c>
      <c r="L464" s="153">
        <v>39994</v>
      </c>
      <c r="M464" s="154">
        <v>272120.90000000002</v>
      </c>
      <c r="N464" s="154">
        <v>0</v>
      </c>
    </row>
    <row r="465" spans="1:14" ht="13.75" customHeight="1" x14ac:dyDescent="0.35">
      <c r="A465" s="151" t="s">
        <v>2133</v>
      </c>
      <c r="B465" s="152" t="s">
        <v>1483</v>
      </c>
      <c r="C465" s="152" t="s">
        <v>150</v>
      </c>
      <c r="D465" s="152" t="s">
        <v>1313</v>
      </c>
      <c r="E465" s="151" t="s">
        <v>152</v>
      </c>
      <c r="F465" s="152" t="s">
        <v>185</v>
      </c>
      <c r="G465" s="152" t="s">
        <v>154</v>
      </c>
      <c r="H465" s="152" t="s">
        <v>2134</v>
      </c>
      <c r="I465" s="152" t="s">
        <v>2135</v>
      </c>
      <c r="J465" s="152" t="s">
        <v>2136</v>
      </c>
      <c r="K465" s="152" t="s">
        <v>150</v>
      </c>
      <c r="L465" s="153">
        <v>40115</v>
      </c>
      <c r="M465" s="154">
        <v>269969</v>
      </c>
      <c r="N465" s="154">
        <v>0</v>
      </c>
    </row>
    <row r="466" spans="1:14" ht="13.75" customHeight="1" x14ac:dyDescent="0.35">
      <c r="A466" s="151" t="s">
        <v>2137</v>
      </c>
      <c r="B466" s="152" t="s">
        <v>2138</v>
      </c>
      <c r="C466" s="152" t="s">
        <v>150</v>
      </c>
      <c r="D466" s="152" t="s">
        <v>363</v>
      </c>
      <c r="E466" s="151" t="s">
        <v>152</v>
      </c>
      <c r="F466" s="152" t="s">
        <v>164</v>
      </c>
      <c r="G466" s="152" t="s">
        <v>154</v>
      </c>
      <c r="H466" s="152" t="s">
        <v>1666</v>
      </c>
      <c r="I466" s="152" t="s">
        <v>150</v>
      </c>
      <c r="J466" s="152" t="s">
        <v>2139</v>
      </c>
      <c r="K466" s="152" t="s">
        <v>150</v>
      </c>
      <c r="L466" s="153">
        <v>40002</v>
      </c>
      <c r="M466" s="154">
        <v>769400.5</v>
      </c>
      <c r="N466" s="154">
        <v>0</v>
      </c>
    </row>
    <row r="467" spans="1:14" ht="13.75" customHeight="1" x14ac:dyDescent="0.35">
      <c r="A467" s="151" t="s">
        <v>2140</v>
      </c>
      <c r="B467" s="152" t="s">
        <v>2085</v>
      </c>
      <c r="C467" s="152" t="s">
        <v>2141</v>
      </c>
      <c r="D467" s="152" t="s">
        <v>363</v>
      </c>
      <c r="E467" s="151" t="s">
        <v>152</v>
      </c>
      <c r="F467" s="152" t="s">
        <v>164</v>
      </c>
      <c r="G467" s="152" t="s">
        <v>154</v>
      </c>
      <c r="H467" s="152" t="s">
        <v>2142</v>
      </c>
      <c r="I467" s="152" t="s">
        <v>150</v>
      </c>
      <c r="J467" s="152" t="s">
        <v>2143</v>
      </c>
      <c r="K467" s="152" t="s">
        <v>150</v>
      </c>
      <c r="L467" s="153">
        <v>40045</v>
      </c>
      <c r="M467" s="154">
        <v>185137.89</v>
      </c>
      <c r="N467" s="154">
        <v>0</v>
      </c>
    </row>
    <row r="468" spans="1:14" ht="13.75" customHeight="1" x14ac:dyDescent="0.35">
      <c r="A468" s="151" t="s">
        <v>2144</v>
      </c>
      <c r="B468" s="152" t="s">
        <v>2145</v>
      </c>
      <c r="C468" s="152" t="s">
        <v>150</v>
      </c>
      <c r="D468" s="152" t="s">
        <v>1305</v>
      </c>
      <c r="E468" s="151" t="s">
        <v>152</v>
      </c>
      <c r="F468" s="152" t="s">
        <v>770</v>
      </c>
      <c r="G468" s="152" t="s">
        <v>154</v>
      </c>
      <c r="H468" s="152" t="s">
        <v>2146</v>
      </c>
      <c r="I468" s="152" t="s">
        <v>2147</v>
      </c>
      <c r="J468" s="152" t="s">
        <v>2148</v>
      </c>
      <c r="K468" s="152" t="s">
        <v>150</v>
      </c>
      <c r="L468" s="153">
        <v>39689</v>
      </c>
      <c r="M468" s="154">
        <v>250162.32</v>
      </c>
      <c r="N468" s="154">
        <v>0</v>
      </c>
    </row>
    <row r="469" spans="1:14" ht="13.75" customHeight="1" x14ac:dyDescent="0.35">
      <c r="A469" s="151" t="s">
        <v>2149</v>
      </c>
      <c r="B469" s="152" t="s">
        <v>2150</v>
      </c>
      <c r="C469" s="152" t="s">
        <v>2151</v>
      </c>
      <c r="D469" s="152" t="s">
        <v>1364</v>
      </c>
      <c r="E469" s="151" t="s">
        <v>152</v>
      </c>
      <c r="F469" s="152" t="s">
        <v>153</v>
      </c>
      <c r="G469" s="152" t="s">
        <v>154</v>
      </c>
      <c r="H469" s="152" t="s">
        <v>2152</v>
      </c>
      <c r="I469" s="152" t="s">
        <v>2153</v>
      </c>
      <c r="J469" s="152" t="s">
        <v>2154</v>
      </c>
      <c r="K469" s="152" t="s">
        <v>2155</v>
      </c>
      <c r="L469" s="153">
        <v>40086</v>
      </c>
      <c r="M469" s="154">
        <v>289157.96000000002</v>
      </c>
      <c r="N469" s="154">
        <v>0</v>
      </c>
    </row>
    <row r="470" spans="1:14" ht="13.75" customHeight="1" x14ac:dyDescent="0.35">
      <c r="A470" s="151" t="s">
        <v>2156</v>
      </c>
      <c r="B470" s="152" t="s">
        <v>2157</v>
      </c>
      <c r="C470" s="152" t="s">
        <v>2158</v>
      </c>
      <c r="D470" s="152" t="s">
        <v>318</v>
      </c>
      <c r="E470" s="151" t="s">
        <v>152</v>
      </c>
      <c r="F470" s="152" t="s">
        <v>319</v>
      </c>
      <c r="G470" s="152" t="s">
        <v>154</v>
      </c>
      <c r="H470" s="152" t="s">
        <v>2159</v>
      </c>
      <c r="I470" s="152" t="s">
        <v>2160</v>
      </c>
      <c r="J470" s="152" t="s">
        <v>2161</v>
      </c>
      <c r="K470" s="152" t="s">
        <v>150</v>
      </c>
      <c r="L470" s="153">
        <v>40151</v>
      </c>
      <c r="M470" s="154">
        <v>131009.72</v>
      </c>
      <c r="N470" s="154">
        <v>0</v>
      </c>
    </row>
    <row r="471" spans="1:14" ht="13.75" customHeight="1" x14ac:dyDescent="0.35">
      <c r="A471" s="151" t="s">
        <v>2162</v>
      </c>
      <c r="B471" s="152" t="s">
        <v>2163</v>
      </c>
      <c r="C471" s="152" t="s">
        <v>150</v>
      </c>
      <c r="D471" s="152" t="s">
        <v>667</v>
      </c>
      <c r="E471" s="151" t="s">
        <v>152</v>
      </c>
      <c r="F471" s="152" t="s">
        <v>668</v>
      </c>
      <c r="G471" s="152" t="s">
        <v>154</v>
      </c>
      <c r="H471" s="152" t="s">
        <v>1378</v>
      </c>
      <c r="I471" s="152" t="s">
        <v>150</v>
      </c>
      <c r="J471" s="152" t="s">
        <v>2164</v>
      </c>
      <c r="K471" s="152" t="s">
        <v>150</v>
      </c>
      <c r="L471" s="153">
        <v>40143</v>
      </c>
      <c r="M471" s="154">
        <v>104000</v>
      </c>
      <c r="N471" s="154">
        <v>0</v>
      </c>
    </row>
    <row r="472" spans="1:14" ht="13.75" customHeight="1" x14ac:dyDescent="0.35">
      <c r="A472" s="151" t="s">
        <v>2165</v>
      </c>
      <c r="B472" s="152" t="s">
        <v>2166</v>
      </c>
      <c r="C472" s="152" t="s">
        <v>2167</v>
      </c>
      <c r="D472" s="152" t="s">
        <v>2168</v>
      </c>
      <c r="E472" s="151" t="s">
        <v>152</v>
      </c>
      <c r="F472" s="152" t="s">
        <v>164</v>
      </c>
      <c r="G472" s="152" t="s">
        <v>154</v>
      </c>
      <c r="H472" s="152" t="s">
        <v>2169</v>
      </c>
      <c r="I472" s="152" t="s">
        <v>1936</v>
      </c>
      <c r="J472" s="152" t="s">
        <v>2170</v>
      </c>
      <c r="K472" s="152" t="s">
        <v>2171</v>
      </c>
      <c r="L472" s="153">
        <v>40078</v>
      </c>
      <c r="M472" s="154">
        <v>156949.6</v>
      </c>
      <c r="N472" s="154">
        <v>0</v>
      </c>
    </row>
    <row r="473" spans="1:14" ht="13.75" customHeight="1" x14ac:dyDescent="0.35">
      <c r="A473" s="151" t="s">
        <v>2172</v>
      </c>
      <c r="B473" s="152" t="s">
        <v>2173</v>
      </c>
      <c r="C473" s="152" t="s">
        <v>150</v>
      </c>
      <c r="D473" s="152" t="s">
        <v>318</v>
      </c>
      <c r="E473" s="151" t="s">
        <v>152</v>
      </c>
      <c r="F473" s="152" t="s">
        <v>319</v>
      </c>
      <c r="G473" s="152" t="s">
        <v>154</v>
      </c>
      <c r="H473" s="152" t="s">
        <v>2174</v>
      </c>
      <c r="I473" s="152" t="s">
        <v>2175</v>
      </c>
      <c r="J473" s="152" t="s">
        <v>2176</v>
      </c>
      <c r="K473" s="152" t="s">
        <v>150</v>
      </c>
      <c r="L473" s="153">
        <v>40155</v>
      </c>
      <c r="M473" s="154">
        <v>1794386.19</v>
      </c>
      <c r="N473" s="154">
        <v>0</v>
      </c>
    </row>
    <row r="474" spans="1:14" ht="13.75" customHeight="1" x14ac:dyDescent="0.35">
      <c r="A474" s="151" t="s">
        <v>2177</v>
      </c>
      <c r="B474" s="152" t="s">
        <v>2178</v>
      </c>
      <c r="C474" s="152" t="s">
        <v>150</v>
      </c>
      <c r="D474" s="152" t="s">
        <v>478</v>
      </c>
      <c r="E474" s="151" t="s">
        <v>152</v>
      </c>
      <c r="F474" s="152" t="s">
        <v>153</v>
      </c>
      <c r="G474" s="152" t="s">
        <v>154</v>
      </c>
      <c r="H474" s="152" t="s">
        <v>174</v>
      </c>
      <c r="I474" s="152" t="s">
        <v>307</v>
      </c>
      <c r="J474" s="152" t="s">
        <v>2179</v>
      </c>
      <c r="K474" s="152" t="s">
        <v>2180</v>
      </c>
      <c r="L474" s="153">
        <v>40163</v>
      </c>
      <c r="M474" s="154">
        <v>2500000</v>
      </c>
      <c r="N474" s="154">
        <v>0</v>
      </c>
    </row>
    <row r="475" spans="1:14" ht="13.75" customHeight="1" x14ac:dyDescent="0.35">
      <c r="A475" s="151" t="s">
        <v>2181</v>
      </c>
      <c r="B475" s="152" t="s">
        <v>158</v>
      </c>
      <c r="C475" s="152" t="s">
        <v>2000</v>
      </c>
      <c r="D475" s="152" t="s">
        <v>2001</v>
      </c>
      <c r="E475" s="151" t="s">
        <v>152</v>
      </c>
      <c r="F475" s="152" t="s">
        <v>2002</v>
      </c>
      <c r="G475" s="152" t="s">
        <v>154</v>
      </c>
      <c r="H475" s="152" t="s">
        <v>2182</v>
      </c>
      <c r="I475" s="152" t="s">
        <v>2183</v>
      </c>
      <c r="J475" s="152" t="s">
        <v>1940</v>
      </c>
      <c r="K475" s="152" t="s">
        <v>150</v>
      </c>
      <c r="L475" s="153">
        <v>40056</v>
      </c>
      <c r="M475" s="154">
        <v>523684.8</v>
      </c>
      <c r="N475" s="154">
        <v>0</v>
      </c>
    </row>
    <row r="476" spans="1:14" ht="13.75" customHeight="1" x14ac:dyDescent="0.35">
      <c r="A476" s="151" t="s">
        <v>2184</v>
      </c>
      <c r="B476" s="152" t="s">
        <v>158</v>
      </c>
      <c r="C476" s="152" t="s">
        <v>1902</v>
      </c>
      <c r="D476" s="152" t="s">
        <v>1313</v>
      </c>
      <c r="E476" s="151" t="s">
        <v>152</v>
      </c>
      <c r="F476" s="152" t="s">
        <v>185</v>
      </c>
      <c r="G476" s="152" t="s">
        <v>154</v>
      </c>
      <c r="H476" s="152" t="s">
        <v>1406</v>
      </c>
      <c r="I476" s="152" t="s">
        <v>2185</v>
      </c>
      <c r="J476" s="152" t="s">
        <v>2186</v>
      </c>
      <c r="K476" s="152" t="s">
        <v>150</v>
      </c>
      <c r="L476" s="153">
        <v>40140</v>
      </c>
      <c r="M476" s="154">
        <v>666822</v>
      </c>
      <c r="N476" s="154">
        <v>0</v>
      </c>
    </row>
    <row r="477" spans="1:14" ht="13.75" customHeight="1" x14ac:dyDescent="0.35">
      <c r="A477" s="151" t="s">
        <v>2187</v>
      </c>
      <c r="B477" s="152" t="s">
        <v>2188</v>
      </c>
      <c r="C477" s="152" t="s">
        <v>2189</v>
      </c>
      <c r="D477" s="152" t="s">
        <v>769</v>
      </c>
      <c r="E477" s="151" t="s">
        <v>2190</v>
      </c>
      <c r="F477" s="152" t="s">
        <v>770</v>
      </c>
      <c r="G477" s="152" t="s">
        <v>154</v>
      </c>
      <c r="H477" s="152" t="s">
        <v>2191</v>
      </c>
      <c r="I477" s="152" t="s">
        <v>150</v>
      </c>
      <c r="J477" s="152" t="s">
        <v>2192</v>
      </c>
      <c r="K477" s="152" t="s">
        <v>150</v>
      </c>
      <c r="L477" s="153">
        <v>40204</v>
      </c>
      <c r="M477" s="154">
        <v>101369.03</v>
      </c>
      <c r="N477" s="154">
        <v>0</v>
      </c>
    </row>
    <row r="478" spans="1:14" ht="13.75" customHeight="1" x14ac:dyDescent="0.35">
      <c r="A478" s="151" t="s">
        <v>2193</v>
      </c>
      <c r="B478" s="152" t="s">
        <v>158</v>
      </c>
      <c r="C478" s="152" t="s">
        <v>1695</v>
      </c>
      <c r="D478" s="152" t="s">
        <v>555</v>
      </c>
      <c r="E478" s="151" t="s">
        <v>152</v>
      </c>
      <c r="F478" s="152" t="s">
        <v>556</v>
      </c>
      <c r="G478" s="152" t="s">
        <v>154</v>
      </c>
      <c r="H478" s="152" t="s">
        <v>2194</v>
      </c>
      <c r="I478" s="152" t="s">
        <v>2195</v>
      </c>
      <c r="J478" s="152" t="s">
        <v>2196</v>
      </c>
      <c r="K478" s="152" t="s">
        <v>150</v>
      </c>
      <c r="L478" s="153">
        <v>40154</v>
      </c>
      <c r="M478" s="154">
        <v>237559.75</v>
      </c>
      <c r="N478" s="154">
        <v>0</v>
      </c>
    </row>
    <row r="479" spans="1:14" ht="13.75" customHeight="1" x14ac:dyDescent="0.35">
      <c r="A479" s="151" t="s">
        <v>2197</v>
      </c>
      <c r="B479" s="152" t="s">
        <v>1443</v>
      </c>
      <c r="C479" s="152" t="s">
        <v>150</v>
      </c>
      <c r="D479" s="152" t="s">
        <v>583</v>
      </c>
      <c r="E479" s="151" t="s">
        <v>152</v>
      </c>
      <c r="F479" s="152" t="s">
        <v>164</v>
      </c>
      <c r="G479" s="152" t="s">
        <v>154</v>
      </c>
      <c r="H479" s="152" t="s">
        <v>1872</v>
      </c>
      <c r="I479" s="152" t="s">
        <v>2198</v>
      </c>
      <c r="J479" s="152" t="s">
        <v>2199</v>
      </c>
      <c r="K479" s="152" t="s">
        <v>2200</v>
      </c>
      <c r="L479" s="153">
        <v>40136</v>
      </c>
      <c r="M479" s="154">
        <v>350000</v>
      </c>
      <c r="N479" s="154">
        <v>0</v>
      </c>
    </row>
    <row r="480" spans="1:14" ht="13.75" customHeight="1" x14ac:dyDescent="0.35">
      <c r="A480" s="151" t="s">
        <v>2201</v>
      </c>
      <c r="B480" s="152" t="s">
        <v>2202</v>
      </c>
      <c r="C480" s="152" t="s">
        <v>2203</v>
      </c>
      <c r="D480" s="152" t="s">
        <v>732</v>
      </c>
      <c r="E480" s="151" t="s">
        <v>152</v>
      </c>
      <c r="F480" s="152" t="s">
        <v>556</v>
      </c>
      <c r="G480" s="152" t="s">
        <v>154</v>
      </c>
      <c r="H480" s="152" t="s">
        <v>2204</v>
      </c>
      <c r="I480" s="152" t="s">
        <v>2205</v>
      </c>
      <c r="J480" s="152" t="s">
        <v>2206</v>
      </c>
      <c r="K480" s="152" t="s">
        <v>2207</v>
      </c>
      <c r="L480" s="153">
        <v>40221</v>
      </c>
      <c r="M480" s="154">
        <v>1083000</v>
      </c>
      <c r="N480" s="154">
        <v>0</v>
      </c>
    </row>
    <row r="481" spans="1:14" ht="13.75" customHeight="1" x14ac:dyDescent="0.35">
      <c r="A481" s="151" t="s">
        <v>2208</v>
      </c>
      <c r="B481" s="152" t="s">
        <v>2209</v>
      </c>
      <c r="C481" s="152" t="s">
        <v>2210</v>
      </c>
      <c r="D481" s="152" t="s">
        <v>1660</v>
      </c>
      <c r="E481" s="151" t="s">
        <v>152</v>
      </c>
      <c r="F481" s="152" t="s">
        <v>164</v>
      </c>
      <c r="G481" s="152" t="s">
        <v>154</v>
      </c>
      <c r="H481" s="152" t="s">
        <v>2211</v>
      </c>
      <c r="I481" s="152" t="s">
        <v>2212</v>
      </c>
      <c r="J481" s="152" t="s">
        <v>2213</v>
      </c>
      <c r="K481" s="152" t="s">
        <v>2214</v>
      </c>
      <c r="L481" s="153">
        <v>40156</v>
      </c>
      <c r="M481" s="154">
        <v>409040</v>
      </c>
      <c r="N481" s="154">
        <v>0</v>
      </c>
    </row>
    <row r="482" spans="1:14" ht="13.75" customHeight="1" x14ac:dyDescent="0.35">
      <c r="A482" s="151" t="s">
        <v>2215</v>
      </c>
      <c r="B482" s="152" t="s">
        <v>158</v>
      </c>
      <c r="C482" s="152" t="s">
        <v>2216</v>
      </c>
      <c r="D482" s="152" t="s">
        <v>1671</v>
      </c>
      <c r="E482" s="151" t="s">
        <v>152</v>
      </c>
      <c r="F482" s="152" t="s">
        <v>517</v>
      </c>
      <c r="G482" s="152" t="s">
        <v>154</v>
      </c>
      <c r="H482" s="152" t="s">
        <v>1841</v>
      </c>
      <c r="I482" s="152" t="s">
        <v>2217</v>
      </c>
      <c r="J482" s="152" t="s">
        <v>2218</v>
      </c>
      <c r="K482" s="152" t="s">
        <v>2219</v>
      </c>
      <c r="L482" s="153">
        <v>40256</v>
      </c>
      <c r="M482" s="154">
        <v>173082.12</v>
      </c>
      <c r="N482" s="154">
        <v>0</v>
      </c>
    </row>
    <row r="483" spans="1:14" ht="13.75" customHeight="1" x14ac:dyDescent="0.35">
      <c r="A483" s="151" t="s">
        <v>2220</v>
      </c>
      <c r="B483" s="152" t="s">
        <v>2221</v>
      </c>
      <c r="C483" s="152" t="s">
        <v>150</v>
      </c>
      <c r="D483" s="152" t="s">
        <v>998</v>
      </c>
      <c r="E483" s="151" t="s">
        <v>152</v>
      </c>
      <c r="F483" s="152" t="s">
        <v>219</v>
      </c>
      <c r="G483" s="152" t="s">
        <v>220</v>
      </c>
      <c r="H483" s="152" t="s">
        <v>426</v>
      </c>
      <c r="I483" s="152" t="s">
        <v>2222</v>
      </c>
      <c r="J483" s="152" t="s">
        <v>2223</v>
      </c>
      <c r="K483" s="152" t="s">
        <v>150</v>
      </c>
      <c r="L483" s="153">
        <v>40275</v>
      </c>
      <c r="M483" s="154">
        <v>128732.28</v>
      </c>
      <c r="N483" s="154">
        <v>0</v>
      </c>
    </row>
    <row r="484" spans="1:14" ht="13.75" customHeight="1" x14ac:dyDescent="0.35">
      <c r="A484" s="151" t="s">
        <v>2224</v>
      </c>
      <c r="B484" s="152" t="s">
        <v>1377</v>
      </c>
      <c r="C484" s="152" t="s">
        <v>2225</v>
      </c>
      <c r="D484" s="152" t="s">
        <v>516</v>
      </c>
      <c r="E484" s="151" t="s">
        <v>152</v>
      </c>
      <c r="F484" s="152" t="s">
        <v>517</v>
      </c>
      <c r="G484" s="152" t="s">
        <v>154</v>
      </c>
      <c r="H484" s="152" t="s">
        <v>1841</v>
      </c>
      <c r="I484" s="152" t="s">
        <v>2226</v>
      </c>
      <c r="J484" s="152" t="s">
        <v>2227</v>
      </c>
      <c r="K484" s="152" t="s">
        <v>150</v>
      </c>
      <c r="L484" s="153">
        <v>40239</v>
      </c>
      <c r="M484" s="154">
        <v>277635</v>
      </c>
      <c r="N484" s="154">
        <v>0</v>
      </c>
    </row>
    <row r="485" spans="1:14" ht="13.75" customHeight="1" x14ac:dyDescent="0.35">
      <c r="A485" s="151" t="s">
        <v>2228</v>
      </c>
      <c r="B485" s="152" t="s">
        <v>2229</v>
      </c>
      <c r="C485" s="152" t="s">
        <v>150</v>
      </c>
      <c r="D485" s="152" t="s">
        <v>2105</v>
      </c>
      <c r="E485" s="151" t="s">
        <v>152</v>
      </c>
      <c r="F485" s="152" t="s">
        <v>153</v>
      </c>
      <c r="G485" s="152" t="s">
        <v>154</v>
      </c>
      <c r="H485" s="152" t="s">
        <v>2230</v>
      </c>
      <c r="I485" s="152" t="s">
        <v>2231</v>
      </c>
      <c r="J485" s="152" t="s">
        <v>2232</v>
      </c>
      <c r="K485" s="152" t="s">
        <v>150</v>
      </c>
      <c r="L485" s="153">
        <v>40350</v>
      </c>
      <c r="M485" s="154">
        <v>186647</v>
      </c>
      <c r="N485" s="154">
        <v>0</v>
      </c>
    </row>
    <row r="486" spans="1:14" ht="13.75" customHeight="1" x14ac:dyDescent="0.35">
      <c r="A486" s="151" t="s">
        <v>2235</v>
      </c>
      <c r="B486" s="152" t="s">
        <v>1443</v>
      </c>
      <c r="C486" s="152" t="s">
        <v>150</v>
      </c>
      <c r="D486" s="152" t="s">
        <v>862</v>
      </c>
      <c r="E486" s="151" t="s">
        <v>152</v>
      </c>
      <c r="F486" s="152" t="s">
        <v>153</v>
      </c>
      <c r="G486" s="152" t="s">
        <v>154</v>
      </c>
      <c r="H486" s="152" t="s">
        <v>1060</v>
      </c>
      <c r="I486" s="152" t="s">
        <v>1649</v>
      </c>
      <c r="J486" s="152" t="s">
        <v>2236</v>
      </c>
      <c r="K486" s="152" t="s">
        <v>2237</v>
      </c>
      <c r="L486" s="153">
        <v>40248</v>
      </c>
      <c r="M486" s="154">
        <v>148083</v>
      </c>
      <c r="N486" s="154">
        <v>0</v>
      </c>
    </row>
    <row r="487" spans="1:14" ht="13.75" customHeight="1" x14ac:dyDescent="0.35">
      <c r="A487" s="151" t="s">
        <v>2238</v>
      </c>
      <c r="B487" s="152" t="s">
        <v>275</v>
      </c>
      <c r="C487" s="152" t="s">
        <v>150</v>
      </c>
      <c r="D487" s="152" t="s">
        <v>1118</v>
      </c>
      <c r="E487" s="151" t="s">
        <v>152</v>
      </c>
      <c r="F487" s="152" t="s">
        <v>372</v>
      </c>
      <c r="G487" s="152" t="s">
        <v>154</v>
      </c>
      <c r="H487" s="152" t="s">
        <v>2239</v>
      </c>
      <c r="I487" s="152" t="s">
        <v>2240</v>
      </c>
      <c r="J487" s="152" t="s">
        <v>2241</v>
      </c>
      <c r="K487" s="152" t="s">
        <v>2242</v>
      </c>
      <c r="L487" s="153">
        <v>40323</v>
      </c>
      <c r="M487" s="154">
        <v>132063.25</v>
      </c>
      <c r="N487" s="154">
        <v>0</v>
      </c>
    </row>
    <row r="488" spans="1:14" ht="13.75" customHeight="1" x14ac:dyDescent="0.35">
      <c r="A488" s="151" t="s">
        <v>2243</v>
      </c>
      <c r="B488" s="152" t="s">
        <v>1631</v>
      </c>
      <c r="C488" s="152" t="s">
        <v>150</v>
      </c>
      <c r="D488" s="152" t="s">
        <v>1447</v>
      </c>
      <c r="E488" s="151" t="s">
        <v>152</v>
      </c>
      <c r="F488" s="152" t="s">
        <v>164</v>
      </c>
      <c r="G488" s="152" t="s">
        <v>154</v>
      </c>
      <c r="H488" s="152" t="s">
        <v>1530</v>
      </c>
      <c r="I488" s="152" t="s">
        <v>2071</v>
      </c>
      <c r="J488" s="152" t="s">
        <v>2072</v>
      </c>
      <c r="K488" s="152" t="s">
        <v>2244</v>
      </c>
      <c r="L488" s="153">
        <v>40358</v>
      </c>
      <c r="M488" s="154">
        <v>479409</v>
      </c>
      <c r="N488" s="154">
        <v>0</v>
      </c>
    </row>
    <row r="489" spans="1:14" ht="13.75" customHeight="1" x14ac:dyDescent="0.35">
      <c r="A489" s="151" t="s">
        <v>2245</v>
      </c>
      <c r="B489" s="152" t="s">
        <v>2246</v>
      </c>
      <c r="C489" s="152" t="s">
        <v>2247</v>
      </c>
      <c r="D489" s="152" t="s">
        <v>151</v>
      </c>
      <c r="E489" s="151" t="s">
        <v>152</v>
      </c>
      <c r="F489" s="152" t="s">
        <v>153</v>
      </c>
      <c r="G489" s="152" t="s">
        <v>154</v>
      </c>
      <c r="H489" s="152" t="s">
        <v>1508</v>
      </c>
      <c r="I489" s="152" t="s">
        <v>2248</v>
      </c>
      <c r="J489" s="152" t="s">
        <v>2249</v>
      </c>
      <c r="K489" s="152" t="s">
        <v>150</v>
      </c>
      <c r="L489" s="153">
        <v>40359</v>
      </c>
      <c r="M489" s="154">
        <v>1291016.3799999999</v>
      </c>
      <c r="N489" s="154">
        <v>0</v>
      </c>
    </row>
    <row r="490" spans="1:14" ht="13.75" customHeight="1" x14ac:dyDescent="0.35">
      <c r="A490" s="151" t="s">
        <v>2250</v>
      </c>
      <c r="B490" s="152" t="s">
        <v>2251</v>
      </c>
      <c r="C490" s="152" t="s">
        <v>2252</v>
      </c>
      <c r="D490" s="152" t="s">
        <v>173</v>
      </c>
      <c r="E490" s="151" t="s">
        <v>152</v>
      </c>
      <c r="F490" s="152" t="s">
        <v>153</v>
      </c>
      <c r="G490" s="152" t="s">
        <v>154</v>
      </c>
      <c r="H490" s="152" t="s">
        <v>2253</v>
      </c>
      <c r="I490" s="152" t="s">
        <v>2254</v>
      </c>
      <c r="J490" s="152" t="s">
        <v>2255</v>
      </c>
      <c r="K490" s="152" t="s">
        <v>2256</v>
      </c>
      <c r="L490" s="153">
        <v>40326</v>
      </c>
      <c r="M490" s="154">
        <v>1577201.12</v>
      </c>
      <c r="N490" s="154">
        <v>0</v>
      </c>
    </row>
    <row r="491" spans="1:14" ht="13.75" customHeight="1" x14ac:dyDescent="0.35">
      <c r="A491" s="151" t="s">
        <v>2257</v>
      </c>
      <c r="B491" s="152" t="s">
        <v>2258</v>
      </c>
      <c r="C491" s="152" t="s">
        <v>2259</v>
      </c>
      <c r="D491" s="152" t="s">
        <v>199</v>
      </c>
      <c r="E491" s="151" t="s">
        <v>152</v>
      </c>
      <c r="F491" s="152" t="s">
        <v>200</v>
      </c>
      <c r="G491" s="152" t="s">
        <v>154</v>
      </c>
      <c r="H491" s="152" t="s">
        <v>201</v>
      </c>
      <c r="I491" s="152" t="s">
        <v>2260</v>
      </c>
      <c r="J491" s="152" t="s">
        <v>2261</v>
      </c>
      <c r="K491" s="152" t="s">
        <v>150</v>
      </c>
      <c r="L491" s="153">
        <v>40351</v>
      </c>
      <c r="M491" s="154">
        <v>351057.23</v>
      </c>
      <c r="N491" s="154">
        <v>0</v>
      </c>
    </row>
    <row r="492" spans="1:14" ht="13.75" customHeight="1" x14ac:dyDescent="0.35">
      <c r="A492" s="151" t="s">
        <v>2262</v>
      </c>
      <c r="B492" s="152" t="s">
        <v>2263</v>
      </c>
      <c r="C492" s="152" t="s">
        <v>150</v>
      </c>
      <c r="D492" s="152" t="s">
        <v>230</v>
      </c>
      <c r="E492" s="151" t="s">
        <v>152</v>
      </c>
      <c r="F492" s="152" t="s">
        <v>231</v>
      </c>
      <c r="G492" s="152" t="s">
        <v>154</v>
      </c>
      <c r="H492" s="152" t="s">
        <v>1161</v>
      </c>
      <c r="I492" s="152" t="s">
        <v>2264</v>
      </c>
      <c r="J492" s="152" t="s">
        <v>2265</v>
      </c>
      <c r="K492" s="152" t="s">
        <v>150</v>
      </c>
      <c r="L492" s="153">
        <v>40423</v>
      </c>
      <c r="M492" s="154">
        <v>133369.5</v>
      </c>
      <c r="N492" s="154">
        <v>0</v>
      </c>
    </row>
    <row r="493" spans="1:14" ht="13.75" customHeight="1" x14ac:dyDescent="0.35">
      <c r="A493" s="151" t="s">
        <v>2266</v>
      </c>
      <c r="B493" s="152" t="s">
        <v>161</v>
      </c>
      <c r="C493" s="152" t="s">
        <v>2267</v>
      </c>
      <c r="D493" s="152" t="s">
        <v>363</v>
      </c>
      <c r="E493" s="151" t="s">
        <v>152</v>
      </c>
      <c r="F493" s="152" t="s">
        <v>153</v>
      </c>
      <c r="G493" s="152" t="s">
        <v>154</v>
      </c>
      <c r="H493" s="152" t="s">
        <v>364</v>
      </c>
      <c r="I493" s="152" t="s">
        <v>2268</v>
      </c>
      <c r="J493" s="152" t="s">
        <v>2269</v>
      </c>
      <c r="K493" s="152" t="s">
        <v>150</v>
      </c>
      <c r="L493" s="153">
        <v>40426</v>
      </c>
      <c r="M493" s="154">
        <v>190817.86</v>
      </c>
      <c r="N493" s="154">
        <v>0</v>
      </c>
    </row>
    <row r="494" spans="1:14" ht="13.75" customHeight="1" x14ac:dyDescent="0.35">
      <c r="A494" s="151" t="s">
        <v>2270</v>
      </c>
      <c r="B494" s="152" t="s">
        <v>158</v>
      </c>
      <c r="C494" s="152" t="s">
        <v>2267</v>
      </c>
      <c r="D494" s="152" t="s">
        <v>363</v>
      </c>
      <c r="E494" s="151" t="s">
        <v>152</v>
      </c>
      <c r="F494" s="152" t="s">
        <v>153</v>
      </c>
      <c r="G494" s="152" t="s">
        <v>154</v>
      </c>
      <c r="H494" s="152" t="s">
        <v>2271</v>
      </c>
      <c r="I494" s="152" t="s">
        <v>1162</v>
      </c>
      <c r="J494" s="152" t="s">
        <v>2272</v>
      </c>
      <c r="K494" s="152" t="s">
        <v>150</v>
      </c>
      <c r="L494" s="153">
        <v>40459</v>
      </c>
      <c r="M494" s="154">
        <v>1322763.78</v>
      </c>
      <c r="N494" s="154">
        <v>0</v>
      </c>
    </row>
    <row r="495" spans="1:14" ht="13.75" customHeight="1" x14ac:dyDescent="0.35">
      <c r="A495" s="151" t="s">
        <v>2273</v>
      </c>
      <c r="B495" s="152" t="s">
        <v>2173</v>
      </c>
      <c r="C495" s="152" t="s">
        <v>150</v>
      </c>
      <c r="D495" s="152" t="s">
        <v>318</v>
      </c>
      <c r="E495" s="151" t="s">
        <v>152</v>
      </c>
      <c r="F495" s="152" t="s">
        <v>319</v>
      </c>
      <c r="G495" s="152" t="s">
        <v>154</v>
      </c>
      <c r="H495" s="152" t="s">
        <v>2174</v>
      </c>
      <c r="I495" s="152" t="s">
        <v>2274</v>
      </c>
      <c r="J495" s="152" t="s">
        <v>2275</v>
      </c>
      <c r="K495" s="152" t="s">
        <v>2276</v>
      </c>
      <c r="L495" s="153">
        <v>40443</v>
      </c>
      <c r="M495" s="154">
        <v>547296.11</v>
      </c>
      <c r="N495" s="154">
        <v>0</v>
      </c>
    </row>
    <row r="496" spans="1:14" ht="13.75" customHeight="1" x14ac:dyDescent="0.35">
      <c r="A496" s="151" t="s">
        <v>2277</v>
      </c>
      <c r="B496" s="152" t="s">
        <v>2278</v>
      </c>
      <c r="C496" s="152" t="s">
        <v>2279</v>
      </c>
      <c r="D496" s="152" t="s">
        <v>2014</v>
      </c>
      <c r="E496" s="151" t="s">
        <v>152</v>
      </c>
      <c r="F496" s="152" t="s">
        <v>1639</v>
      </c>
      <c r="G496" s="152" t="s">
        <v>154</v>
      </c>
      <c r="H496" s="152" t="s">
        <v>2015</v>
      </c>
      <c r="I496" s="152" t="s">
        <v>2280</v>
      </c>
      <c r="J496" s="152" t="s">
        <v>2281</v>
      </c>
      <c r="K496" s="152" t="s">
        <v>150</v>
      </c>
      <c r="L496" s="153">
        <v>40455</v>
      </c>
      <c r="M496" s="154">
        <v>200000</v>
      </c>
      <c r="N496" s="154">
        <v>0</v>
      </c>
    </row>
    <row r="497" spans="1:14" ht="13.75" customHeight="1" x14ac:dyDescent="0.35">
      <c r="A497" s="151" t="s">
        <v>2282</v>
      </c>
      <c r="B497" s="152" t="s">
        <v>2283</v>
      </c>
      <c r="C497" s="152" t="s">
        <v>150</v>
      </c>
      <c r="D497" s="152" t="s">
        <v>2284</v>
      </c>
      <c r="E497" s="151" t="s">
        <v>152</v>
      </c>
      <c r="F497" s="152" t="s">
        <v>153</v>
      </c>
      <c r="G497" s="152" t="s">
        <v>154</v>
      </c>
      <c r="H497" s="152" t="s">
        <v>2285</v>
      </c>
      <c r="I497" s="152" t="s">
        <v>2286</v>
      </c>
      <c r="J497" s="152" t="s">
        <v>2287</v>
      </c>
      <c r="K497" s="152" t="s">
        <v>2288</v>
      </c>
      <c r="L497" s="153">
        <v>40451</v>
      </c>
      <c r="M497" s="154">
        <v>107299.04</v>
      </c>
      <c r="N497" s="154">
        <v>0</v>
      </c>
    </row>
    <row r="498" spans="1:14" ht="13.75" customHeight="1" x14ac:dyDescent="0.35">
      <c r="A498" s="151" t="s">
        <v>2289</v>
      </c>
      <c r="B498" s="152" t="s">
        <v>2290</v>
      </c>
      <c r="C498" s="152" t="s">
        <v>150</v>
      </c>
      <c r="D498" s="152" t="s">
        <v>326</v>
      </c>
      <c r="E498" s="151" t="s">
        <v>260</v>
      </c>
      <c r="F498" s="152" t="s">
        <v>1766</v>
      </c>
      <c r="G498" s="152" t="s">
        <v>154</v>
      </c>
      <c r="H498" s="152" t="s">
        <v>2291</v>
      </c>
      <c r="I498" s="152" t="s">
        <v>2292</v>
      </c>
      <c r="J498" s="152" t="s">
        <v>2293</v>
      </c>
      <c r="K498" s="152" t="s">
        <v>150</v>
      </c>
      <c r="L498" s="153">
        <v>40448</v>
      </c>
      <c r="M498" s="154">
        <v>749074</v>
      </c>
      <c r="N498" s="154">
        <v>0</v>
      </c>
    </row>
    <row r="499" spans="1:14" ht="13.75" customHeight="1" x14ac:dyDescent="0.35">
      <c r="A499" s="151" t="s">
        <v>2294</v>
      </c>
      <c r="B499" s="152" t="s">
        <v>2295</v>
      </c>
      <c r="C499" s="152" t="s">
        <v>2296</v>
      </c>
      <c r="D499" s="152" t="s">
        <v>2297</v>
      </c>
      <c r="E499" s="151" t="s">
        <v>1074</v>
      </c>
      <c r="F499" s="152" t="s">
        <v>219</v>
      </c>
      <c r="G499" s="152" t="s">
        <v>220</v>
      </c>
      <c r="H499" s="152" t="s">
        <v>226</v>
      </c>
      <c r="I499" s="152" t="s">
        <v>2298</v>
      </c>
      <c r="J499" s="152" t="s">
        <v>2299</v>
      </c>
      <c r="K499" s="152" t="s">
        <v>150</v>
      </c>
      <c r="L499" s="153">
        <v>39450</v>
      </c>
      <c r="M499" s="154">
        <v>1150790</v>
      </c>
      <c r="N499" s="154">
        <v>100694.10000000009</v>
      </c>
    </row>
    <row r="500" spans="1:14" ht="13.75" customHeight="1" x14ac:dyDescent="0.35">
      <c r="A500" s="151" t="s">
        <v>2300</v>
      </c>
      <c r="B500" s="152" t="s">
        <v>2301</v>
      </c>
      <c r="C500" s="152" t="s">
        <v>150</v>
      </c>
      <c r="D500" s="152" t="s">
        <v>2105</v>
      </c>
      <c r="E500" s="151" t="s">
        <v>152</v>
      </c>
      <c r="F500" s="152" t="s">
        <v>153</v>
      </c>
      <c r="G500" s="152" t="s">
        <v>154</v>
      </c>
      <c r="H500" s="152" t="s">
        <v>2230</v>
      </c>
      <c r="I500" s="152" t="s">
        <v>2302</v>
      </c>
      <c r="J500" s="152" t="s">
        <v>2303</v>
      </c>
      <c r="K500" s="152" t="s">
        <v>150</v>
      </c>
      <c r="L500" s="153">
        <v>40479</v>
      </c>
      <c r="M500" s="154">
        <v>250864</v>
      </c>
      <c r="N500" s="154">
        <v>0</v>
      </c>
    </row>
    <row r="501" spans="1:14" ht="13.75" customHeight="1" x14ac:dyDescent="0.35">
      <c r="A501" s="151" t="s">
        <v>2304</v>
      </c>
      <c r="B501" s="152" t="s">
        <v>2305</v>
      </c>
      <c r="C501" s="152" t="s">
        <v>2267</v>
      </c>
      <c r="D501" s="152" t="s">
        <v>363</v>
      </c>
      <c r="E501" s="151" t="s">
        <v>152</v>
      </c>
      <c r="F501" s="152" t="s">
        <v>153</v>
      </c>
      <c r="G501" s="152" t="s">
        <v>154</v>
      </c>
      <c r="H501" s="152" t="s">
        <v>2306</v>
      </c>
      <c r="I501" s="152" t="s">
        <v>1905</v>
      </c>
      <c r="J501" s="152" t="s">
        <v>2307</v>
      </c>
      <c r="K501" s="152" t="s">
        <v>150</v>
      </c>
      <c r="L501" s="153">
        <v>40461</v>
      </c>
      <c r="M501" s="154">
        <v>148921.62</v>
      </c>
      <c r="N501" s="154">
        <v>0</v>
      </c>
    </row>
    <row r="502" spans="1:14" ht="13.75" customHeight="1" x14ac:dyDescent="0.35">
      <c r="A502" s="151" t="s">
        <v>2308</v>
      </c>
      <c r="B502" s="152" t="s">
        <v>2309</v>
      </c>
      <c r="C502" s="152" t="s">
        <v>2267</v>
      </c>
      <c r="D502" s="152" t="s">
        <v>363</v>
      </c>
      <c r="E502" s="151" t="s">
        <v>152</v>
      </c>
      <c r="F502" s="152" t="s">
        <v>153</v>
      </c>
      <c r="G502" s="152" t="s">
        <v>154</v>
      </c>
      <c r="H502" s="152" t="s">
        <v>364</v>
      </c>
      <c r="I502" s="152" t="s">
        <v>150</v>
      </c>
      <c r="J502" s="152" t="s">
        <v>2310</v>
      </c>
      <c r="K502" s="152" t="s">
        <v>2311</v>
      </c>
      <c r="L502" s="153">
        <v>40458</v>
      </c>
      <c r="M502" s="154">
        <v>795094.97</v>
      </c>
      <c r="N502" s="154">
        <v>0</v>
      </c>
    </row>
    <row r="503" spans="1:14" ht="13.75" customHeight="1" x14ac:dyDescent="0.35">
      <c r="A503" s="151" t="s">
        <v>2312</v>
      </c>
      <c r="B503" s="152" t="s">
        <v>2313</v>
      </c>
      <c r="C503" s="152" t="s">
        <v>2267</v>
      </c>
      <c r="D503" s="152" t="s">
        <v>363</v>
      </c>
      <c r="E503" s="151" t="s">
        <v>152</v>
      </c>
      <c r="F503" s="152" t="s">
        <v>153</v>
      </c>
      <c r="G503" s="152" t="s">
        <v>154</v>
      </c>
      <c r="H503" s="152" t="s">
        <v>2314</v>
      </c>
      <c r="I503" s="152" t="s">
        <v>2315</v>
      </c>
      <c r="J503" s="152" t="s">
        <v>2316</v>
      </c>
      <c r="K503" s="152" t="s">
        <v>2317</v>
      </c>
      <c r="L503" s="153">
        <v>40389</v>
      </c>
      <c r="M503" s="154">
        <v>122926.21</v>
      </c>
      <c r="N503" s="154">
        <v>0</v>
      </c>
    </row>
    <row r="504" spans="1:14" ht="13.75" customHeight="1" x14ac:dyDescent="0.35">
      <c r="A504" s="151" t="s">
        <v>2318</v>
      </c>
      <c r="B504" s="152" t="s">
        <v>2319</v>
      </c>
      <c r="C504" s="152" t="s">
        <v>2320</v>
      </c>
      <c r="D504" s="152" t="s">
        <v>1209</v>
      </c>
      <c r="E504" s="151" t="s">
        <v>152</v>
      </c>
      <c r="F504" s="152" t="s">
        <v>1370</v>
      </c>
      <c r="G504" s="152" t="s">
        <v>1104</v>
      </c>
      <c r="H504" s="152" t="s">
        <v>2321</v>
      </c>
      <c r="I504" s="152" t="s">
        <v>150</v>
      </c>
      <c r="J504" s="152" t="s">
        <v>2322</v>
      </c>
      <c r="K504" s="152" t="s">
        <v>150</v>
      </c>
      <c r="L504" s="153">
        <v>40520</v>
      </c>
      <c r="M504" s="154">
        <v>102976</v>
      </c>
      <c r="N504" s="154">
        <v>0</v>
      </c>
    </row>
    <row r="505" spans="1:14" ht="13.75" customHeight="1" x14ac:dyDescent="0.35">
      <c r="A505" s="151" t="s">
        <v>2323</v>
      </c>
      <c r="B505" s="152" t="s">
        <v>2324</v>
      </c>
      <c r="C505" s="152" t="s">
        <v>2325</v>
      </c>
      <c r="D505" s="152" t="s">
        <v>2326</v>
      </c>
      <c r="E505" s="151" t="s">
        <v>152</v>
      </c>
      <c r="F505" s="152" t="s">
        <v>556</v>
      </c>
      <c r="G505" s="152" t="s">
        <v>154</v>
      </c>
      <c r="H505" s="152" t="s">
        <v>2327</v>
      </c>
      <c r="I505" s="152" t="s">
        <v>2234</v>
      </c>
      <c r="J505" s="152" t="s">
        <v>2328</v>
      </c>
      <c r="K505" s="152" t="s">
        <v>150</v>
      </c>
      <c r="L505" s="153">
        <v>40500</v>
      </c>
      <c r="M505" s="154">
        <v>314008</v>
      </c>
      <c r="N505" s="154">
        <v>0</v>
      </c>
    </row>
    <row r="506" spans="1:14" ht="13.75" customHeight="1" x14ac:dyDescent="0.35">
      <c r="A506" s="151" t="s">
        <v>2329</v>
      </c>
      <c r="B506" s="152" t="s">
        <v>2330</v>
      </c>
      <c r="C506" s="152" t="s">
        <v>2331</v>
      </c>
      <c r="D506" s="152" t="s">
        <v>1660</v>
      </c>
      <c r="E506" s="151" t="s">
        <v>152</v>
      </c>
      <c r="F506" s="152" t="s">
        <v>164</v>
      </c>
      <c r="G506" s="152" t="s">
        <v>154</v>
      </c>
      <c r="H506" s="152" t="s">
        <v>2332</v>
      </c>
      <c r="I506" s="152" t="s">
        <v>2234</v>
      </c>
      <c r="J506" s="152" t="s">
        <v>2333</v>
      </c>
      <c r="K506" s="152" t="s">
        <v>2334</v>
      </c>
      <c r="L506" s="153">
        <v>40515</v>
      </c>
      <c r="M506" s="154">
        <v>224310</v>
      </c>
      <c r="N506" s="154">
        <v>0</v>
      </c>
    </row>
    <row r="507" spans="1:14" ht="13.75" customHeight="1" x14ac:dyDescent="0.35">
      <c r="A507" s="151" t="s">
        <v>2335</v>
      </c>
      <c r="B507" s="152" t="s">
        <v>2336</v>
      </c>
      <c r="C507" s="152" t="s">
        <v>2337</v>
      </c>
      <c r="D507" s="152" t="s">
        <v>1118</v>
      </c>
      <c r="E507" s="151" t="s">
        <v>152</v>
      </c>
      <c r="F507" s="152" t="s">
        <v>512</v>
      </c>
      <c r="G507" s="152" t="s">
        <v>154</v>
      </c>
      <c r="H507" s="152" t="s">
        <v>2030</v>
      </c>
      <c r="I507" s="152" t="s">
        <v>2338</v>
      </c>
      <c r="J507" s="152" t="s">
        <v>2339</v>
      </c>
      <c r="K507" s="152" t="s">
        <v>150</v>
      </c>
      <c r="L507" s="153">
        <v>40284</v>
      </c>
      <c r="M507" s="154">
        <v>254025</v>
      </c>
      <c r="N507" s="154">
        <v>0</v>
      </c>
    </row>
    <row r="508" spans="1:14" ht="13.75" customHeight="1" x14ac:dyDescent="0.35">
      <c r="A508" s="151" t="s">
        <v>2340</v>
      </c>
      <c r="B508" s="152" t="s">
        <v>275</v>
      </c>
      <c r="C508" s="152" t="s">
        <v>150</v>
      </c>
      <c r="D508" s="152" t="s">
        <v>505</v>
      </c>
      <c r="E508" s="151" t="s">
        <v>260</v>
      </c>
      <c r="F508" s="152" t="s">
        <v>506</v>
      </c>
      <c r="G508" s="152" t="s">
        <v>154</v>
      </c>
      <c r="H508" s="152" t="s">
        <v>507</v>
      </c>
      <c r="I508" s="152" t="s">
        <v>278</v>
      </c>
      <c r="J508" s="152" t="s">
        <v>2341</v>
      </c>
      <c r="K508" s="152" t="s">
        <v>2342</v>
      </c>
      <c r="L508" s="153">
        <v>40408</v>
      </c>
      <c r="M508" s="154">
        <v>372750</v>
      </c>
      <c r="N508" s="154">
        <v>0</v>
      </c>
    </row>
    <row r="509" spans="1:14" ht="13.75" customHeight="1" x14ac:dyDescent="0.35">
      <c r="A509" s="151" t="s">
        <v>2343</v>
      </c>
      <c r="B509" s="152" t="s">
        <v>2344</v>
      </c>
      <c r="C509" s="152" t="s">
        <v>150</v>
      </c>
      <c r="D509" s="152" t="s">
        <v>1582</v>
      </c>
      <c r="E509" s="151" t="s">
        <v>152</v>
      </c>
      <c r="F509" s="152" t="s">
        <v>512</v>
      </c>
      <c r="G509" s="152" t="s">
        <v>154</v>
      </c>
      <c r="H509" s="152" t="s">
        <v>1416</v>
      </c>
      <c r="I509" s="152" t="s">
        <v>2345</v>
      </c>
      <c r="J509" s="152" t="s">
        <v>2346</v>
      </c>
      <c r="K509" s="152" t="s">
        <v>150</v>
      </c>
      <c r="L509" s="153">
        <v>40443</v>
      </c>
      <c r="M509" s="154">
        <v>475012.5</v>
      </c>
      <c r="N509" s="154">
        <v>0</v>
      </c>
    </row>
    <row r="510" spans="1:14" ht="13.75" customHeight="1" x14ac:dyDescent="0.35">
      <c r="A510" s="151" t="s">
        <v>2347</v>
      </c>
      <c r="B510" s="152" t="s">
        <v>1770</v>
      </c>
      <c r="C510" s="152" t="s">
        <v>150</v>
      </c>
      <c r="D510" s="152" t="s">
        <v>1118</v>
      </c>
      <c r="E510" s="151" t="s">
        <v>152</v>
      </c>
      <c r="F510" s="152" t="s">
        <v>372</v>
      </c>
      <c r="G510" s="152" t="s">
        <v>154</v>
      </c>
      <c r="H510" s="152" t="s">
        <v>2239</v>
      </c>
      <c r="I510" s="152" t="s">
        <v>150</v>
      </c>
      <c r="J510" s="152" t="s">
        <v>2348</v>
      </c>
      <c r="K510" s="152" t="s">
        <v>2349</v>
      </c>
      <c r="L510" s="153">
        <v>40490</v>
      </c>
      <c r="M510" s="154">
        <v>174997.66</v>
      </c>
      <c r="N510" s="154">
        <v>0</v>
      </c>
    </row>
    <row r="511" spans="1:14" ht="13.75" customHeight="1" x14ac:dyDescent="0.35">
      <c r="A511" s="151" t="s">
        <v>2350</v>
      </c>
      <c r="B511" s="152" t="s">
        <v>1443</v>
      </c>
      <c r="C511" s="152" t="s">
        <v>150</v>
      </c>
      <c r="D511" s="152" t="s">
        <v>470</v>
      </c>
      <c r="E511" s="151" t="s">
        <v>152</v>
      </c>
      <c r="F511" s="152" t="s">
        <v>164</v>
      </c>
      <c r="G511" s="152" t="s">
        <v>154</v>
      </c>
      <c r="H511" s="152" t="s">
        <v>306</v>
      </c>
      <c r="I511" s="152" t="s">
        <v>2351</v>
      </c>
      <c r="J511" s="152" t="s">
        <v>2352</v>
      </c>
      <c r="K511" s="152" t="s">
        <v>2353</v>
      </c>
      <c r="L511" s="153">
        <v>40540</v>
      </c>
      <c r="M511" s="154">
        <v>181856.65</v>
      </c>
      <c r="N511" s="154">
        <v>0</v>
      </c>
    </row>
    <row r="512" spans="1:14" ht="13.75" customHeight="1" x14ac:dyDescent="0.35">
      <c r="A512" s="151" t="s">
        <v>2354</v>
      </c>
      <c r="B512" s="152" t="s">
        <v>2355</v>
      </c>
      <c r="C512" s="152" t="s">
        <v>150</v>
      </c>
      <c r="D512" s="152" t="s">
        <v>2356</v>
      </c>
      <c r="E512" s="151" t="s">
        <v>260</v>
      </c>
      <c r="F512" s="152" t="s">
        <v>1766</v>
      </c>
      <c r="G512" s="152" t="s">
        <v>154</v>
      </c>
      <c r="H512" s="152" t="s">
        <v>2357</v>
      </c>
      <c r="I512" s="152" t="s">
        <v>2358</v>
      </c>
      <c r="J512" s="152" t="s">
        <v>2359</v>
      </c>
      <c r="K512" s="152" t="s">
        <v>2360</v>
      </c>
      <c r="L512" s="153">
        <v>40528</v>
      </c>
      <c r="M512" s="154">
        <v>338800</v>
      </c>
      <c r="N512" s="154">
        <v>0</v>
      </c>
    </row>
    <row r="513" spans="1:14" ht="13.75" customHeight="1" x14ac:dyDescent="0.35">
      <c r="A513" s="151" t="s">
        <v>2361</v>
      </c>
      <c r="B513" s="152" t="s">
        <v>158</v>
      </c>
      <c r="C513" s="152" t="s">
        <v>256</v>
      </c>
      <c r="D513" s="152" t="s">
        <v>1313</v>
      </c>
      <c r="E513" s="151" t="s">
        <v>152</v>
      </c>
      <c r="F513" s="152" t="s">
        <v>185</v>
      </c>
      <c r="G513" s="152" t="s">
        <v>154</v>
      </c>
      <c r="H513" s="152" t="s">
        <v>1753</v>
      </c>
      <c r="I513" s="152" t="s">
        <v>202</v>
      </c>
      <c r="J513" s="152" t="s">
        <v>2362</v>
      </c>
      <c r="K513" s="152" t="s">
        <v>2363</v>
      </c>
      <c r="L513" s="153">
        <v>40568</v>
      </c>
      <c r="M513" s="154">
        <v>1623650</v>
      </c>
      <c r="N513" s="154">
        <v>0</v>
      </c>
    </row>
    <row r="514" spans="1:14" ht="13.75" customHeight="1" x14ac:dyDescent="0.35">
      <c r="A514" s="151" t="s">
        <v>2364</v>
      </c>
      <c r="B514" s="152" t="s">
        <v>2365</v>
      </c>
      <c r="C514" s="152" t="s">
        <v>2366</v>
      </c>
      <c r="D514" s="152" t="s">
        <v>1607</v>
      </c>
      <c r="E514" s="151" t="s">
        <v>152</v>
      </c>
      <c r="F514" s="152" t="s">
        <v>372</v>
      </c>
      <c r="G514" s="152" t="s">
        <v>154</v>
      </c>
      <c r="H514" s="152" t="s">
        <v>2367</v>
      </c>
      <c r="I514" s="152" t="s">
        <v>2368</v>
      </c>
      <c r="J514" s="152" t="s">
        <v>2369</v>
      </c>
      <c r="K514" s="152" t="s">
        <v>2370</v>
      </c>
      <c r="L514" s="153">
        <v>40564</v>
      </c>
      <c r="M514" s="154">
        <v>999020</v>
      </c>
      <c r="N514" s="154">
        <v>0</v>
      </c>
    </row>
    <row r="515" spans="1:14" ht="13.75" customHeight="1" x14ac:dyDescent="0.35">
      <c r="A515" s="151" t="s">
        <v>2371</v>
      </c>
      <c r="B515" s="152" t="s">
        <v>2372</v>
      </c>
      <c r="C515" s="152" t="s">
        <v>150</v>
      </c>
      <c r="D515" s="152" t="s">
        <v>1607</v>
      </c>
      <c r="E515" s="151" t="s">
        <v>152</v>
      </c>
      <c r="F515" s="152" t="s">
        <v>506</v>
      </c>
      <c r="G515" s="152" t="s">
        <v>154</v>
      </c>
      <c r="H515" s="152" t="s">
        <v>2367</v>
      </c>
      <c r="I515" s="152" t="s">
        <v>2373</v>
      </c>
      <c r="J515" s="152" t="s">
        <v>2374</v>
      </c>
      <c r="K515" s="152" t="s">
        <v>2375</v>
      </c>
      <c r="L515" s="153">
        <v>40565</v>
      </c>
      <c r="M515" s="154">
        <v>980020</v>
      </c>
      <c r="N515" s="154">
        <v>0</v>
      </c>
    </row>
    <row r="516" spans="1:14" ht="13.75" customHeight="1" x14ac:dyDescent="0.35">
      <c r="A516" s="151" t="s">
        <v>2376</v>
      </c>
      <c r="B516" s="152" t="s">
        <v>2377</v>
      </c>
      <c r="C516" s="152" t="s">
        <v>150</v>
      </c>
      <c r="D516" s="152" t="s">
        <v>534</v>
      </c>
      <c r="E516" s="151" t="s">
        <v>152</v>
      </c>
      <c r="F516" s="152" t="s">
        <v>153</v>
      </c>
      <c r="G516" s="152" t="s">
        <v>154</v>
      </c>
      <c r="H516" s="152" t="s">
        <v>1355</v>
      </c>
      <c r="I516" s="152" t="s">
        <v>2234</v>
      </c>
      <c r="J516" s="152" t="s">
        <v>2378</v>
      </c>
      <c r="K516" s="152" t="s">
        <v>150</v>
      </c>
      <c r="L516" s="153">
        <v>40564</v>
      </c>
      <c r="M516" s="154">
        <v>128000</v>
      </c>
      <c r="N516" s="154">
        <v>0</v>
      </c>
    </row>
    <row r="517" spans="1:14" ht="13.75" customHeight="1" x14ac:dyDescent="0.35">
      <c r="A517" s="151" t="s">
        <v>2379</v>
      </c>
      <c r="B517" s="152" t="s">
        <v>2380</v>
      </c>
      <c r="C517" s="152" t="s">
        <v>2381</v>
      </c>
      <c r="D517" s="152" t="s">
        <v>609</v>
      </c>
      <c r="E517" s="151" t="s">
        <v>152</v>
      </c>
      <c r="F517" s="152" t="s">
        <v>556</v>
      </c>
      <c r="G517" s="152" t="s">
        <v>154</v>
      </c>
      <c r="H517" s="152" t="s">
        <v>2112</v>
      </c>
      <c r="I517" s="152" t="s">
        <v>2382</v>
      </c>
      <c r="J517" s="152" t="s">
        <v>2383</v>
      </c>
      <c r="K517" s="152" t="s">
        <v>150</v>
      </c>
      <c r="L517" s="153">
        <v>40596</v>
      </c>
      <c r="M517" s="154">
        <v>109366.44</v>
      </c>
      <c r="N517" s="154">
        <v>0</v>
      </c>
    </row>
    <row r="518" spans="1:14" ht="13.75" customHeight="1" x14ac:dyDescent="0.35">
      <c r="A518" s="151" t="s">
        <v>2384</v>
      </c>
      <c r="B518" s="152" t="s">
        <v>2380</v>
      </c>
      <c r="C518" s="152" t="s">
        <v>150</v>
      </c>
      <c r="D518" s="152" t="s">
        <v>2385</v>
      </c>
      <c r="E518" s="151" t="s">
        <v>152</v>
      </c>
      <c r="F518" s="152" t="s">
        <v>497</v>
      </c>
      <c r="G518" s="152" t="s">
        <v>154</v>
      </c>
      <c r="H518" s="152" t="s">
        <v>2386</v>
      </c>
      <c r="I518" s="152" t="s">
        <v>2387</v>
      </c>
      <c r="J518" s="152" t="s">
        <v>2388</v>
      </c>
      <c r="K518" s="152" t="s">
        <v>150</v>
      </c>
      <c r="L518" s="153">
        <v>40571</v>
      </c>
      <c r="M518" s="154">
        <v>344526.04</v>
      </c>
      <c r="N518" s="154">
        <v>0</v>
      </c>
    </row>
    <row r="519" spans="1:14" ht="13.75" customHeight="1" x14ac:dyDescent="0.35">
      <c r="A519" s="151" t="s">
        <v>2389</v>
      </c>
      <c r="B519" s="152" t="s">
        <v>2390</v>
      </c>
      <c r="C519" s="152" t="s">
        <v>2391</v>
      </c>
      <c r="D519" s="152" t="s">
        <v>1118</v>
      </c>
      <c r="E519" s="151" t="s">
        <v>163</v>
      </c>
      <c r="F519" s="152" t="s">
        <v>512</v>
      </c>
      <c r="G519" s="152" t="s">
        <v>154</v>
      </c>
      <c r="H519" s="152" t="s">
        <v>2392</v>
      </c>
      <c r="I519" s="152" t="s">
        <v>2393</v>
      </c>
      <c r="J519" s="152" t="s">
        <v>2394</v>
      </c>
      <c r="K519" s="152" t="s">
        <v>2395</v>
      </c>
      <c r="L519" s="153">
        <v>40637</v>
      </c>
      <c r="M519" s="154">
        <v>535755</v>
      </c>
      <c r="N519" s="154">
        <v>0</v>
      </c>
    </row>
    <row r="520" spans="1:14" ht="13.75" customHeight="1" x14ac:dyDescent="0.35">
      <c r="A520" s="151" t="s">
        <v>2396</v>
      </c>
      <c r="B520" s="152" t="s">
        <v>2397</v>
      </c>
      <c r="C520" s="152" t="s">
        <v>2398</v>
      </c>
      <c r="D520" s="152" t="s">
        <v>1094</v>
      </c>
      <c r="E520" s="151" t="s">
        <v>152</v>
      </c>
      <c r="F520" s="152" t="s">
        <v>164</v>
      </c>
      <c r="G520" s="152" t="s">
        <v>154</v>
      </c>
      <c r="H520" s="152" t="s">
        <v>2399</v>
      </c>
      <c r="I520" s="152" t="s">
        <v>2400</v>
      </c>
      <c r="J520" s="152" t="s">
        <v>2401</v>
      </c>
      <c r="K520" s="152" t="s">
        <v>2402</v>
      </c>
      <c r="L520" s="153">
        <v>40634</v>
      </c>
      <c r="M520" s="154">
        <v>159397.65</v>
      </c>
      <c r="N520" s="154">
        <v>0</v>
      </c>
    </row>
    <row r="521" spans="1:14" ht="13.75" customHeight="1" x14ac:dyDescent="0.35">
      <c r="A521" s="151" t="s">
        <v>2403</v>
      </c>
      <c r="B521" s="152" t="s">
        <v>2404</v>
      </c>
      <c r="C521" s="152" t="s">
        <v>256</v>
      </c>
      <c r="D521" s="152" t="s">
        <v>2405</v>
      </c>
      <c r="E521" s="151" t="s">
        <v>163</v>
      </c>
      <c r="F521" s="152" t="s">
        <v>487</v>
      </c>
      <c r="G521" s="152" t="s">
        <v>1301</v>
      </c>
      <c r="H521" s="152" t="s">
        <v>1502</v>
      </c>
      <c r="I521" s="152" t="s">
        <v>2406</v>
      </c>
      <c r="J521" s="152" t="s">
        <v>2407</v>
      </c>
      <c r="K521" s="152" t="s">
        <v>2408</v>
      </c>
      <c r="L521" s="153">
        <v>40560</v>
      </c>
      <c r="M521" s="154">
        <v>940965.8</v>
      </c>
      <c r="N521" s="154">
        <v>0</v>
      </c>
    </row>
    <row r="522" spans="1:14" ht="13.75" customHeight="1" x14ac:dyDescent="0.35">
      <c r="A522" s="151" t="s">
        <v>2409</v>
      </c>
      <c r="B522" s="152" t="s">
        <v>158</v>
      </c>
      <c r="C522" s="152" t="s">
        <v>150</v>
      </c>
      <c r="D522" s="152" t="s">
        <v>393</v>
      </c>
      <c r="E522" s="151" t="s">
        <v>152</v>
      </c>
      <c r="F522" s="152" t="s">
        <v>185</v>
      </c>
      <c r="G522" s="152" t="s">
        <v>154</v>
      </c>
      <c r="H522" s="152" t="s">
        <v>1451</v>
      </c>
      <c r="I522" s="152" t="s">
        <v>1968</v>
      </c>
      <c r="J522" s="152" t="s">
        <v>2410</v>
      </c>
      <c r="K522" s="152" t="s">
        <v>150</v>
      </c>
      <c r="L522" s="153">
        <v>39679</v>
      </c>
      <c r="M522" s="154">
        <v>226560</v>
      </c>
      <c r="N522" s="154">
        <v>0</v>
      </c>
    </row>
    <row r="523" spans="1:14" ht="13.75" customHeight="1" x14ac:dyDescent="0.35">
      <c r="A523" s="151" t="s">
        <v>2411</v>
      </c>
      <c r="B523" s="152" t="s">
        <v>2412</v>
      </c>
      <c r="C523" s="152" t="s">
        <v>150</v>
      </c>
      <c r="D523" s="152" t="s">
        <v>1607</v>
      </c>
      <c r="E523" s="151" t="s">
        <v>152</v>
      </c>
      <c r="F523" s="152" t="s">
        <v>512</v>
      </c>
      <c r="G523" s="152" t="s">
        <v>154</v>
      </c>
      <c r="H523" s="152" t="s">
        <v>2413</v>
      </c>
      <c r="I523" s="152" t="s">
        <v>2414</v>
      </c>
      <c r="J523" s="152" t="s">
        <v>2415</v>
      </c>
      <c r="K523" s="152" t="s">
        <v>2416</v>
      </c>
      <c r="L523" s="153">
        <v>39862</v>
      </c>
      <c r="M523" s="154">
        <v>125905</v>
      </c>
      <c r="N523" s="154">
        <v>0</v>
      </c>
    </row>
    <row r="524" spans="1:14" ht="13.75" customHeight="1" x14ac:dyDescent="0.35">
      <c r="A524" s="151" t="s">
        <v>2417</v>
      </c>
      <c r="B524" s="152" t="s">
        <v>2418</v>
      </c>
      <c r="C524" s="152" t="s">
        <v>172</v>
      </c>
      <c r="D524" s="152" t="s">
        <v>567</v>
      </c>
      <c r="E524" s="151" t="s">
        <v>152</v>
      </c>
      <c r="F524" s="152" t="s">
        <v>153</v>
      </c>
      <c r="G524" s="152" t="s">
        <v>154</v>
      </c>
      <c r="H524" s="152" t="s">
        <v>2419</v>
      </c>
      <c r="I524" s="152" t="s">
        <v>2420</v>
      </c>
      <c r="J524" s="152" t="s">
        <v>2421</v>
      </c>
      <c r="K524" s="152" t="s">
        <v>2422</v>
      </c>
      <c r="L524" s="153">
        <v>39799</v>
      </c>
      <c r="M524" s="154">
        <v>499871</v>
      </c>
      <c r="N524" s="154">
        <v>0</v>
      </c>
    </row>
    <row r="525" spans="1:14" ht="13.75" customHeight="1" x14ac:dyDescent="0.35">
      <c r="A525" s="151" t="s">
        <v>2423</v>
      </c>
      <c r="B525" s="152" t="s">
        <v>1729</v>
      </c>
      <c r="C525" s="152" t="s">
        <v>150</v>
      </c>
      <c r="D525" s="152" t="s">
        <v>1214</v>
      </c>
      <c r="E525" s="151" t="s">
        <v>152</v>
      </c>
      <c r="F525" s="152" t="s">
        <v>1215</v>
      </c>
      <c r="G525" s="152" t="s">
        <v>154</v>
      </c>
      <c r="H525" s="152" t="s">
        <v>1633</v>
      </c>
      <c r="I525" s="152" t="s">
        <v>150</v>
      </c>
      <c r="J525" s="152" t="s">
        <v>2424</v>
      </c>
      <c r="K525" s="152" t="s">
        <v>150</v>
      </c>
      <c r="L525" s="153">
        <v>39892</v>
      </c>
      <c r="M525" s="154">
        <v>120235</v>
      </c>
      <c r="N525" s="154">
        <v>0</v>
      </c>
    </row>
    <row r="526" spans="1:14" ht="13.75" customHeight="1" x14ac:dyDescent="0.35">
      <c r="A526" s="151" t="s">
        <v>2425</v>
      </c>
      <c r="B526" s="152" t="s">
        <v>2426</v>
      </c>
      <c r="C526" s="152" t="s">
        <v>2427</v>
      </c>
      <c r="D526" s="152" t="s">
        <v>1660</v>
      </c>
      <c r="E526" s="151" t="s">
        <v>152</v>
      </c>
      <c r="F526" s="152" t="s">
        <v>164</v>
      </c>
      <c r="G526" s="152" t="s">
        <v>154</v>
      </c>
      <c r="H526" s="152" t="s">
        <v>1661</v>
      </c>
      <c r="I526" s="152" t="s">
        <v>1873</v>
      </c>
      <c r="J526" s="152" t="s">
        <v>2428</v>
      </c>
      <c r="K526" s="152" t="s">
        <v>2429</v>
      </c>
      <c r="L526" s="153">
        <v>39800</v>
      </c>
      <c r="M526" s="154">
        <v>218363</v>
      </c>
      <c r="N526" s="154">
        <v>0</v>
      </c>
    </row>
    <row r="527" spans="1:14" ht="13.75" customHeight="1" x14ac:dyDescent="0.35">
      <c r="A527" s="151" t="s">
        <v>2430</v>
      </c>
      <c r="B527" s="152" t="s">
        <v>1424</v>
      </c>
      <c r="C527" s="152" t="s">
        <v>1695</v>
      </c>
      <c r="D527" s="152" t="s">
        <v>555</v>
      </c>
      <c r="E527" s="151" t="s">
        <v>152</v>
      </c>
      <c r="F527" s="152" t="s">
        <v>556</v>
      </c>
      <c r="G527" s="152" t="s">
        <v>154</v>
      </c>
      <c r="H527" s="152" t="s">
        <v>637</v>
      </c>
      <c r="I527" s="152" t="s">
        <v>150</v>
      </c>
      <c r="J527" s="152" t="s">
        <v>2431</v>
      </c>
      <c r="K527" s="152" t="s">
        <v>150</v>
      </c>
      <c r="L527" s="153">
        <v>39799</v>
      </c>
      <c r="M527" s="154">
        <v>426700</v>
      </c>
      <c r="N527" s="154">
        <v>0</v>
      </c>
    </row>
    <row r="528" spans="1:14" ht="13.75" customHeight="1" x14ac:dyDescent="0.35">
      <c r="A528" s="151" t="s">
        <v>2432</v>
      </c>
      <c r="B528" s="152" t="s">
        <v>2426</v>
      </c>
      <c r="C528" s="152" t="s">
        <v>2433</v>
      </c>
      <c r="D528" s="152" t="s">
        <v>1381</v>
      </c>
      <c r="E528" s="151" t="s">
        <v>152</v>
      </c>
      <c r="F528" s="152" t="s">
        <v>1639</v>
      </c>
      <c r="G528" s="152" t="s">
        <v>154</v>
      </c>
      <c r="H528" s="152" t="s">
        <v>2434</v>
      </c>
      <c r="I528" s="152" t="s">
        <v>2435</v>
      </c>
      <c r="J528" s="152" t="s">
        <v>2436</v>
      </c>
      <c r="K528" s="152" t="s">
        <v>150</v>
      </c>
      <c r="L528" s="153">
        <v>39821</v>
      </c>
      <c r="M528" s="154">
        <v>267500</v>
      </c>
      <c r="N528" s="154">
        <v>0</v>
      </c>
    </row>
    <row r="529" spans="1:14" ht="13.75" customHeight="1" x14ac:dyDescent="0.35">
      <c r="A529" s="151" t="s">
        <v>2437</v>
      </c>
      <c r="B529" s="152" t="s">
        <v>2122</v>
      </c>
      <c r="C529" s="152" t="s">
        <v>2438</v>
      </c>
      <c r="D529" s="152" t="s">
        <v>2124</v>
      </c>
      <c r="E529" s="151" t="s">
        <v>163</v>
      </c>
      <c r="F529" s="152" t="s">
        <v>770</v>
      </c>
      <c r="G529" s="152" t="s">
        <v>154</v>
      </c>
      <c r="H529" s="152" t="s">
        <v>2439</v>
      </c>
      <c r="I529" s="152" t="s">
        <v>677</v>
      </c>
      <c r="J529" s="152" t="s">
        <v>2440</v>
      </c>
      <c r="K529" s="152" t="s">
        <v>2441</v>
      </c>
      <c r="L529" s="153">
        <v>39899</v>
      </c>
      <c r="M529" s="154">
        <v>145000</v>
      </c>
      <c r="N529" s="154">
        <v>0</v>
      </c>
    </row>
    <row r="530" spans="1:14" ht="13.75" customHeight="1" x14ac:dyDescent="0.35">
      <c r="A530" s="151" t="s">
        <v>2442</v>
      </c>
      <c r="B530" s="152" t="s">
        <v>1344</v>
      </c>
      <c r="C530" s="152" t="s">
        <v>2151</v>
      </c>
      <c r="D530" s="152" t="s">
        <v>1364</v>
      </c>
      <c r="E530" s="151" t="s">
        <v>152</v>
      </c>
      <c r="F530" s="152" t="s">
        <v>153</v>
      </c>
      <c r="G530" s="152" t="s">
        <v>154</v>
      </c>
      <c r="H530" s="152" t="s">
        <v>2152</v>
      </c>
      <c r="I530" s="152" t="s">
        <v>2443</v>
      </c>
      <c r="J530" s="152" t="s">
        <v>2444</v>
      </c>
      <c r="K530" s="152" t="s">
        <v>2445</v>
      </c>
      <c r="L530" s="153">
        <v>39869</v>
      </c>
      <c r="M530" s="154">
        <v>338783.64</v>
      </c>
      <c r="N530" s="154">
        <v>0</v>
      </c>
    </row>
    <row r="531" spans="1:14" ht="13.75" customHeight="1" x14ac:dyDescent="0.35">
      <c r="A531" s="151" t="s">
        <v>2446</v>
      </c>
      <c r="B531" s="152" t="s">
        <v>1420</v>
      </c>
      <c r="C531" s="152" t="s">
        <v>2438</v>
      </c>
      <c r="D531" s="152" t="s">
        <v>2124</v>
      </c>
      <c r="E531" s="151" t="s">
        <v>152</v>
      </c>
      <c r="F531" s="152" t="s">
        <v>770</v>
      </c>
      <c r="G531" s="152" t="s">
        <v>154</v>
      </c>
      <c r="H531" s="152" t="s">
        <v>2447</v>
      </c>
      <c r="I531" s="152" t="s">
        <v>150</v>
      </c>
      <c r="J531" s="152" t="s">
        <v>2448</v>
      </c>
      <c r="K531" s="152" t="s">
        <v>150</v>
      </c>
      <c r="L531" s="153">
        <v>39948</v>
      </c>
      <c r="M531" s="154">
        <v>444000</v>
      </c>
      <c r="N531" s="154">
        <v>0</v>
      </c>
    </row>
    <row r="532" spans="1:14" ht="13.75" customHeight="1" x14ac:dyDescent="0.35">
      <c r="A532" s="151" t="s">
        <v>2449</v>
      </c>
      <c r="B532" s="152" t="s">
        <v>1462</v>
      </c>
      <c r="C532" s="152" t="s">
        <v>150</v>
      </c>
      <c r="D532" s="152" t="s">
        <v>1688</v>
      </c>
      <c r="E532" s="151" t="s">
        <v>152</v>
      </c>
      <c r="F532" s="152" t="s">
        <v>231</v>
      </c>
      <c r="G532" s="152" t="s">
        <v>154</v>
      </c>
      <c r="H532" s="152" t="s">
        <v>2450</v>
      </c>
      <c r="I532" s="152" t="s">
        <v>150</v>
      </c>
      <c r="J532" s="152" t="s">
        <v>2451</v>
      </c>
      <c r="K532" s="152" t="s">
        <v>2452</v>
      </c>
      <c r="L532" s="153">
        <v>39735</v>
      </c>
      <c r="M532" s="154">
        <v>993773.59</v>
      </c>
      <c r="N532" s="154">
        <v>0</v>
      </c>
    </row>
    <row r="533" spans="1:14" ht="13.75" customHeight="1" x14ac:dyDescent="0.35">
      <c r="A533" s="151" t="s">
        <v>2453</v>
      </c>
      <c r="B533" s="152" t="s">
        <v>1620</v>
      </c>
      <c r="C533" s="152" t="s">
        <v>2454</v>
      </c>
      <c r="D533" s="152" t="s">
        <v>516</v>
      </c>
      <c r="E533" s="151" t="s">
        <v>152</v>
      </c>
      <c r="F533" s="152" t="s">
        <v>517</v>
      </c>
      <c r="G533" s="152" t="s">
        <v>154</v>
      </c>
      <c r="H533" s="152" t="s">
        <v>1841</v>
      </c>
      <c r="I533" s="152" t="s">
        <v>2455</v>
      </c>
      <c r="J533" s="152" t="s">
        <v>2456</v>
      </c>
      <c r="K533" s="152" t="s">
        <v>150</v>
      </c>
      <c r="L533" s="153">
        <v>39849</v>
      </c>
      <c r="M533" s="154">
        <v>150719.88</v>
      </c>
      <c r="N533" s="154">
        <v>0</v>
      </c>
    </row>
    <row r="534" spans="1:14" ht="13.75" customHeight="1" x14ac:dyDescent="0.35">
      <c r="A534" s="151" t="s">
        <v>2457</v>
      </c>
      <c r="B534" s="152" t="s">
        <v>1358</v>
      </c>
      <c r="C534" s="152" t="s">
        <v>2458</v>
      </c>
      <c r="D534" s="152" t="s">
        <v>363</v>
      </c>
      <c r="E534" s="151" t="s">
        <v>152</v>
      </c>
      <c r="F534" s="152" t="s">
        <v>164</v>
      </c>
      <c r="G534" s="152" t="s">
        <v>154</v>
      </c>
      <c r="H534" s="152" t="s">
        <v>1566</v>
      </c>
      <c r="I534" s="152" t="s">
        <v>2459</v>
      </c>
      <c r="J534" s="152" t="s">
        <v>2460</v>
      </c>
      <c r="K534" s="152" t="s">
        <v>150</v>
      </c>
      <c r="L534" s="153">
        <v>39868</v>
      </c>
      <c r="M534" s="154">
        <v>564747.9</v>
      </c>
      <c r="N534" s="154">
        <v>0</v>
      </c>
    </row>
    <row r="535" spans="1:14" ht="13.75" customHeight="1" x14ac:dyDescent="0.35">
      <c r="A535" s="151" t="s">
        <v>2461</v>
      </c>
      <c r="B535" s="152" t="s">
        <v>2462</v>
      </c>
      <c r="C535" s="152" t="s">
        <v>2438</v>
      </c>
      <c r="D535" s="152" t="s">
        <v>2124</v>
      </c>
      <c r="E535" s="151" t="s">
        <v>152</v>
      </c>
      <c r="F535" s="152" t="s">
        <v>770</v>
      </c>
      <c r="G535" s="152" t="s">
        <v>154</v>
      </c>
      <c r="H535" s="152" t="s">
        <v>2463</v>
      </c>
      <c r="I535" s="152" t="s">
        <v>2464</v>
      </c>
      <c r="J535" s="152" t="s">
        <v>2465</v>
      </c>
      <c r="K535" s="152" t="s">
        <v>150</v>
      </c>
      <c r="L535" s="153">
        <v>40043</v>
      </c>
      <c r="M535" s="154">
        <v>371076.69</v>
      </c>
      <c r="N535" s="154">
        <v>0</v>
      </c>
    </row>
    <row r="536" spans="1:14" ht="13.75" customHeight="1" x14ac:dyDescent="0.35">
      <c r="A536" s="151" t="s">
        <v>2466</v>
      </c>
      <c r="B536" s="152" t="s">
        <v>2467</v>
      </c>
      <c r="C536" s="152" t="s">
        <v>150</v>
      </c>
      <c r="D536" s="152" t="s">
        <v>705</v>
      </c>
      <c r="E536" s="151" t="s">
        <v>163</v>
      </c>
      <c r="F536" s="152" t="s">
        <v>706</v>
      </c>
      <c r="G536" s="152" t="s">
        <v>154</v>
      </c>
      <c r="H536" s="152" t="s">
        <v>2468</v>
      </c>
      <c r="I536" s="152" t="s">
        <v>2469</v>
      </c>
      <c r="J536" s="152" t="s">
        <v>2470</v>
      </c>
      <c r="K536" s="152" t="s">
        <v>2471</v>
      </c>
      <c r="L536" s="153">
        <v>40660</v>
      </c>
      <c r="M536" s="154">
        <v>148865</v>
      </c>
      <c r="N536" s="154">
        <v>0</v>
      </c>
    </row>
    <row r="537" spans="1:14" ht="13.75" customHeight="1" x14ac:dyDescent="0.35">
      <c r="A537" s="151" t="s">
        <v>2472</v>
      </c>
      <c r="B537" s="152" t="s">
        <v>2473</v>
      </c>
      <c r="C537" s="152" t="s">
        <v>2474</v>
      </c>
      <c r="D537" s="152" t="s">
        <v>1745</v>
      </c>
      <c r="E537" s="151" t="s">
        <v>152</v>
      </c>
      <c r="F537" s="152" t="s">
        <v>541</v>
      </c>
      <c r="G537" s="152" t="s">
        <v>154</v>
      </c>
      <c r="H537" s="152" t="s">
        <v>1746</v>
      </c>
      <c r="I537" s="152" t="s">
        <v>2475</v>
      </c>
      <c r="J537" s="152" t="s">
        <v>2476</v>
      </c>
      <c r="K537" s="152" t="s">
        <v>2477</v>
      </c>
      <c r="L537" s="153">
        <v>40665</v>
      </c>
      <c r="M537" s="154">
        <v>214749</v>
      </c>
      <c r="N537" s="154">
        <v>0</v>
      </c>
    </row>
    <row r="538" spans="1:14" ht="13.75" customHeight="1" x14ac:dyDescent="0.35">
      <c r="A538" s="151" t="s">
        <v>2478</v>
      </c>
      <c r="B538" s="152" t="s">
        <v>644</v>
      </c>
      <c r="C538" s="152" t="s">
        <v>2479</v>
      </c>
      <c r="D538" s="152" t="s">
        <v>162</v>
      </c>
      <c r="E538" s="151" t="s">
        <v>152</v>
      </c>
      <c r="F538" s="152" t="s">
        <v>164</v>
      </c>
      <c r="G538" s="152" t="s">
        <v>154</v>
      </c>
      <c r="H538" s="152" t="s">
        <v>165</v>
      </c>
      <c r="I538" s="152" t="s">
        <v>1162</v>
      </c>
      <c r="J538" s="152" t="s">
        <v>2480</v>
      </c>
      <c r="K538" s="152" t="s">
        <v>2481</v>
      </c>
      <c r="L538" s="153">
        <v>40634</v>
      </c>
      <c r="M538" s="154">
        <v>220311.25</v>
      </c>
      <c r="N538" s="154">
        <v>0</v>
      </c>
    </row>
    <row r="539" spans="1:14" ht="13.75" customHeight="1" x14ac:dyDescent="0.35">
      <c r="A539" s="151" t="s">
        <v>2482</v>
      </c>
      <c r="B539" s="152" t="s">
        <v>2483</v>
      </c>
      <c r="C539" s="152" t="s">
        <v>2484</v>
      </c>
      <c r="D539" s="152" t="s">
        <v>1834</v>
      </c>
      <c r="E539" s="151" t="s">
        <v>2190</v>
      </c>
      <c r="F539" s="152" t="s">
        <v>1835</v>
      </c>
      <c r="G539" s="152" t="s">
        <v>154</v>
      </c>
      <c r="H539" s="152" t="s">
        <v>1836</v>
      </c>
      <c r="I539" s="152" t="s">
        <v>2485</v>
      </c>
      <c r="J539" s="152" t="s">
        <v>2486</v>
      </c>
      <c r="K539" s="152" t="s">
        <v>2487</v>
      </c>
      <c r="L539" s="153">
        <v>40647</v>
      </c>
      <c r="M539" s="154">
        <v>342687.5</v>
      </c>
      <c r="N539" s="154">
        <v>0</v>
      </c>
    </row>
    <row r="540" spans="1:14" ht="13.75" customHeight="1" x14ac:dyDescent="0.35">
      <c r="A540" s="151" t="s">
        <v>2488</v>
      </c>
      <c r="B540" s="152" t="s">
        <v>2489</v>
      </c>
      <c r="C540" s="152" t="s">
        <v>150</v>
      </c>
      <c r="D540" s="152" t="s">
        <v>2490</v>
      </c>
      <c r="E540" s="151" t="s">
        <v>163</v>
      </c>
      <c r="F540" s="152" t="s">
        <v>512</v>
      </c>
      <c r="G540" s="152" t="s">
        <v>154</v>
      </c>
      <c r="H540" s="152" t="s">
        <v>2491</v>
      </c>
      <c r="I540" s="152" t="s">
        <v>2492</v>
      </c>
      <c r="J540" s="152" t="s">
        <v>2493</v>
      </c>
      <c r="K540" s="152" t="s">
        <v>2494</v>
      </c>
      <c r="L540" s="153">
        <v>40728</v>
      </c>
      <c r="M540" s="154">
        <v>178101.3</v>
      </c>
      <c r="N540" s="154">
        <v>0</v>
      </c>
    </row>
    <row r="541" spans="1:14" ht="13.75" customHeight="1" x14ac:dyDescent="0.35">
      <c r="A541" s="151" t="s">
        <v>2495</v>
      </c>
      <c r="B541" s="152" t="s">
        <v>2496</v>
      </c>
      <c r="C541" s="152" t="s">
        <v>2267</v>
      </c>
      <c r="D541" s="152" t="s">
        <v>363</v>
      </c>
      <c r="E541" s="151" t="s">
        <v>152</v>
      </c>
      <c r="F541" s="152" t="s">
        <v>153</v>
      </c>
      <c r="G541" s="152" t="s">
        <v>154</v>
      </c>
      <c r="H541" s="152" t="s">
        <v>364</v>
      </c>
      <c r="I541" s="152" t="s">
        <v>2497</v>
      </c>
      <c r="J541" s="152" t="s">
        <v>2498</v>
      </c>
      <c r="K541" s="152" t="s">
        <v>2499</v>
      </c>
      <c r="L541" s="153">
        <v>40756</v>
      </c>
      <c r="M541" s="154">
        <v>143715</v>
      </c>
      <c r="N541" s="154">
        <v>0</v>
      </c>
    </row>
    <row r="542" spans="1:14" ht="13.75" customHeight="1" x14ac:dyDescent="0.35">
      <c r="A542" s="151" t="s">
        <v>2500</v>
      </c>
      <c r="B542" s="152" t="s">
        <v>2501</v>
      </c>
      <c r="C542" s="152" t="s">
        <v>2502</v>
      </c>
      <c r="D542" s="152" t="s">
        <v>248</v>
      </c>
      <c r="E542" s="151" t="s">
        <v>152</v>
      </c>
      <c r="F542" s="152" t="s">
        <v>249</v>
      </c>
      <c r="G542" s="152" t="s">
        <v>2503</v>
      </c>
      <c r="H542" s="152" t="s">
        <v>2504</v>
      </c>
      <c r="I542" s="152" t="s">
        <v>2505</v>
      </c>
      <c r="J542" s="152" t="s">
        <v>2506</v>
      </c>
      <c r="K542" s="152" t="s">
        <v>2507</v>
      </c>
      <c r="L542" s="153">
        <v>40725</v>
      </c>
      <c r="M542" s="154">
        <v>400000</v>
      </c>
      <c r="N542" s="154">
        <v>0</v>
      </c>
    </row>
    <row r="543" spans="1:14" ht="13.75" customHeight="1" x14ac:dyDescent="0.35">
      <c r="A543" s="151" t="s">
        <v>2508</v>
      </c>
      <c r="B543" s="152" t="s">
        <v>2509</v>
      </c>
      <c r="C543" s="152" t="s">
        <v>2510</v>
      </c>
      <c r="D543" s="152" t="s">
        <v>184</v>
      </c>
      <c r="E543" s="151" t="s">
        <v>163</v>
      </c>
      <c r="F543" s="152" t="s">
        <v>185</v>
      </c>
      <c r="G543" s="152" t="s">
        <v>154</v>
      </c>
      <c r="H543" s="152" t="s">
        <v>2511</v>
      </c>
      <c r="I543" s="152" t="s">
        <v>2512</v>
      </c>
      <c r="J543" s="152" t="s">
        <v>2513</v>
      </c>
      <c r="K543" s="152" t="s">
        <v>2514</v>
      </c>
      <c r="L543" s="153">
        <v>40794</v>
      </c>
      <c r="M543" s="154">
        <v>193926.2</v>
      </c>
      <c r="N543" s="154">
        <v>0</v>
      </c>
    </row>
    <row r="544" spans="1:14" ht="13.75" customHeight="1" x14ac:dyDescent="0.35">
      <c r="A544" s="151" t="s">
        <v>2515</v>
      </c>
      <c r="B544" s="152" t="s">
        <v>2516</v>
      </c>
      <c r="C544" s="152" t="s">
        <v>2517</v>
      </c>
      <c r="D544" s="152" t="s">
        <v>1313</v>
      </c>
      <c r="E544" s="151" t="s">
        <v>163</v>
      </c>
      <c r="F544" s="152" t="s">
        <v>185</v>
      </c>
      <c r="G544" s="152" t="s">
        <v>1501</v>
      </c>
      <c r="H544" s="152" t="s">
        <v>2518</v>
      </c>
      <c r="I544" s="152" t="s">
        <v>150</v>
      </c>
      <c r="J544" s="152" t="s">
        <v>2519</v>
      </c>
      <c r="K544" s="152" t="s">
        <v>2520</v>
      </c>
      <c r="L544" s="153">
        <v>40710</v>
      </c>
      <c r="M544" s="154">
        <v>226420.6</v>
      </c>
      <c r="N544" s="154">
        <v>0</v>
      </c>
    </row>
    <row r="545" spans="1:14" ht="13.75" customHeight="1" x14ac:dyDescent="0.35">
      <c r="A545" s="151" t="s">
        <v>2521</v>
      </c>
      <c r="B545" s="152" t="s">
        <v>2522</v>
      </c>
      <c r="C545" s="152" t="s">
        <v>2013</v>
      </c>
      <c r="D545" s="152" t="s">
        <v>2014</v>
      </c>
      <c r="E545" s="151" t="s">
        <v>260</v>
      </c>
      <c r="F545" s="152" t="s">
        <v>1639</v>
      </c>
      <c r="G545" s="152" t="s">
        <v>154</v>
      </c>
      <c r="H545" s="152" t="s">
        <v>2523</v>
      </c>
      <c r="I545" s="152" t="s">
        <v>211</v>
      </c>
      <c r="J545" s="152" t="s">
        <v>2524</v>
      </c>
      <c r="K545" s="152" t="s">
        <v>2525</v>
      </c>
      <c r="L545" s="153">
        <v>40817</v>
      </c>
      <c r="M545" s="154">
        <v>490000</v>
      </c>
      <c r="N545" s="154">
        <v>0</v>
      </c>
    </row>
    <row r="546" spans="1:14" ht="13.75" customHeight="1" x14ac:dyDescent="0.35">
      <c r="A546" s="151" t="s">
        <v>2526</v>
      </c>
      <c r="B546" s="152" t="s">
        <v>2527</v>
      </c>
      <c r="C546" s="152" t="s">
        <v>2013</v>
      </c>
      <c r="D546" s="152" t="s">
        <v>2014</v>
      </c>
      <c r="E546" s="151" t="s">
        <v>260</v>
      </c>
      <c r="F546" s="152" t="s">
        <v>1639</v>
      </c>
      <c r="G546" s="152" t="s">
        <v>154</v>
      </c>
      <c r="H546" s="152" t="s">
        <v>2523</v>
      </c>
      <c r="I546" s="152" t="s">
        <v>211</v>
      </c>
      <c r="J546" s="152" t="s">
        <v>2528</v>
      </c>
      <c r="K546" s="152" t="s">
        <v>2529</v>
      </c>
      <c r="L546" s="153">
        <v>40817</v>
      </c>
      <c r="M546" s="154">
        <v>185000</v>
      </c>
      <c r="N546" s="154">
        <v>0</v>
      </c>
    </row>
    <row r="547" spans="1:14" ht="13.75" customHeight="1" x14ac:dyDescent="0.35">
      <c r="A547" s="151" t="s">
        <v>2530</v>
      </c>
      <c r="B547" s="152" t="s">
        <v>2531</v>
      </c>
      <c r="C547" s="152" t="s">
        <v>2532</v>
      </c>
      <c r="D547" s="152" t="s">
        <v>1949</v>
      </c>
      <c r="E547" s="151" t="s">
        <v>260</v>
      </c>
      <c r="F547" s="152" t="s">
        <v>200</v>
      </c>
      <c r="G547" s="152" t="s">
        <v>220</v>
      </c>
      <c r="H547" s="152" t="s">
        <v>2533</v>
      </c>
      <c r="I547" s="152" t="s">
        <v>1145</v>
      </c>
      <c r="J547" s="152" t="s">
        <v>2534</v>
      </c>
      <c r="K547" s="152" t="s">
        <v>150</v>
      </c>
      <c r="L547" s="153">
        <v>40787</v>
      </c>
      <c r="M547" s="154">
        <v>399660.02</v>
      </c>
      <c r="N547" s="154">
        <v>0</v>
      </c>
    </row>
    <row r="548" spans="1:14" ht="13.75" customHeight="1" x14ac:dyDescent="0.35">
      <c r="A548" s="151" t="s">
        <v>2535</v>
      </c>
      <c r="B548" s="152" t="s">
        <v>2536</v>
      </c>
      <c r="C548" s="152" t="s">
        <v>2381</v>
      </c>
      <c r="D548" s="152" t="s">
        <v>609</v>
      </c>
      <c r="E548" s="151" t="s">
        <v>260</v>
      </c>
      <c r="F548" s="152" t="s">
        <v>556</v>
      </c>
      <c r="G548" s="152" t="s">
        <v>154</v>
      </c>
      <c r="H548" s="152" t="s">
        <v>2112</v>
      </c>
      <c r="I548" s="152" t="s">
        <v>2537</v>
      </c>
      <c r="J548" s="152" t="s">
        <v>2538</v>
      </c>
      <c r="K548" s="152" t="s">
        <v>2539</v>
      </c>
      <c r="L548" s="153">
        <v>40801</v>
      </c>
      <c r="M548" s="154">
        <v>125353.92</v>
      </c>
      <c r="N548" s="154">
        <v>0</v>
      </c>
    </row>
    <row r="549" spans="1:14" ht="13.75" customHeight="1" x14ac:dyDescent="0.35">
      <c r="A549" s="151" t="s">
        <v>2540</v>
      </c>
      <c r="B549" s="152" t="s">
        <v>2541</v>
      </c>
      <c r="C549" s="152" t="s">
        <v>2542</v>
      </c>
      <c r="D549" s="152" t="s">
        <v>998</v>
      </c>
      <c r="E549" s="151" t="s">
        <v>260</v>
      </c>
      <c r="F549" s="152" t="s">
        <v>200</v>
      </c>
      <c r="G549" s="152" t="s">
        <v>220</v>
      </c>
      <c r="H549" s="152" t="s">
        <v>2543</v>
      </c>
      <c r="I549" s="152" t="s">
        <v>2544</v>
      </c>
      <c r="J549" s="152" t="s">
        <v>2545</v>
      </c>
      <c r="K549" s="152" t="s">
        <v>2546</v>
      </c>
      <c r="L549" s="153">
        <v>40909</v>
      </c>
      <c r="M549" s="154">
        <v>116029.2</v>
      </c>
      <c r="N549" s="154">
        <v>0</v>
      </c>
    </row>
    <row r="550" spans="1:14" ht="13.75" customHeight="1" x14ac:dyDescent="0.35">
      <c r="A550" s="151" t="s">
        <v>2547</v>
      </c>
      <c r="B550" s="152" t="s">
        <v>2548</v>
      </c>
      <c r="C550" s="152" t="s">
        <v>2549</v>
      </c>
      <c r="D550" s="152" t="s">
        <v>667</v>
      </c>
      <c r="E550" s="151" t="s">
        <v>163</v>
      </c>
      <c r="F550" s="152" t="s">
        <v>668</v>
      </c>
      <c r="G550" s="152" t="s">
        <v>154</v>
      </c>
      <c r="H550" s="152" t="s">
        <v>1985</v>
      </c>
      <c r="I550" s="152" t="s">
        <v>2550</v>
      </c>
      <c r="J550" s="152" t="s">
        <v>2551</v>
      </c>
      <c r="K550" s="152" t="s">
        <v>2552</v>
      </c>
      <c r="L550" s="153">
        <v>40831</v>
      </c>
      <c r="M550" s="154">
        <v>176183</v>
      </c>
      <c r="N550" s="154">
        <v>0</v>
      </c>
    </row>
    <row r="551" spans="1:14" ht="13.75" customHeight="1" x14ac:dyDescent="0.35">
      <c r="A551" s="151" t="s">
        <v>2553</v>
      </c>
      <c r="B551" s="152" t="s">
        <v>2554</v>
      </c>
      <c r="C551" s="152" t="s">
        <v>2337</v>
      </c>
      <c r="D551" s="152" t="s">
        <v>1582</v>
      </c>
      <c r="E551" s="151" t="s">
        <v>163</v>
      </c>
      <c r="F551" s="152" t="s">
        <v>512</v>
      </c>
      <c r="G551" s="152" t="s">
        <v>154</v>
      </c>
      <c r="H551" s="152" t="s">
        <v>1416</v>
      </c>
      <c r="I551" s="152" t="s">
        <v>2555</v>
      </c>
      <c r="J551" s="152" t="s">
        <v>2556</v>
      </c>
      <c r="K551" s="152" t="s">
        <v>2557</v>
      </c>
      <c r="L551" s="153">
        <v>40848</v>
      </c>
      <c r="M551" s="154">
        <v>596036.80000000005</v>
      </c>
      <c r="N551" s="154">
        <v>0</v>
      </c>
    </row>
    <row r="552" spans="1:14" ht="13.75" customHeight="1" x14ac:dyDescent="0.35">
      <c r="A552" s="151" t="s">
        <v>2558</v>
      </c>
      <c r="B552" s="152" t="s">
        <v>1462</v>
      </c>
      <c r="C552" s="152" t="s">
        <v>2559</v>
      </c>
      <c r="D552" s="152" t="s">
        <v>286</v>
      </c>
      <c r="E552" s="151" t="s">
        <v>163</v>
      </c>
      <c r="F552" s="152" t="s">
        <v>231</v>
      </c>
      <c r="G552" s="152" t="s">
        <v>154</v>
      </c>
      <c r="H552" s="152" t="s">
        <v>1878</v>
      </c>
      <c r="I552" s="152" t="s">
        <v>2560</v>
      </c>
      <c r="J552" s="152" t="s">
        <v>2561</v>
      </c>
      <c r="K552" s="152" t="s">
        <v>2562</v>
      </c>
      <c r="L552" s="153">
        <v>40695</v>
      </c>
      <c r="M552" s="154">
        <v>227230.41</v>
      </c>
      <c r="N552" s="154">
        <v>0</v>
      </c>
    </row>
    <row r="553" spans="1:14" ht="13.75" customHeight="1" x14ac:dyDescent="0.35">
      <c r="A553" s="151" t="s">
        <v>2563</v>
      </c>
      <c r="B553" s="152" t="s">
        <v>2564</v>
      </c>
      <c r="C553" s="152" t="s">
        <v>150</v>
      </c>
      <c r="D553" s="152" t="s">
        <v>326</v>
      </c>
      <c r="E553" s="151" t="s">
        <v>260</v>
      </c>
      <c r="F553" s="152" t="s">
        <v>328</v>
      </c>
      <c r="G553" s="152" t="s">
        <v>154</v>
      </c>
      <c r="H553" s="152" t="s">
        <v>2565</v>
      </c>
      <c r="I553" s="152" t="s">
        <v>150</v>
      </c>
      <c r="J553" s="152" t="s">
        <v>150</v>
      </c>
      <c r="K553" s="152" t="s">
        <v>150</v>
      </c>
      <c r="L553" s="153">
        <v>40756</v>
      </c>
      <c r="M553" s="154">
        <v>4256300.41</v>
      </c>
      <c r="N553" s="154">
        <v>0</v>
      </c>
    </row>
    <row r="554" spans="1:14" ht="13.75" customHeight="1" x14ac:dyDescent="0.35">
      <c r="A554" s="151" t="s">
        <v>2566</v>
      </c>
      <c r="B554" s="152" t="s">
        <v>2567</v>
      </c>
      <c r="C554" s="152" t="s">
        <v>2568</v>
      </c>
      <c r="D554" s="152" t="s">
        <v>2569</v>
      </c>
      <c r="E554" s="151" t="s">
        <v>163</v>
      </c>
      <c r="F554" s="152" t="s">
        <v>261</v>
      </c>
      <c r="G554" s="152" t="s">
        <v>154</v>
      </c>
      <c r="H554" s="152" t="s">
        <v>2570</v>
      </c>
      <c r="I554" s="152" t="s">
        <v>307</v>
      </c>
      <c r="J554" s="152" t="s">
        <v>2571</v>
      </c>
      <c r="K554" s="152" t="s">
        <v>2572</v>
      </c>
      <c r="L554" s="153">
        <v>40725</v>
      </c>
      <c r="M554" s="154">
        <v>372840</v>
      </c>
      <c r="N554" s="154">
        <v>0</v>
      </c>
    </row>
    <row r="555" spans="1:14" ht="13.75" customHeight="1" x14ac:dyDescent="0.35">
      <c r="A555" s="151" t="s">
        <v>2573</v>
      </c>
      <c r="B555" s="152" t="s">
        <v>2574</v>
      </c>
      <c r="C555" s="152" t="s">
        <v>150</v>
      </c>
      <c r="D555" s="152" t="s">
        <v>1934</v>
      </c>
      <c r="E555" s="151" t="s">
        <v>163</v>
      </c>
      <c r="F555" s="152" t="s">
        <v>153</v>
      </c>
      <c r="G555" s="152" t="s">
        <v>154</v>
      </c>
      <c r="H555" s="152" t="s">
        <v>1935</v>
      </c>
      <c r="I555" s="152" t="s">
        <v>2575</v>
      </c>
      <c r="J555" s="152" t="s">
        <v>2576</v>
      </c>
      <c r="K555" s="152" t="s">
        <v>2577</v>
      </c>
      <c r="L555" s="153">
        <v>40871</v>
      </c>
      <c r="M555" s="154">
        <v>664143.96</v>
      </c>
      <c r="N555" s="154">
        <v>0</v>
      </c>
    </row>
    <row r="556" spans="1:14" ht="13.75" customHeight="1" x14ac:dyDescent="0.35">
      <c r="A556" s="151" t="s">
        <v>2578</v>
      </c>
      <c r="B556" s="152" t="s">
        <v>2579</v>
      </c>
      <c r="C556" s="152" t="s">
        <v>150</v>
      </c>
      <c r="D556" s="152" t="s">
        <v>2284</v>
      </c>
      <c r="E556" s="151" t="s">
        <v>163</v>
      </c>
      <c r="F556" s="152" t="s">
        <v>153</v>
      </c>
      <c r="G556" s="152" t="s">
        <v>154</v>
      </c>
      <c r="H556" s="152" t="s">
        <v>2230</v>
      </c>
      <c r="I556" s="152" t="s">
        <v>2580</v>
      </c>
      <c r="J556" s="152" t="s">
        <v>2581</v>
      </c>
      <c r="K556" s="152" t="s">
        <v>2582</v>
      </c>
      <c r="L556" s="153">
        <v>40848</v>
      </c>
      <c r="M556" s="154">
        <v>240000</v>
      </c>
      <c r="N556" s="154">
        <v>0</v>
      </c>
    </row>
    <row r="557" spans="1:14" ht="13.75" customHeight="1" x14ac:dyDescent="0.35">
      <c r="A557" s="151" t="s">
        <v>2583</v>
      </c>
      <c r="B557" s="152" t="s">
        <v>2584</v>
      </c>
      <c r="C557" s="152" t="s">
        <v>2267</v>
      </c>
      <c r="D557" s="152" t="s">
        <v>363</v>
      </c>
      <c r="E557" s="151" t="s">
        <v>260</v>
      </c>
      <c r="F557" s="152" t="s">
        <v>153</v>
      </c>
      <c r="G557" s="152" t="s">
        <v>154</v>
      </c>
      <c r="H557" s="152" t="s">
        <v>2585</v>
      </c>
      <c r="I557" s="152" t="s">
        <v>2586</v>
      </c>
      <c r="J557" s="152" t="s">
        <v>2587</v>
      </c>
      <c r="K557" s="152" t="s">
        <v>150</v>
      </c>
      <c r="L557" s="153">
        <v>40878</v>
      </c>
      <c r="M557" s="154">
        <v>169200</v>
      </c>
      <c r="N557" s="154">
        <v>0</v>
      </c>
    </row>
    <row r="558" spans="1:14" ht="13.75" customHeight="1" x14ac:dyDescent="0.35">
      <c r="A558" s="151" t="s">
        <v>2588</v>
      </c>
      <c r="B558" s="152" t="s">
        <v>2589</v>
      </c>
      <c r="C558" s="152" t="s">
        <v>150</v>
      </c>
      <c r="D558" s="152" t="s">
        <v>1313</v>
      </c>
      <c r="E558" s="151" t="s">
        <v>152</v>
      </c>
      <c r="F558" s="152" t="s">
        <v>185</v>
      </c>
      <c r="G558" s="152" t="s">
        <v>154</v>
      </c>
      <c r="H558" s="152" t="s">
        <v>1737</v>
      </c>
      <c r="I558" s="152" t="s">
        <v>2590</v>
      </c>
      <c r="J558" s="152" t="s">
        <v>2591</v>
      </c>
      <c r="K558" s="152" t="s">
        <v>2592</v>
      </c>
      <c r="L558" s="153">
        <v>40878</v>
      </c>
      <c r="M558" s="154">
        <v>150209</v>
      </c>
      <c r="N558" s="154">
        <v>0</v>
      </c>
    </row>
    <row r="559" spans="1:14" ht="13.75" customHeight="1" x14ac:dyDescent="0.35">
      <c r="A559" s="151" t="s">
        <v>2593</v>
      </c>
      <c r="B559" s="152" t="s">
        <v>2594</v>
      </c>
      <c r="C559" s="152" t="s">
        <v>2595</v>
      </c>
      <c r="D559" s="152" t="s">
        <v>209</v>
      </c>
      <c r="E559" s="151" t="s">
        <v>163</v>
      </c>
      <c r="F559" s="152" t="s">
        <v>164</v>
      </c>
      <c r="G559" s="152" t="s">
        <v>154</v>
      </c>
      <c r="H559" s="152" t="s">
        <v>2596</v>
      </c>
      <c r="I559" s="152" t="s">
        <v>2597</v>
      </c>
      <c r="J559" s="152" t="s">
        <v>2598</v>
      </c>
      <c r="K559" s="152" t="s">
        <v>150</v>
      </c>
      <c r="L559" s="153">
        <v>40878</v>
      </c>
      <c r="M559" s="154">
        <v>100040</v>
      </c>
      <c r="N559" s="154">
        <v>0</v>
      </c>
    </row>
    <row r="560" spans="1:14" ht="13.75" customHeight="1" x14ac:dyDescent="0.35">
      <c r="A560" s="151" t="s">
        <v>2599</v>
      </c>
      <c r="B560" s="152" t="s">
        <v>2600</v>
      </c>
      <c r="C560" s="152" t="s">
        <v>2601</v>
      </c>
      <c r="D560" s="152" t="s">
        <v>1447</v>
      </c>
      <c r="E560" s="151" t="s">
        <v>163</v>
      </c>
      <c r="F560" s="152" t="s">
        <v>164</v>
      </c>
      <c r="G560" s="152" t="s">
        <v>154</v>
      </c>
      <c r="H560" s="152" t="s">
        <v>1530</v>
      </c>
      <c r="I560" s="152" t="s">
        <v>1649</v>
      </c>
      <c r="J560" s="152" t="s">
        <v>2602</v>
      </c>
      <c r="K560" s="152" t="s">
        <v>2603</v>
      </c>
      <c r="L560" s="153">
        <v>40695</v>
      </c>
      <c r="M560" s="154">
        <v>373687.5</v>
      </c>
      <c r="N560" s="154">
        <v>0</v>
      </c>
    </row>
    <row r="561" spans="1:14" ht="13.75" customHeight="1" x14ac:dyDescent="0.35">
      <c r="A561" s="151" t="s">
        <v>2604</v>
      </c>
      <c r="B561" s="152" t="s">
        <v>2605</v>
      </c>
      <c r="C561" s="152" t="s">
        <v>150</v>
      </c>
      <c r="D561" s="152" t="s">
        <v>1834</v>
      </c>
      <c r="E561" s="151" t="s">
        <v>163</v>
      </c>
      <c r="F561" s="152" t="s">
        <v>1835</v>
      </c>
      <c r="G561" s="152" t="s">
        <v>154</v>
      </c>
      <c r="H561" s="152" t="s">
        <v>2606</v>
      </c>
      <c r="I561" s="152" t="s">
        <v>2607</v>
      </c>
      <c r="J561" s="152" t="s">
        <v>2608</v>
      </c>
      <c r="K561" s="152" t="s">
        <v>2609</v>
      </c>
      <c r="L561" s="153">
        <v>40871</v>
      </c>
      <c r="M561" s="154">
        <v>115000</v>
      </c>
      <c r="N561" s="154">
        <v>0</v>
      </c>
    </row>
    <row r="562" spans="1:14" ht="13.75" customHeight="1" x14ac:dyDescent="0.35">
      <c r="A562" s="151" t="s">
        <v>2610</v>
      </c>
      <c r="B562" s="152" t="s">
        <v>2611</v>
      </c>
      <c r="C562" s="152" t="s">
        <v>150</v>
      </c>
      <c r="D562" s="152" t="s">
        <v>318</v>
      </c>
      <c r="E562" s="151" t="s">
        <v>260</v>
      </c>
      <c r="F562" s="152" t="s">
        <v>319</v>
      </c>
      <c r="G562" s="152" t="s">
        <v>250</v>
      </c>
      <c r="H562" s="152" t="s">
        <v>2612</v>
      </c>
      <c r="I562" s="152" t="s">
        <v>2613</v>
      </c>
      <c r="J562" s="152" t="s">
        <v>2614</v>
      </c>
      <c r="K562" s="152" t="s">
        <v>2615</v>
      </c>
      <c r="L562" s="153">
        <v>40878</v>
      </c>
      <c r="M562" s="154">
        <v>683222.4</v>
      </c>
      <c r="N562" s="154">
        <v>0</v>
      </c>
    </row>
    <row r="563" spans="1:14" ht="13.75" customHeight="1" x14ac:dyDescent="0.35">
      <c r="A563" s="151" t="s">
        <v>1984</v>
      </c>
      <c r="B563" s="152" t="s">
        <v>2616</v>
      </c>
      <c r="C563" s="152" t="s">
        <v>2617</v>
      </c>
      <c r="D563" s="152" t="s">
        <v>248</v>
      </c>
      <c r="E563" s="151" t="s">
        <v>163</v>
      </c>
      <c r="F563" s="152" t="s">
        <v>249</v>
      </c>
      <c r="G563" s="152" t="s">
        <v>154</v>
      </c>
      <c r="H563" s="152" t="s">
        <v>2618</v>
      </c>
      <c r="I563" s="152" t="s">
        <v>2619</v>
      </c>
      <c r="J563" s="152" t="s">
        <v>2429</v>
      </c>
      <c r="K563" s="152" t="s">
        <v>2620</v>
      </c>
      <c r="L563" s="153">
        <v>40912</v>
      </c>
      <c r="M563" s="154">
        <v>172638</v>
      </c>
      <c r="N563" s="154">
        <v>0</v>
      </c>
    </row>
    <row r="564" spans="1:14" ht="13.75" customHeight="1" x14ac:dyDescent="0.35">
      <c r="A564" s="151" t="s">
        <v>2621</v>
      </c>
      <c r="B564" s="152" t="s">
        <v>2622</v>
      </c>
      <c r="C564" s="152" t="s">
        <v>2623</v>
      </c>
      <c r="D564" s="152" t="s">
        <v>2014</v>
      </c>
      <c r="E564" s="151" t="s">
        <v>260</v>
      </c>
      <c r="F564" s="152" t="s">
        <v>1639</v>
      </c>
      <c r="G564" s="152" t="s">
        <v>154</v>
      </c>
      <c r="H564" s="152" t="s">
        <v>2015</v>
      </c>
      <c r="I564" s="152" t="s">
        <v>211</v>
      </c>
      <c r="J564" s="152" t="s">
        <v>2624</v>
      </c>
      <c r="K564" s="152" t="s">
        <v>2625</v>
      </c>
      <c r="L564" s="153">
        <v>40940</v>
      </c>
      <c r="M564" s="154">
        <v>1700000</v>
      </c>
      <c r="N564" s="154">
        <v>0</v>
      </c>
    </row>
    <row r="565" spans="1:14" ht="13.75" customHeight="1" x14ac:dyDescent="0.35">
      <c r="A565" s="151" t="s">
        <v>2626</v>
      </c>
      <c r="B565" s="152" t="s">
        <v>2627</v>
      </c>
      <c r="C565" s="152" t="s">
        <v>2628</v>
      </c>
      <c r="D565" s="152" t="s">
        <v>2014</v>
      </c>
      <c r="E565" s="151" t="s">
        <v>260</v>
      </c>
      <c r="F565" s="152" t="s">
        <v>1639</v>
      </c>
      <c r="G565" s="152" t="s">
        <v>154</v>
      </c>
      <c r="H565" s="152" t="s">
        <v>2629</v>
      </c>
      <c r="I565" s="152" t="s">
        <v>2630</v>
      </c>
      <c r="J565" s="152" t="s">
        <v>2631</v>
      </c>
      <c r="K565" s="152" t="s">
        <v>2632</v>
      </c>
      <c r="L565" s="153">
        <v>40909</v>
      </c>
      <c r="M565" s="154">
        <v>214500</v>
      </c>
      <c r="N565" s="154">
        <v>0</v>
      </c>
    </row>
    <row r="566" spans="1:14" ht="13.75" customHeight="1" x14ac:dyDescent="0.35">
      <c r="A566" s="151" t="s">
        <v>2633</v>
      </c>
      <c r="B566" s="152" t="s">
        <v>2634</v>
      </c>
      <c r="C566" s="152" t="s">
        <v>150</v>
      </c>
      <c r="D566" s="152" t="s">
        <v>326</v>
      </c>
      <c r="E566" s="151" t="s">
        <v>260</v>
      </c>
      <c r="F566" s="152" t="s">
        <v>328</v>
      </c>
      <c r="G566" s="152" t="s">
        <v>154</v>
      </c>
      <c r="H566" s="152" t="s">
        <v>2635</v>
      </c>
      <c r="I566" s="152" t="s">
        <v>150</v>
      </c>
      <c r="J566" s="152" t="s">
        <v>150</v>
      </c>
      <c r="K566" s="152" t="s">
        <v>150</v>
      </c>
      <c r="L566" s="153">
        <v>40908</v>
      </c>
      <c r="M566" s="154">
        <v>1500384.44</v>
      </c>
      <c r="N566" s="154">
        <v>0</v>
      </c>
    </row>
    <row r="567" spans="1:14" ht="13.75" customHeight="1" x14ac:dyDescent="0.35">
      <c r="A567" s="151" t="s">
        <v>2636</v>
      </c>
      <c r="B567" s="152" t="s">
        <v>2637</v>
      </c>
      <c r="C567" s="152" t="s">
        <v>150</v>
      </c>
      <c r="D567" s="152" t="s">
        <v>470</v>
      </c>
      <c r="E567" s="151" t="s">
        <v>163</v>
      </c>
      <c r="F567" s="152" t="s">
        <v>164</v>
      </c>
      <c r="G567" s="152" t="s">
        <v>154</v>
      </c>
      <c r="H567" s="152" t="s">
        <v>2638</v>
      </c>
      <c r="I567" s="152" t="s">
        <v>465</v>
      </c>
      <c r="J567" s="152" t="s">
        <v>2639</v>
      </c>
      <c r="K567" s="152" t="s">
        <v>2640</v>
      </c>
      <c r="L567" s="153">
        <v>40940</v>
      </c>
      <c r="M567" s="154">
        <v>147750.54</v>
      </c>
      <c r="N567" s="154">
        <v>0</v>
      </c>
    </row>
    <row r="568" spans="1:14" ht="13.75" customHeight="1" x14ac:dyDescent="0.35">
      <c r="A568" s="151" t="s">
        <v>2641</v>
      </c>
      <c r="B568" s="152" t="s">
        <v>2642</v>
      </c>
      <c r="C568" s="152" t="s">
        <v>2151</v>
      </c>
      <c r="D568" s="152" t="s">
        <v>1364</v>
      </c>
      <c r="E568" s="151" t="s">
        <v>260</v>
      </c>
      <c r="F568" s="152" t="s">
        <v>153</v>
      </c>
      <c r="G568" s="152" t="s">
        <v>154</v>
      </c>
      <c r="H568" s="152" t="s">
        <v>2643</v>
      </c>
      <c r="I568" s="152" t="s">
        <v>2644</v>
      </c>
      <c r="J568" s="152" t="s">
        <v>2645</v>
      </c>
      <c r="K568" s="152" t="s">
        <v>2646</v>
      </c>
      <c r="L568" s="153">
        <v>40927</v>
      </c>
      <c r="M568" s="154">
        <v>537298.51</v>
      </c>
      <c r="N568" s="154">
        <v>0</v>
      </c>
    </row>
    <row r="569" spans="1:14" ht="13.75" customHeight="1" x14ac:dyDescent="0.35">
      <c r="A569" s="151" t="s">
        <v>2647</v>
      </c>
      <c r="B569" s="152" t="s">
        <v>2648</v>
      </c>
      <c r="C569" s="152" t="s">
        <v>2649</v>
      </c>
      <c r="D569" s="152" t="s">
        <v>2284</v>
      </c>
      <c r="E569" s="151" t="s">
        <v>152</v>
      </c>
      <c r="F569" s="152" t="s">
        <v>153</v>
      </c>
      <c r="G569" s="152" t="s">
        <v>154</v>
      </c>
      <c r="H569" s="152" t="s">
        <v>2650</v>
      </c>
      <c r="I569" s="152" t="s">
        <v>1711</v>
      </c>
      <c r="J569" s="152" t="s">
        <v>2651</v>
      </c>
      <c r="K569" s="152" t="s">
        <v>2652</v>
      </c>
      <c r="L569" s="153">
        <v>40909</v>
      </c>
      <c r="M569" s="154">
        <v>780000</v>
      </c>
      <c r="N569" s="154">
        <v>0</v>
      </c>
    </row>
    <row r="570" spans="1:14" ht="13.75" customHeight="1" x14ac:dyDescent="0.35">
      <c r="A570" s="151" t="s">
        <v>2653</v>
      </c>
      <c r="B570" s="152" t="s">
        <v>2654</v>
      </c>
      <c r="C570" s="152" t="s">
        <v>2655</v>
      </c>
      <c r="D570" s="152" t="s">
        <v>2656</v>
      </c>
      <c r="E570" s="151" t="s">
        <v>152</v>
      </c>
      <c r="F570" s="152" t="s">
        <v>556</v>
      </c>
      <c r="G570" s="152" t="s">
        <v>154</v>
      </c>
      <c r="H570" s="152" t="s">
        <v>2657</v>
      </c>
      <c r="I570" s="152" t="s">
        <v>2658</v>
      </c>
      <c r="J570" s="152" t="s">
        <v>2659</v>
      </c>
      <c r="K570" s="152" t="s">
        <v>2660</v>
      </c>
      <c r="L570" s="153">
        <v>41078</v>
      </c>
      <c r="M570" s="154">
        <v>464526.3</v>
      </c>
      <c r="N570" s="154">
        <v>0</v>
      </c>
    </row>
    <row r="571" spans="1:14" ht="13.75" customHeight="1" x14ac:dyDescent="0.35">
      <c r="A571" s="151" t="s">
        <v>2661</v>
      </c>
      <c r="B571" s="152" t="s">
        <v>1620</v>
      </c>
      <c r="C571" s="152" t="s">
        <v>302</v>
      </c>
      <c r="D571" s="152" t="s">
        <v>534</v>
      </c>
      <c r="E571" s="151" t="s">
        <v>152</v>
      </c>
      <c r="F571" s="152" t="s">
        <v>517</v>
      </c>
      <c r="G571" s="152" t="s">
        <v>154</v>
      </c>
      <c r="H571" s="152" t="s">
        <v>2662</v>
      </c>
      <c r="I571" s="152" t="s">
        <v>2663</v>
      </c>
      <c r="J571" s="152" t="s">
        <v>2664</v>
      </c>
      <c r="K571" s="152" t="s">
        <v>2665</v>
      </c>
      <c r="L571" s="153">
        <v>40968</v>
      </c>
      <c r="M571" s="154">
        <v>1600000</v>
      </c>
      <c r="N571" s="154">
        <v>0</v>
      </c>
    </row>
    <row r="572" spans="1:14" ht="13.75" customHeight="1" x14ac:dyDescent="0.35">
      <c r="A572" s="151" t="s">
        <v>2666</v>
      </c>
      <c r="B572" s="152" t="s">
        <v>2667</v>
      </c>
      <c r="C572" s="152" t="s">
        <v>2668</v>
      </c>
      <c r="D572" s="152" t="s">
        <v>1364</v>
      </c>
      <c r="E572" s="151" t="s">
        <v>152</v>
      </c>
      <c r="F572" s="152" t="s">
        <v>153</v>
      </c>
      <c r="G572" s="152" t="s">
        <v>154</v>
      </c>
      <c r="H572" s="152" t="s">
        <v>748</v>
      </c>
      <c r="I572" s="152" t="s">
        <v>2669</v>
      </c>
      <c r="J572" s="152" t="s">
        <v>2670</v>
      </c>
      <c r="K572" s="152" t="s">
        <v>2671</v>
      </c>
      <c r="L572" s="153">
        <v>40996</v>
      </c>
      <c r="M572" s="154">
        <v>590880.02</v>
      </c>
      <c r="N572" s="154">
        <v>0</v>
      </c>
    </row>
    <row r="573" spans="1:14" ht="13.75" customHeight="1" x14ac:dyDescent="0.35">
      <c r="A573" s="151" t="s">
        <v>2672</v>
      </c>
      <c r="B573" s="152" t="s">
        <v>2673</v>
      </c>
      <c r="C573" s="152" t="s">
        <v>150</v>
      </c>
      <c r="D573" s="152" t="s">
        <v>318</v>
      </c>
      <c r="E573" s="151" t="s">
        <v>260</v>
      </c>
      <c r="F573" s="152" t="s">
        <v>319</v>
      </c>
      <c r="G573" s="152" t="s">
        <v>154</v>
      </c>
      <c r="H573" s="152" t="s">
        <v>2674</v>
      </c>
      <c r="I573" s="152" t="s">
        <v>2675</v>
      </c>
      <c r="J573" s="152" t="s">
        <v>2676</v>
      </c>
      <c r="K573" s="152" t="s">
        <v>150</v>
      </c>
      <c r="L573" s="153">
        <v>41091</v>
      </c>
      <c r="M573" s="154">
        <v>262441.69</v>
      </c>
      <c r="N573" s="154">
        <v>0</v>
      </c>
    </row>
    <row r="574" spans="1:14" ht="13.75" customHeight="1" x14ac:dyDescent="0.35">
      <c r="A574" s="151" t="s">
        <v>2677</v>
      </c>
      <c r="B574" s="152" t="s">
        <v>2673</v>
      </c>
      <c r="C574" s="152" t="s">
        <v>150</v>
      </c>
      <c r="D574" s="152" t="s">
        <v>318</v>
      </c>
      <c r="E574" s="151" t="s">
        <v>260</v>
      </c>
      <c r="F574" s="152" t="s">
        <v>319</v>
      </c>
      <c r="G574" s="152" t="s">
        <v>154</v>
      </c>
      <c r="H574" s="152" t="s">
        <v>2674</v>
      </c>
      <c r="I574" s="152" t="s">
        <v>2675</v>
      </c>
      <c r="J574" s="152" t="s">
        <v>2676</v>
      </c>
      <c r="K574" s="152" t="s">
        <v>150</v>
      </c>
      <c r="L574" s="153">
        <v>41091</v>
      </c>
      <c r="M574" s="154">
        <v>262441.69</v>
      </c>
      <c r="N574" s="154">
        <v>0</v>
      </c>
    </row>
    <row r="575" spans="1:14" ht="13.75" customHeight="1" x14ac:dyDescent="0.35">
      <c r="A575" s="151" t="s">
        <v>2678</v>
      </c>
      <c r="B575" s="152" t="s">
        <v>2673</v>
      </c>
      <c r="C575" s="152" t="s">
        <v>150</v>
      </c>
      <c r="D575" s="152" t="s">
        <v>318</v>
      </c>
      <c r="E575" s="151" t="s">
        <v>260</v>
      </c>
      <c r="F575" s="152" t="s">
        <v>319</v>
      </c>
      <c r="G575" s="152" t="s">
        <v>154</v>
      </c>
      <c r="H575" s="152" t="s">
        <v>2674</v>
      </c>
      <c r="I575" s="152" t="s">
        <v>2675</v>
      </c>
      <c r="J575" s="152" t="s">
        <v>2676</v>
      </c>
      <c r="K575" s="152" t="s">
        <v>150</v>
      </c>
      <c r="L575" s="153">
        <v>41091</v>
      </c>
      <c r="M575" s="154">
        <v>262441.69</v>
      </c>
      <c r="N575" s="154">
        <v>0</v>
      </c>
    </row>
    <row r="576" spans="1:14" ht="13.75" customHeight="1" x14ac:dyDescent="0.35">
      <c r="A576" s="151" t="s">
        <v>2679</v>
      </c>
      <c r="B576" s="152" t="s">
        <v>2673</v>
      </c>
      <c r="C576" s="152" t="s">
        <v>150</v>
      </c>
      <c r="D576" s="152" t="s">
        <v>318</v>
      </c>
      <c r="E576" s="151" t="s">
        <v>260</v>
      </c>
      <c r="F576" s="152" t="s">
        <v>319</v>
      </c>
      <c r="G576" s="152" t="s">
        <v>154</v>
      </c>
      <c r="H576" s="152" t="s">
        <v>2680</v>
      </c>
      <c r="I576" s="152" t="s">
        <v>2675</v>
      </c>
      <c r="J576" s="152" t="s">
        <v>2676</v>
      </c>
      <c r="K576" s="152" t="s">
        <v>150</v>
      </c>
      <c r="L576" s="153">
        <v>41091</v>
      </c>
      <c r="M576" s="154">
        <v>262441.68</v>
      </c>
      <c r="N576" s="154">
        <v>0</v>
      </c>
    </row>
    <row r="577" spans="1:14" ht="13.75" customHeight="1" x14ac:dyDescent="0.35">
      <c r="A577" s="151" t="s">
        <v>2681</v>
      </c>
      <c r="B577" s="152" t="s">
        <v>2682</v>
      </c>
      <c r="C577" s="152" t="s">
        <v>150</v>
      </c>
      <c r="D577" s="152" t="s">
        <v>326</v>
      </c>
      <c r="E577" s="151" t="s">
        <v>260</v>
      </c>
      <c r="F577" s="152" t="s">
        <v>1766</v>
      </c>
      <c r="G577" s="152" t="s">
        <v>154</v>
      </c>
      <c r="H577" s="152" t="s">
        <v>2683</v>
      </c>
      <c r="I577" s="152" t="s">
        <v>2292</v>
      </c>
      <c r="J577" s="152" t="s">
        <v>2684</v>
      </c>
      <c r="K577" s="152" t="s">
        <v>150</v>
      </c>
      <c r="L577" s="153">
        <v>41061</v>
      </c>
      <c r="M577" s="154">
        <v>749340</v>
      </c>
      <c r="N577" s="154">
        <v>0</v>
      </c>
    </row>
    <row r="578" spans="1:14" ht="13.75" customHeight="1" x14ac:dyDescent="0.35">
      <c r="A578" s="151" t="s">
        <v>2685</v>
      </c>
      <c r="B578" s="152" t="s">
        <v>2686</v>
      </c>
      <c r="C578" s="152" t="s">
        <v>150</v>
      </c>
      <c r="D578" s="152" t="s">
        <v>1170</v>
      </c>
      <c r="E578" s="151" t="s">
        <v>163</v>
      </c>
      <c r="F578" s="152" t="s">
        <v>685</v>
      </c>
      <c r="G578" s="152" t="s">
        <v>154</v>
      </c>
      <c r="H578" s="152" t="s">
        <v>1171</v>
      </c>
      <c r="I578" s="152" t="s">
        <v>2687</v>
      </c>
      <c r="J578" s="152" t="s">
        <v>2688</v>
      </c>
      <c r="K578" s="152" t="s">
        <v>2689</v>
      </c>
      <c r="L578" s="153">
        <v>41045</v>
      </c>
      <c r="M578" s="154">
        <v>120000</v>
      </c>
      <c r="N578" s="154">
        <v>0</v>
      </c>
    </row>
    <row r="579" spans="1:14" ht="13.75" customHeight="1" x14ac:dyDescent="0.35">
      <c r="A579" s="151" t="s">
        <v>2690</v>
      </c>
      <c r="B579" s="152" t="s">
        <v>190</v>
      </c>
      <c r="C579" s="152" t="s">
        <v>2691</v>
      </c>
      <c r="D579" s="152" t="s">
        <v>2692</v>
      </c>
      <c r="E579" s="151" t="s">
        <v>260</v>
      </c>
      <c r="F579" s="152" t="s">
        <v>153</v>
      </c>
      <c r="G579" s="152" t="s">
        <v>154</v>
      </c>
      <c r="H579" s="152" t="s">
        <v>2693</v>
      </c>
      <c r="I579" s="152" t="s">
        <v>2694</v>
      </c>
      <c r="J579" s="152" t="s">
        <v>2695</v>
      </c>
      <c r="K579" s="152" t="s">
        <v>2696</v>
      </c>
      <c r="L579" s="153">
        <v>41001</v>
      </c>
      <c r="M579" s="154">
        <v>311717.45</v>
      </c>
      <c r="N579" s="154">
        <v>0</v>
      </c>
    </row>
    <row r="580" spans="1:14" ht="13.75" customHeight="1" x14ac:dyDescent="0.35">
      <c r="A580" s="151" t="s">
        <v>2697</v>
      </c>
      <c r="B580" s="152" t="s">
        <v>2698</v>
      </c>
      <c r="C580" s="152" t="s">
        <v>2699</v>
      </c>
      <c r="D580" s="152" t="s">
        <v>2001</v>
      </c>
      <c r="E580" s="151" t="s">
        <v>260</v>
      </c>
      <c r="F580" s="152" t="s">
        <v>2002</v>
      </c>
      <c r="G580" s="152" t="s">
        <v>154</v>
      </c>
      <c r="H580" s="152" t="s">
        <v>2700</v>
      </c>
      <c r="I580" s="152" t="s">
        <v>2701</v>
      </c>
      <c r="J580" s="152" t="s">
        <v>2702</v>
      </c>
      <c r="K580" s="152" t="s">
        <v>2703</v>
      </c>
      <c r="L580" s="153">
        <v>40911</v>
      </c>
      <c r="M580" s="154">
        <v>2679745.4</v>
      </c>
      <c r="N580" s="154">
        <v>0</v>
      </c>
    </row>
    <row r="581" spans="1:14" ht="13.75" customHeight="1" x14ac:dyDescent="0.35">
      <c r="A581" s="151" t="s">
        <v>2704</v>
      </c>
      <c r="B581" s="152" t="s">
        <v>2705</v>
      </c>
      <c r="C581" s="152" t="s">
        <v>2706</v>
      </c>
      <c r="D581" s="152" t="s">
        <v>348</v>
      </c>
      <c r="E581" s="151" t="s">
        <v>163</v>
      </c>
      <c r="F581" s="152" t="s">
        <v>715</v>
      </c>
      <c r="G581" s="152" t="s">
        <v>220</v>
      </c>
      <c r="H581" s="152" t="s">
        <v>2707</v>
      </c>
      <c r="I581" s="152" t="s">
        <v>2708</v>
      </c>
      <c r="J581" s="152" t="s">
        <v>2709</v>
      </c>
      <c r="K581" s="152" t="s">
        <v>2710</v>
      </c>
      <c r="L581" s="153">
        <v>41197</v>
      </c>
      <c r="M581" s="154">
        <v>109000</v>
      </c>
      <c r="N581" s="154">
        <v>0</v>
      </c>
    </row>
    <row r="582" spans="1:14" ht="13.75" customHeight="1" x14ac:dyDescent="0.35">
      <c r="A582" s="151" t="s">
        <v>2711</v>
      </c>
      <c r="B582" s="152" t="s">
        <v>2712</v>
      </c>
      <c r="C582" s="152" t="s">
        <v>2713</v>
      </c>
      <c r="D582" s="152" t="s">
        <v>184</v>
      </c>
      <c r="E582" s="151" t="s">
        <v>260</v>
      </c>
      <c r="F582" s="152" t="s">
        <v>1039</v>
      </c>
      <c r="G582" s="152" t="s">
        <v>154</v>
      </c>
      <c r="H582" s="152" t="s">
        <v>186</v>
      </c>
      <c r="I582" s="152" t="s">
        <v>2714</v>
      </c>
      <c r="J582" s="152" t="s">
        <v>2715</v>
      </c>
      <c r="K582" s="152" t="s">
        <v>2716</v>
      </c>
      <c r="L582" s="153">
        <v>41162</v>
      </c>
      <c r="M582" s="154">
        <v>2699000</v>
      </c>
      <c r="N582" s="154">
        <v>0</v>
      </c>
    </row>
    <row r="583" spans="1:14" ht="13.75" customHeight="1" x14ac:dyDescent="0.35">
      <c r="A583" s="151" t="s">
        <v>2717</v>
      </c>
      <c r="B583" s="152" t="s">
        <v>2718</v>
      </c>
      <c r="C583" s="152" t="s">
        <v>150</v>
      </c>
      <c r="D583" s="152" t="s">
        <v>8030</v>
      </c>
      <c r="E583" s="151" t="s">
        <v>163</v>
      </c>
      <c r="F583" s="152" t="s">
        <v>219</v>
      </c>
      <c r="G583" s="152" t="s">
        <v>220</v>
      </c>
      <c r="H583" s="152" t="s">
        <v>226</v>
      </c>
      <c r="I583" s="152" t="s">
        <v>916</v>
      </c>
      <c r="J583" s="152" t="s">
        <v>2719</v>
      </c>
      <c r="K583" s="152" t="s">
        <v>2720</v>
      </c>
      <c r="L583" s="153">
        <v>41214</v>
      </c>
      <c r="M583" s="154">
        <v>525040</v>
      </c>
      <c r="N583" s="154">
        <v>0</v>
      </c>
    </row>
    <row r="584" spans="1:14" ht="13.75" customHeight="1" x14ac:dyDescent="0.35">
      <c r="A584" s="151" t="s">
        <v>2721</v>
      </c>
      <c r="B584" s="152" t="s">
        <v>2722</v>
      </c>
      <c r="C584" s="152" t="s">
        <v>2233</v>
      </c>
      <c r="D584" s="152" t="s">
        <v>184</v>
      </c>
      <c r="E584" s="151" t="s">
        <v>163</v>
      </c>
      <c r="F584" s="152" t="s">
        <v>1039</v>
      </c>
      <c r="G584" s="152" t="s">
        <v>154</v>
      </c>
      <c r="H584" s="152" t="s">
        <v>2723</v>
      </c>
      <c r="I584" s="152" t="s">
        <v>2724</v>
      </c>
      <c r="J584" s="152" t="s">
        <v>2725</v>
      </c>
      <c r="K584" s="152" t="s">
        <v>2726</v>
      </c>
      <c r="L584" s="153">
        <v>41214</v>
      </c>
      <c r="M584" s="154">
        <v>235760</v>
      </c>
      <c r="N584" s="154">
        <v>0</v>
      </c>
    </row>
    <row r="585" spans="1:14" ht="13.75" customHeight="1" x14ac:dyDescent="0.35">
      <c r="A585" s="151" t="s">
        <v>2727</v>
      </c>
      <c r="B585" s="152" t="s">
        <v>2728</v>
      </c>
      <c r="C585" s="152" t="s">
        <v>150</v>
      </c>
      <c r="D585" s="152" t="s">
        <v>2729</v>
      </c>
      <c r="E585" s="151" t="s">
        <v>2190</v>
      </c>
      <c r="F585" s="152" t="s">
        <v>1766</v>
      </c>
      <c r="G585" s="152" t="s">
        <v>154</v>
      </c>
      <c r="H585" s="152" t="s">
        <v>2730</v>
      </c>
      <c r="I585" s="152" t="s">
        <v>2731</v>
      </c>
      <c r="J585" s="152" t="s">
        <v>2732</v>
      </c>
      <c r="K585" s="152" t="s">
        <v>150</v>
      </c>
      <c r="L585" s="153">
        <v>41153</v>
      </c>
      <c r="M585" s="154">
        <v>574145</v>
      </c>
      <c r="N585" s="154">
        <v>0</v>
      </c>
    </row>
    <row r="586" spans="1:14" ht="13.75" customHeight="1" x14ac:dyDescent="0.35">
      <c r="A586" s="151" t="s">
        <v>2733</v>
      </c>
      <c r="B586" s="152" t="s">
        <v>2734</v>
      </c>
      <c r="C586" s="152" t="s">
        <v>2735</v>
      </c>
      <c r="D586" s="152" t="s">
        <v>173</v>
      </c>
      <c r="E586" s="151" t="s">
        <v>152</v>
      </c>
      <c r="F586" s="152" t="s">
        <v>153</v>
      </c>
      <c r="G586" s="152" t="s">
        <v>154</v>
      </c>
      <c r="H586" s="152" t="s">
        <v>1355</v>
      </c>
      <c r="I586" s="152" t="s">
        <v>916</v>
      </c>
      <c r="J586" s="152" t="s">
        <v>2736</v>
      </c>
      <c r="K586" s="152" t="s">
        <v>2737</v>
      </c>
      <c r="L586" s="153">
        <v>41197</v>
      </c>
      <c r="M586" s="154">
        <v>500040</v>
      </c>
      <c r="N586" s="154">
        <v>0</v>
      </c>
    </row>
    <row r="587" spans="1:14" ht="13.75" customHeight="1" x14ac:dyDescent="0.35">
      <c r="A587" s="151" t="s">
        <v>2738</v>
      </c>
      <c r="B587" s="152" t="s">
        <v>2739</v>
      </c>
      <c r="C587" s="152" t="s">
        <v>2740</v>
      </c>
      <c r="D587" s="152" t="s">
        <v>591</v>
      </c>
      <c r="E587" s="151" t="s">
        <v>260</v>
      </c>
      <c r="F587" s="152" t="s">
        <v>153</v>
      </c>
      <c r="G587" s="152" t="s">
        <v>154</v>
      </c>
      <c r="H587" s="152" t="s">
        <v>748</v>
      </c>
      <c r="I587" s="152" t="s">
        <v>2741</v>
      </c>
      <c r="J587" s="152" t="s">
        <v>2742</v>
      </c>
      <c r="K587" s="152" t="s">
        <v>2743</v>
      </c>
      <c r="L587" s="153">
        <v>41091</v>
      </c>
      <c r="M587" s="154">
        <v>331593.2</v>
      </c>
      <c r="N587" s="154">
        <v>0</v>
      </c>
    </row>
    <row r="588" spans="1:14" ht="13.75" customHeight="1" x14ac:dyDescent="0.35">
      <c r="A588" s="151" t="s">
        <v>2744</v>
      </c>
      <c r="B588" s="152" t="s">
        <v>1160</v>
      </c>
      <c r="C588" s="152" t="s">
        <v>2745</v>
      </c>
      <c r="D588" s="152" t="s">
        <v>199</v>
      </c>
      <c r="E588" s="151" t="s">
        <v>163</v>
      </c>
      <c r="F588" s="152" t="s">
        <v>200</v>
      </c>
      <c r="G588" s="152" t="s">
        <v>154</v>
      </c>
      <c r="H588" s="152" t="s">
        <v>201</v>
      </c>
      <c r="I588" s="152" t="s">
        <v>2746</v>
      </c>
      <c r="J588" s="152" t="s">
        <v>2747</v>
      </c>
      <c r="K588" s="152" t="s">
        <v>2748</v>
      </c>
      <c r="L588" s="153">
        <v>41275</v>
      </c>
      <c r="M588" s="154">
        <v>151984.64000000001</v>
      </c>
      <c r="N588" s="154">
        <v>0</v>
      </c>
    </row>
    <row r="589" spans="1:14" ht="13.75" customHeight="1" x14ac:dyDescent="0.35">
      <c r="A589" s="151" t="s">
        <v>2749</v>
      </c>
      <c r="B589" s="152" t="s">
        <v>2750</v>
      </c>
      <c r="C589" s="152" t="s">
        <v>150</v>
      </c>
      <c r="D589" s="152" t="s">
        <v>2751</v>
      </c>
      <c r="E589" s="151" t="s">
        <v>260</v>
      </c>
      <c r="F589" s="152" t="s">
        <v>497</v>
      </c>
      <c r="G589" s="152" t="s">
        <v>154</v>
      </c>
      <c r="H589" s="152" t="s">
        <v>2752</v>
      </c>
      <c r="I589" s="152" t="s">
        <v>2753</v>
      </c>
      <c r="J589" s="152" t="s">
        <v>2754</v>
      </c>
      <c r="K589" s="152" t="s">
        <v>2755</v>
      </c>
      <c r="L589" s="153">
        <v>41246</v>
      </c>
      <c r="M589" s="154">
        <v>385340</v>
      </c>
      <c r="N589" s="154">
        <v>0</v>
      </c>
    </row>
    <row r="590" spans="1:14" ht="13.75" customHeight="1" x14ac:dyDescent="0.35">
      <c r="A590" s="151" t="s">
        <v>2756</v>
      </c>
      <c r="B590" s="152" t="s">
        <v>2757</v>
      </c>
      <c r="C590" s="152" t="s">
        <v>2758</v>
      </c>
      <c r="D590" s="152" t="s">
        <v>658</v>
      </c>
      <c r="E590" s="151" t="s">
        <v>163</v>
      </c>
      <c r="F590" s="152" t="s">
        <v>497</v>
      </c>
      <c r="G590" s="152" t="s">
        <v>154</v>
      </c>
      <c r="H590" s="152" t="s">
        <v>659</v>
      </c>
      <c r="I590" s="152" t="s">
        <v>2759</v>
      </c>
      <c r="J590" s="152" t="s">
        <v>2760</v>
      </c>
      <c r="K590" s="152" t="s">
        <v>2761</v>
      </c>
      <c r="L590" s="153">
        <v>41260</v>
      </c>
      <c r="M590" s="154">
        <v>151470</v>
      </c>
      <c r="N590" s="154">
        <v>0</v>
      </c>
    </row>
    <row r="591" spans="1:14" ht="13.75" customHeight="1" x14ac:dyDescent="0.35">
      <c r="A591" s="151" t="s">
        <v>2762</v>
      </c>
      <c r="B591" s="152" t="s">
        <v>2763</v>
      </c>
      <c r="C591" s="152" t="s">
        <v>150</v>
      </c>
      <c r="D591" s="152" t="s">
        <v>326</v>
      </c>
      <c r="E591" s="151" t="s">
        <v>260</v>
      </c>
      <c r="F591" s="152" t="s">
        <v>328</v>
      </c>
      <c r="G591" s="152" t="s">
        <v>154</v>
      </c>
      <c r="H591" s="152" t="s">
        <v>2764</v>
      </c>
      <c r="I591" s="152" t="s">
        <v>480</v>
      </c>
      <c r="J591" s="152" t="s">
        <v>480</v>
      </c>
      <c r="K591" s="152" t="s">
        <v>480</v>
      </c>
      <c r="L591" s="153">
        <v>41166</v>
      </c>
      <c r="M591" s="154">
        <v>4080952.64</v>
      </c>
      <c r="N591" s="154">
        <v>0</v>
      </c>
    </row>
    <row r="592" spans="1:14" ht="13.75" customHeight="1" x14ac:dyDescent="0.35">
      <c r="A592" s="151" t="s">
        <v>2765</v>
      </c>
      <c r="B592" s="152" t="s">
        <v>2766</v>
      </c>
      <c r="C592" s="152" t="s">
        <v>150</v>
      </c>
      <c r="D592" s="152" t="s">
        <v>326</v>
      </c>
      <c r="E592" s="151" t="s">
        <v>260</v>
      </c>
      <c r="F592" s="152" t="s">
        <v>328</v>
      </c>
      <c r="G592" s="152" t="s">
        <v>154</v>
      </c>
      <c r="H592" s="152" t="s">
        <v>2766</v>
      </c>
      <c r="I592" s="152" t="s">
        <v>480</v>
      </c>
      <c r="J592" s="152" t="s">
        <v>480</v>
      </c>
      <c r="K592" s="152" t="s">
        <v>480</v>
      </c>
      <c r="L592" s="153">
        <v>41153</v>
      </c>
      <c r="M592" s="154">
        <v>4043147.94</v>
      </c>
      <c r="N592" s="154">
        <v>0</v>
      </c>
    </row>
    <row r="593" spans="1:14" ht="13.75" customHeight="1" x14ac:dyDescent="0.35">
      <c r="A593" s="151" t="s">
        <v>2767</v>
      </c>
      <c r="B593" s="152" t="s">
        <v>2768</v>
      </c>
      <c r="C593" s="152" t="s">
        <v>2769</v>
      </c>
      <c r="D593" s="152" t="s">
        <v>1827</v>
      </c>
      <c r="E593" s="151" t="s">
        <v>152</v>
      </c>
      <c r="F593" s="152" t="s">
        <v>153</v>
      </c>
      <c r="G593" s="152" t="s">
        <v>154</v>
      </c>
      <c r="H593" s="152" t="s">
        <v>8080</v>
      </c>
      <c r="I593" s="152" t="s">
        <v>2771</v>
      </c>
      <c r="J593" s="152" t="s">
        <v>2772</v>
      </c>
      <c r="K593" s="152" t="s">
        <v>2773</v>
      </c>
      <c r="L593" s="153">
        <v>41285</v>
      </c>
      <c r="M593" s="154">
        <v>103577.92</v>
      </c>
      <c r="N593" s="154">
        <v>0</v>
      </c>
    </row>
    <row r="594" spans="1:14" ht="13.75" customHeight="1" x14ac:dyDescent="0.35">
      <c r="A594" s="151" t="s">
        <v>2774</v>
      </c>
      <c r="B594" s="152" t="s">
        <v>2775</v>
      </c>
      <c r="C594" s="152" t="s">
        <v>150</v>
      </c>
      <c r="D594" s="152" t="s">
        <v>8081</v>
      </c>
      <c r="E594" s="151" t="s">
        <v>163</v>
      </c>
      <c r="F594" s="152" t="s">
        <v>2776</v>
      </c>
      <c r="G594" s="152" t="s">
        <v>154</v>
      </c>
      <c r="H594" s="152" t="s">
        <v>150</v>
      </c>
      <c r="I594" s="152" t="s">
        <v>2777</v>
      </c>
      <c r="J594" s="152" t="s">
        <v>2778</v>
      </c>
      <c r="K594" s="152" t="s">
        <v>150</v>
      </c>
      <c r="L594" s="153">
        <v>41183</v>
      </c>
      <c r="M594" s="154">
        <v>2913092.8</v>
      </c>
      <c r="N594" s="154">
        <v>0</v>
      </c>
    </row>
    <row r="595" spans="1:14" ht="13.75" customHeight="1" x14ac:dyDescent="0.35">
      <c r="A595" s="151" t="s">
        <v>2779</v>
      </c>
      <c r="B595" s="152" t="s">
        <v>2780</v>
      </c>
      <c r="C595" s="152" t="s">
        <v>150</v>
      </c>
      <c r="D595" s="152" t="s">
        <v>1434</v>
      </c>
      <c r="E595" s="151" t="s">
        <v>152</v>
      </c>
      <c r="F595" s="152" t="s">
        <v>261</v>
      </c>
      <c r="G595" s="152" t="s">
        <v>154</v>
      </c>
      <c r="H595" s="152" t="s">
        <v>1435</v>
      </c>
      <c r="I595" s="152" t="s">
        <v>351</v>
      </c>
      <c r="J595" s="152" t="s">
        <v>2781</v>
      </c>
      <c r="K595" s="152" t="s">
        <v>2782</v>
      </c>
      <c r="L595" s="153">
        <v>41456</v>
      </c>
      <c r="M595" s="154">
        <v>344466.1</v>
      </c>
      <c r="N595" s="154">
        <v>0</v>
      </c>
    </row>
    <row r="596" spans="1:14" ht="13.75" customHeight="1" x14ac:dyDescent="0.35">
      <c r="A596" s="151" t="s">
        <v>2783</v>
      </c>
      <c r="B596" s="152" t="s">
        <v>208</v>
      </c>
      <c r="C596" s="152" t="s">
        <v>2740</v>
      </c>
      <c r="D596" s="152" t="s">
        <v>591</v>
      </c>
      <c r="E596" s="151" t="s">
        <v>260</v>
      </c>
      <c r="F596" s="152" t="s">
        <v>153</v>
      </c>
      <c r="G596" s="152" t="s">
        <v>154</v>
      </c>
      <c r="H596" s="152" t="s">
        <v>2784</v>
      </c>
      <c r="I596" s="152" t="s">
        <v>2741</v>
      </c>
      <c r="J596" s="152" t="s">
        <v>2785</v>
      </c>
      <c r="K596" s="152" t="s">
        <v>150</v>
      </c>
      <c r="L596" s="153">
        <v>41214</v>
      </c>
      <c r="M596" s="154">
        <v>690860</v>
      </c>
      <c r="N596" s="154">
        <v>0</v>
      </c>
    </row>
    <row r="597" spans="1:14" ht="13.75" customHeight="1" x14ac:dyDescent="0.35">
      <c r="A597" s="151" t="s">
        <v>2786</v>
      </c>
      <c r="B597" s="152" t="s">
        <v>2750</v>
      </c>
      <c r="C597" s="152" t="s">
        <v>150</v>
      </c>
      <c r="D597" s="152" t="s">
        <v>2787</v>
      </c>
      <c r="E597" s="151" t="s">
        <v>260</v>
      </c>
      <c r="F597" s="152" t="s">
        <v>349</v>
      </c>
      <c r="G597" s="152" t="s">
        <v>220</v>
      </c>
      <c r="H597" s="152" t="s">
        <v>2788</v>
      </c>
      <c r="I597" s="152" t="s">
        <v>2789</v>
      </c>
      <c r="J597" s="152" t="s">
        <v>2790</v>
      </c>
      <c r="K597" s="152" t="s">
        <v>2791</v>
      </c>
      <c r="L597" s="153">
        <v>41360</v>
      </c>
      <c r="M597" s="154">
        <v>286681</v>
      </c>
      <c r="N597" s="154">
        <v>0</v>
      </c>
    </row>
    <row r="598" spans="1:14" ht="13.75" customHeight="1" x14ac:dyDescent="0.35">
      <c r="A598" s="151" t="s">
        <v>2792</v>
      </c>
      <c r="B598" s="152" t="s">
        <v>2793</v>
      </c>
      <c r="C598" s="152" t="s">
        <v>150</v>
      </c>
      <c r="D598" s="152" t="s">
        <v>1834</v>
      </c>
      <c r="E598" s="151" t="s">
        <v>2190</v>
      </c>
      <c r="F598" s="152" t="s">
        <v>1835</v>
      </c>
      <c r="G598" s="152" t="s">
        <v>154</v>
      </c>
      <c r="H598" s="152" t="s">
        <v>1836</v>
      </c>
      <c r="I598" s="152" t="s">
        <v>2794</v>
      </c>
      <c r="J598" s="152" t="s">
        <v>2795</v>
      </c>
      <c r="K598" s="152" t="s">
        <v>2796</v>
      </c>
      <c r="L598" s="153">
        <v>41338</v>
      </c>
      <c r="M598" s="154">
        <v>123889.54</v>
      </c>
      <c r="N598" s="154">
        <v>0</v>
      </c>
    </row>
    <row r="599" spans="1:14" ht="13.75" customHeight="1" x14ac:dyDescent="0.35">
      <c r="A599" s="151" t="s">
        <v>2797</v>
      </c>
      <c r="B599" s="152" t="s">
        <v>2798</v>
      </c>
      <c r="C599" s="152" t="s">
        <v>2799</v>
      </c>
      <c r="D599" s="152" t="s">
        <v>2800</v>
      </c>
      <c r="E599" s="151" t="s">
        <v>260</v>
      </c>
      <c r="F599" s="152" t="s">
        <v>556</v>
      </c>
      <c r="G599" s="152" t="s">
        <v>154</v>
      </c>
      <c r="H599" s="152" t="s">
        <v>2801</v>
      </c>
      <c r="I599" s="152" t="s">
        <v>2802</v>
      </c>
      <c r="J599" s="152" t="s">
        <v>2803</v>
      </c>
      <c r="K599" s="152" t="s">
        <v>2804</v>
      </c>
      <c r="L599" s="153">
        <v>41379</v>
      </c>
      <c r="M599" s="154">
        <v>170209</v>
      </c>
      <c r="N599" s="154">
        <v>0</v>
      </c>
    </row>
    <row r="600" spans="1:14" ht="13.75" customHeight="1" x14ac:dyDescent="0.35">
      <c r="A600" s="151" t="s">
        <v>2805</v>
      </c>
      <c r="B600" s="152" t="s">
        <v>2806</v>
      </c>
      <c r="C600" s="152" t="s">
        <v>150</v>
      </c>
      <c r="D600" s="152" t="s">
        <v>2729</v>
      </c>
      <c r="E600" s="151" t="s">
        <v>260</v>
      </c>
      <c r="F600" s="152" t="s">
        <v>328</v>
      </c>
      <c r="G600" s="152" t="s">
        <v>1104</v>
      </c>
      <c r="H600" s="152" t="s">
        <v>150</v>
      </c>
      <c r="I600" s="152" t="s">
        <v>150</v>
      </c>
      <c r="J600" s="152" t="s">
        <v>150</v>
      </c>
      <c r="K600" s="152" t="s">
        <v>150</v>
      </c>
      <c r="L600" s="153">
        <v>41365</v>
      </c>
      <c r="M600" s="154">
        <v>398286.25</v>
      </c>
      <c r="N600" s="154">
        <v>0</v>
      </c>
    </row>
    <row r="601" spans="1:14" ht="13.75" customHeight="1" x14ac:dyDescent="0.35">
      <c r="A601" s="151" t="s">
        <v>2807</v>
      </c>
      <c r="B601" s="152" t="s">
        <v>2808</v>
      </c>
      <c r="C601" s="152" t="s">
        <v>2809</v>
      </c>
      <c r="D601" s="152" t="s">
        <v>1582</v>
      </c>
      <c r="E601" s="151" t="s">
        <v>163</v>
      </c>
      <c r="F601" s="152" t="s">
        <v>512</v>
      </c>
      <c r="G601" s="152" t="s">
        <v>154</v>
      </c>
      <c r="H601" s="152" t="s">
        <v>1583</v>
      </c>
      <c r="I601" s="152" t="s">
        <v>2810</v>
      </c>
      <c r="J601" s="152" t="s">
        <v>2811</v>
      </c>
      <c r="K601" s="152" t="s">
        <v>2812</v>
      </c>
      <c r="L601" s="153">
        <v>41426</v>
      </c>
      <c r="M601" s="154">
        <v>130455.5</v>
      </c>
      <c r="N601" s="154">
        <v>0</v>
      </c>
    </row>
    <row r="602" spans="1:14" ht="13.75" customHeight="1" x14ac:dyDescent="0.35">
      <c r="A602" s="151" t="s">
        <v>2813</v>
      </c>
      <c r="B602" s="152" t="s">
        <v>2686</v>
      </c>
      <c r="C602" s="152" t="s">
        <v>2814</v>
      </c>
      <c r="D602" s="152" t="s">
        <v>1834</v>
      </c>
      <c r="E602" s="151" t="s">
        <v>2190</v>
      </c>
      <c r="F602" s="152" t="s">
        <v>1835</v>
      </c>
      <c r="G602" s="152" t="s">
        <v>154</v>
      </c>
      <c r="H602" s="152" t="s">
        <v>2815</v>
      </c>
      <c r="I602" s="152" t="s">
        <v>2607</v>
      </c>
      <c r="J602" s="152" t="s">
        <v>2688</v>
      </c>
      <c r="K602" s="152" t="s">
        <v>2816</v>
      </c>
      <c r="L602" s="153">
        <v>41373</v>
      </c>
      <c r="M602" s="154">
        <v>120000</v>
      </c>
      <c r="N602" s="154">
        <v>0</v>
      </c>
    </row>
    <row r="603" spans="1:14" ht="13.75" customHeight="1" x14ac:dyDescent="0.35">
      <c r="A603" s="151" t="s">
        <v>2817</v>
      </c>
      <c r="B603" s="152" t="s">
        <v>2686</v>
      </c>
      <c r="C603" s="152" t="s">
        <v>150</v>
      </c>
      <c r="D603" s="152" t="s">
        <v>1834</v>
      </c>
      <c r="E603" s="151" t="s">
        <v>163</v>
      </c>
      <c r="F603" s="152" t="s">
        <v>1835</v>
      </c>
      <c r="G603" s="152" t="s">
        <v>154</v>
      </c>
      <c r="H603" s="152" t="s">
        <v>2818</v>
      </c>
      <c r="I603" s="152" t="s">
        <v>2607</v>
      </c>
      <c r="J603" s="152" t="s">
        <v>2688</v>
      </c>
      <c r="K603" s="152" t="s">
        <v>2819</v>
      </c>
      <c r="L603" s="153">
        <v>41381</v>
      </c>
      <c r="M603" s="154">
        <v>120000.01</v>
      </c>
      <c r="N603" s="154">
        <v>0</v>
      </c>
    </row>
    <row r="604" spans="1:14" ht="13.75" customHeight="1" x14ac:dyDescent="0.35">
      <c r="A604" s="151" t="s">
        <v>2820</v>
      </c>
      <c r="B604" s="152" t="s">
        <v>2821</v>
      </c>
      <c r="C604" s="152" t="s">
        <v>2822</v>
      </c>
      <c r="D604" s="152" t="s">
        <v>2823</v>
      </c>
      <c r="E604" s="151" t="s">
        <v>163</v>
      </c>
      <c r="F604" s="152" t="s">
        <v>517</v>
      </c>
      <c r="G604" s="152" t="s">
        <v>154</v>
      </c>
      <c r="H604" s="152" t="s">
        <v>2824</v>
      </c>
      <c r="I604" s="152" t="s">
        <v>2825</v>
      </c>
      <c r="J604" s="152" t="s">
        <v>2826</v>
      </c>
      <c r="K604" s="152" t="s">
        <v>2827</v>
      </c>
      <c r="L604" s="153">
        <v>41400</v>
      </c>
      <c r="M604" s="154">
        <v>398112</v>
      </c>
      <c r="N604" s="154">
        <v>0</v>
      </c>
    </row>
    <row r="605" spans="1:14" ht="13.75" customHeight="1" x14ac:dyDescent="0.35">
      <c r="A605" s="151" t="s">
        <v>2828</v>
      </c>
      <c r="B605" s="152" t="s">
        <v>2829</v>
      </c>
      <c r="C605" s="152" t="s">
        <v>2830</v>
      </c>
      <c r="D605" s="152" t="s">
        <v>567</v>
      </c>
      <c r="E605" s="151" t="s">
        <v>260</v>
      </c>
      <c r="F605" s="152" t="s">
        <v>153</v>
      </c>
      <c r="G605" s="152" t="s">
        <v>154</v>
      </c>
      <c r="H605" s="152" t="s">
        <v>2831</v>
      </c>
      <c r="I605" s="152" t="s">
        <v>2741</v>
      </c>
      <c r="J605" s="152" t="s">
        <v>2832</v>
      </c>
      <c r="K605" s="152" t="s">
        <v>2833</v>
      </c>
      <c r="L605" s="153">
        <v>41395</v>
      </c>
      <c r="M605" s="154">
        <v>417281</v>
      </c>
      <c r="N605" s="154">
        <v>0</v>
      </c>
    </row>
    <row r="606" spans="1:14" ht="13.75" customHeight="1" x14ac:dyDescent="0.35">
      <c r="A606" s="151" t="s">
        <v>2834</v>
      </c>
      <c r="B606" s="152" t="s">
        <v>2835</v>
      </c>
      <c r="C606" s="152" t="s">
        <v>2836</v>
      </c>
      <c r="D606" s="152" t="s">
        <v>199</v>
      </c>
      <c r="E606" s="151" t="s">
        <v>1074</v>
      </c>
      <c r="F606" s="152" t="s">
        <v>200</v>
      </c>
      <c r="G606" s="152" t="s">
        <v>220</v>
      </c>
      <c r="H606" s="152" t="s">
        <v>426</v>
      </c>
      <c r="I606" s="152" t="s">
        <v>2837</v>
      </c>
      <c r="J606" s="152" t="s">
        <v>2838</v>
      </c>
      <c r="K606" s="152" t="s">
        <v>2839</v>
      </c>
      <c r="L606" s="153">
        <v>41409</v>
      </c>
      <c r="M606" s="154">
        <v>148006</v>
      </c>
      <c r="N606" s="154">
        <v>52418.820000000007</v>
      </c>
    </row>
    <row r="607" spans="1:14" ht="13.75" customHeight="1" x14ac:dyDescent="0.35">
      <c r="A607" s="151" t="s">
        <v>2840</v>
      </c>
      <c r="B607" s="152" t="s">
        <v>2841</v>
      </c>
      <c r="C607" s="152" t="s">
        <v>150</v>
      </c>
      <c r="D607" s="152" t="s">
        <v>2842</v>
      </c>
      <c r="E607" s="151" t="s">
        <v>163</v>
      </c>
      <c r="F607" s="152" t="s">
        <v>685</v>
      </c>
      <c r="G607" s="152" t="s">
        <v>154</v>
      </c>
      <c r="H607" s="152" t="s">
        <v>2843</v>
      </c>
      <c r="I607" s="152" t="s">
        <v>150</v>
      </c>
      <c r="J607" s="152" t="s">
        <v>2844</v>
      </c>
      <c r="K607" s="152" t="s">
        <v>2845</v>
      </c>
      <c r="L607" s="153">
        <v>41409</v>
      </c>
      <c r="M607" s="154">
        <v>113815</v>
      </c>
      <c r="N607" s="154">
        <v>0</v>
      </c>
    </row>
    <row r="608" spans="1:14" ht="13.75" customHeight="1" x14ac:dyDescent="0.35">
      <c r="A608" s="151" t="s">
        <v>2846</v>
      </c>
      <c r="B608" s="152" t="s">
        <v>2847</v>
      </c>
      <c r="C608" s="152" t="s">
        <v>150</v>
      </c>
      <c r="D608" s="152" t="s">
        <v>2297</v>
      </c>
      <c r="E608" s="151" t="s">
        <v>163</v>
      </c>
      <c r="F608" s="152" t="s">
        <v>219</v>
      </c>
      <c r="G608" s="152" t="s">
        <v>220</v>
      </c>
      <c r="H608" s="152" t="s">
        <v>226</v>
      </c>
      <c r="I608" s="152" t="s">
        <v>2544</v>
      </c>
      <c r="J608" s="152" t="s">
        <v>2848</v>
      </c>
      <c r="K608" s="152" t="s">
        <v>2849</v>
      </c>
      <c r="L608" s="153">
        <v>41275</v>
      </c>
      <c r="M608" s="154">
        <v>107544.8</v>
      </c>
      <c r="N608" s="154">
        <v>0</v>
      </c>
    </row>
    <row r="609" spans="1:14" ht="13.75" customHeight="1" x14ac:dyDescent="0.35">
      <c r="A609" s="151" t="s">
        <v>2850</v>
      </c>
      <c r="B609" s="152" t="s">
        <v>2851</v>
      </c>
      <c r="C609" s="152" t="s">
        <v>150</v>
      </c>
      <c r="D609" s="152" t="s">
        <v>2852</v>
      </c>
      <c r="E609" s="151" t="s">
        <v>163</v>
      </c>
      <c r="F609" s="152" t="s">
        <v>2853</v>
      </c>
      <c r="G609" s="152" t="s">
        <v>154</v>
      </c>
      <c r="H609" s="152" t="s">
        <v>2854</v>
      </c>
      <c r="I609" s="152" t="s">
        <v>2855</v>
      </c>
      <c r="J609" s="152" t="s">
        <v>2856</v>
      </c>
      <c r="K609" s="152" t="s">
        <v>2857</v>
      </c>
      <c r="L609" s="153">
        <v>41449</v>
      </c>
      <c r="M609" s="154">
        <v>122918</v>
      </c>
      <c r="N609" s="154">
        <v>0</v>
      </c>
    </row>
    <row r="610" spans="1:14" ht="13.75" customHeight="1" x14ac:dyDescent="0.35">
      <c r="A610" s="151" t="s">
        <v>2858</v>
      </c>
      <c r="B610" s="152" t="s">
        <v>2859</v>
      </c>
      <c r="C610" s="152" t="s">
        <v>150</v>
      </c>
      <c r="D610" s="152" t="s">
        <v>2860</v>
      </c>
      <c r="E610" s="151" t="s">
        <v>163</v>
      </c>
      <c r="F610" s="152" t="s">
        <v>261</v>
      </c>
      <c r="G610" s="152" t="s">
        <v>154</v>
      </c>
      <c r="H610" s="152" t="s">
        <v>2861</v>
      </c>
      <c r="I610" s="152" t="s">
        <v>2862</v>
      </c>
      <c r="J610" s="152" t="s">
        <v>2863</v>
      </c>
      <c r="K610" s="152" t="s">
        <v>150</v>
      </c>
      <c r="L610" s="153">
        <v>41548</v>
      </c>
      <c r="M610" s="154">
        <v>674269.08</v>
      </c>
      <c r="N610" s="154">
        <v>0</v>
      </c>
    </row>
    <row r="611" spans="1:14" ht="13.75" customHeight="1" x14ac:dyDescent="0.35">
      <c r="A611" s="151" t="s">
        <v>2864</v>
      </c>
      <c r="B611" s="152" t="s">
        <v>8082</v>
      </c>
      <c r="C611" s="152" t="s">
        <v>150</v>
      </c>
      <c r="D611" s="152" t="s">
        <v>7612</v>
      </c>
      <c r="E611" s="151" t="s">
        <v>163</v>
      </c>
      <c r="F611" s="152" t="s">
        <v>1571</v>
      </c>
      <c r="G611" s="152" t="s">
        <v>154</v>
      </c>
      <c r="H611" s="152" t="s">
        <v>1572</v>
      </c>
      <c r="I611" s="152" t="s">
        <v>150</v>
      </c>
      <c r="J611" s="152" t="s">
        <v>2865</v>
      </c>
      <c r="K611" s="152" t="s">
        <v>2866</v>
      </c>
      <c r="L611" s="153">
        <v>41456</v>
      </c>
      <c r="M611" s="154">
        <v>323500</v>
      </c>
      <c r="N611" s="154">
        <v>0</v>
      </c>
    </row>
    <row r="612" spans="1:14" ht="13.75" customHeight="1" x14ac:dyDescent="0.35">
      <c r="A612" s="151" t="s">
        <v>2867</v>
      </c>
      <c r="B612" s="152" t="s">
        <v>2868</v>
      </c>
      <c r="C612" s="152" t="s">
        <v>150</v>
      </c>
      <c r="D612" s="152" t="s">
        <v>286</v>
      </c>
      <c r="E612" s="151" t="s">
        <v>163</v>
      </c>
      <c r="F612" s="152" t="s">
        <v>231</v>
      </c>
      <c r="G612" s="152" t="s">
        <v>154</v>
      </c>
      <c r="H612" s="152" t="s">
        <v>1878</v>
      </c>
      <c r="I612" s="152" t="s">
        <v>2869</v>
      </c>
      <c r="J612" s="152" t="s">
        <v>2870</v>
      </c>
      <c r="K612" s="152" t="s">
        <v>2871</v>
      </c>
      <c r="L612" s="153">
        <v>41334</v>
      </c>
      <c r="M612" s="154">
        <v>145676.89000000001</v>
      </c>
      <c r="N612" s="154">
        <v>0</v>
      </c>
    </row>
    <row r="613" spans="1:14" ht="13.75" customHeight="1" x14ac:dyDescent="0.35">
      <c r="A613" s="151" t="s">
        <v>2872</v>
      </c>
      <c r="B613" s="152" t="s">
        <v>2873</v>
      </c>
      <c r="C613" s="152" t="s">
        <v>150</v>
      </c>
      <c r="D613" s="152" t="s">
        <v>2874</v>
      </c>
      <c r="E613" s="151" t="s">
        <v>260</v>
      </c>
      <c r="F613" s="152" t="s">
        <v>2776</v>
      </c>
      <c r="G613" s="152" t="s">
        <v>154</v>
      </c>
      <c r="H613" s="152" t="s">
        <v>2875</v>
      </c>
      <c r="I613" s="152" t="s">
        <v>480</v>
      </c>
      <c r="J613" s="152" t="s">
        <v>480</v>
      </c>
      <c r="K613" s="152" t="s">
        <v>480</v>
      </c>
      <c r="L613" s="153">
        <v>41456</v>
      </c>
      <c r="M613" s="154">
        <v>9685941.7100000009</v>
      </c>
      <c r="N613" s="154">
        <v>0</v>
      </c>
    </row>
    <row r="614" spans="1:14" ht="13.75" customHeight="1" x14ac:dyDescent="0.35">
      <c r="A614" s="151" t="s">
        <v>2876</v>
      </c>
      <c r="B614" s="152" t="s">
        <v>2877</v>
      </c>
      <c r="C614" s="152" t="s">
        <v>150</v>
      </c>
      <c r="D614" s="152" t="s">
        <v>2729</v>
      </c>
      <c r="E614" s="151" t="s">
        <v>260</v>
      </c>
      <c r="F614" s="152" t="s">
        <v>328</v>
      </c>
      <c r="G614" s="152" t="s">
        <v>154</v>
      </c>
      <c r="H614" s="152" t="s">
        <v>2878</v>
      </c>
      <c r="I614" s="152" t="s">
        <v>2879</v>
      </c>
      <c r="J614" s="152" t="s">
        <v>150</v>
      </c>
      <c r="K614" s="152" t="s">
        <v>150</v>
      </c>
      <c r="L614" s="153">
        <v>41518</v>
      </c>
      <c r="M614" s="154">
        <v>3099682</v>
      </c>
      <c r="N614" s="154">
        <v>0</v>
      </c>
    </row>
    <row r="615" spans="1:14" ht="13.75" customHeight="1" x14ac:dyDescent="0.35">
      <c r="A615" s="151" t="s">
        <v>2880</v>
      </c>
      <c r="B615" s="152" t="s">
        <v>2881</v>
      </c>
      <c r="C615" s="152" t="s">
        <v>150</v>
      </c>
      <c r="D615" s="152" t="s">
        <v>705</v>
      </c>
      <c r="E615" s="151" t="s">
        <v>163</v>
      </c>
      <c r="F615" s="152" t="s">
        <v>706</v>
      </c>
      <c r="G615" s="152" t="s">
        <v>154</v>
      </c>
      <c r="H615" s="152" t="s">
        <v>2882</v>
      </c>
      <c r="I615" s="152" t="s">
        <v>2883</v>
      </c>
      <c r="J615" s="152" t="s">
        <v>2884</v>
      </c>
      <c r="K615" s="152" t="s">
        <v>2885</v>
      </c>
      <c r="L615" s="153">
        <v>41535</v>
      </c>
      <c r="M615" s="154">
        <v>219458</v>
      </c>
      <c r="N615" s="154">
        <v>0</v>
      </c>
    </row>
    <row r="616" spans="1:14" ht="13.75" customHeight="1" x14ac:dyDescent="0.35">
      <c r="A616" s="151" t="s">
        <v>2886</v>
      </c>
      <c r="B616" s="152" t="s">
        <v>2887</v>
      </c>
      <c r="C616" s="152" t="s">
        <v>150</v>
      </c>
      <c r="D616" s="152" t="s">
        <v>1321</v>
      </c>
      <c r="E616" s="151" t="s">
        <v>152</v>
      </c>
      <c r="F616" s="152" t="s">
        <v>1016</v>
      </c>
      <c r="G616" s="152" t="s">
        <v>154</v>
      </c>
      <c r="H616" s="152" t="s">
        <v>1017</v>
      </c>
      <c r="I616" s="152" t="s">
        <v>150</v>
      </c>
      <c r="J616" s="152" t="s">
        <v>150</v>
      </c>
      <c r="K616" s="152" t="s">
        <v>2888</v>
      </c>
      <c r="L616" s="153">
        <v>41498</v>
      </c>
      <c r="M616" s="154">
        <v>722880</v>
      </c>
      <c r="N616" s="154">
        <v>0</v>
      </c>
    </row>
    <row r="617" spans="1:14" ht="13.75" customHeight="1" x14ac:dyDescent="0.35">
      <c r="A617" s="151" t="s">
        <v>2889</v>
      </c>
      <c r="B617" s="152" t="s">
        <v>208</v>
      </c>
      <c r="C617" s="152" t="s">
        <v>2890</v>
      </c>
      <c r="D617" s="152" t="s">
        <v>2051</v>
      </c>
      <c r="E617" s="151" t="s">
        <v>163</v>
      </c>
      <c r="F617" s="152" t="s">
        <v>164</v>
      </c>
      <c r="G617" s="152" t="s">
        <v>154</v>
      </c>
      <c r="H617" s="152" t="s">
        <v>2891</v>
      </c>
      <c r="I617" s="152" t="s">
        <v>2892</v>
      </c>
      <c r="J617" s="152" t="s">
        <v>2893</v>
      </c>
      <c r="K617" s="152" t="s">
        <v>2894</v>
      </c>
      <c r="L617" s="153">
        <v>41358</v>
      </c>
      <c r="M617" s="154">
        <v>586000</v>
      </c>
      <c r="N617" s="154">
        <v>0</v>
      </c>
    </row>
    <row r="618" spans="1:14" ht="13.75" customHeight="1" x14ac:dyDescent="0.35">
      <c r="A618" s="151" t="s">
        <v>2895</v>
      </c>
      <c r="B618" s="152" t="s">
        <v>2896</v>
      </c>
      <c r="C618" s="152" t="s">
        <v>2897</v>
      </c>
      <c r="D618" s="152" t="s">
        <v>184</v>
      </c>
      <c r="E618" s="151" t="s">
        <v>163</v>
      </c>
      <c r="F618" s="152" t="s">
        <v>185</v>
      </c>
      <c r="G618" s="152" t="s">
        <v>154</v>
      </c>
      <c r="H618" s="152" t="s">
        <v>2898</v>
      </c>
      <c r="I618" s="152" t="s">
        <v>2899</v>
      </c>
      <c r="J618" s="152" t="s">
        <v>2900</v>
      </c>
      <c r="K618" s="152" t="s">
        <v>2901</v>
      </c>
      <c r="L618" s="153">
        <v>41487</v>
      </c>
      <c r="M618" s="154">
        <v>734976.04</v>
      </c>
      <c r="N618" s="154">
        <v>0</v>
      </c>
    </row>
    <row r="619" spans="1:14" ht="13.75" customHeight="1" x14ac:dyDescent="0.35">
      <c r="A619" s="151" t="s">
        <v>2902</v>
      </c>
      <c r="B619" s="152" t="s">
        <v>2903</v>
      </c>
      <c r="C619" s="152" t="s">
        <v>2904</v>
      </c>
      <c r="D619" s="152" t="s">
        <v>1622</v>
      </c>
      <c r="E619" s="151" t="s">
        <v>163</v>
      </c>
      <c r="F619" s="152" t="s">
        <v>517</v>
      </c>
      <c r="G619" s="152" t="s">
        <v>154</v>
      </c>
      <c r="H619" s="152" t="s">
        <v>518</v>
      </c>
      <c r="I619" s="152" t="s">
        <v>2905</v>
      </c>
      <c r="J619" s="152" t="s">
        <v>2906</v>
      </c>
      <c r="K619" s="152" t="s">
        <v>2907</v>
      </c>
      <c r="L619" s="153">
        <v>41518</v>
      </c>
      <c r="M619" s="154">
        <v>180000</v>
      </c>
      <c r="N619" s="154">
        <v>0</v>
      </c>
    </row>
    <row r="620" spans="1:14" ht="13.75" customHeight="1" x14ac:dyDescent="0.35">
      <c r="A620" s="151" t="s">
        <v>2908</v>
      </c>
      <c r="B620" s="152" t="s">
        <v>2806</v>
      </c>
      <c r="C620" s="152" t="s">
        <v>150</v>
      </c>
      <c r="D620" s="152" t="s">
        <v>2729</v>
      </c>
      <c r="E620" s="151" t="s">
        <v>260</v>
      </c>
      <c r="F620" s="152" t="s">
        <v>328</v>
      </c>
      <c r="G620" s="152" t="s">
        <v>220</v>
      </c>
      <c r="H620" s="152" t="s">
        <v>2909</v>
      </c>
      <c r="I620" s="152" t="s">
        <v>150</v>
      </c>
      <c r="J620" s="152" t="s">
        <v>150</v>
      </c>
      <c r="K620" s="152" t="s">
        <v>150</v>
      </c>
      <c r="L620" s="153">
        <v>41609</v>
      </c>
      <c r="M620" s="154">
        <v>875725</v>
      </c>
      <c r="N620" s="154">
        <v>0</v>
      </c>
    </row>
    <row r="621" spans="1:14" ht="13.75" customHeight="1" x14ac:dyDescent="0.35">
      <c r="A621" s="151" t="s">
        <v>2910</v>
      </c>
      <c r="B621" s="152" t="s">
        <v>2911</v>
      </c>
      <c r="C621" s="152" t="s">
        <v>150</v>
      </c>
      <c r="D621" s="152" t="s">
        <v>1434</v>
      </c>
      <c r="E621" s="151" t="s">
        <v>260</v>
      </c>
      <c r="F621" s="152" t="s">
        <v>261</v>
      </c>
      <c r="G621" s="152" t="s">
        <v>154</v>
      </c>
      <c r="H621" s="152" t="s">
        <v>2912</v>
      </c>
      <c r="I621" s="152" t="s">
        <v>960</v>
      </c>
      <c r="J621" s="152" t="s">
        <v>2913</v>
      </c>
      <c r="K621" s="152" t="s">
        <v>2914</v>
      </c>
      <c r="L621" s="153">
        <v>41608</v>
      </c>
      <c r="M621" s="154">
        <v>133751</v>
      </c>
      <c r="N621" s="154">
        <v>0</v>
      </c>
    </row>
    <row r="622" spans="1:14" ht="13.75" customHeight="1" x14ac:dyDescent="0.35">
      <c r="A622" s="151" t="s">
        <v>2915</v>
      </c>
      <c r="B622" s="152" t="s">
        <v>2916</v>
      </c>
      <c r="C622" s="152" t="s">
        <v>150</v>
      </c>
      <c r="D622" s="152" t="s">
        <v>667</v>
      </c>
      <c r="E622" s="151" t="s">
        <v>152</v>
      </c>
      <c r="F622" s="152" t="s">
        <v>668</v>
      </c>
      <c r="G622" s="152" t="s">
        <v>154</v>
      </c>
      <c r="H622" s="152" t="s">
        <v>1378</v>
      </c>
      <c r="I622" s="152" t="s">
        <v>2917</v>
      </c>
      <c r="J622" s="152" t="s">
        <v>2918</v>
      </c>
      <c r="K622" s="152" t="s">
        <v>2919</v>
      </c>
      <c r="L622" s="153">
        <v>41515</v>
      </c>
      <c r="M622" s="154">
        <v>447487.62</v>
      </c>
      <c r="N622" s="154">
        <v>0</v>
      </c>
    </row>
    <row r="623" spans="1:14" ht="13.75" customHeight="1" x14ac:dyDescent="0.35">
      <c r="A623" s="151" t="s">
        <v>2920</v>
      </c>
      <c r="B623" s="152" t="s">
        <v>2921</v>
      </c>
      <c r="C623" s="152" t="s">
        <v>150</v>
      </c>
      <c r="D623" s="152" t="s">
        <v>326</v>
      </c>
      <c r="E623" s="151" t="s">
        <v>260</v>
      </c>
      <c r="F623" s="152" t="s">
        <v>328</v>
      </c>
      <c r="G623" s="152" t="s">
        <v>154</v>
      </c>
      <c r="H623" s="152" t="s">
        <v>2922</v>
      </c>
      <c r="I623" s="152" t="s">
        <v>2923</v>
      </c>
      <c r="J623" s="152" t="s">
        <v>150</v>
      </c>
      <c r="K623" s="152" t="s">
        <v>150</v>
      </c>
      <c r="L623" s="153">
        <v>41518</v>
      </c>
      <c r="M623" s="154">
        <v>7603413.0999999996</v>
      </c>
      <c r="N623" s="154">
        <v>0</v>
      </c>
    </row>
    <row r="624" spans="1:14" ht="13.75" customHeight="1" x14ac:dyDescent="0.35">
      <c r="A624" s="151" t="s">
        <v>2924</v>
      </c>
      <c r="B624" s="152" t="s">
        <v>2925</v>
      </c>
      <c r="C624" s="152" t="s">
        <v>150</v>
      </c>
      <c r="D624" s="152" t="s">
        <v>326</v>
      </c>
      <c r="E624" s="151" t="s">
        <v>260</v>
      </c>
      <c r="F624" s="152" t="s">
        <v>328</v>
      </c>
      <c r="G624" s="152" t="s">
        <v>154</v>
      </c>
      <c r="H624" s="152" t="s">
        <v>2926</v>
      </c>
      <c r="I624" s="152" t="s">
        <v>150</v>
      </c>
      <c r="J624" s="152" t="s">
        <v>150</v>
      </c>
      <c r="K624" s="152" t="s">
        <v>150</v>
      </c>
      <c r="L624" s="153">
        <v>41518</v>
      </c>
      <c r="M624" s="154">
        <v>1125751.1399999999</v>
      </c>
      <c r="N624" s="154">
        <v>0</v>
      </c>
    </row>
    <row r="625" spans="1:14" ht="13.75" customHeight="1" x14ac:dyDescent="0.35">
      <c r="A625" s="151" t="s">
        <v>2927</v>
      </c>
      <c r="B625" s="152" t="s">
        <v>2928</v>
      </c>
      <c r="C625" s="152" t="s">
        <v>150</v>
      </c>
      <c r="D625" s="152" t="s">
        <v>326</v>
      </c>
      <c r="E625" s="151" t="s">
        <v>260</v>
      </c>
      <c r="F625" s="152" t="s">
        <v>328</v>
      </c>
      <c r="G625" s="152" t="s">
        <v>154</v>
      </c>
      <c r="H625" s="152" t="s">
        <v>2929</v>
      </c>
      <c r="I625" s="152" t="s">
        <v>480</v>
      </c>
      <c r="J625" s="152" t="s">
        <v>480</v>
      </c>
      <c r="K625" s="152" t="s">
        <v>480</v>
      </c>
      <c r="L625" s="153">
        <v>41518</v>
      </c>
      <c r="M625" s="154">
        <v>740243.55</v>
      </c>
      <c r="N625" s="154">
        <v>0</v>
      </c>
    </row>
    <row r="626" spans="1:14" ht="13.75" customHeight="1" x14ac:dyDescent="0.35">
      <c r="A626" s="151" t="s">
        <v>2930</v>
      </c>
      <c r="B626" s="152" t="s">
        <v>2931</v>
      </c>
      <c r="C626" s="152" t="s">
        <v>150</v>
      </c>
      <c r="D626" s="152" t="s">
        <v>2729</v>
      </c>
      <c r="E626" s="151" t="s">
        <v>163</v>
      </c>
      <c r="F626" s="152" t="s">
        <v>1766</v>
      </c>
      <c r="G626" s="152" t="s">
        <v>154</v>
      </c>
      <c r="H626" s="152" t="s">
        <v>2929</v>
      </c>
      <c r="I626" s="152" t="s">
        <v>150</v>
      </c>
      <c r="J626" s="152" t="s">
        <v>150</v>
      </c>
      <c r="K626" s="152" t="s">
        <v>150</v>
      </c>
      <c r="L626" s="153">
        <v>41518</v>
      </c>
      <c r="M626" s="154">
        <v>197109</v>
      </c>
      <c r="N626" s="154">
        <v>0</v>
      </c>
    </row>
    <row r="627" spans="1:14" ht="13.75" customHeight="1" x14ac:dyDescent="0.35">
      <c r="A627" s="151" t="s">
        <v>2932</v>
      </c>
      <c r="B627" s="152" t="s">
        <v>2933</v>
      </c>
      <c r="C627" s="152" t="s">
        <v>150</v>
      </c>
      <c r="D627" s="152" t="s">
        <v>2729</v>
      </c>
      <c r="E627" s="151" t="s">
        <v>163</v>
      </c>
      <c r="F627" s="152" t="s">
        <v>1766</v>
      </c>
      <c r="G627" s="152" t="s">
        <v>154</v>
      </c>
      <c r="H627" s="152" t="s">
        <v>2934</v>
      </c>
      <c r="I627" s="152" t="s">
        <v>150</v>
      </c>
      <c r="J627" s="152" t="s">
        <v>150</v>
      </c>
      <c r="K627" s="152" t="s">
        <v>150</v>
      </c>
      <c r="L627" s="153">
        <v>41518</v>
      </c>
      <c r="M627" s="154">
        <v>150051</v>
      </c>
      <c r="N627" s="154">
        <v>0</v>
      </c>
    </row>
    <row r="628" spans="1:14" ht="13.75" customHeight="1" x14ac:dyDescent="0.35">
      <c r="A628" s="151" t="s">
        <v>2935</v>
      </c>
      <c r="B628" s="152" t="s">
        <v>2936</v>
      </c>
      <c r="C628" s="152" t="s">
        <v>150</v>
      </c>
      <c r="D628" s="152" t="s">
        <v>2729</v>
      </c>
      <c r="E628" s="151" t="s">
        <v>163</v>
      </c>
      <c r="F628" s="152" t="s">
        <v>1766</v>
      </c>
      <c r="G628" s="152" t="s">
        <v>154</v>
      </c>
      <c r="H628" s="152" t="s">
        <v>2934</v>
      </c>
      <c r="I628" s="152" t="s">
        <v>150</v>
      </c>
      <c r="J628" s="152" t="s">
        <v>150</v>
      </c>
      <c r="K628" s="152" t="s">
        <v>150</v>
      </c>
      <c r="L628" s="153">
        <v>41518</v>
      </c>
      <c r="M628" s="154">
        <v>170918</v>
      </c>
      <c r="N628" s="154">
        <v>0</v>
      </c>
    </row>
    <row r="629" spans="1:14" ht="13.75" customHeight="1" x14ac:dyDescent="0.35">
      <c r="A629" s="151" t="s">
        <v>2937</v>
      </c>
      <c r="B629" s="152" t="s">
        <v>2938</v>
      </c>
      <c r="C629" s="152" t="s">
        <v>150</v>
      </c>
      <c r="D629" s="152" t="s">
        <v>2729</v>
      </c>
      <c r="E629" s="151" t="s">
        <v>260</v>
      </c>
      <c r="F629" s="152" t="s">
        <v>328</v>
      </c>
      <c r="G629" s="152" t="s">
        <v>154</v>
      </c>
      <c r="H629" s="152" t="s">
        <v>2938</v>
      </c>
      <c r="I629" s="152" t="s">
        <v>150</v>
      </c>
      <c r="J629" s="152" t="s">
        <v>2939</v>
      </c>
      <c r="K629" s="152" t="s">
        <v>150</v>
      </c>
      <c r="L629" s="153">
        <v>41518</v>
      </c>
      <c r="M629" s="154">
        <v>2878918.74</v>
      </c>
      <c r="N629" s="154">
        <v>0</v>
      </c>
    </row>
    <row r="630" spans="1:14" ht="13.75" customHeight="1" x14ac:dyDescent="0.35">
      <c r="A630" s="151" t="s">
        <v>2940</v>
      </c>
      <c r="B630" s="152" t="s">
        <v>2941</v>
      </c>
      <c r="C630" s="152" t="s">
        <v>150</v>
      </c>
      <c r="D630" s="152" t="s">
        <v>2729</v>
      </c>
      <c r="E630" s="151" t="s">
        <v>163</v>
      </c>
      <c r="F630" s="152" t="s">
        <v>1766</v>
      </c>
      <c r="G630" s="152" t="s">
        <v>154</v>
      </c>
      <c r="H630" s="152" t="s">
        <v>2942</v>
      </c>
      <c r="I630" s="152" t="s">
        <v>150</v>
      </c>
      <c r="J630" s="152" t="s">
        <v>150</v>
      </c>
      <c r="K630" s="152" t="s">
        <v>150</v>
      </c>
      <c r="L630" s="153">
        <v>41518</v>
      </c>
      <c r="M630" s="154">
        <v>478622</v>
      </c>
      <c r="N630" s="154">
        <v>0</v>
      </c>
    </row>
    <row r="631" spans="1:14" ht="13.75" customHeight="1" x14ac:dyDescent="0.35">
      <c r="A631" s="151" t="s">
        <v>2943</v>
      </c>
      <c r="B631" s="152" t="s">
        <v>2944</v>
      </c>
      <c r="C631" s="152" t="s">
        <v>150</v>
      </c>
      <c r="D631" s="152" t="s">
        <v>7612</v>
      </c>
      <c r="E631" s="151" t="s">
        <v>163</v>
      </c>
      <c r="F631" s="152" t="s">
        <v>1571</v>
      </c>
      <c r="G631" s="152" t="s">
        <v>154</v>
      </c>
      <c r="H631" s="152" t="s">
        <v>1572</v>
      </c>
      <c r="I631" s="152" t="s">
        <v>2945</v>
      </c>
      <c r="J631" s="152" t="s">
        <v>2946</v>
      </c>
      <c r="K631" s="152" t="s">
        <v>2947</v>
      </c>
      <c r="L631" s="153">
        <v>41456</v>
      </c>
      <c r="M631" s="154">
        <v>182500</v>
      </c>
      <c r="N631" s="154">
        <v>0</v>
      </c>
    </row>
    <row r="632" spans="1:14" ht="13.75" customHeight="1" x14ac:dyDescent="0.35">
      <c r="A632" s="151" t="s">
        <v>2948</v>
      </c>
      <c r="B632" s="152" t="s">
        <v>2949</v>
      </c>
      <c r="C632" s="152" t="s">
        <v>150</v>
      </c>
      <c r="D632" s="152" t="s">
        <v>769</v>
      </c>
      <c r="E632" s="151" t="s">
        <v>260</v>
      </c>
      <c r="F632" s="152" t="s">
        <v>770</v>
      </c>
      <c r="G632" s="152" t="s">
        <v>154</v>
      </c>
      <c r="H632" s="152" t="s">
        <v>2950</v>
      </c>
      <c r="I632" s="152" t="s">
        <v>2951</v>
      </c>
      <c r="J632" s="152" t="s">
        <v>150</v>
      </c>
      <c r="K632" s="152" t="s">
        <v>150</v>
      </c>
      <c r="L632" s="153">
        <v>41548</v>
      </c>
      <c r="M632" s="154">
        <v>2095308</v>
      </c>
      <c r="N632" s="154">
        <v>0</v>
      </c>
    </row>
    <row r="633" spans="1:14" ht="13.75" customHeight="1" x14ac:dyDescent="0.35">
      <c r="A633" s="151" t="s">
        <v>2952</v>
      </c>
      <c r="B633" s="152" t="s">
        <v>2953</v>
      </c>
      <c r="C633" s="152" t="s">
        <v>2954</v>
      </c>
      <c r="D633" s="152" t="s">
        <v>1118</v>
      </c>
      <c r="E633" s="151" t="s">
        <v>260</v>
      </c>
      <c r="F633" s="152" t="s">
        <v>372</v>
      </c>
      <c r="G633" s="152" t="s">
        <v>154</v>
      </c>
      <c r="H633" s="152" t="s">
        <v>2955</v>
      </c>
      <c r="I633" s="152" t="s">
        <v>459</v>
      </c>
      <c r="J633" s="152" t="s">
        <v>2956</v>
      </c>
      <c r="K633" s="152" t="s">
        <v>2957</v>
      </c>
      <c r="L633" s="153">
        <v>41548</v>
      </c>
      <c r="M633" s="154">
        <v>166158.09</v>
      </c>
      <c r="N633" s="154">
        <v>0</v>
      </c>
    </row>
    <row r="634" spans="1:14" ht="13.75" customHeight="1" x14ac:dyDescent="0.35">
      <c r="A634" s="151" t="s">
        <v>2958</v>
      </c>
      <c r="B634" s="152" t="s">
        <v>2605</v>
      </c>
      <c r="C634" s="152" t="s">
        <v>150</v>
      </c>
      <c r="D634" s="152" t="s">
        <v>1834</v>
      </c>
      <c r="E634" s="151" t="s">
        <v>152</v>
      </c>
      <c r="F634" s="152" t="s">
        <v>1835</v>
      </c>
      <c r="G634" s="152" t="s">
        <v>154</v>
      </c>
      <c r="H634" s="152" t="s">
        <v>2959</v>
      </c>
      <c r="I634" s="152" t="s">
        <v>2960</v>
      </c>
      <c r="J634" s="152" t="s">
        <v>2961</v>
      </c>
      <c r="K634" s="152" t="s">
        <v>2962</v>
      </c>
      <c r="L634" s="153">
        <v>41522</v>
      </c>
      <c r="M634" s="154">
        <v>171538.6</v>
      </c>
      <c r="N634" s="154">
        <v>0</v>
      </c>
    </row>
    <row r="635" spans="1:14" ht="13.75" customHeight="1" x14ac:dyDescent="0.35">
      <c r="A635" s="151" t="s">
        <v>2963</v>
      </c>
      <c r="B635" s="152" t="s">
        <v>2964</v>
      </c>
      <c r="C635" s="152" t="s">
        <v>150</v>
      </c>
      <c r="D635" s="152" t="s">
        <v>326</v>
      </c>
      <c r="E635" s="151" t="s">
        <v>260</v>
      </c>
      <c r="F635" s="152" t="s">
        <v>328</v>
      </c>
      <c r="G635" s="152" t="s">
        <v>154</v>
      </c>
      <c r="H635" s="152" t="s">
        <v>2965</v>
      </c>
      <c r="I635" s="152" t="s">
        <v>2966</v>
      </c>
      <c r="J635" s="152" t="s">
        <v>480</v>
      </c>
      <c r="K635" s="152" t="s">
        <v>150</v>
      </c>
      <c r="L635" s="153">
        <v>41518</v>
      </c>
      <c r="M635" s="154">
        <v>324181.36</v>
      </c>
      <c r="N635" s="154">
        <v>0</v>
      </c>
    </row>
    <row r="636" spans="1:14" ht="13.75" customHeight="1" x14ac:dyDescent="0.35">
      <c r="A636" s="151" t="s">
        <v>2967</v>
      </c>
      <c r="B636" s="152" t="s">
        <v>2968</v>
      </c>
      <c r="C636" s="152" t="s">
        <v>150</v>
      </c>
      <c r="D636" s="152" t="s">
        <v>326</v>
      </c>
      <c r="E636" s="151" t="s">
        <v>260</v>
      </c>
      <c r="F636" s="152" t="s">
        <v>328</v>
      </c>
      <c r="G636" s="152" t="s">
        <v>154</v>
      </c>
      <c r="H636" s="152" t="s">
        <v>2934</v>
      </c>
      <c r="I636" s="152" t="s">
        <v>480</v>
      </c>
      <c r="J636" s="152" t="s">
        <v>480</v>
      </c>
      <c r="K636" s="152" t="s">
        <v>480</v>
      </c>
      <c r="L636" s="153">
        <v>41518</v>
      </c>
      <c r="M636" s="154">
        <v>1117165.93</v>
      </c>
      <c r="N636" s="154">
        <v>0</v>
      </c>
    </row>
    <row r="637" spans="1:14" ht="13.75" customHeight="1" x14ac:dyDescent="0.35">
      <c r="A637" s="151" t="s">
        <v>2969</v>
      </c>
      <c r="B637" s="152" t="s">
        <v>2970</v>
      </c>
      <c r="C637" s="152" t="s">
        <v>150</v>
      </c>
      <c r="D637" s="152" t="s">
        <v>326</v>
      </c>
      <c r="E637" s="151" t="s">
        <v>260</v>
      </c>
      <c r="F637" s="152" t="s">
        <v>328</v>
      </c>
      <c r="G637" s="152" t="s">
        <v>154</v>
      </c>
      <c r="H637" s="152" t="s">
        <v>2971</v>
      </c>
      <c r="I637" s="152" t="s">
        <v>150</v>
      </c>
      <c r="J637" s="152" t="s">
        <v>2972</v>
      </c>
      <c r="K637" s="152" t="s">
        <v>150</v>
      </c>
      <c r="L637" s="153">
        <v>41518</v>
      </c>
      <c r="M637" s="154">
        <v>609153.6</v>
      </c>
      <c r="N637" s="154">
        <v>0</v>
      </c>
    </row>
    <row r="638" spans="1:14" ht="13.75" customHeight="1" x14ac:dyDescent="0.35">
      <c r="A638" s="151" t="s">
        <v>2973</v>
      </c>
      <c r="B638" s="152" t="s">
        <v>2974</v>
      </c>
      <c r="C638" s="152" t="s">
        <v>150</v>
      </c>
      <c r="D638" s="152" t="s">
        <v>2729</v>
      </c>
      <c r="E638" s="151" t="s">
        <v>260</v>
      </c>
      <c r="F638" s="152" t="s">
        <v>1766</v>
      </c>
      <c r="G638" s="152" t="s">
        <v>154</v>
      </c>
      <c r="H638" s="152" t="s">
        <v>2975</v>
      </c>
      <c r="I638" s="152" t="s">
        <v>2976</v>
      </c>
      <c r="J638" s="152" t="s">
        <v>150</v>
      </c>
      <c r="K638" s="152" t="s">
        <v>150</v>
      </c>
      <c r="L638" s="153">
        <v>41518</v>
      </c>
      <c r="M638" s="154">
        <v>374000</v>
      </c>
      <c r="N638" s="154">
        <v>0</v>
      </c>
    </row>
    <row r="639" spans="1:14" ht="13.75" customHeight="1" x14ac:dyDescent="0.35">
      <c r="A639" s="151" t="s">
        <v>2977</v>
      </c>
      <c r="B639" s="152" t="s">
        <v>2978</v>
      </c>
      <c r="C639" s="152" t="s">
        <v>150</v>
      </c>
      <c r="D639" s="152" t="s">
        <v>2729</v>
      </c>
      <c r="E639" s="151" t="s">
        <v>260</v>
      </c>
      <c r="F639" s="152" t="s">
        <v>1766</v>
      </c>
      <c r="G639" s="152" t="s">
        <v>154</v>
      </c>
      <c r="H639" s="152" t="s">
        <v>2975</v>
      </c>
      <c r="I639" s="152" t="s">
        <v>2976</v>
      </c>
      <c r="J639" s="152" t="s">
        <v>150</v>
      </c>
      <c r="K639" s="152" t="s">
        <v>150</v>
      </c>
      <c r="L639" s="153">
        <v>41518</v>
      </c>
      <c r="M639" s="154">
        <v>113855</v>
      </c>
      <c r="N639" s="154">
        <v>0</v>
      </c>
    </row>
    <row r="640" spans="1:14" ht="13.75" customHeight="1" x14ac:dyDescent="0.35">
      <c r="A640" s="151" t="s">
        <v>2979</v>
      </c>
      <c r="B640" s="152" t="s">
        <v>2980</v>
      </c>
      <c r="C640" s="152" t="s">
        <v>150</v>
      </c>
      <c r="D640" s="152" t="s">
        <v>2729</v>
      </c>
      <c r="E640" s="151" t="s">
        <v>260</v>
      </c>
      <c r="F640" s="152" t="s">
        <v>1766</v>
      </c>
      <c r="G640" s="152" t="s">
        <v>154</v>
      </c>
      <c r="H640" s="152" t="s">
        <v>2975</v>
      </c>
      <c r="I640" s="152" t="s">
        <v>2976</v>
      </c>
      <c r="J640" s="152" t="s">
        <v>150</v>
      </c>
      <c r="K640" s="152" t="s">
        <v>150</v>
      </c>
      <c r="L640" s="153">
        <v>41518</v>
      </c>
      <c r="M640" s="154">
        <v>113855</v>
      </c>
      <c r="N640" s="154">
        <v>0</v>
      </c>
    </row>
    <row r="641" spans="1:14" ht="13.75" customHeight="1" x14ac:dyDescent="0.35">
      <c r="A641" s="151" t="s">
        <v>2981</v>
      </c>
      <c r="B641" s="152" t="s">
        <v>2982</v>
      </c>
      <c r="C641" s="152" t="s">
        <v>150</v>
      </c>
      <c r="D641" s="152" t="s">
        <v>326</v>
      </c>
      <c r="E641" s="151" t="s">
        <v>260</v>
      </c>
      <c r="F641" s="152" t="s">
        <v>328</v>
      </c>
      <c r="G641" s="152" t="s">
        <v>154</v>
      </c>
      <c r="H641" s="152" t="s">
        <v>2983</v>
      </c>
      <c r="I641" s="152" t="s">
        <v>2966</v>
      </c>
      <c r="J641" s="152" t="s">
        <v>150</v>
      </c>
      <c r="K641" s="152" t="s">
        <v>150</v>
      </c>
      <c r="L641" s="153">
        <v>41518</v>
      </c>
      <c r="M641" s="154">
        <v>2308789.06</v>
      </c>
      <c r="N641" s="154">
        <v>0</v>
      </c>
    </row>
    <row r="642" spans="1:14" ht="13.75" customHeight="1" x14ac:dyDescent="0.35">
      <c r="A642" s="151" t="s">
        <v>2984</v>
      </c>
      <c r="B642" s="152" t="s">
        <v>2985</v>
      </c>
      <c r="C642" s="152" t="s">
        <v>150</v>
      </c>
      <c r="D642" s="152" t="s">
        <v>769</v>
      </c>
      <c r="E642" s="151" t="s">
        <v>152</v>
      </c>
      <c r="F642" s="152" t="s">
        <v>770</v>
      </c>
      <c r="G642" s="152" t="s">
        <v>154</v>
      </c>
      <c r="H642" s="152" t="s">
        <v>2986</v>
      </c>
      <c r="I642" s="152" t="s">
        <v>2987</v>
      </c>
      <c r="J642" s="152" t="s">
        <v>2988</v>
      </c>
      <c r="K642" s="152" t="s">
        <v>2989</v>
      </c>
      <c r="L642" s="153">
        <v>41518</v>
      </c>
      <c r="M642" s="154">
        <v>696000</v>
      </c>
      <c r="N642" s="154">
        <v>0</v>
      </c>
    </row>
    <row r="643" spans="1:14" ht="13.75" customHeight="1" x14ac:dyDescent="0.35">
      <c r="A643" s="151" t="s">
        <v>2990</v>
      </c>
      <c r="B643" s="152" t="s">
        <v>158</v>
      </c>
      <c r="C643" s="152" t="s">
        <v>150</v>
      </c>
      <c r="D643" s="152" t="s">
        <v>1671</v>
      </c>
      <c r="E643" s="151" t="s">
        <v>163</v>
      </c>
      <c r="F643" s="152" t="s">
        <v>517</v>
      </c>
      <c r="G643" s="152" t="s">
        <v>154</v>
      </c>
      <c r="H643" s="152" t="s">
        <v>2991</v>
      </c>
      <c r="I643" s="152" t="s">
        <v>2992</v>
      </c>
      <c r="J643" s="152" t="s">
        <v>2993</v>
      </c>
      <c r="K643" s="152" t="s">
        <v>2994</v>
      </c>
      <c r="L643" s="153">
        <v>41603</v>
      </c>
      <c r="M643" s="154">
        <v>690296.41</v>
      </c>
      <c r="N643" s="154">
        <v>0</v>
      </c>
    </row>
    <row r="644" spans="1:14" ht="13.75" customHeight="1" x14ac:dyDescent="0.35">
      <c r="A644" s="151" t="s">
        <v>2995</v>
      </c>
      <c r="B644" s="152" t="s">
        <v>2996</v>
      </c>
      <c r="C644" s="152" t="s">
        <v>150</v>
      </c>
      <c r="D644" s="152" t="s">
        <v>2997</v>
      </c>
      <c r="E644" s="151" t="s">
        <v>260</v>
      </c>
      <c r="F644" s="152" t="s">
        <v>2998</v>
      </c>
      <c r="G644" s="152" t="s">
        <v>154</v>
      </c>
      <c r="H644" s="152" t="s">
        <v>2999</v>
      </c>
      <c r="I644" s="152" t="s">
        <v>3000</v>
      </c>
      <c r="J644" s="152" t="s">
        <v>3001</v>
      </c>
      <c r="K644" s="152" t="s">
        <v>3002</v>
      </c>
      <c r="L644" s="153">
        <v>41852</v>
      </c>
      <c r="M644" s="154">
        <v>165304.79999999999</v>
      </c>
      <c r="N644" s="154">
        <v>0</v>
      </c>
    </row>
    <row r="645" spans="1:14" ht="13.75" customHeight="1" x14ac:dyDescent="0.35">
      <c r="A645" s="151" t="s">
        <v>3003</v>
      </c>
      <c r="B645" s="152" t="s">
        <v>2637</v>
      </c>
      <c r="C645" s="152" t="s">
        <v>3004</v>
      </c>
      <c r="D645" s="152" t="s">
        <v>583</v>
      </c>
      <c r="E645" s="151" t="s">
        <v>152</v>
      </c>
      <c r="F645" s="152" t="s">
        <v>164</v>
      </c>
      <c r="G645" s="152" t="s">
        <v>154</v>
      </c>
      <c r="H645" s="152" t="s">
        <v>584</v>
      </c>
      <c r="I645" s="152" t="s">
        <v>585</v>
      </c>
      <c r="J645" s="152" t="s">
        <v>3005</v>
      </c>
      <c r="K645" s="152" t="s">
        <v>3006</v>
      </c>
      <c r="L645" s="153">
        <v>41609</v>
      </c>
      <c r="M645" s="154">
        <v>368050</v>
      </c>
      <c r="N645" s="154">
        <v>0</v>
      </c>
    </row>
    <row r="646" spans="1:14" ht="13.75" customHeight="1" x14ac:dyDescent="0.35">
      <c r="A646" s="151" t="s">
        <v>3007</v>
      </c>
      <c r="B646" s="152" t="s">
        <v>2600</v>
      </c>
      <c r="C646" s="152" t="s">
        <v>3004</v>
      </c>
      <c r="D646" s="152" t="s">
        <v>1447</v>
      </c>
      <c r="E646" s="151" t="s">
        <v>152</v>
      </c>
      <c r="F646" s="152" t="s">
        <v>164</v>
      </c>
      <c r="G646" s="152" t="s">
        <v>154</v>
      </c>
      <c r="H646" s="152" t="s">
        <v>1530</v>
      </c>
      <c r="I646" s="152" t="s">
        <v>585</v>
      </c>
      <c r="J646" s="152" t="s">
        <v>2602</v>
      </c>
      <c r="K646" s="152" t="s">
        <v>3008</v>
      </c>
      <c r="L646" s="153">
        <v>41640</v>
      </c>
      <c r="M646" s="154">
        <v>425610</v>
      </c>
      <c r="N646" s="154">
        <v>0</v>
      </c>
    </row>
    <row r="647" spans="1:14" ht="13.75" customHeight="1" x14ac:dyDescent="0.35">
      <c r="A647" s="151" t="s">
        <v>3009</v>
      </c>
      <c r="B647" s="152" t="s">
        <v>3010</v>
      </c>
      <c r="C647" s="152" t="s">
        <v>3011</v>
      </c>
      <c r="D647" s="152" t="s">
        <v>1209</v>
      </c>
      <c r="E647" s="151" t="s">
        <v>163</v>
      </c>
      <c r="F647" s="152" t="s">
        <v>1370</v>
      </c>
      <c r="G647" s="152" t="s">
        <v>1104</v>
      </c>
      <c r="H647" s="152" t="s">
        <v>3012</v>
      </c>
      <c r="I647" s="152" t="s">
        <v>3013</v>
      </c>
      <c r="J647" s="152" t="s">
        <v>3014</v>
      </c>
      <c r="K647" s="152" t="s">
        <v>150</v>
      </c>
      <c r="L647" s="153">
        <v>41671</v>
      </c>
      <c r="M647" s="154">
        <v>237200</v>
      </c>
      <c r="N647" s="154">
        <v>0</v>
      </c>
    </row>
    <row r="648" spans="1:14" ht="13.75" customHeight="1" x14ac:dyDescent="0.35">
      <c r="A648" s="151" t="s">
        <v>3015</v>
      </c>
      <c r="B648" s="152" t="s">
        <v>3016</v>
      </c>
      <c r="C648" s="152" t="s">
        <v>3004</v>
      </c>
      <c r="D648" s="152" t="s">
        <v>1118</v>
      </c>
      <c r="E648" s="151" t="s">
        <v>152</v>
      </c>
      <c r="F648" s="152" t="s">
        <v>506</v>
      </c>
      <c r="G648" s="152" t="s">
        <v>154</v>
      </c>
      <c r="H648" s="152" t="s">
        <v>1119</v>
      </c>
      <c r="I648" s="152" t="s">
        <v>465</v>
      </c>
      <c r="J648" s="152" t="s">
        <v>3017</v>
      </c>
      <c r="K648" s="152" t="s">
        <v>3018</v>
      </c>
      <c r="L648" s="153">
        <v>41654</v>
      </c>
      <c r="M648" s="154">
        <v>2476199.3199999998</v>
      </c>
      <c r="N648" s="154">
        <v>0</v>
      </c>
    </row>
    <row r="649" spans="1:14" ht="13.75" customHeight="1" x14ac:dyDescent="0.35">
      <c r="A649" s="151" t="s">
        <v>3019</v>
      </c>
      <c r="B649" s="152" t="s">
        <v>3020</v>
      </c>
      <c r="C649" s="152" t="s">
        <v>3004</v>
      </c>
      <c r="D649" s="152" t="s">
        <v>583</v>
      </c>
      <c r="E649" s="151" t="s">
        <v>152</v>
      </c>
      <c r="F649" s="152" t="s">
        <v>164</v>
      </c>
      <c r="G649" s="152" t="s">
        <v>154</v>
      </c>
      <c r="H649" s="152" t="s">
        <v>584</v>
      </c>
      <c r="I649" s="152" t="s">
        <v>278</v>
      </c>
      <c r="J649" s="152" t="s">
        <v>3021</v>
      </c>
      <c r="K649" s="152" t="s">
        <v>3022</v>
      </c>
      <c r="L649" s="153">
        <v>41682</v>
      </c>
      <c r="M649" s="154">
        <v>408000</v>
      </c>
      <c r="N649" s="154">
        <v>0</v>
      </c>
    </row>
    <row r="650" spans="1:14" ht="13.75" customHeight="1" x14ac:dyDescent="0.35">
      <c r="A650" s="151" t="s">
        <v>3023</v>
      </c>
      <c r="B650" s="152" t="s">
        <v>3024</v>
      </c>
      <c r="C650" s="152" t="s">
        <v>150</v>
      </c>
      <c r="D650" s="152" t="s">
        <v>3025</v>
      </c>
      <c r="E650" s="151" t="s">
        <v>260</v>
      </c>
      <c r="F650" s="152" t="s">
        <v>770</v>
      </c>
      <c r="G650" s="152" t="s">
        <v>154</v>
      </c>
      <c r="H650" s="152" t="s">
        <v>3026</v>
      </c>
      <c r="I650" s="152" t="s">
        <v>3027</v>
      </c>
      <c r="J650" s="152" t="s">
        <v>3028</v>
      </c>
      <c r="K650" s="152" t="s">
        <v>3029</v>
      </c>
      <c r="L650" s="153">
        <v>41653</v>
      </c>
      <c r="M650" s="154">
        <v>506503</v>
      </c>
      <c r="N650" s="154">
        <v>0</v>
      </c>
    </row>
    <row r="651" spans="1:14" ht="13.75" customHeight="1" x14ac:dyDescent="0.35">
      <c r="A651" s="151" t="s">
        <v>3030</v>
      </c>
      <c r="B651" s="152" t="s">
        <v>3031</v>
      </c>
      <c r="C651" s="152" t="s">
        <v>3032</v>
      </c>
      <c r="D651" s="152" t="s">
        <v>812</v>
      </c>
      <c r="E651" s="151" t="s">
        <v>260</v>
      </c>
      <c r="F651" s="152" t="s">
        <v>164</v>
      </c>
      <c r="G651" s="152" t="s">
        <v>154</v>
      </c>
      <c r="H651" s="152" t="s">
        <v>3033</v>
      </c>
      <c r="I651" s="152" t="s">
        <v>278</v>
      </c>
      <c r="J651" s="152" t="s">
        <v>3034</v>
      </c>
      <c r="K651" s="152" t="s">
        <v>3035</v>
      </c>
      <c r="L651" s="153">
        <v>41609</v>
      </c>
      <c r="M651" s="154">
        <v>292000</v>
      </c>
      <c r="N651" s="154">
        <v>0</v>
      </c>
    </row>
    <row r="652" spans="1:14" ht="13.75" customHeight="1" x14ac:dyDescent="0.35">
      <c r="A652" s="151" t="s">
        <v>3036</v>
      </c>
      <c r="B652" s="152" t="s">
        <v>3037</v>
      </c>
      <c r="C652" s="152" t="s">
        <v>150</v>
      </c>
      <c r="D652" s="152" t="s">
        <v>286</v>
      </c>
      <c r="E652" s="151" t="s">
        <v>163</v>
      </c>
      <c r="F652" s="152" t="s">
        <v>231</v>
      </c>
      <c r="G652" s="152" t="s">
        <v>154</v>
      </c>
      <c r="H652" s="152" t="s">
        <v>1878</v>
      </c>
      <c r="I652" s="152" t="s">
        <v>3038</v>
      </c>
      <c r="J652" s="152" t="s">
        <v>3039</v>
      </c>
      <c r="K652" s="152" t="s">
        <v>3040</v>
      </c>
      <c r="L652" s="153">
        <v>41645</v>
      </c>
      <c r="M652" s="154">
        <v>207703.1</v>
      </c>
      <c r="N652" s="154">
        <v>0</v>
      </c>
    </row>
    <row r="653" spans="1:14" ht="13.75" customHeight="1" x14ac:dyDescent="0.35">
      <c r="A653" s="151" t="s">
        <v>3041</v>
      </c>
      <c r="B653" s="152" t="s">
        <v>3042</v>
      </c>
      <c r="C653" s="152" t="s">
        <v>150</v>
      </c>
      <c r="D653" s="152" t="s">
        <v>326</v>
      </c>
      <c r="E653" s="151" t="s">
        <v>163</v>
      </c>
      <c r="F653" s="152" t="s">
        <v>3043</v>
      </c>
      <c r="G653" s="152" t="s">
        <v>154</v>
      </c>
      <c r="H653" s="152" t="s">
        <v>3044</v>
      </c>
      <c r="I653" s="152" t="s">
        <v>480</v>
      </c>
      <c r="J653" s="152" t="s">
        <v>480</v>
      </c>
      <c r="K653" s="152" t="s">
        <v>480</v>
      </c>
      <c r="L653" s="153">
        <v>41519</v>
      </c>
      <c r="M653" s="154">
        <v>1533978.75</v>
      </c>
      <c r="N653" s="154">
        <v>0</v>
      </c>
    </row>
    <row r="654" spans="1:14" ht="13.75" customHeight="1" x14ac:dyDescent="0.35">
      <c r="A654" s="151" t="s">
        <v>3045</v>
      </c>
      <c r="B654" s="152" t="s">
        <v>3046</v>
      </c>
      <c r="C654" s="152" t="s">
        <v>2809</v>
      </c>
      <c r="D654" s="152" t="s">
        <v>1118</v>
      </c>
      <c r="E654" s="151" t="s">
        <v>260</v>
      </c>
      <c r="F654" s="152" t="s">
        <v>512</v>
      </c>
      <c r="G654" s="152" t="s">
        <v>154</v>
      </c>
      <c r="H654" s="152" t="s">
        <v>373</v>
      </c>
      <c r="I654" s="152" t="s">
        <v>3047</v>
      </c>
      <c r="J654" s="152" t="s">
        <v>3048</v>
      </c>
      <c r="K654" s="152" t="s">
        <v>3049</v>
      </c>
      <c r="L654" s="153">
        <v>41667</v>
      </c>
      <c r="M654" s="154">
        <v>208500</v>
      </c>
      <c r="N654" s="154">
        <v>0</v>
      </c>
    </row>
    <row r="655" spans="1:14" ht="13.75" customHeight="1" x14ac:dyDescent="0.35">
      <c r="A655" s="151" t="s">
        <v>3050</v>
      </c>
      <c r="B655" s="152" t="s">
        <v>3051</v>
      </c>
      <c r="C655" s="152" t="s">
        <v>150</v>
      </c>
      <c r="D655" s="152" t="s">
        <v>1118</v>
      </c>
      <c r="E655" s="151" t="s">
        <v>260</v>
      </c>
      <c r="F655" s="152" t="s">
        <v>372</v>
      </c>
      <c r="G655" s="152" t="s">
        <v>154</v>
      </c>
      <c r="H655" s="152" t="s">
        <v>373</v>
      </c>
      <c r="I655" s="152" t="s">
        <v>3052</v>
      </c>
      <c r="J655" s="152" t="s">
        <v>3051</v>
      </c>
      <c r="K655" s="152" t="s">
        <v>3053</v>
      </c>
      <c r="L655" s="153">
        <v>41667</v>
      </c>
      <c r="M655" s="154">
        <v>385865</v>
      </c>
      <c r="N655" s="154">
        <v>0</v>
      </c>
    </row>
    <row r="656" spans="1:14" ht="13.75" customHeight="1" x14ac:dyDescent="0.35">
      <c r="A656" s="151" t="s">
        <v>3054</v>
      </c>
      <c r="B656" s="152" t="s">
        <v>3055</v>
      </c>
      <c r="C656" s="152" t="s">
        <v>3056</v>
      </c>
      <c r="D656" s="152" t="s">
        <v>1622</v>
      </c>
      <c r="E656" s="151" t="s">
        <v>2190</v>
      </c>
      <c r="F656" s="152" t="s">
        <v>517</v>
      </c>
      <c r="G656" s="152" t="s">
        <v>154</v>
      </c>
      <c r="H656" s="152" t="s">
        <v>3057</v>
      </c>
      <c r="I656" s="152" t="s">
        <v>3058</v>
      </c>
      <c r="J656" s="152" t="s">
        <v>3059</v>
      </c>
      <c r="K656" s="152" t="s">
        <v>150</v>
      </c>
      <c r="L656" s="153">
        <v>41667</v>
      </c>
      <c r="M656" s="154">
        <v>741380</v>
      </c>
      <c r="N656" s="154">
        <v>0</v>
      </c>
    </row>
    <row r="657" spans="1:14" ht="13.75" customHeight="1" x14ac:dyDescent="0.35">
      <c r="A657" s="151" t="s">
        <v>3060</v>
      </c>
      <c r="B657" s="152" t="s">
        <v>158</v>
      </c>
      <c r="C657" s="152" t="s">
        <v>3004</v>
      </c>
      <c r="D657" s="152" t="s">
        <v>363</v>
      </c>
      <c r="E657" s="151" t="s">
        <v>260</v>
      </c>
      <c r="F657" s="152" t="s">
        <v>164</v>
      </c>
      <c r="G657" s="152" t="s">
        <v>154</v>
      </c>
      <c r="H657" s="152" t="s">
        <v>3061</v>
      </c>
      <c r="I657" s="152" t="s">
        <v>263</v>
      </c>
      <c r="J657" s="152" t="s">
        <v>3062</v>
      </c>
      <c r="K657" s="152" t="s">
        <v>3063</v>
      </c>
      <c r="L657" s="153">
        <v>41654</v>
      </c>
      <c r="M657" s="154">
        <v>6693539.2999999998</v>
      </c>
      <c r="N657" s="154">
        <v>0</v>
      </c>
    </row>
    <row r="658" spans="1:14" ht="13.75" customHeight="1" x14ac:dyDescent="0.35">
      <c r="A658" s="151" t="s">
        <v>3064</v>
      </c>
      <c r="B658" s="152" t="s">
        <v>3065</v>
      </c>
      <c r="C658" s="152" t="s">
        <v>150</v>
      </c>
      <c r="D658" s="152" t="s">
        <v>658</v>
      </c>
      <c r="E658" s="151" t="s">
        <v>163</v>
      </c>
      <c r="F658" s="152" t="s">
        <v>497</v>
      </c>
      <c r="G658" s="152" t="s">
        <v>154</v>
      </c>
      <c r="H658" s="152" t="s">
        <v>3066</v>
      </c>
      <c r="I658" s="152" t="s">
        <v>3067</v>
      </c>
      <c r="J658" s="152" t="s">
        <v>3068</v>
      </c>
      <c r="K658" s="152" t="s">
        <v>3069</v>
      </c>
      <c r="L658" s="153">
        <v>41659</v>
      </c>
      <c r="M658" s="154">
        <v>139028</v>
      </c>
      <c r="N658" s="154">
        <v>0</v>
      </c>
    </row>
    <row r="659" spans="1:14" ht="13.75" customHeight="1" x14ac:dyDescent="0.35">
      <c r="A659" s="151" t="s">
        <v>3070</v>
      </c>
      <c r="B659" s="152" t="s">
        <v>3071</v>
      </c>
      <c r="C659" s="152" t="s">
        <v>150</v>
      </c>
      <c r="D659" s="152" t="s">
        <v>769</v>
      </c>
      <c r="E659" s="151" t="s">
        <v>260</v>
      </c>
      <c r="F659" s="152" t="s">
        <v>770</v>
      </c>
      <c r="G659" s="152" t="s">
        <v>154</v>
      </c>
      <c r="H659" s="152" t="s">
        <v>2950</v>
      </c>
      <c r="I659" s="152" t="s">
        <v>3072</v>
      </c>
      <c r="J659" s="152" t="s">
        <v>3073</v>
      </c>
      <c r="K659" s="152" t="s">
        <v>3074</v>
      </c>
      <c r="L659" s="153">
        <v>41670</v>
      </c>
      <c r="M659" s="154">
        <v>148899</v>
      </c>
      <c r="N659" s="154">
        <v>0</v>
      </c>
    </row>
    <row r="660" spans="1:14" ht="13.75" customHeight="1" x14ac:dyDescent="0.35">
      <c r="A660" s="151" t="s">
        <v>3075</v>
      </c>
      <c r="B660" s="152" t="s">
        <v>3076</v>
      </c>
      <c r="C660" s="152" t="s">
        <v>3077</v>
      </c>
      <c r="D660" s="152" t="s">
        <v>2326</v>
      </c>
      <c r="E660" s="151" t="s">
        <v>163</v>
      </c>
      <c r="F660" s="152" t="s">
        <v>541</v>
      </c>
      <c r="G660" s="152" t="s">
        <v>154</v>
      </c>
      <c r="H660" s="152" t="s">
        <v>3078</v>
      </c>
      <c r="I660" s="152" t="s">
        <v>3079</v>
      </c>
      <c r="J660" s="152" t="s">
        <v>3080</v>
      </c>
      <c r="K660" s="152" t="s">
        <v>3081</v>
      </c>
      <c r="L660" s="153">
        <v>41649</v>
      </c>
      <c r="M660" s="154">
        <v>452850.4</v>
      </c>
      <c r="N660" s="154">
        <v>0</v>
      </c>
    </row>
    <row r="661" spans="1:14" ht="13.75" customHeight="1" x14ac:dyDescent="0.35">
      <c r="A661" s="151" t="s">
        <v>3082</v>
      </c>
      <c r="B661" s="152" t="s">
        <v>3083</v>
      </c>
      <c r="C661" s="152" t="s">
        <v>3084</v>
      </c>
      <c r="D661" s="152" t="s">
        <v>248</v>
      </c>
      <c r="E661" s="151" t="s">
        <v>152</v>
      </c>
      <c r="F661" s="152" t="s">
        <v>249</v>
      </c>
      <c r="G661" s="152" t="s">
        <v>154</v>
      </c>
      <c r="H661" s="152" t="s">
        <v>1597</v>
      </c>
      <c r="I661" s="152" t="s">
        <v>3085</v>
      </c>
      <c r="J661" s="152" t="s">
        <v>3086</v>
      </c>
      <c r="K661" s="152" t="s">
        <v>3087</v>
      </c>
      <c r="L661" s="153">
        <v>41699</v>
      </c>
      <c r="M661" s="154">
        <v>385792</v>
      </c>
      <c r="N661" s="154">
        <v>0</v>
      </c>
    </row>
    <row r="662" spans="1:14" ht="13.75" customHeight="1" x14ac:dyDescent="0.35">
      <c r="A662" s="151" t="s">
        <v>3088</v>
      </c>
      <c r="B662" s="152" t="s">
        <v>3089</v>
      </c>
      <c r="C662" s="152" t="s">
        <v>3090</v>
      </c>
      <c r="D662" s="152" t="s">
        <v>779</v>
      </c>
      <c r="E662" s="151" t="s">
        <v>163</v>
      </c>
      <c r="F662" s="152" t="s">
        <v>231</v>
      </c>
      <c r="G662" s="152" t="s">
        <v>154</v>
      </c>
      <c r="H662" s="152" t="s">
        <v>3091</v>
      </c>
      <c r="I662" s="152" t="s">
        <v>3092</v>
      </c>
      <c r="J662" s="152" t="s">
        <v>3093</v>
      </c>
      <c r="K662" s="152" t="s">
        <v>3094</v>
      </c>
      <c r="L662" s="153">
        <v>41648</v>
      </c>
      <c r="M662" s="154">
        <v>399743.07</v>
      </c>
      <c r="N662" s="154">
        <v>0</v>
      </c>
    </row>
    <row r="663" spans="1:14" ht="13.75" customHeight="1" x14ac:dyDescent="0.35">
      <c r="A663" s="151" t="s">
        <v>3095</v>
      </c>
      <c r="B663" s="152" t="s">
        <v>3096</v>
      </c>
      <c r="C663" s="152" t="s">
        <v>3097</v>
      </c>
      <c r="D663" s="152" t="s">
        <v>2051</v>
      </c>
      <c r="E663" s="151" t="s">
        <v>163</v>
      </c>
      <c r="F663" s="152" t="s">
        <v>164</v>
      </c>
      <c r="G663" s="152" t="s">
        <v>154</v>
      </c>
      <c r="H663" s="152" t="s">
        <v>3098</v>
      </c>
      <c r="I663" s="152" t="s">
        <v>3099</v>
      </c>
      <c r="J663" s="152" t="s">
        <v>3100</v>
      </c>
      <c r="K663" s="152" t="s">
        <v>3101</v>
      </c>
      <c r="L663" s="153">
        <v>41676</v>
      </c>
      <c r="M663" s="154">
        <v>115000</v>
      </c>
      <c r="N663" s="154">
        <v>0</v>
      </c>
    </row>
    <row r="664" spans="1:14" ht="13.75" customHeight="1" x14ac:dyDescent="0.35">
      <c r="A664" s="151" t="s">
        <v>3102</v>
      </c>
      <c r="B664" s="152" t="s">
        <v>2739</v>
      </c>
      <c r="C664" s="152" t="s">
        <v>3103</v>
      </c>
      <c r="D664" s="152" t="s">
        <v>1364</v>
      </c>
      <c r="E664" s="151" t="s">
        <v>163</v>
      </c>
      <c r="F664" s="152" t="s">
        <v>153</v>
      </c>
      <c r="G664" s="152" t="s">
        <v>154</v>
      </c>
      <c r="H664" s="152" t="s">
        <v>1782</v>
      </c>
      <c r="I664" s="152" t="s">
        <v>211</v>
      </c>
      <c r="J664" s="152" t="s">
        <v>2602</v>
      </c>
      <c r="K664" s="152" t="s">
        <v>150</v>
      </c>
      <c r="L664" s="153">
        <v>41730</v>
      </c>
      <c r="M664" s="154">
        <v>116180.1</v>
      </c>
      <c r="N664" s="154">
        <v>0</v>
      </c>
    </row>
    <row r="665" spans="1:14" ht="13.75" customHeight="1" x14ac:dyDescent="0.35">
      <c r="A665" s="151" t="s">
        <v>3104</v>
      </c>
      <c r="B665" s="152" t="s">
        <v>3105</v>
      </c>
      <c r="C665" s="152" t="s">
        <v>2267</v>
      </c>
      <c r="D665" s="152" t="s">
        <v>363</v>
      </c>
      <c r="E665" s="151" t="s">
        <v>152</v>
      </c>
      <c r="F665" s="152" t="s">
        <v>153</v>
      </c>
      <c r="G665" s="152" t="s">
        <v>154</v>
      </c>
      <c r="H665" s="152" t="s">
        <v>364</v>
      </c>
      <c r="I665" s="152" t="s">
        <v>3106</v>
      </c>
      <c r="J665" s="152" t="s">
        <v>3107</v>
      </c>
      <c r="K665" s="152" t="s">
        <v>3108</v>
      </c>
      <c r="L665" s="153">
        <v>41670</v>
      </c>
      <c r="M665" s="154">
        <v>102761.38</v>
      </c>
      <c r="N665" s="154">
        <v>0</v>
      </c>
    </row>
    <row r="666" spans="1:14" ht="13.75" customHeight="1" x14ac:dyDescent="0.35">
      <c r="A666" s="151" t="s">
        <v>3109</v>
      </c>
      <c r="B666" s="152" t="s">
        <v>370</v>
      </c>
      <c r="C666" s="152" t="s">
        <v>2954</v>
      </c>
      <c r="D666" s="152" t="s">
        <v>371</v>
      </c>
      <c r="E666" s="151" t="s">
        <v>260</v>
      </c>
      <c r="F666" s="152" t="s">
        <v>372</v>
      </c>
      <c r="G666" s="152" t="s">
        <v>154</v>
      </c>
      <c r="H666" s="152" t="s">
        <v>373</v>
      </c>
      <c r="I666" s="152" t="s">
        <v>3110</v>
      </c>
      <c r="J666" s="152" t="s">
        <v>374</v>
      </c>
      <c r="K666" s="152" t="s">
        <v>375</v>
      </c>
      <c r="L666" s="153">
        <v>41671</v>
      </c>
      <c r="M666" s="154">
        <v>99999.9</v>
      </c>
      <c r="N666" s="154">
        <v>0</v>
      </c>
    </row>
    <row r="667" spans="1:14" ht="13.75" customHeight="1" x14ac:dyDescent="0.35">
      <c r="A667" s="151" t="s">
        <v>3111</v>
      </c>
      <c r="B667" s="152" t="s">
        <v>3112</v>
      </c>
      <c r="C667" s="152" t="s">
        <v>150</v>
      </c>
      <c r="D667" s="152" t="s">
        <v>1434</v>
      </c>
      <c r="E667" s="151" t="s">
        <v>152</v>
      </c>
      <c r="F667" s="152" t="s">
        <v>261</v>
      </c>
      <c r="G667" s="152" t="s">
        <v>154</v>
      </c>
      <c r="H667" s="152" t="s">
        <v>3113</v>
      </c>
      <c r="I667" s="152" t="s">
        <v>3114</v>
      </c>
      <c r="J667" s="152" t="s">
        <v>3115</v>
      </c>
      <c r="K667" s="152" t="s">
        <v>3116</v>
      </c>
      <c r="L667" s="153">
        <v>41671</v>
      </c>
      <c r="M667" s="154">
        <v>446000</v>
      </c>
      <c r="N667" s="154">
        <v>0</v>
      </c>
    </row>
    <row r="668" spans="1:14" ht="13.75" customHeight="1" x14ac:dyDescent="0.35">
      <c r="A668" s="151" t="s">
        <v>3117</v>
      </c>
      <c r="B668" s="152" t="s">
        <v>3118</v>
      </c>
      <c r="C668" s="152" t="s">
        <v>150</v>
      </c>
      <c r="D668" s="152" t="s">
        <v>1118</v>
      </c>
      <c r="E668" s="151" t="s">
        <v>260</v>
      </c>
      <c r="F668" s="152" t="s">
        <v>372</v>
      </c>
      <c r="G668" s="152" t="s">
        <v>154</v>
      </c>
      <c r="H668" s="152" t="s">
        <v>3119</v>
      </c>
      <c r="I668" s="152" t="s">
        <v>465</v>
      </c>
      <c r="J668" s="152" t="s">
        <v>3120</v>
      </c>
      <c r="K668" s="152" t="s">
        <v>3121</v>
      </c>
      <c r="L668" s="153">
        <v>41751</v>
      </c>
      <c r="M668" s="154">
        <v>393869.52</v>
      </c>
      <c r="N668" s="154">
        <v>0</v>
      </c>
    </row>
    <row r="669" spans="1:14" ht="13.75" customHeight="1" x14ac:dyDescent="0.35">
      <c r="A669" s="151" t="s">
        <v>3122</v>
      </c>
      <c r="B669" s="152" t="s">
        <v>3123</v>
      </c>
      <c r="C669" s="152" t="s">
        <v>2366</v>
      </c>
      <c r="D669" s="152" t="s">
        <v>1118</v>
      </c>
      <c r="E669" s="151" t="s">
        <v>260</v>
      </c>
      <c r="F669" s="152" t="s">
        <v>512</v>
      </c>
      <c r="G669" s="152" t="s">
        <v>154</v>
      </c>
      <c r="H669" s="152" t="s">
        <v>1119</v>
      </c>
      <c r="I669" s="152" t="s">
        <v>465</v>
      </c>
      <c r="J669" s="152" t="s">
        <v>3124</v>
      </c>
      <c r="K669" s="152" t="s">
        <v>3125</v>
      </c>
      <c r="L669" s="153">
        <v>41752</v>
      </c>
      <c r="M669" s="154">
        <v>169513.48</v>
      </c>
      <c r="N669" s="154">
        <v>0</v>
      </c>
    </row>
    <row r="670" spans="1:14" ht="13.75" customHeight="1" x14ac:dyDescent="0.35">
      <c r="A670" s="151" t="s">
        <v>3126</v>
      </c>
      <c r="B670" s="152" t="s">
        <v>3127</v>
      </c>
      <c r="C670" s="152" t="s">
        <v>2809</v>
      </c>
      <c r="D670" s="152" t="s">
        <v>1118</v>
      </c>
      <c r="E670" s="151" t="s">
        <v>260</v>
      </c>
      <c r="F670" s="152" t="s">
        <v>512</v>
      </c>
      <c r="G670" s="152" t="s">
        <v>154</v>
      </c>
      <c r="H670" s="152" t="s">
        <v>2955</v>
      </c>
      <c r="I670" s="152" t="s">
        <v>465</v>
      </c>
      <c r="J670" s="152" t="s">
        <v>3128</v>
      </c>
      <c r="K670" s="152" t="s">
        <v>3129</v>
      </c>
      <c r="L670" s="153">
        <v>41730</v>
      </c>
      <c r="M670" s="154">
        <v>200046.32</v>
      </c>
      <c r="N670" s="154">
        <v>0</v>
      </c>
    </row>
    <row r="671" spans="1:14" ht="13.75" customHeight="1" x14ac:dyDescent="0.35">
      <c r="A671" s="151" t="s">
        <v>3130</v>
      </c>
      <c r="B671" s="152" t="s">
        <v>3131</v>
      </c>
      <c r="C671" s="152" t="s">
        <v>150</v>
      </c>
      <c r="D671" s="152" t="s">
        <v>1118</v>
      </c>
      <c r="E671" s="151" t="s">
        <v>260</v>
      </c>
      <c r="F671" s="152" t="s">
        <v>372</v>
      </c>
      <c r="G671" s="152" t="s">
        <v>154</v>
      </c>
      <c r="H671" s="152" t="s">
        <v>3119</v>
      </c>
      <c r="I671" s="152" t="s">
        <v>465</v>
      </c>
      <c r="J671" s="152" t="s">
        <v>3132</v>
      </c>
      <c r="K671" s="152" t="s">
        <v>3133</v>
      </c>
      <c r="L671" s="153">
        <v>41752</v>
      </c>
      <c r="M671" s="154">
        <v>1877653.11</v>
      </c>
      <c r="N671" s="154">
        <v>0</v>
      </c>
    </row>
    <row r="672" spans="1:14" ht="13.75" customHeight="1" x14ac:dyDescent="0.35">
      <c r="A672" s="151" t="s">
        <v>3134</v>
      </c>
      <c r="B672" s="152" t="s">
        <v>3135</v>
      </c>
      <c r="C672" s="152" t="s">
        <v>150</v>
      </c>
      <c r="D672" s="152" t="s">
        <v>318</v>
      </c>
      <c r="E672" s="151" t="s">
        <v>260</v>
      </c>
      <c r="F672" s="152" t="s">
        <v>319</v>
      </c>
      <c r="G672" s="152" t="s">
        <v>154</v>
      </c>
      <c r="H672" s="152" t="s">
        <v>3136</v>
      </c>
      <c r="I672" s="152" t="s">
        <v>3137</v>
      </c>
      <c r="J672" s="152" t="s">
        <v>2676</v>
      </c>
      <c r="K672" s="152" t="s">
        <v>150</v>
      </c>
      <c r="L672" s="153">
        <v>41883</v>
      </c>
      <c r="M672" s="154">
        <v>245957.7</v>
      </c>
      <c r="N672" s="154">
        <v>0</v>
      </c>
    </row>
    <row r="673" spans="1:14" ht="13.75" customHeight="1" x14ac:dyDescent="0.35">
      <c r="A673" s="151" t="s">
        <v>3138</v>
      </c>
      <c r="B673" s="152" t="s">
        <v>3139</v>
      </c>
      <c r="C673" s="152" t="s">
        <v>150</v>
      </c>
      <c r="D673" s="152" t="s">
        <v>667</v>
      </c>
      <c r="E673" s="151" t="s">
        <v>163</v>
      </c>
      <c r="F673" s="152" t="s">
        <v>668</v>
      </c>
      <c r="G673" s="152" t="s">
        <v>154</v>
      </c>
      <c r="H673" s="152" t="s">
        <v>1730</v>
      </c>
      <c r="I673" s="152" t="s">
        <v>3140</v>
      </c>
      <c r="J673" s="152" t="s">
        <v>3141</v>
      </c>
      <c r="K673" s="152" t="s">
        <v>3142</v>
      </c>
      <c r="L673" s="153">
        <v>41735</v>
      </c>
      <c r="M673" s="154">
        <v>104700</v>
      </c>
      <c r="N673" s="154">
        <v>0</v>
      </c>
    </row>
    <row r="674" spans="1:14" ht="13.75" customHeight="1" x14ac:dyDescent="0.35">
      <c r="A674" s="151" t="s">
        <v>3143</v>
      </c>
      <c r="B674" s="152" t="s">
        <v>3135</v>
      </c>
      <c r="C674" s="152" t="s">
        <v>150</v>
      </c>
      <c r="D674" s="152" t="s">
        <v>318</v>
      </c>
      <c r="E674" s="151" t="s">
        <v>260</v>
      </c>
      <c r="F674" s="152" t="s">
        <v>319</v>
      </c>
      <c r="G674" s="152" t="s">
        <v>154</v>
      </c>
      <c r="H674" s="152" t="s">
        <v>2674</v>
      </c>
      <c r="I674" s="152" t="s">
        <v>3137</v>
      </c>
      <c r="J674" s="152" t="s">
        <v>2676</v>
      </c>
      <c r="K674" s="152" t="s">
        <v>150</v>
      </c>
      <c r="L674" s="153">
        <v>41883</v>
      </c>
      <c r="M674" s="154">
        <v>245957.7</v>
      </c>
      <c r="N674" s="154">
        <v>0</v>
      </c>
    </row>
    <row r="675" spans="1:14" ht="13.75" customHeight="1" x14ac:dyDescent="0.35">
      <c r="A675" s="151" t="s">
        <v>3144</v>
      </c>
      <c r="B675" s="152" t="s">
        <v>3145</v>
      </c>
      <c r="C675" s="152" t="s">
        <v>150</v>
      </c>
      <c r="D675" s="152" t="s">
        <v>318</v>
      </c>
      <c r="E675" s="151" t="s">
        <v>260</v>
      </c>
      <c r="F675" s="152" t="s">
        <v>319</v>
      </c>
      <c r="G675" s="152" t="s">
        <v>154</v>
      </c>
      <c r="H675" s="152" t="s">
        <v>2674</v>
      </c>
      <c r="I675" s="152" t="s">
        <v>3137</v>
      </c>
      <c r="J675" s="152" t="s">
        <v>2676</v>
      </c>
      <c r="K675" s="152" t="s">
        <v>150</v>
      </c>
      <c r="L675" s="153">
        <v>41883</v>
      </c>
      <c r="M675" s="154">
        <v>245957.69</v>
      </c>
      <c r="N675" s="154">
        <v>0</v>
      </c>
    </row>
    <row r="676" spans="1:14" ht="13.75" customHeight="1" x14ac:dyDescent="0.35">
      <c r="A676" s="151" t="s">
        <v>3146</v>
      </c>
      <c r="B676" s="152" t="s">
        <v>3147</v>
      </c>
      <c r="C676" s="152" t="s">
        <v>3148</v>
      </c>
      <c r="D676" s="152" t="s">
        <v>2086</v>
      </c>
      <c r="E676" s="151" t="s">
        <v>260</v>
      </c>
      <c r="F676" s="152" t="s">
        <v>200</v>
      </c>
      <c r="G676" s="152" t="s">
        <v>220</v>
      </c>
      <c r="H676" s="152" t="s">
        <v>3149</v>
      </c>
      <c r="I676" s="152" t="s">
        <v>3150</v>
      </c>
      <c r="J676" s="152" t="s">
        <v>150</v>
      </c>
      <c r="K676" s="152" t="s">
        <v>3151</v>
      </c>
      <c r="L676" s="153">
        <v>41821</v>
      </c>
      <c r="M676" s="154">
        <v>186788.64</v>
      </c>
      <c r="N676" s="154">
        <v>0</v>
      </c>
    </row>
    <row r="677" spans="1:14" ht="13.75" customHeight="1" x14ac:dyDescent="0.35">
      <c r="A677" s="151" t="s">
        <v>3152</v>
      </c>
      <c r="B677" s="152" t="s">
        <v>1160</v>
      </c>
      <c r="C677" s="152" t="s">
        <v>150</v>
      </c>
      <c r="D677" s="152" t="s">
        <v>1118</v>
      </c>
      <c r="E677" s="151" t="s">
        <v>163</v>
      </c>
      <c r="F677" s="152" t="s">
        <v>506</v>
      </c>
      <c r="G677" s="152" t="s">
        <v>154</v>
      </c>
      <c r="H677" s="152" t="s">
        <v>3153</v>
      </c>
      <c r="I677" s="152" t="s">
        <v>2746</v>
      </c>
      <c r="J677" s="152" t="s">
        <v>3154</v>
      </c>
      <c r="K677" s="152" t="s">
        <v>3155</v>
      </c>
      <c r="L677" s="153">
        <v>41760</v>
      </c>
      <c r="M677" s="154">
        <v>103995.64</v>
      </c>
      <c r="N677" s="154">
        <v>0</v>
      </c>
    </row>
    <row r="678" spans="1:14" ht="13.75" customHeight="1" x14ac:dyDescent="0.35">
      <c r="A678" s="151" t="s">
        <v>3156</v>
      </c>
      <c r="B678" s="152" t="s">
        <v>3157</v>
      </c>
      <c r="C678" s="152" t="s">
        <v>150</v>
      </c>
      <c r="D678" s="152" t="s">
        <v>3158</v>
      </c>
      <c r="E678" s="151" t="s">
        <v>163</v>
      </c>
      <c r="F678" s="152" t="s">
        <v>3159</v>
      </c>
      <c r="G678" s="152" t="s">
        <v>154</v>
      </c>
      <c r="H678" s="152" t="s">
        <v>3160</v>
      </c>
      <c r="I678" s="152" t="s">
        <v>3161</v>
      </c>
      <c r="J678" s="152" t="s">
        <v>3162</v>
      </c>
      <c r="K678" s="152" t="s">
        <v>3163</v>
      </c>
      <c r="L678" s="153">
        <v>41760</v>
      </c>
      <c r="M678" s="154">
        <v>267623.88</v>
      </c>
      <c r="N678" s="154">
        <v>0</v>
      </c>
    </row>
    <row r="679" spans="1:14" ht="13.75" customHeight="1" x14ac:dyDescent="0.35">
      <c r="A679" s="151" t="s">
        <v>3164</v>
      </c>
      <c r="B679" s="152" t="s">
        <v>3165</v>
      </c>
      <c r="C679" s="152" t="s">
        <v>3004</v>
      </c>
      <c r="D679" s="152" t="s">
        <v>1733</v>
      </c>
      <c r="E679" s="151" t="s">
        <v>152</v>
      </c>
      <c r="F679" s="152" t="s">
        <v>164</v>
      </c>
      <c r="G679" s="152" t="s">
        <v>154</v>
      </c>
      <c r="H679" s="152" t="s">
        <v>3166</v>
      </c>
      <c r="I679" s="152" t="s">
        <v>3167</v>
      </c>
      <c r="J679" s="152" t="s">
        <v>3168</v>
      </c>
      <c r="K679" s="152" t="s">
        <v>3169</v>
      </c>
      <c r="L679" s="153">
        <v>41758</v>
      </c>
      <c r="M679" s="154">
        <v>2347200</v>
      </c>
      <c r="N679" s="154">
        <v>0</v>
      </c>
    </row>
    <row r="680" spans="1:14" ht="13.75" customHeight="1" x14ac:dyDescent="0.35">
      <c r="A680" s="151" t="s">
        <v>3170</v>
      </c>
      <c r="B680" s="152" t="s">
        <v>158</v>
      </c>
      <c r="C680" s="152" t="s">
        <v>3171</v>
      </c>
      <c r="D680" s="152" t="s">
        <v>393</v>
      </c>
      <c r="E680" s="151" t="s">
        <v>152</v>
      </c>
      <c r="F680" s="152" t="s">
        <v>394</v>
      </c>
      <c r="G680" s="152" t="s">
        <v>154</v>
      </c>
      <c r="H680" s="152" t="s">
        <v>3172</v>
      </c>
      <c r="I680" s="152" t="s">
        <v>202</v>
      </c>
      <c r="J680" s="152" t="s">
        <v>3173</v>
      </c>
      <c r="K680" s="152" t="s">
        <v>3174</v>
      </c>
      <c r="L680" s="153">
        <v>41852</v>
      </c>
      <c r="M680" s="154">
        <v>750104.64</v>
      </c>
      <c r="N680" s="154">
        <v>0</v>
      </c>
    </row>
    <row r="681" spans="1:14" ht="13.75" customHeight="1" x14ac:dyDescent="0.35">
      <c r="A681" s="151" t="s">
        <v>3175</v>
      </c>
      <c r="B681" s="152" t="s">
        <v>3176</v>
      </c>
      <c r="C681" s="152" t="s">
        <v>150</v>
      </c>
      <c r="D681" s="152" t="s">
        <v>1434</v>
      </c>
      <c r="E681" s="151" t="s">
        <v>152</v>
      </c>
      <c r="F681" s="152" t="s">
        <v>261</v>
      </c>
      <c r="G681" s="152" t="s">
        <v>154</v>
      </c>
      <c r="H681" s="152" t="s">
        <v>3177</v>
      </c>
      <c r="I681" s="152" t="s">
        <v>585</v>
      </c>
      <c r="J681" s="152" t="s">
        <v>3178</v>
      </c>
      <c r="K681" s="152" t="s">
        <v>3179</v>
      </c>
      <c r="L681" s="153">
        <v>41765</v>
      </c>
      <c r="M681" s="154">
        <v>1450000.01</v>
      </c>
      <c r="N681" s="154">
        <v>0</v>
      </c>
    </row>
    <row r="682" spans="1:14" ht="13.75" customHeight="1" x14ac:dyDescent="0.35">
      <c r="A682" s="151" t="s">
        <v>3180</v>
      </c>
      <c r="B682" s="152" t="s">
        <v>3181</v>
      </c>
      <c r="C682" s="152" t="s">
        <v>150</v>
      </c>
      <c r="D682" s="152" t="s">
        <v>705</v>
      </c>
      <c r="E682" s="151" t="s">
        <v>163</v>
      </c>
      <c r="F682" s="152" t="s">
        <v>706</v>
      </c>
      <c r="G682" s="152" t="s">
        <v>154</v>
      </c>
      <c r="H682" s="152" t="s">
        <v>3182</v>
      </c>
      <c r="I682" s="152" t="s">
        <v>2855</v>
      </c>
      <c r="J682" s="152" t="s">
        <v>3183</v>
      </c>
      <c r="K682" s="152" t="s">
        <v>3184</v>
      </c>
      <c r="L682" s="153">
        <v>41852</v>
      </c>
      <c r="M682" s="154">
        <v>126994.25</v>
      </c>
      <c r="N682" s="154">
        <v>0</v>
      </c>
    </row>
    <row r="683" spans="1:14" ht="13.75" customHeight="1" x14ac:dyDescent="0.35">
      <c r="A683" s="151" t="s">
        <v>3185</v>
      </c>
      <c r="B683" s="152" t="s">
        <v>3186</v>
      </c>
      <c r="C683" s="152" t="s">
        <v>150</v>
      </c>
      <c r="D683" s="152" t="s">
        <v>449</v>
      </c>
      <c r="E683" s="151" t="s">
        <v>152</v>
      </c>
      <c r="F683" s="152" t="s">
        <v>164</v>
      </c>
      <c r="G683" s="152" t="s">
        <v>154</v>
      </c>
      <c r="H683" s="152" t="s">
        <v>3187</v>
      </c>
      <c r="I683" s="152" t="s">
        <v>3188</v>
      </c>
      <c r="J683" s="152" t="s">
        <v>150</v>
      </c>
      <c r="K683" s="152" t="s">
        <v>3189</v>
      </c>
      <c r="L683" s="153">
        <v>41778</v>
      </c>
      <c r="M683" s="154">
        <v>218750</v>
      </c>
      <c r="N683" s="154">
        <v>0</v>
      </c>
    </row>
    <row r="684" spans="1:14" ht="13.75" customHeight="1" x14ac:dyDescent="0.35">
      <c r="A684" s="151" t="s">
        <v>3190</v>
      </c>
      <c r="B684" s="152" t="s">
        <v>3191</v>
      </c>
      <c r="C684" s="152" t="s">
        <v>150</v>
      </c>
      <c r="D684" s="152" t="s">
        <v>393</v>
      </c>
      <c r="E684" s="151" t="s">
        <v>152</v>
      </c>
      <c r="F684" s="152" t="s">
        <v>394</v>
      </c>
      <c r="G684" s="152" t="s">
        <v>154</v>
      </c>
      <c r="H684" s="152" t="s">
        <v>3172</v>
      </c>
      <c r="I684" s="152" t="s">
        <v>3192</v>
      </c>
      <c r="J684" s="152" t="s">
        <v>3193</v>
      </c>
      <c r="K684" s="152" t="s">
        <v>3194</v>
      </c>
      <c r="L684" s="153">
        <v>41821</v>
      </c>
      <c r="M684" s="154">
        <v>585156</v>
      </c>
      <c r="N684" s="154">
        <v>0</v>
      </c>
    </row>
    <row r="685" spans="1:14" ht="13.75" customHeight="1" x14ac:dyDescent="0.35">
      <c r="A685" s="151" t="s">
        <v>3195</v>
      </c>
      <c r="B685" s="152" t="s">
        <v>3196</v>
      </c>
      <c r="C685" s="152" t="s">
        <v>150</v>
      </c>
      <c r="D685" s="152" t="s">
        <v>1321</v>
      </c>
      <c r="E685" s="151" t="s">
        <v>260</v>
      </c>
      <c r="F685" s="152" t="s">
        <v>1016</v>
      </c>
      <c r="G685" s="152" t="s">
        <v>154</v>
      </c>
      <c r="H685" s="152" t="s">
        <v>1017</v>
      </c>
      <c r="I685" s="152" t="s">
        <v>3197</v>
      </c>
      <c r="J685" s="152" t="s">
        <v>3198</v>
      </c>
      <c r="K685" s="152" t="s">
        <v>3199</v>
      </c>
      <c r="L685" s="153">
        <v>41907</v>
      </c>
      <c r="M685" s="154">
        <v>509003</v>
      </c>
      <c r="N685" s="154">
        <v>0</v>
      </c>
    </row>
    <row r="686" spans="1:14" ht="13.75" customHeight="1" x14ac:dyDescent="0.35">
      <c r="A686" s="151" t="s">
        <v>3200</v>
      </c>
      <c r="B686" s="152" t="s">
        <v>3201</v>
      </c>
      <c r="C686" s="152" t="s">
        <v>150</v>
      </c>
      <c r="D686" s="152" t="s">
        <v>3202</v>
      </c>
      <c r="E686" s="151" t="s">
        <v>163</v>
      </c>
      <c r="F686" s="152" t="s">
        <v>3203</v>
      </c>
      <c r="G686" s="152" t="s">
        <v>154</v>
      </c>
      <c r="H686" s="152" t="s">
        <v>3204</v>
      </c>
      <c r="I686" s="152" t="s">
        <v>3205</v>
      </c>
      <c r="J686" s="152" t="s">
        <v>3206</v>
      </c>
      <c r="K686" s="152" t="s">
        <v>3207</v>
      </c>
      <c r="L686" s="153">
        <v>41866</v>
      </c>
      <c r="M686" s="154">
        <v>850000</v>
      </c>
      <c r="N686" s="154">
        <v>0</v>
      </c>
    </row>
    <row r="687" spans="1:14" ht="13.75" customHeight="1" x14ac:dyDescent="0.35">
      <c r="A687" s="151" t="s">
        <v>3208</v>
      </c>
      <c r="B687" s="152" t="s">
        <v>3209</v>
      </c>
      <c r="C687" s="152" t="s">
        <v>150</v>
      </c>
      <c r="D687" s="152" t="s">
        <v>2086</v>
      </c>
      <c r="E687" s="151" t="s">
        <v>163</v>
      </c>
      <c r="F687" s="152" t="s">
        <v>200</v>
      </c>
      <c r="G687" s="152" t="s">
        <v>220</v>
      </c>
      <c r="H687" s="152" t="s">
        <v>3149</v>
      </c>
      <c r="I687" s="152" t="s">
        <v>166</v>
      </c>
      <c r="J687" s="152" t="s">
        <v>3210</v>
      </c>
      <c r="K687" s="152" t="s">
        <v>3211</v>
      </c>
      <c r="L687" s="153">
        <v>41902</v>
      </c>
      <c r="M687" s="154">
        <v>784999.99</v>
      </c>
      <c r="N687" s="154">
        <v>0</v>
      </c>
    </row>
    <row r="688" spans="1:14" ht="13.75" customHeight="1" x14ac:dyDescent="0.35">
      <c r="A688" s="151" t="s">
        <v>3212</v>
      </c>
      <c r="B688" s="152" t="s">
        <v>3213</v>
      </c>
      <c r="C688" s="152" t="s">
        <v>150</v>
      </c>
      <c r="D688" s="152" t="s">
        <v>2874</v>
      </c>
      <c r="E688" s="151" t="s">
        <v>260</v>
      </c>
      <c r="F688" s="152" t="s">
        <v>3214</v>
      </c>
      <c r="G688" s="152" t="s">
        <v>154</v>
      </c>
      <c r="H688" s="152" t="s">
        <v>3215</v>
      </c>
      <c r="I688" s="152" t="s">
        <v>3216</v>
      </c>
      <c r="J688" s="152" t="s">
        <v>3217</v>
      </c>
      <c r="K688" s="152" t="s">
        <v>150</v>
      </c>
      <c r="L688" s="153">
        <v>41852</v>
      </c>
      <c r="M688" s="154">
        <v>125242</v>
      </c>
      <c r="N688" s="154">
        <v>0</v>
      </c>
    </row>
    <row r="689" spans="1:14" ht="13.75" customHeight="1" x14ac:dyDescent="0.35">
      <c r="A689" s="151" t="s">
        <v>3218</v>
      </c>
      <c r="B689" s="152" t="s">
        <v>3219</v>
      </c>
      <c r="C689" s="152" t="s">
        <v>150</v>
      </c>
      <c r="D689" s="152" t="s">
        <v>3220</v>
      </c>
      <c r="E689" s="151" t="s">
        <v>845</v>
      </c>
      <c r="F689" s="152" t="s">
        <v>3221</v>
      </c>
      <c r="G689" s="152" t="s">
        <v>154</v>
      </c>
      <c r="H689" s="152" t="s">
        <v>3222</v>
      </c>
      <c r="I689" s="152" t="s">
        <v>3223</v>
      </c>
      <c r="J689" s="152" t="s">
        <v>3224</v>
      </c>
      <c r="K689" s="152" t="s">
        <v>3225</v>
      </c>
      <c r="L689" s="153">
        <v>41913</v>
      </c>
      <c r="M689" s="154">
        <v>156537.5</v>
      </c>
      <c r="N689" s="154">
        <v>0</v>
      </c>
    </row>
    <row r="690" spans="1:14" ht="13.75" customHeight="1" x14ac:dyDescent="0.35">
      <c r="A690" s="151" t="s">
        <v>3226</v>
      </c>
      <c r="B690" s="152" t="s">
        <v>3227</v>
      </c>
      <c r="C690" s="152" t="s">
        <v>3103</v>
      </c>
      <c r="D690" s="152" t="s">
        <v>1364</v>
      </c>
      <c r="E690" s="151" t="s">
        <v>163</v>
      </c>
      <c r="F690" s="152" t="s">
        <v>153</v>
      </c>
      <c r="G690" s="152" t="s">
        <v>154</v>
      </c>
      <c r="H690" s="152" t="s">
        <v>748</v>
      </c>
      <c r="I690" s="152" t="s">
        <v>3228</v>
      </c>
      <c r="J690" s="152" t="s">
        <v>3229</v>
      </c>
      <c r="K690" s="152" t="s">
        <v>3230</v>
      </c>
      <c r="L690" s="153">
        <v>41760</v>
      </c>
      <c r="M690" s="154">
        <v>136804.53</v>
      </c>
      <c r="N690" s="154">
        <v>0</v>
      </c>
    </row>
    <row r="691" spans="1:14" ht="13.75" customHeight="1" x14ac:dyDescent="0.35">
      <c r="A691" s="151" t="s">
        <v>3231</v>
      </c>
      <c r="B691" s="152" t="s">
        <v>3232</v>
      </c>
      <c r="C691" s="152" t="s">
        <v>3233</v>
      </c>
      <c r="D691" s="152" t="s">
        <v>1447</v>
      </c>
      <c r="E691" s="151" t="s">
        <v>260</v>
      </c>
      <c r="F691" s="152" t="s">
        <v>164</v>
      </c>
      <c r="G691" s="152" t="s">
        <v>154</v>
      </c>
      <c r="H691" s="152" t="s">
        <v>1530</v>
      </c>
      <c r="I691" s="152" t="s">
        <v>3234</v>
      </c>
      <c r="J691" s="152" t="s">
        <v>3235</v>
      </c>
      <c r="K691" s="152" t="s">
        <v>3236</v>
      </c>
      <c r="L691" s="153">
        <v>41730</v>
      </c>
      <c r="M691" s="154">
        <v>4600000</v>
      </c>
      <c r="N691" s="154">
        <v>0</v>
      </c>
    </row>
    <row r="692" spans="1:14" ht="13.75" customHeight="1" x14ac:dyDescent="0.35">
      <c r="A692" s="151" t="s">
        <v>3237</v>
      </c>
      <c r="B692" s="152" t="s">
        <v>3238</v>
      </c>
      <c r="C692" s="152" t="s">
        <v>3004</v>
      </c>
      <c r="D692" s="152" t="s">
        <v>2168</v>
      </c>
      <c r="E692" s="151" t="s">
        <v>260</v>
      </c>
      <c r="F692" s="152" t="s">
        <v>164</v>
      </c>
      <c r="G692" s="152" t="s">
        <v>154</v>
      </c>
      <c r="H692" s="152" t="s">
        <v>3239</v>
      </c>
      <c r="I692" s="152" t="s">
        <v>150</v>
      </c>
      <c r="J692" s="152" t="s">
        <v>3240</v>
      </c>
      <c r="K692" s="152" t="s">
        <v>3241</v>
      </c>
      <c r="L692" s="153">
        <v>41767</v>
      </c>
      <c r="M692" s="154">
        <v>1729068</v>
      </c>
      <c r="N692" s="154">
        <v>0</v>
      </c>
    </row>
    <row r="693" spans="1:14" ht="13.75" customHeight="1" x14ac:dyDescent="0.35">
      <c r="A693" s="151" t="s">
        <v>3242</v>
      </c>
      <c r="B693" s="152" t="s">
        <v>3243</v>
      </c>
      <c r="C693" s="152" t="s">
        <v>3244</v>
      </c>
      <c r="D693" s="152" t="s">
        <v>1834</v>
      </c>
      <c r="E693" s="151" t="s">
        <v>2190</v>
      </c>
      <c r="F693" s="152" t="s">
        <v>1835</v>
      </c>
      <c r="G693" s="152" t="s">
        <v>154</v>
      </c>
      <c r="H693" s="152" t="s">
        <v>3245</v>
      </c>
      <c r="I693" s="152" t="s">
        <v>2607</v>
      </c>
      <c r="J693" s="152" t="s">
        <v>3246</v>
      </c>
      <c r="K693" s="152" t="s">
        <v>3247</v>
      </c>
      <c r="L693" s="153">
        <v>41865</v>
      </c>
      <c r="M693" s="154">
        <v>119000</v>
      </c>
      <c r="N693" s="154">
        <v>0</v>
      </c>
    </row>
    <row r="694" spans="1:14" ht="13.75" customHeight="1" x14ac:dyDescent="0.35">
      <c r="A694" s="151" t="s">
        <v>3248</v>
      </c>
      <c r="B694" s="152" t="s">
        <v>3249</v>
      </c>
      <c r="C694" s="152" t="s">
        <v>2697</v>
      </c>
      <c r="D694" s="152" t="s">
        <v>667</v>
      </c>
      <c r="E694" s="151" t="s">
        <v>2190</v>
      </c>
      <c r="F694" s="152" t="s">
        <v>668</v>
      </c>
      <c r="G694" s="152" t="s">
        <v>154</v>
      </c>
      <c r="H694" s="152" t="s">
        <v>1985</v>
      </c>
      <c r="I694" s="152" t="s">
        <v>3250</v>
      </c>
      <c r="J694" s="152" t="s">
        <v>3251</v>
      </c>
      <c r="K694" s="152" t="s">
        <v>3252</v>
      </c>
      <c r="L694" s="153">
        <v>41821</v>
      </c>
      <c r="M694" s="154">
        <v>167800</v>
      </c>
      <c r="N694" s="154">
        <v>0</v>
      </c>
    </row>
    <row r="695" spans="1:14" ht="13.75" customHeight="1" x14ac:dyDescent="0.35">
      <c r="A695" s="151" t="s">
        <v>3253</v>
      </c>
      <c r="B695" s="152" t="s">
        <v>3254</v>
      </c>
      <c r="C695" s="152" t="s">
        <v>150</v>
      </c>
      <c r="D695" s="152" t="s">
        <v>705</v>
      </c>
      <c r="E695" s="151" t="s">
        <v>845</v>
      </c>
      <c r="F695" s="152" t="s">
        <v>706</v>
      </c>
      <c r="G695" s="152" t="s">
        <v>154</v>
      </c>
      <c r="H695" s="152" t="s">
        <v>2882</v>
      </c>
      <c r="I695" s="152" t="s">
        <v>3255</v>
      </c>
      <c r="J695" s="152" t="s">
        <v>3256</v>
      </c>
      <c r="K695" s="152" t="s">
        <v>3257</v>
      </c>
      <c r="L695" s="153">
        <v>41974</v>
      </c>
      <c r="M695" s="154">
        <v>174152</v>
      </c>
      <c r="N695" s="154">
        <v>0</v>
      </c>
    </row>
    <row r="696" spans="1:14" ht="13.75" customHeight="1" x14ac:dyDescent="0.35">
      <c r="A696" s="151" t="s">
        <v>3258</v>
      </c>
      <c r="B696" s="152" t="s">
        <v>3259</v>
      </c>
      <c r="C696" s="152" t="s">
        <v>150</v>
      </c>
      <c r="D696" s="152" t="s">
        <v>705</v>
      </c>
      <c r="E696" s="151" t="s">
        <v>163</v>
      </c>
      <c r="F696" s="152" t="s">
        <v>770</v>
      </c>
      <c r="G696" s="152" t="s">
        <v>154</v>
      </c>
      <c r="H696" s="152" t="s">
        <v>3260</v>
      </c>
      <c r="I696" s="152" t="s">
        <v>3255</v>
      </c>
      <c r="J696" s="152" t="s">
        <v>3261</v>
      </c>
      <c r="K696" s="152" t="s">
        <v>3262</v>
      </c>
      <c r="L696" s="153">
        <v>41974</v>
      </c>
      <c r="M696" s="154">
        <v>256875</v>
      </c>
      <c r="N696" s="154">
        <v>0</v>
      </c>
    </row>
    <row r="697" spans="1:14" ht="13.75" customHeight="1" x14ac:dyDescent="0.35">
      <c r="A697" s="151" t="s">
        <v>3263</v>
      </c>
      <c r="B697" s="152" t="s">
        <v>3264</v>
      </c>
      <c r="C697" s="152" t="s">
        <v>150</v>
      </c>
      <c r="D697" s="152" t="s">
        <v>2787</v>
      </c>
      <c r="E697" s="151" t="s">
        <v>260</v>
      </c>
      <c r="F697" s="152" t="s">
        <v>349</v>
      </c>
      <c r="G697" s="152" t="s">
        <v>220</v>
      </c>
      <c r="H697" s="152" t="s">
        <v>3265</v>
      </c>
      <c r="I697" s="152" t="s">
        <v>3266</v>
      </c>
      <c r="J697" s="152" t="s">
        <v>3267</v>
      </c>
      <c r="K697" s="152" t="s">
        <v>3268</v>
      </c>
      <c r="L697" s="153">
        <v>41961</v>
      </c>
      <c r="M697" s="154">
        <v>2171195.5063749999</v>
      </c>
      <c r="N697" s="154">
        <v>-4.6566128730773926E-10</v>
      </c>
    </row>
    <row r="698" spans="1:14" ht="13.75" customHeight="1" x14ac:dyDescent="0.35">
      <c r="A698" s="151" t="s">
        <v>3269</v>
      </c>
      <c r="B698" s="152" t="s">
        <v>3270</v>
      </c>
      <c r="C698" s="152" t="s">
        <v>3271</v>
      </c>
      <c r="D698" s="152" t="s">
        <v>1313</v>
      </c>
      <c r="E698" s="151" t="s">
        <v>152</v>
      </c>
      <c r="F698" s="152" t="s">
        <v>487</v>
      </c>
      <c r="G698" s="152" t="s">
        <v>154</v>
      </c>
      <c r="H698" s="152" t="s">
        <v>3272</v>
      </c>
      <c r="I698" s="152" t="s">
        <v>3273</v>
      </c>
      <c r="J698" s="152" t="s">
        <v>3274</v>
      </c>
      <c r="K698" s="152" t="s">
        <v>3275</v>
      </c>
      <c r="L698" s="153">
        <v>41992</v>
      </c>
      <c r="M698" s="154">
        <v>200000</v>
      </c>
      <c r="N698" s="154">
        <v>0</v>
      </c>
    </row>
    <row r="699" spans="1:14" ht="13.75" customHeight="1" x14ac:dyDescent="0.35">
      <c r="A699" s="151" t="s">
        <v>3276</v>
      </c>
      <c r="B699" s="152" t="s">
        <v>3277</v>
      </c>
      <c r="C699" s="152" t="s">
        <v>3278</v>
      </c>
      <c r="D699" s="152" t="s">
        <v>3279</v>
      </c>
      <c r="E699" s="151" t="s">
        <v>163</v>
      </c>
      <c r="F699" s="152" t="s">
        <v>2002</v>
      </c>
      <c r="G699" s="152" t="s">
        <v>154</v>
      </c>
      <c r="H699" s="152" t="s">
        <v>3280</v>
      </c>
      <c r="I699" s="152" t="s">
        <v>966</v>
      </c>
      <c r="J699" s="152" t="s">
        <v>3281</v>
      </c>
      <c r="K699" s="152" t="s">
        <v>3282</v>
      </c>
      <c r="L699" s="153">
        <v>41935</v>
      </c>
      <c r="M699" s="154">
        <v>122645</v>
      </c>
      <c r="N699" s="154">
        <v>0</v>
      </c>
    </row>
    <row r="700" spans="1:14" ht="13.75" customHeight="1" x14ac:dyDescent="0.35">
      <c r="A700" s="151" t="s">
        <v>3283</v>
      </c>
      <c r="B700" s="152" t="s">
        <v>3284</v>
      </c>
      <c r="C700" s="152" t="s">
        <v>150</v>
      </c>
      <c r="D700" s="152" t="s">
        <v>1863</v>
      </c>
      <c r="E700" s="151" t="s">
        <v>152</v>
      </c>
      <c r="F700" s="152" t="s">
        <v>863</v>
      </c>
      <c r="G700" s="152" t="s">
        <v>154</v>
      </c>
      <c r="H700" s="152" t="s">
        <v>1864</v>
      </c>
      <c r="I700" s="152" t="s">
        <v>459</v>
      </c>
      <c r="J700" s="152" t="s">
        <v>3285</v>
      </c>
      <c r="K700" s="152" t="s">
        <v>3286</v>
      </c>
      <c r="L700" s="153">
        <v>42017</v>
      </c>
      <c r="M700" s="154">
        <v>112582.8</v>
      </c>
      <c r="N700" s="154">
        <v>0</v>
      </c>
    </row>
    <row r="701" spans="1:14" ht="13.75" customHeight="1" x14ac:dyDescent="0.35">
      <c r="A701" s="151" t="s">
        <v>3287</v>
      </c>
      <c r="B701" s="152" t="s">
        <v>3288</v>
      </c>
      <c r="C701" s="152" t="s">
        <v>150</v>
      </c>
      <c r="D701" s="152" t="s">
        <v>1863</v>
      </c>
      <c r="E701" s="151" t="s">
        <v>152</v>
      </c>
      <c r="F701" s="152" t="s">
        <v>863</v>
      </c>
      <c r="G701" s="152" t="s">
        <v>154</v>
      </c>
      <c r="H701" s="152" t="s">
        <v>1864</v>
      </c>
      <c r="I701" s="152" t="s">
        <v>459</v>
      </c>
      <c r="J701" s="152" t="s">
        <v>3289</v>
      </c>
      <c r="K701" s="152" t="s">
        <v>3290</v>
      </c>
      <c r="L701" s="153">
        <v>42017</v>
      </c>
      <c r="M701" s="154">
        <v>197986.14</v>
      </c>
      <c r="N701" s="154">
        <v>0</v>
      </c>
    </row>
    <row r="702" spans="1:14" ht="13.75" customHeight="1" x14ac:dyDescent="0.35">
      <c r="A702" s="151" t="s">
        <v>3291</v>
      </c>
      <c r="B702" s="152" t="s">
        <v>3292</v>
      </c>
      <c r="C702" s="152" t="s">
        <v>150</v>
      </c>
      <c r="D702" s="152" t="s">
        <v>295</v>
      </c>
      <c r="E702" s="151" t="s">
        <v>163</v>
      </c>
      <c r="F702" s="152" t="s">
        <v>1370</v>
      </c>
      <c r="G702" s="152" t="s">
        <v>154</v>
      </c>
      <c r="H702" s="152" t="s">
        <v>3293</v>
      </c>
      <c r="I702" s="152" t="s">
        <v>3294</v>
      </c>
      <c r="J702" s="152" t="s">
        <v>3295</v>
      </c>
      <c r="K702" s="152" t="s">
        <v>3296</v>
      </c>
      <c r="L702" s="153">
        <v>41974</v>
      </c>
      <c r="M702" s="154">
        <v>140905.20000000001</v>
      </c>
      <c r="N702" s="154">
        <v>0</v>
      </c>
    </row>
    <row r="703" spans="1:14" ht="13.75" customHeight="1" x14ac:dyDescent="0.35">
      <c r="A703" s="151" t="s">
        <v>3297</v>
      </c>
      <c r="B703" s="152" t="s">
        <v>3298</v>
      </c>
      <c r="C703" s="152" t="s">
        <v>150</v>
      </c>
      <c r="D703" s="152" t="s">
        <v>151</v>
      </c>
      <c r="E703" s="151" t="s">
        <v>260</v>
      </c>
      <c r="F703" s="152" t="s">
        <v>164</v>
      </c>
      <c r="G703" s="152" t="s">
        <v>154</v>
      </c>
      <c r="H703" s="152" t="s">
        <v>645</v>
      </c>
      <c r="I703" s="152" t="s">
        <v>3299</v>
      </c>
      <c r="J703" s="152" t="s">
        <v>3300</v>
      </c>
      <c r="K703" s="152" t="s">
        <v>150</v>
      </c>
      <c r="L703" s="153">
        <v>42004</v>
      </c>
      <c r="M703" s="154">
        <v>164257.23000000001</v>
      </c>
      <c r="N703" s="154">
        <v>0</v>
      </c>
    </row>
    <row r="704" spans="1:14" ht="13.75" customHeight="1" x14ac:dyDescent="0.35">
      <c r="A704" s="151" t="s">
        <v>3301</v>
      </c>
      <c r="B704" s="152" t="s">
        <v>2637</v>
      </c>
      <c r="C704" s="152" t="s">
        <v>150</v>
      </c>
      <c r="D704" s="152" t="s">
        <v>457</v>
      </c>
      <c r="E704" s="151" t="s">
        <v>152</v>
      </c>
      <c r="F704" s="152" t="s">
        <v>164</v>
      </c>
      <c r="G704" s="152" t="s">
        <v>154</v>
      </c>
      <c r="H704" s="152" t="s">
        <v>458</v>
      </c>
      <c r="I704" s="152" t="s">
        <v>459</v>
      </c>
      <c r="J704" s="152" t="s">
        <v>3302</v>
      </c>
      <c r="K704" s="152" t="s">
        <v>3303</v>
      </c>
      <c r="L704" s="153">
        <v>42005</v>
      </c>
      <c r="M704" s="154">
        <v>187096.7</v>
      </c>
      <c r="N704" s="154">
        <v>0</v>
      </c>
    </row>
    <row r="705" spans="1:14" ht="13.75" customHeight="1" x14ac:dyDescent="0.35">
      <c r="A705" s="151" t="s">
        <v>3304</v>
      </c>
      <c r="B705" s="152" t="s">
        <v>3305</v>
      </c>
      <c r="C705" s="152" t="s">
        <v>150</v>
      </c>
      <c r="D705" s="152" t="s">
        <v>3306</v>
      </c>
      <c r="E705" s="151" t="s">
        <v>152</v>
      </c>
      <c r="F705" s="152" t="s">
        <v>261</v>
      </c>
      <c r="G705" s="152" t="s">
        <v>3307</v>
      </c>
      <c r="H705" s="152" t="s">
        <v>3308</v>
      </c>
      <c r="I705" s="152" t="s">
        <v>3309</v>
      </c>
      <c r="J705" s="152" t="s">
        <v>3310</v>
      </c>
      <c r="K705" s="152" t="s">
        <v>3311</v>
      </c>
      <c r="L705" s="153">
        <v>41670</v>
      </c>
      <c r="M705" s="154">
        <v>1345000</v>
      </c>
      <c r="N705" s="154">
        <v>0</v>
      </c>
    </row>
    <row r="706" spans="1:14" ht="13.75" customHeight="1" x14ac:dyDescent="0.35">
      <c r="A706" s="151" t="s">
        <v>3312</v>
      </c>
      <c r="B706" s="152" t="s">
        <v>3313</v>
      </c>
      <c r="C706" s="152" t="s">
        <v>256</v>
      </c>
      <c r="D706" s="152" t="s">
        <v>248</v>
      </c>
      <c r="E706" s="151" t="s">
        <v>260</v>
      </c>
      <c r="F706" s="152" t="s">
        <v>249</v>
      </c>
      <c r="G706" s="152" t="s">
        <v>154</v>
      </c>
      <c r="H706" s="152" t="s">
        <v>3314</v>
      </c>
      <c r="I706" s="152" t="s">
        <v>202</v>
      </c>
      <c r="J706" s="152" t="s">
        <v>3315</v>
      </c>
      <c r="K706" s="152" t="s">
        <v>3316</v>
      </c>
      <c r="L706" s="153">
        <v>41971</v>
      </c>
      <c r="M706" s="154">
        <v>285080.09999999998</v>
      </c>
      <c r="N706" s="154">
        <v>0</v>
      </c>
    </row>
    <row r="707" spans="1:14" ht="13.75" customHeight="1" x14ac:dyDescent="0.35">
      <c r="A707" s="151" t="s">
        <v>3317</v>
      </c>
      <c r="B707" s="152" t="s">
        <v>3318</v>
      </c>
      <c r="C707" s="152" t="s">
        <v>3319</v>
      </c>
      <c r="D707" s="152" t="s">
        <v>393</v>
      </c>
      <c r="E707" s="151" t="s">
        <v>152</v>
      </c>
      <c r="F707" s="152" t="s">
        <v>394</v>
      </c>
      <c r="G707" s="152" t="s">
        <v>154</v>
      </c>
      <c r="H707" s="152" t="s">
        <v>3320</v>
      </c>
      <c r="I707" s="152" t="s">
        <v>3321</v>
      </c>
      <c r="J707" s="152" t="s">
        <v>3322</v>
      </c>
      <c r="K707" s="152" t="s">
        <v>3323</v>
      </c>
      <c r="L707" s="153">
        <v>41991</v>
      </c>
      <c r="M707" s="154">
        <v>135237.79999999999</v>
      </c>
      <c r="N707" s="154">
        <v>0</v>
      </c>
    </row>
    <row r="708" spans="1:14" ht="13.75" customHeight="1" x14ac:dyDescent="0.35">
      <c r="A708" s="151" t="s">
        <v>3324</v>
      </c>
      <c r="B708" s="152" t="s">
        <v>3325</v>
      </c>
      <c r="C708" s="152" t="s">
        <v>3326</v>
      </c>
      <c r="D708" s="152" t="s">
        <v>3327</v>
      </c>
      <c r="E708" s="151" t="s">
        <v>163</v>
      </c>
      <c r="F708" s="152" t="s">
        <v>3328</v>
      </c>
      <c r="G708" s="152" t="s">
        <v>3329</v>
      </c>
      <c r="H708" s="152" t="s">
        <v>3330</v>
      </c>
      <c r="I708" s="152" t="s">
        <v>3331</v>
      </c>
      <c r="J708" s="152" t="s">
        <v>3332</v>
      </c>
      <c r="K708" s="152" t="s">
        <v>3333</v>
      </c>
      <c r="L708" s="153">
        <v>42001</v>
      </c>
      <c r="M708" s="154">
        <v>120000</v>
      </c>
      <c r="N708" s="154">
        <v>0</v>
      </c>
    </row>
    <row r="709" spans="1:14" ht="13.75" customHeight="1" x14ac:dyDescent="0.35">
      <c r="A709" s="151" t="s">
        <v>3334</v>
      </c>
      <c r="B709" s="152" t="s">
        <v>3335</v>
      </c>
      <c r="C709" s="152" t="s">
        <v>150</v>
      </c>
      <c r="D709" s="152" t="s">
        <v>326</v>
      </c>
      <c r="E709" s="151" t="s">
        <v>260</v>
      </c>
      <c r="F709" s="152" t="s">
        <v>1766</v>
      </c>
      <c r="G709" s="152" t="s">
        <v>154</v>
      </c>
      <c r="H709" s="152" t="s">
        <v>3336</v>
      </c>
      <c r="I709" s="152" t="s">
        <v>150</v>
      </c>
      <c r="J709" s="152" t="s">
        <v>150</v>
      </c>
      <c r="K709" s="152" t="s">
        <v>150</v>
      </c>
      <c r="L709" s="153">
        <v>41974</v>
      </c>
      <c r="M709" s="154">
        <v>905645</v>
      </c>
      <c r="N709" s="154">
        <v>0</v>
      </c>
    </row>
    <row r="710" spans="1:14" ht="13.75" customHeight="1" x14ac:dyDescent="0.35">
      <c r="A710" s="151" t="s">
        <v>3337</v>
      </c>
      <c r="B710" s="152" t="s">
        <v>3338</v>
      </c>
      <c r="C710" s="152" t="s">
        <v>150</v>
      </c>
      <c r="D710" s="152" t="s">
        <v>326</v>
      </c>
      <c r="E710" s="151" t="s">
        <v>260</v>
      </c>
      <c r="F710" s="152" t="s">
        <v>1766</v>
      </c>
      <c r="G710" s="152" t="s">
        <v>220</v>
      </c>
      <c r="H710" s="152" t="s">
        <v>3339</v>
      </c>
      <c r="I710" s="152" t="s">
        <v>2966</v>
      </c>
      <c r="J710" s="152" t="s">
        <v>150</v>
      </c>
      <c r="K710" s="152" t="s">
        <v>150</v>
      </c>
      <c r="L710" s="153">
        <v>42004</v>
      </c>
      <c r="M710" s="154">
        <v>1135619.56</v>
      </c>
      <c r="N710" s="154">
        <v>0</v>
      </c>
    </row>
    <row r="711" spans="1:14" ht="13.75" customHeight="1" x14ac:dyDescent="0.35">
      <c r="A711" s="151" t="s">
        <v>3340</v>
      </c>
      <c r="B711" s="152" t="s">
        <v>3341</v>
      </c>
      <c r="C711" s="152" t="s">
        <v>150</v>
      </c>
      <c r="D711" s="152" t="s">
        <v>326</v>
      </c>
      <c r="E711" s="151" t="s">
        <v>260</v>
      </c>
      <c r="F711" s="152" t="s">
        <v>1766</v>
      </c>
      <c r="G711" s="152" t="s">
        <v>220</v>
      </c>
      <c r="H711" s="152" t="s">
        <v>3342</v>
      </c>
      <c r="I711" s="152" t="s">
        <v>150</v>
      </c>
      <c r="J711" s="152" t="s">
        <v>3343</v>
      </c>
      <c r="K711" s="152" t="s">
        <v>150</v>
      </c>
      <c r="L711" s="153">
        <v>42004</v>
      </c>
      <c r="M711" s="154">
        <v>141703.56</v>
      </c>
      <c r="N711" s="154">
        <v>0</v>
      </c>
    </row>
    <row r="712" spans="1:14" ht="13.75" customHeight="1" x14ac:dyDescent="0.35">
      <c r="A712" s="151" t="s">
        <v>3344</v>
      </c>
      <c r="B712" s="152" t="s">
        <v>3345</v>
      </c>
      <c r="C712" s="152" t="s">
        <v>150</v>
      </c>
      <c r="D712" s="152" t="s">
        <v>326</v>
      </c>
      <c r="E712" s="151" t="s">
        <v>260</v>
      </c>
      <c r="F712" s="152" t="s">
        <v>1766</v>
      </c>
      <c r="G712" s="152" t="s">
        <v>220</v>
      </c>
      <c r="H712" s="152" t="s">
        <v>3346</v>
      </c>
      <c r="I712" s="152" t="s">
        <v>150</v>
      </c>
      <c r="J712" s="152" t="s">
        <v>150</v>
      </c>
      <c r="K712" s="152" t="s">
        <v>150</v>
      </c>
      <c r="L712" s="153">
        <v>42004</v>
      </c>
      <c r="M712" s="154">
        <v>220264.14</v>
      </c>
      <c r="N712" s="154">
        <v>0</v>
      </c>
    </row>
    <row r="713" spans="1:14" ht="13.75" customHeight="1" x14ac:dyDescent="0.35">
      <c r="A713" s="151" t="s">
        <v>3347</v>
      </c>
      <c r="B713" s="152" t="s">
        <v>3348</v>
      </c>
      <c r="C713" s="152" t="s">
        <v>150</v>
      </c>
      <c r="D713" s="152" t="s">
        <v>505</v>
      </c>
      <c r="E713" s="151" t="s">
        <v>163</v>
      </c>
      <c r="F713" s="152" t="s">
        <v>506</v>
      </c>
      <c r="G713" s="152" t="s">
        <v>154</v>
      </c>
      <c r="H713" s="152" t="s">
        <v>3349</v>
      </c>
      <c r="I713" s="152" t="s">
        <v>3350</v>
      </c>
      <c r="J713" s="152" t="s">
        <v>3351</v>
      </c>
      <c r="K713" s="152" t="s">
        <v>3352</v>
      </c>
      <c r="L713" s="153">
        <v>42036</v>
      </c>
      <c r="M713" s="154">
        <v>113250</v>
      </c>
      <c r="N713" s="154">
        <v>0</v>
      </c>
    </row>
    <row r="714" spans="1:14" ht="13.75" customHeight="1" x14ac:dyDescent="0.35">
      <c r="A714" s="151" t="s">
        <v>3353</v>
      </c>
      <c r="B714" s="152" t="s">
        <v>3354</v>
      </c>
      <c r="C714" s="152" t="s">
        <v>150</v>
      </c>
      <c r="D714" s="152" t="s">
        <v>779</v>
      </c>
      <c r="E714" s="151" t="s">
        <v>163</v>
      </c>
      <c r="F714" s="152" t="s">
        <v>231</v>
      </c>
      <c r="G714" s="152" t="s">
        <v>154</v>
      </c>
      <c r="H714" s="152" t="s">
        <v>3091</v>
      </c>
      <c r="I714" s="152" t="s">
        <v>3355</v>
      </c>
      <c r="J714" s="152" t="s">
        <v>3356</v>
      </c>
      <c r="K714" s="152" t="s">
        <v>3357</v>
      </c>
      <c r="L714" s="153">
        <v>42047</v>
      </c>
      <c r="M714" s="154">
        <v>379633</v>
      </c>
      <c r="N714" s="154">
        <v>0</v>
      </c>
    </row>
    <row r="715" spans="1:14" ht="13.75" customHeight="1" x14ac:dyDescent="0.35">
      <c r="A715" s="151" t="s">
        <v>3358</v>
      </c>
      <c r="B715" s="152" t="s">
        <v>3359</v>
      </c>
      <c r="C715" s="152" t="s">
        <v>150</v>
      </c>
      <c r="D715" s="152" t="s">
        <v>3360</v>
      </c>
      <c r="E715" s="151" t="s">
        <v>163</v>
      </c>
      <c r="F715" s="152" t="s">
        <v>376</v>
      </c>
      <c r="G715" s="152" t="s">
        <v>154</v>
      </c>
      <c r="H715" s="152" t="s">
        <v>3361</v>
      </c>
      <c r="I715" s="152" t="s">
        <v>3362</v>
      </c>
      <c r="J715" s="152" t="s">
        <v>3363</v>
      </c>
      <c r="K715" s="152" t="s">
        <v>3364</v>
      </c>
      <c r="L715" s="153">
        <v>42036</v>
      </c>
      <c r="M715" s="154">
        <v>250000</v>
      </c>
      <c r="N715" s="154">
        <v>0</v>
      </c>
    </row>
    <row r="716" spans="1:14" ht="13.75" customHeight="1" x14ac:dyDescent="0.35">
      <c r="A716" s="151" t="s">
        <v>3365</v>
      </c>
      <c r="B716" s="152" t="s">
        <v>3366</v>
      </c>
      <c r="C716" s="152" t="s">
        <v>150</v>
      </c>
      <c r="D716" s="152" t="s">
        <v>363</v>
      </c>
      <c r="E716" s="151" t="s">
        <v>260</v>
      </c>
      <c r="F716" s="152" t="s">
        <v>164</v>
      </c>
      <c r="G716" s="152" t="s">
        <v>154</v>
      </c>
      <c r="H716" s="152" t="s">
        <v>364</v>
      </c>
      <c r="I716" s="152" t="s">
        <v>3367</v>
      </c>
      <c r="J716" s="152" t="s">
        <v>150</v>
      </c>
      <c r="K716" s="152" t="s">
        <v>150</v>
      </c>
      <c r="L716" s="153">
        <v>42050</v>
      </c>
      <c r="M716" s="154">
        <v>422589.39</v>
      </c>
      <c r="N716" s="154">
        <v>0</v>
      </c>
    </row>
    <row r="717" spans="1:14" ht="13.75" customHeight="1" x14ac:dyDescent="0.35">
      <c r="A717" s="151" t="s">
        <v>3368</v>
      </c>
      <c r="B717" s="152" t="s">
        <v>3369</v>
      </c>
      <c r="C717" s="152" t="s">
        <v>150</v>
      </c>
      <c r="D717" s="152" t="s">
        <v>363</v>
      </c>
      <c r="E717" s="151" t="s">
        <v>260</v>
      </c>
      <c r="F717" s="152" t="s">
        <v>164</v>
      </c>
      <c r="G717" s="152" t="s">
        <v>154</v>
      </c>
      <c r="H717" s="152" t="s">
        <v>364</v>
      </c>
      <c r="I717" s="152" t="s">
        <v>3367</v>
      </c>
      <c r="J717" s="152" t="s">
        <v>3370</v>
      </c>
      <c r="K717" s="152" t="s">
        <v>150</v>
      </c>
      <c r="L717" s="153">
        <v>42050</v>
      </c>
      <c r="M717" s="154">
        <v>422589.39</v>
      </c>
      <c r="N717" s="154">
        <v>0</v>
      </c>
    </row>
    <row r="718" spans="1:14" ht="13.75" customHeight="1" x14ac:dyDescent="0.35">
      <c r="A718" s="151" t="s">
        <v>3371</v>
      </c>
      <c r="B718" s="152" t="s">
        <v>3372</v>
      </c>
      <c r="C718" s="152" t="s">
        <v>150</v>
      </c>
      <c r="D718" s="152" t="s">
        <v>363</v>
      </c>
      <c r="E718" s="151" t="s">
        <v>260</v>
      </c>
      <c r="F718" s="152" t="s">
        <v>164</v>
      </c>
      <c r="G718" s="152" t="s">
        <v>154</v>
      </c>
      <c r="H718" s="152" t="s">
        <v>3373</v>
      </c>
      <c r="I718" s="152" t="s">
        <v>3367</v>
      </c>
      <c r="J718" s="152" t="s">
        <v>3370</v>
      </c>
      <c r="K718" s="152" t="s">
        <v>150</v>
      </c>
      <c r="L718" s="153">
        <v>42050</v>
      </c>
      <c r="M718" s="154">
        <v>422589.39</v>
      </c>
      <c r="N718" s="154">
        <v>0</v>
      </c>
    </row>
    <row r="719" spans="1:14" ht="13.75" customHeight="1" x14ac:dyDescent="0.35">
      <c r="A719" s="151" t="s">
        <v>3374</v>
      </c>
      <c r="B719" s="152" t="s">
        <v>3375</v>
      </c>
      <c r="C719" s="152" t="s">
        <v>150</v>
      </c>
      <c r="D719" s="152" t="s">
        <v>3360</v>
      </c>
      <c r="E719" s="151" t="s">
        <v>2190</v>
      </c>
      <c r="F719" s="152" t="s">
        <v>376</v>
      </c>
      <c r="G719" s="152" t="s">
        <v>154</v>
      </c>
      <c r="H719" s="152" t="s">
        <v>3376</v>
      </c>
      <c r="I719" s="152" t="s">
        <v>3377</v>
      </c>
      <c r="J719" s="152" t="s">
        <v>3378</v>
      </c>
      <c r="K719" s="152" t="s">
        <v>3379</v>
      </c>
      <c r="L719" s="153">
        <v>42036</v>
      </c>
      <c r="M719" s="154">
        <v>499000</v>
      </c>
      <c r="N719" s="154">
        <v>0</v>
      </c>
    </row>
    <row r="720" spans="1:14" ht="13.75" customHeight="1" x14ac:dyDescent="0.35">
      <c r="A720" s="151" t="s">
        <v>3380</v>
      </c>
      <c r="B720" s="152" t="s">
        <v>3381</v>
      </c>
      <c r="C720" s="152" t="s">
        <v>150</v>
      </c>
      <c r="D720" s="152" t="s">
        <v>1118</v>
      </c>
      <c r="E720" s="151" t="s">
        <v>163</v>
      </c>
      <c r="F720" s="152" t="s">
        <v>512</v>
      </c>
      <c r="G720" s="152" t="s">
        <v>154</v>
      </c>
      <c r="H720" s="152" t="s">
        <v>373</v>
      </c>
      <c r="I720" s="152" t="s">
        <v>3052</v>
      </c>
      <c r="J720" s="152" t="s">
        <v>3382</v>
      </c>
      <c r="K720" s="152" t="s">
        <v>3383</v>
      </c>
      <c r="L720" s="153">
        <v>42217</v>
      </c>
      <c r="M720" s="154">
        <v>148808</v>
      </c>
      <c r="N720" s="154">
        <v>0</v>
      </c>
    </row>
    <row r="721" spans="1:14" ht="13.75" customHeight="1" x14ac:dyDescent="0.35">
      <c r="A721" s="151" t="s">
        <v>3384</v>
      </c>
      <c r="B721" s="152" t="s">
        <v>3385</v>
      </c>
      <c r="C721" s="152" t="s">
        <v>150</v>
      </c>
      <c r="D721" s="152" t="s">
        <v>1582</v>
      </c>
      <c r="E721" s="151" t="s">
        <v>163</v>
      </c>
      <c r="F721" s="152" t="s">
        <v>512</v>
      </c>
      <c r="G721" s="152" t="s">
        <v>154</v>
      </c>
      <c r="H721" s="152" t="s">
        <v>3386</v>
      </c>
      <c r="I721" s="152" t="s">
        <v>3387</v>
      </c>
      <c r="J721" s="152" t="s">
        <v>3388</v>
      </c>
      <c r="K721" s="152" t="s">
        <v>3389</v>
      </c>
      <c r="L721" s="153">
        <v>42064</v>
      </c>
      <c r="M721" s="154">
        <v>654985</v>
      </c>
      <c r="N721" s="154">
        <v>0</v>
      </c>
    </row>
    <row r="722" spans="1:14" ht="13.75" customHeight="1" x14ac:dyDescent="0.35">
      <c r="A722" s="151" t="s">
        <v>3390</v>
      </c>
      <c r="B722" s="152" t="s">
        <v>3391</v>
      </c>
      <c r="C722" s="152" t="s">
        <v>2706</v>
      </c>
      <c r="D722" s="152" t="s">
        <v>348</v>
      </c>
      <c r="E722" s="151" t="s">
        <v>163</v>
      </c>
      <c r="F722" s="152" t="s">
        <v>349</v>
      </c>
      <c r="G722" s="152" t="s">
        <v>220</v>
      </c>
      <c r="H722" s="152" t="s">
        <v>1950</v>
      </c>
      <c r="I722" s="152" t="s">
        <v>3392</v>
      </c>
      <c r="J722" s="152" t="s">
        <v>1793</v>
      </c>
      <c r="K722" s="152" t="s">
        <v>3393</v>
      </c>
      <c r="L722" s="153">
        <v>42036</v>
      </c>
      <c r="M722" s="154">
        <v>150000</v>
      </c>
      <c r="N722" s="154">
        <v>0</v>
      </c>
    </row>
    <row r="723" spans="1:14" ht="13.75" customHeight="1" x14ac:dyDescent="0.35">
      <c r="A723" s="151" t="s">
        <v>3394</v>
      </c>
      <c r="B723" s="152" t="s">
        <v>3395</v>
      </c>
      <c r="C723" s="152" t="s">
        <v>150</v>
      </c>
      <c r="D723" s="152" t="s">
        <v>1118</v>
      </c>
      <c r="E723" s="151" t="s">
        <v>163</v>
      </c>
      <c r="F723" s="152" t="s">
        <v>512</v>
      </c>
      <c r="G723" s="152" t="s">
        <v>154</v>
      </c>
      <c r="H723" s="152" t="s">
        <v>2955</v>
      </c>
      <c r="I723" s="152" t="s">
        <v>3396</v>
      </c>
      <c r="J723" s="152" t="s">
        <v>3397</v>
      </c>
      <c r="K723" s="152" t="s">
        <v>3398</v>
      </c>
      <c r="L723" s="153">
        <v>42217</v>
      </c>
      <c r="M723" s="154">
        <v>111560</v>
      </c>
      <c r="N723" s="154">
        <v>0</v>
      </c>
    </row>
    <row r="724" spans="1:14" ht="13.75" customHeight="1" x14ac:dyDescent="0.35">
      <c r="A724" s="151" t="s">
        <v>3399</v>
      </c>
      <c r="B724" s="152" t="s">
        <v>3400</v>
      </c>
      <c r="C724" s="152" t="s">
        <v>150</v>
      </c>
      <c r="D724" s="152" t="s">
        <v>1582</v>
      </c>
      <c r="E724" s="151" t="s">
        <v>163</v>
      </c>
      <c r="F724" s="152" t="s">
        <v>512</v>
      </c>
      <c r="G724" s="152" t="s">
        <v>154</v>
      </c>
      <c r="H724" s="152" t="s">
        <v>1583</v>
      </c>
      <c r="I724" s="152" t="s">
        <v>585</v>
      </c>
      <c r="J724" s="152" t="s">
        <v>3401</v>
      </c>
      <c r="K724" s="152" t="s">
        <v>3402</v>
      </c>
      <c r="L724" s="153">
        <v>42095</v>
      </c>
      <c r="M724" s="154">
        <v>203211.01</v>
      </c>
      <c r="N724" s="154">
        <v>0</v>
      </c>
    </row>
    <row r="725" spans="1:14" ht="13.75" customHeight="1" x14ac:dyDescent="0.35">
      <c r="A725" s="151" t="s">
        <v>3403</v>
      </c>
      <c r="B725" s="152" t="s">
        <v>3404</v>
      </c>
      <c r="C725" s="152" t="s">
        <v>150</v>
      </c>
      <c r="D725" s="152" t="s">
        <v>1607</v>
      </c>
      <c r="E725" s="151" t="s">
        <v>163</v>
      </c>
      <c r="F725" s="152" t="s">
        <v>512</v>
      </c>
      <c r="G725" s="152" t="s">
        <v>154</v>
      </c>
      <c r="H725" s="152" t="s">
        <v>3405</v>
      </c>
      <c r="I725" s="152" t="s">
        <v>3406</v>
      </c>
      <c r="J725" s="152" t="s">
        <v>3407</v>
      </c>
      <c r="K725" s="152" t="s">
        <v>3408</v>
      </c>
      <c r="L725" s="153">
        <v>42095</v>
      </c>
      <c r="M725" s="154">
        <v>107976.92</v>
      </c>
      <c r="N725" s="154">
        <v>0</v>
      </c>
    </row>
    <row r="726" spans="1:14" ht="13.75" customHeight="1" x14ac:dyDescent="0.35">
      <c r="A726" s="151" t="s">
        <v>3409</v>
      </c>
      <c r="B726" s="152" t="s">
        <v>3410</v>
      </c>
      <c r="C726" s="152" t="s">
        <v>3411</v>
      </c>
      <c r="D726" s="152" t="s">
        <v>555</v>
      </c>
      <c r="E726" s="151" t="s">
        <v>163</v>
      </c>
      <c r="F726" s="152" t="s">
        <v>556</v>
      </c>
      <c r="G726" s="152" t="s">
        <v>154</v>
      </c>
      <c r="H726" s="152" t="s">
        <v>3412</v>
      </c>
      <c r="I726" s="152" t="s">
        <v>202</v>
      </c>
      <c r="J726" s="152" t="s">
        <v>3413</v>
      </c>
      <c r="K726" s="152" t="s">
        <v>3414</v>
      </c>
      <c r="L726" s="153">
        <v>42055</v>
      </c>
      <c r="M726" s="154">
        <v>220000</v>
      </c>
      <c r="N726" s="154">
        <v>0</v>
      </c>
    </row>
    <row r="727" spans="1:14" ht="13.75" customHeight="1" x14ac:dyDescent="0.35">
      <c r="A727" s="151" t="s">
        <v>3415</v>
      </c>
      <c r="B727" s="152" t="s">
        <v>3416</v>
      </c>
      <c r="C727" s="152" t="s">
        <v>3090</v>
      </c>
      <c r="D727" s="152" t="s">
        <v>779</v>
      </c>
      <c r="E727" s="151" t="s">
        <v>163</v>
      </c>
      <c r="F727" s="152" t="s">
        <v>231</v>
      </c>
      <c r="G727" s="152" t="s">
        <v>154</v>
      </c>
      <c r="H727" s="152" t="s">
        <v>3091</v>
      </c>
      <c r="I727" s="152" t="s">
        <v>3417</v>
      </c>
      <c r="J727" s="152" t="s">
        <v>3418</v>
      </c>
      <c r="K727" s="152" t="s">
        <v>3419</v>
      </c>
      <c r="L727" s="153">
        <v>42087</v>
      </c>
      <c r="M727" s="154">
        <v>331025.43</v>
      </c>
      <c r="N727" s="154">
        <v>0</v>
      </c>
    </row>
    <row r="728" spans="1:14" ht="13.75" customHeight="1" x14ac:dyDescent="0.35">
      <c r="A728" s="151" t="s">
        <v>3420</v>
      </c>
      <c r="B728" s="152" t="s">
        <v>3421</v>
      </c>
      <c r="C728" s="152" t="s">
        <v>150</v>
      </c>
      <c r="D728" s="152" t="s">
        <v>2874</v>
      </c>
      <c r="E728" s="151" t="s">
        <v>260</v>
      </c>
      <c r="F728" s="152" t="s">
        <v>3214</v>
      </c>
      <c r="G728" s="152" t="s">
        <v>154</v>
      </c>
      <c r="H728" s="152" t="s">
        <v>3422</v>
      </c>
      <c r="I728" s="152" t="s">
        <v>480</v>
      </c>
      <c r="J728" s="152" t="s">
        <v>480</v>
      </c>
      <c r="K728" s="152" t="s">
        <v>480</v>
      </c>
      <c r="L728" s="153">
        <v>42125</v>
      </c>
      <c r="M728" s="154">
        <v>460486.40000000002</v>
      </c>
      <c r="N728" s="154">
        <v>0</v>
      </c>
    </row>
    <row r="729" spans="1:14" ht="13.75" customHeight="1" x14ac:dyDescent="0.35">
      <c r="A729" s="151" t="s">
        <v>3423</v>
      </c>
      <c r="B729" s="152" t="s">
        <v>3424</v>
      </c>
      <c r="C729" s="152" t="s">
        <v>150</v>
      </c>
      <c r="D729" s="152" t="s">
        <v>1434</v>
      </c>
      <c r="E729" s="151" t="s">
        <v>260</v>
      </c>
      <c r="F729" s="152" t="s">
        <v>261</v>
      </c>
      <c r="G729" s="152" t="s">
        <v>154</v>
      </c>
      <c r="H729" s="152" t="s">
        <v>3425</v>
      </c>
      <c r="I729" s="152" t="s">
        <v>351</v>
      </c>
      <c r="J729" s="152" t="s">
        <v>3426</v>
      </c>
      <c r="K729" s="152" t="s">
        <v>3427</v>
      </c>
      <c r="L729" s="153">
        <v>42156</v>
      </c>
      <c r="M729" s="154">
        <v>397517.27</v>
      </c>
      <c r="N729" s="154">
        <v>0</v>
      </c>
    </row>
    <row r="730" spans="1:14" ht="13.75" customHeight="1" x14ac:dyDescent="0.35">
      <c r="A730" s="151" t="s">
        <v>3428</v>
      </c>
      <c r="B730" s="152" t="s">
        <v>3429</v>
      </c>
      <c r="C730" s="152" t="s">
        <v>3430</v>
      </c>
      <c r="D730" s="152" t="s">
        <v>2105</v>
      </c>
      <c r="E730" s="151" t="s">
        <v>260</v>
      </c>
      <c r="F730" s="152" t="s">
        <v>153</v>
      </c>
      <c r="G730" s="152" t="s">
        <v>154</v>
      </c>
      <c r="H730" s="152" t="s">
        <v>174</v>
      </c>
      <c r="I730" s="152" t="s">
        <v>585</v>
      </c>
      <c r="J730" s="152" t="s">
        <v>3431</v>
      </c>
      <c r="K730" s="152" t="s">
        <v>3432</v>
      </c>
      <c r="L730" s="153">
        <v>42149</v>
      </c>
      <c r="M730" s="154">
        <v>495000</v>
      </c>
      <c r="N730" s="154">
        <v>0</v>
      </c>
    </row>
    <row r="731" spans="1:14" ht="13.75" customHeight="1" x14ac:dyDescent="0.35">
      <c r="A731" s="151" t="s">
        <v>3433</v>
      </c>
      <c r="B731" s="152" t="s">
        <v>3434</v>
      </c>
      <c r="C731" s="152" t="s">
        <v>150</v>
      </c>
      <c r="D731" s="152" t="s">
        <v>326</v>
      </c>
      <c r="E731" s="151" t="s">
        <v>260</v>
      </c>
      <c r="F731" s="152" t="s">
        <v>328</v>
      </c>
      <c r="G731" s="152" t="s">
        <v>220</v>
      </c>
      <c r="H731" s="152" t="s">
        <v>2909</v>
      </c>
      <c r="I731" s="152" t="s">
        <v>150</v>
      </c>
      <c r="J731" s="152" t="s">
        <v>480</v>
      </c>
      <c r="K731" s="152" t="s">
        <v>150</v>
      </c>
      <c r="L731" s="153">
        <v>42005</v>
      </c>
      <c r="M731" s="154">
        <v>1706644.82</v>
      </c>
      <c r="N731" s="154">
        <v>0</v>
      </c>
    </row>
    <row r="732" spans="1:14" ht="13.75" customHeight="1" x14ac:dyDescent="0.35">
      <c r="A732" s="151" t="s">
        <v>3435</v>
      </c>
      <c r="B732" s="152" t="s">
        <v>3436</v>
      </c>
      <c r="C732" s="152" t="s">
        <v>150</v>
      </c>
      <c r="D732" s="152" t="s">
        <v>326</v>
      </c>
      <c r="E732" s="151" t="s">
        <v>260</v>
      </c>
      <c r="F732" s="152" t="s">
        <v>328</v>
      </c>
      <c r="G732" s="152" t="s">
        <v>220</v>
      </c>
      <c r="H732" s="152" t="s">
        <v>3437</v>
      </c>
      <c r="I732" s="152" t="s">
        <v>150</v>
      </c>
      <c r="J732" s="152" t="s">
        <v>480</v>
      </c>
      <c r="K732" s="152" t="s">
        <v>150</v>
      </c>
      <c r="L732" s="153">
        <v>42125</v>
      </c>
      <c r="M732" s="154">
        <v>765707</v>
      </c>
      <c r="N732" s="154">
        <v>0</v>
      </c>
    </row>
    <row r="733" spans="1:14" ht="13.75" customHeight="1" x14ac:dyDescent="0.35">
      <c r="A733" s="151" t="s">
        <v>3438</v>
      </c>
      <c r="B733" s="152" t="s">
        <v>3439</v>
      </c>
      <c r="C733" s="152" t="s">
        <v>3440</v>
      </c>
      <c r="D733" s="152" t="s">
        <v>3441</v>
      </c>
      <c r="E733" s="151" t="s">
        <v>260</v>
      </c>
      <c r="F733" s="152" t="s">
        <v>164</v>
      </c>
      <c r="G733" s="152" t="s">
        <v>154</v>
      </c>
      <c r="H733" s="152" t="s">
        <v>821</v>
      </c>
      <c r="I733" s="152" t="s">
        <v>351</v>
      </c>
      <c r="J733" s="152" t="s">
        <v>3442</v>
      </c>
      <c r="K733" s="152" t="s">
        <v>150</v>
      </c>
      <c r="L733" s="153">
        <v>42052</v>
      </c>
      <c r="M733" s="154">
        <v>6770000</v>
      </c>
      <c r="N733" s="154">
        <v>0</v>
      </c>
    </row>
    <row r="734" spans="1:14" ht="13.75" customHeight="1" x14ac:dyDescent="0.35">
      <c r="A734" s="151" t="s">
        <v>3443</v>
      </c>
      <c r="B734" s="152" t="s">
        <v>3444</v>
      </c>
      <c r="C734" s="152" t="s">
        <v>2337</v>
      </c>
      <c r="D734" s="152" t="s">
        <v>1582</v>
      </c>
      <c r="E734" s="151" t="s">
        <v>163</v>
      </c>
      <c r="F734" s="152" t="s">
        <v>512</v>
      </c>
      <c r="G734" s="152" t="s">
        <v>154</v>
      </c>
      <c r="H734" s="152" t="s">
        <v>3445</v>
      </c>
      <c r="I734" s="152" t="s">
        <v>3013</v>
      </c>
      <c r="J734" s="152" t="s">
        <v>3446</v>
      </c>
      <c r="K734" s="152" t="s">
        <v>3447</v>
      </c>
      <c r="L734" s="153">
        <v>42278</v>
      </c>
      <c r="M734" s="154">
        <v>196200</v>
      </c>
      <c r="N734" s="154">
        <v>0</v>
      </c>
    </row>
    <row r="735" spans="1:14" ht="13.75" customHeight="1" x14ac:dyDescent="0.35">
      <c r="A735" s="151" t="s">
        <v>3448</v>
      </c>
      <c r="B735" s="152" t="s">
        <v>3449</v>
      </c>
      <c r="C735" s="152" t="s">
        <v>3450</v>
      </c>
      <c r="D735" s="152" t="s">
        <v>1143</v>
      </c>
      <c r="E735" s="151" t="s">
        <v>152</v>
      </c>
      <c r="F735" s="152" t="s">
        <v>153</v>
      </c>
      <c r="G735" s="152" t="s">
        <v>154</v>
      </c>
      <c r="H735" s="152" t="s">
        <v>3451</v>
      </c>
      <c r="I735" s="152" t="s">
        <v>150</v>
      </c>
      <c r="J735" s="152" t="s">
        <v>3452</v>
      </c>
      <c r="K735" s="152" t="s">
        <v>3453</v>
      </c>
      <c r="L735" s="153">
        <v>42125</v>
      </c>
      <c r="M735" s="154">
        <v>242974.07999999999</v>
      </c>
      <c r="N735" s="154">
        <v>0</v>
      </c>
    </row>
    <row r="736" spans="1:14" ht="13.75" customHeight="1" x14ac:dyDescent="0.35">
      <c r="A736" s="151" t="s">
        <v>3454</v>
      </c>
      <c r="B736" s="152" t="s">
        <v>2600</v>
      </c>
      <c r="C736" s="152" t="s">
        <v>3455</v>
      </c>
      <c r="D736" s="152" t="s">
        <v>184</v>
      </c>
      <c r="E736" s="151" t="s">
        <v>152</v>
      </c>
      <c r="F736" s="152" t="s">
        <v>1039</v>
      </c>
      <c r="G736" s="152" t="s">
        <v>154</v>
      </c>
      <c r="H736" s="152" t="s">
        <v>3456</v>
      </c>
      <c r="I736" s="152" t="s">
        <v>1649</v>
      </c>
      <c r="J736" s="152" t="s">
        <v>3457</v>
      </c>
      <c r="K736" s="152" t="s">
        <v>3458</v>
      </c>
      <c r="L736" s="153">
        <v>42095</v>
      </c>
      <c r="M736" s="154">
        <v>212704</v>
      </c>
      <c r="N736" s="154">
        <v>0</v>
      </c>
    </row>
    <row r="737" spans="1:14" ht="13.75" customHeight="1" x14ac:dyDescent="0.35">
      <c r="A737" s="151" t="s">
        <v>3459</v>
      </c>
      <c r="B737" s="152" t="s">
        <v>3460</v>
      </c>
      <c r="C737" s="152" t="s">
        <v>3461</v>
      </c>
      <c r="D737" s="152" t="s">
        <v>3462</v>
      </c>
      <c r="E737" s="151" t="s">
        <v>260</v>
      </c>
      <c r="F737" s="152" t="s">
        <v>3328</v>
      </c>
      <c r="G737" s="152" t="s">
        <v>154</v>
      </c>
      <c r="H737" s="152" t="s">
        <v>3463</v>
      </c>
      <c r="I737" s="152" t="s">
        <v>3464</v>
      </c>
      <c r="J737" s="152" t="s">
        <v>3465</v>
      </c>
      <c r="K737" s="152" t="s">
        <v>3466</v>
      </c>
      <c r="L737" s="153">
        <v>41791</v>
      </c>
      <c r="M737" s="154">
        <v>126900</v>
      </c>
      <c r="N737" s="154">
        <v>0</v>
      </c>
    </row>
    <row r="738" spans="1:14" ht="13.75" customHeight="1" x14ac:dyDescent="0.35">
      <c r="A738" s="151" t="s">
        <v>3467</v>
      </c>
      <c r="B738" s="152" t="s">
        <v>3460</v>
      </c>
      <c r="C738" s="152" t="s">
        <v>3461</v>
      </c>
      <c r="D738" s="152" t="s">
        <v>3468</v>
      </c>
      <c r="E738" s="151" t="s">
        <v>260</v>
      </c>
      <c r="F738" s="152" t="s">
        <v>3328</v>
      </c>
      <c r="G738" s="152" t="s">
        <v>154</v>
      </c>
      <c r="H738" s="152" t="s">
        <v>3463</v>
      </c>
      <c r="I738" s="152" t="s">
        <v>3464</v>
      </c>
      <c r="J738" s="152" t="s">
        <v>3465</v>
      </c>
      <c r="K738" s="152" t="s">
        <v>3469</v>
      </c>
      <c r="L738" s="153">
        <v>41791</v>
      </c>
      <c r="M738" s="154">
        <v>126900</v>
      </c>
      <c r="N738" s="154">
        <v>0</v>
      </c>
    </row>
    <row r="739" spans="1:14" ht="13.75" customHeight="1" x14ac:dyDescent="0.35">
      <c r="A739" s="151" t="s">
        <v>3470</v>
      </c>
      <c r="B739" s="152" t="s">
        <v>3460</v>
      </c>
      <c r="C739" s="152" t="s">
        <v>3461</v>
      </c>
      <c r="D739" s="152" t="s">
        <v>3471</v>
      </c>
      <c r="E739" s="151" t="s">
        <v>260</v>
      </c>
      <c r="F739" s="152" t="s">
        <v>3328</v>
      </c>
      <c r="G739" s="152" t="s">
        <v>154</v>
      </c>
      <c r="H739" s="152" t="s">
        <v>3463</v>
      </c>
      <c r="I739" s="152" t="s">
        <v>3464</v>
      </c>
      <c r="J739" s="152" t="s">
        <v>3465</v>
      </c>
      <c r="K739" s="152" t="s">
        <v>3472</v>
      </c>
      <c r="L739" s="153">
        <v>41791</v>
      </c>
      <c r="M739" s="154">
        <v>126900</v>
      </c>
      <c r="N739" s="154">
        <v>0</v>
      </c>
    </row>
    <row r="740" spans="1:14" ht="13.75" customHeight="1" x14ac:dyDescent="0.35">
      <c r="A740" s="151" t="s">
        <v>3473</v>
      </c>
      <c r="B740" s="152" t="s">
        <v>3474</v>
      </c>
      <c r="C740" s="152" t="s">
        <v>150</v>
      </c>
      <c r="D740" s="152" t="s">
        <v>705</v>
      </c>
      <c r="E740" s="151" t="s">
        <v>163</v>
      </c>
      <c r="F740" s="152" t="s">
        <v>706</v>
      </c>
      <c r="G740" s="152" t="s">
        <v>154</v>
      </c>
      <c r="H740" s="152" t="s">
        <v>2882</v>
      </c>
      <c r="I740" s="152" t="s">
        <v>3255</v>
      </c>
      <c r="J740" s="152" t="s">
        <v>3475</v>
      </c>
      <c r="K740" s="152" t="s">
        <v>3476</v>
      </c>
      <c r="L740" s="153">
        <v>42140</v>
      </c>
      <c r="M740" s="154">
        <v>282527.75</v>
      </c>
      <c r="N740" s="154">
        <v>0</v>
      </c>
    </row>
    <row r="741" spans="1:14" ht="13.75" customHeight="1" x14ac:dyDescent="0.35">
      <c r="A741" s="151" t="s">
        <v>3477</v>
      </c>
      <c r="B741" s="152" t="s">
        <v>1839</v>
      </c>
      <c r="C741" s="152" t="s">
        <v>150</v>
      </c>
      <c r="D741" s="152" t="s">
        <v>3202</v>
      </c>
      <c r="E741" s="151" t="s">
        <v>260</v>
      </c>
      <c r="F741" s="152" t="s">
        <v>3203</v>
      </c>
      <c r="G741" s="152" t="s">
        <v>154</v>
      </c>
      <c r="H741" s="152" t="s">
        <v>3204</v>
      </c>
      <c r="I741" s="152" t="s">
        <v>3478</v>
      </c>
      <c r="J741" s="152" t="s">
        <v>3479</v>
      </c>
      <c r="K741" s="152" t="s">
        <v>3480</v>
      </c>
      <c r="L741" s="153">
        <v>42217</v>
      </c>
      <c r="M741" s="154">
        <v>300000</v>
      </c>
      <c r="N741" s="154">
        <v>0</v>
      </c>
    </row>
    <row r="742" spans="1:14" ht="13.75" customHeight="1" x14ac:dyDescent="0.35">
      <c r="A742" s="151" t="s">
        <v>3481</v>
      </c>
      <c r="B742" s="152" t="s">
        <v>3482</v>
      </c>
      <c r="C742" s="152" t="s">
        <v>150</v>
      </c>
      <c r="D742" s="152" t="s">
        <v>7612</v>
      </c>
      <c r="E742" s="151" t="s">
        <v>152</v>
      </c>
      <c r="F742" s="152" t="s">
        <v>1571</v>
      </c>
      <c r="G742" s="152" t="s">
        <v>154</v>
      </c>
      <c r="H742" s="152" t="s">
        <v>1572</v>
      </c>
      <c r="I742" s="152" t="s">
        <v>3483</v>
      </c>
      <c r="J742" s="152" t="s">
        <v>3484</v>
      </c>
      <c r="K742" s="152" t="s">
        <v>3485</v>
      </c>
      <c r="L742" s="153">
        <v>42005</v>
      </c>
      <c r="M742" s="154">
        <v>160000</v>
      </c>
      <c r="N742" s="154">
        <v>0</v>
      </c>
    </row>
    <row r="743" spans="1:14" ht="13.75" customHeight="1" x14ac:dyDescent="0.35">
      <c r="A743" s="151" t="s">
        <v>3486</v>
      </c>
      <c r="B743" s="152" t="s">
        <v>3487</v>
      </c>
      <c r="C743" s="152" t="s">
        <v>150</v>
      </c>
      <c r="D743" s="152" t="s">
        <v>3488</v>
      </c>
      <c r="E743" s="151" t="s">
        <v>152</v>
      </c>
      <c r="F743" s="152" t="s">
        <v>863</v>
      </c>
      <c r="G743" s="152" t="s">
        <v>154</v>
      </c>
      <c r="H743" s="152" t="s">
        <v>3489</v>
      </c>
      <c r="I743" s="152" t="s">
        <v>3490</v>
      </c>
      <c r="J743" s="152" t="s">
        <v>3491</v>
      </c>
      <c r="K743" s="152" t="s">
        <v>3492</v>
      </c>
      <c r="L743" s="153">
        <v>42172</v>
      </c>
      <c r="M743" s="154">
        <v>234199.97</v>
      </c>
      <c r="N743" s="154">
        <v>0</v>
      </c>
    </row>
    <row r="744" spans="1:14" ht="13.75" customHeight="1" x14ac:dyDescent="0.35">
      <c r="A744" s="151" t="s">
        <v>3493</v>
      </c>
      <c r="B744" s="152" t="s">
        <v>3494</v>
      </c>
      <c r="C744" s="152" t="s">
        <v>150</v>
      </c>
      <c r="D744" s="152" t="s">
        <v>326</v>
      </c>
      <c r="E744" s="151" t="s">
        <v>260</v>
      </c>
      <c r="F744" s="152" t="s">
        <v>1766</v>
      </c>
      <c r="G744" s="152" t="s">
        <v>3495</v>
      </c>
      <c r="H744" s="152" t="s">
        <v>3496</v>
      </c>
      <c r="I744" s="152" t="s">
        <v>150</v>
      </c>
      <c r="J744" s="152" t="s">
        <v>150</v>
      </c>
      <c r="K744" s="152" t="s">
        <v>150</v>
      </c>
      <c r="L744" s="153">
        <v>42125</v>
      </c>
      <c r="M744" s="154">
        <v>514000</v>
      </c>
      <c r="N744" s="154">
        <v>0</v>
      </c>
    </row>
    <row r="745" spans="1:14" ht="13.75" customHeight="1" x14ac:dyDescent="0.35">
      <c r="A745" s="151" t="s">
        <v>3497</v>
      </c>
      <c r="B745" s="152" t="s">
        <v>3498</v>
      </c>
      <c r="C745" s="152" t="s">
        <v>3455</v>
      </c>
      <c r="D745" s="152" t="s">
        <v>184</v>
      </c>
      <c r="E745" s="151" t="s">
        <v>163</v>
      </c>
      <c r="F745" s="152" t="s">
        <v>1039</v>
      </c>
      <c r="G745" s="152" t="s">
        <v>154</v>
      </c>
      <c r="H745" s="152" t="s">
        <v>3499</v>
      </c>
      <c r="I745" s="152" t="s">
        <v>677</v>
      </c>
      <c r="J745" s="152" t="s">
        <v>3500</v>
      </c>
      <c r="K745" s="152" t="s">
        <v>3501</v>
      </c>
      <c r="L745" s="153">
        <v>42175</v>
      </c>
      <c r="M745" s="154">
        <v>285000</v>
      </c>
      <c r="N745" s="154">
        <v>0</v>
      </c>
    </row>
    <row r="746" spans="1:14" ht="13.75" customHeight="1" x14ac:dyDescent="0.35">
      <c r="A746" s="151" t="s">
        <v>3502</v>
      </c>
      <c r="B746" s="152" t="s">
        <v>3503</v>
      </c>
      <c r="C746" s="152" t="s">
        <v>150</v>
      </c>
      <c r="D746" s="152" t="s">
        <v>259</v>
      </c>
      <c r="E746" s="151" t="s">
        <v>260</v>
      </c>
      <c r="F746" s="152" t="s">
        <v>261</v>
      </c>
      <c r="G746" s="152" t="s">
        <v>154</v>
      </c>
      <c r="H746" s="152" t="s">
        <v>3504</v>
      </c>
      <c r="I746" s="152" t="s">
        <v>1972</v>
      </c>
      <c r="J746" s="152" t="s">
        <v>3505</v>
      </c>
      <c r="K746" s="152" t="s">
        <v>3506</v>
      </c>
      <c r="L746" s="153">
        <v>42172</v>
      </c>
      <c r="M746" s="154">
        <v>378300.7</v>
      </c>
      <c r="N746" s="154">
        <v>0</v>
      </c>
    </row>
    <row r="747" spans="1:14" ht="13.75" customHeight="1" x14ac:dyDescent="0.35">
      <c r="A747" s="151" t="s">
        <v>3507</v>
      </c>
      <c r="B747" s="152" t="s">
        <v>3508</v>
      </c>
      <c r="C747" s="152" t="s">
        <v>150</v>
      </c>
      <c r="D747" s="152" t="s">
        <v>295</v>
      </c>
      <c r="E747" s="151" t="s">
        <v>163</v>
      </c>
      <c r="F747" s="152" t="s">
        <v>296</v>
      </c>
      <c r="G747" s="152" t="s">
        <v>154</v>
      </c>
      <c r="H747" s="152" t="s">
        <v>440</v>
      </c>
      <c r="I747" s="152" t="s">
        <v>1697</v>
      </c>
      <c r="J747" s="152" t="s">
        <v>3509</v>
      </c>
      <c r="K747" s="152" t="s">
        <v>3510</v>
      </c>
      <c r="L747" s="153">
        <v>42160</v>
      </c>
      <c r="M747" s="154">
        <v>920000</v>
      </c>
      <c r="N747" s="154">
        <v>0</v>
      </c>
    </row>
    <row r="748" spans="1:14" ht="13.75" customHeight="1" x14ac:dyDescent="0.35">
      <c r="A748" s="151" t="s">
        <v>3511</v>
      </c>
      <c r="B748" s="152" t="s">
        <v>3512</v>
      </c>
      <c r="C748" s="152" t="s">
        <v>150</v>
      </c>
      <c r="D748" s="152" t="s">
        <v>505</v>
      </c>
      <c r="E748" s="151" t="s">
        <v>163</v>
      </c>
      <c r="F748" s="152" t="s">
        <v>512</v>
      </c>
      <c r="G748" s="152" t="s">
        <v>154</v>
      </c>
      <c r="H748" s="152" t="s">
        <v>3349</v>
      </c>
      <c r="I748" s="152" t="s">
        <v>211</v>
      </c>
      <c r="J748" s="152" t="s">
        <v>3513</v>
      </c>
      <c r="K748" s="152" t="s">
        <v>3514</v>
      </c>
      <c r="L748" s="153">
        <v>42278</v>
      </c>
      <c r="M748" s="154">
        <v>271124.81</v>
      </c>
      <c r="N748" s="154">
        <v>0</v>
      </c>
    </row>
    <row r="749" spans="1:14" ht="13.75" customHeight="1" x14ac:dyDescent="0.35">
      <c r="A749" s="151" t="s">
        <v>3515</v>
      </c>
      <c r="B749" s="152" t="s">
        <v>3516</v>
      </c>
      <c r="C749" s="152" t="s">
        <v>150</v>
      </c>
      <c r="D749" s="152" t="s">
        <v>1055</v>
      </c>
      <c r="E749" s="151" t="s">
        <v>260</v>
      </c>
      <c r="F749" s="152" t="s">
        <v>185</v>
      </c>
      <c r="G749" s="152" t="s">
        <v>154</v>
      </c>
      <c r="H749" s="152" t="s">
        <v>3517</v>
      </c>
      <c r="I749" s="152" t="s">
        <v>1057</v>
      </c>
      <c r="J749" s="152" t="s">
        <v>150</v>
      </c>
      <c r="K749" s="152" t="s">
        <v>150</v>
      </c>
      <c r="L749" s="153">
        <v>42186</v>
      </c>
      <c r="M749" s="154">
        <v>219950</v>
      </c>
      <c r="N749" s="154">
        <v>0</v>
      </c>
    </row>
    <row r="750" spans="1:14" ht="13.75" customHeight="1" x14ac:dyDescent="0.35">
      <c r="A750" s="151" t="s">
        <v>3518</v>
      </c>
      <c r="B750" s="152" t="s">
        <v>3519</v>
      </c>
      <c r="C750" s="152" t="s">
        <v>150</v>
      </c>
      <c r="D750" s="152" t="s">
        <v>3520</v>
      </c>
      <c r="E750" s="151" t="s">
        <v>152</v>
      </c>
      <c r="F750" s="152" t="s">
        <v>770</v>
      </c>
      <c r="G750" s="152" t="s">
        <v>154</v>
      </c>
      <c r="H750" s="152" t="s">
        <v>3521</v>
      </c>
      <c r="I750" s="152" t="s">
        <v>3522</v>
      </c>
      <c r="J750" s="152" t="s">
        <v>3523</v>
      </c>
      <c r="K750" s="152" t="s">
        <v>3523</v>
      </c>
      <c r="L750" s="153">
        <v>42125</v>
      </c>
      <c r="M750" s="154">
        <v>182025.01</v>
      </c>
      <c r="N750" s="154">
        <v>0</v>
      </c>
    </row>
    <row r="751" spans="1:14" ht="13.75" customHeight="1" x14ac:dyDescent="0.35">
      <c r="A751" s="151" t="s">
        <v>3524</v>
      </c>
      <c r="B751" s="152" t="s">
        <v>3525</v>
      </c>
      <c r="C751" s="152" t="s">
        <v>150</v>
      </c>
      <c r="D751" s="152" t="s">
        <v>3520</v>
      </c>
      <c r="E751" s="151" t="s">
        <v>152</v>
      </c>
      <c r="F751" s="152" t="s">
        <v>770</v>
      </c>
      <c r="G751" s="152" t="s">
        <v>154</v>
      </c>
      <c r="H751" s="152" t="s">
        <v>3526</v>
      </c>
      <c r="I751" s="152" t="s">
        <v>3527</v>
      </c>
      <c r="J751" s="152" t="s">
        <v>3528</v>
      </c>
      <c r="K751" s="152" t="s">
        <v>3529</v>
      </c>
      <c r="L751" s="153">
        <v>42125</v>
      </c>
      <c r="M751" s="154">
        <v>128346.7</v>
      </c>
      <c r="N751" s="154">
        <v>0</v>
      </c>
    </row>
    <row r="752" spans="1:14" ht="13.75" customHeight="1" x14ac:dyDescent="0.35">
      <c r="A752" s="151" t="s">
        <v>3530</v>
      </c>
      <c r="B752" s="152" t="s">
        <v>3531</v>
      </c>
      <c r="C752" s="152" t="s">
        <v>150</v>
      </c>
      <c r="D752" s="152" t="s">
        <v>3520</v>
      </c>
      <c r="E752" s="151" t="s">
        <v>152</v>
      </c>
      <c r="F752" s="152" t="s">
        <v>770</v>
      </c>
      <c r="G752" s="152" t="s">
        <v>154</v>
      </c>
      <c r="H752" s="152" t="s">
        <v>3532</v>
      </c>
      <c r="I752" s="152" t="s">
        <v>3527</v>
      </c>
      <c r="J752" s="152" t="s">
        <v>3528</v>
      </c>
      <c r="K752" s="152" t="s">
        <v>3533</v>
      </c>
      <c r="L752" s="153">
        <v>42125</v>
      </c>
      <c r="M752" s="154">
        <v>128346.7</v>
      </c>
      <c r="N752" s="154">
        <v>0</v>
      </c>
    </row>
    <row r="753" spans="1:14" ht="13.75" customHeight="1" x14ac:dyDescent="0.35">
      <c r="A753" s="151" t="s">
        <v>3534</v>
      </c>
      <c r="B753" s="152" t="s">
        <v>3535</v>
      </c>
      <c r="C753" s="152" t="s">
        <v>150</v>
      </c>
      <c r="D753" s="152" t="s">
        <v>3536</v>
      </c>
      <c r="E753" s="151" t="s">
        <v>163</v>
      </c>
      <c r="F753" s="152" t="s">
        <v>512</v>
      </c>
      <c r="G753" s="152" t="s">
        <v>154</v>
      </c>
      <c r="H753" s="152" t="s">
        <v>3537</v>
      </c>
      <c r="I753" s="152" t="s">
        <v>3538</v>
      </c>
      <c r="J753" s="152" t="s">
        <v>3539</v>
      </c>
      <c r="K753" s="152" t="s">
        <v>3540</v>
      </c>
      <c r="L753" s="153">
        <v>42353</v>
      </c>
      <c r="M753" s="154">
        <v>267904</v>
      </c>
      <c r="N753" s="154">
        <v>0</v>
      </c>
    </row>
    <row r="754" spans="1:14" ht="13.75" customHeight="1" x14ac:dyDescent="0.35">
      <c r="A754" s="151" t="s">
        <v>3541</v>
      </c>
      <c r="B754" s="152" t="s">
        <v>3542</v>
      </c>
      <c r="C754" s="152" t="s">
        <v>150</v>
      </c>
      <c r="D754" s="152" t="s">
        <v>1834</v>
      </c>
      <c r="E754" s="151" t="s">
        <v>163</v>
      </c>
      <c r="F754" s="152" t="s">
        <v>1835</v>
      </c>
      <c r="G754" s="152" t="s">
        <v>154</v>
      </c>
      <c r="H754" s="152" t="s">
        <v>3543</v>
      </c>
      <c r="I754" s="152" t="s">
        <v>2607</v>
      </c>
      <c r="J754" s="152" t="s">
        <v>2688</v>
      </c>
      <c r="K754" s="152" t="s">
        <v>3544</v>
      </c>
      <c r="L754" s="153">
        <v>42214</v>
      </c>
      <c r="M754" s="154">
        <v>119000</v>
      </c>
      <c r="N754" s="154">
        <v>0</v>
      </c>
    </row>
    <row r="755" spans="1:14" ht="13.75" customHeight="1" x14ac:dyDescent="0.35">
      <c r="A755" s="151" t="s">
        <v>3545</v>
      </c>
      <c r="B755" s="152" t="s">
        <v>3546</v>
      </c>
      <c r="C755" s="152" t="s">
        <v>150</v>
      </c>
      <c r="D755" s="152" t="s">
        <v>667</v>
      </c>
      <c r="E755" s="151" t="s">
        <v>260</v>
      </c>
      <c r="F755" s="152" t="s">
        <v>668</v>
      </c>
      <c r="G755" s="152" t="s">
        <v>154</v>
      </c>
      <c r="H755" s="152" t="s">
        <v>3547</v>
      </c>
      <c r="I755" s="152" t="s">
        <v>3548</v>
      </c>
      <c r="J755" s="152" t="s">
        <v>3549</v>
      </c>
      <c r="K755" s="152" t="s">
        <v>3550</v>
      </c>
      <c r="L755" s="153">
        <v>42278</v>
      </c>
      <c r="M755" s="154">
        <v>1193052.3</v>
      </c>
      <c r="N755" s="154">
        <v>0</v>
      </c>
    </row>
    <row r="756" spans="1:14" ht="13.75" customHeight="1" x14ac:dyDescent="0.35">
      <c r="A756" s="151" t="s">
        <v>3551</v>
      </c>
      <c r="B756" s="152" t="s">
        <v>3552</v>
      </c>
      <c r="C756" s="152" t="s">
        <v>3553</v>
      </c>
      <c r="D756" s="152" t="s">
        <v>3554</v>
      </c>
      <c r="E756" s="151" t="s">
        <v>260</v>
      </c>
      <c r="F756" s="152" t="s">
        <v>153</v>
      </c>
      <c r="G756" s="152" t="s">
        <v>154</v>
      </c>
      <c r="H756" s="152" t="s">
        <v>2770</v>
      </c>
      <c r="I756" s="152" t="s">
        <v>3555</v>
      </c>
      <c r="J756" s="152" t="s">
        <v>3556</v>
      </c>
      <c r="K756" s="152" t="s">
        <v>3557</v>
      </c>
      <c r="L756" s="153">
        <v>42125</v>
      </c>
      <c r="M756" s="154">
        <v>126845.5</v>
      </c>
      <c r="N756" s="154">
        <v>0</v>
      </c>
    </row>
    <row r="757" spans="1:14" ht="13.75" customHeight="1" x14ac:dyDescent="0.35">
      <c r="A757" s="151" t="s">
        <v>3558</v>
      </c>
      <c r="B757" s="152" t="s">
        <v>3559</v>
      </c>
      <c r="C757" s="152" t="s">
        <v>150</v>
      </c>
      <c r="D757" s="152" t="s">
        <v>3202</v>
      </c>
      <c r="E757" s="151" t="s">
        <v>260</v>
      </c>
      <c r="F757" s="152" t="s">
        <v>3203</v>
      </c>
      <c r="G757" s="152" t="s">
        <v>154</v>
      </c>
      <c r="H757" s="152" t="s">
        <v>3204</v>
      </c>
      <c r="I757" s="152" t="s">
        <v>3560</v>
      </c>
      <c r="J757" s="152" t="s">
        <v>3561</v>
      </c>
      <c r="K757" s="152" t="s">
        <v>3562</v>
      </c>
      <c r="L757" s="153">
        <v>42389</v>
      </c>
      <c r="M757" s="154">
        <v>874304.69</v>
      </c>
      <c r="N757" s="154">
        <v>0</v>
      </c>
    </row>
    <row r="758" spans="1:14" ht="13.75" customHeight="1" x14ac:dyDescent="0.35">
      <c r="A758" s="151" t="s">
        <v>3563</v>
      </c>
      <c r="B758" s="152" t="s">
        <v>3564</v>
      </c>
      <c r="C758" s="152" t="s">
        <v>150</v>
      </c>
      <c r="D758" s="152" t="s">
        <v>3202</v>
      </c>
      <c r="E758" s="151" t="s">
        <v>163</v>
      </c>
      <c r="F758" s="152" t="s">
        <v>3203</v>
      </c>
      <c r="G758" s="152" t="s">
        <v>154</v>
      </c>
      <c r="H758" s="152" t="s">
        <v>3204</v>
      </c>
      <c r="I758" s="152" t="s">
        <v>3565</v>
      </c>
      <c r="J758" s="152" t="s">
        <v>3566</v>
      </c>
      <c r="K758" s="152" t="s">
        <v>3567</v>
      </c>
      <c r="L758" s="153">
        <v>42289</v>
      </c>
      <c r="M758" s="154">
        <v>215000</v>
      </c>
      <c r="N758" s="154">
        <v>0</v>
      </c>
    </row>
    <row r="759" spans="1:14" ht="13.75" customHeight="1" x14ac:dyDescent="0.35">
      <c r="A759" s="151" t="s">
        <v>3568</v>
      </c>
      <c r="B759" s="152" t="s">
        <v>3569</v>
      </c>
      <c r="C759" s="152" t="s">
        <v>150</v>
      </c>
      <c r="D759" s="152" t="s">
        <v>1607</v>
      </c>
      <c r="E759" s="151" t="s">
        <v>163</v>
      </c>
      <c r="F759" s="152" t="s">
        <v>512</v>
      </c>
      <c r="G759" s="152" t="s">
        <v>154</v>
      </c>
      <c r="H759" s="152" t="s">
        <v>3570</v>
      </c>
      <c r="I759" s="152" t="s">
        <v>3571</v>
      </c>
      <c r="J759" s="152" t="s">
        <v>3572</v>
      </c>
      <c r="K759" s="152" t="s">
        <v>3573</v>
      </c>
      <c r="L759" s="153">
        <v>42278</v>
      </c>
      <c r="M759" s="154">
        <v>115076.38</v>
      </c>
      <c r="N759" s="154">
        <v>0</v>
      </c>
    </row>
    <row r="760" spans="1:14" ht="13.75" customHeight="1" x14ac:dyDescent="0.35">
      <c r="A760" s="151" t="s">
        <v>3574</v>
      </c>
      <c r="B760" s="152" t="s">
        <v>3575</v>
      </c>
      <c r="C760" s="152" t="s">
        <v>150</v>
      </c>
      <c r="D760" s="152" t="s">
        <v>2751</v>
      </c>
      <c r="E760" s="151" t="s">
        <v>260</v>
      </c>
      <c r="F760" s="152" t="s">
        <v>497</v>
      </c>
      <c r="G760" s="152" t="s">
        <v>154</v>
      </c>
      <c r="H760" s="152" t="s">
        <v>2752</v>
      </c>
      <c r="I760" s="152" t="s">
        <v>150</v>
      </c>
      <c r="J760" s="152" t="s">
        <v>3576</v>
      </c>
      <c r="K760" s="152" t="s">
        <v>3577</v>
      </c>
      <c r="L760" s="153">
        <v>42217</v>
      </c>
      <c r="M760" s="154">
        <v>313000</v>
      </c>
      <c r="N760" s="154">
        <v>0</v>
      </c>
    </row>
    <row r="761" spans="1:14" ht="13.75" customHeight="1" x14ac:dyDescent="0.35">
      <c r="A761" s="151" t="s">
        <v>3578</v>
      </c>
      <c r="B761" s="152" t="s">
        <v>3579</v>
      </c>
      <c r="C761" s="152" t="s">
        <v>150</v>
      </c>
      <c r="D761" s="152" t="s">
        <v>3580</v>
      </c>
      <c r="E761" s="151" t="s">
        <v>152</v>
      </c>
      <c r="F761" s="152" t="s">
        <v>1766</v>
      </c>
      <c r="G761" s="152" t="s">
        <v>154</v>
      </c>
      <c r="H761" s="152" t="s">
        <v>3581</v>
      </c>
      <c r="I761" s="152" t="s">
        <v>150</v>
      </c>
      <c r="J761" s="152" t="s">
        <v>3582</v>
      </c>
      <c r="K761" s="152" t="s">
        <v>150</v>
      </c>
      <c r="L761" s="153">
        <v>42217</v>
      </c>
      <c r="M761" s="154">
        <v>101000</v>
      </c>
      <c r="N761" s="154">
        <v>0</v>
      </c>
    </row>
    <row r="762" spans="1:14" ht="13.75" customHeight="1" x14ac:dyDescent="0.35">
      <c r="A762" s="151" t="s">
        <v>3583</v>
      </c>
      <c r="B762" s="152" t="s">
        <v>3584</v>
      </c>
      <c r="C762" s="152" t="s">
        <v>150</v>
      </c>
      <c r="D762" s="152" t="s">
        <v>3202</v>
      </c>
      <c r="E762" s="151" t="s">
        <v>260</v>
      </c>
      <c r="F762" s="152" t="s">
        <v>3203</v>
      </c>
      <c r="G762" s="152" t="s">
        <v>154</v>
      </c>
      <c r="H762" s="152" t="s">
        <v>3204</v>
      </c>
      <c r="I762" s="152" t="s">
        <v>3585</v>
      </c>
      <c r="J762" s="152" t="s">
        <v>3586</v>
      </c>
      <c r="K762" s="152" t="s">
        <v>3587</v>
      </c>
      <c r="L762" s="153">
        <v>42309</v>
      </c>
      <c r="M762" s="154">
        <v>968357</v>
      </c>
      <c r="N762" s="154">
        <v>0</v>
      </c>
    </row>
    <row r="763" spans="1:14" ht="13.75" customHeight="1" x14ac:dyDescent="0.35">
      <c r="A763" s="151" t="s">
        <v>3588</v>
      </c>
      <c r="B763" s="152" t="s">
        <v>3589</v>
      </c>
      <c r="C763" s="152" t="s">
        <v>150</v>
      </c>
      <c r="D763" s="152" t="s">
        <v>3580</v>
      </c>
      <c r="E763" s="151" t="s">
        <v>845</v>
      </c>
      <c r="F763" s="152" t="s">
        <v>1766</v>
      </c>
      <c r="G763" s="152" t="s">
        <v>154</v>
      </c>
      <c r="H763" s="152" t="s">
        <v>3581</v>
      </c>
      <c r="I763" s="152" t="s">
        <v>150</v>
      </c>
      <c r="J763" s="152" t="s">
        <v>3590</v>
      </c>
      <c r="K763" s="152" t="s">
        <v>3591</v>
      </c>
      <c r="L763" s="153">
        <v>42217</v>
      </c>
      <c r="M763" s="154">
        <v>448400</v>
      </c>
      <c r="N763" s="154">
        <v>0</v>
      </c>
    </row>
    <row r="764" spans="1:14" ht="13.75" customHeight="1" x14ac:dyDescent="0.35">
      <c r="A764" s="151" t="s">
        <v>3592</v>
      </c>
      <c r="B764" s="152" t="s">
        <v>3593</v>
      </c>
      <c r="C764" s="152" t="s">
        <v>150</v>
      </c>
      <c r="D764" s="152" t="s">
        <v>326</v>
      </c>
      <c r="E764" s="151" t="s">
        <v>2190</v>
      </c>
      <c r="F764" s="152" t="s">
        <v>1766</v>
      </c>
      <c r="G764" s="152" t="s">
        <v>3495</v>
      </c>
      <c r="H764" s="152" t="s">
        <v>3594</v>
      </c>
      <c r="I764" s="152" t="s">
        <v>3595</v>
      </c>
      <c r="J764" s="152" t="s">
        <v>3596</v>
      </c>
      <c r="K764" s="152" t="s">
        <v>3597</v>
      </c>
      <c r="L764" s="153">
        <v>42093</v>
      </c>
      <c r="M764" s="154">
        <v>161263</v>
      </c>
      <c r="N764" s="154">
        <v>0</v>
      </c>
    </row>
    <row r="765" spans="1:14" ht="13.75" customHeight="1" x14ac:dyDescent="0.35">
      <c r="A765" s="151" t="s">
        <v>3598</v>
      </c>
      <c r="B765" s="152" t="s">
        <v>3599</v>
      </c>
      <c r="C765" s="152" t="s">
        <v>150</v>
      </c>
      <c r="D765" s="152" t="s">
        <v>3600</v>
      </c>
      <c r="E765" s="151" t="s">
        <v>163</v>
      </c>
      <c r="F765" s="152" t="s">
        <v>3601</v>
      </c>
      <c r="G765" s="152" t="s">
        <v>3602</v>
      </c>
      <c r="H765" s="152" t="s">
        <v>3603</v>
      </c>
      <c r="I765" s="152" t="s">
        <v>3604</v>
      </c>
      <c r="J765" s="152" t="s">
        <v>3605</v>
      </c>
      <c r="K765" s="152" t="s">
        <v>3606</v>
      </c>
      <c r="L765" s="153">
        <v>42248</v>
      </c>
      <c r="M765" s="154">
        <v>498070</v>
      </c>
      <c r="N765" s="154">
        <v>0</v>
      </c>
    </row>
    <row r="766" spans="1:14" ht="13.75" customHeight="1" x14ac:dyDescent="0.35">
      <c r="A766" s="151" t="s">
        <v>3607</v>
      </c>
      <c r="B766" s="152" t="s">
        <v>3608</v>
      </c>
      <c r="C766" s="152" t="s">
        <v>150</v>
      </c>
      <c r="D766" s="152" t="s">
        <v>3609</v>
      </c>
      <c r="E766" s="151" t="s">
        <v>163</v>
      </c>
      <c r="F766" s="152" t="s">
        <v>3159</v>
      </c>
      <c r="G766" s="152" t="s">
        <v>154</v>
      </c>
      <c r="H766" s="152" t="s">
        <v>3610</v>
      </c>
      <c r="I766" s="152" t="s">
        <v>3611</v>
      </c>
      <c r="J766" s="152" t="s">
        <v>3612</v>
      </c>
      <c r="K766" s="152" t="s">
        <v>150</v>
      </c>
      <c r="L766" s="153">
        <v>42267</v>
      </c>
      <c r="M766" s="154">
        <v>333918.55</v>
      </c>
      <c r="N766" s="154">
        <v>0</v>
      </c>
    </row>
    <row r="767" spans="1:14" ht="13.75" customHeight="1" x14ac:dyDescent="0.35">
      <c r="A767" s="151" t="s">
        <v>3613</v>
      </c>
      <c r="B767" s="152" t="s">
        <v>3614</v>
      </c>
      <c r="C767" s="152" t="s">
        <v>150</v>
      </c>
      <c r="D767" s="152" t="s">
        <v>326</v>
      </c>
      <c r="E767" s="151" t="s">
        <v>260</v>
      </c>
      <c r="F767" s="152" t="s">
        <v>1766</v>
      </c>
      <c r="G767" s="152" t="s">
        <v>154</v>
      </c>
      <c r="H767" s="152" t="s">
        <v>3615</v>
      </c>
      <c r="I767" s="152" t="s">
        <v>150</v>
      </c>
      <c r="J767" s="152" t="s">
        <v>150</v>
      </c>
      <c r="K767" s="152" t="s">
        <v>150</v>
      </c>
      <c r="L767" s="153">
        <v>42278</v>
      </c>
      <c r="M767" s="154">
        <v>608479.36</v>
      </c>
      <c r="N767" s="154">
        <v>0</v>
      </c>
    </row>
    <row r="768" spans="1:14" ht="13.75" customHeight="1" x14ac:dyDescent="0.35">
      <c r="A768" s="151" t="s">
        <v>3616</v>
      </c>
      <c r="B768" s="152" t="s">
        <v>3617</v>
      </c>
      <c r="C768" s="152" t="s">
        <v>150</v>
      </c>
      <c r="D768" s="152" t="s">
        <v>998</v>
      </c>
      <c r="E768" s="151" t="s">
        <v>163</v>
      </c>
      <c r="F768" s="152" t="s">
        <v>200</v>
      </c>
      <c r="G768" s="152" t="s">
        <v>220</v>
      </c>
      <c r="H768" s="152" t="s">
        <v>426</v>
      </c>
      <c r="I768" s="152" t="s">
        <v>3618</v>
      </c>
      <c r="J768" s="152" t="s">
        <v>3619</v>
      </c>
      <c r="K768" s="152" t="s">
        <v>150</v>
      </c>
      <c r="L768" s="153">
        <v>42278</v>
      </c>
      <c r="M768" s="154">
        <v>215061.73</v>
      </c>
      <c r="N768" s="154">
        <v>0</v>
      </c>
    </row>
    <row r="769" spans="1:14" ht="13.75" customHeight="1" x14ac:dyDescent="0.35">
      <c r="A769" s="151" t="s">
        <v>3620</v>
      </c>
      <c r="B769" s="152" t="s">
        <v>3621</v>
      </c>
      <c r="C769" s="152" t="s">
        <v>150</v>
      </c>
      <c r="D769" s="152" t="s">
        <v>326</v>
      </c>
      <c r="E769" s="151" t="s">
        <v>260</v>
      </c>
      <c r="F769" s="152" t="s">
        <v>1766</v>
      </c>
      <c r="G769" s="152" t="s">
        <v>154</v>
      </c>
      <c r="H769" s="152" t="s">
        <v>3622</v>
      </c>
      <c r="I769" s="152" t="s">
        <v>150</v>
      </c>
      <c r="J769" s="152" t="s">
        <v>150</v>
      </c>
      <c r="K769" s="152" t="s">
        <v>150</v>
      </c>
      <c r="L769" s="153">
        <v>42278</v>
      </c>
      <c r="M769" s="154">
        <v>177918.36</v>
      </c>
      <c r="N769" s="154">
        <v>0</v>
      </c>
    </row>
    <row r="770" spans="1:14" ht="13.75" customHeight="1" x14ac:dyDescent="0.35">
      <c r="A770" s="151" t="s">
        <v>3623</v>
      </c>
      <c r="B770" s="152" t="s">
        <v>3624</v>
      </c>
      <c r="C770" s="152" t="s">
        <v>150</v>
      </c>
      <c r="D770" s="152" t="s">
        <v>705</v>
      </c>
      <c r="E770" s="151" t="s">
        <v>163</v>
      </c>
      <c r="F770" s="152" t="s">
        <v>706</v>
      </c>
      <c r="G770" s="152" t="s">
        <v>220</v>
      </c>
      <c r="H770" s="152" t="s">
        <v>707</v>
      </c>
      <c r="I770" s="152" t="s">
        <v>2855</v>
      </c>
      <c r="J770" s="152" t="s">
        <v>3625</v>
      </c>
      <c r="K770" s="152" t="s">
        <v>3626</v>
      </c>
      <c r="L770" s="153">
        <v>42339</v>
      </c>
      <c r="M770" s="154">
        <v>144092.5</v>
      </c>
      <c r="N770" s="154">
        <v>0</v>
      </c>
    </row>
    <row r="771" spans="1:14" ht="13.75" customHeight="1" x14ac:dyDescent="0.35">
      <c r="A771" s="151" t="s">
        <v>3627</v>
      </c>
      <c r="B771" s="152" t="s">
        <v>3628</v>
      </c>
      <c r="C771" s="152" t="s">
        <v>150</v>
      </c>
      <c r="D771" s="152" t="s">
        <v>3202</v>
      </c>
      <c r="E771" s="151" t="s">
        <v>260</v>
      </c>
      <c r="F771" s="152" t="s">
        <v>3203</v>
      </c>
      <c r="G771" s="152" t="s">
        <v>154</v>
      </c>
      <c r="H771" s="152" t="s">
        <v>3204</v>
      </c>
      <c r="I771" s="152" t="s">
        <v>3629</v>
      </c>
      <c r="J771" s="152" t="s">
        <v>3630</v>
      </c>
      <c r="K771" s="152" t="s">
        <v>150</v>
      </c>
      <c r="L771" s="153">
        <v>42309</v>
      </c>
      <c r="M771" s="154">
        <v>100272</v>
      </c>
      <c r="N771" s="154">
        <v>0</v>
      </c>
    </row>
    <row r="772" spans="1:14" ht="13.75" customHeight="1" x14ac:dyDescent="0.35">
      <c r="A772" s="151" t="s">
        <v>3631</v>
      </c>
      <c r="B772" s="152" t="s">
        <v>3632</v>
      </c>
      <c r="C772" s="152" t="s">
        <v>150</v>
      </c>
      <c r="D772" s="152" t="s">
        <v>371</v>
      </c>
      <c r="E772" s="151" t="s">
        <v>163</v>
      </c>
      <c r="F772" s="152" t="s">
        <v>512</v>
      </c>
      <c r="G772" s="152" t="s">
        <v>154</v>
      </c>
      <c r="H772" s="152" t="s">
        <v>3445</v>
      </c>
      <c r="I772" s="152" t="s">
        <v>734</v>
      </c>
      <c r="J772" s="152" t="s">
        <v>3633</v>
      </c>
      <c r="K772" s="152" t="s">
        <v>3634</v>
      </c>
      <c r="L772" s="153">
        <v>42309</v>
      </c>
      <c r="M772" s="154">
        <v>534173</v>
      </c>
      <c r="N772" s="154">
        <v>0</v>
      </c>
    </row>
    <row r="773" spans="1:14" ht="13.75" customHeight="1" x14ac:dyDescent="0.35">
      <c r="A773" s="151" t="s">
        <v>3635</v>
      </c>
      <c r="B773" s="152" t="s">
        <v>3636</v>
      </c>
      <c r="C773" s="152" t="s">
        <v>150</v>
      </c>
      <c r="D773" s="152" t="s">
        <v>3580</v>
      </c>
      <c r="E773" s="151" t="s">
        <v>152</v>
      </c>
      <c r="F773" s="152" t="s">
        <v>1766</v>
      </c>
      <c r="G773" s="152" t="s">
        <v>154</v>
      </c>
      <c r="H773" s="152" t="s">
        <v>3581</v>
      </c>
      <c r="I773" s="152" t="s">
        <v>3637</v>
      </c>
      <c r="J773" s="152" t="s">
        <v>3638</v>
      </c>
      <c r="K773" s="152" t="s">
        <v>150</v>
      </c>
      <c r="L773" s="153">
        <v>42309</v>
      </c>
      <c r="M773" s="154">
        <v>175430</v>
      </c>
      <c r="N773" s="154">
        <v>0</v>
      </c>
    </row>
    <row r="774" spans="1:14" ht="13.75" customHeight="1" x14ac:dyDescent="0.35">
      <c r="A774" s="151" t="s">
        <v>3639</v>
      </c>
      <c r="B774" s="152" t="s">
        <v>3640</v>
      </c>
      <c r="C774" s="152" t="s">
        <v>150</v>
      </c>
      <c r="D774" s="152" t="s">
        <v>1118</v>
      </c>
      <c r="E774" s="151" t="s">
        <v>260</v>
      </c>
      <c r="F774" s="152" t="s">
        <v>372</v>
      </c>
      <c r="G774" s="152" t="s">
        <v>154</v>
      </c>
      <c r="H774" s="152" t="s">
        <v>3119</v>
      </c>
      <c r="I774" s="152" t="s">
        <v>459</v>
      </c>
      <c r="J774" s="152" t="s">
        <v>3641</v>
      </c>
      <c r="K774" s="152" t="s">
        <v>3642</v>
      </c>
      <c r="L774" s="153">
        <v>42430</v>
      </c>
      <c r="M774" s="154">
        <v>202761.82</v>
      </c>
      <c r="N774" s="154">
        <v>0</v>
      </c>
    </row>
    <row r="775" spans="1:14" ht="13.75" customHeight="1" x14ac:dyDescent="0.35">
      <c r="A775" s="151" t="s">
        <v>3643</v>
      </c>
      <c r="B775" s="152" t="s">
        <v>3644</v>
      </c>
      <c r="C775" s="152" t="s">
        <v>150</v>
      </c>
      <c r="D775" s="152" t="s">
        <v>3202</v>
      </c>
      <c r="E775" s="151" t="s">
        <v>260</v>
      </c>
      <c r="F775" s="152" t="s">
        <v>3203</v>
      </c>
      <c r="G775" s="152" t="s">
        <v>154</v>
      </c>
      <c r="H775" s="152" t="s">
        <v>3204</v>
      </c>
      <c r="I775" s="152" t="s">
        <v>3645</v>
      </c>
      <c r="J775" s="152" t="s">
        <v>3646</v>
      </c>
      <c r="K775" s="152" t="s">
        <v>3647</v>
      </c>
      <c r="L775" s="153">
        <v>42309</v>
      </c>
      <c r="M775" s="154">
        <v>127700</v>
      </c>
      <c r="N775" s="154">
        <v>0</v>
      </c>
    </row>
    <row r="776" spans="1:14" ht="13.75" customHeight="1" x14ac:dyDescent="0.35">
      <c r="A776" s="151" t="s">
        <v>3648</v>
      </c>
      <c r="B776" s="152" t="s">
        <v>3649</v>
      </c>
      <c r="C776" s="152" t="s">
        <v>150</v>
      </c>
      <c r="D776" s="152" t="s">
        <v>1094</v>
      </c>
      <c r="E776" s="151" t="s">
        <v>260</v>
      </c>
      <c r="F776" s="152" t="s">
        <v>164</v>
      </c>
      <c r="G776" s="152" t="s">
        <v>154</v>
      </c>
      <c r="H776" s="152" t="s">
        <v>3187</v>
      </c>
      <c r="I776" s="152" t="s">
        <v>3650</v>
      </c>
      <c r="J776" s="152" t="s">
        <v>3651</v>
      </c>
      <c r="K776" s="152" t="s">
        <v>3652</v>
      </c>
      <c r="L776" s="153">
        <v>42411</v>
      </c>
      <c r="M776" s="154">
        <v>991699.8</v>
      </c>
      <c r="N776" s="154">
        <v>0</v>
      </c>
    </row>
    <row r="777" spans="1:14" ht="13.75" customHeight="1" x14ac:dyDescent="0.35">
      <c r="A777" s="151" t="s">
        <v>3653</v>
      </c>
      <c r="B777" s="152" t="s">
        <v>392</v>
      </c>
      <c r="C777" s="152" t="s">
        <v>3004</v>
      </c>
      <c r="D777" s="152" t="s">
        <v>3654</v>
      </c>
      <c r="E777" s="151" t="s">
        <v>260</v>
      </c>
      <c r="F777" s="152" t="s">
        <v>164</v>
      </c>
      <c r="G777" s="152" t="s">
        <v>154</v>
      </c>
      <c r="H777" s="152" t="s">
        <v>965</v>
      </c>
      <c r="I777" s="152" t="s">
        <v>3655</v>
      </c>
      <c r="J777" s="152" t="s">
        <v>3656</v>
      </c>
      <c r="K777" s="152" t="s">
        <v>3657</v>
      </c>
      <c r="L777" s="153">
        <v>42304</v>
      </c>
      <c r="M777" s="154">
        <v>160000</v>
      </c>
      <c r="N777" s="154">
        <v>0</v>
      </c>
    </row>
    <row r="778" spans="1:14" ht="13.75" customHeight="1" x14ac:dyDescent="0.35">
      <c r="A778" s="151" t="s">
        <v>3658</v>
      </c>
      <c r="B778" s="152" t="s">
        <v>3659</v>
      </c>
      <c r="C778" s="152" t="s">
        <v>150</v>
      </c>
      <c r="D778" s="152" t="s">
        <v>363</v>
      </c>
      <c r="E778" s="151" t="s">
        <v>163</v>
      </c>
      <c r="F778" s="152" t="s">
        <v>164</v>
      </c>
      <c r="G778" s="152" t="s">
        <v>154</v>
      </c>
      <c r="H778" s="152" t="s">
        <v>3293</v>
      </c>
      <c r="I778" s="152" t="s">
        <v>577</v>
      </c>
      <c r="J778" s="152" t="s">
        <v>3660</v>
      </c>
      <c r="K778" s="152" t="s">
        <v>3661</v>
      </c>
      <c r="L778" s="153">
        <v>42371</v>
      </c>
      <c r="M778" s="154">
        <v>175000</v>
      </c>
      <c r="N778" s="154">
        <v>0</v>
      </c>
    </row>
    <row r="779" spans="1:14" ht="13.75" customHeight="1" x14ac:dyDescent="0.35">
      <c r="A779" s="151" t="s">
        <v>3662</v>
      </c>
      <c r="B779" s="152" t="s">
        <v>3663</v>
      </c>
      <c r="C779" s="152" t="s">
        <v>3664</v>
      </c>
      <c r="D779" s="152" t="s">
        <v>3665</v>
      </c>
      <c r="E779" s="151" t="s">
        <v>163</v>
      </c>
      <c r="F779" s="152" t="s">
        <v>556</v>
      </c>
      <c r="G779" s="152" t="s">
        <v>154</v>
      </c>
      <c r="H779" s="152" t="s">
        <v>1111</v>
      </c>
      <c r="I779" s="152" t="s">
        <v>211</v>
      </c>
      <c r="J779" s="152" t="s">
        <v>3666</v>
      </c>
      <c r="K779" s="152" t="s">
        <v>3667</v>
      </c>
      <c r="L779" s="153">
        <v>42341</v>
      </c>
      <c r="M779" s="154">
        <v>145000</v>
      </c>
      <c r="N779" s="154">
        <v>0</v>
      </c>
    </row>
    <row r="780" spans="1:14" ht="13.75" customHeight="1" x14ac:dyDescent="0.35">
      <c r="A780" s="151" t="s">
        <v>3668</v>
      </c>
      <c r="B780" s="152" t="s">
        <v>3669</v>
      </c>
      <c r="C780" s="152" t="s">
        <v>3090</v>
      </c>
      <c r="D780" s="152" t="s">
        <v>779</v>
      </c>
      <c r="E780" s="151" t="s">
        <v>163</v>
      </c>
      <c r="F780" s="152" t="s">
        <v>231</v>
      </c>
      <c r="G780" s="152" t="s">
        <v>154</v>
      </c>
      <c r="H780" s="152" t="s">
        <v>3091</v>
      </c>
      <c r="I780" s="152" t="s">
        <v>3670</v>
      </c>
      <c r="J780" s="152" t="s">
        <v>3671</v>
      </c>
      <c r="K780" s="152" t="s">
        <v>3672</v>
      </c>
      <c r="L780" s="153">
        <v>42370</v>
      </c>
      <c r="M780" s="154">
        <v>164755.16</v>
      </c>
      <c r="N780" s="154">
        <v>0</v>
      </c>
    </row>
    <row r="781" spans="1:14" ht="13.75" customHeight="1" x14ac:dyDescent="0.35">
      <c r="A781" s="151" t="s">
        <v>3673</v>
      </c>
      <c r="B781" s="152" t="s">
        <v>3674</v>
      </c>
      <c r="C781" s="152" t="s">
        <v>150</v>
      </c>
      <c r="D781" s="152" t="s">
        <v>3580</v>
      </c>
      <c r="E781" s="151" t="s">
        <v>152</v>
      </c>
      <c r="F781" s="152" t="s">
        <v>1766</v>
      </c>
      <c r="G781" s="152" t="s">
        <v>154</v>
      </c>
      <c r="H781" s="152" t="s">
        <v>3581</v>
      </c>
      <c r="I781" s="152" t="s">
        <v>3675</v>
      </c>
      <c r="J781" s="152" t="s">
        <v>3676</v>
      </c>
      <c r="K781" s="152" t="s">
        <v>150</v>
      </c>
      <c r="L781" s="153">
        <v>42339</v>
      </c>
      <c r="M781" s="154">
        <v>126500</v>
      </c>
      <c r="N781" s="154">
        <v>0</v>
      </c>
    </row>
    <row r="782" spans="1:14" ht="13.75" customHeight="1" x14ac:dyDescent="0.35">
      <c r="A782" s="151" t="s">
        <v>3677</v>
      </c>
      <c r="B782" s="152" t="s">
        <v>3678</v>
      </c>
      <c r="C782" s="152" t="s">
        <v>150</v>
      </c>
      <c r="D782" s="152" t="s">
        <v>1118</v>
      </c>
      <c r="E782" s="151" t="s">
        <v>163</v>
      </c>
      <c r="F782" s="152" t="s">
        <v>372</v>
      </c>
      <c r="G782" s="152" t="s">
        <v>154</v>
      </c>
      <c r="H782" s="152" t="s">
        <v>2239</v>
      </c>
      <c r="I782" s="152" t="s">
        <v>3679</v>
      </c>
      <c r="J782" s="152" t="s">
        <v>3680</v>
      </c>
      <c r="K782" s="152" t="s">
        <v>3681</v>
      </c>
      <c r="L782" s="153">
        <v>42339</v>
      </c>
      <c r="M782" s="154">
        <v>116436</v>
      </c>
      <c r="N782" s="154">
        <v>0</v>
      </c>
    </row>
    <row r="783" spans="1:14" ht="13.75" customHeight="1" x14ac:dyDescent="0.35">
      <c r="A783" s="151" t="s">
        <v>3682</v>
      </c>
      <c r="B783" s="152" t="s">
        <v>3683</v>
      </c>
      <c r="C783" s="152" t="s">
        <v>150</v>
      </c>
      <c r="D783" s="152" t="s">
        <v>667</v>
      </c>
      <c r="E783" s="151" t="s">
        <v>163</v>
      </c>
      <c r="F783" s="152" t="s">
        <v>668</v>
      </c>
      <c r="G783" s="152" t="s">
        <v>154</v>
      </c>
      <c r="H783" s="152" t="s">
        <v>8078</v>
      </c>
      <c r="I783" s="152" t="s">
        <v>3684</v>
      </c>
      <c r="J783" s="152" t="s">
        <v>3685</v>
      </c>
      <c r="K783" s="152" t="s">
        <v>3686</v>
      </c>
      <c r="L783" s="153">
        <v>42297</v>
      </c>
      <c r="M783" s="154">
        <v>420700</v>
      </c>
      <c r="N783" s="154">
        <v>0</v>
      </c>
    </row>
    <row r="784" spans="1:14" ht="13.75" customHeight="1" x14ac:dyDescent="0.35">
      <c r="A784" s="151" t="s">
        <v>3687</v>
      </c>
      <c r="B784" s="152" t="s">
        <v>3688</v>
      </c>
      <c r="C784" s="152" t="s">
        <v>3689</v>
      </c>
      <c r="D784" s="152" t="s">
        <v>505</v>
      </c>
      <c r="E784" s="151" t="s">
        <v>163</v>
      </c>
      <c r="F784" s="152" t="s">
        <v>506</v>
      </c>
      <c r="G784" s="152" t="s">
        <v>154</v>
      </c>
      <c r="H784" s="152" t="s">
        <v>2491</v>
      </c>
      <c r="I784" s="152" t="s">
        <v>3690</v>
      </c>
      <c r="J784" s="152" t="s">
        <v>3691</v>
      </c>
      <c r="K784" s="152" t="s">
        <v>3692</v>
      </c>
      <c r="L784" s="153">
        <v>42461</v>
      </c>
      <c r="M784" s="154">
        <v>174952</v>
      </c>
      <c r="N784" s="154">
        <v>0</v>
      </c>
    </row>
    <row r="785" spans="1:14" ht="13.75" customHeight="1" x14ac:dyDescent="0.35">
      <c r="A785" s="151" t="s">
        <v>3693</v>
      </c>
      <c r="B785" s="152" t="s">
        <v>3694</v>
      </c>
      <c r="C785" s="152" t="s">
        <v>3695</v>
      </c>
      <c r="D785" s="152" t="s">
        <v>2014</v>
      </c>
      <c r="E785" s="151" t="s">
        <v>260</v>
      </c>
      <c r="F785" s="152" t="s">
        <v>1639</v>
      </c>
      <c r="G785" s="152" t="s">
        <v>154</v>
      </c>
      <c r="H785" s="152" t="s">
        <v>3696</v>
      </c>
      <c r="I785" s="152" t="s">
        <v>211</v>
      </c>
      <c r="J785" s="152" t="s">
        <v>3697</v>
      </c>
      <c r="K785" s="152" t="s">
        <v>3698</v>
      </c>
      <c r="L785" s="153">
        <v>42438</v>
      </c>
      <c r="M785" s="154">
        <v>1550000</v>
      </c>
      <c r="N785" s="154">
        <v>0</v>
      </c>
    </row>
    <row r="786" spans="1:14" ht="13.75" customHeight="1" x14ac:dyDescent="0.35">
      <c r="A786" s="151" t="s">
        <v>3699</v>
      </c>
      <c r="B786" s="152" t="s">
        <v>3700</v>
      </c>
      <c r="C786" s="152" t="s">
        <v>150</v>
      </c>
      <c r="D786" s="152" t="s">
        <v>2729</v>
      </c>
      <c r="E786" s="151" t="s">
        <v>260</v>
      </c>
      <c r="F786" s="152" t="s">
        <v>1766</v>
      </c>
      <c r="G786" s="152" t="s">
        <v>154</v>
      </c>
      <c r="H786" s="152" t="s">
        <v>3701</v>
      </c>
      <c r="I786" s="152" t="s">
        <v>150</v>
      </c>
      <c r="J786" s="152" t="s">
        <v>150</v>
      </c>
      <c r="K786" s="152" t="s">
        <v>150</v>
      </c>
      <c r="L786" s="153">
        <v>42278</v>
      </c>
      <c r="M786" s="154">
        <v>425000</v>
      </c>
      <c r="N786" s="154">
        <v>0</v>
      </c>
    </row>
    <row r="787" spans="1:14" ht="13.75" customHeight="1" x14ac:dyDescent="0.35">
      <c r="A787" s="151" t="s">
        <v>3702</v>
      </c>
      <c r="B787" s="152" t="s">
        <v>3703</v>
      </c>
      <c r="C787" s="152" t="s">
        <v>150</v>
      </c>
      <c r="D787" s="152" t="s">
        <v>3202</v>
      </c>
      <c r="E787" s="151" t="s">
        <v>260</v>
      </c>
      <c r="F787" s="152" t="s">
        <v>3203</v>
      </c>
      <c r="G787" s="152" t="s">
        <v>154</v>
      </c>
      <c r="H787" s="152" t="s">
        <v>3204</v>
      </c>
      <c r="I787" s="152" t="s">
        <v>3704</v>
      </c>
      <c r="J787" s="152" t="s">
        <v>3705</v>
      </c>
      <c r="K787" s="152" t="s">
        <v>3706</v>
      </c>
      <c r="L787" s="153">
        <v>42303</v>
      </c>
      <c r="M787" s="154">
        <v>2013666.38</v>
      </c>
      <c r="N787" s="154">
        <v>0</v>
      </c>
    </row>
    <row r="788" spans="1:14" ht="13.75" customHeight="1" x14ac:dyDescent="0.35">
      <c r="A788" s="151" t="s">
        <v>3707</v>
      </c>
      <c r="B788" s="152" t="s">
        <v>3708</v>
      </c>
      <c r="C788" s="152" t="s">
        <v>150</v>
      </c>
      <c r="D788" s="152" t="s">
        <v>1118</v>
      </c>
      <c r="E788" s="151" t="s">
        <v>260</v>
      </c>
      <c r="F788" s="152" t="s">
        <v>372</v>
      </c>
      <c r="G788" s="152" t="s">
        <v>154</v>
      </c>
      <c r="H788" s="152" t="s">
        <v>3119</v>
      </c>
      <c r="I788" s="152" t="s">
        <v>459</v>
      </c>
      <c r="J788" s="152" t="s">
        <v>3709</v>
      </c>
      <c r="K788" s="152" t="s">
        <v>3710</v>
      </c>
      <c r="L788" s="153">
        <v>42430</v>
      </c>
      <c r="M788" s="154">
        <v>798516.24</v>
      </c>
      <c r="N788" s="154">
        <v>0</v>
      </c>
    </row>
    <row r="789" spans="1:14" ht="13.75" customHeight="1" x14ac:dyDescent="0.35">
      <c r="A789" s="151" t="s">
        <v>3711</v>
      </c>
      <c r="B789" s="152" t="s">
        <v>3712</v>
      </c>
      <c r="C789" s="152" t="s">
        <v>150</v>
      </c>
      <c r="D789" s="152" t="s">
        <v>326</v>
      </c>
      <c r="E789" s="151" t="s">
        <v>163</v>
      </c>
      <c r="F789" s="152" t="s">
        <v>1766</v>
      </c>
      <c r="G789" s="152" t="s">
        <v>3495</v>
      </c>
      <c r="H789" s="152" t="s">
        <v>3713</v>
      </c>
      <c r="I789" s="152" t="s">
        <v>150</v>
      </c>
      <c r="J789" s="152" t="s">
        <v>150</v>
      </c>
      <c r="K789" s="152" t="s">
        <v>150</v>
      </c>
      <c r="L789" s="153">
        <v>42401</v>
      </c>
      <c r="M789" s="154">
        <v>192046.87</v>
      </c>
      <c r="N789" s="154">
        <v>0</v>
      </c>
    </row>
    <row r="790" spans="1:14" ht="13.75" customHeight="1" x14ac:dyDescent="0.35">
      <c r="A790" s="151" t="s">
        <v>3714</v>
      </c>
      <c r="B790" s="152" t="s">
        <v>208</v>
      </c>
      <c r="C790" s="152" t="s">
        <v>3004</v>
      </c>
      <c r="D790" s="152" t="s">
        <v>583</v>
      </c>
      <c r="E790" s="151" t="s">
        <v>152</v>
      </c>
      <c r="F790" s="152" t="s">
        <v>164</v>
      </c>
      <c r="G790" s="152" t="s">
        <v>154</v>
      </c>
      <c r="H790" s="152" t="s">
        <v>584</v>
      </c>
      <c r="I790" s="152" t="s">
        <v>585</v>
      </c>
      <c r="J790" s="152" t="s">
        <v>3715</v>
      </c>
      <c r="K790" s="152" t="s">
        <v>3716</v>
      </c>
      <c r="L790" s="153">
        <v>42430</v>
      </c>
      <c r="M790" s="154">
        <v>3150000</v>
      </c>
      <c r="N790" s="154">
        <v>0</v>
      </c>
    </row>
    <row r="791" spans="1:14" ht="13.75" customHeight="1" x14ac:dyDescent="0.35">
      <c r="A791" s="151" t="s">
        <v>3717</v>
      </c>
      <c r="B791" s="152" t="s">
        <v>3718</v>
      </c>
      <c r="C791" s="152" t="s">
        <v>3719</v>
      </c>
      <c r="D791" s="152" t="s">
        <v>3720</v>
      </c>
      <c r="E791" s="151" t="s">
        <v>163</v>
      </c>
      <c r="F791" s="152" t="s">
        <v>541</v>
      </c>
      <c r="G791" s="152" t="s">
        <v>154</v>
      </c>
      <c r="H791" s="152" t="s">
        <v>3721</v>
      </c>
      <c r="I791" s="152" t="s">
        <v>2741</v>
      </c>
      <c r="J791" s="152" t="s">
        <v>3722</v>
      </c>
      <c r="K791" s="152" t="s">
        <v>3722</v>
      </c>
      <c r="L791" s="153">
        <v>42375</v>
      </c>
      <c r="M791" s="154">
        <v>277639.2</v>
      </c>
      <c r="N791" s="154">
        <v>0</v>
      </c>
    </row>
    <row r="792" spans="1:14" ht="13.75" customHeight="1" x14ac:dyDescent="0.35">
      <c r="A792" s="151" t="s">
        <v>3723</v>
      </c>
      <c r="B792" s="152" t="s">
        <v>3724</v>
      </c>
      <c r="C792" s="152" t="s">
        <v>3725</v>
      </c>
      <c r="D792" s="152" t="s">
        <v>1834</v>
      </c>
      <c r="E792" s="151" t="s">
        <v>163</v>
      </c>
      <c r="F792" s="152" t="s">
        <v>1835</v>
      </c>
      <c r="G792" s="152" t="s">
        <v>154</v>
      </c>
      <c r="H792" s="152" t="s">
        <v>3726</v>
      </c>
      <c r="I792" s="152" t="s">
        <v>3727</v>
      </c>
      <c r="J792" s="152" t="s">
        <v>3728</v>
      </c>
      <c r="K792" s="152" t="s">
        <v>150</v>
      </c>
      <c r="L792" s="153">
        <v>42468</v>
      </c>
      <c r="M792" s="154">
        <v>155160</v>
      </c>
      <c r="N792" s="154">
        <v>0</v>
      </c>
    </row>
    <row r="793" spans="1:14" ht="13.75" customHeight="1" x14ac:dyDescent="0.35">
      <c r="A793" s="151" t="s">
        <v>3729</v>
      </c>
      <c r="B793" s="152" t="s">
        <v>3730</v>
      </c>
      <c r="C793" s="152" t="s">
        <v>150</v>
      </c>
      <c r="D793" s="152" t="s">
        <v>3731</v>
      </c>
      <c r="E793" s="151" t="s">
        <v>163</v>
      </c>
      <c r="F793" s="152" t="s">
        <v>715</v>
      </c>
      <c r="G793" s="152" t="s">
        <v>220</v>
      </c>
      <c r="H793" s="152" t="s">
        <v>8083</v>
      </c>
      <c r="I793" s="152" t="s">
        <v>787</v>
      </c>
      <c r="J793" s="152" t="s">
        <v>3732</v>
      </c>
      <c r="K793" s="152" t="s">
        <v>3733</v>
      </c>
      <c r="L793" s="153">
        <v>42401</v>
      </c>
      <c r="M793" s="154">
        <v>260844</v>
      </c>
      <c r="N793" s="154">
        <v>0</v>
      </c>
    </row>
    <row r="794" spans="1:14" ht="13.75" customHeight="1" x14ac:dyDescent="0.35">
      <c r="A794" s="151" t="s">
        <v>3734</v>
      </c>
      <c r="B794" s="152" t="s">
        <v>3735</v>
      </c>
      <c r="C794" s="152" t="s">
        <v>150</v>
      </c>
      <c r="D794" s="152" t="s">
        <v>326</v>
      </c>
      <c r="E794" s="151" t="s">
        <v>260</v>
      </c>
      <c r="F794" s="152" t="s">
        <v>328</v>
      </c>
      <c r="G794" s="152" t="s">
        <v>220</v>
      </c>
      <c r="H794" s="152" t="s">
        <v>3735</v>
      </c>
      <c r="I794" s="152" t="s">
        <v>150</v>
      </c>
      <c r="J794" s="152" t="s">
        <v>150</v>
      </c>
      <c r="K794" s="152" t="s">
        <v>150</v>
      </c>
      <c r="L794" s="153">
        <v>42522</v>
      </c>
      <c r="M794" s="154">
        <v>2458273.83</v>
      </c>
      <c r="N794" s="154">
        <v>40971.180000000168</v>
      </c>
    </row>
    <row r="795" spans="1:14" ht="13.75" customHeight="1" x14ac:dyDescent="0.35">
      <c r="A795" s="151" t="s">
        <v>3736</v>
      </c>
      <c r="B795" s="152" t="s">
        <v>3737</v>
      </c>
      <c r="C795" s="152" t="s">
        <v>150</v>
      </c>
      <c r="D795" s="152" t="s">
        <v>3738</v>
      </c>
      <c r="E795" s="151" t="s">
        <v>163</v>
      </c>
      <c r="F795" s="152" t="s">
        <v>231</v>
      </c>
      <c r="G795" s="152" t="s">
        <v>154</v>
      </c>
      <c r="H795" s="152" t="s">
        <v>1161</v>
      </c>
      <c r="I795" s="152" t="s">
        <v>1799</v>
      </c>
      <c r="J795" s="152" t="s">
        <v>3739</v>
      </c>
      <c r="K795" s="152" t="s">
        <v>3740</v>
      </c>
      <c r="L795" s="153">
        <v>42473</v>
      </c>
      <c r="M795" s="154">
        <v>342085.98</v>
      </c>
      <c r="N795" s="154">
        <v>0</v>
      </c>
    </row>
    <row r="796" spans="1:14" ht="13.75" customHeight="1" x14ac:dyDescent="0.35">
      <c r="A796" s="151" t="s">
        <v>3741</v>
      </c>
      <c r="B796" s="152" t="s">
        <v>3742</v>
      </c>
      <c r="C796" s="152" t="s">
        <v>3725</v>
      </c>
      <c r="D796" s="152" t="s">
        <v>1834</v>
      </c>
      <c r="E796" s="151" t="s">
        <v>163</v>
      </c>
      <c r="F796" s="152" t="s">
        <v>1835</v>
      </c>
      <c r="G796" s="152" t="s">
        <v>154</v>
      </c>
      <c r="H796" s="152" t="s">
        <v>3726</v>
      </c>
      <c r="I796" s="152" t="s">
        <v>2607</v>
      </c>
      <c r="J796" s="152" t="s">
        <v>3743</v>
      </c>
      <c r="K796" s="152" t="s">
        <v>3744</v>
      </c>
      <c r="L796" s="153">
        <v>42486</v>
      </c>
      <c r="M796" s="154">
        <v>163900</v>
      </c>
      <c r="N796" s="154">
        <v>0</v>
      </c>
    </row>
    <row r="797" spans="1:14" ht="13.75" customHeight="1" x14ac:dyDescent="0.35">
      <c r="A797" s="151" t="s">
        <v>3745</v>
      </c>
      <c r="B797" s="152" t="s">
        <v>3746</v>
      </c>
      <c r="C797" s="152" t="s">
        <v>150</v>
      </c>
      <c r="D797" s="152" t="s">
        <v>2874</v>
      </c>
      <c r="E797" s="151" t="s">
        <v>163</v>
      </c>
      <c r="F797" s="152" t="s">
        <v>2776</v>
      </c>
      <c r="G797" s="152" t="s">
        <v>154</v>
      </c>
      <c r="H797" s="152" t="s">
        <v>3747</v>
      </c>
      <c r="I797" s="152" t="s">
        <v>3748</v>
      </c>
      <c r="J797" s="152" t="s">
        <v>150</v>
      </c>
      <c r="K797" s="152" t="s">
        <v>150</v>
      </c>
      <c r="L797" s="153">
        <v>42520</v>
      </c>
      <c r="M797" s="154">
        <v>135000</v>
      </c>
      <c r="N797" s="154">
        <v>0</v>
      </c>
    </row>
    <row r="798" spans="1:14" ht="13.75" customHeight="1" x14ac:dyDescent="0.35">
      <c r="A798" s="151" t="s">
        <v>3749</v>
      </c>
      <c r="B798" s="152" t="s">
        <v>3750</v>
      </c>
      <c r="C798" s="152" t="s">
        <v>3004</v>
      </c>
      <c r="D798" s="152" t="s">
        <v>583</v>
      </c>
      <c r="E798" s="151" t="s">
        <v>152</v>
      </c>
      <c r="F798" s="152" t="s">
        <v>164</v>
      </c>
      <c r="G798" s="152" t="s">
        <v>154</v>
      </c>
      <c r="H798" s="152" t="s">
        <v>584</v>
      </c>
      <c r="I798" s="152" t="s">
        <v>585</v>
      </c>
      <c r="J798" s="152" t="s">
        <v>3751</v>
      </c>
      <c r="K798" s="152" t="s">
        <v>3752</v>
      </c>
      <c r="L798" s="153">
        <v>42432</v>
      </c>
      <c r="M798" s="154">
        <v>3800000</v>
      </c>
      <c r="N798" s="154">
        <v>0</v>
      </c>
    </row>
    <row r="799" spans="1:14" ht="13.75" customHeight="1" x14ac:dyDescent="0.35">
      <c r="A799" s="151" t="s">
        <v>3753</v>
      </c>
      <c r="B799" s="152" t="s">
        <v>3754</v>
      </c>
      <c r="C799" s="152" t="s">
        <v>150</v>
      </c>
      <c r="D799" s="152" t="s">
        <v>2874</v>
      </c>
      <c r="E799" s="151" t="s">
        <v>260</v>
      </c>
      <c r="F799" s="152" t="s">
        <v>3214</v>
      </c>
      <c r="G799" s="152" t="s">
        <v>154</v>
      </c>
      <c r="H799" s="152" t="s">
        <v>3755</v>
      </c>
      <c r="I799" s="152" t="s">
        <v>480</v>
      </c>
      <c r="J799" s="152" t="s">
        <v>480</v>
      </c>
      <c r="K799" s="152" t="s">
        <v>480</v>
      </c>
      <c r="L799" s="153">
        <v>42505</v>
      </c>
      <c r="M799" s="154">
        <v>3503894.6</v>
      </c>
      <c r="N799" s="154">
        <v>29199.160000000149</v>
      </c>
    </row>
    <row r="800" spans="1:14" ht="13.75" customHeight="1" x14ac:dyDescent="0.35">
      <c r="A800" s="151" t="s">
        <v>3756</v>
      </c>
      <c r="B800" s="152" t="s">
        <v>3757</v>
      </c>
      <c r="C800" s="152" t="s">
        <v>3758</v>
      </c>
      <c r="D800" s="152" t="s">
        <v>173</v>
      </c>
      <c r="E800" s="151" t="s">
        <v>163</v>
      </c>
      <c r="F800" s="152" t="s">
        <v>153</v>
      </c>
      <c r="G800" s="152" t="s">
        <v>154</v>
      </c>
      <c r="H800" s="152" t="s">
        <v>1332</v>
      </c>
      <c r="I800" s="152" t="s">
        <v>3759</v>
      </c>
      <c r="J800" s="152" t="s">
        <v>3760</v>
      </c>
      <c r="K800" s="152" t="s">
        <v>150</v>
      </c>
      <c r="L800" s="153">
        <v>42444</v>
      </c>
      <c r="M800" s="154">
        <v>111131.61</v>
      </c>
      <c r="N800" s="154">
        <v>0</v>
      </c>
    </row>
    <row r="801" spans="1:14" ht="13.75" customHeight="1" x14ac:dyDescent="0.35">
      <c r="A801" s="151" t="s">
        <v>3761</v>
      </c>
      <c r="B801" s="152" t="s">
        <v>2637</v>
      </c>
      <c r="C801" s="152" t="s">
        <v>3004</v>
      </c>
      <c r="D801" s="152" t="s">
        <v>583</v>
      </c>
      <c r="E801" s="151" t="s">
        <v>152</v>
      </c>
      <c r="F801" s="152" t="s">
        <v>164</v>
      </c>
      <c r="G801" s="152" t="s">
        <v>154</v>
      </c>
      <c r="H801" s="152" t="s">
        <v>584</v>
      </c>
      <c r="I801" s="152" t="s">
        <v>585</v>
      </c>
      <c r="J801" s="152" t="s">
        <v>3762</v>
      </c>
      <c r="K801" s="152" t="s">
        <v>3763</v>
      </c>
      <c r="L801" s="153">
        <v>42430</v>
      </c>
      <c r="M801" s="154">
        <v>250000</v>
      </c>
      <c r="N801" s="154">
        <v>0</v>
      </c>
    </row>
    <row r="802" spans="1:14" ht="13.75" customHeight="1" x14ac:dyDescent="0.35">
      <c r="A802" s="151" t="s">
        <v>3764</v>
      </c>
      <c r="B802" s="152" t="s">
        <v>190</v>
      </c>
      <c r="C802" s="152" t="s">
        <v>3765</v>
      </c>
      <c r="D802" s="152" t="s">
        <v>998</v>
      </c>
      <c r="E802" s="151" t="s">
        <v>163</v>
      </c>
      <c r="F802" s="152" t="s">
        <v>200</v>
      </c>
      <c r="G802" s="152" t="s">
        <v>220</v>
      </c>
      <c r="H802" s="152" t="s">
        <v>3766</v>
      </c>
      <c r="I802" s="152" t="s">
        <v>2741</v>
      </c>
      <c r="J802" s="152" t="s">
        <v>3767</v>
      </c>
      <c r="K802" s="152" t="s">
        <v>3768</v>
      </c>
      <c r="L802" s="153">
        <v>42521</v>
      </c>
      <c r="M802" s="154">
        <v>122424</v>
      </c>
      <c r="N802" s="154">
        <v>0</v>
      </c>
    </row>
    <row r="803" spans="1:14" ht="13.75" customHeight="1" x14ac:dyDescent="0.35">
      <c r="A803" s="151" t="s">
        <v>3769</v>
      </c>
      <c r="B803" s="152" t="s">
        <v>1631</v>
      </c>
      <c r="C803" s="152" t="s">
        <v>3770</v>
      </c>
      <c r="D803" s="152" t="s">
        <v>1834</v>
      </c>
      <c r="E803" s="151" t="s">
        <v>163</v>
      </c>
      <c r="F803" s="152" t="s">
        <v>1835</v>
      </c>
      <c r="G803" s="152" t="s">
        <v>154</v>
      </c>
      <c r="H803" s="152" t="s">
        <v>2959</v>
      </c>
      <c r="I803" s="152" t="s">
        <v>3771</v>
      </c>
      <c r="J803" s="152" t="s">
        <v>3772</v>
      </c>
      <c r="K803" s="152" t="s">
        <v>3773</v>
      </c>
      <c r="L803" s="153">
        <v>42538</v>
      </c>
      <c r="M803" s="154">
        <v>458529.55</v>
      </c>
      <c r="N803" s="154">
        <v>0</v>
      </c>
    </row>
    <row r="804" spans="1:14" ht="13.75" customHeight="1" x14ac:dyDescent="0.35">
      <c r="A804" s="151" t="s">
        <v>3774</v>
      </c>
      <c r="B804" s="152" t="s">
        <v>3775</v>
      </c>
      <c r="C804" s="152" t="s">
        <v>150</v>
      </c>
      <c r="D804" s="152" t="s">
        <v>326</v>
      </c>
      <c r="E804" s="151" t="s">
        <v>1284</v>
      </c>
      <c r="F804" s="152" t="s">
        <v>328</v>
      </c>
      <c r="G804" s="152" t="s">
        <v>686</v>
      </c>
      <c r="H804" s="152" t="s">
        <v>3776</v>
      </c>
      <c r="I804" s="152" t="s">
        <v>150</v>
      </c>
      <c r="J804" s="152" t="s">
        <v>150</v>
      </c>
      <c r="K804" s="152" t="s">
        <v>150</v>
      </c>
      <c r="L804" s="153">
        <v>42644</v>
      </c>
      <c r="M804" s="154">
        <v>5400000</v>
      </c>
      <c r="N804" s="154">
        <v>4374000</v>
      </c>
    </row>
    <row r="805" spans="1:14" ht="13.75" customHeight="1" x14ac:dyDescent="0.35">
      <c r="A805" s="151" t="s">
        <v>3777</v>
      </c>
      <c r="B805" s="152" t="s">
        <v>3778</v>
      </c>
      <c r="C805" s="152" t="s">
        <v>150</v>
      </c>
      <c r="D805" s="152" t="s">
        <v>295</v>
      </c>
      <c r="E805" s="151" t="s">
        <v>163</v>
      </c>
      <c r="F805" s="152" t="s">
        <v>296</v>
      </c>
      <c r="G805" s="152" t="s">
        <v>154</v>
      </c>
      <c r="H805" s="152" t="s">
        <v>440</v>
      </c>
      <c r="I805" s="152" t="s">
        <v>3779</v>
      </c>
      <c r="J805" s="152" t="s">
        <v>3780</v>
      </c>
      <c r="K805" s="152" t="s">
        <v>3781</v>
      </c>
      <c r="L805" s="153">
        <v>42661</v>
      </c>
      <c r="M805" s="154">
        <v>210632.77</v>
      </c>
      <c r="N805" s="154">
        <v>0</v>
      </c>
    </row>
    <row r="806" spans="1:14" ht="13.75" customHeight="1" x14ac:dyDescent="0.35">
      <c r="A806" s="151" t="s">
        <v>3782</v>
      </c>
      <c r="B806" s="152" t="s">
        <v>2330</v>
      </c>
      <c r="C806" s="152" t="s">
        <v>150</v>
      </c>
      <c r="D806" s="152" t="s">
        <v>3783</v>
      </c>
      <c r="E806" s="151" t="s">
        <v>152</v>
      </c>
      <c r="F806" s="152" t="s">
        <v>153</v>
      </c>
      <c r="G806" s="152" t="s">
        <v>154</v>
      </c>
      <c r="H806" s="152" t="s">
        <v>3784</v>
      </c>
      <c r="I806" s="152" t="s">
        <v>1711</v>
      </c>
      <c r="J806" s="152" t="s">
        <v>3785</v>
      </c>
      <c r="K806" s="152" t="s">
        <v>3786</v>
      </c>
      <c r="L806" s="153">
        <v>42705</v>
      </c>
      <c r="M806" s="154">
        <v>329981.37</v>
      </c>
      <c r="N806" s="154">
        <v>0</v>
      </c>
    </row>
    <row r="807" spans="1:14" ht="13.75" customHeight="1" x14ac:dyDescent="0.35">
      <c r="A807" s="151" t="s">
        <v>3787</v>
      </c>
      <c r="B807" s="152" t="s">
        <v>3788</v>
      </c>
      <c r="C807" s="152" t="s">
        <v>150</v>
      </c>
      <c r="D807" s="152" t="s">
        <v>1434</v>
      </c>
      <c r="E807" s="151" t="s">
        <v>152</v>
      </c>
      <c r="F807" s="152" t="s">
        <v>261</v>
      </c>
      <c r="G807" s="152" t="s">
        <v>154</v>
      </c>
      <c r="H807" s="152" t="s">
        <v>3177</v>
      </c>
      <c r="I807" s="152" t="s">
        <v>211</v>
      </c>
      <c r="J807" s="152" t="s">
        <v>3178</v>
      </c>
      <c r="K807" s="152" t="s">
        <v>3789</v>
      </c>
      <c r="L807" s="153">
        <v>42522</v>
      </c>
      <c r="M807" s="154">
        <v>1400000</v>
      </c>
      <c r="N807" s="154">
        <v>0</v>
      </c>
    </row>
    <row r="808" spans="1:14" ht="13.75" customHeight="1" x14ac:dyDescent="0.35">
      <c r="A808" s="151" t="s">
        <v>3790</v>
      </c>
      <c r="B808" s="152" t="s">
        <v>3791</v>
      </c>
      <c r="C808" s="152" t="s">
        <v>3792</v>
      </c>
      <c r="D808" s="152" t="s">
        <v>998</v>
      </c>
      <c r="E808" s="151" t="s">
        <v>163</v>
      </c>
      <c r="F808" s="152" t="s">
        <v>200</v>
      </c>
      <c r="G808" s="152" t="s">
        <v>220</v>
      </c>
      <c r="H808" s="152" t="s">
        <v>3793</v>
      </c>
      <c r="I808" s="152" t="s">
        <v>150</v>
      </c>
      <c r="J808" s="152" t="s">
        <v>150</v>
      </c>
      <c r="K808" s="152" t="s">
        <v>3630</v>
      </c>
      <c r="L808" s="153">
        <v>42583</v>
      </c>
      <c r="M808" s="154">
        <v>7907000</v>
      </c>
      <c r="N808" s="154">
        <v>0</v>
      </c>
    </row>
    <row r="809" spans="1:14" ht="13.75" customHeight="1" x14ac:dyDescent="0.35">
      <c r="A809" s="151" t="s">
        <v>3794</v>
      </c>
      <c r="B809" s="152" t="s">
        <v>3795</v>
      </c>
      <c r="C809" s="152" t="s">
        <v>150</v>
      </c>
      <c r="D809" s="152" t="s">
        <v>667</v>
      </c>
      <c r="E809" s="151" t="s">
        <v>163</v>
      </c>
      <c r="F809" s="152" t="s">
        <v>668</v>
      </c>
      <c r="G809" s="152" t="s">
        <v>154</v>
      </c>
      <c r="H809" s="152" t="s">
        <v>3796</v>
      </c>
      <c r="I809" s="152" t="s">
        <v>3797</v>
      </c>
      <c r="J809" s="152" t="s">
        <v>150</v>
      </c>
      <c r="K809" s="152" t="s">
        <v>3798</v>
      </c>
      <c r="L809" s="153">
        <v>42655</v>
      </c>
      <c r="M809" s="154">
        <v>173280</v>
      </c>
      <c r="N809" s="154">
        <v>0</v>
      </c>
    </row>
    <row r="810" spans="1:14" ht="13.75" customHeight="1" x14ac:dyDescent="0.35">
      <c r="A810" s="151" t="s">
        <v>3799</v>
      </c>
      <c r="B810" s="152" t="s">
        <v>158</v>
      </c>
      <c r="C810" s="152" t="s">
        <v>150</v>
      </c>
      <c r="D810" s="152" t="s">
        <v>2385</v>
      </c>
      <c r="E810" s="151" t="s">
        <v>260</v>
      </c>
      <c r="F810" s="152" t="s">
        <v>497</v>
      </c>
      <c r="G810" s="152" t="s">
        <v>154</v>
      </c>
      <c r="H810" s="152" t="s">
        <v>2386</v>
      </c>
      <c r="I810" s="152" t="s">
        <v>3800</v>
      </c>
      <c r="J810" s="152" t="s">
        <v>3801</v>
      </c>
      <c r="K810" s="152" t="s">
        <v>3801</v>
      </c>
      <c r="L810" s="153">
        <v>42767</v>
      </c>
      <c r="M810" s="154">
        <v>159800</v>
      </c>
      <c r="N810" s="154">
        <v>13316.62</v>
      </c>
    </row>
    <row r="811" spans="1:14" ht="13.75" customHeight="1" x14ac:dyDescent="0.35">
      <c r="A811" s="151" t="s">
        <v>3802</v>
      </c>
      <c r="B811" s="152" t="s">
        <v>3803</v>
      </c>
      <c r="C811" s="152" t="s">
        <v>150</v>
      </c>
      <c r="D811" s="152" t="s">
        <v>705</v>
      </c>
      <c r="E811" s="151" t="s">
        <v>163</v>
      </c>
      <c r="F811" s="152" t="s">
        <v>706</v>
      </c>
      <c r="G811" s="152" t="s">
        <v>154</v>
      </c>
      <c r="H811" s="152" t="s">
        <v>3804</v>
      </c>
      <c r="I811" s="152" t="s">
        <v>2469</v>
      </c>
      <c r="J811" s="152" t="s">
        <v>3805</v>
      </c>
      <c r="K811" s="152" t="s">
        <v>3806</v>
      </c>
      <c r="L811" s="153">
        <v>42674</v>
      </c>
      <c r="M811" s="154">
        <v>158387</v>
      </c>
      <c r="N811" s="154">
        <v>0</v>
      </c>
    </row>
    <row r="812" spans="1:14" ht="13.75" customHeight="1" x14ac:dyDescent="0.35">
      <c r="A812" s="151" t="s">
        <v>3807</v>
      </c>
      <c r="B812" s="152" t="s">
        <v>3808</v>
      </c>
      <c r="C812" s="152" t="s">
        <v>150</v>
      </c>
      <c r="D812" s="152" t="s">
        <v>326</v>
      </c>
      <c r="E812" s="151" t="s">
        <v>260</v>
      </c>
      <c r="F812" s="152" t="s">
        <v>1766</v>
      </c>
      <c r="G812" s="152" t="s">
        <v>154</v>
      </c>
      <c r="H812" s="152" t="s">
        <v>3809</v>
      </c>
      <c r="I812" s="152" t="s">
        <v>2966</v>
      </c>
      <c r="J812" s="152" t="s">
        <v>150</v>
      </c>
      <c r="K812" s="152" t="s">
        <v>150</v>
      </c>
      <c r="L812" s="153">
        <v>42705</v>
      </c>
      <c r="M812" s="154">
        <v>500134.55</v>
      </c>
      <c r="N812" s="154">
        <v>33342.31</v>
      </c>
    </row>
    <row r="813" spans="1:14" ht="13.75" customHeight="1" x14ac:dyDescent="0.35">
      <c r="A813" s="151" t="s">
        <v>3810</v>
      </c>
      <c r="B813" s="152" t="s">
        <v>3811</v>
      </c>
      <c r="C813" s="152" t="s">
        <v>150</v>
      </c>
      <c r="D813" s="152" t="s">
        <v>705</v>
      </c>
      <c r="E813" s="151" t="s">
        <v>163</v>
      </c>
      <c r="F813" s="152" t="s">
        <v>706</v>
      </c>
      <c r="G813" s="152" t="s">
        <v>3812</v>
      </c>
      <c r="H813" s="152" t="s">
        <v>3813</v>
      </c>
      <c r="I813" s="152" t="s">
        <v>2469</v>
      </c>
      <c r="J813" s="152" t="s">
        <v>3814</v>
      </c>
      <c r="K813" s="152" t="s">
        <v>3815</v>
      </c>
      <c r="L813" s="153">
        <v>42713</v>
      </c>
      <c r="M813" s="154">
        <v>145520.63</v>
      </c>
      <c r="N813" s="154">
        <v>0</v>
      </c>
    </row>
    <row r="814" spans="1:14" ht="13.75" customHeight="1" x14ac:dyDescent="0.35">
      <c r="A814" s="151" t="s">
        <v>3816</v>
      </c>
      <c r="B814" s="152" t="s">
        <v>3817</v>
      </c>
      <c r="C814" s="152" t="s">
        <v>150</v>
      </c>
      <c r="D814" s="152" t="s">
        <v>705</v>
      </c>
      <c r="E814" s="151" t="s">
        <v>163</v>
      </c>
      <c r="F814" s="152" t="s">
        <v>706</v>
      </c>
      <c r="G814" s="152" t="s">
        <v>3495</v>
      </c>
      <c r="H814" s="152" t="s">
        <v>3818</v>
      </c>
      <c r="I814" s="152" t="s">
        <v>2469</v>
      </c>
      <c r="J814" s="152" t="s">
        <v>3819</v>
      </c>
      <c r="K814" s="152" t="s">
        <v>3820</v>
      </c>
      <c r="L814" s="153">
        <v>42713</v>
      </c>
      <c r="M814" s="154">
        <v>145520.63</v>
      </c>
      <c r="N814" s="154">
        <v>0</v>
      </c>
    </row>
    <row r="815" spans="1:14" ht="13.75" customHeight="1" x14ac:dyDescent="0.35">
      <c r="A815" s="151" t="s">
        <v>3821</v>
      </c>
      <c r="B815" s="152" t="s">
        <v>3822</v>
      </c>
      <c r="C815" s="152" t="s">
        <v>150</v>
      </c>
      <c r="D815" s="152" t="s">
        <v>705</v>
      </c>
      <c r="E815" s="151" t="s">
        <v>163</v>
      </c>
      <c r="F815" s="152" t="s">
        <v>706</v>
      </c>
      <c r="G815" s="152" t="s">
        <v>154</v>
      </c>
      <c r="H815" s="152" t="s">
        <v>3182</v>
      </c>
      <c r="I815" s="152" t="s">
        <v>2469</v>
      </c>
      <c r="J815" s="152" t="s">
        <v>3814</v>
      </c>
      <c r="K815" s="152" t="s">
        <v>3823</v>
      </c>
      <c r="L815" s="153">
        <v>42713</v>
      </c>
      <c r="M815" s="154">
        <v>145520.63</v>
      </c>
      <c r="N815" s="154">
        <v>0</v>
      </c>
    </row>
    <row r="816" spans="1:14" ht="13.75" customHeight="1" x14ac:dyDescent="0.35">
      <c r="A816" s="151" t="s">
        <v>3824</v>
      </c>
      <c r="B816" s="152" t="s">
        <v>3825</v>
      </c>
      <c r="C816" s="152" t="s">
        <v>150</v>
      </c>
      <c r="D816" s="152" t="s">
        <v>705</v>
      </c>
      <c r="E816" s="151" t="s">
        <v>163</v>
      </c>
      <c r="F816" s="152" t="s">
        <v>706</v>
      </c>
      <c r="G816" s="152" t="s">
        <v>154</v>
      </c>
      <c r="H816" s="152" t="s">
        <v>3826</v>
      </c>
      <c r="I816" s="152" t="s">
        <v>2469</v>
      </c>
      <c r="J816" s="152" t="s">
        <v>3814</v>
      </c>
      <c r="K816" s="152" t="s">
        <v>3827</v>
      </c>
      <c r="L816" s="153">
        <v>42713</v>
      </c>
      <c r="M816" s="154">
        <v>145520.63</v>
      </c>
      <c r="N816" s="154">
        <v>0</v>
      </c>
    </row>
    <row r="817" spans="1:14" ht="13.75" customHeight="1" x14ac:dyDescent="0.35">
      <c r="A817" s="151" t="s">
        <v>3828</v>
      </c>
      <c r="B817" s="152" t="s">
        <v>3829</v>
      </c>
      <c r="C817" s="152" t="s">
        <v>150</v>
      </c>
      <c r="D817" s="152" t="s">
        <v>3830</v>
      </c>
      <c r="E817" s="151" t="s">
        <v>163</v>
      </c>
      <c r="F817" s="152" t="s">
        <v>1766</v>
      </c>
      <c r="G817" s="152" t="s">
        <v>154</v>
      </c>
      <c r="H817" s="152" t="s">
        <v>3826</v>
      </c>
      <c r="I817" s="152" t="s">
        <v>2469</v>
      </c>
      <c r="J817" s="152" t="s">
        <v>3831</v>
      </c>
      <c r="K817" s="152" t="s">
        <v>3832</v>
      </c>
      <c r="L817" s="153">
        <v>42713</v>
      </c>
      <c r="M817" s="154">
        <v>145520.63</v>
      </c>
      <c r="N817" s="154">
        <v>0</v>
      </c>
    </row>
    <row r="818" spans="1:14" ht="13.75" customHeight="1" x14ac:dyDescent="0.35">
      <c r="A818" s="151" t="s">
        <v>3833</v>
      </c>
      <c r="B818" s="152" t="s">
        <v>3834</v>
      </c>
      <c r="C818" s="152" t="s">
        <v>150</v>
      </c>
      <c r="D818" s="152" t="s">
        <v>705</v>
      </c>
      <c r="E818" s="151" t="s">
        <v>163</v>
      </c>
      <c r="F818" s="152" t="s">
        <v>706</v>
      </c>
      <c r="G818" s="152" t="s">
        <v>154</v>
      </c>
      <c r="H818" s="152" t="s">
        <v>3826</v>
      </c>
      <c r="I818" s="152" t="s">
        <v>2469</v>
      </c>
      <c r="J818" s="152" t="s">
        <v>3835</v>
      </c>
      <c r="K818" s="152" t="s">
        <v>3836</v>
      </c>
      <c r="L818" s="153">
        <v>42713</v>
      </c>
      <c r="M818" s="154">
        <v>145520.63</v>
      </c>
      <c r="N818" s="154">
        <v>0</v>
      </c>
    </row>
    <row r="819" spans="1:14" ht="13.75" customHeight="1" x14ac:dyDescent="0.35">
      <c r="A819" s="151" t="s">
        <v>3837</v>
      </c>
      <c r="B819" s="152" t="s">
        <v>3838</v>
      </c>
      <c r="C819" s="152" t="s">
        <v>3839</v>
      </c>
      <c r="D819" s="152" t="s">
        <v>1374</v>
      </c>
      <c r="E819" s="151" t="s">
        <v>163</v>
      </c>
      <c r="F819" s="152" t="s">
        <v>296</v>
      </c>
      <c r="G819" s="152" t="s">
        <v>154</v>
      </c>
      <c r="H819" s="152" t="s">
        <v>1375</v>
      </c>
      <c r="I819" s="152" t="s">
        <v>3387</v>
      </c>
      <c r="J819" s="152" t="s">
        <v>3840</v>
      </c>
      <c r="K819" s="152" t="s">
        <v>3841</v>
      </c>
      <c r="L819" s="153">
        <v>42658</v>
      </c>
      <c r="M819" s="154">
        <v>1300000</v>
      </c>
      <c r="N819" s="154">
        <v>0</v>
      </c>
    </row>
    <row r="820" spans="1:14" ht="13.75" customHeight="1" x14ac:dyDescent="0.35">
      <c r="A820" s="151" t="s">
        <v>3842</v>
      </c>
      <c r="B820" s="152" t="s">
        <v>3843</v>
      </c>
      <c r="C820" s="152" t="s">
        <v>3844</v>
      </c>
      <c r="D820" s="152" t="s">
        <v>3845</v>
      </c>
      <c r="E820" s="151" t="s">
        <v>260</v>
      </c>
      <c r="F820" s="152" t="s">
        <v>3846</v>
      </c>
      <c r="G820" s="152" t="s">
        <v>220</v>
      </c>
      <c r="H820" s="152" t="s">
        <v>3847</v>
      </c>
      <c r="I820" s="152" t="s">
        <v>150</v>
      </c>
      <c r="J820" s="152" t="s">
        <v>3848</v>
      </c>
      <c r="K820" s="152" t="s">
        <v>3849</v>
      </c>
      <c r="L820" s="153">
        <v>42648</v>
      </c>
      <c r="M820" s="154">
        <v>631893</v>
      </c>
      <c r="N820" s="154">
        <v>31594.569999999949</v>
      </c>
    </row>
    <row r="821" spans="1:14" ht="13.75" customHeight="1" x14ac:dyDescent="0.35">
      <c r="A821" s="151" t="s">
        <v>3850</v>
      </c>
      <c r="B821" s="152" t="s">
        <v>3851</v>
      </c>
      <c r="C821" s="152" t="s">
        <v>345</v>
      </c>
      <c r="D821" s="152" t="s">
        <v>338</v>
      </c>
      <c r="E821" s="151" t="s">
        <v>152</v>
      </c>
      <c r="F821" s="152" t="s">
        <v>153</v>
      </c>
      <c r="G821" s="152" t="s">
        <v>154</v>
      </c>
      <c r="H821" s="152" t="s">
        <v>3033</v>
      </c>
      <c r="I821" s="152" t="s">
        <v>3852</v>
      </c>
      <c r="J821" s="152" t="s">
        <v>3853</v>
      </c>
      <c r="K821" s="152" t="s">
        <v>150</v>
      </c>
      <c r="L821" s="153">
        <v>42675</v>
      </c>
      <c r="M821" s="154">
        <v>142000</v>
      </c>
      <c r="N821" s="154">
        <v>0</v>
      </c>
    </row>
    <row r="822" spans="1:14" ht="13.75" customHeight="1" x14ac:dyDescent="0.35">
      <c r="A822" s="151" t="s">
        <v>3854</v>
      </c>
      <c r="B822" s="152" t="s">
        <v>3855</v>
      </c>
      <c r="C822" s="152" t="s">
        <v>345</v>
      </c>
      <c r="D822" s="152" t="s">
        <v>338</v>
      </c>
      <c r="E822" s="151" t="s">
        <v>152</v>
      </c>
      <c r="F822" s="152" t="s">
        <v>153</v>
      </c>
      <c r="G822" s="152" t="s">
        <v>154</v>
      </c>
      <c r="H822" s="152" t="s">
        <v>3033</v>
      </c>
      <c r="I822" s="152" t="s">
        <v>3856</v>
      </c>
      <c r="J822" s="152" t="s">
        <v>3857</v>
      </c>
      <c r="K822" s="152" t="s">
        <v>150</v>
      </c>
      <c r="L822" s="153">
        <v>42675</v>
      </c>
      <c r="M822" s="154">
        <v>102000</v>
      </c>
      <c r="N822" s="154">
        <v>0</v>
      </c>
    </row>
    <row r="823" spans="1:14" ht="13.75" customHeight="1" x14ac:dyDescent="0.35">
      <c r="A823" s="151" t="s">
        <v>3858</v>
      </c>
      <c r="B823" s="152" t="s">
        <v>3859</v>
      </c>
      <c r="C823" s="152" t="s">
        <v>150</v>
      </c>
      <c r="D823" s="152" t="s">
        <v>705</v>
      </c>
      <c r="E823" s="151" t="s">
        <v>163</v>
      </c>
      <c r="F823" s="152" t="s">
        <v>706</v>
      </c>
      <c r="G823" s="152" t="s">
        <v>3812</v>
      </c>
      <c r="H823" s="152" t="s">
        <v>3813</v>
      </c>
      <c r="I823" s="152" t="s">
        <v>3255</v>
      </c>
      <c r="J823" s="152" t="s">
        <v>3860</v>
      </c>
      <c r="K823" s="152" t="s">
        <v>3861</v>
      </c>
      <c r="L823" s="153">
        <v>42726</v>
      </c>
      <c r="M823" s="154">
        <v>156116</v>
      </c>
      <c r="N823" s="154">
        <v>0</v>
      </c>
    </row>
    <row r="824" spans="1:14" ht="13.75" customHeight="1" x14ac:dyDescent="0.35">
      <c r="A824" s="151" t="s">
        <v>3862</v>
      </c>
      <c r="B824" s="152" t="s">
        <v>3863</v>
      </c>
      <c r="C824" s="152" t="s">
        <v>150</v>
      </c>
      <c r="D824" s="152" t="s">
        <v>449</v>
      </c>
      <c r="E824" s="151" t="s">
        <v>260</v>
      </c>
      <c r="F824" s="152" t="s">
        <v>164</v>
      </c>
      <c r="G824" s="152" t="s">
        <v>154</v>
      </c>
      <c r="H824" s="152" t="s">
        <v>3864</v>
      </c>
      <c r="I824" s="152" t="s">
        <v>577</v>
      </c>
      <c r="J824" s="152" t="s">
        <v>578</v>
      </c>
      <c r="K824" s="152" t="s">
        <v>150</v>
      </c>
      <c r="L824" s="153">
        <v>42720</v>
      </c>
      <c r="M824" s="154">
        <v>137333</v>
      </c>
      <c r="N824" s="154">
        <v>9155.5599999999977</v>
      </c>
    </row>
    <row r="825" spans="1:14" ht="13.75" customHeight="1" x14ac:dyDescent="0.35">
      <c r="A825" s="151" t="s">
        <v>3865</v>
      </c>
      <c r="B825" s="152" t="s">
        <v>3866</v>
      </c>
      <c r="C825" s="152" t="s">
        <v>150</v>
      </c>
      <c r="D825" s="152" t="s">
        <v>3202</v>
      </c>
      <c r="E825" s="151" t="s">
        <v>260</v>
      </c>
      <c r="F825" s="152" t="s">
        <v>3203</v>
      </c>
      <c r="G825" s="152" t="s">
        <v>154</v>
      </c>
      <c r="H825" s="152" t="s">
        <v>3204</v>
      </c>
      <c r="I825" s="152" t="s">
        <v>3629</v>
      </c>
      <c r="J825" s="152" t="s">
        <v>3630</v>
      </c>
      <c r="K825" s="152" t="s">
        <v>150</v>
      </c>
      <c r="L825" s="153">
        <v>42694</v>
      </c>
      <c r="M825" s="154">
        <v>318000</v>
      </c>
      <c r="N825" s="154">
        <v>18550</v>
      </c>
    </row>
    <row r="826" spans="1:14" ht="13.75" customHeight="1" x14ac:dyDescent="0.35">
      <c r="A826" s="151" t="s">
        <v>3867</v>
      </c>
      <c r="B826" s="152" t="s">
        <v>3868</v>
      </c>
      <c r="C826" s="152" t="s">
        <v>150</v>
      </c>
      <c r="D826" s="152" t="s">
        <v>3869</v>
      </c>
      <c r="E826" s="151" t="s">
        <v>260</v>
      </c>
      <c r="F826" s="152" t="s">
        <v>1294</v>
      </c>
      <c r="G826" s="152" t="s">
        <v>154</v>
      </c>
      <c r="H826" s="152" t="s">
        <v>1767</v>
      </c>
      <c r="I826" s="152" t="s">
        <v>3870</v>
      </c>
      <c r="J826" s="152" t="s">
        <v>3870</v>
      </c>
      <c r="K826" s="152" t="s">
        <v>3870</v>
      </c>
      <c r="L826" s="153">
        <v>42736</v>
      </c>
      <c r="M826" s="154">
        <v>104324.87</v>
      </c>
      <c r="N826" s="154">
        <v>7824.4799999999959</v>
      </c>
    </row>
    <row r="827" spans="1:14" ht="13.75" customHeight="1" x14ac:dyDescent="0.35">
      <c r="A827" s="151" t="s">
        <v>3871</v>
      </c>
      <c r="B827" s="152" t="s">
        <v>3872</v>
      </c>
      <c r="C827" s="152" t="s">
        <v>150</v>
      </c>
      <c r="D827" s="152" t="s">
        <v>769</v>
      </c>
      <c r="E827" s="151" t="s">
        <v>152</v>
      </c>
      <c r="F827" s="152" t="s">
        <v>770</v>
      </c>
      <c r="G827" s="152" t="s">
        <v>154</v>
      </c>
      <c r="H827" s="152" t="s">
        <v>3873</v>
      </c>
      <c r="I827" s="152" t="s">
        <v>3874</v>
      </c>
      <c r="J827" s="152" t="s">
        <v>150</v>
      </c>
      <c r="K827" s="152" t="s">
        <v>3875</v>
      </c>
      <c r="L827" s="153">
        <v>42737</v>
      </c>
      <c r="M827" s="154">
        <v>120380.1</v>
      </c>
      <c r="N827" s="154">
        <v>0</v>
      </c>
    </row>
    <row r="828" spans="1:14" ht="13.75" customHeight="1" x14ac:dyDescent="0.35">
      <c r="A828" s="151" t="s">
        <v>3876</v>
      </c>
      <c r="B828" s="152" t="s">
        <v>3877</v>
      </c>
      <c r="C828" s="152" t="s">
        <v>150</v>
      </c>
      <c r="D828" s="152" t="s">
        <v>3878</v>
      </c>
      <c r="E828" s="151" t="s">
        <v>163</v>
      </c>
      <c r="F828" s="152" t="s">
        <v>3879</v>
      </c>
      <c r="G828" s="152" t="s">
        <v>154</v>
      </c>
      <c r="H828" s="152" t="s">
        <v>3880</v>
      </c>
      <c r="I828" s="152" t="s">
        <v>3881</v>
      </c>
      <c r="J828" s="152" t="s">
        <v>3882</v>
      </c>
      <c r="K828" s="152" t="s">
        <v>3883</v>
      </c>
      <c r="L828" s="153">
        <v>42811</v>
      </c>
      <c r="M828" s="154">
        <v>134100</v>
      </c>
      <c r="N828" s="154">
        <v>0</v>
      </c>
    </row>
    <row r="829" spans="1:14" ht="13.75" customHeight="1" x14ac:dyDescent="0.35">
      <c r="A829" s="151" t="s">
        <v>3884</v>
      </c>
      <c r="B829" s="152" t="s">
        <v>3885</v>
      </c>
      <c r="C829" s="152" t="s">
        <v>150</v>
      </c>
      <c r="D829" s="152" t="s">
        <v>2729</v>
      </c>
      <c r="E829" s="151" t="s">
        <v>260</v>
      </c>
      <c r="F829" s="152" t="s">
        <v>1766</v>
      </c>
      <c r="G829" s="152" t="s">
        <v>154</v>
      </c>
      <c r="H829" s="152" t="s">
        <v>3886</v>
      </c>
      <c r="I829" s="152" t="s">
        <v>150</v>
      </c>
      <c r="J829" s="152" t="s">
        <v>150</v>
      </c>
      <c r="K829" s="152" t="s">
        <v>150</v>
      </c>
      <c r="L829" s="153">
        <v>42583</v>
      </c>
      <c r="M829" s="154">
        <v>178943.5</v>
      </c>
      <c r="N829" s="154">
        <v>5964.7000000000116</v>
      </c>
    </row>
    <row r="830" spans="1:14" ht="13.75" customHeight="1" x14ac:dyDescent="0.35">
      <c r="A830" s="151" t="s">
        <v>3887</v>
      </c>
      <c r="B830" s="152" t="s">
        <v>3888</v>
      </c>
      <c r="C830" s="152" t="s">
        <v>150</v>
      </c>
      <c r="D830" s="152" t="s">
        <v>326</v>
      </c>
      <c r="E830" s="151" t="s">
        <v>260</v>
      </c>
      <c r="F830" s="152" t="s">
        <v>1766</v>
      </c>
      <c r="G830" s="152" t="s">
        <v>154</v>
      </c>
      <c r="H830" s="152" t="s">
        <v>3889</v>
      </c>
      <c r="I830" s="152" t="s">
        <v>3890</v>
      </c>
      <c r="J830" s="152" t="s">
        <v>150</v>
      </c>
      <c r="K830" s="152" t="s">
        <v>150</v>
      </c>
      <c r="L830" s="153">
        <v>42644</v>
      </c>
      <c r="M830" s="154">
        <v>121300</v>
      </c>
      <c r="N830" s="154">
        <v>6065.0599999999977</v>
      </c>
    </row>
    <row r="831" spans="1:14" ht="13.75" customHeight="1" x14ac:dyDescent="0.35">
      <c r="A831" s="151" t="s">
        <v>3891</v>
      </c>
      <c r="B831" s="152" t="s">
        <v>3892</v>
      </c>
      <c r="C831" s="152" t="s">
        <v>150</v>
      </c>
      <c r="D831" s="152" t="s">
        <v>326</v>
      </c>
      <c r="E831" s="151" t="s">
        <v>260</v>
      </c>
      <c r="F831" s="152" t="s">
        <v>328</v>
      </c>
      <c r="G831" s="152" t="s">
        <v>154</v>
      </c>
      <c r="H831" s="152" t="s">
        <v>3893</v>
      </c>
      <c r="I831" s="152" t="s">
        <v>150</v>
      </c>
      <c r="J831" s="152" t="s">
        <v>150</v>
      </c>
      <c r="K831" s="152" t="s">
        <v>150</v>
      </c>
      <c r="L831" s="153">
        <v>42644</v>
      </c>
      <c r="M831" s="154">
        <v>286860.51</v>
      </c>
      <c r="N831" s="154">
        <v>14343.10999999999</v>
      </c>
    </row>
    <row r="832" spans="1:14" ht="13.75" customHeight="1" x14ac:dyDescent="0.35">
      <c r="A832" s="151" t="s">
        <v>3894</v>
      </c>
      <c r="B832" s="152" t="s">
        <v>2637</v>
      </c>
      <c r="C832" s="152" t="s">
        <v>588</v>
      </c>
      <c r="D832" s="152" t="s">
        <v>583</v>
      </c>
      <c r="E832" s="151" t="s">
        <v>152</v>
      </c>
      <c r="F832" s="152" t="s">
        <v>164</v>
      </c>
      <c r="G832" s="152" t="s">
        <v>154</v>
      </c>
      <c r="H832" s="152" t="s">
        <v>584</v>
      </c>
      <c r="I832" s="152" t="s">
        <v>585</v>
      </c>
      <c r="J832" s="152" t="s">
        <v>3895</v>
      </c>
      <c r="K832" s="152" t="s">
        <v>3896</v>
      </c>
      <c r="L832" s="153">
        <v>42752</v>
      </c>
      <c r="M832" s="154">
        <v>414474.8</v>
      </c>
      <c r="N832" s="154">
        <v>0</v>
      </c>
    </row>
    <row r="833" spans="1:14" ht="13.75" customHeight="1" x14ac:dyDescent="0.35">
      <c r="A833" s="151" t="s">
        <v>3897</v>
      </c>
      <c r="B833" s="152" t="s">
        <v>3898</v>
      </c>
      <c r="C833" s="152" t="s">
        <v>150</v>
      </c>
      <c r="D833" s="152" t="s">
        <v>3783</v>
      </c>
      <c r="E833" s="151" t="s">
        <v>152</v>
      </c>
      <c r="F833" s="152" t="s">
        <v>153</v>
      </c>
      <c r="G833" s="152" t="s">
        <v>154</v>
      </c>
      <c r="H833" s="152" t="s">
        <v>3784</v>
      </c>
      <c r="I833" s="152" t="s">
        <v>3899</v>
      </c>
      <c r="J833" s="152" t="s">
        <v>150</v>
      </c>
      <c r="K833" s="152" t="s">
        <v>3900</v>
      </c>
      <c r="L833" s="153">
        <v>42801</v>
      </c>
      <c r="M833" s="154">
        <v>154675</v>
      </c>
      <c r="N833" s="154">
        <v>0</v>
      </c>
    </row>
    <row r="834" spans="1:14" ht="13.75" customHeight="1" x14ac:dyDescent="0.35">
      <c r="A834" s="151" t="s">
        <v>3901</v>
      </c>
      <c r="B834" s="152" t="s">
        <v>3902</v>
      </c>
      <c r="C834" s="152" t="s">
        <v>150</v>
      </c>
      <c r="D834" s="152" t="s">
        <v>439</v>
      </c>
      <c r="E834" s="151" t="s">
        <v>152</v>
      </c>
      <c r="F834" s="152" t="s">
        <v>164</v>
      </c>
      <c r="G834" s="152" t="s">
        <v>154</v>
      </c>
      <c r="H834" s="152" t="s">
        <v>3903</v>
      </c>
      <c r="I834" s="152" t="s">
        <v>202</v>
      </c>
      <c r="J834" s="152" t="s">
        <v>3904</v>
      </c>
      <c r="K834" s="152" t="s">
        <v>150</v>
      </c>
      <c r="L834" s="153">
        <v>42734</v>
      </c>
      <c r="M834" s="154">
        <v>750000</v>
      </c>
      <c r="N834" s="154">
        <v>0</v>
      </c>
    </row>
    <row r="835" spans="1:14" ht="13.75" customHeight="1" x14ac:dyDescent="0.35">
      <c r="A835" s="151" t="s">
        <v>3905</v>
      </c>
      <c r="B835" s="152" t="s">
        <v>3906</v>
      </c>
      <c r="C835" s="152" t="s">
        <v>150</v>
      </c>
      <c r="D835" s="152" t="s">
        <v>449</v>
      </c>
      <c r="E835" s="151" t="s">
        <v>152</v>
      </c>
      <c r="F835" s="152" t="s">
        <v>164</v>
      </c>
      <c r="G835" s="152" t="s">
        <v>154</v>
      </c>
      <c r="H835" s="152" t="s">
        <v>3187</v>
      </c>
      <c r="I835" s="152" t="s">
        <v>1096</v>
      </c>
      <c r="J835" s="152" t="s">
        <v>1097</v>
      </c>
      <c r="K835" s="152" t="s">
        <v>3907</v>
      </c>
      <c r="L835" s="153">
        <v>42767</v>
      </c>
      <c r="M835" s="154">
        <v>340064.33</v>
      </c>
      <c r="N835" s="154">
        <v>0</v>
      </c>
    </row>
    <row r="836" spans="1:14" ht="13.75" customHeight="1" x14ac:dyDescent="0.35">
      <c r="A836" s="151" t="s">
        <v>3908</v>
      </c>
      <c r="B836" s="152" t="s">
        <v>1320</v>
      </c>
      <c r="C836" s="152" t="s">
        <v>150</v>
      </c>
      <c r="D836" s="152" t="s">
        <v>3909</v>
      </c>
      <c r="E836" s="151" t="s">
        <v>260</v>
      </c>
      <c r="F836" s="152" t="s">
        <v>770</v>
      </c>
      <c r="G836" s="152" t="s">
        <v>154</v>
      </c>
      <c r="H836" s="152" t="s">
        <v>3910</v>
      </c>
      <c r="I836" s="152" t="s">
        <v>3911</v>
      </c>
      <c r="J836" s="152" t="s">
        <v>3912</v>
      </c>
      <c r="K836" s="152" t="s">
        <v>3913</v>
      </c>
      <c r="L836" s="153">
        <v>42809</v>
      </c>
      <c r="M836" s="154">
        <v>315610</v>
      </c>
      <c r="N836" s="154">
        <v>28930.969999999968</v>
      </c>
    </row>
    <row r="837" spans="1:14" ht="13.75" customHeight="1" x14ac:dyDescent="0.35">
      <c r="A837" s="151" t="s">
        <v>3914</v>
      </c>
      <c r="B837" s="152" t="s">
        <v>3915</v>
      </c>
      <c r="C837" s="152" t="s">
        <v>150</v>
      </c>
      <c r="D837" s="152" t="s">
        <v>705</v>
      </c>
      <c r="E837" s="151" t="s">
        <v>163</v>
      </c>
      <c r="F837" s="152" t="s">
        <v>706</v>
      </c>
      <c r="G837" s="152" t="s">
        <v>154</v>
      </c>
      <c r="H837" s="152" t="s">
        <v>3182</v>
      </c>
      <c r="I837" s="152" t="s">
        <v>3255</v>
      </c>
      <c r="J837" s="152" t="s">
        <v>3916</v>
      </c>
      <c r="K837" s="152" t="s">
        <v>3917</v>
      </c>
      <c r="L837" s="153">
        <v>42774</v>
      </c>
      <c r="M837" s="154">
        <v>300275.75</v>
      </c>
      <c r="N837" s="154">
        <v>0</v>
      </c>
    </row>
    <row r="838" spans="1:14" ht="13.75" customHeight="1" x14ac:dyDescent="0.35">
      <c r="A838" s="151" t="s">
        <v>3918</v>
      </c>
      <c r="B838" s="152" t="s">
        <v>3919</v>
      </c>
      <c r="C838" s="152" t="s">
        <v>150</v>
      </c>
      <c r="D838" s="152" t="s">
        <v>3920</v>
      </c>
      <c r="E838" s="151" t="s">
        <v>845</v>
      </c>
      <c r="F838" s="152" t="s">
        <v>1370</v>
      </c>
      <c r="G838" s="152" t="s">
        <v>154</v>
      </c>
      <c r="H838" s="152" t="s">
        <v>3921</v>
      </c>
      <c r="I838" s="152" t="s">
        <v>3255</v>
      </c>
      <c r="J838" s="152" t="s">
        <v>3922</v>
      </c>
      <c r="K838" s="152" t="s">
        <v>3923</v>
      </c>
      <c r="L838" s="153">
        <v>42774</v>
      </c>
      <c r="M838" s="154">
        <v>247414.2</v>
      </c>
      <c r="N838" s="154">
        <v>0</v>
      </c>
    </row>
    <row r="839" spans="1:14" ht="13.75" customHeight="1" x14ac:dyDescent="0.35">
      <c r="A839" s="151" t="s">
        <v>3924</v>
      </c>
      <c r="B839" s="152" t="s">
        <v>3925</v>
      </c>
      <c r="C839" s="152" t="s">
        <v>150</v>
      </c>
      <c r="D839" s="152" t="s">
        <v>2385</v>
      </c>
      <c r="E839" s="151" t="s">
        <v>260</v>
      </c>
      <c r="F839" s="152" t="s">
        <v>497</v>
      </c>
      <c r="G839" s="152" t="s">
        <v>154</v>
      </c>
      <c r="H839" s="152" t="s">
        <v>2386</v>
      </c>
      <c r="I839" s="152" t="s">
        <v>3926</v>
      </c>
      <c r="J839" s="152" t="s">
        <v>3927</v>
      </c>
      <c r="K839" s="152" t="s">
        <v>3928</v>
      </c>
      <c r="L839" s="153">
        <v>42583</v>
      </c>
      <c r="M839" s="154">
        <v>233855.28</v>
      </c>
      <c r="N839" s="154">
        <v>7795.3500000000058</v>
      </c>
    </row>
    <row r="840" spans="1:14" ht="13.75" customHeight="1" x14ac:dyDescent="0.35">
      <c r="A840" s="151" t="s">
        <v>3929</v>
      </c>
      <c r="B840" s="152" t="s">
        <v>190</v>
      </c>
      <c r="C840" s="152" t="s">
        <v>3930</v>
      </c>
      <c r="D840" s="152" t="s">
        <v>3931</v>
      </c>
      <c r="E840" s="151" t="s">
        <v>163</v>
      </c>
      <c r="F840" s="152" t="s">
        <v>200</v>
      </c>
      <c r="G840" s="152" t="s">
        <v>220</v>
      </c>
      <c r="H840" s="152" t="s">
        <v>426</v>
      </c>
      <c r="I840" s="152" t="s">
        <v>2741</v>
      </c>
      <c r="J840" s="152" t="s">
        <v>3932</v>
      </c>
      <c r="K840" s="152" t="s">
        <v>150</v>
      </c>
      <c r="L840" s="153">
        <v>42877</v>
      </c>
      <c r="M840" s="154">
        <v>125640</v>
      </c>
      <c r="N840" s="154">
        <v>0</v>
      </c>
    </row>
    <row r="841" spans="1:14" ht="13.75" customHeight="1" x14ac:dyDescent="0.35">
      <c r="A841" s="151" t="s">
        <v>3933</v>
      </c>
      <c r="B841" s="152" t="s">
        <v>3934</v>
      </c>
      <c r="C841" s="152" t="s">
        <v>3935</v>
      </c>
      <c r="D841" s="152" t="s">
        <v>3936</v>
      </c>
      <c r="E841" s="151" t="s">
        <v>163</v>
      </c>
      <c r="F841" s="152" t="s">
        <v>541</v>
      </c>
      <c r="G841" s="152" t="s">
        <v>154</v>
      </c>
      <c r="H841" s="152" t="s">
        <v>1746</v>
      </c>
      <c r="I841" s="152" t="s">
        <v>3937</v>
      </c>
      <c r="J841" s="152" t="s">
        <v>3938</v>
      </c>
      <c r="K841" s="152" t="s">
        <v>3939</v>
      </c>
      <c r="L841" s="153">
        <v>42787</v>
      </c>
      <c r="M841" s="154">
        <v>495000</v>
      </c>
      <c r="N841" s="154">
        <v>0</v>
      </c>
    </row>
    <row r="842" spans="1:14" ht="13.75" customHeight="1" x14ac:dyDescent="0.35">
      <c r="A842" s="151" t="s">
        <v>3940</v>
      </c>
      <c r="B842" s="152" t="s">
        <v>3941</v>
      </c>
      <c r="C842" s="152" t="s">
        <v>150</v>
      </c>
      <c r="D842" s="152" t="s">
        <v>3942</v>
      </c>
      <c r="E842" s="151" t="s">
        <v>260</v>
      </c>
      <c r="F842" s="152" t="s">
        <v>770</v>
      </c>
      <c r="G842" s="152" t="s">
        <v>154</v>
      </c>
      <c r="H842" s="152" t="s">
        <v>3943</v>
      </c>
      <c r="I842" s="152" t="s">
        <v>3944</v>
      </c>
      <c r="J842" s="152" t="s">
        <v>3945</v>
      </c>
      <c r="K842" s="152" t="s">
        <v>3946</v>
      </c>
      <c r="L842" s="153">
        <v>42795</v>
      </c>
      <c r="M842" s="154">
        <v>117603.8</v>
      </c>
      <c r="N842" s="154">
        <v>10780.39</v>
      </c>
    </row>
    <row r="843" spans="1:14" ht="13.75" customHeight="1" x14ac:dyDescent="0.35">
      <c r="A843" s="151" t="s">
        <v>3947</v>
      </c>
      <c r="B843" s="152" t="s">
        <v>3948</v>
      </c>
      <c r="C843" s="152" t="s">
        <v>150</v>
      </c>
      <c r="D843" s="152" t="s">
        <v>209</v>
      </c>
      <c r="E843" s="151" t="s">
        <v>152</v>
      </c>
      <c r="F843" s="152" t="s">
        <v>164</v>
      </c>
      <c r="G843" s="152" t="s">
        <v>154</v>
      </c>
      <c r="H843" s="152" t="s">
        <v>3949</v>
      </c>
      <c r="I843" s="152" t="s">
        <v>1680</v>
      </c>
      <c r="J843" s="152" t="s">
        <v>3950</v>
      </c>
      <c r="K843" s="152" t="s">
        <v>3951</v>
      </c>
      <c r="L843" s="153">
        <v>42965</v>
      </c>
      <c r="M843" s="154">
        <v>250753.5</v>
      </c>
      <c r="N843" s="154">
        <v>0</v>
      </c>
    </row>
    <row r="844" spans="1:14" ht="13.75" customHeight="1" x14ac:dyDescent="0.35">
      <c r="A844" s="151" t="s">
        <v>3952</v>
      </c>
      <c r="B844" s="152" t="s">
        <v>3953</v>
      </c>
      <c r="C844" s="152" t="s">
        <v>3954</v>
      </c>
      <c r="D844" s="152" t="s">
        <v>534</v>
      </c>
      <c r="E844" s="151" t="s">
        <v>152</v>
      </c>
      <c r="F844" s="152" t="s">
        <v>153</v>
      </c>
      <c r="G844" s="152" t="s">
        <v>154</v>
      </c>
      <c r="H844" s="152" t="s">
        <v>2419</v>
      </c>
      <c r="I844" s="152" t="s">
        <v>3955</v>
      </c>
      <c r="J844" s="152" t="s">
        <v>3956</v>
      </c>
      <c r="K844" s="152" t="s">
        <v>3957</v>
      </c>
      <c r="L844" s="153">
        <v>42887</v>
      </c>
      <c r="M844" s="154">
        <v>371910</v>
      </c>
      <c r="N844" s="154">
        <v>0</v>
      </c>
    </row>
    <row r="845" spans="1:14" ht="13.75" customHeight="1" x14ac:dyDescent="0.35">
      <c r="A845" s="151" t="s">
        <v>3958</v>
      </c>
      <c r="B845" s="152" t="s">
        <v>3959</v>
      </c>
      <c r="C845" s="152" t="s">
        <v>150</v>
      </c>
      <c r="D845" s="152" t="s">
        <v>326</v>
      </c>
      <c r="E845" s="151" t="s">
        <v>163</v>
      </c>
      <c r="F845" s="152" t="s">
        <v>1766</v>
      </c>
      <c r="G845" s="152" t="s">
        <v>154</v>
      </c>
      <c r="H845" s="152" t="s">
        <v>3960</v>
      </c>
      <c r="I845" s="152" t="s">
        <v>150</v>
      </c>
      <c r="J845" s="152" t="s">
        <v>3961</v>
      </c>
      <c r="K845" s="152" t="s">
        <v>150</v>
      </c>
      <c r="L845" s="153">
        <v>42917</v>
      </c>
      <c r="M845" s="154">
        <v>248973</v>
      </c>
      <c r="N845" s="154">
        <v>0</v>
      </c>
    </row>
    <row r="846" spans="1:14" ht="13.75" customHeight="1" x14ac:dyDescent="0.35">
      <c r="A846" s="151" t="s">
        <v>3962</v>
      </c>
      <c r="B846" s="152" t="s">
        <v>3963</v>
      </c>
      <c r="C846" s="152" t="s">
        <v>150</v>
      </c>
      <c r="D846" s="152" t="s">
        <v>326</v>
      </c>
      <c r="E846" s="151" t="s">
        <v>327</v>
      </c>
      <c r="F846" s="152" t="s">
        <v>1766</v>
      </c>
      <c r="G846" s="152" t="s">
        <v>154</v>
      </c>
      <c r="H846" s="152" t="s">
        <v>3964</v>
      </c>
      <c r="I846" s="152" t="s">
        <v>150</v>
      </c>
      <c r="J846" s="152" t="s">
        <v>150</v>
      </c>
      <c r="K846" s="152" t="s">
        <v>150</v>
      </c>
      <c r="L846" s="153">
        <v>42887</v>
      </c>
      <c r="M846" s="154">
        <v>293778</v>
      </c>
      <c r="N846" s="154">
        <v>120775.4</v>
      </c>
    </row>
    <row r="847" spans="1:14" ht="13.75" customHeight="1" x14ac:dyDescent="0.35">
      <c r="A847" s="151" t="s">
        <v>3965</v>
      </c>
      <c r="B847" s="152" t="s">
        <v>1474</v>
      </c>
      <c r="C847" s="152" t="s">
        <v>150</v>
      </c>
      <c r="D847" s="152" t="s">
        <v>1015</v>
      </c>
      <c r="E847" s="151" t="s">
        <v>152</v>
      </c>
      <c r="F847" s="152" t="s">
        <v>164</v>
      </c>
      <c r="G847" s="152" t="s">
        <v>154</v>
      </c>
      <c r="H847" s="152" t="s">
        <v>3966</v>
      </c>
      <c r="I847" s="152" t="s">
        <v>3967</v>
      </c>
      <c r="J847" s="152" t="s">
        <v>3968</v>
      </c>
      <c r="K847" s="152" t="s">
        <v>3969</v>
      </c>
      <c r="L847" s="153">
        <v>43006</v>
      </c>
      <c r="M847" s="154">
        <v>229800</v>
      </c>
      <c r="N847" s="154">
        <v>0</v>
      </c>
    </row>
    <row r="848" spans="1:14" ht="13.75" customHeight="1" x14ac:dyDescent="0.35">
      <c r="A848" s="151" t="s">
        <v>3970</v>
      </c>
      <c r="B848" s="152" t="s">
        <v>3971</v>
      </c>
      <c r="C848" s="152" t="s">
        <v>150</v>
      </c>
      <c r="D848" s="152" t="s">
        <v>705</v>
      </c>
      <c r="E848" s="151" t="s">
        <v>163</v>
      </c>
      <c r="F848" s="152" t="s">
        <v>706</v>
      </c>
      <c r="G848" s="152" t="s">
        <v>154</v>
      </c>
      <c r="H848" s="152" t="s">
        <v>3182</v>
      </c>
      <c r="I848" s="152" t="s">
        <v>3972</v>
      </c>
      <c r="J848" s="152" t="s">
        <v>3973</v>
      </c>
      <c r="K848" s="152" t="s">
        <v>3974</v>
      </c>
      <c r="L848" s="153">
        <v>42991</v>
      </c>
      <c r="M848" s="154">
        <v>412205</v>
      </c>
      <c r="N848" s="154">
        <v>0</v>
      </c>
    </row>
    <row r="849" spans="1:14" ht="13.75" customHeight="1" x14ac:dyDescent="0.35">
      <c r="A849" s="151" t="s">
        <v>3975</v>
      </c>
      <c r="B849" s="152" t="s">
        <v>3976</v>
      </c>
      <c r="C849" s="152" t="s">
        <v>150</v>
      </c>
      <c r="D849" s="152" t="s">
        <v>705</v>
      </c>
      <c r="E849" s="151" t="s">
        <v>163</v>
      </c>
      <c r="F849" s="152" t="s">
        <v>706</v>
      </c>
      <c r="G849" s="152" t="s">
        <v>154</v>
      </c>
      <c r="H849" s="152" t="s">
        <v>3182</v>
      </c>
      <c r="I849" s="152" t="s">
        <v>2855</v>
      </c>
      <c r="J849" s="152" t="s">
        <v>3977</v>
      </c>
      <c r="K849" s="152" t="s">
        <v>3978</v>
      </c>
      <c r="L849" s="153">
        <v>42983</v>
      </c>
      <c r="M849" s="154">
        <v>169900</v>
      </c>
      <c r="N849" s="154">
        <v>0</v>
      </c>
    </row>
    <row r="850" spans="1:14" ht="13.75" customHeight="1" x14ac:dyDescent="0.35">
      <c r="A850" s="151" t="s">
        <v>3979</v>
      </c>
      <c r="B850" s="152" t="s">
        <v>3980</v>
      </c>
      <c r="C850" s="152" t="s">
        <v>150</v>
      </c>
      <c r="D850" s="152" t="s">
        <v>705</v>
      </c>
      <c r="E850" s="151" t="s">
        <v>163</v>
      </c>
      <c r="F850" s="152" t="s">
        <v>706</v>
      </c>
      <c r="G850" s="152" t="s">
        <v>154</v>
      </c>
      <c r="H850" s="152" t="s">
        <v>2882</v>
      </c>
      <c r="I850" s="152" t="s">
        <v>3972</v>
      </c>
      <c r="J850" s="152" t="s">
        <v>3981</v>
      </c>
      <c r="K850" s="152" t="s">
        <v>3982</v>
      </c>
      <c r="L850" s="153">
        <v>42991</v>
      </c>
      <c r="M850" s="154">
        <v>412205</v>
      </c>
      <c r="N850" s="154">
        <v>0</v>
      </c>
    </row>
    <row r="851" spans="1:14" ht="13.75" customHeight="1" x14ac:dyDescent="0.35">
      <c r="A851" s="151" t="s">
        <v>3983</v>
      </c>
      <c r="B851" s="152" t="s">
        <v>3984</v>
      </c>
      <c r="C851" s="152" t="s">
        <v>3004</v>
      </c>
      <c r="D851" s="152" t="s">
        <v>449</v>
      </c>
      <c r="E851" s="151" t="s">
        <v>163</v>
      </c>
      <c r="F851" s="152" t="s">
        <v>164</v>
      </c>
      <c r="G851" s="152" t="s">
        <v>154</v>
      </c>
      <c r="H851" s="152" t="s">
        <v>3187</v>
      </c>
      <c r="I851" s="152" t="s">
        <v>3985</v>
      </c>
      <c r="J851" s="152" t="s">
        <v>3986</v>
      </c>
      <c r="K851" s="152" t="s">
        <v>3987</v>
      </c>
      <c r="L851" s="153">
        <v>42970</v>
      </c>
      <c r="M851" s="154">
        <v>546425.15</v>
      </c>
      <c r="N851" s="154">
        <v>0</v>
      </c>
    </row>
    <row r="852" spans="1:14" ht="13.75" customHeight="1" x14ac:dyDescent="0.35">
      <c r="A852" s="151" t="s">
        <v>3988</v>
      </c>
      <c r="B852" s="152" t="s">
        <v>3989</v>
      </c>
      <c r="C852" s="152" t="s">
        <v>150</v>
      </c>
      <c r="D852" s="152" t="s">
        <v>1834</v>
      </c>
      <c r="E852" s="151" t="s">
        <v>163</v>
      </c>
      <c r="F852" s="152" t="s">
        <v>1835</v>
      </c>
      <c r="G852" s="152" t="s">
        <v>154</v>
      </c>
      <c r="H852" s="152" t="s">
        <v>3990</v>
      </c>
      <c r="I852" s="152" t="s">
        <v>2607</v>
      </c>
      <c r="J852" s="152" t="s">
        <v>2688</v>
      </c>
      <c r="K852" s="152" t="s">
        <v>3991</v>
      </c>
      <c r="L852" s="153">
        <v>43010</v>
      </c>
      <c r="M852" s="154">
        <v>119000</v>
      </c>
      <c r="N852" s="154">
        <v>0</v>
      </c>
    </row>
    <row r="853" spans="1:14" ht="13.75" customHeight="1" x14ac:dyDescent="0.35">
      <c r="A853" s="151" t="s">
        <v>3992</v>
      </c>
      <c r="B853" s="152" t="s">
        <v>3989</v>
      </c>
      <c r="C853" s="152" t="s">
        <v>150</v>
      </c>
      <c r="D853" s="152" t="s">
        <v>1834</v>
      </c>
      <c r="E853" s="151" t="s">
        <v>163</v>
      </c>
      <c r="F853" s="152" t="s">
        <v>1835</v>
      </c>
      <c r="G853" s="152" t="s">
        <v>154</v>
      </c>
      <c r="H853" s="152" t="s">
        <v>3993</v>
      </c>
      <c r="I853" s="152" t="s">
        <v>2607</v>
      </c>
      <c r="J853" s="152" t="s">
        <v>2688</v>
      </c>
      <c r="K853" s="152" t="s">
        <v>3994</v>
      </c>
      <c r="L853" s="153">
        <v>43010</v>
      </c>
      <c r="M853" s="154">
        <v>119000</v>
      </c>
      <c r="N853" s="154">
        <v>0</v>
      </c>
    </row>
    <row r="854" spans="1:14" ht="13.75" customHeight="1" x14ac:dyDescent="0.35">
      <c r="A854" s="151" t="s">
        <v>3995</v>
      </c>
      <c r="B854" s="152" t="s">
        <v>3989</v>
      </c>
      <c r="C854" s="152" t="s">
        <v>150</v>
      </c>
      <c r="D854" s="152" t="s">
        <v>1834</v>
      </c>
      <c r="E854" s="151" t="s">
        <v>163</v>
      </c>
      <c r="F854" s="152" t="s">
        <v>1835</v>
      </c>
      <c r="G854" s="152" t="s">
        <v>154</v>
      </c>
      <c r="H854" s="152" t="s">
        <v>3993</v>
      </c>
      <c r="I854" s="152" t="s">
        <v>2607</v>
      </c>
      <c r="J854" s="152" t="s">
        <v>2688</v>
      </c>
      <c r="K854" s="152" t="s">
        <v>3996</v>
      </c>
      <c r="L854" s="153">
        <v>43010</v>
      </c>
      <c r="M854" s="154">
        <v>119000</v>
      </c>
      <c r="N854" s="154">
        <v>0</v>
      </c>
    </row>
    <row r="855" spans="1:14" ht="13.75" customHeight="1" x14ac:dyDescent="0.35">
      <c r="A855" s="151" t="s">
        <v>3997</v>
      </c>
      <c r="B855" s="152" t="s">
        <v>3989</v>
      </c>
      <c r="C855" s="152" t="s">
        <v>150</v>
      </c>
      <c r="D855" s="152" t="s">
        <v>1834</v>
      </c>
      <c r="E855" s="151" t="s">
        <v>163</v>
      </c>
      <c r="F855" s="152" t="s">
        <v>1835</v>
      </c>
      <c r="G855" s="152" t="s">
        <v>154</v>
      </c>
      <c r="H855" s="152" t="s">
        <v>3993</v>
      </c>
      <c r="I855" s="152" t="s">
        <v>2607</v>
      </c>
      <c r="J855" s="152" t="s">
        <v>2688</v>
      </c>
      <c r="K855" s="152" t="s">
        <v>3998</v>
      </c>
      <c r="L855" s="153">
        <v>43010</v>
      </c>
      <c r="M855" s="154">
        <v>119000</v>
      </c>
      <c r="N855" s="154">
        <v>0</v>
      </c>
    </row>
    <row r="856" spans="1:14" ht="13.75" customHeight="1" x14ac:dyDescent="0.35">
      <c r="A856" s="151" t="s">
        <v>3999</v>
      </c>
      <c r="B856" s="152" t="s">
        <v>3989</v>
      </c>
      <c r="C856" s="152" t="s">
        <v>4000</v>
      </c>
      <c r="D856" s="152" t="s">
        <v>1834</v>
      </c>
      <c r="E856" s="151" t="s">
        <v>163</v>
      </c>
      <c r="F856" s="152" t="s">
        <v>1835</v>
      </c>
      <c r="G856" s="152" t="s">
        <v>154</v>
      </c>
      <c r="H856" s="152" t="s">
        <v>4001</v>
      </c>
      <c r="I856" s="152" t="s">
        <v>4002</v>
      </c>
      <c r="J856" s="152" t="s">
        <v>2688</v>
      </c>
      <c r="K856" s="152" t="s">
        <v>4003</v>
      </c>
      <c r="L856" s="153">
        <v>43010</v>
      </c>
      <c r="M856" s="154">
        <v>119000</v>
      </c>
      <c r="N856" s="154">
        <v>0</v>
      </c>
    </row>
    <row r="857" spans="1:14" ht="13.75" customHeight="1" x14ac:dyDescent="0.35">
      <c r="A857" s="151" t="s">
        <v>4004</v>
      </c>
      <c r="B857" s="152" t="s">
        <v>4005</v>
      </c>
      <c r="C857" s="152" t="s">
        <v>150</v>
      </c>
      <c r="D857" s="152" t="s">
        <v>1313</v>
      </c>
      <c r="E857" s="151" t="s">
        <v>260</v>
      </c>
      <c r="F857" s="152" t="s">
        <v>487</v>
      </c>
      <c r="G857" s="152" t="s">
        <v>154</v>
      </c>
      <c r="H857" s="152" t="s">
        <v>1737</v>
      </c>
      <c r="I857" s="152" t="s">
        <v>4006</v>
      </c>
      <c r="J857" s="152" t="s">
        <v>4007</v>
      </c>
      <c r="K857" s="152" t="s">
        <v>4008</v>
      </c>
      <c r="L857" s="153">
        <v>43010</v>
      </c>
      <c r="M857" s="154">
        <v>156151</v>
      </c>
      <c r="N857" s="154">
        <v>23422.63</v>
      </c>
    </row>
    <row r="858" spans="1:14" ht="13.75" customHeight="1" x14ac:dyDescent="0.35">
      <c r="A858" s="151" t="s">
        <v>4009</v>
      </c>
      <c r="B858" s="152" t="s">
        <v>4010</v>
      </c>
      <c r="C858" s="152" t="s">
        <v>150</v>
      </c>
      <c r="D858" s="152" t="s">
        <v>2729</v>
      </c>
      <c r="E858" s="151" t="s">
        <v>260</v>
      </c>
      <c r="F858" s="152" t="s">
        <v>1766</v>
      </c>
      <c r="G858" s="152" t="s">
        <v>154</v>
      </c>
      <c r="H858" s="152" t="s">
        <v>4011</v>
      </c>
      <c r="I858" s="152" t="s">
        <v>4012</v>
      </c>
      <c r="J858" s="152" t="s">
        <v>150</v>
      </c>
      <c r="K858" s="152" t="s">
        <v>150</v>
      </c>
      <c r="L858" s="153">
        <v>42948</v>
      </c>
      <c r="M858" s="154">
        <v>276687.5</v>
      </c>
      <c r="N858" s="154">
        <v>36891.640000000007</v>
      </c>
    </row>
    <row r="859" spans="1:14" ht="13.75" customHeight="1" x14ac:dyDescent="0.35">
      <c r="A859" s="151" t="s">
        <v>4013</v>
      </c>
      <c r="B859" s="152" t="s">
        <v>4014</v>
      </c>
      <c r="C859" s="152" t="s">
        <v>150</v>
      </c>
      <c r="D859" s="152" t="s">
        <v>3580</v>
      </c>
      <c r="E859" s="151" t="s">
        <v>152</v>
      </c>
      <c r="F859" s="152" t="s">
        <v>1766</v>
      </c>
      <c r="G859" s="152" t="s">
        <v>154</v>
      </c>
      <c r="H859" s="152" t="s">
        <v>4015</v>
      </c>
      <c r="I859" s="152" t="s">
        <v>4016</v>
      </c>
      <c r="J859" s="152" t="s">
        <v>4017</v>
      </c>
      <c r="K859" s="152" t="s">
        <v>4018</v>
      </c>
      <c r="L859" s="153">
        <v>43040</v>
      </c>
      <c r="M859" s="154">
        <v>307000</v>
      </c>
      <c r="N859" s="154">
        <v>0</v>
      </c>
    </row>
    <row r="860" spans="1:14" ht="13.75" customHeight="1" x14ac:dyDescent="0.35">
      <c r="A860" s="151" t="s">
        <v>4019</v>
      </c>
      <c r="B860" s="152" t="s">
        <v>4020</v>
      </c>
      <c r="C860" s="152" t="s">
        <v>150</v>
      </c>
      <c r="D860" s="152" t="s">
        <v>393</v>
      </c>
      <c r="E860" s="151" t="s">
        <v>260</v>
      </c>
      <c r="F860" s="152" t="s">
        <v>394</v>
      </c>
      <c r="G860" s="152" t="s">
        <v>154</v>
      </c>
      <c r="H860" s="152" t="s">
        <v>395</v>
      </c>
      <c r="I860" s="152" t="s">
        <v>4021</v>
      </c>
      <c r="J860" s="152" t="s">
        <v>4022</v>
      </c>
      <c r="K860" s="152" t="s">
        <v>4023</v>
      </c>
      <c r="L860" s="153">
        <v>43070</v>
      </c>
      <c r="M860" s="154">
        <v>295313</v>
      </c>
      <c r="N860" s="154">
        <v>49218.859999999993</v>
      </c>
    </row>
    <row r="861" spans="1:14" ht="13.75" customHeight="1" x14ac:dyDescent="0.35">
      <c r="A861" s="151" t="s">
        <v>4024</v>
      </c>
      <c r="B861" s="152" t="s">
        <v>448</v>
      </c>
      <c r="C861" s="152" t="s">
        <v>150</v>
      </c>
      <c r="D861" s="152" t="s">
        <v>184</v>
      </c>
      <c r="E861" s="151" t="s">
        <v>260</v>
      </c>
      <c r="F861" s="152" t="s">
        <v>1039</v>
      </c>
      <c r="G861" s="152" t="s">
        <v>154</v>
      </c>
      <c r="H861" s="152" t="s">
        <v>277</v>
      </c>
      <c r="I861" s="152" t="s">
        <v>4025</v>
      </c>
      <c r="J861" s="152" t="s">
        <v>4026</v>
      </c>
      <c r="K861" s="152" t="s">
        <v>4027</v>
      </c>
      <c r="L861" s="153">
        <v>43070</v>
      </c>
      <c r="M861" s="154">
        <v>399016</v>
      </c>
      <c r="N861" s="154">
        <v>66502.719999999972</v>
      </c>
    </row>
    <row r="862" spans="1:14" ht="13.75" customHeight="1" x14ac:dyDescent="0.35">
      <c r="A862" s="151" t="s">
        <v>4028</v>
      </c>
      <c r="B862" s="152" t="s">
        <v>4029</v>
      </c>
      <c r="C862" s="152" t="s">
        <v>150</v>
      </c>
      <c r="D862" s="152" t="s">
        <v>326</v>
      </c>
      <c r="E862" s="151" t="s">
        <v>260</v>
      </c>
      <c r="F862" s="152" t="s">
        <v>1766</v>
      </c>
      <c r="G862" s="152" t="s">
        <v>154</v>
      </c>
      <c r="H862" s="152" t="s">
        <v>4030</v>
      </c>
      <c r="I862" s="152" t="s">
        <v>480</v>
      </c>
      <c r="J862" s="152" t="s">
        <v>480</v>
      </c>
      <c r="K862" s="152" t="s">
        <v>480</v>
      </c>
      <c r="L862" s="153">
        <v>43040</v>
      </c>
      <c r="M862" s="154">
        <v>2978867.84</v>
      </c>
      <c r="N862" s="154">
        <v>471654.08999999991</v>
      </c>
    </row>
    <row r="863" spans="1:14" ht="13.75" customHeight="1" x14ac:dyDescent="0.35">
      <c r="A863" s="151" t="s">
        <v>4031</v>
      </c>
      <c r="B863" s="152" t="s">
        <v>4032</v>
      </c>
      <c r="C863" s="152" t="s">
        <v>150</v>
      </c>
      <c r="D863" s="152" t="s">
        <v>2729</v>
      </c>
      <c r="E863" s="151" t="s">
        <v>260</v>
      </c>
      <c r="F863" s="152" t="s">
        <v>1766</v>
      </c>
      <c r="G863" s="152" t="s">
        <v>154</v>
      </c>
      <c r="H863" s="152" t="s">
        <v>4033</v>
      </c>
      <c r="I863" s="152" t="s">
        <v>480</v>
      </c>
      <c r="J863" s="152" t="s">
        <v>480</v>
      </c>
      <c r="K863" s="152" t="s">
        <v>480</v>
      </c>
      <c r="L863" s="153">
        <v>43070</v>
      </c>
      <c r="M863" s="154">
        <v>348981.85</v>
      </c>
      <c r="N863" s="154">
        <v>58163.709999999963</v>
      </c>
    </row>
    <row r="864" spans="1:14" ht="13.75" customHeight="1" x14ac:dyDescent="0.35">
      <c r="A864" s="151" t="s">
        <v>4034</v>
      </c>
      <c r="B864" s="152" t="s">
        <v>4035</v>
      </c>
      <c r="C864" s="152" t="s">
        <v>4036</v>
      </c>
      <c r="D864" s="152" t="s">
        <v>812</v>
      </c>
      <c r="E864" s="151" t="s">
        <v>152</v>
      </c>
      <c r="F864" s="152" t="s">
        <v>164</v>
      </c>
      <c r="G864" s="152" t="s">
        <v>154</v>
      </c>
      <c r="H864" s="152" t="s">
        <v>4037</v>
      </c>
      <c r="I864" s="152" t="s">
        <v>459</v>
      </c>
      <c r="J864" s="152" t="s">
        <v>4038</v>
      </c>
      <c r="K864" s="152" t="s">
        <v>4039</v>
      </c>
      <c r="L864" s="153">
        <v>43084</v>
      </c>
      <c r="M864" s="154">
        <v>541600.31999999995</v>
      </c>
      <c r="N864" s="154">
        <v>0</v>
      </c>
    </row>
    <row r="865" spans="1:14" ht="13.75" customHeight="1" x14ac:dyDescent="0.35">
      <c r="A865" s="151" t="s">
        <v>4040</v>
      </c>
      <c r="B865" s="152" t="s">
        <v>4041</v>
      </c>
      <c r="C865" s="152" t="s">
        <v>150</v>
      </c>
      <c r="D865" s="152" t="s">
        <v>318</v>
      </c>
      <c r="E865" s="151" t="s">
        <v>260</v>
      </c>
      <c r="F865" s="152" t="s">
        <v>319</v>
      </c>
      <c r="G865" s="152" t="s">
        <v>154</v>
      </c>
      <c r="H865" s="152" t="s">
        <v>1640</v>
      </c>
      <c r="I865" s="152" t="s">
        <v>4042</v>
      </c>
      <c r="J865" s="152" t="s">
        <v>4043</v>
      </c>
      <c r="K865" s="152" t="s">
        <v>4044</v>
      </c>
      <c r="L865" s="153">
        <v>43070</v>
      </c>
      <c r="M865" s="154">
        <v>604987.25</v>
      </c>
      <c r="N865" s="154">
        <v>100831.25</v>
      </c>
    </row>
    <row r="866" spans="1:14" ht="13.75" customHeight="1" x14ac:dyDescent="0.35">
      <c r="A866" s="151" t="s">
        <v>4045</v>
      </c>
      <c r="B866" s="152" t="s">
        <v>4046</v>
      </c>
      <c r="C866" s="152" t="s">
        <v>150</v>
      </c>
      <c r="D866" s="152" t="s">
        <v>318</v>
      </c>
      <c r="E866" s="151" t="s">
        <v>260</v>
      </c>
      <c r="F866" s="152" t="s">
        <v>319</v>
      </c>
      <c r="G866" s="152" t="s">
        <v>154</v>
      </c>
      <c r="H866" s="152" t="s">
        <v>4047</v>
      </c>
      <c r="I866" s="152" t="s">
        <v>2675</v>
      </c>
      <c r="J866" s="152" t="s">
        <v>4048</v>
      </c>
      <c r="K866" s="152" t="s">
        <v>4049</v>
      </c>
      <c r="L866" s="153">
        <v>43073</v>
      </c>
      <c r="M866" s="154">
        <v>151720.20000000001</v>
      </c>
      <c r="N866" s="154">
        <v>25286.62000000001</v>
      </c>
    </row>
    <row r="867" spans="1:14" ht="13.75" customHeight="1" x14ac:dyDescent="0.35">
      <c r="A867" s="151" t="s">
        <v>4050</v>
      </c>
      <c r="B867" s="152" t="s">
        <v>4051</v>
      </c>
      <c r="C867" s="152" t="s">
        <v>150</v>
      </c>
      <c r="D867" s="152" t="s">
        <v>449</v>
      </c>
      <c r="E867" s="151" t="s">
        <v>152</v>
      </c>
      <c r="F867" s="152" t="s">
        <v>164</v>
      </c>
      <c r="G867" s="152" t="s">
        <v>154</v>
      </c>
      <c r="H867" s="152" t="s">
        <v>4052</v>
      </c>
      <c r="I867" s="152" t="s">
        <v>4053</v>
      </c>
      <c r="J867" s="152" t="s">
        <v>4054</v>
      </c>
      <c r="K867" s="152" t="s">
        <v>4055</v>
      </c>
      <c r="L867" s="153">
        <v>43103</v>
      </c>
      <c r="M867" s="154">
        <v>6258491.5199999996</v>
      </c>
      <c r="N867" s="154">
        <v>0</v>
      </c>
    </row>
    <row r="868" spans="1:14" ht="13.75" customHeight="1" x14ac:dyDescent="0.35">
      <c r="A868" s="151" t="s">
        <v>4056</v>
      </c>
      <c r="B868" s="152" t="s">
        <v>2467</v>
      </c>
      <c r="C868" s="152" t="s">
        <v>150</v>
      </c>
      <c r="D868" s="152" t="s">
        <v>705</v>
      </c>
      <c r="E868" s="151" t="s">
        <v>163</v>
      </c>
      <c r="F868" s="152" t="s">
        <v>706</v>
      </c>
      <c r="G868" s="152" t="s">
        <v>154</v>
      </c>
      <c r="H868" s="152" t="s">
        <v>4057</v>
      </c>
      <c r="I868" s="152" t="s">
        <v>2469</v>
      </c>
      <c r="J868" s="152" t="s">
        <v>4058</v>
      </c>
      <c r="K868" s="152" t="s">
        <v>4059</v>
      </c>
      <c r="L868" s="153">
        <v>43070</v>
      </c>
      <c r="M868" s="154">
        <v>142158</v>
      </c>
      <c r="N868" s="154">
        <v>0</v>
      </c>
    </row>
    <row r="869" spans="1:14" ht="13.75" customHeight="1" x14ac:dyDescent="0.35">
      <c r="A869" s="151" t="s">
        <v>4060</v>
      </c>
      <c r="B869" s="152" t="s">
        <v>4061</v>
      </c>
      <c r="C869" s="152" t="s">
        <v>4036</v>
      </c>
      <c r="D869" s="152" t="s">
        <v>812</v>
      </c>
      <c r="E869" s="151" t="s">
        <v>260</v>
      </c>
      <c r="F869" s="152" t="s">
        <v>164</v>
      </c>
      <c r="G869" s="152" t="s">
        <v>154</v>
      </c>
      <c r="H869" s="152" t="s">
        <v>4037</v>
      </c>
      <c r="I869" s="152" t="s">
        <v>4062</v>
      </c>
      <c r="J869" s="152" t="s">
        <v>4063</v>
      </c>
      <c r="K869" s="152" t="s">
        <v>4064</v>
      </c>
      <c r="L869" s="153">
        <v>43084</v>
      </c>
      <c r="M869" s="154">
        <v>149310.59</v>
      </c>
      <c r="N869" s="154">
        <v>24885.239999999991</v>
      </c>
    </row>
    <row r="870" spans="1:14" ht="13.75" customHeight="1" x14ac:dyDescent="0.35">
      <c r="A870" s="151" t="s">
        <v>4065</v>
      </c>
      <c r="B870" s="152" t="s">
        <v>4066</v>
      </c>
      <c r="C870" s="152" t="s">
        <v>4067</v>
      </c>
      <c r="D870" s="152" t="s">
        <v>1374</v>
      </c>
      <c r="E870" s="151" t="s">
        <v>163</v>
      </c>
      <c r="F870" s="152" t="s">
        <v>296</v>
      </c>
      <c r="G870" s="152" t="s">
        <v>154</v>
      </c>
      <c r="H870" s="152" t="s">
        <v>1375</v>
      </c>
      <c r="I870" s="152" t="s">
        <v>585</v>
      </c>
      <c r="J870" s="152" t="s">
        <v>4068</v>
      </c>
      <c r="K870" s="152" t="s">
        <v>4069</v>
      </c>
      <c r="L870" s="153">
        <v>43068</v>
      </c>
      <c r="M870" s="154">
        <v>231670</v>
      </c>
      <c r="N870" s="154">
        <v>0</v>
      </c>
    </row>
    <row r="871" spans="1:14" ht="13.75" customHeight="1" x14ac:dyDescent="0.35">
      <c r="A871" s="151" t="s">
        <v>4070</v>
      </c>
      <c r="B871" s="152" t="s">
        <v>4071</v>
      </c>
      <c r="C871" s="152" t="s">
        <v>4072</v>
      </c>
      <c r="D871" s="152" t="s">
        <v>184</v>
      </c>
      <c r="E871" s="151" t="s">
        <v>152</v>
      </c>
      <c r="F871" s="152" t="s">
        <v>1039</v>
      </c>
      <c r="G871" s="152" t="s">
        <v>154</v>
      </c>
      <c r="H871" s="152" t="s">
        <v>4073</v>
      </c>
      <c r="I871" s="152" t="s">
        <v>4074</v>
      </c>
      <c r="J871" s="152" t="s">
        <v>4075</v>
      </c>
      <c r="K871" s="152" t="s">
        <v>4076</v>
      </c>
      <c r="L871" s="153">
        <v>43082</v>
      </c>
      <c r="M871" s="154">
        <v>1302403</v>
      </c>
      <c r="N871" s="154">
        <v>0</v>
      </c>
    </row>
    <row r="872" spans="1:14" ht="13.75" customHeight="1" x14ac:dyDescent="0.35">
      <c r="A872" s="151" t="s">
        <v>4077</v>
      </c>
      <c r="B872" s="152" t="s">
        <v>4078</v>
      </c>
      <c r="C872" s="152" t="s">
        <v>150</v>
      </c>
      <c r="D872" s="152" t="s">
        <v>4079</v>
      </c>
      <c r="E872" s="151" t="s">
        <v>163</v>
      </c>
      <c r="F872" s="152" t="s">
        <v>3221</v>
      </c>
      <c r="G872" s="152" t="s">
        <v>154</v>
      </c>
      <c r="H872" s="152" t="s">
        <v>4080</v>
      </c>
      <c r="I872" s="152" t="s">
        <v>4081</v>
      </c>
      <c r="J872" s="152" t="s">
        <v>4082</v>
      </c>
      <c r="K872" s="152" t="s">
        <v>4083</v>
      </c>
      <c r="L872" s="153">
        <v>43090</v>
      </c>
      <c r="M872" s="154">
        <v>262100.78</v>
      </c>
      <c r="N872" s="154">
        <v>0</v>
      </c>
    </row>
    <row r="873" spans="1:14" ht="13.75" customHeight="1" x14ac:dyDescent="0.35">
      <c r="A873" s="151" t="s">
        <v>4084</v>
      </c>
      <c r="B873" s="152" t="s">
        <v>4085</v>
      </c>
      <c r="C873" s="152" t="s">
        <v>150</v>
      </c>
      <c r="D873" s="152" t="s">
        <v>4086</v>
      </c>
      <c r="E873" s="151" t="s">
        <v>163</v>
      </c>
      <c r="F873" s="152" t="s">
        <v>261</v>
      </c>
      <c r="G873" s="152" t="s">
        <v>154</v>
      </c>
      <c r="H873" s="152" t="s">
        <v>4087</v>
      </c>
      <c r="I873" s="152" t="s">
        <v>4088</v>
      </c>
      <c r="J873" s="152" t="s">
        <v>4089</v>
      </c>
      <c r="K873" s="152" t="s">
        <v>4090</v>
      </c>
      <c r="L873" s="153">
        <v>43132</v>
      </c>
      <c r="M873" s="154">
        <v>178523</v>
      </c>
      <c r="N873" s="154">
        <v>0</v>
      </c>
    </row>
    <row r="874" spans="1:14" ht="13.75" customHeight="1" x14ac:dyDescent="0.35">
      <c r="A874" s="151" t="s">
        <v>4091</v>
      </c>
      <c r="B874" s="152" t="s">
        <v>4092</v>
      </c>
      <c r="C874" s="152" t="s">
        <v>4093</v>
      </c>
      <c r="D874" s="152" t="s">
        <v>393</v>
      </c>
      <c r="E874" s="151" t="s">
        <v>260</v>
      </c>
      <c r="F874" s="152" t="s">
        <v>394</v>
      </c>
      <c r="G874" s="152" t="s">
        <v>154</v>
      </c>
      <c r="H874" s="152" t="s">
        <v>4094</v>
      </c>
      <c r="I874" s="152" t="s">
        <v>4095</v>
      </c>
      <c r="J874" s="152" t="s">
        <v>4096</v>
      </c>
      <c r="K874" s="152" t="s">
        <v>4097</v>
      </c>
      <c r="L874" s="153">
        <v>43070</v>
      </c>
      <c r="M874" s="154">
        <v>134187.35</v>
      </c>
      <c r="N874" s="154">
        <v>22364.560000000009</v>
      </c>
    </row>
    <row r="875" spans="1:14" ht="13.75" customHeight="1" x14ac:dyDescent="0.35">
      <c r="A875" s="151" t="s">
        <v>4098</v>
      </c>
      <c r="B875" s="152" t="s">
        <v>4099</v>
      </c>
      <c r="C875" s="152" t="s">
        <v>150</v>
      </c>
      <c r="D875" s="152" t="s">
        <v>326</v>
      </c>
      <c r="E875" s="151" t="s">
        <v>260</v>
      </c>
      <c r="F875" s="152" t="s">
        <v>328</v>
      </c>
      <c r="G875" s="152" t="s">
        <v>154</v>
      </c>
      <c r="H875" s="152" t="s">
        <v>4100</v>
      </c>
      <c r="I875" s="152" t="s">
        <v>480</v>
      </c>
      <c r="J875" s="152" t="s">
        <v>480</v>
      </c>
      <c r="K875" s="152" t="s">
        <v>480</v>
      </c>
      <c r="L875" s="153">
        <v>43070</v>
      </c>
      <c r="M875" s="154">
        <v>1643703.41</v>
      </c>
      <c r="N875" s="154">
        <v>273950.53000000003</v>
      </c>
    </row>
    <row r="876" spans="1:14" ht="13.75" customHeight="1" x14ac:dyDescent="0.35">
      <c r="A876" s="151" t="s">
        <v>4101</v>
      </c>
      <c r="B876" s="152" t="s">
        <v>4102</v>
      </c>
      <c r="C876" s="152" t="s">
        <v>150</v>
      </c>
      <c r="D876" s="152" t="s">
        <v>3830</v>
      </c>
      <c r="E876" s="151" t="s">
        <v>845</v>
      </c>
      <c r="F876" s="152" t="s">
        <v>1766</v>
      </c>
      <c r="G876" s="152" t="s">
        <v>154</v>
      </c>
      <c r="H876" s="152" t="s">
        <v>4103</v>
      </c>
      <c r="I876" s="152" t="s">
        <v>2469</v>
      </c>
      <c r="J876" s="152" t="s">
        <v>4104</v>
      </c>
      <c r="K876" s="152" t="s">
        <v>4105</v>
      </c>
      <c r="L876" s="153">
        <v>43140</v>
      </c>
      <c r="M876" s="154">
        <v>138170.4</v>
      </c>
      <c r="N876" s="154">
        <v>0</v>
      </c>
    </row>
    <row r="877" spans="1:14" ht="13.75" customHeight="1" x14ac:dyDescent="0.35">
      <c r="A877" s="151" t="s">
        <v>4106</v>
      </c>
      <c r="B877" s="152" t="s">
        <v>4107</v>
      </c>
      <c r="C877" s="152" t="s">
        <v>4108</v>
      </c>
      <c r="D877" s="152" t="s">
        <v>1622</v>
      </c>
      <c r="E877" s="151" t="s">
        <v>163</v>
      </c>
      <c r="F877" s="152" t="s">
        <v>517</v>
      </c>
      <c r="G877" s="152" t="s">
        <v>154</v>
      </c>
      <c r="H877" s="152" t="s">
        <v>518</v>
      </c>
      <c r="I877" s="152" t="s">
        <v>2905</v>
      </c>
      <c r="J877" s="152" t="s">
        <v>4109</v>
      </c>
      <c r="K877" s="152" t="s">
        <v>4110</v>
      </c>
      <c r="L877" s="153">
        <v>43125</v>
      </c>
      <c r="M877" s="154">
        <v>173500</v>
      </c>
      <c r="N877" s="154">
        <v>0</v>
      </c>
    </row>
    <row r="878" spans="1:14" ht="13.75" customHeight="1" x14ac:dyDescent="0.35">
      <c r="A878" s="151" t="s">
        <v>4111</v>
      </c>
      <c r="B878" s="152" t="s">
        <v>4112</v>
      </c>
      <c r="C878" s="152" t="s">
        <v>4113</v>
      </c>
      <c r="D878" s="152" t="s">
        <v>209</v>
      </c>
      <c r="E878" s="151" t="s">
        <v>152</v>
      </c>
      <c r="F878" s="152" t="s">
        <v>164</v>
      </c>
      <c r="G878" s="152" t="s">
        <v>154</v>
      </c>
      <c r="H878" s="152" t="s">
        <v>4114</v>
      </c>
      <c r="I878" s="152" t="s">
        <v>4115</v>
      </c>
      <c r="J878" s="152" t="s">
        <v>4116</v>
      </c>
      <c r="K878" s="152" t="s">
        <v>4117</v>
      </c>
      <c r="L878" s="153">
        <v>43174</v>
      </c>
      <c r="M878" s="154">
        <v>234337.06</v>
      </c>
      <c r="N878" s="154">
        <v>0</v>
      </c>
    </row>
    <row r="879" spans="1:14" ht="13.75" customHeight="1" x14ac:dyDescent="0.35">
      <c r="A879" s="151" t="s">
        <v>4118</v>
      </c>
      <c r="B879" s="152" t="s">
        <v>4119</v>
      </c>
      <c r="C879" s="152" t="s">
        <v>4120</v>
      </c>
      <c r="D879" s="152" t="s">
        <v>2079</v>
      </c>
      <c r="E879" s="151" t="s">
        <v>163</v>
      </c>
      <c r="F879" s="152" t="s">
        <v>1075</v>
      </c>
      <c r="G879" s="152" t="s">
        <v>154</v>
      </c>
      <c r="H879" s="152" t="s">
        <v>2080</v>
      </c>
      <c r="I879" s="152" t="s">
        <v>907</v>
      </c>
      <c r="J879" s="152" t="s">
        <v>4121</v>
      </c>
      <c r="K879" s="152" t="s">
        <v>4122</v>
      </c>
      <c r="L879" s="153">
        <v>43252</v>
      </c>
      <c r="M879" s="154">
        <v>246685.98</v>
      </c>
      <c r="N879" s="154">
        <v>0</v>
      </c>
    </row>
    <row r="880" spans="1:14" ht="13.75" customHeight="1" x14ac:dyDescent="0.35">
      <c r="A880" s="151" t="s">
        <v>4123</v>
      </c>
      <c r="B880" s="152" t="s">
        <v>392</v>
      </c>
      <c r="C880" s="152" t="s">
        <v>4124</v>
      </c>
      <c r="D880" s="152" t="s">
        <v>4125</v>
      </c>
      <c r="E880" s="151" t="s">
        <v>260</v>
      </c>
      <c r="F880" s="152" t="s">
        <v>394</v>
      </c>
      <c r="G880" s="152" t="s">
        <v>154</v>
      </c>
      <c r="H880" s="152" t="s">
        <v>3320</v>
      </c>
      <c r="I880" s="152" t="s">
        <v>263</v>
      </c>
      <c r="J880" s="152" t="s">
        <v>4022</v>
      </c>
      <c r="K880" s="152" t="s">
        <v>4126</v>
      </c>
      <c r="L880" s="153">
        <v>43131</v>
      </c>
      <c r="M880" s="154">
        <v>270000</v>
      </c>
      <c r="N880" s="154">
        <v>47250</v>
      </c>
    </row>
    <row r="881" spans="1:14" ht="13.75" customHeight="1" x14ac:dyDescent="0.35">
      <c r="A881" s="151" t="s">
        <v>4127</v>
      </c>
      <c r="B881" s="152" t="s">
        <v>4128</v>
      </c>
      <c r="C881" s="152" t="s">
        <v>290</v>
      </c>
      <c r="D881" s="152" t="s">
        <v>4129</v>
      </c>
      <c r="E881" s="151" t="s">
        <v>163</v>
      </c>
      <c r="F881" s="152" t="s">
        <v>4130</v>
      </c>
      <c r="G881" s="152" t="s">
        <v>154</v>
      </c>
      <c r="H881" s="152" t="s">
        <v>4131</v>
      </c>
      <c r="I881" s="152" t="s">
        <v>4132</v>
      </c>
      <c r="J881" s="152" t="s">
        <v>4133</v>
      </c>
      <c r="K881" s="152" t="s">
        <v>4134</v>
      </c>
      <c r="L881" s="153">
        <v>43252</v>
      </c>
      <c r="M881" s="154">
        <v>4302389.5</v>
      </c>
      <c r="N881" s="154">
        <v>0</v>
      </c>
    </row>
    <row r="882" spans="1:14" ht="13.75" customHeight="1" x14ac:dyDescent="0.35">
      <c r="A882" s="151" t="s">
        <v>4135</v>
      </c>
      <c r="B882" s="152" t="s">
        <v>4136</v>
      </c>
      <c r="C882" s="152" t="s">
        <v>150</v>
      </c>
      <c r="D882" s="152" t="s">
        <v>4137</v>
      </c>
      <c r="E882" s="151" t="s">
        <v>163</v>
      </c>
      <c r="F882" s="152" t="s">
        <v>2776</v>
      </c>
      <c r="G882" s="152" t="s">
        <v>154</v>
      </c>
      <c r="H882" s="152" t="s">
        <v>4138</v>
      </c>
      <c r="I882" s="152" t="s">
        <v>4139</v>
      </c>
      <c r="J882" s="152" t="s">
        <v>150</v>
      </c>
      <c r="K882" s="152" t="s">
        <v>150</v>
      </c>
      <c r="L882" s="153">
        <v>43178</v>
      </c>
      <c r="M882" s="154">
        <v>349525</v>
      </c>
      <c r="N882" s="154">
        <v>0</v>
      </c>
    </row>
    <row r="883" spans="1:14" ht="13.75" customHeight="1" x14ac:dyDescent="0.35">
      <c r="A883" s="151" t="s">
        <v>4140</v>
      </c>
      <c r="B883" s="152" t="s">
        <v>4141</v>
      </c>
      <c r="C883" s="152" t="s">
        <v>3075</v>
      </c>
      <c r="D883" s="152" t="s">
        <v>1582</v>
      </c>
      <c r="E883" s="151" t="s">
        <v>152</v>
      </c>
      <c r="F883" s="152" t="s">
        <v>512</v>
      </c>
      <c r="G883" s="152" t="s">
        <v>154</v>
      </c>
      <c r="H883" s="152" t="s">
        <v>3445</v>
      </c>
      <c r="I883" s="152" t="s">
        <v>4142</v>
      </c>
      <c r="J883" s="152" t="s">
        <v>4143</v>
      </c>
      <c r="K883" s="152" t="s">
        <v>4144</v>
      </c>
      <c r="L883" s="153">
        <v>43252</v>
      </c>
      <c r="M883" s="154">
        <v>138529.04</v>
      </c>
      <c r="N883" s="154">
        <v>0</v>
      </c>
    </row>
    <row r="884" spans="1:14" ht="13.75" customHeight="1" x14ac:dyDescent="0.35">
      <c r="A884" s="151" t="s">
        <v>4145</v>
      </c>
      <c r="B884" s="152" t="s">
        <v>4146</v>
      </c>
      <c r="C884" s="152" t="s">
        <v>4147</v>
      </c>
      <c r="D884" s="152" t="s">
        <v>3845</v>
      </c>
      <c r="E884" s="151" t="s">
        <v>163</v>
      </c>
      <c r="F884" s="152" t="s">
        <v>3846</v>
      </c>
      <c r="G884" s="152" t="s">
        <v>220</v>
      </c>
      <c r="H884" s="152" t="s">
        <v>3847</v>
      </c>
      <c r="I884" s="152" t="s">
        <v>2607</v>
      </c>
      <c r="J884" s="152" t="s">
        <v>4148</v>
      </c>
      <c r="K884" s="152" t="s">
        <v>4149</v>
      </c>
      <c r="L884" s="153">
        <v>43130</v>
      </c>
      <c r="M884" s="154">
        <v>123510</v>
      </c>
      <c r="N884" s="154">
        <v>0</v>
      </c>
    </row>
    <row r="885" spans="1:14" ht="13.75" customHeight="1" x14ac:dyDescent="0.35">
      <c r="A885" s="151" t="s">
        <v>4150</v>
      </c>
      <c r="B885" s="152" t="s">
        <v>4151</v>
      </c>
      <c r="C885" s="152" t="s">
        <v>150</v>
      </c>
      <c r="D885" s="152" t="s">
        <v>3306</v>
      </c>
      <c r="E885" s="151" t="s">
        <v>152</v>
      </c>
      <c r="F885" s="152" t="s">
        <v>261</v>
      </c>
      <c r="G885" s="152" t="s">
        <v>154</v>
      </c>
      <c r="H885" s="152" t="s">
        <v>3425</v>
      </c>
      <c r="I885" s="152" t="s">
        <v>307</v>
      </c>
      <c r="J885" s="152" t="s">
        <v>4152</v>
      </c>
      <c r="K885" s="152" t="s">
        <v>4153</v>
      </c>
      <c r="L885" s="153">
        <v>43186</v>
      </c>
      <c r="M885" s="154">
        <v>2085567.32</v>
      </c>
      <c r="N885" s="154">
        <v>0</v>
      </c>
    </row>
    <row r="886" spans="1:14" ht="13.75" customHeight="1" x14ac:dyDescent="0.35">
      <c r="A886" s="151" t="s">
        <v>4154</v>
      </c>
      <c r="B886" s="152" t="s">
        <v>4155</v>
      </c>
      <c r="C886" s="152" t="s">
        <v>4156</v>
      </c>
      <c r="D886" s="152" t="s">
        <v>4157</v>
      </c>
      <c r="E886" s="151" t="s">
        <v>163</v>
      </c>
      <c r="F886" s="152" t="s">
        <v>2002</v>
      </c>
      <c r="G886" s="152" t="s">
        <v>154</v>
      </c>
      <c r="H886" s="152" t="s">
        <v>4158</v>
      </c>
      <c r="I886" s="152" t="s">
        <v>150</v>
      </c>
      <c r="J886" s="152" t="s">
        <v>150</v>
      </c>
      <c r="K886" s="152" t="s">
        <v>150</v>
      </c>
      <c r="L886" s="153">
        <v>43191</v>
      </c>
      <c r="M886" s="154">
        <v>107695.66</v>
      </c>
      <c r="N886" s="154">
        <v>0</v>
      </c>
    </row>
    <row r="887" spans="1:14" ht="13.75" customHeight="1" x14ac:dyDescent="0.35">
      <c r="A887" s="151" t="s">
        <v>4159</v>
      </c>
      <c r="B887" s="152" t="s">
        <v>4160</v>
      </c>
      <c r="C887" s="152" t="s">
        <v>4156</v>
      </c>
      <c r="D887" s="152" t="s">
        <v>4157</v>
      </c>
      <c r="E887" s="151" t="s">
        <v>163</v>
      </c>
      <c r="F887" s="152" t="s">
        <v>2002</v>
      </c>
      <c r="G887" s="152" t="s">
        <v>154</v>
      </c>
      <c r="H887" s="152" t="s">
        <v>4158</v>
      </c>
      <c r="I887" s="152" t="s">
        <v>4161</v>
      </c>
      <c r="J887" s="152" t="s">
        <v>150</v>
      </c>
      <c r="K887" s="152" t="s">
        <v>150</v>
      </c>
      <c r="L887" s="153">
        <v>43191</v>
      </c>
      <c r="M887" s="154">
        <v>107695.66</v>
      </c>
      <c r="N887" s="154">
        <v>0</v>
      </c>
    </row>
    <row r="888" spans="1:14" ht="13.75" customHeight="1" x14ac:dyDescent="0.35">
      <c r="A888" s="151" t="s">
        <v>4162</v>
      </c>
      <c r="B888" s="152" t="s">
        <v>4163</v>
      </c>
      <c r="C888" s="152" t="s">
        <v>4156</v>
      </c>
      <c r="D888" s="152" t="s">
        <v>4157</v>
      </c>
      <c r="E888" s="151" t="s">
        <v>163</v>
      </c>
      <c r="F888" s="152" t="s">
        <v>2002</v>
      </c>
      <c r="G888" s="152" t="s">
        <v>154</v>
      </c>
      <c r="H888" s="152" t="s">
        <v>4158</v>
      </c>
      <c r="I888" s="152" t="s">
        <v>4161</v>
      </c>
      <c r="J888" s="152" t="s">
        <v>150</v>
      </c>
      <c r="K888" s="152" t="s">
        <v>150</v>
      </c>
      <c r="L888" s="153">
        <v>43191</v>
      </c>
      <c r="M888" s="154">
        <v>107695.66</v>
      </c>
      <c r="N888" s="154">
        <v>0</v>
      </c>
    </row>
    <row r="889" spans="1:14" ht="13.75" customHeight="1" x14ac:dyDescent="0.35">
      <c r="A889" s="151" t="s">
        <v>4164</v>
      </c>
      <c r="B889" s="152" t="s">
        <v>4165</v>
      </c>
      <c r="C889" s="152" t="s">
        <v>4156</v>
      </c>
      <c r="D889" s="152" t="s">
        <v>4157</v>
      </c>
      <c r="E889" s="151" t="s">
        <v>163</v>
      </c>
      <c r="F889" s="152" t="s">
        <v>2002</v>
      </c>
      <c r="G889" s="152" t="s">
        <v>154</v>
      </c>
      <c r="H889" s="152" t="s">
        <v>4158</v>
      </c>
      <c r="I889" s="152" t="s">
        <v>4161</v>
      </c>
      <c r="J889" s="152" t="s">
        <v>150</v>
      </c>
      <c r="K889" s="152" t="s">
        <v>150</v>
      </c>
      <c r="L889" s="153">
        <v>43191</v>
      </c>
      <c r="M889" s="154">
        <v>107695.66</v>
      </c>
      <c r="N889" s="154">
        <v>0</v>
      </c>
    </row>
    <row r="890" spans="1:14" ht="13.75" customHeight="1" x14ac:dyDescent="0.35">
      <c r="A890" s="151" t="s">
        <v>4166</v>
      </c>
      <c r="B890" s="152" t="s">
        <v>4167</v>
      </c>
      <c r="C890" s="152" t="s">
        <v>4156</v>
      </c>
      <c r="D890" s="152" t="s">
        <v>4157</v>
      </c>
      <c r="E890" s="151" t="s">
        <v>163</v>
      </c>
      <c r="F890" s="152" t="s">
        <v>2002</v>
      </c>
      <c r="G890" s="152" t="s">
        <v>154</v>
      </c>
      <c r="H890" s="152" t="s">
        <v>4158</v>
      </c>
      <c r="I890" s="152" t="s">
        <v>4161</v>
      </c>
      <c r="J890" s="152" t="s">
        <v>150</v>
      </c>
      <c r="K890" s="152" t="s">
        <v>150</v>
      </c>
      <c r="L890" s="153">
        <v>43191</v>
      </c>
      <c r="M890" s="154">
        <v>107695.66</v>
      </c>
      <c r="N890" s="154">
        <v>0</v>
      </c>
    </row>
    <row r="891" spans="1:14" ht="13.75" customHeight="1" x14ac:dyDescent="0.35">
      <c r="A891" s="151" t="s">
        <v>4168</v>
      </c>
      <c r="B891" s="152" t="s">
        <v>4169</v>
      </c>
      <c r="C891" s="152" t="s">
        <v>150</v>
      </c>
      <c r="D891" s="152" t="s">
        <v>4170</v>
      </c>
      <c r="E891" s="151" t="s">
        <v>163</v>
      </c>
      <c r="F891" s="152" t="s">
        <v>4171</v>
      </c>
      <c r="G891" s="152" t="s">
        <v>154</v>
      </c>
      <c r="H891" s="152" t="s">
        <v>4172</v>
      </c>
      <c r="I891" s="152" t="s">
        <v>150</v>
      </c>
      <c r="J891" s="152" t="s">
        <v>4173</v>
      </c>
      <c r="K891" s="152" t="s">
        <v>150</v>
      </c>
      <c r="L891" s="153">
        <v>43195</v>
      </c>
      <c r="M891" s="154">
        <v>254350</v>
      </c>
      <c r="N891" s="154">
        <v>0</v>
      </c>
    </row>
    <row r="892" spans="1:14" ht="13.75" customHeight="1" x14ac:dyDescent="0.35">
      <c r="A892" s="151" t="s">
        <v>4174</v>
      </c>
      <c r="B892" s="152" t="s">
        <v>4175</v>
      </c>
      <c r="C892" s="152" t="s">
        <v>4176</v>
      </c>
      <c r="D892" s="152" t="s">
        <v>4177</v>
      </c>
      <c r="E892" s="151" t="s">
        <v>163</v>
      </c>
      <c r="F892" s="152" t="s">
        <v>2002</v>
      </c>
      <c r="G892" s="152" t="s">
        <v>154</v>
      </c>
      <c r="H892" s="152" t="s">
        <v>4178</v>
      </c>
      <c r="I892" s="152" t="s">
        <v>150</v>
      </c>
      <c r="J892" s="152" t="s">
        <v>150</v>
      </c>
      <c r="K892" s="152" t="s">
        <v>150</v>
      </c>
      <c r="L892" s="153">
        <v>43146</v>
      </c>
      <c r="M892" s="154">
        <v>116906.4</v>
      </c>
      <c r="N892" s="154">
        <v>0</v>
      </c>
    </row>
    <row r="893" spans="1:14" ht="13.75" customHeight="1" x14ac:dyDescent="0.35">
      <c r="A893" s="151" t="s">
        <v>4179</v>
      </c>
      <c r="B893" s="152" t="s">
        <v>4180</v>
      </c>
      <c r="C893" s="152" t="s">
        <v>150</v>
      </c>
      <c r="D893" s="152" t="s">
        <v>184</v>
      </c>
      <c r="E893" s="151" t="s">
        <v>163</v>
      </c>
      <c r="F893" s="152" t="s">
        <v>1039</v>
      </c>
      <c r="G893" s="152" t="s">
        <v>154</v>
      </c>
      <c r="H893" s="152" t="s">
        <v>2898</v>
      </c>
      <c r="I893" s="152" t="s">
        <v>4181</v>
      </c>
      <c r="J893" s="152" t="s">
        <v>4182</v>
      </c>
      <c r="K893" s="152" t="s">
        <v>4183</v>
      </c>
      <c r="L893" s="153">
        <v>43265</v>
      </c>
      <c r="M893" s="154">
        <v>1446802.28</v>
      </c>
      <c r="N893" s="154">
        <v>0</v>
      </c>
    </row>
    <row r="894" spans="1:14" ht="13.75" customHeight="1" x14ac:dyDescent="0.35">
      <c r="A894" s="151" t="s">
        <v>4184</v>
      </c>
      <c r="B894" s="152" t="s">
        <v>4185</v>
      </c>
      <c r="C894" s="152" t="s">
        <v>150</v>
      </c>
      <c r="D894" s="152" t="s">
        <v>363</v>
      </c>
      <c r="E894" s="151" t="s">
        <v>163</v>
      </c>
      <c r="F894" s="152" t="s">
        <v>164</v>
      </c>
      <c r="G894" s="152" t="s">
        <v>154</v>
      </c>
      <c r="H894" s="152" t="s">
        <v>4186</v>
      </c>
      <c r="I894" s="152" t="s">
        <v>4187</v>
      </c>
      <c r="J894" s="152" t="s">
        <v>4188</v>
      </c>
      <c r="K894" s="152" t="s">
        <v>4189</v>
      </c>
      <c r="L894" s="153">
        <v>43252</v>
      </c>
      <c r="M894" s="154">
        <v>192715</v>
      </c>
      <c r="N894" s="154">
        <v>0</v>
      </c>
    </row>
    <row r="895" spans="1:14" ht="13.75" customHeight="1" x14ac:dyDescent="0.35">
      <c r="A895" s="151" t="s">
        <v>4190</v>
      </c>
      <c r="B895" s="152" t="s">
        <v>4191</v>
      </c>
      <c r="C895" s="152" t="s">
        <v>150</v>
      </c>
      <c r="D895" s="152" t="s">
        <v>1055</v>
      </c>
      <c r="E895" s="151" t="s">
        <v>260</v>
      </c>
      <c r="F895" s="152" t="s">
        <v>185</v>
      </c>
      <c r="G895" s="152" t="s">
        <v>154</v>
      </c>
      <c r="H895" s="152" t="s">
        <v>1056</v>
      </c>
      <c r="I895" s="152" t="s">
        <v>4192</v>
      </c>
      <c r="J895" s="152" t="s">
        <v>4193</v>
      </c>
      <c r="K895" s="152" t="s">
        <v>150</v>
      </c>
      <c r="L895" s="153">
        <v>43221</v>
      </c>
      <c r="M895" s="154">
        <v>650000</v>
      </c>
      <c r="N895" s="154">
        <v>135416.62</v>
      </c>
    </row>
    <row r="896" spans="1:14" ht="13.75" customHeight="1" x14ac:dyDescent="0.35">
      <c r="A896" s="151" t="s">
        <v>4194</v>
      </c>
      <c r="B896" s="152" t="s">
        <v>4195</v>
      </c>
      <c r="C896" s="152" t="s">
        <v>150</v>
      </c>
      <c r="D896" s="152" t="s">
        <v>318</v>
      </c>
      <c r="E896" s="151" t="s">
        <v>260</v>
      </c>
      <c r="F896" s="152" t="s">
        <v>319</v>
      </c>
      <c r="G896" s="152" t="s">
        <v>154</v>
      </c>
      <c r="H896" s="152" t="s">
        <v>4196</v>
      </c>
      <c r="I896" s="152" t="s">
        <v>2675</v>
      </c>
      <c r="J896" s="152" t="s">
        <v>4197</v>
      </c>
      <c r="K896" s="152" t="s">
        <v>4198</v>
      </c>
      <c r="L896" s="153">
        <v>43266</v>
      </c>
      <c r="M896" s="154">
        <v>665176.35</v>
      </c>
      <c r="N896" s="154">
        <v>144121.51999999999</v>
      </c>
    </row>
    <row r="897" spans="1:14" ht="13.75" customHeight="1" x14ac:dyDescent="0.35">
      <c r="A897" s="151" t="s">
        <v>4199</v>
      </c>
      <c r="B897" s="152" t="s">
        <v>4200</v>
      </c>
      <c r="C897" s="152" t="s">
        <v>150</v>
      </c>
      <c r="D897" s="152" t="s">
        <v>1834</v>
      </c>
      <c r="E897" s="151" t="s">
        <v>163</v>
      </c>
      <c r="F897" s="152" t="s">
        <v>4201</v>
      </c>
      <c r="G897" s="152" t="s">
        <v>154</v>
      </c>
      <c r="H897" s="152" t="s">
        <v>4001</v>
      </c>
      <c r="I897" s="152" t="s">
        <v>4202</v>
      </c>
      <c r="J897" s="152" t="s">
        <v>4203</v>
      </c>
      <c r="K897" s="152" t="s">
        <v>150</v>
      </c>
      <c r="L897" s="153">
        <v>43287</v>
      </c>
      <c r="M897" s="154">
        <v>184000</v>
      </c>
      <c r="N897" s="154">
        <v>0</v>
      </c>
    </row>
    <row r="898" spans="1:14" ht="13.75" customHeight="1" x14ac:dyDescent="0.35">
      <c r="A898" s="151" t="s">
        <v>4204</v>
      </c>
      <c r="B898" s="152" t="s">
        <v>4200</v>
      </c>
      <c r="C898" s="152" t="s">
        <v>150</v>
      </c>
      <c r="D898" s="152" t="s">
        <v>1834</v>
      </c>
      <c r="E898" s="151" t="s">
        <v>163</v>
      </c>
      <c r="F898" s="152" t="s">
        <v>4201</v>
      </c>
      <c r="G898" s="152" t="s">
        <v>154</v>
      </c>
      <c r="H898" s="152" t="s">
        <v>4001</v>
      </c>
      <c r="I898" s="152" t="s">
        <v>4202</v>
      </c>
      <c r="J898" s="152" t="s">
        <v>4203</v>
      </c>
      <c r="K898" s="152" t="s">
        <v>150</v>
      </c>
      <c r="L898" s="153">
        <v>43287</v>
      </c>
      <c r="M898" s="154">
        <v>184000</v>
      </c>
      <c r="N898" s="154">
        <v>0</v>
      </c>
    </row>
    <row r="899" spans="1:14" ht="13.75" customHeight="1" x14ac:dyDescent="0.35">
      <c r="A899" s="151" t="s">
        <v>4205</v>
      </c>
      <c r="B899" s="152" t="s">
        <v>4206</v>
      </c>
      <c r="C899" s="152" t="s">
        <v>4207</v>
      </c>
      <c r="D899" s="152" t="s">
        <v>4208</v>
      </c>
      <c r="E899" s="151" t="s">
        <v>152</v>
      </c>
      <c r="F899" s="152" t="s">
        <v>487</v>
      </c>
      <c r="G899" s="152" t="s">
        <v>154</v>
      </c>
      <c r="H899" s="152" t="s">
        <v>2134</v>
      </c>
      <c r="I899" s="152" t="s">
        <v>2135</v>
      </c>
      <c r="J899" s="152" t="s">
        <v>4209</v>
      </c>
      <c r="K899" s="152" t="s">
        <v>150</v>
      </c>
      <c r="L899" s="153">
        <v>43215</v>
      </c>
      <c r="M899" s="154">
        <v>289062</v>
      </c>
      <c r="N899" s="154">
        <v>0</v>
      </c>
    </row>
    <row r="900" spans="1:14" ht="13.75" customHeight="1" x14ac:dyDescent="0.35">
      <c r="A900" s="151" t="s">
        <v>4210</v>
      </c>
      <c r="B900" s="152" t="s">
        <v>4211</v>
      </c>
      <c r="C900" s="152" t="s">
        <v>4212</v>
      </c>
      <c r="D900" s="152" t="s">
        <v>591</v>
      </c>
      <c r="E900" s="151" t="s">
        <v>260</v>
      </c>
      <c r="F900" s="152" t="s">
        <v>153</v>
      </c>
      <c r="G900" s="152" t="s">
        <v>154</v>
      </c>
      <c r="H900" s="152" t="s">
        <v>592</v>
      </c>
      <c r="I900" s="152" t="s">
        <v>548</v>
      </c>
      <c r="J900" s="152" t="s">
        <v>4213</v>
      </c>
      <c r="K900" s="152" t="s">
        <v>4214</v>
      </c>
      <c r="L900" s="153">
        <v>43313</v>
      </c>
      <c r="M900" s="154">
        <v>276500</v>
      </c>
      <c r="N900" s="154">
        <v>64516.62</v>
      </c>
    </row>
    <row r="901" spans="1:14" ht="13.75" customHeight="1" x14ac:dyDescent="0.35">
      <c r="A901" s="151" t="s">
        <v>4215</v>
      </c>
      <c r="B901" s="152" t="s">
        <v>4216</v>
      </c>
      <c r="C901" s="152" t="s">
        <v>4217</v>
      </c>
      <c r="D901" s="152" t="s">
        <v>4218</v>
      </c>
      <c r="E901" s="151" t="s">
        <v>2190</v>
      </c>
      <c r="F901" s="152" t="s">
        <v>541</v>
      </c>
      <c r="G901" s="152" t="s">
        <v>154</v>
      </c>
      <c r="H901" s="152" t="s">
        <v>4219</v>
      </c>
      <c r="I901" s="152" t="s">
        <v>4220</v>
      </c>
      <c r="J901" s="152" t="s">
        <v>4221</v>
      </c>
      <c r="K901" s="152" t="s">
        <v>4222</v>
      </c>
      <c r="L901" s="153">
        <v>43252</v>
      </c>
      <c r="M901" s="154">
        <v>102900</v>
      </c>
      <c r="N901" s="154">
        <v>0</v>
      </c>
    </row>
    <row r="902" spans="1:14" ht="13.75" customHeight="1" x14ac:dyDescent="0.35">
      <c r="A902" s="151" t="s">
        <v>4223</v>
      </c>
      <c r="B902" s="152" t="s">
        <v>4224</v>
      </c>
      <c r="C902" s="152" t="s">
        <v>4225</v>
      </c>
      <c r="D902" s="152" t="s">
        <v>1224</v>
      </c>
      <c r="E902" s="151" t="s">
        <v>163</v>
      </c>
      <c r="F902" s="152" t="s">
        <v>715</v>
      </c>
      <c r="G902" s="152" t="s">
        <v>220</v>
      </c>
      <c r="H902" s="152" t="s">
        <v>8084</v>
      </c>
      <c r="I902" s="152" t="s">
        <v>4226</v>
      </c>
      <c r="J902" s="152" t="s">
        <v>4227</v>
      </c>
      <c r="K902" s="152" t="s">
        <v>4228</v>
      </c>
      <c r="L902" s="153">
        <v>43271</v>
      </c>
      <c r="M902" s="154">
        <v>837583.8</v>
      </c>
      <c r="N902" s="154">
        <v>0</v>
      </c>
    </row>
    <row r="903" spans="1:14" ht="13.75" customHeight="1" x14ac:dyDescent="0.35">
      <c r="A903" s="151" t="s">
        <v>4229</v>
      </c>
      <c r="B903" s="152" t="s">
        <v>4230</v>
      </c>
      <c r="C903" s="152" t="s">
        <v>4231</v>
      </c>
      <c r="D903" s="152" t="s">
        <v>1374</v>
      </c>
      <c r="E903" s="151" t="s">
        <v>163</v>
      </c>
      <c r="F903" s="152" t="s">
        <v>296</v>
      </c>
      <c r="G903" s="152" t="s">
        <v>154</v>
      </c>
      <c r="H903" s="152" t="s">
        <v>1375</v>
      </c>
      <c r="I903" s="152" t="s">
        <v>211</v>
      </c>
      <c r="J903" s="152" t="s">
        <v>4232</v>
      </c>
      <c r="K903" s="152" t="s">
        <v>4233</v>
      </c>
      <c r="L903" s="153">
        <v>43263</v>
      </c>
      <c r="M903" s="154">
        <v>231670</v>
      </c>
      <c r="N903" s="154">
        <v>0</v>
      </c>
    </row>
    <row r="904" spans="1:14" ht="13.75" customHeight="1" x14ac:dyDescent="0.35">
      <c r="A904" s="151" t="s">
        <v>4234</v>
      </c>
      <c r="B904" s="152" t="s">
        <v>4235</v>
      </c>
      <c r="C904" s="152" t="s">
        <v>150</v>
      </c>
      <c r="D904" s="152" t="s">
        <v>326</v>
      </c>
      <c r="E904" s="151" t="s">
        <v>260</v>
      </c>
      <c r="F904" s="152" t="s">
        <v>1766</v>
      </c>
      <c r="G904" s="152" t="s">
        <v>154</v>
      </c>
      <c r="H904" s="152" t="s">
        <v>1355</v>
      </c>
      <c r="I904" s="152" t="s">
        <v>2966</v>
      </c>
      <c r="J904" s="152" t="s">
        <v>150</v>
      </c>
      <c r="K904" s="152" t="s">
        <v>150</v>
      </c>
      <c r="L904" s="153">
        <v>43344</v>
      </c>
      <c r="M904" s="154">
        <v>502867.63</v>
      </c>
      <c r="N904" s="154">
        <v>121526.42</v>
      </c>
    </row>
    <row r="905" spans="1:14" ht="13.75" customHeight="1" x14ac:dyDescent="0.35">
      <c r="A905" s="151" t="s">
        <v>4236</v>
      </c>
      <c r="B905" s="152" t="s">
        <v>4237</v>
      </c>
      <c r="C905" s="152" t="s">
        <v>150</v>
      </c>
      <c r="D905" s="152" t="s">
        <v>4238</v>
      </c>
      <c r="E905" s="151" t="s">
        <v>2190</v>
      </c>
      <c r="F905" s="152" t="s">
        <v>4239</v>
      </c>
      <c r="G905" s="152" t="s">
        <v>154</v>
      </c>
      <c r="H905" s="152" t="s">
        <v>150</v>
      </c>
      <c r="I905" s="152" t="s">
        <v>907</v>
      </c>
      <c r="J905" s="152" t="s">
        <v>4240</v>
      </c>
      <c r="K905" s="152" t="s">
        <v>150</v>
      </c>
      <c r="L905" s="153">
        <v>43344</v>
      </c>
      <c r="M905" s="154">
        <v>352280.36</v>
      </c>
      <c r="N905" s="154">
        <v>0</v>
      </c>
    </row>
    <row r="906" spans="1:14" ht="13.75" customHeight="1" x14ac:dyDescent="0.35">
      <c r="A906" s="151" t="s">
        <v>4241</v>
      </c>
      <c r="B906" s="152" t="s">
        <v>4242</v>
      </c>
      <c r="C906" s="152" t="s">
        <v>290</v>
      </c>
      <c r="D906" s="152" t="s">
        <v>4129</v>
      </c>
      <c r="E906" s="151" t="s">
        <v>163</v>
      </c>
      <c r="F906" s="152" t="s">
        <v>4130</v>
      </c>
      <c r="G906" s="152" t="s">
        <v>154</v>
      </c>
      <c r="H906" s="152" t="s">
        <v>4243</v>
      </c>
      <c r="I906" s="152" t="s">
        <v>430</v>
      </c>
      <c r="J906" s="152" t="s">
        <v>4244</v>
      </c>
      <c r="K906" s="152" t="s">
        <v>4245</v>
      </c>
      <c r="L906" s="153">
        <v>43374</v>
      </c>
      <c r="M906" s="154">
        <v>354027.49</v>
      </c>
      <c r="N906" s="154">
        <v>0</v>
      </c>
    </row>
    <row r="907" spans="1:14" ht="13.75" customHeight="1" x14ac:dyDescent="0.35">
      <c r="A907" s="151" t="s">
        <v>4246</v>
      </c>
      <c r="B907" s="152" t="s">
        <v>4247</v>
      </c>
      <c r="C907" s="152" t="s">
        <v>290</v>
      </c>
      <c r="D907" s="152" t="s">
        <v>4129</v>
      </c>
      <c r="E907" s="151" t="s">
        <v>163</v>
      </c>
      <c r="F907" s="152" t="s">
        <v>4130</v>
      </c>
      <c r="G907" s="152" t="s">
        <v>154</v>
      </c>
      <c r="H907" s="152" t="s">
        <v>4243</v>
      </c>
      <c r="I907" s="152" t="s">
        <v>4248</v>
      </c>
      <c r="J907" s="152" t="s">
        <v>4249</v>
      </c>
      <c r="K907" s="152" t="s">
        <v>4250</v>
      </c>
      <c r="L907" s="153">
        <v>43252</v>
      </c>
      <c r="M907" s="154">
        <v>271153.33</v>
      </c>
      <c r="N907" s="154">
        <v>0</v>
      </c>
    </row>
    <row r="908" spans="1:14" ht="13.75" customHeight="1" x14ac:dyDescent="0.35">
      <c r="A908" s="151" t="s">
        <v>4251</v>
      </c>
      <c r="B908" s="152" t="s">
        <v>4252</v>
      </c>
      <c r="C908" s="152" t="s">
        <v>150</v>
      </c>
      <c r="D908" s="152" t="s">
        <v>4253</v>
      </c>
      <c r="E908" s="151" t="s">
        <v>163</v>
      </c>
      <c r="F908" s="152" t="s">
        <v>1370</v>
      </c>
      <c r="G908" s="152" t="s">
        <v>154</v>
      </c>
      <c r="H908" s="152" t="s">
        <v>4254</v>
      </c>
      <c r="I908" s="152" t="s">
        <v>3255</v>
      </c>
      <c r="J908" s="152" t="s">
        <v>4255</v>
      </c>
      <c r="K908" s="152" t="s">
        <v>4256</v>
      </c>
      <c r="L908" s="153">
        <v>43390</v>
      </c>
      <c r="M908" s="154">
        <v>155000</v>
      </c>
      <c r="N908" s="154">
        <v>0</v>
      </c>
    </row>
    <row r="909" spans="1:14" ht="13.75" customHeight="1" x14ac:dyDescent="0.35">
      <c r="A909" s="151" t="s">
        <v>4257</v>
      </c>
      <c r="B909" s="152" t="s">
        <v>4258</v>
      </c>
      <c r="C909" s="152" t="s">
        <v>3004</v>
      </c>
      <c r="D909" s="152" t="s">
        <v>583</v>
      </c>
      <c r="E909" s="151" t="s">
        <v>152</v>
      </c>
      <c r="F909" s="152" t="s">
        <v>164</v>
      </c>
      <c r="G909" s="152" t="s">
        <v>154</v>
      </c>
      <c r="H909" s="152" t="s">
        <v>4259</v>
      </c>
      <c r="I909" s="152" t="s">
        <v>4260</v>
      </c>
      <c r="J909" s="152" t="s">
        <v>4261</v>
      </c>
      <c r="K909" s="152" t="s">
        <v>4262</v>
      </c>
      <c r="L909" s="153">
        <v>43313</v>
      </c>
      <c r="M909" s="154">
        <v>798653.24</v>
      </c>
      <c r="N909" s="154">
        <v>0</v>
      </c>
    </row>
    <row r="910" spans="1:14" ht="13.75" customHeight="1" x14ac:dyDescent="0.35">
      <c r="A910" s="151" t="s">
        <v>4263</v>
      </c>
      <c r="B910" s="152" t="s">
        <v>4264</v>
      </c>
      <c r="C910" s="152" t="s">
        <v>290</v>
      </c>
      <c r="D910" s="152" t="s">
        <v>4129</v>
      </c>
      <c r="E910" s="151" t="s">
        <v>163</v>
      </c>
      <c r="F910" s="152" t="s">
        <v>4130</v>
      </c>
      <c r="G910" s="152" t="s">
        <v>154</v>
      </c>
      <c r="H910" s="152" t="s">
        <v>4265</v>
      </c>
      <c r="I910" s="152" t="s">
        <v>1162</v>
      </c>
      <c r="J910" s="152" t="s">
        <v>4266</v>
      </c>
      <c r="K910" s="152" t="s">
        <v>4267</v>
      </c>
      <c r="L910" s="153">
        <v>43242</v>
      </c>
      <c r="M910" s="154">
        <v>291820.09000000003</v>
      </c>
      <c r="N910" s="154">
        <v>0</v>
      </c>
    </row>
    <row r="911" spans="1:14" ht="13.75" customHeight="1" x14ac:dyDescent="0.35">
      <c r="A911" s="151" t="s">
        <v>4268</v>
      </c>
      <c r="B911" s="152" t="s">
        <v>4269</v>
      </c>
      <c r="C911" s="152" t="s">
        <v>642</v>
      </c>
      <c r="D911" s="152" t="s">
        <v>4270</v>
      </c>
      <c r="E911" s="151" t="s">
        <v>163</v>
      </c>
      <c r="F911" s="152" t="s">
        <v>556</v>
      </c>
      <c r="G911" s="152" t="s">
        <v>154</v>
      </c>
      <c r="H911" s="152" t="s">
        <v>4271</v>
      </c>
      <c r="I911" s="152" t="s">
        <v>4272</v>
      </c>
      <c r="J911" s="152" t="s">
        <v>4273</v>
      </c>
      <c r="K911" s="152" t="s">
        <v>4274</v>
      </c>
      <c r="L911" s="153">
        <v>43405</v>
      </c>
      <c r="M911" s="154">
        <v>147400</v>
      </c>
      <c r="N911" s="154">
        <v>0</v>
      </c>
    </row>
    <row r="912" spans="1:14" ht="13.75" customHeight="1" x14ac:dyDescent="0.35">
      <c r="A912" s="151" t="s">
        <v>4275</v>
      </c>
      <c r="B912" s="152" t="s">
        <v>4276</v>
      </c>
      <c r="C912" s="152" t="s">
        <v>4277</v>
      </c>
      <c r="D912" s="152" t="s">
        <v>8030</v>
      </c>
      <c r="E912" s="151" t="s">
        <v>260</v>
      </c>
      <c r="F912" s="152" t="s">
        <v>200</v>
      </c>
      <c r="G912" s="152" t="s">
        <v>220</v>
      </c>
      <c r="H912" s="152" t="s">
        <v>226</v>
      </c>
      <c r="I912" s="152" t="s">
        <v>577</v>
      </c>
      <c r="J912" s="152" t="s">
        <v>150</v>
      </c>
      <c r="K912" s="152" t="s">
        <v>150</v>
      </c>
      <c r="L912" s="153">
        <v>43395</v>
      </c>
      <c r="M912" s="154">
        <v>114665.60000000001</v>
      </c>
      <c r="N912" s="154">
        <v>28666.350000000009</v>
      </c>
    </row>
    <row r="913" spans="1:14" ht="13.75" customHeight="1" x14ac:dyDescent="0.35">
      <c r="A913" s="151" t="s">
        <v>4278</v>
      </c>
      <c r="B913" s="152" t="s">
        <v>4279</v>
      </c>
      <c r="C913" s="152" t="s">
        <v>150</v>
      </c>
      <c r="D913" s="152" t="s">
        <v>697</v>
      </c>
      <c r="E913" s="151" t="s">
        <v>163</v>
      </c>
      <c r="F913" s="152" t="s">
        <v>698</v>
      </c>
      <c r="G913" s="152" t="s">
        <v>154</v>
      </c>
      <c r="H913" s="152" t="s">
        <v>4280</v>
      </c>
      <c r="I913" s="152" t="s">
        <v>700</v>
      </c>
      <c r="J913" s="152" t="s">
        <v>150</v>
      </c>
      <c r="K913" s="152" t="s">
        <v>150</v>
      </c>
      <c r="L913" s="153">
        <v>43435</v>
      </c>
      <c r="M913" s="154">
        <v>5999989.9000000004</v>
      </c>
      <c r="N913" s="154">
        <v>0</v>
      </c>
    </row>
    <row r="914" spans="1:14" ht="13.75" customHeight="1" x14ac:dyDescent="0.35">
      <c r="A914" s="151" t="s">
        <v>4281</v>
      </c>
      <c r="B914" s="152" t="s">
        <v>4282</v>
      </c>
      <c r="C914" s="152" t="s">
        <v>4283</v>
      </c>
      <c r="D914" s="152" t="s">
        <v>1364</v>
      </c>
      <c r="E914" s="151" t="s">
        <v>163</v>
      </c>
      <c r="F914" s="152" t="s">
        <v>153</v>
      </c>
      <c r="G914" s="152" t="s">
        <v>154</v>
      </c>
      <c r="H914" s="152" t="s">
        <v>4284</v>
      </c>
      <c r="I914" s="152" t="s">
        <v>2475</v>
      </c>
      <c r="J914" s="152" t="s">
        <v>4285</v>
      </c>
      <c r="K914" s="152" t="s">
        <v>4286</v>
      </c>
      <c r="L914" s="153">
        <v>43427</v>
      </c>
      <c r="M914" s="154">
        <v>457440</v>
      </c>
      <c r="N914" s="154">
        <v>0</v>
      </c>
    </row>
    <row r="915" spans="1:14" ht="13.75" customHeight="1" x14ac:dyDescent="0.35">
      <c r="A915" s="151" t="s">
        <v>4287</v>
      </c>
      <c r="B915" s="152" t="s">
        <v>4288</v>
      </c>
      <c r="C915" s="152" t="s">
        <v>150</v>
      </c>
      <c r="D915" s="152" t="s">
        <v>4289</v>
      </c>
      <c r="E915" s="151" t="s">
        <v>163</v>
      </c>
      <c r="F915" s="152" t="s">
        <v>4290</v>
      </c>
      <c r="G915" s="152" t="s">
        <v>154</v>
      </c>
      <c r="H915" s="152" t="s">
        <v>4291</v>
      </c>
      <c r="I915" s="152" t="s">
        <v>4292</v>
      </c>
      <c r="J915" s="152" t="s">
        <v>4293</v>
      </c>
      <c r="K915" s="152" t="s">
        <v>4294</v>
      </c>
      <c r="L915" s="153">
        <v>42751</v>
      </c>
      <c r="M915" s="154">
        <v>319386</v>
      </c>
      <c r="N915" s="154">
        <v>0</v>
      </c>
    </row>
    <row r="916" spans="1:14" ht="13.75" customHeight="1" x14ac:dyDescent="0.35">
      <c r="A916" s="151" t="s">
        <v>4295</v>
      </c>
      <c r="B916" s="152" t="s">
        <v>4296</v>
      </c>
      <c r="C916" s="152" t="s">
        <v>150</v>
      </c>
      <c r="D916" s="152" t="s">
        <v>705</v>
      </c>
      <c r="E916" s="151" t="s">
        <v>163</v>
      </c>
      <c r="F916" s="152" t="s">
        <v>706</v>
      </c>
      <c r="G916" s="152" t="s">
        <v>154</v>
      </c>
      <c r="H916" s="152" t="s">
        <v>3182</v>
      </c>
      <c r="I916" s="152" t="s">
        <v>2469</v>
      </c>
      <c r="J916" s="152" t="s">
        <v>4297</v>
      </c>
      <c r="K916" s="152" t="s">
        <v>4298</v>
      </c>
      <c r="L916" s="153">
        <v>43412</v>
      </c>
      <c r="M916" s="154">
        <v>256788</v>
      </c>
      <c r="N916" s="154">
        <v>0</v>
      </c>
    </row>
    <row r="917" spans="1:14" ht="13.75" customHeight="1" x14ac:dyDescent="0.35">
      <c r="A917" s="151" t="s">
        <v>4299</v>
      </c>
      <c r="B917" s="152" t="s">
        <v>4300</v>
      </c>
      <c r="C917" s="152" t="s">
        <v>642</v>
      </c>
      <c r="D917" s="152" t="s">
        <v>4270</v>
      </c>
      <c r="E917" s="151" t="s">
        <v>163</v>
      </c>
      <c r="F917" s="152" t="s">
        <v>556</v>
      </c>
      <c r="G917" s="152" t="s">
        <v>154</v>
      </c>
      <c r="H917" s="152" t="s">
        <v>4301</v>
      </c>
      <c r="I917" s="152" t="s">
        <v>465</v>
      </c>
      <c r="J917" s="152" t="s">
        <v>4302</v>
      </c>
      <c r="K917" s="152" t="s">
        <v>4303</v>
      </c>
      <c r="L917" s="153">
        <v>43339</v>
      </c>
      <c r="M917" s="154">
        <v>1041031.2</v>
      </c>
      <c r="N917" s="154">
        <v>0</v>
      </c>
    </row>
    <row r="918" spans="1:14" ht="13.75" customHeight="1" x14ac:dyDescent="0.35">
      <c r="A918" s="151" t="s">
        <v>4304</v>
      </c>
      <c r="B918" s="152" t="s">
        <v>4305</v>
      </c>
      <c r="C918" s="152" t="s">
        <v>4306</v>
      </c>
      <c r="D918" s="152" t="s">
        <v>1313</v>
      </c>
      <c r="E918" s="151" t="s">
        <v>163</v>
      </c>
      <c r="F918" s="152" t="s">
        <v>487</v>
      </c>
      <c r="G918" s="152" t="s">
        <v>154</v>
      </c>
      <c r="H918" s="152" t="s">
        <v>3272</v>
      </c>
      <c r="I918" s="152" t="s">
        <v>4307</v>
      </c>
      <c r="J918" s="152" t="s">
        <v>4308</v>
      </c>
      <c r="K918" s="152" t="s">
        <v>4309</v>
      </c>
      <c r="L918" s="153">
        <v>43490</v>
      </c>
      <c r="M918" s="154">
        <v>187835.71</v>
      </c>
      <c r="N918" s="154">
        <v>0</v>
      </c>
    </row>
    <row r="919" spans="1:14" ht="13.75" customHeight="1" x14ac:dyDescent="0.35">
      <c r="A919" s="151" t="s">
        <v>4310</v>
      </c>
      <c r="B919" s="152" t="s">
        <v>4311</v>
      </c>
      <c r="C919" s="152" t="s">
        <v>150</v>
      </c>
      <c r="D919" s="152" t="s">
        <v>318</v>
      </c>
      <c r="E919" s="151" t="s">
        <v>260</v>
      </c>
      <c r="F919" s="152" t="s">
        <v>319</v>
      </c>
      <c r="G919" s="152" t="s">
        <v>154</v>
      </c>
      <c r="H919" s="152" t="s">
        <v>2680</v>
      </c>
      <c r="I919" s="152" t="s">
        <v>3137</v>
      </c>
      <c r="J919" s="152" t="s">
        <v>4312</v>
      </c>
      <c r="K919" s="152" t="s">
        <v>150</v>
      </c>
      <c r="L919" s="153">
        <v>43313</v>
      </c>
      <c r="M919" s="154">
        <v>138601.9</v>
      </c>
      <c r="N919" s="154">
        <v>32340.36</v>
      </c>
    </row>
    <row r="920" spans="1:14" ht="13.75" customHeight="1" x14ac:dyDescent="0.35">
      <c r="A920" s="151" t="s">
        <v>4313</v>
      </c>
      <c r="B920" s="152" t="s">
        <v>4311</v>
      </c>
      <c r="C920" s="152" t="s">
        <v>150</v>
      </c>
      <c r="D920" s="152" t="s">
        <v>318</v>
      </c>
      <c r="E920" s="151" t="s">
        <v>260</v>
      </c>
      <c r="F920" s="152" t="s">
        <v>319</v>
      </c>
      <c r="G920" s="152" t="s">
        <v>154</v>
      </c>
      <c r="H920" s="152" t="s">
        <v>3136</v>
      </c>
      <c r="I920" s="152" t="s">
        <v>2675</v>
      </c>
      <c r="J920" s="152" t="s">
        <v>4314</v>
      </c>
      <c r="K920" s="152" t="s">
        <v>150</v>
      </c>
      <c r="L920" s="153">
        <v>43313</v>
      </c>
      <c r="M920" s="154">
        <v>158782.35</v>
      </c>
      <c r="N920" s="154">
        <v>37049.170000000013</v>
      </c>
    </row>
    <row r="921" spans="1:14" ht="13.75" customHeight="1" x14ac:dyDescent="0.35">
      <c r="A921" s="151" t="s">
        <v>2532</v>
      </c>
      <c r="B921" s="152" t="s">
        <v>2673</v>
      </c>
      <c r="C921" s="152" t="s">
        <v>150</v>
      </c>
      <c r="D921" s="152" t="s">
        <v>318</v>
      </c>
      <c r="E921" s="151" t="s">
        <v>260</v>
      </c>
      <c r="F921" s="152" t="s">
        <v>319</v>
      </c>
      <c r="G921" s="152" t="s">
        <v>154</v>
      </c>
      <c r="H921" s="152" t="s">
        <v>3136</v>
      </c>
      <c r="I921" s="152" t="s">
        <v>2675</v>
      </c>
      <c r="J921" s="152" t="s">
        <v>4314</v>
      </c>
      <c r="K921" s="152" t="s">
        <v>150</v>
      </c>
      <c r="L921" s="153">
        <v>43313</v>
      </c>
      <c r="M921" s="154">
        <v>158782.35</v>
      </c>
      <c r="N921" s="154">
        <v>37049.170000000013</v>
      </c>
    </row>
    <row r="922" spans="1:14" ht="13.75" customHeight="1" x14ac:dyDescent="0.35">
      <c r="A922" s="151" t="s">
        <v>4315</v>
      </c>
      <c r="B922" s="152" t="s">
        <v>4316</v>
      </c>
      <c r="C922" s="152" t="s">
        <v>150</v>
      </c>
      <c r="D922" s="152" t="s">
        <v>998</v>
      </c>
      <c r="E922" s="151" t="s">
        <v>163</v>
      </c>
      <c r="F922" s="152" t="s">
        <v>200</v>
      </c>
      <c r="G922" s="152" t="s">
        <v>220</v>
      </c>
      <c r="H922" s="152" t="s">
        <v>426</v>
      </c>
      <c r="I922" s="152" t="s">
        <v>4317</v>
      </c>
      <c r="J922" s="152" t="s">
        <v>150</v>
      </c>
      <c r="K922" s="152" t="s">
        <v>150</v>
      </c>
      <c r="L922" s="153">
        <v>43444</v>
      </c>
      <c r="M922" s="154">
        <v>335215.43</v>
      </c>
      <c r="N922" s="154">
        <v>0</v>
      </c>
    </row>
    <row r="923" spans="1:14" ht="13.75" customHeight="1" x14ac:dyDescent="0.35">
      <c r="A923" s="151" t="s">
        <v>4318</v>
      </c>
      <c r="B923" s="152" t="s">
        <v>4319</v>
      </c>
      <c r="C923" s="152" t="s">
        <v>642</v>
      </c>
      <c r="D923" s="152" t="s">
        <v>4270</v>
      </c>
      <c r="E923" s="151" t="s">
        <v>163</v>
      </c>
      <c r="F923" s="152" t="s">
        <v>556</v>
      </c>
      <c r="G923" s="152" t="s">
        <v>154</v>
      </c>
      <c r="H923" s="152" t="s">
        <v>4320</v>
      </c>
      <c r="I923" s="152" t="s">
        <v>4321</v>
      </c>
      <c r="J923" s="152" t="s">
        <v>4322</v>
      </c>
      <c r="K923" s="152" t="s">
        <v>4323</v>
      </c>
      <c r="L923" s="153">
        <v>43405</v>
      </c>
      <c r="M923" s="154">
        <v>121746.88</v>
      </c>
      <c r="N923" s="154">
        <v>0</v>
      </c>
    </row>
    <row r="924" spans="1:14" ht="13.75" customHeight="1" x14ac:dyDescent="0.35">
      <c r="A924" s="151" t="s">
        <v>4324</v>
      </c>
      <c r="B924" s="152" t="s">
        <v>4200</v>
      </c>
      <c r="C924" s="152" t="s">
        <v>150</v>
      </c>
      <c r="D924" s="152" t="s">
        <v>1834</v>
      </c>
      <c r="E924" s="151" t="s">
        <v>163</v>
      </c>
      <c r="F924" s="152" t="s">
        <v>4201</v>
      </c>
      <c r="G924" s="152" t="s">
        <v>154</v>
      </c>
      <c r="H924" s="152" t="s">
        <v>4001</v>
      </c>
      <c r="I924" s="152" t="s">
        <v>4202</v>
      </c>
      <c r="J924" s="152" t="s">
        <v>4203</v>
      </c>
      <c r="K924" s="152" t="s">
        <v>150</v>
      </c>
      <c r="L924" s="153">
        <v>43287</v>
      </c>
      <c r="M924" s="154">
        <v>184000</v>
      </c>
      <c r="N924" s="154">
        <v>0</v>
      </c>
    </row>
    <row r="925" spans="1:14" ht="13.75" customHeight="1" x14ac:dyDescent="0.35">
      <c r="A925" s="151" t="s">
        <v>4325</v>
      </c>
      <c r="B925" s="152" t="s">
        <v>4200</v>
      </c>
      <c r="C925" s="152" t="s">
        <v>150</v>
      </c>
      <c r="D925" s="152" t="s">
        <v>1834</v>
      </c>
      <c r="E925" s="151" t="s">
        <v>163</v>
      </c>
      <c r="F925" s="152" t="s">
        <v>4201</v>
      </c>
      <c r="G925" s="152" t="s">
        <v>154</v>
      </c>
      <c r="H925" s="152" t="s">
        <v>4001</v>
      </c>
      <c r="I925" s="152" t="s">
        <v>4202</v>
      </c>
      <c r="J925" s="152" t="s">
        <v>4203</v>
      </c>
      <c r="K925" s="152" t="s">
        <v>150</v>
      </c>
      <c r="L925" s="153">
        <v>43287</v>
      </c>
      <c r="M925" s="154">
        <v>184000</v>
      </c>
      <c r="N925" s="154">
        <v>0</v>
      </c>
    </row>
    <row r="926" spans="1:14" ht="13.75" customHeight="1" x14ac:dyDescent="0.35">
      <c r="A926" s="151" t="s">
        <v>4326</v>
      </c>
      <c r="B926" s="152" t="s">
        <v>4200</v>
      </c>
      <c r="C926" s="152" t="s">
        <v>150</v>
      </c>
      <c r="D926" s="152" t="s">
        <v>1834</v>
      </c>
      <c r="E926" s="151" t="s">
        <v>163</v>
      </c>
      <c r="F926" s="152" t="s">
        <v>4201</v>
      </c>
      <c r="G926" s="152" t="s">
        <v>154</v>
      </c>
      <c r="H926" s="152" t="s">
        <v>4001</v>
      </c>
      <c r="I926" s="152" t="s">
        <v>4202</v>
      </c>
      <c r="J926" s="152" t="s">
        <v>4203</v>
      </c>
      <c r="K926" s="152" t="s">
        <v>150</v>
      </c>
      <c r="L926" s="153">
        <v>43287</v>
      </c>
      <c r="M926" s="154">
        <v>184000</v>
      </c>
      <c r="N926" s="154">
        <v>0</v>
      </c>
    </row>
    <row r="927" spans="1:14" ht="13.75" customHeight="1" x14ac:dyDescent="0.35">
      <c r="A927" s="151" t="s">
        <v>4327</v>
      </c>
      <c r="B927" s="152" t="s">
        <v>4200</v>
      </c>
      <c r="C927" s="152" t="s">
        <v>150</v>
      </c>
      <c r="D927" s="152" t="s">
        <v>1834</v>
      </c>
      <c r="E927" s="151" t="s">
        <v>163</v>
      </c>
      <c r="F927" s="152" t="s">
        <v>4201</v>
      </c>
      <c r="G927" s="152" t="s">
        <v>154</v>
      </c>
      <c r="H927" s="152" t="s">
        <v>4001</v>
      </c>
      <c r="I927" s="152" t="s">
        <v>4202</v>
      </c>
      <c r="J927" s="152" t="s">
        <v>4328</v>
      </c>
      <c r="K927" s="152" t="s">
        <v>150</v>
      </c>
      <c r="L927" s="153">
        <v>43287</v>
      </c>
      <c r="M927" s="154">
        <v>184000</v>
      </c>
      <c r="N927" s="154">
        <v>0</v>
      </c>
    </row>
    <row r="928" spans="1:14" ht="13.75" customHeight="1" x14ac:dyDescent="0.35">
      <c r="A928" s="151" t="s">
        <v>4329</v>
      </c>
      <c r="B928" s="152" t="s">
        <v>4200</v>
      </c>
      <c r="C928" s="152" t="s">
        <v>150</v>
      </c>
      <c r="D928" s="152" t="s">
        <v>1834</v>
      </c>
      <c r="E928" s="151" t="s">
        <v>163</v>
      </c>
      <c r="F928" s="152" t="s">
        <v>4201</v>
      </c>
      <c r="G928" s="152" t="s">
        <v>154</v>
      </c>
      <c r="H928" s="152" t="s">
        <v>4001</v>
      </c>
      <c r="I928" s="152" t="s">
        <v>4202</v>
      </c>
      <c r="J928" s="152" t="s">
        <v>4203</v>
      </c>
      <c r="K928" s="152" t="s">
        <v>150</v>
      </c>
      <c r="L928" s="153">
        <v>43287</v>
      </c>
      <c r="M928" s="154">
        <v>184000</v>
      </c>
      <c r="N928" s="154">
        <v>0</v>
      </c>
    </row>
    <row r="929" spans="1:14" ht="13.75" customHeight="1" x14ac:dyDescent="0.35">
      <c r="A929" s="151" t="s">
        <v>4330</v>
      </c>
      <c r="B929" s="152" t="s">
        <v>4200</v>
      </c>
      <c r="C929" s="152" t="s">
        <v>150</v>
      </c>
      <c r="D929" s="152" t="s">
        <v>1834</v>
      </c>
      <c r="E929" s="151" t="s">
        <v>163</v>
      </c>
      <c r="F929" s="152" t="s">
        <v>4201</v>
      </c>
      <c r="G929" s="152" t="s">
        <v>154</v>
      </c>
      <c r="H929" s="152" t="s">
        <v>4001</v>
      </c>
      <c r="I929" s="152" t="s">
        <v>4202</v>
      </c>
      <c r="J929" s="152" t="s">
        <v>4203</v>
      </c>
      <c r="K929" s="152" t="s">
        <v>150</v>
      </c>
      <c r="L929" s="153">
        <v>43287</v>
      </c>
      <c r="M929" s="154">
        <v>184000</v>
      </c>
      <c r="N929" s="154">
        <v>0</v>
      </c>
    </row>
    <row r="930" spans="1:14" ht="13.75" customHeight="1" x14ac:dyDescent="0.35">
      <c r="A930" s="151" t="s">
        <v>4331</v>
      </c>
      <c r="B930" s="152" t="s">
        <v>4332</v>
      </c>
      <c r="C930" s="152" t="s">
        <v>150</v>
      </c>
      <c r="D930" s="152" t="s">
        <v>318</v>
      </c>
      <c r="E930" s="151" t="s">
        <v>260</v>
      </c>
      <c r="F930" s="152" t="s">
        <v>319</v>
      </c>
      <c r="G930" s="152" t="s">
        <v>154</v>
      </c>
      <c r="H930" s="152" t="s">
        <v>4333</v>
      </c>
      <c r="I930" s="152" t="s">
        <v>3655</v>
      </c>
      <c r="J930" s="152" t="s">
        <v>321</v>
      </c>
      <c r="K930" s="152" t="s">
        <v>4334</v>
      </c>
      <c r="L930" s="153">
        <v>43418</v>
      </c>
      <c r="M930" s="154">
        <v>366623.81</v>
      </c>
      <c r="N930" s="154">
        <v>94711.140000000014</v>
      </c>
    </row>
    <row r="931" spans="1:14" ht="13.75" customHeight="1" x14ac:dyDescent="0.35">
      <c r="A931" s="151" t="s">
        <v>4335</v>
      </c>
      <c r="B931" s="152" t="s">
        <v>4336</v>
      </c>
      <c r="C931" s="152" t="s">
        <v>150</v>
      </c>
      <c r="D931" s="152" t="s">
        <v>4337</v>
      </c>
      <c r="E931" s="151" t="s">
        <v>163</v>
      </c>
      <c r="F931" s="152" t="s">
        <v>4338</v>
      </c>
      <c r="G931" s="152" t="s">
        <v>154</v>
      </c>
      <c r="H931" s="152" t="s">
        <v>4339</v>
      </c>
      <c r="I931" s="152" t="s">
        <v>4340</v>
      </c>
      <c r="J931" s="152" t="s">
        <v>150</v>
      </c>
      <c r="K931" s="152" t="s">
        <v>150</v>
      </c>
      <c r="L931" s="153">
        <v>43435</v>
      </c>
      <c r="M931" s="154">
        <v>121529.62</v>
      </c>
      <c r="N931" s="154">
        <v>0</v>
      </c>
    </row>
    <row r="932" spans="1:14" ht="13.75" customHeight="1" x14ac:dyDescent="0.35">
      <c r="A932" s="151" t="s">
        <v>4341</v>
      </c>
      <c r="B932" s="152" t="s">
        <v>4342</v>
      </c>
      <c r="C932" s="152" t="s">
        <v>150</v>
      </c>
      <c r="D932" s="152" t="s">
        <v>4343</v>
      </c>
      <c r="E932" s="151" t="s">
        <v>260</v>
      </c>
      <c r="F932" s="152" t="s">
        <v>153</v>
      </c>
      <c r="G932" s="152" t="s">
        <v>154</v>
      </c>
      <c r="H932" s="152" t="s">
        <v>4344</v>
      </c>
      <c r="I932" s="152" t="s">
        <v>4345</v>
      </c>
      <c r="J932" s="152" t="s">
        <v>4346</v>
      </c>
      <c r="K932" s="152" t="s">
        <v>4347</v>
      </c>
      <c r="L932" s="153">
        <v>43432</v>
      </c>
      <c r="M932" s="154">
        <v>631254</v>
      </c>
      <c r="N932" s="154">
        <v>163073.95000000001</v>
      </c>
    </row>
    <row r="933" spans="1:14" ht="13.75" customHeight="1" x14ac:dyDescent="0.35">
      <c r="A933" s="151" t="s">
        <v>4348</v>
      </c>
      <c r="B933" s="152" t="s">
        <v>4349</v>
      </c>
      <c r="C933" s="152" t="s">
        <v>150</v>
      </c>
      <c r="D933" s="152" t="s">
        <v>2823</v>
      </c>
      <c r="E933" s="151" t="s">
        <v>163</v>
      </c>
      <c r="F933" s="152" t="s">
        <v>517</v>
      </c>
      <c r="G933" s="152" t="s">
        <v>154</v>
      </c>
      <c r="H933" s="152" t="s">
        <v>4350</v>
      </c>
      <c r="I933" s="152" t="s">
        <v>2825</v>
      </c>
      <c r="J933" s="152" t="s">
        <v>4351</v>
      </c>
      <c r="K933" s="152" t="s">
        <v>4352</v>
      </c>
      <c r="L933" s="153">
        <v>43441</v>
      </c>
      <c r="M933" s="154">
        <v>358325</v>
      </c>
      <c r="N933" s="154">
        <v>0</v>
      </c>
    </row>
    <row r="934" spans="1:14" ht="13.75" customHeight="1" x14ac:dyDescent="0.35">
      <c r="A934" s="151" t="s">
        <v>4353</v>
      </c>
      <c r="B934" s="152" t="s">
        <v>4354</v>
      </c>
      <c r="C934" s="152" t="s">
        <v>150</v>
      </c>
      <c r="D934" s="152" t="s">
        <v>449</v>
      </c>
      <c r="E934" s="151" t="s">
        <v>163</v>
      </c>
      <c r="F934" s="152" t="s">
        <v>164</v>
      </c>
      <c r="G934" s="152" t="s">
        <v>154</v>
      </c>
      <c r="H934" s="152" t="s">
        <v>4355</v>
      </c>
      <c r="I934" s="152" t="s">
        <v>4356</v>
      </c>
      <c r="J934" s="152" t="s">
        <v>4357</v>
      </c>
      <c r="K934" s="152" t="s">
        <v>4357</v>
      </c>
      <c r="L934" s="153">
        <v>43454</v>
      </c>
      <c r="M934" s="154">
        <v>200000</v>
      </c>
      <c r="N934" s="154">
        <v>0</v>
      </c>
    </row>
    <row r="935" spans="1:14" ht="13.75" customHeight="1" x14ac:dyDescent="0.35">
      <c r="A935" s="151" t="s">
        <v>4358</v>
      </c>
      <c r="B935" s="152" t="s">
        <v>2673</v>
      </c>
      <c r="C935" s="152" t="s">
        <v>150</v>
      </c>
      <c r="D935" s="152" t="s">
        <v>318</v>
      </c>
      <c r="E935" s="151" t="s">
        <v>260</v>
      </c>
      <c r="F935" s="152" t="s">
        <v>319</v>
      </c>
      <c r="G935" s="152" t="s">
        <v>154</v>
      </c>
      <c r="H935" s="152" t="s">
        <v>4359</v>
      </c>
      <c r="I935" s="152" t="s">
        <v>2675</v>
      </c>
      <c r="J935" s="152" t="s">
        <v>4312</v>
      </c>
      <c r="K935" s="152" t="s">
        <v>150</v>
      </c>
      <c r="L935" s="153">
        <v>43448</v>
      </c>
      <c r="M935" s="154">
        <v>131189.79999999999</v>
      </c>
      <c r="N935" s="154">
        <v>34983.919999999976</v>
      </c>
    </row>
    <row r="936" spans="1:14" ht="13.75" customHeight="1" x14ac:dyDescent="0.35">
      <c r="A936" s="151" t="s">
        <v>4360</v>
      </c>
      <c r="B936" s="152" t="s">
        <v>2673</v>
      </c>
      <c r="C936" s="152" t="s">
        <v>150</v>
      </c>
      <c r="D936" s="152" t="s">
        <v>318</v>
      </c>
      <c r="E936" s="151" t="s">
        <v>260</v>
      </c>
      <c r="F936" s="152" t="s">
        <v>319</v>
      </c>
      <c r="G936" s="152" t="s">
        <v>154</v>
      </c>
      <c r="H936" s="152" t="s">
        <v>2174</v>
      </c>
      <c r="I936" s="152" t="s">
        <v>2675</v>
      </c>
      <c r="J936" s="152" t="s">
        <v>4312</v>
      </c>
      <c r="K936" s="152" t="s">
        <v>150</v>
      </c>
      <c r="L936" s="153">
        <v>43448</v>
      </c>
      <c r="M936" s="154">
        <v>131189.79999999999</v>
      </c>
      <c r="N936" s="154">
        <v>34983.919999999976</v>
      </c>
    </row>
    <row r="937" spans="1:14" ht="13.75" customHeight="1" x14ac:dyDescent="0.35">
      <c r="A937" s="151" t="s">
        <v>4361</v>
      </c>
      <c r="B937" s="152" t="s">
        <v>2673</v>
      </c>
      <c r="C937" s="152" t="s">
        <v>150</v>
      </c>
      <c r="D937" s="152" t="s">
        <v>318</v>
      </c>
      <c r="E937" s="151" t="s">
        <v>260</v>
      </c>
      <c r="F937" s="152" t="s">
        <v>319</v>
      </c>
      <c r="G937" s="152" t="s">
        <v>154</v>
      </c>
      <c r="H937" s="152" t="s">
        <v>2174</v>
      </c>
      <c r="I937" s="152" t="s">
        <v>2675</v>
      </c>
      <c r="J937" s="152" t="s">
        <v>4312</v>
      </c>
      <c r="K937" s="152" t="s">
        <v>150</v>
      </c>
      <c r="L937" s="153">
        <v>43448</v>
      </c>
      <c r="M937" s="154">
        <v>131189.79999999999</v>
      </c>
      <c r="N937" s="154">
        <v>34983.919999999976</v>
      </c>
    </row>
    <row r="938" spans="1:14" ht="13.75" customHeight="1" x14ac:dyDescent="0.35">
      <c r="A938" s="151" t="s">
        <v>2542</v>
      </c>
      <c r="B938" s="152" t="s">
        <v>2673</v>
      </c>
      <c r="C938" s="152" t="s">
        <v>150</v>
      </c>
      <c r="D938" s="152" t="s">
        <v>318</v>
      </c>
      <c r="E938" s="151" t="s">
        <v>260</v>
      </c>
      <c r="F938" s="152" t="s">
        <v>319</v>
      </c>
      <c r="G938" s="152" t="s">
        <v>154</v>
      </c>
      <c r="H938" s="152" t="s">
        <v>2174</v>
      </c>
      <c r="I938" s="152" t="s">
        <v>2675</v>
      </c>
      <c r="J938" s="152" t="s">
        <v>4312</v>
      </c>
      <c r="K938" s="152" t="s">
        <v>150</v>
      </c>
      <c r="L938" s="153">
        <v>43448</v>
      </c>
      <c r="M938" s="154">
        <v>131189.79999999999</v>
      </c>
      <c r="N938" s="154">
        <v>34983.919999999976</v>
      </c>
    </row>
    <row r="939" spans="1:14" ht="13.75" customHeight="1" x14ac:dyDescent="0.35">
      <c r="A939" s="151" t="s">
        <v>4362</v>
      </c>
      <c r="B939" s="152" t="s">
        <v>2673</v>
      </c>
      <c r="C939" s="152" t="s">
        <v>150</v>
      </c>
      <c r="D939" s="152" t="s">
        <v>318</v>
      </c>
      <c r="E939" s="151" t="s">
        <v>260</v>
      </c>
      <c r="F939" s="152" t="s">
        <v>319</v>
      </c>
      <c r="G939" s="152" t="s">
        <v>154</v>
      </c>
      <c r="H939" s="152" t="s">
        <v>2174</v>
      </c>
      <c r="I939" s="152" t="s">
        <v>2675</v>
      </c>
      <c r="J939" s="152" t="s">
        <v>4312</v>
      </c>
      <c r="K939" s="152" t="s">
        <v>150</v>
      </c>
      <c r="L939" s="153">
        <v>43448</v>
      </c>
      <c r="M939" s="154">
        <v>131189.79999999999</v>
      </c>
      <c r="N939" s="154">
        <v>34983.919999999976</v>
      </c>
    </row>
    <row r="940" spans="1:14" ht="13.75" customHeight="1" x14ac:dyDescent="0.35">
      <c r="A940" s="151" t="s">
        <v>4363</v>
      </c>
      <c r="B940" s="152" t="s">
        <v>2673</v>
      </c>
      <c r="C940" s="152" t="s">
        <v>150</v>
      </c>
      <c r="D940" s="152" t="s">
        <v>318</v>
      </c>
      <c r="E940" s="151" t="s">
        <v>260</v>
      </c>
      <c r="F940" s="152" t="s">
        <v>319</v>
      </c>
      <c r="G940" s="152" t="s">
        <v>154</v>
      </c>
      <c r="H940" s="152" t="s">
        <v>2174</v>
      </c>
      <c r="I940" s="152" t="s">
        <v>2675</v>
      </c>
      <c r="J940" s="152" t="s">
        <v>4364</v>
      </c>
      <c r="K940" s="152" t="s">
        <v>150</v>
      </c>
      <c r="L940" s="153">
        <v>43448</v>
      </c>
      <c r="M940" s="154">
        <v>150553.70000000001</v>
      </c>
      <c r="N940" s="154">
        <v>40147.720000000023</v>
      </c>
    </row>
    <row r="941" spans="1:14" ht="13.75" customHeight="1" x14ac:dyDescent="0.35">
      <c r="A941" s="151" t="s">
        <v>4365</v>
      </c>
      <c r="B941" s="152" t="s">
        <v>2673</v>
      </c>
      <c r="C941" s="152" t="s">
        <v>150</v>
      </c>
      <c r="D941" s="152" t="s">
        <v>318</v>
      </c>
      <c r="E941" s="151" t="s">
        <v>260</v>
      </c>
      <c r="F941" s="152" t="s">
        <v>319</v>
      </c>
      <c r="G941" s="152" t="s">
        <v>154</v>
      </c>
      <c r="H941" s="152" t="s">
        <v>2174</v>
      </c>
      <c r="I941" s="152" t="s">
        <v>2675</v>
      </c>
      <c r="J941" s="152" t="s">
        <v>4364</v>
      </c>
      <c r="K941" s="152" t="s">
        <v>150</v>
      </c>
      <c r="L941" s="153">
        <v>43448</v>
      </c>
      <c r="M941" s="154">
        <v>150553.70000000001</v>
      </c>
      <c r="N941" s="154">
        <v>40147.720000000023</v>
      </c>
    </row>
    <row r="942" spans="1:14" ht="13.75" customHeight="1" x14ac:dyDescent="0.35">
      <c r="A942" s="151" t="s">
        <v>4366</v>
      </c>
      <c r="B942" s="152" t="s">
        <v>2673</v>
      </c>
      <c r="C942" s="152" t="s">
        <v>150</v>
      </c>
      <c r="D942" s="152" t="s">
        <v>318</v>
      </c>
      <c r="E942" s="151" t="s">
        <v>260</v>
      </c>
      <c r="F942" s="152" t="s">
        <v>319</v>
      </c>
      <c r="G942" s="152" t="s">
        <v>154</v>
      </c>
      <c r="H942" s="152" t="s">
        <v>2174</v>
      </c>
      <c r="I942" s="152" t="s">
        <v>2675</v>
      </c>
      <c r="J942" s="152" t="s">
        <v>4364</v>
      </c>
      <c r="K942" s="152" t="s">
        <v>150</v>
      </c>
      <c r="L942" s="153">
        <v>43448</v>
      </c>
      <c r="M942" s="154">
        <v>150553.70000000001</v>
      </c>
      <c r="N942" s="154">
        <v>40147.720000000023</v>
      </c>
    </row>
    <row r="943" spans="1:14" ht="13.75" customHeight="1" x14ac:dyDescent="0.35">
      <c r="A943" s="151" t="s">
        <v>4367</v>
      </c>
      <c r="B943" s="152" t="s">
        <v>2673</v>
      </c>
      <c r="C943" s="152" t="s">
        <v>150</v>
      </c>
      <c r="D943" s="152" t="s">
        <v>318</v>
      </c>
      <c r="E943" s="151" t="s">
        <v>260</v>
      </c>
      <c r="F943" s="152" t="s">
        <v>319</v>
      </c>
      <c r="G943" s="152" t="s">
        <v>154</v>
      </c>
      <c r="H943" s="152" t="s">
        <v>2174</v>
      </c>
      <c r="I943" s="152" t="s">
        <v>2675</v>
      </c>
      <c r="J943" s="152" t="s">
        <v>4364</v>
      </c>
      <c r="K943" s="152" t="s">
        <v>150</v>
      </c>
      <c r="L943" s="153">
        <v>43448</v>
      </c>
      <c r="M943" s="154">
        <v>150553.70000000001</v>
      </c>
      <c r="N943" s="154">
        <v>40147.720000000023</v>
      </c>
    </row>
    <row r="944" spans="1:14" ht="13.75" customHeight="1" x14ac:dyDescent="0.35">
      <c r="A944" s="151" t="s">
        <v>4368</v>
      </c>
      <c r="B944" s="152" t="s">
        <v>2673</v>
      </c>
      <c r="C944" s="152" t="s">
        <v>150</v>
      </c>
      <c r="D944" s="152" t="s">
        <v>318</v>
      </c>
      <c r="E944" s="151" t="s">
        <v>260</v>
      </c>
      <c r="F944" s="152" t="s">
        <v>319</v>
      </c>
      <c r="G944" s="152" t="s">
        <v>154</v>
      </c>
      <c r="H944" s="152" t="s">
        <v>2174</v>
      </c>
      <c r="I944" s="152" t="s">
        <v>2675</v>
      </c>
      <c r="J944" s="152" t="s">
        <v>4364</v>
      </c>
      <c r="K944" s="152" t="s">
        <v>150</v>
      </c>
      <c r="L944" s="153">
        <v>43448</v>
      </c>
      <c r="M944" s="154">
        <v>150553.70000000001</v>
      </c>
      <c r="N944" s="154">
        <v>40147.720000000023</v>
      </c>
    </row>
    <row r="945" spans="1:14" ht="13.75" customHeight="1" x14ac:dyDescent="0.35">
      <c r="A945" s="151" t="s">
        <v>4369</v>
      </c>
      <c r="B945" s="152" t="s">
        <v>2673</v>
      </c>
      <c r="C945" s="152" t="s">
        <v>150</v>
      </c>
      <c r="D945" s="152" t="s">
        <v>318</v>
      </c>
      <c r="E945" s="151" t="s">
        <v>260</v>
      </c>
      <c r="F945" s="152" t="s">
        <v>319</v>
      </c>
      <c r="G945" s="152" t="s">
        <v>154</v>
      </c>
      <c r="H945" s="152" t="s">
        <v>2174</v>
      </c>
      <c r="I945" s="152" t="s">
        <v>2675</v>
      </c>
      <c r="J945" s="152" t="s">
        <v>4364</v>
      </c>
      <c r="K945" s="152" t="s">
        <v>150</v>
      </c>
      <c r="L945" s="153">
        <v>43448</v>
      </c>
      <c r="M945" s="154">
        <v>150553.70000000001</v>
      </c>
      <c r="N945" s="154">
        <v>40147.720000000023</v>
      </c>
    </row>
    <row r="946" spans="1:14" ht="13.75" customHeight="1" x14ac:dyDescent="0.35">
      <c r="A946" s="151" t="s">
        <v>4370</v>
      </c>
      <c r="B946" s="152" t="s">
        <v>2673</v>
      </c>
      <c r="C946" s="152" t="s">
        <v>150</v>
      </c>
      <c r="D946" s="152" t="s">
        <v>318</v>
      </c>
      <c r="E946" s="151" t="s">
        <v>260</v>
      </c>
      <c r="F946" s="152" t="s">
        <v>319</v>
      </c>
      <c r="G946" s="152" t="s">
        <v>154</v>
      </c>
      <c r="H946" s="152" t="s">
        <v>2174</v>
      </c>
      <c r="I946" s="152" t="s">
        <v>2675</v>
      </c>
      <c r="J946" s="152" t="s">
        <v>4364</v>
      </c>
      <c r="K946" s="152" t="s">
        <v>150</v>
      </c>
      <c r="L946" s="153">
        <v>43448</v>
      </c>
      <c r="M946" s="154">
        <v>157853.70000000001</v>
      </c>
      <c r="N946" s="154">
        <v>42094.280000000013</v>
      </c>
    </row>
    <row r="947" spans="1:14" ht="13.75" customHeight="1" x14ac:dyDescent="0.35">
      <c r="A947" s="151" t="s">
        <v>4371</v>
      </c>
      <c r="B947" s="152" t="s">
        <v>4372</v>
      </c>
      <c r="C947" s="152" t="s">
        <v>4373</v>
      </c>
      <c r="D947" s="152" t="s">
        <v>4374</v>
      </c>
      <c r="E947" s="151" t="s">
        <v>260</v>
      </c>
      <c r="F947" s="152" t="s">
        <v>715</v>
      </c>
      <c r="G947" s="152" t="s">
        <v>220</v>
      </c>
      <c r="H947" s="152" t="s">
        <v>8085</v>
      </c>
      <c r="I947" s="152" t="s">
        <v>916</v>
      </c>
      <c r="J947" s="152" t="s">
        <v>4375</v>
      </c>
      <c r="K947" s="152" t="s">
        <v>4376</v>
      </c>
      <c r="L947" s="153">
        <v>43446</v>
      </c>
      <c r="M947" s="154">
        <v>5968320</v>
      </c>
      <c r="N947" s="154">
        <v>1591552</v>
      </c>
    </row>
    <row r="948" spans="1:14" ht="13.75" customHeight="1" x14ac:dyDescent="0.35">
      <c r="A948" s="151" t="s">
        <v>4377</v>
      </c>
      <c r="B948" s="152" t="s">
        <v>2673</v>
      </c>
      <c r="C948" s="152" t="s">
        <v>150</v>
      </c>
      <c r="D948" s="152" t="s">
        <v>318</v>
      </c>
      <c r="E948" s="151" t="s">
        <v>260</v>
      </c>
      <c r="F948" s="152" t="s">
        <v>319</v>
      </c>
      <c r="G948" s="152" t="s">
        <v>154</v>
      </c>
      <c r="H948" s="152" t="s">
        <v>2680</v>
      </c>
      <c r="I948" s="152" t="s">
        <v>2675</v>
      </c>
      <c r="J948" s="152" t="s">
        <v>4312</v>
      </c>
      <c r="K948" s="152" t="s">
        <v>150</v>
      </c>
      <c r="L948" s="153">
        <v>43374</v>
      </c>
      <c r="M948" s="154">
        <v>136721.9</v>
      </c>
      <c r="N948" s="154">
        <v>34180.47</v>
      </c>
    </row>
    <row r="949" spans="1:14" ht="13.75" customHeight="1" x14ac:dyDescent="0.35">
      <c r="A949" s="151" t="s">
        <v>4378</v>
      </c>
      <c r="B949" s="152" t="s">
        <v>2673</v>
      </c>
      <c r="C949" s="152" t="s">
        <v>150</v>
      </c>
      <c r="D949" s="152" t="s">
        <v>318</v>
      </c>
      <c r="E949" s="151" t="s">
        <v>260</v>
      </c>
      <c r="F949" s="152" t="s">
        <v>319</v>
      </c>
      <c r="G949" s="152" t="s">
        <v>154</v>
      </c>
      <c r="H949" s="152" t="s">
        <v>3136</v>
      </c>
      <c r="I949" s="152" t="s">
        <v>2675</v>
      </c>
      <c r="J949" s="152" t="s">
        <v>4314</v>
      </c>
      <c r="K949" s="152" t="s">
        <v>150</v>
      </c>
      <c r="L949" s="153">
        <v>43374</v>
      </c>
      <c r="M949" s="154">
        <v>156902.35</v>
      </c>
      <c r="N949" s="154">
        <v>39225.62000000001</v>
      </c>
    </row>
    <row r="950" spans="1:14" ht="13.75" customHeight="1" x14ac:dyDescent="0.35">
      <c r="A950" s="151" t="s">
        <v>4379</v>
      </c>
      <c r="B950" s="152" t="s">
        <v>4380</v>
      </c>
      <c r="C950" s="152" t="s">
        <v>150</v>
      </c>
      <c r="D950" s="152" t="s">
        <v>1834</v>
      </c>
      <c r="E950" s="151" t="s">
        <v>163</v>
      </c>
      <c r="F950" s="152" t="s">
        <v>4201</v>
      </c>
      <c r="G950" s="152" t="s">
        <v>154</v>
      </c>
      <c r="H950" s="152" t="s">
        <v>4001</v>
      </c>
      <c r="I950" s="152" t="s">
        <v>4381</v>
      </c>
      <c r="J950" s="152" t="s">
        <v>4382</v>
      </c>
      <c r="K950" s="152" t="s">
        <v>4383</v>
      </c>
      <c r="L950" s="153">
        <v>43374</v>
      </c>
      <c r="M950" s="154">
        <v>122000</v>
      </c>
      <c r="N950" s="154">
        <v>0</v>
      </c>
    </row>
    <row r="951" spans="1:14" ht="13.75" customHeight="1" x14ac:dyDescent="0.35">
      <c r="A951" s="151" t="s">
        <v>4384</v>
      </c>
      <c r="B951" s="152" t="s">
        <v>4380</v>
      </c>
      <c r="C951" s="152" t="s">
        <v>150</v>
      </c>
      <c r="D951" s="152" t="s">
        <v>1834</v>
      </c>
      <c r="E951" s="151" t="s">
        <v>163</v>
      </c>
      <c r="F951" s="152" t="s">
        <v>4201</v>
      </c>
      <c r="G951" s="152" t="s">
        <v>154</v>
      </c>
      <c r="H951" s="152" t="s">
        <v>4001</v>
      </c>
      <c r="I951" s="152" t="s">
        <v>4381</v>
      </c>
      <c r="J951" s="152" t="s">
        <v>4382</v>
      </c>
      <c r="K951" s="152" t="s">
        <v>4385</v>
      </c>
      <c r="L951" s="153">
        <v>43374</v>
      </c>
      <c r="M951" s="154">
        <v>122000</v>
      </c>
      <c r="N951" s="154">
        <v>0</v>
      </c>
    </row>
    <row r="952" spans="1:14" ht="13.75" customHeight="1" x14ac:dyDescent="0.35">
      <c r="A952" s="151" t="s">
        <v>4386</v>
      </c>
      <c r="B952" s="152" t="s">
        <v>4387</v>
      </c>
      <c r="C952" s="152" t="s">
        <v>150</v>
      </c>
      <c r="D952" s="152" t="s">
        <v>1834</v>
      </c>
      <c r="E952" s="151" t="s">
        <v>163</v>
      </c>
      <c r="F952" s="152" t="s">
        <v>4201</v>
      </c>
      <c r="G952" s="152" t="s">
        <v>154</v>
      </c>
      <c r="H952" s="152" t="s">
        <v>4001</v>
      </c>
      <c r="I952" s="152" t="s">
        <v>4381</v>
      </c>
      <c r="J952" s="152" t="s">
        <v>150</v>
      </c>
      <c r="K952" s="152" t="s">
        <v>4388</v>
      </c>
      <c r="L952" s="153">
        <v>43374</v>
      </c>
      <c r="M952" s="154">
        <v>122000</v>
      </c>
      <c r="N952" s="154">
        <v>0</v>
      </c>
    </row>
    <row r="953" spans="1:14" ht="13.75" customHeight="1" x14ac:dyDescent="0.35">
      <c r="A953" s="151" t="s">
        <v>4389</v>
      </c>
      <c r="B953" s="152" t="s">
        <v>4387</v>
      </c>
      <c r="C953" s="152" t="s">
        <v>150</v>
      </c>
      <c r="D953" s="152" t="s">
        <v>1834</v>
      </c>
      <c r="E953" s="151" t="s">
        <v>163</v>
      </c>
      <c r="F953" s="152" t="s">
        <v>4201</v>
      </c>
      <c r="G953" s="152" t="s">
        <v>154</v>
      </c>
      <c r="H953" s="152" t="s">
        <v>4001</v>
      </c>
      <c r="I953" s="152" t="s">
        <v>4381</v>
      </c>
      <c r="J953" s="152" t="s">
        <v>150</v>
      </c>
      <c r="K953" s="152" t="s">
        <v>4390</v>
      </c>
      <c r="L953" s="153">
        <v>43374</v>
      </c>
      <c r="M953" s="154">
        <v>122000</v>
      </c>
      <c r="N953" s="154">
        <v>0</v>
      </c>
    </row>
    <row r="954" spans="1:14" ht="13.75" customHeight="1" x14ac:dyDescent="0.35">
      <c r="A954" s="151" t="s">
        <v>4391</v>
      </c>
      <c r="B954" s="152" t="s">
        <v>4392</v>
      </c>
      <c r="C954" s="152" t="s">
        <v>150</v>
      </c>
      <c r="D954" s="152" t="s">
        <v>1834</v>
      </c>
      <c r="E954" s="151" t="s">
        <v>163</v>
      </c>
      <c r="F954" s="152" t="s">
        <v>4201</v>
      </c>
      <c r="G954" s="152" t="s">
        <v>154</v>
      </c>
      <c r="H954" s="152" t="s">
        <v>4393</v>
      </c>
      <c r="I954" s="152" t="s">
        <v>4381</v>
      </c>
      <c r="J954" s="152" t="s">
        <v>150</v>
      </c>
      <c r="K954" s="152" t="s">
        <v>4394</v>
      </c>
      <c r="L954" s="153">
        <v>43374</v>
      </c>
      <c r="M954" s="154">
        <v>152000</v>
      </c>
      <c r="N954" s="154">
        <v>0</v>
      </c>
    </row>
    <row r="955" spans="1:14" ht="13.75" customHeight="1" x14ac:dyDescent="0.35">
      <c r="A955" s="151" t="s">
        <v>4395</v>
      </c>
      <c r="B955" s="152" t="s">
        <v>4380</v>
      </c>
      <c r="C955" s="152" t="s">
        <v>150</v>
      </c>
      <c r="D955" s="152" t="s">
        <v>1834</v>
      </c>
      <c r="E955" s="151" t="s">
        <v>163</v>
      </c>
      <c r="F955" s="152" t="s">
        <v>4201</v>
      </c>
      <c r="G955" s="152" t="s">
        <v>154</v>
      </c>
      <c r="H955" s="152" t="s">
        <v>4393</v>
      </c>
      <c r="I955" s="152" t="s">
        <v>4381</v>
      </c>
      <c r="J955" s="152" t="s">
        <v>4396</v>
      </c>
      <c r="K955" s="152" t="s">
        <v>4397</v>
      </c>
      <c r="L955" s="153">
        <v>43374</v>
      </c>
      <c r="M955" s="154">
        <v>152000</v>
      </c>
      <c r="N955" s="154">
        <v>0</v>
      </c>
    </row>
    <row r="956" spans="1:14" ht="13.75" customHeight="1" x14ac:dyDescent="0.35">
      <c r="A956" s="151" t="s">
        <v>4398</v>
      </c>
      <c r="B956" s="152" t="s">
        <v>4392</v>
      </c>
      <c r="C956" s="152" t="s">
        <v>150</v>
      </c>
      <c r="D956" s="152" t="s">
        <v>1834</v>
      </c>
      <c r="E956" s="151" t="s">
        <v>163</v>
      </c>
      <c r="F956" s="152" t="s">
        <v>4201</v>
      </c>
      <c r="G956" s="152" t="s">
        <v>154</v>
      </c>
      <c r="H956" s="152" t="s">
        <v>4001</v>
      </c>
      <c r="I956" s="152" t="s">
        <v>4381</v>
      </c>
      <c r="J956" s="152" t="s">
        <v>150</v>
      </c>
      <c r="K956" s="152" t="s">
        <v>4399</v>
      </c>
      <c r="L956" s="153">
        <v>43374</v>
      </c>
      <c r="M956" s="154">
        <v>152000</v>
      </c>
      <c r="N956" s="154">
        <v>0</v>
      </c>
    </row>
    <row r="957" spans="1:14" ht="13.75" customHeight="1" x14ac:dyDescent="0.35">
      <c r="A957" s="151" t="s">
        <v>4400</v>
      </c>
      <c r="B957" s="152" t="s">
        <v>4392</v>
      </c>
      <c r="C957" s="152" t="s">
        <v>150</v>
      </c>
      <c r="D957" s="152" t="s">
        <v>1834</v>
      </c>
      <c r="E957" s="151" t="s">
        <v>163</v>
      </c>
      <c r="F957" s="152" t="s">
        <v>4201</v>
      </c>
      <c r="G957" s="152" t="s">
        <v>154</v>
      </c>
      <c r="H957" s="152" t="s">
        <v>4001</v>
      </c>
      <c r="I957" s="152" t="s">
        <v>4381</v>
      </c>
      <c r="J957" s="152" t="s">
        <v>150</v>
      </c>
      <c r="K957" s="152" t="s">
        <v>4401</v>
      </c>
      <c r="L957" s="153">
        <v>43374</v>
      </c>
      <c r="M957" s="154">
        <v>152000</v>
      </c>
      <c r="N957" s="154">
        <v>0</v>
      </c>
    </row>
    <row r="958" spans="1:14" ht="13.75" customHeight="1" x14ac:dyDescent="0.35">
      <c r="A958" s="151" t="s">
        <v>4402</v>
      </c>
      <c r="B958" s="152" t="s">
        <v>4403</v>
      </c>
      <c r="C958" s="152" t="s">
        <v>150</v>
      </c>
      <c r="D958" s="152" t="s">
        <v>1834</v>
      </c>
      <c r="E958" s="151" t="s">
        <v>163</v>
      </c>
      <c r="F958" s="152" t="s">
        <v>4201</v>
      </c>
      <c r="G958" s="152" t="s">
        <v>154</v>
      </c>
      <c r="H958" s="152" t="s">
        <v>4001</v>
      </c>
      <c r="I958" s="152" t="s">
        <v>2607</v>
      </c>
      <c r="J958" s="152" t="s">
        <v>150</v>
      </c>
      <c r="K958" s="152" t="s">
        <v>4404</v>
      </c>
      <c r="L958" s="153">
        <v>43455</v>
      </c>
      <c r="M958" s="154">
        <v>112200</v>
      </c>
      <c r="N958" s="154">
        <v>0</v>
      </c>
    </row>
    <row r="959" spans="1:14" ht="13.75" customHeight="1" x14ac:dyDescent="0.35">
      <c r="A959" s="151" t="s">
        <v>4405</v>
      </c>
      <c r="B959" s="152" t="s">
        <v>4403</v>
      </c>
      <c r="C959" s="152" t="s">
        <v>150</v>
      </c>
      <c r="D959" s="152" t="s">
        <v>1834</v>
      </c>
      <c r="E959" s="151" t="s">
        <v>163</v>
      </c>
      <c r="F959" s="152" t="s">
        <v>4201</v>
      </c>
      <c r="G959" s="152" t="s">
        <v>154</v>
      </c>
      <c r="H959" s="152" t="s">
        <v>4001</v>
      </c>
      <c r="I959" s="152" t="s">
        <v>2607</v>
      </c>
      <c r="J959" s="152" t="s">
        <v>150</v>
      </c>
      <c r="K959" s="152" t="s">
        <v>4406</v>
      </c>
      <c r="L959" s="153">
        <v>43455</v>
      </c>
      <c r="M959" s="154">
        <v>112200</v>
      </c>
      <c r="N959" s="154">
        <v>0</v>
      </c>
    </row>
    <row r="960" spans="1:14" ht="13.75" customHeight="1" x14ac:dyDescent="0.35">
      <c r="A960" s="151" t="s">
        <v>4407</v>
      </c>
      <c r="B960" s="152" t="s">
        <v>4403</v>
      </c>
      <c r="C960" s="152" t="s">
        <v>150</v>
      </c>
      <c r="D960" s="152" t="s">
        <v>1834</v>
      </c>
      <c r="E960" s="151" t="s">
        <v>163</v>
      </c>
      <c r="F960" s="152" t="s">
        <v>4201</v>
      </c>
      <c r="G960" s="152" t="s">
        <v>154</v>
      </c>
      <c r="H960" s="152" t="s">
        <v>4001</v>
      </c>
      <c r="I960" s="152" t="s">
        <v>2607</v>
      </c>
      <c r="J960" s="152" t="s">
        <v>150</v>
      </c>
      <c r="K960" s="152" t="s">
        <v>4408</v>
      </c>
      <c r="L960" s="153">
        <v>43455</v>
      </c>
      <c r="M960" s="154">
        <v>112200</v>
      </c>
      <c r="N960" s="154">
        <v>0</v>
      </c>
    </row>
    <row r="961" spans="1:14" ht="13.75" customHeight="1" x14ac:dyDescent="0.35">
      <c r="A961" s="151" t="s">
        <v>4409</v>
      </c>
      <c r="B961" s="152" t="s">
        <v>4403</v>
      </c>
      <c r="C961" s="152" t="s">
        <v>150</v>
      </c>
      <c r="D961" s="152" t="s">
        <v>1834</v>
      </c>
      <c r="E961" s="151" t="s">
        <v>163</v>
      </c>
      <c r="F961" s="152" t="s">
        <v>4201</v>
      </c>
      <c r="G961" s="152" t="s">
        <v>154</v>
      </c>
      <c r="H961" s="152" t="s">
        <v>4001</v>
      </c>
      <c r="I961" s="152" t="s">
        <v>2607</v>
      </c>
      <c r="J961" s="152" t="s">
        <v>150</v>
      </c>
      <c r="K961" s="152" t="s">
        <v>4410</v>
      </c>
      <c r="L961" s="153">
        <v>43455</v>
      </c>
      <c r="M961" s="154">
        <v>112200</v>
      </c>
      <c r="N961" s="154">
        <v>0</v>
      </c>
    </row>
    <row r="962" spans="1:14" ht="13.75" customHeight="1" x14ac:dyDescent="0.35">
      <c r="A962" s="151" t="s">
        <v>4411</v>
      </c>
      <c r="B962" s="152" t="s">
        <v>4403</v>
      </c>
      <c r="C962" s="152" t="s">
        <v>150</v>
      </c>
      <c r="D962" s="152" t="s">
        <v>1834</v>
      </c>
      <c r="E962" s="151" t="s">
        <v>163</v>
      </c>
      <c r="F962" s="152" t="s">
        <v>4201</v>
      </c>
      <c r="G962" s="152" t="s">
        <v>154</v>
      </c>
      <c r="H962" s="152" t="s">
        <v>4001</v>
      </c>
      <c r="I962" s="152" t="s">
        <v>2607</v>
      </c>
      <c r="J962" s="152" t="s">
        <v>150</v>
      </c>
      <c r="K962" s="152" t="s">
        <v>4412</v>
      </c>
      <c r="L962" s="153">
        <v>43455</v>
      </c>
      <c r="M962" s="154">
        <v>112200</v>
      </c>
      <c r="N962" s="154">
        <v>0</v>
      </c>
    </row>
    <row r="963" spans="1:14" ht="13.75" customHeight="1" x14ac:dyDescent="0.35">
      <c r="A963" s="151" t="s">
        <v>4413</v>
      </c>
      <c r="B963" s="152" t="s">
        <v>4414</v>
      </c>
      <c r="C963" s="152" t="s">
        <v>150</v>
      </c>
      <c r="D963" s="152" t="s">
        <v>3580</v>
      </c>
      <c r="E963" s="151" t="s">
        <v>163</v>
      </c>
      <c r="F963" s="152" t="s">
        <v>1766</v>
      </c>
      <c r="G963" s="152" t="s">
        <v>154</v>
      </c>
      <c r="H963" s="152" t="s">
        <v>4415</v>
      </c>
      <c r="I963" s="152" t="s">
        <v>4416</v>
      </c>
      <c r="J963" s="152" t="s">
        <v>4417</v>
      </c>
      <c r="K963" s="152" t="s">
        <v>4418</v>
      </c>
      <c r="L963" s="153">
        <v>43449</v>
      </c>
      <c r="M963" s="154">
        <v>113900</v>
      </c>
      <c r="N963" s="154">
        <v>0</v>
      </c>
    </row>
    <row r="964" spans="1:14" ht="13.75" customHeight="1" x14ac:dyDescent="0.35">
      <c r="A964" s="151" t="s">
        <v>4419</v>
      </c>
      <c r="B964" s="152" t="s">
        <v>4420</v>
      </c>
      <c r="C964" s="152" t="s">
        <v>4421</v>
      </c>
      <c r="D964" s="152" t="s">
        <v>1313</v>
      </c>
      <c r="E964" s="151" t="s">
        <v>163</v>
      </c>
      <c r="F964" s="152" t="s">
        <v>487</v>
      </c>
      <c r="G964" s="152" t="s">
        <v>154</v>
      </c>
      <c r="H964" s="152" t="s">
        <v>1314</v>
      </c>
      <c r="I964" s="152" t="s">
        <v>4422</v>
      </c>
      <c r="J964" s="152" t="s">
        <v>150</v>
      </c>
      <c r="K964" s="152" t="s">
        <v>4423</v>
      </c>
      <c r="L964" s="153">
        <v>43474</v>
      </c>
      <c r="M964" s="154">
        <v>216382.4</v>
      </c>
      <c r="N964" s="154">
        <v>0</v>
      </c>
    </row>
    <row r="965" spans="1:14" ht="13.75" customHeight="1" x14ac:dyDescent="0.35">
      <c r="A965" s="151" t="s">
        <v>4424</v>
      </c>
      <c r="B965" s="152" t="s">
        <v>4425</v>
      </c>
      <c r="C965" s="152" t="s">
        <v>150</v>
      </c>
      <c r="D965" s="152" t="s">
        <v>4426</v>
      </c>
      <c r="E965" s="151" t="s">
        <v>2190</v>
      </c>
      <c r="F965" s="152" t="s">
        <v>4290</v>
      </c>
      <c r="G965" s="152" t="s">
        <v>154</v>
      </c>
      <c r="H965" s="152" t="s">
        <v>4427</v>
      </c>
      <c r="I965" s="152" t="s">
        <v>150</v>
      </c>
      <c r="J965" s="152" t="s">
        <v>150</v>
      </c>
      <c r="K965" s="152" t="s">
        <v>150</v>
      </c>
      <c r="L965" s="153">
        <v>43457</v>
      </c>
      <c r="M965" s="154">
        <v>199000</v>
      </c>
      <c r="N965" s="154">
        <v>0</v>
      </c>
    </row>
    <row r="966" spans="1:14" ht="13.75" customHeight="1" x14ac:dyDescent="0.35">
      <c r="A966" s="151" t="s">
        <v>4428</v>
      </c>
      <c r="B966" s="152" t="s">
        <v>4429</v>
      </c>
      <c r="C966" s="152" t="s">
        <v>290</v>
      </c>
      <c r="D966" s="152" t="s">
        <v>4129</v>
      </c>
      <c r="E966" s="151" t="s">
        <v>163</v>
      </c>
      <c r="F966" s="152" t="s">
        <v>4130</v>
      </c>
      <c r="G966" s="152" t="s">
        <v>154</v>
      </c>
      <c r="H966" s="152" t="s">
        <v>1689</v>
      </c>
      <c r="I966" s="152" t="s">
        <v>4430</v>
      </c>
      <c r="J966" s="152" t="s">
        <v>4431</v>
      </c>
      <c r="K966" s="152" t="s">
        <v>4431</v>
      </c>
      <c r="L966" s="153">
        <v>43439</v>
      </c>
      <c r="M966" s="154">
        <v>132407.81</v>
      </c>
      <c r="N966" s="154">
        <v>0</v>
      </c>
    </row>
    <row r="967" spans="1:14" ht="13.75" customHeight="1" x14ac:dyDescent="0.35">
      <c r="A967" s="151" t="s">
        <v>4432</v>
      </c>
      <c r="B967" s="152" t="s">
        <v>4433</v>
      </c>
      <c r="C967" s="152" t="s">
        <v>4434</v>
      </c>
      <c r="D967" s="152" t="s">
        <v>1834</v>
      </c>
      <c r="E967" s="151" t="s">
        <v>163</v>
      </c>
      <c r="F967" s="152" t="s">
        <v>1835</v>
      </c>
      <c r="G967" s="152" t="s">
        <v>154</v>
      </c>
      <c r="H967" s="152" t="s">
        <v>2606</v>
      </c>
      <c r="I967" s="152" t="s">
        <v>2960</v>
      </c>
      <c r="J967" s="152" t="s">
        <v>4435</v>
      </c>
      <c r="K967" s="152" t="s">
        <v>4436</v>
      </c>
      <c r="L967" s="153">
        <v>43358</v>
      </c>
      <c r="M967" s="154">
        <v>378780.04</v>
      </c>
      <c r="N967" s="154">
        <v>0</v>
      </c>
    </row>
    <row r="968" spans="1:14" ht="13.75" customHeight="1" x14ac:dyDescent="0.35">
      <c r="A968" s="151" t="s">
        <v>4437</v>
      </c>
      <c r="B968" s="152" t="s">
        <v>4438</v>
      </c>
      <c r="C968" s="152" t="s">
        <v>150</v>
      </c>
      <c r="D968" s="152" t="s">
        <v>2729</v>
      </c>
      <c r="E968" s="151" t="s">
        <v>1074</v>
      </c>
      <c r="F968" s="152" t="s">
        <v>1766</v>
      </c>
      <c r="G968" s="152" t="s">
        <v>154</v>
      </c>
      <c r="H968" s="152" t="s">
        <v>4439</v>
      </c>
      <c r="I968" s="152" t="s">
        <v>150</v>
      </c>
      <c r="J968" s="152" t="s">
        <v>150</v>
      </c>
      <c r="K968" s="152" t="s">
        <v>150</v>
      </c>
      <c r="L968" s="153">
        <v>43282</v>
      </c>
      <c r="M968" s="154">
        <v>3886863.6</v>
      </c>
      <c r="N968" s="154">
        <v>2380703.85</v>
      </c>
    </row>
    <row r="969" spans="1:14" ht="13.75" customHeight="1" x14ac:dyDescent="0.35">
      <c r="A969" s="151" t="s">
        <v>4440</v>
      </c>
      <c r="B969" s="152" t="s">
        <v>4441</v>
      </c>
      <c r="C969" s="152" t="s">
        <v>150</v>
      </c>
      <c r="D969" s="152" t="s">
        <v>326</v>
      </c>
      <c r="E969" s="151" t="s">
        <v>260</v>
      </c>
      <c r="F969" s="152" t="s">
        <v>328</v>
      </c>
      <c r="G969" s="152" t="s">
        <v>154</v>
      </c>
      <c r="H969" s="152" t="s">
        <v>4271</v>
      </c>
      <c r="I969" s="152" t="s">
        <v>150</v>
      </c>
      <c r="J969" s="152" t="s">
        <v>150</v>
      </c>
      <c r="K969" s="152" t="s">
        <v>150</v>
      </c>
      <c r="L969" s="153">
        <v>43435</v>
      </c>
      <c r="M969" s="154">
        <v>3160857.37</v>
      </c>
      <c r="N969" s="154">
        <v>842895.28000000026</v>
      </c>
    </row>
    <row r="970" spans="1:14" ht="13.75" customHeight="1" x14ac:dyDescent="0.35">
      <c r="A970" s="151" t="s">
        <v>4442</v>
      </c>
      <c r="B970" s="152" t="s">
        <v>4443</v>
      </c>
      <c r="C970" s="152" t="s">
        <v>150</v>
      </c>
      <c r="D970" s="152" t="s">
        <v>318</v>
      </c>
      <c r="E970" s="151" t="s">
        <v>260</v>
      </c>
      <c r="F970" s="152" t="s">
        <v>319</v>
      </c>
      <c r="G970" s="152" t="s">
        <v>154</v>
      </c>
      <c r="H970" s="152" t="s">
        <v>1137</v>
      </c>
      <c r="I970" s="152" t="s">
        <v>4444</v>
      </c>
      <c r="J970" s="152" t="s">
        <v>150</v>
      </c>
      <c r="K970" s="152" t="s">
        <v>4445</v>
      </c>
      <c r="L970" s="153">
        <v>43462</v>
      </c>
      <c r="M970" s="154">
        <v>187490</v>
      </c>
      <c r="N970" s="154">
        <v>49997.279999999999</v>
      </c>
    </row>
    <row r="971" spans="1:14" ht="13.75" customHeight="1" x14ac:dyDescent="0.35">
      <c r="A971" s="151" t="s">
        <v>4446</v>
      </c>
      <c r="B971" s="152" t="s">
        <v>4443</v>
      </c>
      <c r="C971" s="152" t="s">
        <v>150</v>
      </c>
      <c r="D971" s="152" t="s">
        <v>318</v>
      </c>
      <c r="E971" s="151" t="s">
        <v>260</v>
      </c>
      <c r="F971" s="152" t="s">
        <v>319</v>
      </c>
      <c r="G971" s="152" t="s">
        <v>154</v>
      </c>
      <c r="H971" s="152" t="s">
        <v>1137</v>
      </c>
      <c r="I971" s="152" t="s">
        <v>4444</v>
      </c>
      <c r="J971" s="152" t="s">
        <v>150</v>
      </c>
      <c r="K971" s="152" t="s">
        <v>4447</v>
      </c>
      <c r="L971" s="153">
        <v>43462</v>
      </c>
      <c r="M971" s="154">
        <v>187490</v>
      </c>
      <c r="N971" s="154">
        <v>49997.279999999999</v>
      </c>
    </row>
    <row r="972" spans="1:14" ht="13.75" customHeight="1" x14ac:dyDescent="0.35">
      <c r="A972" s="151" t="s">
        <v>4448</v>
      </c>
      <c r="B972" s="152" t="s">
        <v>4443</v>
      </c>
      <c r="C972" s="152" t="s">
        <v>150</v>
      </c>
      <c r="D972" s="152" t="s">
        <v>318</v>
      </c>
      <c r="E972" s="151" t="s">
        <v>260</v>
      </c>
      <c r="F972" s="152" t="s">
        <v>319</v>
      </c>
      <c r="G972" s="152" t="s">
        <v>154</v>
      </c>
      <c r="H972" s="152" t="s">
        <v>4449</v>
      </c>
      <c r="I972" s="152" t="s">
        <v>4444</v>
      </c>
      <c r="J972" s="152" t="s">
        <v>150</v>
      </c>
      <c r="K972" s="152" t="s">
        <v>4450</v>
      </c>
      <c r="L972" s="153">
        <v>43462</v>
      </c>
      <c r="M972" s="154">
        <v>187490</v>
      </c>
      <c r="N972" s="154">
        <v>49997.279999999999</v>
      </c>
    </row>
    <row r="973" spans="1:14" ht="13.75" customHeight="1" x14ac:dyDescent="0.35">
      <c r="A973" s="151" t="s">
        <v>4451</v>
      </c>
      <c r="B973" s="152" t="s">
        <v>4443</v>
      </c>
      <c r="C973" s="152" t="s">
        <v>150</v>
      </c>
      <c r="D973" s="152" t="s">
        <v>318</v>
      </c>
      <c r="E973" s="151" t="s">
        <v>260</v>
      </c>
      <c r="F973" s="152" t="s">
        <v>319</v>
      </c>
      <c r="G973" s="152" t="s">
        <v>154</v>
      </c>
      <c r="H973" s="152" t="s">
        <v>4449</v>
      </c>
      <c r="I973" s="152" t="s">
        <v>4444</v>
      </c>
      <c r="J973" s="152" t="s">
        <v>150</v>
      </c>
      <c r="K973" s="152" t="s">
        <v>4452</v>
      </c>
      <c r="L973" s="153">
        <v>43462</v>
      </c>
      <c r="M973" s="154">
        <v>187490</v>
      </c>
      <c r="N973" s="154">
        <v>49997.279999999999</v>
      </c>
    </row>
    <row r="974" spans="1:14" ht="13.75" customHeight="1" x14ac:dyDescent="0.35">
      <c r="A974" s="151" t="s">
        <v>4453</v>
      </c>
      <c r="B974" s="152" t="s">
        <v>4454</v>
      </c>
      <c r="C974" s="152" t="s">
        <v>150</v>
      </c>
      <c r="D974" s="152" t="s">
        <v>318</v>
      </c>
      <c r="E974" s="151" t="s">
        <v>260</v>
      </c>
      <c r="F974" s="152" t="s">
        <v>185</v>
      </c>
      <c r="G974" s="152" t="s">
        <v>250</v>
      </c>
      <c r="H974" s="152" t="s">
        <v>4455</v>
      </c>
      <c r="I974" s="152" t="s">
        <v>4456</v>
      </c>
      <c r="J974" s="152" t="s">
        <v>4457</v>
      </c>
      <c r="K974" s="152" t="s">
        <v>4458</v>
      </c>
      <c r="L974" s="153">
        <v>43321</v>
      </c>
      <c r="M974" s="154">
        <v>358412.2</v>
      </c>
      <c r="N974" s="154">
        <v>83629.489999999991</v>
      </c>
    </row>
    <row r="975" spans="1:14" ht="13.75" customHeight="1" x14ac:dyDescent="0.35">
      <c r="A975" s="151" t="s">
        <v>4459</v>
      </c>
      <c r="B975" s="152" t="s">
        <v>4460</v>
      </c>
      <c r="C975" s="152" t="s">
        <v>150</v>
      </c>
      <c r="D975" s="152" t="s">
        <v>2874</v>
      </c>
      <c r="E975" s="151" t="s">
        <v>163</v>
      </c>
      <c r="F975" s="152" t="s">
        <v>2776</v>
      </c>
      <c r="G975" s="152" t="s">
        <v>154</v>
      </c>
      <c r="H975" s="152" t="s">
        <v>4461</v>
      </c>
      <c r="I975" s="152" t="s">
        <v>4462</v>
      </c>
      <c r="J975" s="152" t="s">
        <v>4463</v>
      </c>
      <c r="K975" s="152" t="s">
        <v>480</v>
      </c>
      <c r="L975" s="153">
        <v>43435</v>
      </c>
      <c r="M975" s="154">
        <v>536410</v>
      </c>
      <c r="N975" s="154">
        <v>0</v>
      </c>
    </row>
    <row r="976" spans="1:14" ht="13.75" customHeight="1" x14ac:dyDescent="0.35">
      <c r="A976" s="151" t="s">
        <v>4464</v>
      </c>
      <c r="B976" s="152" t="s">
        <v>4465</v>
      </c>
      <c r="C976" s="152" t="s">
        <v>4466</v>
      </c>
      <c r="D976" s="152" t="s">
        <v>4467</v>
      </c>
      <c r="E976" s="151" t="s">
        <v>152</v>
      </c>
      <c r="F976" s="152" t="s">
        <v>715</v>
      </c>
      <c r="G976" s="152" t="s">
        <v>220</v>
      </c>
      <c r="H976" s="152" t="s">
        <v>4468</v>
      </c>
      <c r="I976" s="152" t="s">
        <v>4469</v>
      </c>
      <c r="J976" s="152" t="s">
        <v>4470</v>
      </c>
      <c r="K976" s="152" t="s">
        <v>150</v>
      </c>
      <c r="L976" s="153">
        <v>43448</v>
      </c>
      <c r="M976" s="154">
        <v>606777.11</v>
      </c>
      <c r="N976" s="154">
        <v>0</v>
      </c>
    </row>
    <row r="977" spans="1:14" ht="13.75" customHeight="1" x14ac:dyDescent="0.35">
      <c r="A977" s="151" t="s">
        <v>4471</v>
      </c>
      <c r="B977" s="152" t="s">
        <v>4472</v>
      </c>
      <c r="C977" s="152" t="s">
        <v>4466</v>
      </c>
      <c r="D977" s="152" t="s">
        <v>1026</v>
      </c>
      <c r="E977" s="151" t="s">
        <v>152</v>
      </c>
      <c r="F977" s="152" t="s">
        <v>715</v>
      </c>
      <c r="G977" s="152" t="s">
        <v>220</v>
      </c>
      <c r="H977" s="152" t="s">
        <v>4473</v>
      </c>
      <c r="I977" s="152" t="s">
        <v>4226</v>
      </c>
      <c r="J977" s="152" t="s">
        <v>4227</v>
      </c>
      <c r="K977" s="152" t="s">
        <v>3343</v>
      </c>
      <c r="L977" s="153">
        <v>43455</v>
      </c>
      <c r="M977" s="154">
        <v>1303514.07</v>
      </c>
      <c r="N977" s="154">
        <v>0</v>
      </c>
    </row>
    <row r="978" spans="1:14" ht="13.75" customHeight="1" x14ac:dyDescent="0.35">
      <c r="A978" s="151" t="s">
        <v>4474</v>
      </c>
      <c r="B978" s="152" t="s">
        <v>4475</v>
      </c>
      <c r="C978" s="152" t="s">
        <v>4373</v>
      </c>
      <c r="D978" s="152" t="s">
        <v>1026</v>
      </c>
      <c r="E978" s="151" t="s">
        <v>163</v>
      </c>
      <c r="F978" s="152" t="s">
        <v>715</v>
      </c>
      <c r="G978" s="152" t="s">
        <v>220</v>
      </c>
      <c r="H978" s="152" t="s">
        <v>4476</v>
      </c>
      <c r="I978" s="152" t="s">
        <v>4477</v>
      </c>
      <c r="J978" s="152" t="s">
        <v>4478</v>
      </c>
      <c r="K978" s="152" t="s">
        <v>150</v>
      </c>
      <c r="L978" s="153">
        <v>43452</v>
      </c>
      <c r="M978" s="154">
        <v>312731.36</v>
      </c>
      <c r="N978" s="154">
        <v>0</v>
      </c>
    </row>
    <row r="979" spans="1:14" ht="13.75" customHeight="1" x14ac:dyDescent="0.35">
      <c r="A979" s="151" t="s">
        <v>4479</v>
      </c>
      <c r="B979" s="152" t="s">
        <v>4480</v>
      </c>
      <c r="C979" s="152" t="s">
        <v>150</v>
      </c>
      <c r="D979" s="152" t="s">
        <v>4481</v>
      </c>
      <c r="E979" s="151" t="s">
        <v>163</v>
      </c>
      <c r="F979" s="152" t="s">
        <v>4482</v>
      </c>
      <c r="G979" s="152" t="s">
        <v>154</v>
      </c>
      <c r="H979" s="152" t="s">
        <v>4483</v>
      </c>
      <c r="I979" s="152" t="s">
        <v>4484</v>
      </c>
      <c r="J979" s="152" t="s">
        <v>4485</v>
      </c>
      <c r="K979" s="152" t="s">
        <v>4486</v>
      </c>
      <c r="L979" s="153">
        <v>43525</v>
      </c>
      <c r="M979" s="154">
        <v>165912</v>
      </c>
      <c r="N979" s="154">
        <v>0</v>
      </c>
    </row>
    <row r="980" spans="1:14" ht="13.75" customHeight="1" x14ac:dyDescent="0.35">
      <c r="A980" s="151" t="s">
        <v>4487</v>
      </c>
      <c r="B980" s="152" t="s">
        <v>4488</v>
      </c>
      <c r="C980" s="152" t="s">
        <v>150</v>
      </c>
      <c r="D980" s="152" t="s">
        <v>7612</v>
      </c>
      <c r="E980" s="151" t="s">
        <v>152</v>
      </c>
      <c r="F980" s="152" t="s">
        <v>1571</v>
      </c>
      <c r="G980" s="152" t="s">
        <v>154</v>
      </c>
      <c r="H980" s="152" t="s">
        <v>4489</v>
      </c>
      <c r="I980" s="152" t="s">
        <v>4490</v>
      </c>
      <c r="J980" s="152" t="s">
        <v>4491</v>
      </c>
      <c r="K980" s="152" t="s">
        <v>4492</v>
      </c>
      <c r="L980" s="153">
        <v>43495</v>
      </c>
      <c r="M980" s="154">
        <v>688595</v>
      </c>
      <c r="N980" s="154">
        <v>0</v>
      </c>
    </row>
    <row r="981" spans="1:14" ht="13.75" customHeight="1" x14ac:dyDescent="0.35">
      <c r="A981" s="151" t="s">
        <v>4493</v>
      </c>
      <c r="B981" s="152" t="s">
        <v>4494</v>
      </c>
      <c r="C981" s="152" t="s">
        <v>4495</v>
      </c>
      <c r="D981" s="152" t="s">
        <v>4496</v>
      </c>
      <c r="E981" s="151" t="s">
        <v>163</v>
      </c>
      <c r="F981" s="152" t="s">
        <v>685</v>
      </c>
      <c r="G981" s="152" t="s">
        <v>686</v>
      </c>
      <c r="H981" s="152" t="s">
        <v>4497</v>
      </c>
      <c r="I981" s="152" t="s">
        <v>4498</v>
      </c>
      <c r="J981" s="152" t="s">
        <v>4499</v>
      </c>
      <c r="K981" s="152" t="s">
        <v>4500</v>
      </c>
      <c r="L981" s="153">
        <v>43532</v>
      </c>
      <c r="M981" s="154">
        <v>392466</v>
      </c>
      <c r="N981" s="154">
        <v>0</v>
      </c>
    </row>
    <row r="982" spans="1:14" ht="13.75" customHeight="1" x14ac:dyDescent="0.35">
      <c r="A982" s="151" t="s">
        <v>4501</v>
      </c>
      <c r="B982" s="152" t="s">
        <v>4502</v>
      </c>
      <c r="C982" s="152" t="s">
        <v>150</v>
      </c>
      <c r="D982" s="152" t="s">
        <v>705</v>
      </c>
      <c r="E982" s="151" t="s">
        <v>163</v>
      </c>
      <c r="F982" s="152" t="s">
        <v>706</v>
      </c>
      <c r="G982" s="152" t="s">
        <v>154</v>
      </c>
      <c r="H982" s="152" t="s">
        <v>2882</v>
      </c>
      <c r="I982" s="152" t="s">
        <v>3255</v>
      </c>
      <c r="J982" s="152" t="s">
        <v>4503</v>
      </c>
      <c r="K982" s="152" t="s">
        <v>4504</v>
      </c>
      <c r="L982" s="153">
        <v>43495</v>
      </c>
      <c r="M982" s="154">
        <v>141022.39999999999</v>
      </c>
      <c r="N982" s="154">
        <v>0</v>
      </c>
    </row>
    <row r="983" spans="1:14" ht="13.75" customHeight="1" x14ac:dyDescent="0.35">
      <c r="A983" s="151" t="s">
        <v>4505</v>
      </c>
      <c r="B983" s="152" t="s">
        <v>4506</v>
      </c>
      <c r="C983" s="152" t="s">
        <v>150</v>
      </c>
      <c r="D983" s="152" t="s">
        <v>2874</v>
      </c>
      <c r="E983" s="151" t="s">
        <v>260</v>
      </c>
      <c r="F983" s="152" t="s">
        <v>2776</v>
      </c>
      <c r="G983" s="152" t="s">
        <v>154</v>
      </c>
      <c r="H983" s="152" t="s">
        <v>480</v>
      </c>
      <c r="I983" s="152" t="s">
        <v>480</v>
      </c>
      <c r="J983" s="152" t="s">
        <v>480</v>
      </c>
      <c r="K983" s="152" t="s">
        <v>480</v>
      </c>
      <c r="L983" s="153">
        <v>43525</v>
      </c>
      <c r="M983" s="154">
        <v>536162.29</v>
      </c>
      <c r="N983" s="154">
        <v>156380.70000000001</v>
      </c>
    </row>
    <row r="984" spans="1:14" ht="13.75" customHeight="1" x14ac:dyDescent="0.35">
      <c r="A984" s="151" t="s">
        <v>4507</v>
      </c>
      <c r="B984" s="152" t="s">
        <v>6087</v>
      </c>
      <c r="C984" s="152" t="s">
        <v>4508</v>
      </c>
      <c r="D984" s="152" t="s">
        <v>4509</v>
      </c>
      <c r="E984" s="151" t="s">
        <v>260</v>
      </c>
      <c r="F984" s="152" t="s">
        <v>2002</v>
      </c>
      <c r="G984" s="152" t="s">
        <v>154</v>
      </c>
      <c r="H984" s="152" t="s">
        <v>8086</v>
      </c>
      <c r="I984" s="152" t="s">
        <v>150</v>
      </c>
      <c r="J984" s="152" t="s">
        <v>150</v>
      </c>
      <c r="K984" s="152" t="s">
        <v>150</v>
      </c>
      <c r="L984" s="153">
        <v>43556</v>
      </c>
      <c r="M984" s="154">
        <v>392400</v>
      </c>
      <c r="N984" s="154">
        <v>117720</v>
      </c>
    </row>
    <row r="985" spans="1:14" ht="13.75" customHeight="1" x14ac:dyDescent="0.35">
      <c r="A985" s="151" t="s">
        <v>4511</v>
      </c>
      <c r="B985" s="152" t="s">
        <v>4512</v>
      </c>
      <c r="C985" s="152" t="s">
        <v>4508</v>
      </c>
      <c r="D985" s="152" t="s">
        <v>4509</v>
      </c>
      <c r="E985" s="151" t="s">
        <v>260</v>
      </c>
      <c r="F985" s="152" t="s">
        <v>2002</v>
      </c>
      <c r="G985" s="152" t="s">
        <v>154</v>
      </c>
      <c r="H985" s="152" t="s">
        <v>4513</v>
      </c>
      <c r="I985" s="152" t="s">
        <v>4514</v>
      </c>
      <c r="J985" s="152" t="s">
        <v>150</v>
      </c>
      <c r="K985" s="152" t="s">
        <v>150</v>
      </c>
      <c r="L985" s="153">
        <v>43556</v>
      </c>
      <c r="M985" s="154">
        <v>653800</v>
      </c>
      <c r="N985" s="154">
        <v>196140.08</v>
      </c>
    </row>
    <row r="986" spans="1:14" ht="13.75" customHeight="1" x14ac:dyDescent="0.35">
      <c r="A986" s="151" t="s">
        <v>4515</v>
      </c>
      <c r="B986" s="152" t="s">
        <v>4516</v>
      </c>
      <c r="C986" s="152" t="s">
        <v>642</v>
      </c>
      <c r="D986" s="152" t="s">
        <v>4270</v>
      </c>
      <c r="E986" s="151" t="s">
        <v>260</v>
      </c>
      <c r="F986" s="152" t="s">
        <v>556</v>
      </c>
      <c r="G986" s="152" t="s">
        <v>154</v>
      </c>
      <c r="H986" s="152" t="s">
        <v>4517</v>
      </c>
      <c r="I986" s="152" t="s">
        <v>4518</v>
      </c>
      <c r="J986" s="152" t="s">
        <v>4519</v>
      </c>
      <c r="K986" s="152" t="s">
        <v>4520</v>
      </c>
      <c r="L986" s="153">
        <v>43556</v>
      </c>
      <c r="M986" s="154">
        <v>256650</v>
      </c>
      <c r="N986" s="154">
        <v>76995</v>
      </c>
    </row>
    <row r="987" spans="1:14" ht="13.75" customHeight="1" x14ac:dyDescent="0.35">
      <c r="A987" s="151" t="s">
        <v>4521</v>
      </c>
      <c r="B987" s="152" t="s">
        <v>4522</v>
      </c>
      <c r="C987" s="152" t="s">
        <v>150</v>
      </c>
      <c r="D987" s="152" t="s">
        <v>3580</v>
      </c>
      <c r="E987" s="151" t="s">
        <v>163</v>
      </c>
      <c r="F987" s="152" t="s">
        <v>1766</v>
      </c>
      <c r="G987" s="152" t="s">
        <v>154</v>
      </c>
      <c r="H987" s="152" t="s">
        <v>4523</v>
      </c>
      <c r="I987" s="152" t="s">
        <v>4524</v>
      </c>
      <c r="J987" s="152" t="s">
        <v>4525</v>
      </c>
      <c r="K987" s="152" t="s">
        <v>4526</v>
      </c>
      <c r="L987" s="153">
        <v>43525</v>
      </c>
      <c r="M987" s="154">
        <v>173500</v>
      </c>
      <c r="N987" s="154">
        <v>0</v>
      </c>
    </row>
    <row r="988" spans="1:14" ht="13.75" customHeight="1" x14ac:dyDescent="0.35">
      <c r="A988" s="151" t="s">
        <v>4527</v>
      </c>
      <c r="B988" s="152" t="s">
        <v>4528</v>
      </c>
      <c r="C988" s="152" t="s">
        <v>150</v>
      </c>
      <c r="D988" s="152" t="s">
        <v>318</v>
      </c>
      <c r="E988" s="151" t="s">
        <v>2190</v>
      </c>
      <c r="F988" s="152" t="s">
        <v>319</v>
      </c>
      <c r="G988" s="152" t="s">
        <v>154</v>
      </c>
      <c r="H988" s="152" t="s">
        <v>4529</v>
      </c>
      <c r="I988" s="152" t="s">
        <v>150</v>
      </c>
      <c r="J988" s="152" t="s">
        <v>4530</v>
      </c>
      <c r="K988" s="152" t="s">
        <v>3044</v>
      </c>
      <c r="L988" s="153">
        <v>43481</v>
      </c>
      <c r="M988" s="154">
        <v>188032.32</v>
      </c>
      <c r="N988" s="154">
        <v>0</v>
      </c>
    </row>
    <row r="989" spans="1:14" ht="13.75" customHeight="1" x14ac:dyDescent="0.35">
      <c r="A989" s="151" t="s">
        <v>4531</v>
      </c>
      <c r="B989" s="152" t="s">
        <v>4532</v>
      </c>
      <c r="C989" s="152" t="s">
        <v>150</v>
      </c>
      <c r="D989" s="152" t="s">
        <v>3830</v>
      </c>
      <c r="E989" s="151" t="s">
        <v>845</v>
      </c>
      <c r="F989" s="152" t="s">
        <v>1766</v>
      </c>
      <c r="G989" s="152" t="s">
        <v>4533</v>
      </c>
      <c r="H989" s="152" t="s">
        <v>150</v>
      </c>
      <c r="I989" s="152" t="s">
        <v>4534</v>
      </c>
      <c r="J989" s="152" t="s">
        <v>4535</v>
      </c>
      <c r="K989" s="152" t="s">
        <v>4536</v>
      </c>
      <c r="L989" s="153">
        <v>43585</v>
      </c>
      <c r="M989" s="154">
        <v>118900</v>
      </c>
      <c r="N989" s="154">
        <v>14862.53</v>
      </c>
    </row>
    <row r="990" spans="1:14" ht="13.75" customHeight="1" x14ac:dyDescent="0.35">
      <c r="A990" s="151" t="s">
        <v>4537</v>
      </c>
      <c r="B990" s="152" t="s">
        <v>4538</v>
      </c>
      <c r="C990" s="152" t="s">
        <v>150</v>
      </c>
      <c r="D990" s="152" t="s">
        <v>2385</v>
      </c>
      <c r="E990" s="151" t="s">
        <v>152</v>
      </c>
      <c r="F990" s="152" t="s">
        <v>497</v>
      </c>
      <c r="G990" s="152" t="s">
        <v>154</v>
      </c>
      <c r="H990" s="152" t="s">
        <v>2386</v>
      </c>
      <c r="I990" s="152" t="s">
        <v>4539</v>
      </c>
      <c r="J990" s="152" t="s">
        <v>4540</v>
      </c>
      <c r="K990" s="152" t="s">
        <v>4541</v>
      </c>
      <c r="L990" s="153">
        <v>43601</v>
      </c>
      <c r="M990" s="154">
        <v>1993635.6</v>
      </c>
      <c r="N990" s="154">
        <v>23733.739999999991</v>
      </c>
    </row>
    <row r="991" spans="1:14" ht="13.75" customHeight="1" x14ac:dyDescent="0.35">
      <c r="A991" s="151" t="s">
        <v>4542</v>
      </c>
      <c r="B991" s="152" t="s">
        <v>4543</v>
      </c>
      <c r="C991" s="152" t="s">
        <v>4544</v>
      </c>
      <c r="D991" s="152" t="s">
        <v>690</v>
      </c>
      <c r="E991" s="151" t="s">
        <v>163</v>
      </c>
      <c r="F991" s="152" t="s">
        <v>497</v>
      </c>
      <c r="G991" s="152" t="s">
        <v>686</v>
      </c>
      <c r="H991" s="152" t="s">
        <v>4545</v>
      </c>
      <c r="I991" s="152" t="s">
        <v>4546</v>
      </c>
      <c r="J991" s="152" t="s">
        <v>4547</v>
      </c>
      <c r="K991" s="152" t="s">
        <v>4548</v>
      </c>
      <c r="L991" s="153">
        <v>43633</v>
      </c>
      <c r="M991" s="154">
        <v>130340.52</v>
      </c>
      <c r="N991" s="154">
        <v>0</v>
      </c>
    </row>
    <row r="992" spans="1:14" ht="13.75" customHeight="1" x14ac:dyDescent="0.35">
      <c r="A992" s="151" t="s">
        <v>4549</v>
      </c>
      <c r="B992" s="152" t="s">
        <v>4550</v>
      </c>
      <c r="C992" s="152" t="s">
        <v>150</v>
      </c>
      <c r="D992" s="152" t="s">
        <v>1834</v>
      </c>
      <c r="E992" s="151" t="s">
        <v>163</v>
      </c>
      <c r="F992" s="152" t="s">
        <v>4201</v>
      </c>
      <c r="G992" s="152" t="s">
        <v>154</v>
      </c>
      <c r="H992" s="152" t="s">
        <v>4551</v>
      </c>
      <c r="I992" s="152" t="s">
        <v>4552</v>
      </c>
      <c r="J992" s="152" t="s">
        <v>4553</v>
      </c>
      <c r="K992" s="152" t="s">
        <v>4554</v>
      </c>
      <c r="L992" s="153">
        <v>43588</v>
      </c>
      <c r="M992" s="154">
        <v>885191</v>
      </c>
      <c r="N992" s="154">
        <v>0</v>
      </c>
    </row>
    <row r="993" spans="1:14" ht="13.75" customHeight="1" x14ac:dyDescent="0.35">
      <c r="A993" s="151" t="s">
        <v>4555</v>
      </c>
      <c r="B993" s="152" t="s">
        <v>4556</v>
      </c>
      <c r="C993" s="152" t="s">
        <v>150</v>
      </c>
      <c r="D993" s="152" t="s">
        <v>4557</v>
      </c>
      <c r="E993" s="151" t="s">
        <v>260</v>
      </c>
      <c r="F993" s="152" t="s">
        <v>4558</v>
      </c>
      <c r="G993" s="152" t="s">
        <v>154</v>
      </c>
      <c r="H993" s="152" t="s">
        <v>4559</v>
      </c>
      <c r="I993" s="152" t="s">
        <v>4560</v>
      </c>
      <c r="J993" s="152" t="s">
        <v>150</v>
      </c>
      <c r="K993" s="152" t="s">
        <v>150</v>
      </c>
      <c r="L993" s="153">
        <v>43814</v>
      </c>
      <c r="M993" s="154">
        <v>1945500</v>
      </c>
      <c r="N993" s="154">
        <v>713350</v>
      </c>
    </row>
    <row r="994" spans="1:14" ht="13.75" customHeight="1" x14ac:dyDescent="0.35">
      <c r="A994" s="151" t="s">
        <v>4561</v>
      </c>
      <c r="B994" s="152" t="s">
        <v>4562</v>
      </c>
      <c r="C994" s="152" t="s">
        <v>2762</v>
      </c>
      <c r="D994" s="152" t="s">
        <v>230</v>
      </c>
      <c r="E994" s="151" t="s">
        <v>152</v>
      </c>
      <c r="F994" s="152" t="s">
        <v>231</v>
      </c>
      <c r="G994" s="152" t="s">
        <v>154</v>
      </c>
      <c r="H994" s="152" t="s">
        <v>1689</v>
      </c>
      <c r="I994" s="152" t="s">
        <v>4563</v>
      </c>
      <c r="J994" s="152" t="s">
        <v>4564</v>
      </c>
      <c r="K994" s="152" t="s">
        <v>4565</v>
      </c>
      <c r="L994" s="153">
        <v>43525</v>
      </c>
      <c r="M994" s="154">
        <v>134329.20000000001</v>
      </c>
      <c r="N994" s="154">
        <v>0</v>
      </c>
    </row>
    <row r="995" spans="1:14" ht="13.75" customHeight="1" x14ac:dyDescent="0.35">
      <c r="A995" s="151" t="s">
        <v>4566</v>
      </c>
      <c r="B995" s="152" t="s">
        <v>4567</v>
      </c>
      <c r="C995" s="152" t="s">
        <v>4568</v>
      </c>
      <c r="D995" s="152" t="s">
        <v>1313</v>
      </c>
      <c r="E995" s="151" t="s">
        <v>163</v>
      </c>
      <c r="F995" s="152" t="s">
        <v>487</v>
      </c>
      <c r="G995" s="152" t="s">
        <v>154</v>
      </c>
      <c r="H995" s="152" t="s">
        <v>1548</v>
      </c>
      <c r="I995" s="152" t="s">
        <v>2135</v>
      </c>
      <c r="J995" s="152" t="s">
        <v>4569</v>
      </c>
      <c r="K995" s="152" t="s">
        <v>150</v>
      </c>
      <c r="L995" s="153">
        <v>43497</v>
      </c>
      <c r="M995" s="154">
        <v>193388</v>
      </c>
      <c r="N995" s="154">
        <v>0</v>
      </c>
    </row>
    <row r="996" spans="1:14" ht="13.75" customHeight="1" x14ac:dyDescent="0.35">
      <c r="A996" s="151" t="s">
        <v>4570</v>
      </c>
      <c r="B996" s="152" t="s">
        <v>2673</v>
      </c>
      <c r="C996" s="152" t="s">
        <v>150</v>
      </c>
      <c r="D996" s="152" t="s">
        <v>318</v>
      </c>
      <c r="E996" s="151" t="s">
        <v>260</v>
      </c>
      <c r="F996" s="152" t="s">
        <v>319</v>
      </c>
      <c r="G996" s="152" t="s">
        <v>154</v>
      </c>
      <c r="H996" s="152" t="s">
        <v>4571</v>
      </c>
      <c r="I996" s="152" t="s">
        <v>3137</v>
      </c>
      <c r="J996" s="152" t="s">
        <v>4572</v>
      </c>
      <c r="K996" s="152" t="s">
        <v>4573</v>
      </c>
      <c r="L996" s="153">
        <v>43466</v>
      </c>
      <c r="M996" s="154">
        <v>131189.79999999999</v>
      </c>
      <c r="N996" s="154">
        <v>36077.169999999976</v>
      </c>
    </row>
    <row r="997" spans="1:14" ht="13.75" customHeight="1" x14ac:dyDescent="0.35">
      <c r="A997" s="151" t="s">
        <v>4574</v>
      </c>
      <c r="B997" s="152" t="s">
        <v>2673</v>
      </c>
      <c r="C997" s="152" t="s">
        <v>150</v>
      </c>
      <c r="D997" s="152" t="s">
        <v>318</v>
      </c>
      <c r="E997" s="151" t="s">
        <v>260</v>
      </c>
      <c r="F997" s="152" t="s">
        <v>319</v>
      </c>
      <c r="G997" s="152" t="s">
        <v>154</v>
      </c>
      <c r="H997" s="152" t="s">
        <v>3136</v>
      </c>
      <c r="I997" s="152" t="s">
        <v>4042</v>
      </c>
      <c r="J997" s="152" t="s">
        <v>4314</v>
      </c>
      <c r="K997" s="152" t="s">
        <v>4575</v>
      </c>
      <c r="L997" s="153">
        <v>43466</v>
      </c>
      <c r="M997" s="154">
        <v>156902.35</v>
      </c>
      <c r="N997" s="154">
        <v>43148.170000000013</v>
      </c>
    </row>
    <row r="998" spans="1:14" ht="13.75" customHeight="1" x14ac:dyDescent="0.35">
      <c r="A998" s="151" t="s">
        <v>4576</v>
      </c>
      <c r="B998" s="152" t="s">
        <v>4577</v>
      </c>
      <c r="C998" s="152" t="s">
        <v>150</v>
      </c>
      <c r="D998" s="152" t="s">
        <v>914</v>
      </c>
      <c r="E998" s="151" t="s">
        <v>163</v>
      </c>
      <c r="F998" s="152" t="s">
        <v>164</v>
      </c>
      <c r="G998" s="152" t="s">
        <v>250</v>
      </c>
      <c r="H998" s="152" t="s">
        <v>4578</v>
      </c>
      <c r="I998" s="152" t="s">
        <v>4579</v>
      </c>
      <c r="J998" s="152" t="s">
        <v>4580</v>
      </c>
      <c r="K998" s="152" t="s">
        <v>4581</v>
      </c>
      <c r="L998" s="153">
        <v>43551</v>
      </c>
      <c r="M998" s="154">
        <v>2798677.18</v>
      </c>
      <c r="N998" s="154">
        <v>0</v>
      </c>
    </row>
    <row r="999" spans="1:14" ht="13.75" customHeight="1" x14ac:dyDescent="0.35">
      <c r="A999" s="151" t="s">
        <v>4582</v>
      </c>
      <c r="B999" s="152" t="s">
        <v>4583</v>
      </c>
      <c r="C999" s="152" t="s">
        <v>150</v>
      </c>
      <c r="D999" s="152" t="s">
        <v>8030</v>
      </c>
      <c r="E999" s="151" t="s">
        <v>260</v>
      </c>
      <c r="F999" s="152" t="s">
        <v>219</v>
      </c>
      <c r="G999" s="152" t="s">
        <v>220</v>
      </c>
      <c r="H999" s="152" t="s">
        <v>226</v>
      </c>
      <c r="I999" s="152" t="s">
        <v>4584</v>
      </c>
      <c r="J999" s="152" t="s">
        <v>4585</v>
      </c>
      <c r="K999" s="152" t="s">
        <v>4586</v>
      </c>
      <c r="L999" s="153">
        <v>43565</v>
      </c>
      <c r="M999" s="154">
        <v>694944.83</v>
      </c>
      <c r="N999" s="154">
        <v>208483.39</v>
      </c>
    </row>
    <row r="1000" spans="1:14" ht="13.75" customHeight="1" x14ac:dyDescent="0.35">
      <c r="A1000" s="151" t="s">
        <v>4587</v>
      </c>
      <c r="B1000" s="152" t="s">
        <v>4588</v>
      </c>
      <c r="C1000" s="152" t="s">
        <v>150</v>
      </c>
      <c r="D1000" s="152" t="s">
        <v>3306</v>
      </c>
      <c r="E1000" s="151" t="s">
        <v>152</v>
      </c>
      <c r="F1000" s="152" t="s">
        <v>261</v>
      </c>
      <c r="G1000" s="152" t="s">
        <v>154</v>
      </c>
      <c r="H1000" s="152" t="s">
        <v>3177</v>
      </c>
      <c r="I1000" s="152" t="s">
        <v>459</v>
      </c>
      <c r="J1000" s="152" t="s">
        <v>4589</v>
      </c>
      <c r="K1000" s="152" t="s">
        <v>4590</v>
      </c>
      <c r="L1000" s="153">
        <v>43638</v>
      </c>
      <c r="M1000" s="154">
        <v>499894.02</v>
      </c>
      <c r="N1000" s="154">
        <v>11902.239999999991</v>
      </c>
    </row>
    <row r="1001" spans="1:14" ht="13.75" customHeight="1" x14ac:dyDescent="0.35">
      <c r="A1001" s="151" t="s">
        <v>4591</v>
      </c>
      <c r="B1001" s="152" t="s">
        <v>4592</v>
      </c>
      <c r="C1001" s="152" t="s">
        <v>4373</v>
      </c>
      <c r="D1001" s="152" t="s">
        <v>4593</v>
      </c>
      <c r="E1001" s="151" t="s">
        <v>260</v>
      </c>
      <c r="F1001" s="152" t="s">
        <v>715</v>
      </c>
      <c r="G1001" s="152" t="s">
        <v>220</v>
      </c>
      <c r="H1001" s="152" t="s">
        <v>4594</v>
      </c>
      <c r="I1001" s="152" t="s">
        <v>4595</v>
      </c>
      <c r="J1001" s="152" t="s">
        <v>4596</v>
      </c>
      <c r="K1001" s="152" t="s">
        <v>4597</v>
      </c>
      <c r="L1001" s="153">
        <v>43591</v>
      </c>
      <c r="M1001" s="154">
        <v>1258935.3700000001</v>
      </c>
      <c r="N1001" s="154">
        <v>388171.7300000001</v>
      </c>
    </row>
    <row r="1002" spans="1:14" ht="13.75" customHeight="1" x14ac:dyDescent="0.35">
      <c r="A1002" s="151" t="s">
        <v>4598</v>
      </c>
      <c r="B1002" s="152" t="s">
        <v>1785</v>
      </c>
      <c r="C1002" s="152" t="s">
        <v>4207</v>
      </c>
      <c r="D1002" s="152" t="s">
        <v>184</v>
      </c>
      <c r="E1002" s="151" t="s">
        <v>163</v>
      </c>
      <c r="F1002" s="152" t="s">
        <v>1039</v>
      </c>
      <c r="G1002" s="152" t="s">
        <v>154</v>
      </c>
      <c r="H1002" s="152" t="s">
        <v>1040</v>
      </c>
      <c r="I1002" s="152" t="s">
        <v>4599</v>
      </c>
      <c r="J1002" s="152" t="s">
        <v>4600</v>
      </c>
      <c r="K1002" s="152" t="s">
        <v>4601</v>
      </c>
      <c r="L1002" s="153">
        <v>43494</v>
      </c>
      <c r="M1002" s="154">
        <v>342192.42</v>
      </c>
      <c r="N1002" s="154">
        <v>0</v>
      </c>
    </row>
    <row r="1003" spans="1:14" ht="13.75" customHeight="1" x14ac:dyDescent="0.35">
      <c r="A1003" s="151" t="s">
        <v>4602</v>
      </c>
      <c r="B1003" s="152" t="s">
        <v>4603</v>
      </c>
      <c r="C1003" s="152" t="s">
        <v>150</v>
      </c>
      <c r="D1003" s="152" t="s">
        <v>2874</v>
      </c>
      <c r="E1003" s="151" t="s">
        <v>163</v>
      </c>
      <c r="F1003" s="152" t="s">
        <v>2776</v>
      </c>
      <c r="G1003" s="152" t="s">
        <v>220</v>
      </c>
      <c r="H1003" s="152" t="s">
        <v>480</v>
      </c>
      <c r="I1003" s="152" t="s">
        <v>4462</v>
      </c>
      <c r="J1003" s="152" t="s">
        <v>4604</v>
      </c>
      <c r="K1003" s="152" t="s">
        <v>4605</v>
      </c>
      <c r="L1003" s="153">
        <v>43647</v>
      </c>
      <c r="M1003" s="154">
        <v>109630.6</v>
      </c>
      <c r="N1003" s="154">
        <v>0</v>
      </c>
    </row>
    <row r="1004" spans="1:14" ht="13.75" customHeight="1" x14ac:dyDescent="0.35">
      <c r="A1004" s="151" t="s">
        <v>4606</v>
      </c>
      <c r="B1004" s="152" t="s">
        <v>4607</v>
      </c>
      <c r="C1004" s="152" t="s">
        <v>150</v>
      </c>
      <c r="D1004" s="152" t="s">
        <v>2874</v>
      </c>
      <c r="E1004" s="151" t="s">
        <v>163</v>
      </c>
      <c r="F1004" s="152" t="s">
        <v>2776</v>
      </c>
      <c r="G1004" s="152" t="s">
        <v>154</v>
      </c>
      <c r="H1004" s="152" t="s">
        <v>4608</v>
      </c>
      <c r="I1004" s="152" t="s">
        <v>4462</v>
      </c>
      <c r="J1004" s="152" t="s">
        <v>4609</v>
      </c>
      <c r="K1004" s="152" t="s">
        <v>4605</v>
      </c>
      <c r="L1004" s="153">
        <v>43617</v>
      </c>
      <c r="M1004" s="154">
        <v>205188.56</v>
      </c>
      <c r="N1004" s="154">
        <v>0</v>
      </c>
    </row>
    <row r="1005" spans="1:14" ht="13.75" customHeight="1" x14ac:dyDescent="0.35">
      <c r="A1005" s="151" t="s">
        <v>4610</v>
      </c>
      <c r="B1005" s="152" t="s">
        <v>4611</v>
      </c>
      <c r="C1005" s="152" t="s">
        <v>4612</v>
      </c>
      <c r="D1005" s="152" t="s">
        <v>4613</v>
      </c>
      <c r="E1005" s="151" t="s">
        <v>163</v>
      </c>
      <c r="F1005" s="152" t="s">
        <v>153</v>
      </c>
      <c r="G1005" s="152" t="s">
        <v>154</v>
      </c>
      <c r="H1005" s="152" t="s">
        <v>174</v>
      </c>
      <c r="I1005" s="152" t="s">
        <v>1848</v>
      </c>
      <c r="J1005" s="152" t="s">
        <v>4614</v>
      </c>
      <c r="K1005" s="152" t="s">
        <v>4615</v>
      </c>
      <c r="L1005" s="153">
        <v>43647</v>
      </c>
      <c r="M1005" s="154">
        <v>229918.37</v>
      </c>
      <c r="N1005" s="154">
        <v>0</v>
      </c>
    </row>
    <row r="1006" spans="1:14" ht="13.75" customHeight="1" x14ac:dyDescent="0.35">
      <c r="A1006" s="151" t="s">
        <v>4616</v>
      </c>
      <c r="B1006" s="152" t="s">
        <v>4617</v>
      </c>
      <c r="C1006" s="152" t="s">
        <v>4156</v>
      </c>
      <c r="D1006" s="152" t="s">
        <v>4157</v>
      </c>
      <c r="E1006" s="151" t="s">
        <v>163</v>
      </c>
      <c r="F1006" s="152" t="s">
        <v>2002</v>
      </c>
      <c r="G1006" s="152" t="s">
        <v>154</v>
      </c>
      <c r="H1006" s="152" t="s">
        <v>4618</v>
      </c>
      <c r="I1006" s="152" t="s">
        <v>150</v>
      </c>
      <c r="J1006" s="152" t="s">
        <v>150</v>
      </c>
      <c r="K1006" s="152" t="s">
        <v>150</v>
      </c>
      <c r="L1006" s="153">
        <v>43739</v>
      </c>
      <c r="M1006" s="154">
        <v>103209.31</v>
      </c>
      <c r="N1006" s="154">
        <v>0</v>
      </c>
    </row>
    <row r="1007" spans="1:14" ht="13.75" customHeight="1" x14ac:dyDescent="0.35">
      <c r="A1007" s="151" t="s">
        <v>4619</v>
      </c>
      <c r="B1007" s="152" t="s">
        <v>4620</v>
      </c>
      <c r="C1007" s="152" t="s">
        <v>150</v>
      </c>
      <c r="D1007" s="152" t="s">
        <v>7612</v>
      </c>
      <c r="E1007" s="151" t="s">
        <v>152</v>
      </c>
      <c r="F1007" s="152" t="s">
        <v>1571</v>
      </c>
      <c r="G1007" s="152" t="s">
        <v>154</v>
      </c>
      <c r="H1007" s="152" t="s">
        <v>4489</v>
      </c>
      <c r="I1007" s="152" t="s">
        <v>4621</v>
      </c>
      <c r="J1007" s="152" t="s">
        <v>4622</v>
      </c>
      <c r="K1007" s="152" t="s">
        <v>4623</v>
      </c>
      <c r="L1007" s="153">
        <v>43647</v>
      </c>
      <c r="M1007" s="154">
        <v>2555965</v>
      </c>
      <c r="N1007" s="154">
        <v>91284.600000000093</v>
      </c>
    </row>
    <row r="1008" spans="1:14" ht="13.75" customHeight="1" x14ac:dyDescent="0.35">
      <c r="A1008" s="151" t="s">
        <v>4624</v>
      </c>
      <c r="B1008" s="152" t="s">
        <v>4625</v>
      </c>
      <c r="C1008" s="152" t="s">
        <v>150</v>
      </c>
      <c r="D1008" s="152" t="s">
        <v>4253</v>
      </c>
      <c r="E1008" s="151" t="s">
        <v>163</v>
      </c>
      <c r="F1008" s="152" t="s">
        <v>1370</v>
      </c>
      <c r="G1008" s="152" t="s">
        <v>154</v>
      </c>
      <c r="H1008" s="152" t="s">
        <v>4626</v>
      </c>
      <c r="I1008" s="152" t="s">
        <v>3255</v>
      </c>
      <c r="J1008" s="152" t="s">
        <v>4627</v>
      </c>
      <c r="K1008" s="152" t="s">
        <v>4628</v>
      </c>
      <c r="L1008" s="153">
        <v>43636</v>
      </c>
      <c r="M1008" s="154">
        <v>145337</v>
      </c>
      <c r="N1008" s="154">
        <v>0</v>
      </c>
    </row>
    <row r="1009" spans="1:14" ht="13.75" customHeight="1" x14ac:dyDescent="0.35">
      <c r="A1009" s="151" t="s">
        <v>4629</v>
      </c>
      <c r="B1009" s="152" t="s">
        <v>4630</v>
      </c>
      <c r="C1009" s="152" t="s">
        <v>150</v>
      </c>
      <c r="D1009" s="152" t="s">
        <v>1834</v>
      </c>
      <c r="E1009" s="151" t="s">
        <v>163</v>
      </c>
      <c r="F1009" s="152" t="s">
        <v>4201</v>
      </c>
      <c r="G1009" s="152" t="s">
        <v>154</v>
      </c>
      <c r="H1009" s="152" t="s">
        <v>4631</v>
      </c>
      <c r="I1009" s="152" t="s">
        <v>4632</v>
      </c>
      <c r="J1009" s="152" t="s">
        <v>4633</v>
      </c>
      <c r="K1009" s="152" t="s">
        <v>187</v>
      </c>
      <c r="L1009" s="153">
        <v>43739</v>
      </c>
      <c r="M1009" s="154">
        <v>1998033.97</v>
      </c>
      <c r="N1009" s="154">
        <v>0</v>
      </c>
    </row>
    <row r="1010" spans="1:14" ht="13.75" customHeight="1" x14ac:dyDescent="0.35">
      <c r="A1010" s="151" t="s">
        <v>4634</v>
      </c>
      <c r="B1010" s="152" t="s">
        <v>4635</v>
      </c>
      <c r="C1010" s="152" t="s">
        <v>150</v>
      </c>
      <c r="D1010" s="152" t="s">
        <v>259</v>
      </c>
      <c r="E1010" s="151" t="s">
        <v>260</v>
      </c>
      <c r="F1010" s="152" t="s">
        <v>261</v>
      </c>
      <c r="G1010" s="152" t="s">
        <v>154</v>
      </c>
      <c r="H1010" s="152" t="s">
        <v>3504</v>
      </c>
      <c r="I1010" s="152" t="s">
        <v>4636</v>
      </c>
      <c r="J1010" s="152" t="s">
        <v>4637</v>
      </c>
      <c r="K1010" s="152" t="s">
        <v>4638</v>
      </c>
      <c r="L1010" s="153">
        <v>43641</v>
      </c>
      <c r="M1010" s="154">
        <v>499942.39</v>
      </c>
      <c r="N1010" s="154">
        <v>158315.09</v>
      </c>
    </row>
    <row r="1011" spans="1:14" ht="13.75" customHeight="1" x14ac:dyDescent="0.35">
      <c r="A1011" s="151" t="s">
        <v>4639</v>
      </c>
      <c r="B1011" s="152" t="s">
        <v>4640</v>
      </c>
      <c r="C1011" s="152" t="s">
        <v>150</v>
      </c>
      <c r="D1011" s="152" t="s">
        <v>4079</v>
      </c>
      <c r="E1011" s="151" t="s">
        <v>163</v>
      </c>
      <c r="F1011" s="152" t="s">
        <v>3221</v>
      </c>
      <c r="G1011" s="152" t="s">
        <v>686</v>
      </c>
      <c r="H1011" s="152" t="s">
        <v>4641</v>
      </c>
      <c r="I1011" s="152" t="s">
        <v>2469</v>
      </c>
      <c r="J1011" s="152" t="s">
        <v>4642</v>
      </c>
      <c r="K1011" s="152" t="s">
        <v>4643</v>
      </c>
      <c r="L1011" s="153">
        <v>43634</v>
      </c>
      <c r="M1011" s="154">
        <v>367555</v>
      </c>
      <c r="N1011" s="154">
        <v>0</v>
      </c>
    </row>
    <row r="1012" spans="1:14" ht="13.75" customHeight="1" x14ac:dyDescent="0.35">
      <c r="A1012" s="151" t="s">
        <v>4644</v>
      </c>
      <c r="B1012" s="152" t="s">
        <v>4645</v>
      </c>
      <c r="C1012" s="152" t="s">
        <v>150</v>
      </c>
      <c r="D1012" s="152" t="s">
        <v>1834</v>
      </c>
      <c r="E1012" s="151" t="s">
        <v>163</v>
      </c>
      <c r="F1012" s="152" t="s">
        <v>4201</v>
      </c>
      <c r="G1012" s="152" t="s">
        <v>154</v>
      </c>
      <c r="H1012" s="152" t="s">
        <v>4646</v>
      </c>
      <c r="I1012" s="152" t="s">
        <v>4647</v>
      </c>
      <c r="J1012" s="152" t="s">
        <v>4648</v>
      </c>
      <c r="K1012" s="152" t="s">
        <v>4649</v>
      </c>
      <c r="L1012" s="153">
        <v>43669</v>
      </c>
      <c r="M1012" s="154">
        <v>258127.51</v>
      </c>
      <c r="N1012" s="154">
        <v>0</v>
      </c>
    </row>
    <row r="1013" spans="1:14" ht="13.75" customHeight="1" x14ac:dyDescent="0.35">
      <c r="A1013" s="151" t="s">
        <v>4650</v>
      </c>
      <c r="B1013" s="152" t="s">
        <v>4651</v>
      </c>
      <c r="C1013" s="152" t="s">
        <v>4373</v>
      </c>
      <c r="D1013" s="152" t="s">
        <v>1264</v>
      </c>
      <c r="E1013" s="151" t="s">
        <v>152</v>
      </c>
      <c r="F1013" s="152" t="s">
        <v>715</v>
      </c>
      <c r="G1013" s="152" t="s">
        <v>220</v>
      </c>
      <c r="H1013" s="152" t="s">
        <v>4652</v>
      </c>
      <c r="I1013" s="152" t="s">
        <v>4653</v>
      </c>
      <c r="J1013" s="152" t="s">
        <v>4654</v>
      </c>
      <c r="K1013" s="152" t="s">
        <v>150</v>
      </c>
      <c r="L1013" s="153">
        <v>43779</v>
      </c>
      <c r="M1013" s="154">
        <v>531817.5</v>
      </c>
      <c r="N1013" s="154">
        <v>44318.179999999993</v>
      </c>
    </row>
    <row r="1014" spans="1:14" ht="13.75" customHeight="1" x14ac:dyDescent="0.35">
      <c r="A1014" s="151" t="s">
        <v>4655</v>
      </c>
      <c r="B1014" s="152" t="s">
        <v>4656</v>
      </c>
      <c r="C1014" s="152" t="s">
        <v>150</v>
      </c>
      <c r="D1014" s="152" t="s">
        <v>609</v>
      </c>
      <c r="E1014" s="151" t="s">
        <v>163</v>
      </c>
      <c r="F1014" s="152" t="s">
        <v>556</v>
      </c>
      <c r="G1014" s="152" t="s">
        <v>154</v>
      </c>
      <c r="H1014" s="152" t="s">
        <v>610</v>
      </c>
      <c r="I1014" s="152" t="s">
        <v>4657</v>
      </c>
      <c r="J1014" s="152" t="s">
        <v>4658</v>
      </c>
      <c r="K1014" s="152" t="s">
        <v>4659</v>
      </c>
      <c r="L1014" s="153">
        <v>43709</v>
      </c>
      <c r="M1014" s="154">
        <v>298456</v>
      </c>
      <c r="N1014" s="154">
        <v>0</v>
      </c>
    </row>
    <row r="1015" spans="1:14" ht="13.75" customHeight="1" x14ac:dyDescent="0.35">
      <c r="A1015" s="151" t="s">
        <v>4660</v>
      </c>
      <c r="B1015" s="152" t="s">
        <v>4661</v>
      </c>
      <c r="C1015" s="152" t="s">
        <v>150</v>
      </c>
      <c r="D1015" s="152" t="s">
        <v>449</v>
      </c>
      <c r="E1015" s="151" t="s">
        <v>152</v>
      </c>
      <c r="F1015" s="152" t="s">
        <v>164</v>
      </c>
      <c r="G1015" s="152" t="s">
        <v>154</v>
      </c>
      <c r="H1015" s="152" t="s">
        <v>3187</v>
      </c>
      <c r="I1015" s="152" t="s">
        <v>4662</v>
      </c>
      <c r="J1015" s="152" t="s">
        <v>150</v>
      </c>
      <c r="K1015" s="152" t="s">
        <v>4663</v>
      </c>
      <c r="L1015" s="153">
        <v>43709</v>
      </c>
      <c r="M1015" s="154">
        <v>249000</v>
      </c>
      <c r="N1015" s="154">
        <v>14821.41</v>
      </c>
    </row>
    <row r="1016" spans="1:14" ht="13.75" customHeight="1" x14ac:dyDescent="0.35">
      <c r="A1016" s="151" t="s">
        <v>4664</v>
      </c>
      <c r="B1016" s="152" t="s">
        <v>2637</v>
      </c>
      <c r="C1016" s="152" t="s">
        <v>4665</v>
      </c>
      <c r="D1016" s="152" t="s">
        <v>457</v>
      </c>
      <c r="E1016" s="151" t="s">
        <v>152</v>
      </c>
      <c r="F1016" s="152" t="s">
        <v>164</v>
      </c>
      <c r="G1016" s="152" t="s">
        <v>154</v>
      </c>
      <c r="H1016" s="152" t="s">
        <v>4666</v>
      </c>
      <c r="I1016" s="152" t="s">
        <v>585</v>
      </c>
      <c r="J1016" s="152" t="s">
        <v>4667</v>
      </c>
      <c r="K1016" s="152" t="s">
        <v>4668</v>
      </c>
      <c r="L1016" s="153">
        <v>43678</v>
      </c>
      <c r="M1016" s="154">
        <v>346647</v>
      </c>
      <c r="N1016" s="154">
        <v>16507</v>
      </c>
    </row>
    <row r="1017" spans="1:14" ht="13.75" customHeight="1" x14ac:dyDescent="0.35">
      <c r="A1017" s="151" t="s">
        <v>4669</v>
      </c>
      <c r="B1017" s="152" t="s">
        <v>4670</v>
      </c>
      <c r="C1017" s="152" t="s">
        <v>4373</v>
      </c>
      <c r="D1017" s="152" t="s">
        <v>1026</v>
      </c>
      <c r="E1017" s="151" t="s">
        <v>152</v>
      </c>
      <c r="F1017" s="152" t="s">
        <v>715</v>
      </c>
      <c r="G1017" s="152" t="s">
        <v>220</v>
      </c>
      <c r="H1017" s="152" t="s">
        <v>4671</v>
      </c>
      <c r="I1017" s="152" t="s">
        <v>4672</v>
      </c>
      <c r="J1017" s="152" t="s">
        <v>4673</v>
      </c>
      <c r="K1017" s="152" t="s">
        <v>4674</v>
      </c>
      <c r="L1017" s="153">
        <v>43647</v>
      </c>
      <c r="M1017" s="154">
        <v>295521.57</v>
      </c>
      <c r="N1017" s="154">
        <v>10554.45000000001</v>
      </c>
    </row>
    <row r="1018" spans="1:14" ht="13.75" customHeight="1" x14ac:dyDescent="0.35">
      <c r="A1018" s="151" t="s">
        <v>4675</v>
      </c>
      <c r="B1018" s="152" t="s">
        <v>4676</v>
      </c>
      <c r="C1018" s="152" t="s">
        <v>4677</v>
      </c>
      <c r="D1018" s="152" t="s">
        <v>1582</v>
      </c>
      <c r="E1018" s="151" t="s">
        <v>152</v>
      </c>
      <c r="F1018" s="152" t="s">
        <v>372</v>
      </c>
      <c r="G1018" s="152" t="s">
        <v>154</v>
      </c>
      <c r="H1018" s="152" t="s">
        <v>1583</v>
      </c>
      <c r="I1018" s="152" t="s">
        <v>4678</v>
      </c>
      <c r="J1018" s="152" t="s">
        <v>4679</v>
      </c>
      <c r="K1018" s="152" t="s">
        <v>4680</v>
      </c>
      <c r="L1018" s="153">
        <v>43631</v>
      </c>
      <c r="M1018" s="154">
        <v>156321.09</v>
      </c>
      <c r="N1018" s="154">
        <v>3721.8800000000051</v>
      </c>
    </row>
    <row r="1019" spans="1:14" ht="13.75" customHeight="1" x14ac:dyDescent="0.35">
      <c r="A1019" s="151" t="s">
        <v>4681</v>
      </c>
      <c r="B1019" s="152" t="s">
        <v>4682</v>
      </c>
      <c r="C1019" s="152" t="s">
        <v>4683</v>
      </c>
      <c r="D1019" s="152" t="s">
        <v>199</v>
      </c>
      <c r="E1019" s="151" t="s">
        <v>152</v>
      </c>
      <c r="F1019" s="152" t="s">
        <v>200</v>
      </c>
      <c r="G1019" s="152" t="s">
        <v>220</v>
      </c>
      <c r="H1019" s="152" t="s">
        <v>4684</v>
      </c>
      <c r="I1019" s="152" t="s">
        <v>4685</v>
      </c>
      <c r="J1019" s="152" t="s">
        <v>4686</v>
      </c>
      <c r="K1019" s="152" t="s">
        <v>150</v>
      </c>
      <c r="L1019" s="153">
        <v>43709</v>
      </c>
      <c r="M1019" s="154">
        <v>115965.7</v>
      </c>
      <c r="N1019" s="154">
        <v>6902.8300000000017</v>
      </c>
    </row>
    <row r="1020" spans="1:14" ht="13.75" customHeight="1" x14ac:dyDescent="0.35">
      <c r="A1020" s="151" t="s">
        <v>4687</v>
      </c>
      <c r="B1020" s="152" t="s">
        <v>1320</v>
      </c>
      <c r="C1020" s="152" t="s">
        <v>4688</v>
      </c>
      <c r="D1020" s="152" t="s">
        <v>2787</v>
      </c>
      <c r="E1020" s="151" t="s">
        <v>260</v>
      </c>
      <c r="F1020" s="152" t="s">
        <v>715</v>
      </c>
      <c r="G1020" s="152" t="s">
        <v>220</v>
      </c>
      <c r="H1020" s="152" t="s">
        <v>4689</v>
      </c>
      <c r="I1020" s="152" t="s">
        <v>3911</v>
      </c>
      <c r="J1020" s="152" t="s">
        <v>4690</v>
      </c>
      <c r="K1020" s="152" t="s">
        <v>4691</v>
      </c>
      <c r="L1020" s="153">
        <v>43606</v>
      </c>
      <c r="M1020" s="154">
        <v>391132.5</v>
      </c>
      <c r="N1020" s="154">
        <v>120599.13</v>
      </c>
    </row>
    <row r="1021" spans="1:14" ht="13.75" customHeight="1" x14ac:dyDescent="0.35">
      <c r="A1021" s="151" t="s">
        <v>4692</v>
      </c>
      <c r="B1021" s="152" t="s">
        <v>4651</v>
      </c>
      <c r="C1021" s="152" t="s">
        <v>4373</v>
      </c>
      <c r="D1021" s="152" t="s">
        <v>1264</v>
      </c>
      <c r="E1021" s="151" t="s">
        <v>152</v>
      </c>
      <c r="F1021" s="152" t="s">
        <v>715</v>
      </c>
      <c r="G1021" s="152" t="s">
        <v>220</v>
      </c>
      <c r="H1021" s="152" t="s">
        <v>4652</v>
      </c>
      <c r="I1021" s="152" t="s">
        <v>4693</v>
      </c>
      <c r="J1021" s="152" t="s">
        <v>4694</v>
      </c>
      <c r="K1021" s="152" t="s">
        <v>4695</v>
      </c>
      <c r="L1021" s="153">
        <v>43814</v>
      </c>
      <c r="M1021" s="154">
        <v>373998.07</v>
      </c>
      <c r="N1021" s="154">
        <v>35618.859999999993</v>
      </c>
    </row>
    <row r="1022" spans="1:14" ht="13.75" customHeight="1" x14ac:dyDescent="0.35">
      <c r="A1022" s="151" t="s">
        <v>4696</v>
      </c>
      <c r="B1022" s="152" t="s">
        <v>4697</v>
      </c>
      <c r="C1022" s="152" t="s">
        <v>4698</v>
      </c>
      <c r="D1022" s="152" t="s">
        <v>4699</v>
      </c>
      <c r="E1022" s="151" t="s">
        <v>152</v>
      </c>
      <c r="F1022" s="152" t="s">
        <v>1639</v>
      </c>
      <c r="G1022" s="152" t="s">
        <v>154</v>
      </c>
      <c r="H1022" s="152" t="s">
        <v>3696</v>
      </c>
      <c r="I1022" s="152" t="s">
        <v>3234</v>
      </c>
      <c r="J1022" s="152" t="s">
        <v>4700</v>
      </c>
      <c r="K1022" s="152" t="s">
        <v>4701</v>
      </c>
      <c r="L1022" s="153">
        <v>43980</v>
      </c>
      <c r="M1022" s="154">
        <v>2399995</v>
      </c>
      <c r="N1022" s="154">
        <v>371427.81000000011</v>
      </c>
    </row>
    <row r="1023" spans="1:14" ht="13.75" customHeight="1" x14ac:dyDescent="0.35">
      <c r="A1023" s="151" t="s">
        <v>4702</v>
      </c>
      <c r="B1023" s="152" t="s">
        <v>4703</v>
      </c>
      <c r="C1023" s="152" t="s">
        <v>4373</v>
      </c>
      <c r="D1023" s="152" t="s">
        <v>1026</v>
      </c>
      <c r="E1023" s="151" t="s">
        <v>152</v>
      </c>
      <c r="F1023" s="152" t="s">
        <v>715</v>
      </c>
      <c r="G1023" s="152" t="s">
        <v>220</v>
      </c>
      <c r="H1023" s="152" t="s">
        <v>4473</v>
      </c>
      <c r="I1023" s="152" t="s">
        <v>4704</v>
      </c>
      <c r="J1023" s="152" t="s">
        <v>4705</v>
      </c>
      <c r="K1023" s="152" t="s">
        <v>4706</v>
      </c>
      <c r="L1023" s="153">
        <v>43739</v>
      </c>
      <c r="M1023" s="154">
        <v>219975</v>
      </c>
      <c r="N1023" s="154">
        <v>15712.5</v>
      </c>
    </row>
    <row r="1024" spans="1:14" ht="13.75" customHeight="1" x14ac:dyDescent="0.35">
      <c r="A1024" s="151" t="s">
        <v>4707</v>
      </c>
      <c r="B1024" s="152" t="s">
        <v>4708</v>
      </c>
      <c r="C1024" s="152" t="s">
        <v>150</v>
      </c>
      <c r="D1024" s="152" t="s">
        <v>1834</v>
      </c>
      <c r="E1024" s="151" t="s">
        <v>163</v>
      </c>
      <c r="F1024" s="152" t="s">
        <v>4201</v>
      </c>
      <c r="G1024" s="152" t="s">
        <v>154</v>
      </c>
      <c r="H1024" s="152" t="s">
        <v>4551</v>
      </c>
      <c r="I1024" s="152" t="s">
        <v>2607</v>
      </c>
      <c r="J1024" s="152" t="s">
        <v>4709</v>
      </c>
      <c r="K1024" s="152" t="s">
        <v>4710</v>
      </c>
      <c r="L1024" s="153">
        <v>43819</v>
      </c>
      <c r="M1024" s="154">
        <v>112500</v>
      </c>
      <c r="N1024" s="154">
        <v>0</v>
      </c>
    </row>
    <row r="1025" spans="1:14" ht="13.75" customHeight="1" x14ac:dyDescent="0.35">
      <c r="A1025" s="151" t="s">
        <v>4711</v>
      </c>
      <c r="B1025" s="152" t="s">
        <v>4708</v>
      </c>
      <c r="C1025" s="152" t="s">
        <v>150</v>
      </c>
      <c r="D1025" s="152" t="s">
        <v>1834</v>
      </c>
      <c r="E1025" s="151" t="s">
        <v>163</v>
      </c>
      <c r="F1025" s="152" t="s">
        <v>4201</v>
      </c>
      <c r="G1025" s="152" t="s">
        <v>154</v>
      </c>
      <c r="H1025" s="152" t="s">
        <v>4551</v>
      </c>
      <c r="I1025" s="152" t="s">
        <v>2607</v>
      </c>
      <c r="J1025" s="152" t="s">
        <v>4709</v>
      </c>
      <c r="K1025" s="152" t="s">
        <v>4712</v>
      </c>
      <c r="L1025" s="153">
        <v>43819</v>
      </c>
      <c r="M1025" s="154">
        <v>112500</v>
      </c>
      <c r="N1025" s="154">
        <v>0</v>
      </c>
    </row>
    <row r="1026" spans="1:14" ht="13.75" customHeight="1" x14ac:dyDescent="0.35">
      <c r="A1026" s="151" t="s">
        <v>4713</v>
      </c>
      <c r="B1026" s="152" t="s">
        <v>4708</v>
      </c>
      <c r="C1026" s="152" t="s">
        <v>150</v>
      </c>
      <c r="D1026" s="152" t="s">
        <v>1834</v>
      </c>
      <c r="E1026" s="151" t="s">
        <v>163</v>
      </c>
      <c r="F1026" s="152" t="s">
        <v>4201</v>
      </c>
      <c r="G1026" s="152" t="s">
        <v>154</v>
      </c>
      <c r="H1026" s="152" t="s">
        <v>4551</v>
      </c>
      <c r="I1026" s="152" t="s">
        <v>2607</v>
      </c>
      <c r="J1026" s="152" t="s">
        <v>4709</v>
      </c>
      <c r="K1026" s="152" t="s">
        <v>4714</v>
      </c>
      <c r="L1026" s="153">
        <v>43819</v>
      </c>
      <c r="M1026" s="154">
        <v>112500</v>
      </c>
      <c r="N1026" s="154">
        <v>0</v>
      </c>
    </row>
    <row r="1027" spans="1:14" ht="13.75" customHeight="1" x14ac:dyDescent="0.35">
      <c r="A1027" s="151" t="s">
        <v>4715</v>
      </c>
      <c r="B1027" s="152" t="s">
        <v>4708</v>
      </c>
      <c r="C1027" s="152" t="s">
        <v>150</v>
      </c>
      <c r="D1027" s="152" t="s">
        <v>1834</v>
      </c>
      <c r="E1027" s="151" t="s">
        <v>163</v>
      </c>
      <c r="F1027" s="152" t="s">
        <v>4201</v>
      </c>
      <c r="G1027" s="152" t="s">
        <v>154</v>
      </c>
      <c r="H1027" s="152" t="s">
        <v>4551</v>
      </c>
      <c r="I1027" s="152" t="s">
        <v>2607</v>
      </c>
      <c r="J1027" s="152" t="s">
        <v>4709</v>
      </c>
      <c r="K1027" s="152" t="s">
        <v>4716</v>
      </c>
      <c r="L1027" s="153">
        <v>43819</v>
      </c>
      <c r="M1027" s="154">
        <v>112500</v>
      </c>
      <c r="N1027" s="154">
        <v>0</v>
      </c>
    </row>
    <row r="1028" spans="1:14" ht="13.75" customHeight="1" x14ac:dyDescent="0.35">
      <c r="A1028" s="151" t="s">
        <v>4717</v>
      </c>
      <c r="B1028" s="152" t="s">
        <v>4718</v>
      </c>
      <c r="C1028" s="152" t="s">
        <v>150</v>
      </c>
      <c r="D1028" s="152" t="s">
        <v>609</v>
      </c>
      <c r="E1028" s="151" t="s">
        <v>152</v>
      </c>
      <c r="F1028" s="152" t="s">
        <v>556</v>
      </c>
      <c r="G1028" s="152" t="s">
        <v>154</v>
      </c>
      <c r="H1028" s="152" t="s">
        <v>610</v>
      </c>
      <c r="I1028" s="152" t="s">
        <v>4719</v>
      </c>
      <c r="J1028" s="152" t="s">
        <v>150</v>
      </c>
      <c r="K1028" s="152" t="s">
        <v>4720</v>
      </c>
      <c r="L1028" s="153">
        <v>43826</v>
      </c>
      <c r="M1028" s="154">
        <v>159695.29</v>
      </c>
      <c r="N1028" s="154">
        <v>15209.16</v>
      </c>
    </row>
    <row r="1029" spans="1:14" ht="13.75" customHeight="1" x14ac:dyDescent="0.35">
      <c r="A1029" s="151" t="s">
        <v>4721</v>
      </c>
      <c r="B1029" s="152" t="s">
        <v>4722</v>
      </c>
      <c r="C1029" s="152" t="s">
        <v>150</v>
      </c>
      <c r="D1029" s="152" t="s">
        <v>4723</v>
      </c>
      <c r="E1029" s="151" t="s">
        <v>163</v>
      </c>
      <c r="F1029" s="152" t="s">
        <v>2776</v>
      </c>
      <c r="G1029" s="152" t="s">
        <v>154</v>
      </c>
      <c r="H1029" s="152" t="s">
        <v>4724</v>
      </c>
      <c r="I1029" s="152" t="s">
        <v>4462</v>
      </c>
      <c r="J1029" s="152" t="s">
        <v>4725</v>
      </c>
      <c r="K1029" s="152" t="s">
        <v>4605</v>
      </c>
      <c r="L1029" s="153">
        <v>43891</v>
      </c>
      <c r="M1029" s="154">
        <v>1367925.3</v>
      </c>
      <c r="N1029" s="154">
        <v>0</v>
      </c>
    </row>
    <row r="1030" spans="1:14" ht="13.75" customHeight="1" x14ac:dyDescent="0.35">
      <c r="A1030" s="151" t="s">
        <v>4726</v>
      </c>
      <c r="B1030" s="152" t="s">
        <v>4727</v>
      </c>
      <c r="C1030" s="152" t="s">
        <v>150</v>
      </c>
      <c r="D1030" s="152" t="s">
        <v>2874</v>
      </c>
      <c r="E1030" s="151" t="s">
        <v>163</v>
      </c>
      <c r="F1030" s="152" t="s">
        <v>2776</v>
      </c>
      <c r="G1030" s="152" t="s">
        <v>154</v>
      </c>
      <c r="H1030" s="152" t="s">
        <v>4728</v>
      </c>
      <c r="I1030" s="152" t="s">
        <v>4462</v>
      </c>
      <c r="J1030" s="152" t="s">
        <v>4729</v>
      </c>
      <c r="K1030" s="152" t="s">
        <v>480</v>
      </c>
      <c r="L1030" s="153">
        <v>43862</v>
      </c>
      <c r="M1030" s="154">
        <v>568353.73</v>
      </c>
      <c r="N1030" s="154">
        <v>0</v>
      </c>
    </row>
    <row r="1031" spans="1:14" ht="13.75" customHeight="1" x14ac:dyDescent="0.35">
      <c r="A1031" s="151" t="s">
        <v>4730</v>
      </c>
      <c r="B1031" s="152" t="s">
        <v>4731</v>
      </c>
      <c r="C1031" s="152" t="s">
        <v>150</v>
      </c>
      <c r="D1031" s="152" t="s">
        <v>4253</v>
      </c>
      <c r="E1031" s="151" t="s">
        <v>163</v>
      </c>
      <c r="F1031" s="152" t="s">
        <v>1370</v>
      </c>
      <c r="G1031" s="152" t="s">
        <v>154</v>
      </c>
      <c r="H1031" s="152" t="s">
        <v>4626</v>
      </c>
      <c r="I1031" s="152" t="s">
        <v>3255</v>
      </c>
      <c r="J1031" s="152" t="s">
        <v>4732</v>
      </c>
      <c r="K1031" s="152" t="s">
        <v>4733</v>
      </c>
      <c r="L1031" s="153">
        <v>43762</v>
      </c>
      <c r="M1031" s="154">
        <v>171384</v>
      </c>
      <c r="N1031" s="154">
        <v>0</v>
      </c>
    </row>
    <row r="1032" spans="1:14" ht="13.75" customHeight="1" x14ac:dyDescent="0.35">
      <c r="A1032" s="151" t="s">
        <v>4734</v>
      </c>
      <c r="B1032" s="152" t="s">
        <v>4735</v>
      </c>
      <c r="C1032" s="152" t="s">
        <v>150</v>
      </c>
      <c r="D1032" s="152" t="s">
        <v>4736</v>
      </c>
      <c r="E1032" s="151" t="s">
        <v>260</v>
      </c>
      <c r="F1032" s="152" t="s">
        <v>164</v>
      </c>
      <c r="G1032" s="152" t="s">
        <v>154</v>
      </c>
      <c r="H1032" s="152" t="s">
        <v>4737</v>
      </c>
      <c r="I1032" s="152" t="s">
        <v>4738</v>
      </c>
      <c r="J1032" s="152" t="s">
        <v>4739</v>
      </c>
      <c r="K1032" s="152" t="s">
        <v>4740</v>
      </c>
      <c r="L1032" s="153">
        <v>43730</v>
      </c>
      <c r="M1032" s="154">
        <v>965252.78</v>
      </c>
      <c r="N1032" s="154">
        <v>329794.8</v>
      </c>
    </row>
    <row r="1033" spans="1:14" ht="13.75" customHeight="1" x14ac:dyDescent="0.35">
      <c r="A1033" s="151" t="s">
        <v>4741</v>
      </c>
      <c r="B1033" s="152" t="s">
        <v>158</v>
      </c>
      <c r="C1033" s="152" t="s">
        <v>4742</v>
      </c>
      <c r="D1033" s="152" t="s">
        <v>363</v>
      </c>
      <c r="E1033" s="151" t="s">
        <v>260</v>
      </c>
      <c r="F1033" s="152" t="s">
        <v>164</v>
      </c>
      <c r="G1033" s="152" t="s">
        <v>154</v>
      </c>
      <c r="H1033" s="152" t="s">
        <v>4743</v>
      </c>
      <c r="I1033" s="152" t="s">
        <v>4744</v>
      </c>
      <c r="J1033" s="152" t="s">
        <v>4745</v>
      </c>
      <c r="K1033" s="152" t="s">
        <v>4746</v>
      </c>
      <c r="L1033" s="153">
        <v>43800</v>
      </c>
      <c r="M1033" s="154">
        <v>4673781.58</v>
      </c>
      <c r="N1033" s="154">
        <v>1713719.95</v>
      </c>
    </row>
    <row r="1034" spans="1:14" ht="13.75" customHeight="1" x14ac:dyDescent="0.35">
      <c r="A1034" s="151" t="s">
        <v>4747</v>
      </c>
      <c r="B1034" s="152" t="s">
        <v>4748</v>
      </c>
      <c r="C1034" s="152" t="s">
        <v>150</v>
      </c>
      <c r="D1034" s="152" t="s">
        <v>449</v>
      </c>
      <c r="E1034" s="151" t="s">
        <v>152</v>
      </c>
      <c r="F1034" s="152" t="s">
        <v>164</v>
      </c>
      <c r="G1034" s="152" t="s">
        <v>154</v>
      </c>
      <c r="H1034" s="152" t="s">
        <v>3187</v>
      </c>
      <c r="I1034" s="152" t="s">
        <v>4749</v>
      </c>
      <c r="J1034" s="152" t="s">
        <v>4750</v>
      </c>
      <c r="K1034" s="152" t="s">
        <v>4751</v>
      </c>
      <c r="L1034" s="153">
        <v>43525</v>
      </c>
      <c r="M1034" s="154">
        <v>268299.24</v>
      </c>
      <c r="N1034" s="154">
        <v>0</v>
      </c>
    </row>
    <row r="1035" spans="1:14" ht="13.75" customHeight="1" x14ac:dyDescent="0.35">
      <c r="A1035" s="151" t="s">
        <v>4752</v>
      </c>
      <c r="B1035" s="152" t="s">
        <v>4753</v>
      </c>
      <c r="C1035" s="152" t="s">
        <v>4373</v>
      </c>
      <c r="D1035" s="152" t="s">
        <v>4754</v>
      </c>
      <c r="E1035" s="151" t="s">
        <v>152</v>
      </c>
      <c r="F1035" s="152" t="s">
        <v>715</v>
      </c>
      <c r="G1035" s="152" t="s">
        <v>220</v>
      </c>
      <c r="H1035" s="152" t="s">
        <v>4755</v>
      </c>
      <c r="I1035" s="152" t="s">
        <v>4756</v>
      </c>
      <c r="J1035" s="152" t="s">
        <v>4757</v>
      </c>
      <c r="K1035" s="152" t="s">
        <v>4758</v>
      </c>
      <c r="L1035" s="153">
        <v>43770</v>
      </c>
      <c r="M1035" s="154">
        <v>389190.22</v>
      </c>
      <c r="N1035" s="154">
        <v>32432.489999999991</v>
      </c>
    </row>
    <row r="1036" spans="1:14" ht="13.75" customHeight="1" x14ac:dyDescent="0.35">
      <c r="A1036" s="151" t="s">
        <v>4759</v>
      </c>
      <c r="B1036" s="152" t="s">
        <v>4760</v>
      </c>
      <c r="C1036" s="152" t="s">
        <v>4373</v>
      </c>
      <c r="D1036" s="152" t="s">
        <v>1026</v>
      </c>
      <c r="E1036" s="151" t="s">
        <v>163</v>
      </c>
      <c r="F1036" s="152" t="s">
        <v>715</v>
      </c>
      <c r="G1036" s="152" t="s">
        <v>220</v>
      </c>
      <c r="H1036" s="152" t="s">
        <v>4473</v>
      </c>
      <c r="I1036" s="152" t="s">
        <v>4761</v>
      </c>
      <c r="J1036" s="152" t="s">
        <v>4762</v>
      </c>
      <c r="K1036" s="152" t="s">
        <v>4763</v>
      </c>
      <c r="L1036" s="153">
        <v>43739</v>
      </c>
      <c r="M1036" s="154">
        <v>100315.8</v>
      </c>
      <c r="N1036" s="154">
        <v>0</v>
      </c>
    </row>
    <row r="1037" spans="1:14" ht="13.75" customHeight="1" x14ac:dyDescent="0.35">
      <c r="A1037" s="151" t="s">
        <v>4764</v>
      </c>
      <c r="B1037" s="152" t="s">
        <v>4765</v>
      </c>
      <c r="C1037" s="152" t="s">
        <v>150</v>
      </c>
      <c r="D1037" s="152" t="s">
        <v>449</v>
      </c>
      <c r="E1037" s="151" t="s">
        <v>152</v>
      </c>
      <c r="F1037" s="152" t="s">
        <v>164</v>
      </c>
      <c r="G1037" s="152" t="s">
        <v>154</v>
      </c>
      <c r="H1037" s="152" t="s">
        <v>4766</v>
      </c>
      <c r="I1037" s="152" t="s">
        <v>1711</v>
      </c>
      <c r="J1037" s="152" t="s">
        <v>4767</v>
      </c>
      <c r="K1037" s="152" t="s">
        <v>4768</v>
      </c>
      <c r="L1037" s="153">
        <v>43595</v>
      </c>
      <c r="M1037" s="154">
        <v>1098772.45</v>
      </c>
      <c r="N1037" s="154">
        <v>13080.709999999959</v>
      </c>
    </row>
    <row r="1038" spans="1:14" ht="13.75" customHeight="1" x14ac:dyDescent="0.35">
      <c r="A1038" s="151" t="s">
        <v>4769</v>
      </c>
      <c r="B1038" s="152" t="s">
        <v>4770</v>
      </c>
      <c r="C1038" s="152" t="s">
        <v>4373</v>
      </c>
      <c r="D1038" s="152" t="s">
        <v>348</v>
      </c>
      <c r="E1038" s="151" t="s">
        <v>152</v>
      </c>
      <c r="F1038" s="152" t="s">
        <v>715</v>
      </c>
      <c r="G1038" s="152" t="s">
        <v>220</v>
      </c>
      <c r="H1038" s="152" t="s">
        <v>1812</v>
      </c>
      <c r="I1038" s="152" t="s">
        <v>4771</v>
      </c>
      <c r="J1038" s="152" t="s">
        <v>4772</v>
      </c>
      <c r="K1038" s="152" t="s">
        <v>4773</v>
      </c>
      <c r="L1038" s="153">
        <v>43800</v>
      </c>
      <c r="M1038" s="154">
        <v>142460</v>
      </c>
      <c r="N1038" s="154">
        <v>13567.72</v>
      </c>
    </row>
    <row r="1039" spans="1:14" ht="13.75" customHeight="1" x14ac:dyDescent="0.35">
      <c r="A1039" s="151" t="s">
        <v>4774</v>
      </c>
      <c r="B1039" s="152" t="s">
        <v>4775</v>
      </c>
      <c r="C1039" s="152" t="s">
        <v>4776</v>
      </c>
      <c r="D1039" s="152" t="s">
        <v>496</v>
      </c>
      <c r="E1039" s="151" t="s">
        <v>163</v>
      </c>
      <c r="F1039" s="152" t="s">
        <v>497</v>
      </c>
      <c r="G1039" s="152" t="s">
        <v>154</v>
      </c>
      <c r="H1039" s="152" t="s">
        <v>4777</v>
      </c>
      <c r="I1039" s="152" t="s">
        <v>4778</v>
      </c>
      <c r="J1039" s="152" t="s">
        <v>4779</v>
      </c>
      <c r="K1039" s="152" t="s">
        <v>1088</v>
      </c>
      <c r="L1039" s="153">
        <v>43707</v>
      </c>
      <c r="M1039" s="154">
        <v>152000</v>
      </c>
      <c r="N1039" s="154">
        <v>0</v>
      </c>
    </row>
    <row r="1040" spans="1:14" ht="13.75" customHeight="1" x14ac:dyDescent="0.35">
      <c r="A1040" s="151" t="s">
        <v>4780</v>
      </c>
      <c r="B1040" s="152" t="s">
        <v>4781</v>
      </c>
      <c r="C1040" s="152" t="s">
        <v>4373</v>
      </c>
      <c r="D1040" s="152" t="s">
        <v>1026</v>
      </c>
      <c r="E1040" s="151" t="s">
        <v>152</v>
      </c>
      <c r="F1040" s="152" t="s">
        <v>715</v>
      </c>
      <c r="G1040" s="152" t="s">
        <v>220</v>
      </c>
      <c r="H1040" s="152" t="s">
        <v>4473</v>
      </c>
      <c r="I1040" s="152" t="s">
        <v>4704</v>
      </c>
      <c r="J1040" s="152" t="s">
        <v>4782</v>
      </c>
      <c r="K1040" s="152" t="s">
        <v>4783</v>
      </c>
      <c r="L1040" s="153">
        <v>43739</v>
      </c>
      <c r="M1040" s="154">
        <v>134400</v>
      </c>
      <c r="N1040" s="154">
        <v>9600</v>
      </c>
    </row>
    <row r="1041" spans="1:14" ht="13.75" customHeight="1" x14ac:dyDescent="0.35">
      <c r="A1041" s="151" t="s">
        <v>4784</v>
      </c>
      <c r="B1041" s="152" t="s">
        <v>4781</v>
      </c>
      <c r="C1041" s="152" t="s">
        <v>4373</v>
      </c>
      <c r="D1041" s="152" t="s">
        <v>1026</v>
      </c>
      <c r="E1041" s="151" t="s">
        <v>152</v>
      </c>
      <c r="F1041" s="152" t="s">
        <v>715</v>
      </c>
      <c r="G1041" s="152" t="s">
        <v>220</v>
      </c>
      <c r="H1041" s="152" t="s">
        <v>4473</v>
      </c>
      <c r="I1041" s="152" t="s">
        <v>4704</v>
      </c>
      <c r="J1041" s="152" t="s">
        <v>4782</v>
      </c>
      <c r="K1041" s="152" t="s">
        <v>4785</v>
      </c>
      <c r="L1041" s="153">
        <v>43739</v>
      </c>
      <c r="M1041" s="154">
        <v>134400</v>
      </c>
      <c r="N1041" s="154">
        <v>9600</v>
      </c>
    </row>
    <row r="1042" spans="1:14" ht="13.75" customHeight="1" x14ac:dyDescent="0.35">
      <c r="A1042" s="151" t="s">
        <v>4786</v>
      </c>
      <c r="B1042" s="152" t="s">
        <v>4781</v>
      </c>
      <c r="C1042" s="152" t="s">
        <v>4373</v>
      </c>
      <c r="D1042" s="152" t="s">
        <v>1026</v>
      </c>
      <c r="E1042" s="151" t="s">
        <v>152</v>
      </c>
      <c r="F1042" s="152" t="s">
        <v>715</v>
      </c>
      <c r="G1042" s="152" t="s">
        <v>220</v>
      </c>
      <c r="H1042" s="152" t="s">
        <v>4473</v>
      </c>
      <c r="I1042" s="152" t="s">
        <v>4704</v>
      </c>
      <c r="J1042" s="152" t="s">
        <v>4782</v>
      </c>
      <c r="K1042" s="152" t="s">
        <v>4787</v>
      </c>
      <c r="L1042" s="153">
        <v>43739</v>
      </c>
      <c r="M1042" s="154">
        <v>134400</v>
      </c>
      <c r="N1042" s="154">
        <v>9600</v>
      </c>
    </row>
    <row r="1043" spans="1:14" ht="13.75" customHeight="1" x14ac:dyDescent="0.35">
      <c r="A1043" s="151" t="s">
        <v>4788</v>
      </c>
      <c r="B1043" s="152" t="s">
        <v>4789</v>
      </c>
      <c r="C1043" s="152" t="s">
        <v>4790</v>
      </c>
      <c r="D1043" s="152" t="s">
        <v>998</v>
      </c>
      <c r="E1043" s="151" t="s">
        <v>152</v>
      </c>
      <c r="F1043" s="152" t="s">
        <v>200</v>
      </c>
      <c r="G1043" s="152" t="s">
        <v>220</v>
      </c>
      <c r="H1043" s="152" t="s">
        <v>226</v>
      </c>
      <c r="I1043" s="152" t="s">
        <v>4791</v>
      </c>
      <c r="J1043" s="152" t="s">
        <v>4792</v>
      </c>
      <c r="K1043" s="152" t="s">
        <v>150</v>
      </c>
      <c r="L1043" s="153">
        <v>43586</v>
      </c>
      <c r="M1043" s="154">
        <v>262308.68</v>
      </c>
      <c r="N1043" s="154">
        <v>3122.8099999999981</v>
      </c>
    </row>
    <row r="1044" spans="1:14" ht="13.75" customHeight="1" x14ac:dyDescent="0.35">
      <c r="A1044" s="151" t="s">
        <v>4793</v>
      </c>
      <c r="B1044" s="152" t="s">
        <v>4794</v>
      </c>
      <c r="C1044" s="152" t="s">
        <v>4790</v>
      </c>
      <c r="D1044" s="152" t="s">
        <v>998</v>
      </c>
      <c r="E1044" s="151" t="s">
        <v>152</v>
      </c>
      <c r="F1044" s="152" t="s">
        <v>200</v>
      </c>
      <c r="G1044" s="152" t="s">
        <v>220</v>
      </c>
      <c r="H1044" s="152" t="s">
        <v>426</v>
      </c>
      <c r="I1044" s="152" t="s">
        <v>4795</v>
      </c>
      <c r="J1044" s="152" t="s">
        <v>4796</v>
      </c>
      <c r="K1044" s="152" t="s">
        <v>4797</v>
      </c>
      <c r="L1044" s="153">
        <v>43814</v>
      </c>
      <c r="M1044" s="154">
        <v>312670.02</v>
      </c>
      <c r="N1044" s="154">
        <v>29778.160000000029</v>
      </c>
    </row>
    <row r="1045" spans="1:14" ht="13.75" customHeight="1" x14ac:dyDescent="0.35">
      <c r="A1045" s="151" t="s">
        <v>4798</v>
      </c>
      <c r="B1045" s="152" t="s">
        <v>4760</v>
      </c>
      <c r="C1045" s="152" t="s">
        <v>4373</v>
      </c>
      <c r="D1045" s="152" t="s">
        <v>1026</v>
      </c>
      <c r="E1045" s="151" t="s">
        <v>163</v>
      </c>
      <c r="F1045" s="152" t="s">
        <v>715</v>
      </c>
      <c r="G1045" s="152" t="s">
        <v>220</v>
      </c>
      <c r="H1045" s="152" t="s">
        <v>4473</v>
      </c>
      <c r="I1045" s="152" t="s">
        <v>4761</v>
      </c>
      <c r="J1045" s="152" t="s">
        <v>4762</v>
      </c>
      <c r="K1045" s="152" t="s">
        <v>4799</v>
      </c>
      <c r="L1045" s="153">
        <v>43739</v>
      </c>
      <c r="M1045" s="154">
        <v>100315.8</v>
      </c>
      <c r="N1045" s="154">
        <v>0</v>
      </c>
    </row>
    <row r="1046" spans="1:14" ht="13.75" customHeight="1" x14ac:dyDescent="0.35">
      <c r="A1046" s="151" t="s">
        <v>4800</v>
      </c>
      <c r="B1046" s="152" t="s">
        <v>4801</v>
      </c>
      <c r="C1046" s="152" t="s">
        <v>4802</v>
      </c>
      <c r="D1046" s="152" t="s">
        <v>4803</v>
      </c>
      <c r="E1046" s="151" t="s">
        <v>163</v>
      </c>
      <c r="F1046" s="152" t="s">
        <v>2002</v>
      </c>
      <c r="G1046" s="152" t="s">
        <v>154</v>
      </c>
      <c r="H1046" s="152" t="s">
        <v>4804</v>
      </c>
      <c r="I1046" s="152" t="s">
        <v>4805</v>
      </c>
      <c r="J1046" s="152" t="s">
        <v>3343</v>
      </c>
      <c r="K1046" s="152" t="s">
        <v>8087</v>
      </c>
      <c r="L1046" s="153">
        <v>43994</v>
      </c>
      <c r="M1046" s="154">
        <v>158778.15</v>
      </c>
      <c r="N1046" s="154">
        <v>0</v>
      </c>
    </row>
    <row r="1047" spans="1:14" ht="13.75" customHeight="1" x14ac:dyDescent="0.35">
      <c r="A1047" s="151" t="s">
        <v>4806</v>
      </c>
      <c r="B1047" s="152" t="s">
        <v>4807</v>
      </c>
      <c r="C1047" s="152" t="s">
        <v>4808</v>
      </c>
      <c r="D1047" s="152" t="s">
        <v>1118</v>
      </c>
      <c r="E1047" s="151" t="s">
        <v>163</v>
      </c>
      <c r="F1047" s="152" t="s">
        <v>506</v>
      </c>
      <c r="G1047" s="152" t="s">
        <v>154</v>
      </c>
      <c r="H1047" s="152" t="s">
        <v>2955</v>
      </c>
      <c r="I1047" s="152" t="s">
        <v>629</v>
      </c>
      <c r="J1047" s="152" t="s">
        <v>4809</v>
      </c>
      <c r="K1047" s="152" t="s">
        <v>4810</v>
      </c>
      <c r="L1047" s="153">
        <v>43818</v>
      </c>
      <c r="M1047" s="154">
        <v>199000</v>
      </c>
      <c r="N1047" s="154">
        <v>0</v>
      </c>
    </row>
    <row r="1048" spans="1:14" ht="13.75" customHeight="1" x14ac:dyDescent="0.35">
      <c r="A1048" s="151" t="s">
        <v>4811</v>
      </c>
      <c r="B1048" s="152" t="s">
        <v>1483</v>
      </c>
      <c r="C1048" s="152" t="s">
        <v>150</v>
      </c>
      <c r="D1048" s="152" t="s">
        <v>1313</v>
      </c>
      <c r="E1048" s="151" t="s">
        <v>260</v>
      </c>
      <c r="F1048" s="152" t="s">
        <v>487</v>
      </c>
      <c r="G1048" s="152" t="s">
        <v>154</v>
      </c>
      <c r="H1048" s="152" t="s">
        <v>1548</v>
      </c>
      <c r="I1048" s="152" t="s">
        <v>2135</v>
      </c>
      <c r="J1048" s="152" t="s">
        <v>4569</v>
      </c>
      <c r="K1048" s="152" t="s">
        <v>4812</v>
      </c>
      <c r="L1048" s="153">
        <v>43800</v>
      </c>
      <c r="M1048" s="154">
        <v>200353</v>
      </c>
      <c r="N1048" s="154">
        <v>73462.740000000005</v>
      </c>
    </row>
    <row r="1049" spans="1:14" ht="13.75" customHeight="1" x14ac:dyDescent="0.35">
      <c r="A1049" s="151" t="s">
        <v>4813</v>
      </c>
      <c r="B1049" s="152" t="s">
        <v>1483</v>
      </c>
      <c r="C1049" s="152" t="s">
        <v>4814</v>
      </c>
      <c r="D1049" s="152" t="s">
        <v>1313</v>
      </c>
      <c r="E1049" s="151" t="s">
        <v>260</v>
      </c>
      <c r="F1049" s="152" t="s">
        <v>487</v>
      </c>
      <c r="G1049" s="152" t="s">
        <v>154</v>
      </c>
      <c r="H1049" s="152" t="s">
        <v>1548</v>
      </c>
      <c r="I1049" s="152" t="s">
        <v>2135</v>
      </c>
      <c r="J1049" s="152" t="s">
        <v>4569</v>
      </c>
      <c r="K1049" s="152" t="s">
        <v>4815</v>
      </c>
      <c r="L1049" s="153">
        <v>43800</v>
      </c>
      <c r="M1049" s="154">
        <v>152688</v>
      </c>
      <c r="N1049" s="154">
        <v>55985.600000000013</v>
      </c>
    </row>
    <row r="1050" spans="1:14" ht="13.75" customHeight="1" x14ac:dyDescent="0.35">
      <c r="A1050" s="151" t="s">
        <v>4816</v>
      </c>
      <c r="B1050" s="152" t="s">
        <v>4817</v>
      </c>
      <c r="C1050" s="152" t="s">
        <v>4818</v>
      </c>
      <c r="D1050" s="152" t="s">
        <v>4819</v>
      </c>
      <c r="E1050" s="151" t="s">
        <v>152</v>
      </c>
      <c r="F1050" s="152" t="s">
        <v>715</v>
      </c>
      <c r="G1050" s="152" t="s">
        <v>220</v>
      </c>
      <c r="H1050" s="152" t="s">
        <v>4755</v>
      </c>
      <c r="I1050" s="152" t="s">
        <v>4820</v>
      </c>
      <c r="J1050" s="152" t="s">
        <v>4821</v>
      </c>
      <c r="K1050" s="152" t="s">
        <v>150</v>
      </c>
      <c r="L1050" s="153">
        <v>43800</v>
      </c>
      <c r="M1050" s="154">
        <v>122365.32</v>
      </c>
      <c r="N1050" s="154">
        <v>11653.840000000009</v>
      </c>
    </row>
    <row r="1051" spans="1:14" ht="13.75" customHeight="1" x14ac:dyDescent="0.35">
      <c r="A1051" s="151" t="s">
        <v>4822</v>
      </c>
      <c r="B1051" s="152" t="s">
        <v>4823</v>
      </c>
      <c r="C1051" s="152" t="s">
        <v>150</v>
      </c>
      <c r="D1051" s="152" t="s">
        <v>318</v>
      </c>
      <c r="E1051" s="151" t="s">
        <v>260</v>
      </c>
      <c r="F1051" s="152" t="s">
        <v>319</v>
      </c>
      <c r="G1051" s="152" t="s">
        <v>154</v>
      </c>
      <c r="H1051" s="152" t="s">
        <v>4824</v>
      </c>
      <c r="I1051" s="152" t="s">
        <v>4825</v>
      </c>
      <c r="J1051" s="152" t="s">
        <v>4826</v>
      </c>
      <c r="K1051" s="152" t="s">
        <v>4827</v>
      </c>
      <c r="L1051" s="153">
        <v>43780</v>
      </c>
      <c r="M1051" s="154">
        <v>243000</v>
      </c>
      <c r="N1051" s="154">
        <v>87075</v>
      </c>
    </row>
    <row r="1052" spans="1:14" ht="13.75" customHeight="1" x14ac:dyDescent="0.35">
      <c r="A1052" s="151" t="s">
        <v>4828</v>
      </c>
      <c r="B1052" s="152" t="s">
        <v>4829</v>
      </c>
      <c r="C1052" s="152" t="s">
        <v>150</v>
      </c>
      <c r="D1052" s="152" t="s">
        <v>2751</v>
      </c>
      <c r="E1052" s="151" t="s">
        <v>163</v>
      </c>
      <c r="F1052" s="152" t="s">
        <v>497</v>
      </c>
      <c r="G1052" s="152" t="s">
        <v>154</v>
      </c>
      <c r="H1052" s="152" t="s">
        <v>4830</v>
      </c>
      <c r="I1052" s="152" t="s">
        <v>4831</v>
      </c>
      <c r="J1052" s="152" t="s">
        <v>4832</v>
      </c>
      <c r="K1052" s="152" t="s">
        <v>4833</v>
      </c>
      <c r="L1052" s="153">
        <v>43784</v>
      </c>
      <c r="M1052" s="154">
        <v>231008.86</v>
      </c>
      <c r="N1052" s="154">
        <v>0</v>
      </c>
    </row>
    <row r="1053" spans="1:14" ht="13.75" customHeight="1" x14ac:dyDescent="0.35">
      <c r="A1053" s="151" t="s">
        <v>4834</v>
      </c>
      <c r="B1053" s="152" t="s">
        <v>4835</v>
      </c>
      <c r="C1053" s="152" t="s">
        <v>4836</v>
      </c>
      <c r="D1053" s="152" t="s">
        <v>697</v>
      </c>
      <c r="E1053" s="151" t="s">
        <v>4837</v>
      </c>
      <c r="F1053" s="152" t="s">
        <v>698</v>
      </c>
      <c r="G1053" s="152" t="s">
        <v>154</v>
      </c>
      <c r="H1053" s="152" t="s">
        <v>4838</v>
      </c>
      <c r="I1053" s="152" t="s">
        <v>150</v>
      </c>
      <c r="J1053" s="152" t="s">
        <v>4839</v>
      </c>
      <c r="K1053" s="152" t="s">
        <v>150</v>
      </c>
      <c r="L1053" s="153">
        <v>43800</v>
      </c>
      <c r="M1053" s="154">
        <v>258755.1</v>
      </c>
      <c r="N1053" s="154">
        <v>0</v>
      </c>
    </row>
    <row r="1054" spans="1:14" ht="13.75" customHeight="1" x14ac:dyDescent="0.35">
      <c r="A1054" s="151" t="s">
        <v>4840</v>
      </c>
      <c r="B1054" s="152" t="s">
        <v>4841</v>
      </c>
      <c r="C1054" s="152" t="s">
        <v>150</v>
      </c>
      <c r="D1054" s="152" t="s">
        <v>697</v>
      </c>
      <c r="E1054" s="151" t="s">
        <v>4837</v>
      </c>
      <c r="F1054" s="152" t="s">
        <v>698</v>
      </c>
      <c r="G1054" s="152" t="s">
        <v>154</v>
      </c>
      <c r="H1054" s="152" t="s">
        <v>4842</v>
      </c>
      <c r="I1054" s="152" t="s">
        <v>4843</v>
      </c>
      <c r="J1054" s="152" t="s">
        <v>4844</v>
      </c>
      <c r="K1054" s="152" t="s">
        <v>150</v>
      </c>
      <c r="L1054" s="153">
        <v>43739</v>
      </c>
      <c r="M1054" s="154">
        <v>1521827</v>
      </c>
      <c r="N1054" s="154">
        <v>0</v>
      </c>
    </row>
    <row r="1055" spans="1:14" ht="13.75" customHeight="1" x14ac:dyDescent="0.35">
      <c r="A1055" s="151" t="s">
        <v>4845</v>
      </c>
      <c r="B1055" s="152" t="s">
        <v>4835</v>
      </c>
      <c r="C1055" s="152" t="s">
        <v>4846</v>
      </c>
      <c r="D1055" s="152" t="s">
        <v>697</v>
      </c>
      <c r="E1055" s="151" t="s">
        <v>4837</v>
      </c>
      <c r="F1055" s="152" t="s">
        <v>698</v>
      </c>
      <c r="G1055" s="152" t="s">
        <v>154</v>
      </c>
      <c r="H1055" s="152" t="s">
        <v>4838</v>
      </c>
      <c r="I1055" s="152" t="s">
        <v>150</v>
      </c>
      <c r="J1055" s="152" t="s">
        <v>4839</v>
      </c>
      <c r="K1055" s="152" t="s">
        <v>150</v>
      </c>
      <c r="L1055" s="153">
        <v>43800</v>
      </c>
      <c r="M1055" s="154">
        <v>264596</v>
      </c>
      <c r="N1055" s="154">
        <v>0</v>
      </c>
    </row>
    <row r="1056" spans="1:14" ht="13.75" customHeight="1" x14ac:dyDescent="0.35">
      <c r="A1056" s="151" t="s">
        <v>4847</v>
      </c>
      <c r="B1056" s="152" t="s">
        <v>4848</v>
      </c>
      <c r="C1056" s="152" t="s">
        <v>4849</v>
      </c>
      <c r="D1056" s="152" t="s">
        <v>1607</v>
      </c>
      <c r="E1056" s="151" t="s">
        <v>260</v>
      </c>
      <c r="F1056" s="152" t="s">
        <v>506</v>
      </c>
      <c r="G1056" s="152" t="s">
        <v>154</v>
      </c>
      <c r="H1056" s="152" t="s">
        <v>150</v>
      </c>
      <c r="I1056" s="152" t="s">
        <v>4850</v>
      </c>
      <c r="J1056" s="152" t="s">
        <v>4851</v>
      </c>
      <c r="K1056" s="152" t="s">
        <v>4852</v>
      </c>
      <c r="L1056" s="153">
        <v>43734</v>
      </c>
      <c r="M1056" s="154">
        <v>166250</v>
      </c>
      <c r="N1056" s="154">
        <v>56802.03</v>
      </c>
    </row>
    <row r="1057" spans="1:14" ht="13.75" customHeight="1" x14ac:dyDescent="0.35">
      <c r="A1057" s="151" t="s">
        <v>4853</v>
      </c>
      <c r="B1057" s="152" t="s">
        <v>4854</v>
      </c>
      <c r="C1057" s="152" t="s">
        <v>4466</v>
      </c>
      <c r="D1057" s="152" t="s">
        <v>8030</v>
      </c>
      <c r="E1057" s="151" t="s">
        <v>152</v>
      </c>
      <c r="F1057" s="152" t="s">
        <v>715</v>
      </c>
      <c r="G1057" s="152" t="s">
        <v>220</v>
      </c>
      <c r="H1057" s="152" t="s">
        <v>4855</v>
      </c>
      <c r="I1057" s="152" t="s">
        <v>2544</v>
      </c>
      <c r="J1057" s="152" t="s">
        <v>4856</v>
      </c>
      <c r="K1057" s="152" t="s">
        <v>4857</v>
      </c>
      <c r="L1057" s="153">
        <v>43818</v>
      </c>
      <c r="M1057" s="154">
        <v>153390.20000000001</v>
      </c>
      <c r="N1057" s="154">
        <v>14608.68000000002</v>
      </c>
    </row>
    <row r="1058" spans="1:14" ht="13.75" customHeight="1" x14ac:dyDescent="0.35">
      <c r="A1058" s="151" t="s">
        <v>4858</v>
      </c>
      <c r="B1058" s="152" t="s">
        <v>4859</v>
      </c>
      <c r="C1058" s="152" t="s">
        <v>766</v>
      </c>
      <c r="D1058" s="152" t="s">
        <v>761</v>
      </c>
      <c r="E1058" s="151" t="s">
        <v>152</v>
      </c>
      <c r="F1058" s="152" t="s">
        <v>164</v>
      </c>
      <c r="G1058" s="152" t="s">
        <v>154</v>
      </c>
      <c r="H1058" s="152" t="s">
        <v>762</v>
      </c>
      <c r="I1058" s="152" t="s">
        <v>763</v>
      </c>
      <c r="J1058" s="152" t="s">
        <v>431</v>
      </c>
      <c r="K1058" s="152" t="s">
        <v>4860</v>
      </c>
      <c r="L1058" s="153">
        <v>43966</v>
      </c>
      <c r="M1058" s="154">
        <v>1300000</v>
      </c>
      <c r="N1058" s="154">
        <v>201190.51</v>
      </c>
    </row>
    <row r="1059" spans="1:14" ht="13.75" customHeight="1" x14ac:dyDescent="0.35">
      <c r="A1059" s="151" t="s">
        <v>4861</v>
      </c>
      <c r="B1059" s="152" t="s">
        <v>4862</v>
      </c>
      <c r="C1059" s="152" t="s">
        <v>766</v>
      </c>
      <c r="D1059" s="152" t="s">
        <v>4754</v>
      </c>
      <c r="E1059" s="151" t="s">
        <v>260</v>
      </c>
      <c r="F1059" s="152" t="s">
        <v>715</v>
      </c>
      <c r="G1059" s="152" t="s">
        <v>220</v>
      </c>
      <c r="H1059" s="152" t="s">
        <v>4863</v>
      </c>
      <c r="I1059" s="152" t="s">
        <v>211</v>
      </c>
      <c r="J1059" s="152" t="s">
        <v>2602</v>
      </c>
      <c r="K1059" s="152" t="s">
        <v>4864</v>
      </c>
      <c r="L1059" s="153">
        <v>43983</v>
      </c>
      <c r="M1059" s="154">
        <v>960000</v>
      </c>
      <c r="N1059" s="154">
        <v>400000</v>
      </c>
    </row>
    <row r="1060" spans="1:14" ht="13.75" customHeight="1" x14ac:dyDescent="0.35">
      <c r="A1060" s="151" t="s">
        <v>4865</v>
      </c>
      <c r="B1060" s="152" t="s">
        <v>4866</v>
      </c>
      <c r="C1060" s="152" t="s">
        <v>4867</v>
      </c>
      <c r="D1060" s="152" t="s">
        <v>1224</v>
      </c>
      <c r="E1060" s="151" t="s">
        <v>260</v>
      </c>
      <c r="F1060" s="152" t="s">
        <v>715</v>
      </c>
      <c r="G1060" s="152" t="s">
        <v>220</v>
      </c>
      <c r="H1060" s="152" t="s">
        <v>8084</v>
      </c>
      <c r="I1060" s="152" t="s">
        <v>4672</v>
      </c>
      <c r="J1060" s="152" t="s">
        <v>4673</v>
      </c>
      <c r="K1060" s="152" t="s">
        <v>4868</v>
      </c>
      <c r="L1060" s="153">
        <v>43911</v>
      </c>
      <c r="M1060" s="154">
        <v>261030.9</v>
      </c>
      <c r="N1060" s="154">
        <v>102237.07</v>
      </c>
    </row>
    <row r="1061" spans="1:14" ht="13.75" customHeight="1" x14ac:dyDescent="0.35">
      <c r="A1061" s="151" t="s">
        <v>4869</v>
      </c>
      <c r="B1061" s="152" t="s">
        <v>4870</v>
      </c>
      <c r="C1061" s="152" t="s">
        <v>4373</v>
      </c>
      <c r="D1061" s="152" t="s">
        <v>4871</v>
      </c>
      <c r="E1061" s="151" t="s">
        <v>152</v>
      </c>
      <c r="F1061" s="152" t="s">
        <v>349</v>
      </c>
      <c r="G1061" s="152" t="s">
        <v>220</v>
      </c>
      <c r="H1061" s="152" t="s">
        <v>4872</v>
      </c>
      <c r="I1061" s="152" t="s">
        <v>4873</v>
      </c>
      <c r="J1061" s="152" t="s">
        <v>150</v>
      </c>
      <c r="K1061" s="152" t="s">
        <v>4874</v>
      </c>
      <c r="L1061" s="153">
        <v>43983</v>
      </c>
      <c r="M1061" s="154">
        <v>160453</v>
      </c>
      <c r="N1061" s="154">
        <v>26742.28</v>
      </c>
    </row>
    <row r="1062" spans="1:14" ht="13.75" customHeight="1" x14ac:dyDescent="0.35">
      <c r="A1062" s="151" t="s">
        <v>4875</v>
      </c>
      <c r="B1062" s="152" t="s">
        <v>4876</v>
      </c>
      <c r="C1062" s="152" t="s">
        <v>4373</v>
      </c>
      <c r="D1062" s="152" t="s">
        <v>4871</v>
      </c>
      <c r="E1062" s="151" t="s">
        <v>152</v>
      </c>
      <c r="F1062" s="152" t="s">
        <v>349</v>
      </c>
      <c r="G1062" s="152" t="s">
        <v>220</v>
      </c>
      <c r="H1062" s="152" t="s">
        <v>4872</v>
      </c>
      <c r="I1062" s="152" t="s">
        <v>4873</v>
      </c>
      <c r="J1062" s="152" t="s">
        <v>4877</v>
      </c>
      <c r="K1062" s="152" t="s">
        <v>4878</v>
      </c>
      <c r="L1062" s="153">
        <v>43983</v>
      </c>
      <c r="M1062" s="154">
        <v>183086</v>
      </c>
      <c r="N1062" s="154">
        <v>30514.26999999999</v>
      </c>
    </row>
    <row r="1063" spans="1:14" ht="13.75" customHeight="1" x14ac:dyDescent="0.35">
      <c r="A1063" s="151" t="s">
        <v>4879</v>
      </c>
      <c r="B1063" s="152" t="s">
        <v>4880</v>
      </c>
      <c r="C1063" s="152" t="s">
        <v>4373</v>
      </c>
      <c r="D1063" s="152" t="s">
        <v>4871</v>
      </c>
      <c r="E1063" s="151" t="s">
        <v>152</v>
      </c>
      <c r="F1063" s="152" t="s">
        <v>349</v>
      </c>
      <c r="G1063" s="152" t="s">
        <v>220</v>
      </c>
      <c r="H1063" s="152" t="s">
        <v>4872</v>
      </c>
      <c r="I1063" s="152" t="s">
        <v>4873</v>
      </c>
      <c r="J1063" s="152" t="s">
        <v>4881</v>
      </c>
      <c r="K1063" s="152" t="s">
        <v>4882</v>
      </c>
      <c r="L1063" s="153">
        <v>43983</v>
      </c>
      <c r="M1063" s="154">
        <v>455520</v>
      </c>
      <c r="N1063" s="154">
        <v>75919.979999999981</v>
      </c>
    </row>
    <row r="1064" spans="1:14" ht="13.75" customHeight="1" x14ac:dyDescent="0.35">
      <c r="A1064" s="151" t="s">
        <v>4883</v>
      </c>
      <c r="B1064" s="152" t="s">
        <v>4884</v>
      </c>
      <c r="C1064" s="152" t="s">
        <v>150</v>
      </c>
      <c r="D1064" s="152" t="s">
        <v>4885</v>
      </c>
      <c r="E1064" s="151" t="s">
        <v>163</v>
      </c>
      <c r="F1064" s="152" t="s">
        <v>2776</v>
      </c>
      <c r="G1064" s="152" t="s">
        <v>154</v>
      </c>
      <c r="H1064" s="152" t="s">
        <v>4608</v>
      </c>
      <c r="I1064" s="152" t="s">
        <v>4886</v>
      </c>
      <c r="J1064" s="152" t="s">
        <v>4887</v>
      </c>
      <c r="K1064" s="152" t="s">
        <v>4605</v>
      </c>
      <c r="L1064" s="153">
        <v>43862</v>
      </c>
      <c r="M1064" s="154">
        <v>163950</v>
      </c>
      <c r="N1064" s="154">
        <v>0</v>
      </c>
    </row>
    <row r="1065" spans="1:14" ht="13.75" customHeight="1" x14ac:dyDescent="0.35">
      <c r="A1065" s="151" t="s">
        <v>4888</v>
      </c>
      <c r="B1065" s="152" t="s">
        <v>4889</v>
      </c>
      <c r="C1065" s="152" t="s">
        <v>150</v>
      </c>
      <c r="D1065" s="152" t="s">
        <v>4890</v>
      </c>
      <c r="E1065" s="151" t="s">
        <v>4837</v>
      </c>
      <c r="F1065" s="152" t="s">
        <v>2776</v>
      </c>
      <c r="G1065" s="152" t="s">
        <v>154</v>
      </c>
      <c r="H1065" s="152" t="s">
        <v>150</v>
      </c>
      <c r="I1065" s="152" t="s">
        <v>4462</v>
      </c>
      <c r="J1065" s="152" t="s">
        <v>4605</v>
      </c>
      <c r="K1065" s="152" t="s">
        <v>480</v>
      </c>
      <c r="L1065" s="153">
        <v>44166</v>
      </c>
      <c r="M1065" s="154">
        <v>5417389.0700000003</v>
      </c>
      <c r="N1065" s="154">
        <v>0</v>
      </c>
    </row>
    <row r="1066" spans="1:14" ht="13.75" customHeight="1" x14ac:dyDescent="0.35">
      <c r="A1066" s="151" t="s">
        <v>4891</v>
      </c>
      <c r="B1066" s="152" t="s">
        <v>4892</v>
      </c>
      <c r="C1066" s="152" t="s">
        <v>150</v>
      </c>
      <c r="D1066" s="152" t="s">
        <v>2874</v>
      </c>
      <c r="E1066" s="151" t="s">
        <v>163</v>
      </c>
      <c r="F1066" s="152" t="s">
        <v>2776</v>
      </c>
      <c r="G1066" s="152" t="s">
        <v>3812</v>
      </c>
      <c r="H1066" s="152" t="s">
        <v>4893</v>
      </c>
      <c r="I1066" s="152" t="s">
        <v>480</v>
      </c>
      <c r="J1066" s="152" t="s">
        <v>480</v>
      </c>
      <c r="K1066" s="152" t="s">
        <v>480</v>
      </c>
      <c r="L1066" s="153">
        <v>44172</v>
      </c>
      <c r="M1066" s="154">
        <v>1217239.17</v>
      </c>
      <c r="N1066" s="154">
        <v>0</v>
      </c>
    </row>
    <row r="1067" spans="1:14" ht="13.75" customHeight="1" x14ac:dyDescent="0.35">
      <c r="A1067" s="151" t="s">
        <v>4894</v>
      </c>
      <c r="B1067" s="152" t="s">
        <v>4895</v>
      </c>
      <c r="C1067" s="152" t="s">
        <v>150</v>
      </c>
      <c r="D1067" s="152" t="s">
        <v>2874</v>
      </c>
      <c r="E1067" s="151" t="s">
        <v>163</v>
      </c>
      <c r="F1067" s="152" t="s">
        <v>2776</v>
      </c>
      <c r="G1067" s="152" t="s">
        <v>154</v>
      </c>
      <c r="H1067" s="152" t="s">
        <v>480</v>
      </c>
      <c r="I1067" s="152" t="s">
        <v>4462</v>
      </c>
      <c r="J1067" s="152" t="s">
        <v>4605</v>
      </c>
      <c r="K1067" s="152" t="s">
        <v>4605</v>
      </c>
      <c r="L1067" s="153">
        <v>44166</v>
      </c>
      <c r="M1067" s="154">
        <v>1573250.97</v>
      </c>
      <c r="N1067" s="154">
        <v>0</v>
      </c>
    </row>
    <row r="1068" spans="1:14" ht="13.75" customHeight="1" x14ac:dyDescent="0.35">
      <c r="A1068" s="151" t="s">
        <v>4896</v>
      </c>
      <c r="B1068" s="152" t="s">
        <v>4897</v>
      </c>
      <c r="C1068" s="152" t="s">
        <v>290</v>
      </c>
      <c r="D1068" s="152" t="s">
        <v>230</v>
      </c>
      <c r="E1068" s="151" t="s">
        <v>163</v>
      </c>
      <c r="F1068" s="152" t="s">
        <v>231</v>
      </c>
      <c r="G1068" s="152" t="s">
        <v>154</v>
      </c>
      <c r="H1068" s="152" t="s">
        <v>232</v>
      </c>
      <c r="I1068" s="152" t="s">
        <v>4898</v>
      </c>
      <c r="J1068" s="152" t="s">
        <v>4899</v>
      </c>
      <c r="K1068" s="152" t="s">
        <v>4900</v>
      </c>
      <c r="L1068" s="153">
        <v>44044</v>
      </c>
      <c r="M1068" s="154">
        <v>163078.26</v>
      </c>
      <c r="N1068" s="154">
        <v>0</v>
      </c>
    </row>
    <row r="1069" spans="1:14" ht="13.75" customHeight="1" x14ac:dyDescent="0.35">
      <c r="A1069" s="151" t="s">
        <v>4901</v>
      </c>
      <c r="B1069" s="152" t="s">
        <v>4902</v>
      </c>
      <c r="C1069" s="152" t="s">
        <v>4373</v>
      </c>
      <c r="D1069" s="152" t="s">
        <v>8030</v>
      </c>
      <c r="E1069" s="151" t="s">
        <v>152</v>
      </c>
      <c r="F1069" s="152" t="s">
        <v>219</v>
      </c>
      <c r="G1069" s="152" t="s">
        <v>220</v>
      </c>
      <c r="H1069" s="152" t="s">
        <v>4903</v>
      </c>
      <c r="I1069" s="152" t="s">
        <v>4904</v>
      </c>
      <c r="J1069" s="152" t="s">
        <v>4905</v>
      </c>
      <c r="K1069" s="152" t="s">
        <v>4906</v>
      </c>
      <c r="L1069" s="153">
        <v>44044</v>
      </c>
      <c r="M1069" s="154">
        <v>693842</v>
      </c>
      <c r="N1069" s="154">
        <v>132160.48000000001</v>
      </c>
    </row>
    <row r="1070" spans="1:14" ht="13.75" customHeight="1" x14ac:dyDescent="0.35">
      <c r="A1070" s="151" t="s">
        <v>4907</v>
      </c>
      <c r="B1070" s="152" t="s">
        <v>4908</v>
      </c>
      <c r="C1070" s="152" t="s">
        <v>4373</v>
      </c>
      <c r="D1070" s="152" t="s">
        <v>4467</v>
      </c>
      <c r="E1070" s="151" t="s">
        <v>152</v>
      </c>
      <c r="F1070" s="152" t="s">
        <v>715</v>
      </c>
      <c r="G1070" s="152" t="s">
        <v>220</v>
      </c>
      <c r="H1070" s="152" t="s">
        <v>1812</v>
      </c>
      <c r="I1070" s="152" t="s">
        <v>4909</v>
      </c>
      <c r="J1070" s="152" t="s">
        <v>4910</v>
      </c>
      <c r="K1070" s="152" t="s">
        <v>4911</v>
      </c>
      <c r="L1070" s="153">
        <v>43983</v>
      </c>
      <c r="M1070" s="154">
        <v>350055</v>
      </c>
      <c r="N1070" s="154">
        <v>58342.559999999998</v>
      </c>
    </row>
    <row r="1071" spans="1:14" ht="13.75" customHeight="1" x14ac:dyDescent="0.35">
      <c r="A1071" s="151" t="s">
        <v>4912</v>
      </c>
      <c r="B1071" s="152" t="s">
        <v>4913</v>
      </c>
      <c r="C1071" s="152" t="s">
        <v>4914</v>
      </c>
      <c r="D1071" s="152" t="s">
        <v>505</v>
      </c>
      <c r="E1071" s="151" t="s">
        <v>260</v>
      </c>
      <c r="F1071" s="152" t="s">
        <v>372</v>
      </c>
      <c r="G1071" s="152" t="s">
        <v>154</v>
      </c>
      <c r="H1071" s="152" t="s">
        <v>3349</v>
      </c>
      <c r="I1071" s="152" t="s">
        <v>2669</v>
      </c>
      <c r="J1071" s="152" t="s">
        <v>4915</v>
      </c>
      <c r="K1071" s="152" t="s">
        <v>4916</v>
      </c>
      <c r="L1071" s="153">
        <v>44049</v>
      </c>
      <c r="M1071" s="154">
        <v>209094.73</v>
      </c>
      <c r="N1071" s="154">
        <v>90607.670000000013</v>
      </c>
    </row>
    <row r="1072" spans="1:14" ht="13.75" customHeight="1" x14ac:dyDescent="0.35">
      <c r="A1072" s="151" t="s">
        <v>4917</v>
      </c>
      <c r="B1072" s="152" t="s">
        <v>4918</v>
      </c>
      <c r="C1072" s="152" t="s">
        <v>150</v>
      </c>
      <c r="D1072" s="152" t="s">
        <v>4919</v>
      </c>
      <c r="E1072" s="151" t="s">
        <v>163</v>
      </c>
      <c r="F1072" s="152" t="s">
        <v>2776</v>
      </c>
      <c r="G1072" s="152" t="s">
        <v>154</v>
      </c>
      <c r="H1072" s="152" t="s">
        <v>699</v>
      </c>
      <c r="I1072" s="152" t="s">
        <v>4920</v>
      </c>
      <c r="J1072" s="152" t="s">
        <v>4921</v>
      </c>
      <c r="K1072" s="152" t="s">
        <v>4922</v>
      </c>
      <c r="L1072" s="153">
        <v>43922</v>
      </c>
      <c r="M1072" s="154">
        <v>158014</v>
      </c>
      <c r="N1072" s="154">
        <v>0</v>
      </c>
    </row>
    <row r="1073" spans="1:14" ht="13.75" customHeight="1" x14ac:dyDescent="0.35">
      <c r="A1073" s="151" t="s">
        <v>4923</v>
      </c>
      <c r="B1073" s="152" t="s">
        <v>4924</v>
      </c>
      <c r="C1073" s="152" t="s">
        <v>150</v>
      </c>
      <c r="D1073" s="152" t="s">
        <v>2874</v>
      </c>
      <c r="E1073" s="151" t="s">
        <v>163</v>
      </c>
      <c r="F1073" s="152" t="s">
        <v>2776</v>
      </c>
      <c r="G1073" s="152" t="s">
        <v>154</v>
      </c>
      <c r="H1073" s="152" t="s">
        <v>150</v>
      </c>
      <c r="I1073" s="152" t="s">
        <v>480</v>
      </c>
      <c r="J1073" s="152" t="s">
        <v>480</v>
      </c>
      <c r="K1073" s="152" t="s">
        <v>480</v>
      </c>
      <c r="L1073" s="153">
        <v>43831</v>
      </c>
      <c r="M1073" s="154">
        <v>2371213.41</v>
      </c>
      <c r="N1073" s="154">
        <v>0</v>
      </c>
    </row>
    <row r="1074" spans="1:14" ht="13.75" customHeight="1" x14ac:dyDescent="0.35">
      <c r="A1074" s="151" t="s">
        <v>4925</v>
      </c>
      <c r="B1074" s="152" t="s">
        <v>4926</v>
      </c>
      <c r="C1074" s="152" t="s">
        <v>4927</v>
      </c>
      <c r="D1074" s="152" t="s">
        <v>1313</v>
      </c>
      <c r="E1074" s="151" t="s">
        <v>163</v>
      </c>
      <c r="F1074" s="152" t="s">
        <v>487</v>
      </c>
      <c r="G1074" s="152" t="s">
        <v>154</v>
      </c>
      <c r="H1074" s="152" t="s">
        <v>1314</v>
      </c>
      <c r="I1074" s="152" t="s">
        <v>4928</v>
      </c>
      <c r="J1074" s="152" t="s">
        <v>4929</v>
      </c>
      <c r="K1074" s="152" t="s">
        <v>4930</v>
      </c>
      <c r="L1074" s="153">
        <v>43862</v>
      </c>
      <c r="M1074" s="154">
        <v>187490.04</v>
      </c>
      <c r="N1074" s="154">
        <v>0</v>
      </c>
    </row>
    <row r="1075" spans="1:14" ht="13.75" customHeight="1" x14ac:dyDescent="0.35">
      <c r="A1075" s="151" t="s">
        <v>4931</v>
      </c>
      <c r="B1075" s="152" t="s">
        <v>4932</v>
      </c>
      <c r="C1075" s="152" t="s">
        <v>4933</v>
      </c>
      <c r="D1075" s="152" t="s">
        <v>4934</v>
      </c>
      <c r="E1075" s="151" t="s">
        <v>2190</v>
      </c>
      <c r="F1075" s="152" t="s">
        <v>4482</v>
      </c>
      <c r="G1075" s="152" t="s">
        <v>154</v>
      </c>
      <c r="H1075" s="152" t="s">
        <v>4935</v>
      </c>
      <c r="I1075" s="152" t="s">
        <v>4484</v>
      </c>
      <c r="J1075" s="152" t="s">
        <v>4936</v>
      </c>
      <c r="K1075" s="152" t="s">
        <v>4937</v>
      </c>
      <c r="L1075" s="153">
        <v>44013</v>
      </c>
      <c r="M1075" s="154">
        <v>484000</v>
      </c>
      <c r="N1075" s="154">
        <v>0</v>
      </c>
    </row>
    <row r="1076" spans="1:14" ht="13.75" customHeight="1" x14ac:dyDescent="0.35">
      <c r="A1076" s="151" t="s">
        <v>4938</v>
      </c>
      <c r="B1076" s="152" t="s">
        <v>4939</v>
      </c>
      <c r="C1076" s="152" t="s">
        <v>4940</v>
      </c>
      <c r="D1076" s="152" t="s">
        <v>2823</v>
      </c>
      <c r="E1076" s="151" t="s">
        <v>163</v>
      </c>
      <c r="F1076" s="152" t="s">
        <v>517</v>
      </c>
      <c r="G1076" s="152" t="s">
        <v>154</v>
      </c>
      <c r="H1076" s="152" t="s">
        <v>4941</v>
      </c>
      <c r="I1076" s="152" t="s">
        <v>4942</v>
      </c>
      <c r="J1076" s="152" t="s">
        <v>4943</v>
      </c>
      <c r="K1076" s="152" t="s">
        <v>4944</v>
      </c>
      <c r="L1076" s="153">
        <v>44044</v>
      </c>
      <c r="M1076" s="154">
        <v>162002</v>
      </c>
      <c r="N1076" s="154">
        <v>0</v>
      </c>
    </row>
    <row r="1077" spans="1:14" ht="13.75" customHeight="1" x14ac:dyDescent="0.35">
      <c r="A1077" s="151" t="s">
        <v>4945</v>
      </c>
      <c r="B1077" s="152" t="s">
        <v>4946</v>
      </c>
      <c r="C1077" s="152" t="s">
        <v>4373</v>
      </c>
      <c r="D1077" s="152" t="s">
        <v>1224</v>
      </c>
      <c r="E1077" s="151" t="s">
        <v>152</v>
      </c>
      <c r="F1077" s="152" t="s">
        <v>715</v>
      </c>
      <c r="G1077" s="152" t="s">
        <v>220</v>
      </c>
      <c r="H1077" s="152" t="s">
        <v>4947</v>
      </c>
      <c r="I1077" s="152" t="s">
        <v>4948</v>
      </c>
      <c r="J1077" s="152" t="s">
        <v>4949</v>
      </c>
      <c r="K1077" s="152" t="s">
        <v>4950</v>
      </c>
      <c r="L1077" s="153">
        <v>44044</v>
      </c>
      <c r="M1077" s="154">
        <v>298275</v>
      </c>
      <c r="N1077" s="154">
        <v>56814.350000000013</v>
      </c>
    </row>
    <row r="1078" spans="1:14" ht="13.75" customHeight="1" x14ac:dyDescent="0.35">
      <c r="A1078" s="151" t="s">
        <v>4951</v>
      </c>
      <c r="B1078" s="152" t="s">
        <v>1631</v>
      </c>
      <c r="C1078" s="152" t="s">
        <v>4952</v>
      </c>
      <c r="D1078" s="152" t="s">
        <v>3845</v>
      </c>
      <c r="E1078" s="151" t="s">
        <v>152</v>
      </c>
      <c r="F1078" s="152" t="s">
        <v>3846</v>
      </c>
      <c r="G1078" s="152" t="s">
        <v>220</v>
      </c>
      <c r="H1078" s="152" t="s">
        <v>4953</v>
      </c>
      <c r="I1078" s="152" t="s">
        <v>4954</v>
      </c>
      <c r="J1078" s="152" t="s">
        <v>4955</v>
      </c>
      <c r="K1078" s="152" t="s">
        <v>4956</v>
      </c>
      <c r="L1078" s="153">
        <v>44136</v>
      </c>
      <c r="M1078" s="154">
        <v>236564</v>
      </c>
      <c r="N1078" s="154">
        <v>53508.53</v>
      </c>
    </row>
    <row r="1079" spans="1:14" ht="13.75" customHeight="1" x14ac:dyDescent="0.35">
      <c r="A1079" s="151" t="s">
        <v>4957</v>
      </c>
      <c r="B1079" s="152" t="s">
        <v>4958</v>
      </c>
      <c r="C1079" s="152" t="s">
        <v>4688</v>
      </c>
      <c r="D1079" s="152" t="s">
        <v>714</v>
      </c>
      <c r="E1079" s="151" t="s">
        <v>152</v>
      </c>
      <c r="F1079" s="152" t="s">
        <v>715</v>
      </c>
      <c r="G1079" s="152" t="s">
        <v>220</v>
      </c>
      <c r="H1079" s="152" t="s">
        <v>716</v>
      </c>
      <c r="I1079" s="152" t="s">
        <v>4959</v>
      </c>
      <c r="J1079" s="152" t="s">
        <v>4960</v>
      </c>
      <c r="K1079" s="152" t="s">
        <v>150</v>
      </c>
      <c r="L1079" s="153">
        <v>44075</v>
      </c>
      <c r="M1079" s="154">
        <v>481526.75</v>
      </c>
      <c r="N1079" s="154">
        <v>97451.890000000014</v>
      </c>
    </row>
    <row r="1080" spans="1:14" ht="13.75" customHeight="1" x14ac:dyDescent="0.35">
      <c r="A1080" s="151" t="s">
        <v>4961</v>
      </c>
      <c r="B1080" s="152" t="s">
        <v>4962</v>
      </c>
      <c r="C1080" s="152" t="s">
        <v>4963</v>
      </c>
      <c r="D1080" s="152" t="s">
        <v>1313</v>
      </c>
      <c r="E1080" s="151" t="s">
        <v>260</v>
      </c>
      <c r="F1080" s="152" t="s">
        <v>185</v>
      </c>
      <c r="G1080" s="152" t="s">
        <v>154</v>
      </c>
      <c r="H1080" s="152" t="s">
        <v>2134</v>
      </c>
      <c r="I1080" s="152" t="s">
        <v>2135</v>
      </c>
      <c r="J1080" s="152" t="s">
        <v>4964</v>
      </c>
      <c r="K1080" s="152" t="s">
        <v>4965</v>
      </c>
      <c r="L1080" s="153">
        <v>43891</v>
      </c>
      <c r="M1080" s="154">
        <v>217153</v>
      </c>
      <c r="N1080" s="154">
        <v>85051.57</v>
      </c>
    </row>
    <row r="1081" spans="1:14" ht="13.75" customHeight="1" x14ac:dyDescent="0.35">
      <c r="A1081" s="151" t="s">
        <v>4966</v>
      </c>
      <c r="B1081" s="152" t="s">
        <v>4967</v>
      </c>
      <c r="C1081" s="152" t="s">
        <v>791</v>
      </c>
      <c r="D1081" s="152" t="s">
        <v>714</v>
      </c>
      <c r="E1081" s="151" t="s">
        <v>152</v>
      </c>
      <c r="F1081" s="152" t="s">
        <v>715</v>
      </c>
      <c r="G1081" s="152" t="s">
        <v>220</v>
      </c>
      <c r="H1081" s="152" t="s">
        <v>792</v>
      </c>
      <c r="I1081" s="152" t="s">
        <v>4968</v>
      </c>
      <c r="J1081" s="152" t="s">
        <v>4969</v>
      </c>
      <c r="K1081" s="152" t="s">
        <v>4970</v>
      </c>
      <c r="L1081" s="153">
        <v>44105</v>
      </c>
      <c r="M1081" s="154">
        <v>235904.36</v>
      </c>
      <c r="N1081" s="154">
        <v>50550.87</v>
      </c>
    </row>
    <row r="1082" spans="1:14" ht="13.75" customHeight="1" x14ac:dyDescent="0.35">
      <c r="A1082" s="151" t="s">
        <v>4971</v>
      </c>
      <c r="B1082" s="152" t="s">
        <v>4972</v>
      </c>
      <c r="C1082" s="152" t="s">
        <v>150</v>
      </c>
      <c r="D1082" s="152" t="s">
        <v>4973</v>
      </c>
      <c r="E1082" s="151" t="s">
        <v>163</v>
      </c>
      <c r="F1082" s="152" t="s">
        <v>1294</v>
      </c>
      <c r="G1082" s="152" t="s">
        <v>154</v>
      </c>
      <c r="H1082" s="152" t="s">
        <v>4974</v>
      </c>
      <c r="I1082" s="152" t="s">
        <v>150</v>
      </c>
      <c r="J1082" s="152" t="s">
        <v>4975</v>
      </c>
      <c r="K1082" s="152" t="s">
        <v>150</v>
      </c>
      <c r="L1082" s="153">
        <v>43875</v>
      </c>
      <c r="M1082" s="154">
        <v>107000</v>
      </c>
      <c r="N1082" s="154">
        <v>0</v>
      </c>
    </row>
    <row r="1083" spans="1:14" ht="13.75" customHeight="1" x14ac:dyDescent="0.35">
      <c r="A1083" s="151" t="s">
        <v>4976</v>
      </c>
      <c r="B1083" s="152" t="s">
        <v>4977</v>
      </c>
      <c r="C1083" s="152" t="s">
        <v>150</v>
      </c>
      <c r="D1083" s="152" t="s">
        <v>326</v>
      </c>
      <c r="E1083" s="151" t="s">
        <v>163</v>
      </c>
      <c r="F1083" s="152" t="s">
        <v>328</v>
      </c>
      <c r="G1083" s="152" t="s">
        <v>154</v>
      </c>
      <c r="H1083" s="152" t="s">
        <v>4978</v>
      </c>
      <c r="I1083" s="152" t="s">
        <v>4979</v>
      </c>
      <c r="J1083" s="152" t="s">
        <v>4980</v>
      </c>
      <c r="K1083" s="152" t="s">
        <v>4981</v>
      </c>
      <c r="L1083" s="153">
        <v>44044</v>
      </c>
      <c r="M1083" s="154">
        <v>150000</v>
      </c>
      <c r="N1083" s="154">
        <v>0</v>
      </c>
    </row>
    <row r="1084" spans="1:14" ht="13.75" customHeight="1" x14ac:dyDescent="0.35">
      <c r="A1084" s="151" t="s">
        <v>4982</v>
      </c>
      <c r="B1084" s="152" t="s">
        <v>4983</v>
      </c>
      <c r="C1084" s="152" t="s">
        <v>150</v>
      </c>
      <c r="D1084" s="152" t="s">
        <v>1434</v>
      </c>
      <c r="E1084" s="151" t="s">
        <v>163</v>
      </c>
      <c r="F1084" s="152" t="s">
        <v>261</v>
      </c>
      <c r="G1084" s="152" t="s">
        <v>154</v>
      </c>
      <c r="H1084" s="152" t="s">
        <v>3113</v>
      </c>
      <c r="I1084" s="152" t="s">
        <v>3114</v>
      </c>
      <c r="J1084" s="152" t="s">
        <v>4984</v>
      </c>
      <c r="K1084" s="152" t="s">
        <v>4985</v>
      </c>
      <c r="L1084" s="153">
        <v>43962</v>
      </c>
      <c r="M1084" s="154">
        <v>141937.60000000001</v>
      </c>
      <c r="N1084" s="154">
        <v>0</v>
      </c>
    </row>
    <row r="1085" spans="1:14" ht="13.75" customHeight="1" x14ac:dyDescent="0.35">
      <c r="A1085" s="151" t="s">
        <v>4986</v>
      </c>
      <c r="B1085" s="152" t="s">
        <v>4987</v>
      </c>
      <c r="C1085" s="152" t="s">
        <v>150</v>
      </c>
      <c r="D1085" s="152" t="s">
        <v>4988</v>
      </c>
      <c r="E1085" s="151" t="s">
        <v>163</v>
      </c>
      <c r="F1085" s="152" t="s">
        <v>2998</v>
      </c>
      <c r="G1085" s="152" t="s">
        <v>154</v>
      </c>
      <c r="H1085" s="152" t="s">
        <v>377</v>
      </c>
      <c r="I1085" s="152" t="s">
        <v>2960</v>
      </c>
      <c r="J1085" s="152" t="s">
        <v>4989</v>
      </c>
      <c r="K1085" s="152" t="s">
        <v>4990</v>
      </c>
      <c r="L1085" s="153">
        <v>44013</v>
      </c>
      <c r="M1085" s="154">
        <v>1174635</v>
      </c>
      <c r="N1085" s="154">
        <v>0</v>
      </c>
    </row>
    <row r="1086" spans="1:14" ht="13.75" customHeight="1" x14ac:dyDescent="0.35">
      <c r="A1086" s="151" t="s">
        <v>4991</v>
      </c>
      <c r="B1086" s="152" t="s">
        <v>4992</v>
      </c>
      <c r="C1086" s="152" t="s">
        <v>766</v>
      </c>
      <c r="D1086" s="152" t="s">
        <v>583</v>
      </c>
      <c r="E1086" s="151" t="s">
        <v>152</v>
      </c>
      <c r="F1086" s="152" t="s">
        <v>164</v>
      </c>
      <c r="G1086" s="152" t="s">
        <v>154</v>
      </c>
      <c r="H1086" s="152" t="s">
        <v>762</v>
      </c>
      <c r="I1086" s="152" t="s">
        <v>763</v>
      </c>
      <c r="J1086" s="152" t="s">
        <v>431</v>
      </c>
      <c r="K1086" s="152" t="s">
        <v>4993</v>
      </c>
      <c r="L1086" s="153">
        <v>44055</v>
      </c>
      <c r="M1086" s="154">
        <v>218025.5</v>
      </c>
      <c r="N1086" s="154">
        <v>41528.700000000012</v>
      </c>
    </row>
    <row r="1087" spans="1:14" ht="13.75" customHeight="1" x14ac:dyDescent="0.35">
      <c r="A1087" s="151" t="s">
        <v>4994</v>
      </c>
      <c r="B1087" s="152" t="s">
        <v>4995</v>
      </c>
      <c r="C1087" s="152" t="s">
        <v>766</v>
      </c>
      <c r="D1087" s="152" t="s">
        <v>583</v>
      </c>
      <c r="E1087" s="151" t="s">
        <v>152</v>
      </c>
      <c r="F1087" s="152" t="s">
        <v>164</v>
      </c>
      <c r="G1087" s="152" t="s">
        <v>154</v>
      </c>
      <c r="H1087" s="152" t="s">
        <v>795</v>
      </c>
      <c r="I1087" s="152" t="s">
        <v>763</v>
      </c>
      <c r="J1087" s="152" t="s">
        <v>431</v>
      </c>
      <c r="K1087" s="152" t="s">
        <v>4996</v>
      </c>
      <c r="L1087" s="153">
        <v>44055</v>
      </c>
      <c r="M1087" s="154">
        <v>218025.5</v>
      </c>
      <c r="N1087" s="154">
        <v>41528.700000000012</v>
      </c>
    </row>
    <row r="1088" spans="1:14" ht="13.75" customHeight="1" x14ac:dyDescent="0.35">
      <c r="A1088" s="151" t="s">
        <v>4997</v>
      </c>
      <c r="B1088" s="152" t="s">
        <v>4998</v>
      </c>
      <c r="C1088" s="152" t="s">
        <v>766</v>
      </c>
      <c r="D1088" s="152" t="s">
        <v>583</v>
      </c>
      <c r="E1088" s="151" t="s">
        <v>152</v>
      </c>
      <c r="F1088" s="152" t="s">
        <v>164</v>
      </c>
      <c r="G1088" s="152" t="s">
        <v>154</v>
      </c>
      <c r="H1088" s="152" t="s">
        <v>4999</v>
      </c>
      <c r="I1088" s="152" t="s">
        <v>763</v>
      </c>
      <c r="J1088" s="152" t="s">
        <v>431</v>
      </c>
      <c r="K1088" s="152" t="s">
        <v>5000</v>
      </c>
      <c r="L1088" s="153">
        <v>43966</v>
      </c>
      <c r="M1088" s="154">
        <v>1200000</v>
      </c>
      <c r="N1088" s="154">
        <v>185714.36</v>
      </c>
    </row>
    <row r="1089" spans="1:14" ht="13.75" customHeight="1" x14ac:dyDescent="0.35">
      <c r="A1089" s="151" t="s">
        <v>5001</v>
      </c>
      <c r="B1089" s="152" t="s">
        <v>5002</v>
      </c>
      <c r="C1089" s="152" t="s">
        <v>5003</v>
      </c>
      <c r="D1089" s="152" t="s">
        <v>2086</v>
      </c>
      <c r="E1089" s="151" t="s">
        <v>260</v>
      </c>
      <c r="F1089" s="152" t="s">
        <v>200</v>
      </c>
      <c r="G1089" s="152" t="s">
        <v>220</v>
      </c>
      <c r="H1089" s="152" t="s">
        <v>3149</v>
      </c>
      <c r="I1089" s="152" t="s">
        <v>5004</v>
      </c>
      <c r="J1089" s="152" t="s">
        <v>5005</v>
      </c>
      <c r="K1089" s="152" t="s">
        <v>5006</v>
      </c>
      <c r="L1089" s="153">
        <v>44105</v>
      </c>
      <c r="M1089" s="154">
        <v>893065.72</v>
      </c>
      <c r="N1089" s="154">
        <v>401879.66</v>
      </c>
    </row>
    <row r="1090" spans="1:14" ht="13.75" customHeight="1" x14ac:dyDescent="0.35">
      <c r="A1090" s="151" t="s">
        <v>5007</v>
      </c>
      <c r="B1090" s="152" t="s">
        <v>5008</v>
      </c>
      <c r="C1090" s="152" t="s">
        <v>4790</v>
      </c>
      <c r="D1090" s="152" t="s">
        <v>998</v>
      </c>
      <c r="E1090" s="151" t="s">
        <v>152</v>
      </c>
      <c r="F1090" s="152" t="s">
        <v>200</v>
      </c>
      <c r="G1090" s="152" t="s">
        <v>220</v>
      </c>
      <c r="H1090" s="152" t="s">
        <v>3793</v>
      </c>
      <c r="I1090" s="152" t="s">
        <v>5009</v>
      </c>
      <c r="J1090" s="152" t="s">
        <v>5010</v>
      </c>
      <c r="K1090" s="152" t="s">
        <v>5011</v>
      </c>
      <c r="L1090" s="153">
        <v>44105</v>
      </c>
      <c r="M1090" s="154">
        <v>1308000</v>
      </c>
      <c r="N1090" s="154">
        <v>280285.71000000002</v>
      </c>
    </row>
    <row r="1091" spans="1:14" ht="13.75" customHeight="1" x14ac:dyDescent="0.35">
      <c r="A1091" s="151" t="s">
        <v>5012</v>
      </c>
      <c r="B1091" s="152" t="s">
        <v>1474</v>
      </c>
      <c r="C1091" s="152" t="s">
        <v>150</v>
      </c>
      <c r="D1091" s="152" t="s">
        <v>829</v>
      </c>
      <c r="E1091" s="151" t="s">
        <v>260</v>
      </c>
      <c r="F1091" s="152" t="s">
        <v>185</v>
      </c>
      <c r="G1091" s="152" t="s">
        <v>154</v>
      </c>
      <c r="H1091" s="152" t="s">
        <v>5013</v>
      </c>
      <c r="I1091" s="152" t="s">
        <v>5014</v>
      </c>
      <c r="J1091" s="152" t="s">
        <v>5015</v>
      </c>
      <c r="K1091" s="152" t="s">
        <v>5016</v>
      </c>
      <c r="L1091" s="153">
        <v>44166</v>
      </c>
      <c r="M1091" s="154">
        <v>629900</v>
      </c>
      <c r="N1091" s="154">
        <v>293953.28000000003</v>
      </c>
    </row>
    <row r="1092" spans="1:14" ht="13.75" customHeight="1" x14ac:dyDescent="0.35">
      <c r="A1092" s="151" t="s">
        <v>5017</v>
      </c>
      <c r="B1092" s="152" t="s">
        <v>5018</v>
      </c>
      <c r="C1092" s="152" t="s">
        <v>150</v>
      </c>
      <c r="D1092" s="152" t="s">
        <v>5019</v>
      </c>
      <c r="E1092" s="151" t="s">
        <v>163</v>
      </c>
      <c r="F1092" s="152" t="s">
        <v>3214</v>
      </c>
      <c r="G1092" s="152" t="s">
        <v>154</v>
      </c>
      <c r="H1092" s="152" t="s">
        <v>5020</v>
      </c>
      <c r="I1092" s="152" t="s">
        <v>5021</v>
      </c>
      <c r="J1092" s="152" t="s">
        <v>150</v>
      </c>
      <c r="K1092" s="152" t="s">
        <v>150</v>
      </c>
      <c r="L1092" s="153">
        <v>43831</v>
      </c>
      <c r="M1092" s="154">
        <v>222000</v>
      </c>
      <c r="N1092" s="154">
        <v>0</v>
      </c>
    </row>
    <row r="1093" spans="1:14" ht="13.75" customHeight="1" x14ac:dyDescent="0.35">
      <c r="A1093" s="151" t="s">
        <v>5022</v>
      </c>
      <c r="B1093" s="152" t="s">
        <v>5023</v>
      </c>
      <c r="C1093" s="152" t="s">
        <v>150</v>
      </c>
      <c r="D1093" s="152" t="s">
        <v>326</v>
      </c>
      <c r="E1093" s="151" t="s">
        <v>260</v>
      </c>
      <c r="F1093" s="152" t="s">
        <v>1766</v>
      </c>
      <c r="G1093" s="152" t="s">
        <v>154</v>
      </c>
      <c r="H1093" s="152" t="s">
        <v>5024</v>
      </c>
      <c r="I1093" s="152" t="s">
        <v>480</v>
      </c>
      <c r="J1093" s="152" t="s">
        <v>150</v>
      </c>
      <c r="K1093" s="152" t="s">
        <v>150</v>
      </c>
      <c r="L1093" s="153">
        <v>44136</v>
      </c>
      <c r="M1093" s="154">
        <v>162625.70000000001</v>
      </c>
      <c r="N1093" s="154">
        <v>74536.850000000006</v>
      </c>
    </row>
    <row r="1094" spans="1:14" ht="13.75" customHeight="1" x14ac:dyDescent="0.35">
      <c r="A1094" s="151" t="s">
        <v>5025</v>
      </c>
      <c r="B1094" s="152" t="s">
        <v>5026</v>
      </c>
      <c r="C1094" s="152" t="s">
        <v>4373</v>
      </c>
      <c r="D1094" s="152" t="s">
        <v>1264</v>
      </c>
      <c r="E1094" s="151" t="s">
        <v>152</v>
      </c>
      <c r="F1094" s="152" t="s">
        <v>715</v>
      </c>
      <c r="G1094" s="152" t="s">
        <v>220</v>
      </c>
      <c r="H1094" s="152" t="s">
        <v>5027</v>
      </c>
      <c r="I1094" s="152" t="s">
        <v>150</v>
      </c>
      <c r="J1094" s="152" t="s">
        <v>5028</v>
      </c>
      <c r="K1094" s="152" t="s">
        <v>150</v>
      </c>
      <c r="L1094" s="153">
        <v>43983</v>
      </c>
      <c r="M1094" s="154">
        <v>445284</v>
      </c>
      <c r="N1094" s="154">
        <v>74214</v>
      </c>
    </row>
    <row r="1095" spans="1:14" ht="13.75" customHeight="1" x14ac:dyDescent="0.35">
      <c r="A1095" s="151" t="s">
        <v>5029</v>
      </c>
      <c r="B1095" s="152" t="s">
        <v>5030</v>
      </c>
      <c r="C1095" s="152" t="s">
        <v>4373</v>
      </c>
      <c r="D1095" s="152" t="s">
        <v>1224</v>
      </c>
      <c r="E1095" s="151" t="s">
        <v>152</v>
      </c>
      <c r="F1095" s="152" t="s">
        <v>715</v>
      </c>
      <c r="G1095" s="152" t="s">
        <v>220</v>
      </c>
      <c r="H1095" s="152" t="s">
        <v>4947</v>
      </c>
      <c r="I1095" s="152" t="s">
        <v>3392</v>
      </c>
      <c r="J1095" s="152" t="s">
        <v>5031</v>
      </c>
      <c r="K1095" s="152" t="s">
        <v>150</v>
      </c>
      <c r="L1095" s="153">
        <v>44105</v>
      </c>
      <c r="M1095" s="154">
        <v>299734</v>
      </c>
      <c r="N1095" s="154">
        <v>64228.760000000009</v>
      </c>
    </row>
    <row r="1096" spans="1:14" ht="13.75" customHeight="1" x14ac:dyDescent="0.35">
      <c r="A1096" s="151" t="s">
        <v>5032</v>
      </c>
      <c r="B1096" s="152" t="s">
        <v>5033</v>
      </c>
      <c r="C1096" s="152" t="s">
        <v>150</v>
      </c>
      <c r="D1096" s="152" t="s">
        <v>393</v>
      </c>
      <c r="E1096" s="151" t="s">
        <v>260</v>
      </c>
      <c r="F1096" s="152" t="s">
        <v>185</v>
      </c>
      <c r="G1096" s="152" t="s">
        <v>154</v>
      </c>
      <c r="H1096" s="152" t="s">
        <v>3320</v>
      </c>
      <c r="I1096" s="152" t="s">
        <v>150</v>
      </c>
      <c r="J1096" s="152" t="s">
        <v>5034</v>
      </c>
      <c r="K1096" s="152" t="s">
        <v>5035</v>
      </c>
      <c r="L1096" s="153">
        <v>44136</v>
      </c>
      <c r="M1096" s="154">
        <v>361047</v>
      </c>
      <c r="N1096" s="154">
        <v>165479.79999999999</v>
      </c>
    </row>
    <row r="1097" spans="1:14" ht="13.75" customHeight="1" x14ac:dyDescent="0.35">
      <c r="A1097" s="151" t="s">
        <v>5036</v>
      </c>
      <c r="B1097" s="152" t="s">
        <v>5037</v>
      </c>
      <c r="C1097" s="152" t="s">
        <v>5038</v>
      </c>
      <c r="D1097" s="152" t="s">
        <v>555</v>
      </c>
      <c r="E1097" s="151" t="s">
        <v>163</v>
      </c>
      <c r="F1097" s="152" t="s">
        <v>556</v>
      </c>
      <c r="G1097" s="152" t="s">
        <v>154</v>
      </c>
      <c r="H1097" s="152" t="s">
        <v>2657</v>
      </c>
      <c r="I1097" s="152" t="s">
        <v>5039</v>
      </c>
      <c r="J1097" s="152" t="s">
        <v>5040</v>
      </c>
      <c r="K1097" s="152" t="s">
        <v>5041</v>
      </c>
      <c r="L1097" s="153">
        <v>44160</v>
      </c>
      <c r="M1097" s="154">
        <v>267077.96000000002</v>
      </c>
      <c r="N1097" s="154">
        <v>0</v>
      </c>
    </row>
    <row r="1098" spans="1:14" ht="13.75" customHeight="1" x14ac:dyDescent="0.35">
      <c r="A1098" s="151" t="s">
        <v>5042</v>
      </c>
      <c r="B1098" s="152" t="s">
        <v>5043</v>
      </c>
      <c r="C1098" s="152" t="s">
        <v>150</v>
      </c>
      <c r="D1098" s="152" t="s">
        <v>2729</v>
      </c>
      <c r="E1098" s="151" t="s">
        <v>260</v>
      </c>
      <c r="F1098" s="152" t="s">
        <v>1766</v>
      </c>
      <c r="G1098" s="152" t="s">
        <v>154</v>
      </c>
      <c r="H1098" s="152" t="s">
        <v>5044</v>
      </c>
      <c r="I1098" s="152" t="s">
        <v>5045</v>
      </c>
      <c r="J1098" s="152" t="s">
        <v>150</v>
      </c>
      <c r="K1098" s="152" t="s">
        <v>150</v>
      </c>
      <c r="L1098" s="153">
        <v>44166</v>
      </c>
      <c r="M1098" s="154">
        <v>2862960.75</v>
      </c>
      <c r="N1098" s="154">
        <v>1336048.26</v>
      </c>
    </row>
    <row r="1099" spans="1:14" ht="13.75" customHeight="1" x14ac:dyDescent="0.35">
      <c r="A1099" s="151" t="s">
        <v>5046</v>
      </c>
      <c r="B1099" s="152" t="s">
        <v>5047</v>
      </c>
      <c r="C1099" s="152" t="s">
        <v>150</v>
      </c>
      <c r="D1099" s="152" t="s">
        <v>326</v>
      </c>
      <c r="E1099" s="151" t="s">
        <v>260</v>
      </c>
      <c r="F1099" s="152" t="s">
        <v>328</v>
      </c>
      <c r="G1099" s="152" t="s">
        <v>154</v>
      </c>
      <c r="H1099" s="152" t="s">
        <v>5048</v>
      </c>
      <c r="I1099" s="152" t="s">
        <v>480</v>
      </c>
      <c r="J1099" s="152" t="s">
        <v>150</v>
      </c>
      <c r="K1099" s="152" t="s">
        <v>150</v>
      </c>
      <c r="L1099" s="153">
        <v>44166</v>
      </c>
      <c r="M1099" s="154">
        <v>775082.98</v>
      </c>
      <c r="N1099" s="154">
        <v>361705.55</v>
      </c>
    </row>
    <row r="1100" spans="1:14" ht="13.75" customHeight="1" x14ac:dyDescent="0.35">
      <c r="A1100" s="151" t="s">
        <v>5049</v>
      </c>
      <c r="B1100" s="152" t="s">
        <v>5050</v>
      </c>
      <c r="C1100" s="152" t="s">
        <v>150</v>
      </c>
      <c r="D1100" s="152" t="s">
        <v>326</v>
      </c>
      <c r="E1100" s="151" t="s">
        <v>260</v>
      </c>
      <c r="F1100" s="152" t="s">
        <v>328</v>
      </c>
      <c r="G1100" s="152" t="s">
        <v>220</v>
      </c>
      <c r="H1100" s="152" t="s">
        <v>5051</v>
      </c>
      <c r="I1100" s="152" t="s">
        <v>150</v>
      </c>
      <c r="J1100" s="152" t="s">
        <v>150</v>
      </c>
      <c r="K1100" s="152" t="s">
        <v>150</v>
      </c>
      <c r="L1100" s="153">
        <v>44166</v>
      </c>
      <c r="M1100" s="154">
        <v>641749.84</v>
      </c>
      <c r="N1100" s="154">
        <v>299483.2</v>
      </c>
    </row>
    <row r="1101" spans="1:14" ht="13.75" customHeight="1" x14ac:dyDescent="0.35">
      <c r="A1101" s="151" t="s">
        <v>5052</v>
      </c>
      <c r="B1101" s="152" t="s">
        <v>5053</v>
      </c>
      <c r="C1101" s="152" t="s">
        <v>150</v>
      </c>
      <c r="D1101" s="152" t="s">
        <v>3830</v>
      </c>
      <c r="E1101" s="151" t="s">
        <v>845</v>
      </c>
      <c r="F1101" s="152" t="s">
        <v>1766</v>
      </c>
      <c r="G1101" s="152" t="s">
        <v>154</v>
      </c>
      <c r="H1101" s="152" t="s">
        <v>5054</v>
      </c>
      <c r="I1101" s="152" t="s">
        <v>5055</v>
      </c>
      <c r="J1101" s="152" t="s">
        <v>5056</v>
      </c>
      <c r="K1101" s="152" t="s">
        <v>5057</v>
      </c>
      <c r="L1101" s="153">
        <v>44193</v>
      </c>
      <c r="M1101" s="154">
        <v>248719</v>
      </c>
      <c r="N1101" s="154">
        <v>82906.399999999994</v>
      </c>
    </row>
    <row r="1102" spans="1:14" ht="13.75" customHeight="1" x14ac:dyDescent="0.35">
      <c r="A1102" s="151" t="s">
        <v>5058</v>
      </c>
      <c r="B1102" s="152" t="s">
        <v>5059</v>
      </c>
      <c r="C1102" s="152" t="s">
        <v>150</v>
      </c>
      <c r="D1102" s="152" t="s">
        <v>5060</v>
      </c>
      <c r="E1102" s="151" t="s">
        <v>260</v>
      </c>
      <c r="F1102" s="152" t="s">
        <v>164</v>
      </c>
      <c r="G1102" s="152" t="s">
        <v>154</v>
      </c>
      <c r="H1102" s="152" t="s">
        <v>5061</v>
      </c>
      <c r="I1102" s="152" t="s">
        <v>5062</v>
      </c>
      <c r="J1102" s="152" t="s">
        <v>5063</v>
      </c>
      <c r="K1102" s="152" t="s">
        <v>5064</v>
      </c>
      <c r="L1102" s="153">
        <v>44133</v>
      </c>
      <c r="M1102" s="154">
        <v>228378.08</v>
      </c>
      <c r="N1102" s="154">
        <v>102770.18</v>
      </c>
    </row>
    <row r="1103" spans="1:14" ht="13.75" customHeight="1" x14ac:dyDescent="0.35">
      <c r="A1103" s="151" t="s">
        <v>5065</v>
      </c>
      <c r="B1103" s="152" t="s">
        <v>5066</v>
      </c>
      <c r="C1103" s="152" t="s">
        <v>150</v>
      </c>
      <c r="D1103" s="152" t="s">
        <v>5067</v>
      </c>
      <c r="E1103" s="151" t="s">
        <v>152</v>
      </c>
      <c r="F1103" s="152" t="s">
        <v>770</v>
      </c>
      <c r="G1103" s="152" t="s">
        <v>154</v>
      </c>
      <c r="H1103" s="152" t="s">
        <v>3532</v>
      </c>
      <c r="I1103" s="152" t="s">
        <v>5068</v>
      </c>
      <c r="J1103" s="152" t="s">
        <v>5069</v>
      </c>
      <c r="K1103" s="152" t="s">
        <v>150</v>
      </c>
      <c r="L1103" s="153">
        <v>44287</v>
      </c>
      <c r="M1103" s="154">
        <v>243971.71</v>
      </c>
      <c r="N1103" s="154">
        <v>69706.13</v>
      </c>
    </row>
    <row r="1104" spans="1:14" ht="13.75" customHeight="1" x14ac:dyDescent="0.35">
      <c r="A1104" s="151" t="s">
        <v>5070</v>
      </c>
      <c r="B1104" s="152" t="s">
        <v>5071</v>
      </c>
      <c r="C1104" s="152" t="s">
        <v>150</v>
      </c>
      <c r="D1104" s="152" t="s">
        <v>326</v>
      </c>
      <c r="E1104" s="151" t="s">
        <v>163</v>
      </c>
      <c r="F1104" s="152" t="s">
        <v>328</v>
      </c>
      <c r="G1104" s="152" t="s">
        <v>154</v>
      </c>
      <c r="H1104" s="152" t="s">
        <v>8088</v>
      </c>
      <c r="I1104" s="152" t="s">
        <v>150</v>
      </c>
      <c r="J1104" s="152" t="s">
        <v>150</v>
      </c>
      <c r="K1104" s="152" t="s">
        <v>150</v>
      </c>
      <c r="L1104" s="153">
        <v>44166</v>
      </c>
      <c r="M1104" s="154">
        <v>2638074.69</v>
      </c>
      <c r="N1104" s="154">
        <v>0</v>
      </c>
    </row>
    <row r="1105" spans="1:14" ht="13.75" customHeight="1" x14ac:dyDescent="0.35">
      <c r="A1105" s="151" t="s">
        <v>5072</v>
      </c>
      <c r="B1105" s="152" t="s">
        <v>5073</v>
      </c>
      <c r="C1105" s="152" t="s">
        <v>150</v>
      </c>
      <c r="D1105" s="152" t="s">
        <v>4919</v>
      </c>
      <c r="E1105" s="151" t="s">
        <v>2190</v>
      </c>
      <c r="F1105" s="152" t="s">
        <v>2776</v>
      </c>
      <c r="G1105" s="152" t="s">
        <v>154</v>
      </c>
      <c r="H1105" s="152" t="s">
        <v>699</v>
      </c>
      <c r="I1105" s="152" t="s">
        <v>4920</v>
      </c>
      <c r="J1105" s="152" t="s">
        <v>5074</v>
      </c>
      <c r="K1105" s="152" t="s">
        <v>480</v>
      </c>
      <c r="L1105" s="153">
        <v>44166</v>
      </c>
      <c r="M1105" s="154">
        <v>351088</v>
      </c>
      <c r="N1105" s="154">
        <v>0</v>
      </c>
    </row>
    <row r="1106" spans="1:14" ht="13.75" customHeight="1" x14ac:dyDescent="0.35">
      <c r="A1106" s="151" t="s">
        <v>5075</v>
      </c>
      <c r="B1106" s="152" t="s">
        <v>5076</v>
      </c>
      <c r="C1106" s="152" t="s">
        <v>4867</v>
      </c>
      <c r="D1106" s="152" t="s">
        <v>1224</v>
      </c>
      <c r="E1106" s="151" t="s">
        <v>260</v>
      </c>
      <c r="F1106" s="152" t="s">
        <v>715</v>
      </c>
      <c r="G1106" s="152" t="s">
        <v>220</v>
      </c>
      <c r="H1106" s="152" t="s">
        <v>722</v>
      </c>
      <c r="I1106" s="152" t="s">
        <v>5077</v>
      </c>
      <c r="J1106" s="152" t="s">
        <v>5078</v>
      </c>
      <c r="K1106" s="152" t="s">
        <v>5079</v>
      </c>
      <c r="L1106" s="153">
        <v>44175</v>
      </c>
      <c r="M1106" s="154">
        <v>1033232.83</v>
      </c>
      <c r="N1106" s="154">
        <v>482175.39</v>
      </c>
    </row>
    <row r="1107" spans="1:14" ht="13.75" customHeight="1" x14ac:dyDescent="0.35">
      <c r="A1107" s="151" t="s">
        <v>5080</v>
      </c>
      <c r="B1107" s="152" t="s">
        <v>5081</v>
      </c>
      <c r="C1107" s="152" t="s">
        <v>150</v>
      </c>
      <c r="D1107" s="152" t="s">
        <v>2729</v>
      </c>
      <c r="E1107" s="151" t="s">
        <v>1074</v>
      </c>
      <c r="F1107" s="152" t="s">
        <v>1766</v>
      </c>
      <c r="G1107" s="152" t="s">
        <v>154</v>
      </c>
      <c r="H1107" s="152" t="s">
        <v>5082</v>
      </c>
      <c r="I1107" s="152" t="s">
        <v>150</v>
      </c>
      <c r="J1107" s="152" t="s">
        <v>5083</v>
      </c>
      <c r="K1107" s="152" t="s">
        <v>150</v>
      </c>
      <c r="L1107" s="153">
        <v>44166</v>
      </c>
      <c r="M1107" s="154">
        <v>1229232.17</v>
      </c>
      <c r="N1107" s="154">
        <v>901436.97</v>
      </c>
    </row>
    <row r="1108" spans="1:14" ht="13.75" customHeight="1" x14ac:dyDescent="0.35">
      <c r="A1108" s="151" t="s">
        <v>5084</v>
      </c>
      <c r="B1108" s="152" t="s">
        <v>5085</v>
      </c>
      <c r="C1108" s="152" t="s">
        <v>150</v>
      </c>
      <c r="D1108" s="152" t="s">
        <v>2729</v>
      </c>
      <c r="E1108" s="151" t="s">
        <v>260</v>
      </c>
      <c r="F1108" s="152" t="s">
        <v>328</v>
      </c>
      <c r="G1108" s="152" t="s">
        <v>154</v>
      </c>
      <c r="H1108" s="152" t="s">
        <v>5086</v>
      </c>
      <c r="I1108" s="152" t="s">
        <v>150</v>
      </c>
      <c r="J1108" s="152" t="s">
        <v>150</v>
      </c>
      <c r="K1108" s="152" t="s">
        <v>150</v>
      </c>
      <c r="L1108" s="153">
        <v>44196</v>
      </c>
      <c r="M1108" s="154">
        <v>5474295.9000000004</v>
      </c>
      <c r="N1108" s="154">
        <v>2554671.46</v>
      </c>
    </row>
    <row r="1109" spans="1:14" ht="13.75" customHeight="1" x14ac:dyDescent="0.35">
      <c r="A1109" s="151" t="s">
        <v>5087</v>
      </c>
      <c r="B1109" s="152" t="s">
        <v>5088</v>
      </c>
      <c r="C1109" s="152" t="s">
        <v>5089</v>
      </c>
      <c r="D1109" s="152" t="s">
        <v>5090</v>
      </c>
      <c r="E1109" s="151" t="s">
        <v>163</v>
      </c>
      <c r="F1109" s="152" t="s">
        <v>4171</v>
      </c>
      <c r="G1109" s="152" t="s">
        <v>154</v>
      </c>
      <c r="H1109" s="152" t="s">
        <v>5091</v>
      </c>
      <c r="I1109" s="152" t="s">
        <v>150</v>
      </c>
      <c r="J1109" s="152" t="s">
        <v>5092</v>
      </c>
      <c r="K1109" s="152" t="s">
        <v>5093</v>
      </c>
      <c r="L1109" s="153">
        <v>44187</v>
      </c>
      <c r="M1109" s="154">
        <v>125000</v>
      </c>
      <c r="N1109" s="154">
        <v>0</v>
      </c>
    </row>
    <row r="1110" spans="1:14" ht="13.75" customHeight="1" x14ac:dyDescent="0.35">
      <c r="A1110" s="151" t="s">
        <v>5094</v>
      </c>
      <c r="B1110" s="152" t="s">
        <v>5095</v>
      </c>
      <c r="C1110" s="152" t="s">
        <v>5096</v>
      </c>
      <c r="D1110" s="152" t="s">
        <v>5097</v>
      </c>
      <c r="E1110" s="151" t="s">
        <v>163</v>
      </c>
      <c r="F1110" s="152" t="s">
        <v>153</v>
      </c>
      <c r="G1110" s="152" t="s">
        <v>154</v>
      </c>
      <c r="H1110" s="152" t="s">
        <v>5098</v>
      </c>
      <c r="I1110" s="152" t="s">
        <v>5099</v>
      </c>
      <c r="J1110" s="152" t="s">
        <v>5100</v>
      </c>
      <c r="K1110" s="152" t="s">
        <v>5101</v>
      </c>
      <c r="L1110" s="153">
        <v>44106</v>
      </c>
      <c r="M1110" s="154">
        <v>101002</v>
      </c>
      <c r="N1110" s="154">
        <v>0</v>
      </c>
    </row>
    <row r="1111" spans="1:14" ht="13.75" customHeight="1" x14ac:dyDescent="0.35">
      <c r="A1111" s="151" t="s">
        <v>5102</v>
      </c>
      <c r="B1111" s="152" t="s">
        <v>5103</v>
      </c>
      <c r="C1111" s="152" t="s">
        <v>5104</v>
      </c>
      <c r="D1111" s="152" t="s">
        <v>295</v>
      </c>
      <c r="E1111" s="151" t="s">
        <v>163</v>
      </c>
      <c r="F1111" s="152" t="s">
        <v>296</v>
      </c>
      <c r="G1111" s="152" t="s">
        <v>154</v>
      </c>
      <c r="H1111" s="152" t="s">
        <v>5105</v>
      </c>
      <c r="I1111" s="152" t="s">
        <v>5106</v>
      </c>
      <c r="J1111" s="152" t="s">
        <v>5107</v>
      </c>
      <c r="K1111" s="152" t="s">
        <v>150</v>
      </c>
      <c r="L1111" s="153">
        <v>44008</v>
      </c>
      <c r="M1111" s="154">
        <v>239354.18</v>
      </c>
      <c r="N1111" s="154">
        <v>0</v>
      </c>
    </row>
    <row r="1112" spans="1:14" ht="13.75" customHeight="1" x14ac:dyDescent="0.35">
      <c r="A1112" s="151" t="s">
        <v>5108</v>
      </c>
      <c r="B1112" s="152" t="s">
        <v>5109</v>
      </c>
      <c r="C1112" s="152" t="s">
        <v>150</v>
      </c>
      <c r="D1112" s="152" t="s">
        <v>295</v>
      </c>
      <c r="E1112" s="151" t="s">
        <v>163</v>
      </c>
      <c r="F1112" s="152" t="s">
        <v>296</v>
      </c>
      <c r="G1112" s="152" t="s">
        <v>154</v>
      </c>
      <c r="H1112" s="152" t="s">
        <v>5110</v>
      </c>
      <c r="I1112" s="152" t="s">
        <v>5111</v>
      </c>
      <c r="J1112" s="152" t="s">
        <v>150</v>
      </c>
      <c r="K1112" s="152" t="s">
        <v>5112</v>
      </c>
      <c r="L1112" s="153">
        <v>44112</v>
      </c>
      <c r="M1112" s="154">
        <v>200363.86</v>
      </c>
      <c r="N1112" s="154">
        <v>0</v>
      </c>
    </row>
    <row r="1113" spans="1:14" ht="13.75" customHeight="1" x14ac:dyDescent="0.35">
      <c r="A1113" s="151" t="s">
        <v>5113</v>
      </c>
      <c r="B1113" s="152" t="s">
        <v>5114</v>
      </c>
      <c r="C1113" s="152" t="s">
        <v>5038</v>
      </c>
      <c r="D1113" s="152" t="s">
        <v>555</v>
      </c>
      <c r="E1113" s="151" t="s">
        <v>163</v>
      </c>
      <c r="F1113" s="152" t="s">
        <v>556</v>
      </c>
      <c r="G1113" s="152" t="s">
        <v>154</v>
      </c>
      <c r="H1113" s="152" t="s">
        <v>2657</v>
      </c>
      <c r="I1113" s="152" t="s">
        <v>749</v>
      </c>
      <c r="J1113" s="152" t="s">
        <v>5115</v>
      </c>
      <c r="K1113" s="152" t="s">
        <v>5116</v>
      </c>
      <c r="L1113" s="153">
        <v>44146</v>
      </c>
      <c r="M1113" s="154">
        <v>124855.2</v>
      </c>
      <c r="N1113" s="154">
        <v>0</v>
      </c>
    </row>
    <row r="1114" spans="1:14" ht="13.75" customHeight="1" x14ac:dyDescent="0.35">
      <c r="A1114" s="151" t="s">
        <v>5117</v>
      </c>
      <c r="B1114" s="152" t="s">
        <v>5118</v>
      </c>
      <c r="C1114" s="152" t="s">
        <v>150</v>
      </c>
      <c r="D1114" s="152" t="s">
        <v>1209</v>
      </c>
      <c r="E1114" s="151" t="s">
        <v>260</v>
      </c>
      <c r="F1114" s="152" t="s">
        <v>1370</v>
      </c>
      <c r="G1114" s="152" t="s">
        <v>1104</v>
      </c>
      <c r="H1114" s="152" t="s">
        <v>5119</v>
      </c>
      <c r="I1114" s="152" t="s">
        <v>150</v>
      </c>
      <c r="J1114" s="152" t="s">
        <v>150</v>
      </c>
      <c r="K1114" s="152" t="s">
        <v>150</v>
      </c>
      <c r="L1114" s="153">
        <v>44153</v>
      </c>
      <c r="M1114" s="154">
        <v>123180</v>
      </c>
      <c r="N1114" s="154">
        <v>56457.5</v>
      </c>
    </row>
    <row r="1115" spans="1:14" ht="13.75" customHeight="1" x14ac:dyDescent="0.35">
      <c r="A1115" s="151" t="s">
        <v>5120</v>
      </c>
      <c r="B1115" s="152" t="s">
        <v>5121</v>
      </c>
      <c r="C1115" s="152" t="s">
        <v>1133</v>
      </c>
      <c r="D1115" s="152" t="s">
        <v>1313</v>
      </c>
      <c r="E1115" s="151" t="s">
        <v>152</v>
      </c>
      <c r="F1115" s="152" t="s">
        <v>185</v>
      </c>
      <c r="G1115" s="152" t="s">
        <v>154</v>
      </c>
      <c r="H1115" s="152" t="s">
        <v>488</v>
      </c>
      <c r="I1115" s="152" t="s">
        <v>263</v>
      </c>
      <c r="J1115" s="152" t="s">
        <v>5122</v>
      </c>
      <c r="K1115" s="152" t="s">
        <v>5123</v>
      </c>
      <c r="L1115" s="153">
        <v>44152</v>
      </c>
      <c r="M1115" s="154">
        <v>324533.7</v>
      </c>
      <c r="N1115" s="154">
        <v>73406.41</v>
      </c>
    </row>
    <row r="1116" spans="1:14" ht="13.75" customHeight="1" x14ac:dyDescent="0.35">
      <c r="A1116" s="151" t="s">
        <v>5124</v>
      </c>
      <c r="B1116" s="152" t="s">
        <v>5125</v>
      </c>
      <c r="C1116" s="152" t="s">
        <v>1133</v>
      </c>
      <c r="D1116" s="152" t="s">
        <v>184</v>
      </c>
      <c r="E1116" s="151" t="s">
        <v>152</v>
      </c>
      <c r="F1116" s="152" t="s">
        <v>185</v>
      </c>
      <c r="G1116" s="152" t="s">
        <v>154</v>
      </c>
      <c r="H1116" s="152" t="s">
        <v>4073</v>
      </c>
      <c r="I1116" s="152" t="s">
        <v>5126</v>
      </c>
      <c r="J1116" s="152" t="s">
        <v>5127</v>
      </c>
      <c r="K1116" s="152" t="s">
        <v>5128</v>
      </c>
      <c r="L1116" s="153">
        <v>44180</v>
      </c>
      <c r="M1116" s="154">
        <v>305094</v>
      </c>
      <c r="N1116" s="154">
        <v>72641.48000000001</v>
      </c>
    </row>
    <row r="1117" spans="1:14" ht="13.75" customHeight="1" x14ac:dyDescent="0.35">
      <c r="A1117" s="151" t="s">
        <v>5129</v>
      </c>
      <c r="B1117" s="152" t="s">
        <v>5130</v>
      </c>
      <c r="C1117" s="152" t="s">
        <v>150</v>
      </c>
      <c r="D1117" s="152" t="s">
        <v>5131</v>
      </c>
      <c r="E1117" s="151" t="s">
        <v>152</v>
      </c>
      <c r="F1117" s="152" t="s">
        <v>3328</v>
      </c>
      <c r="G1117" s="152" t="s">
        <v>3329</v>
      </c>
      <c r="H1117" s="152" t="s">
        <v>5132</v>
      </c>
      <c r="I1117" s="152" t="s">
        <v>585</v>
      </c>
      <c r="J1117" s="152" t="s">
        <v>5133</v>
      </c>
      <c r="K1117" s="152" t="s">
        <v>5134</v>
      </c>
      <c r="L1117" s="153">
        <v>44105</v>
      </c>
      <c r="M1117" s="154">
        <v>114643</v>
      </c>
      <c r="N1117" s="154">
        <v>24566.28999999999</v>
      </c>
    </row>
    <row r="1118" spans="1:14" ht="13.75" customHeight="1" x14ac:dyDescent="0.35">
      <c r="A1118" s="151" t="s">
        <v>5135</v>
      </c>
      <c r="B1118" s="152" t="s">
        <v>5136</v>
      </c>
      <c r="C1118" s="152" t="s">
        <v>5137</v>
      </c>
      <c r="D1118" s="152" t="s">
        <v>5138</v>
      </c>
      <c r="E1118" s="151" t="s">
        <v>152</v>
      </c>
      <c r="F1118" s="152" t="s">
        <v>4171</v>
      </c>
      <c r="G1118" s="152" t="s">
        <v>154</v>
      </c>
      <c r="H1118" s="152" t="s">
        <v>5139</v>
      </c>
      <c r="I1118" s="152" t="s">
        <v>211</v>
      </c>
      <c r="J1118" s="152" t="s">
        <v>5140</v>
      </c>
      <c r="K1118" s="152" t="s">
        <v>5141</v>
      </c>
      <c r="L1118" s="153">
        <v>44013</v>
      </c>
      <c r="M1118" s="154">
        <v>120393.34</v>
      </c>
      <c r="N1118" s="154">
        <v>21498.91</v>
      </c>
    </row>
    <row r="1119" spans="1:14" ht="13.75" customHeight="1" x14ac:dyDescent="0.35">
      <c r="A1119" s="151" t="s">
        <v>5142</v>
      </c>
      <c r="B1119" s="152" t="s">
        <v>5143</v>
      </c>
      <c r="C1119" s="152" t="s">
        <v>5144</v>
      </c>
      <c r="D1119" s="152" t="s">
        <v>5145</v>
      </c>
      <c r="E1119" s="151" t="s">
        <v>152</v>
      </c>
      <c r="F1119" s="152" t="s">
        <v>153</v>
      </c>
      <c r="G1119" s="152" t="s">
        <v>154</v>
      </c>
      <c r="H1119" s="152" t="s">
        <v>5146</v>
      </c>
      <c r="I1119" s="152" t="s">
        <v>2741</v>
      </c>
      <c r="J1119" s="152" t="s">
        <v>5147</v>
      </c>
      <c r="K1119" s="152" t="s">
        <v>5148</v>
      </c>
      <c r="L1119" s="153">
        <v>44187</v>
      </c>
      <c r="M1119" s="154">
        <v>111836.71</v>
      </c>
      <c r="N1119" s="154">
        <v>26627.790000000012</v>
      </c>
    </row>
    <row r="1120" spans="1:14" ht="13.75" customHeight="1" x14ac:dyDescent="0.35">
      <c r="A1120" s="151" t="s">
        <v>5149</v>
      </c>
      <c r="B1120" s="152" t="s">
        <v>5150</v>
      </c>
      <c r="C1120" s="152" t="s">
        <v>5151</v>
      </c>
      <c r="D1120" s="152" t="s">
        <v>1447</v>
      </c>
      <c r="E1120" s="151" t="s">
        <v>163</v>
      </c>
      <c r="F1120" s="152" t="s">
        <v>164</v>
      </c>
      <c r="G1120" s="152" t="s">
        <v>154</v>
      </c>
      <c r="H1120" s="152" t="s">
        <v>5152</v>
      </c>
      <c r="I1120" s="152" t="s">
        <v>480</v>
      </c>
      <c r="J1120" s="152" t="s">
        <v>480</v>
      </c>
      <c r="K1120" s="152" t="s">
        <v>480</v>
      </c>
      <c r="L1120" s="153">
        <v>44317</v>
      </c>
      <c r="M1120" s="154">
        <v>354623.5</v>
      </c>
      <c r="N1120" s="154">
        <v>5910.4199999999837</v>
      </c>
    </row>
    <row r="1121" spans="1:14" ht="13.75" customHeight="1" x14ac:dyDescent="0.35">
      <c r="A1121" s="151" t="s">
        <v>5153</v>
      </c>
      <c r="B1121" s="152" t="s">
        <v>5154</v>
      </c>
      <c r="C1121" s="152" t="s">
        <v>4373</v>
      </c>
      <c r="D1121" s="152" t="s">
        <v>4754</v>
      </c>
      <c r="E1121" s="151" t="s">
        <v>152</v>
      </c>
      <c r="F1121" s="152" t="s">
        <v>715</v>
      </c>
      <c r="G1121" s="152" t="s">
        <v>220</v>
      </c>
      <c r="H1121" s="152" t="s">
        <v>4863</v>
      </c>
      <c r="I1121" s="152" t="s">
        <v>2741</v>
      </c>
      <c r="J1121" s="152" t="s">
        <v>5155</v>
      </c>
      <c r="K1121" s="152" t="s">
        <v>5156</v>
      </c>
      <c r="L1121" s="153">
        <v>44180</v>
      </c>
      <c r="M1121" s="154">
        <v>628134.06000000006</v>
      </c>
      <c r="N1121" s="154">
        <v>149555.7000000001</v>
      </c>
    </row>
    <row r="1122" spans="1:14" ht="13.75" customHeight="1" x14ac:dyDescent="0.35">
      <c r="A1122" s="151" t="s">
        <v>5157</v>
      </c>
      <c r="B1122" s="152" t="s">
        <v>5158</v>
      </c>
      <c r="C1122" s="152" t="s">
        <v>4688</v>
      </c>
      <c r="D1122" s="152" t="s">
        <v>1026</v>
      </c>
      <c r="E1122" s="151" t="s">
        <v>260</v>
      </c>
      <c r="F1122" s="152" t="s">
        <v>715</v>
      </c>
      <c r="G1122" s="152" t="s">
        <v>220</v>
      </c>
      <c r="H1122" s="152" t="s">
        <v>4671</v>
      </c>
      <c r="I1122" s="152" t="s">
        <v>5159</v>
      </c>
      <c r="J1122" s="152" t="s">
        <v>5160</v>
      </c>
      <c r="K1122" s="152" t="s">
        <v>5161</v>
      </c>
      <c r="L1122" s="153">
        <v>44166</v>
      </c>
      <c r="M1122" s="154">
        <v>859631.85</v>
      </c>
      <c r="N1122" s="154">
        <v>401161.53</v>
      </c>
    </row>
    <row r="1123" spans="1:14" ht="13.75" customHeight="1" x14ac:dyDescent="0.35">
      <c r="A1123" s="151" t="s">
        <v>5162</v>
      </c>
      <c r="B1123" s="152" t="s">
        <v>5163</v>
      </c>
      <c r="C1123" s="152" t="s">
        <v>4688</v>
      </c>
      <c r="D1123" s="152" t="s">
        <v>5164</v>
      </c>
      <c r="E1123" s="151" t="s">
        <v>260</v>
      </c>
      <c r="F1123" s="152" t="s">
        <v>349</v>
      </c>
      <c r="G1123" s="152" t="s">
        <v>220</v>
      </c>
      <c r="H1123" s="152" t="s">
        <v>5165</v>
      </c>
      <c r="I1123" s="152" t="s">
        <v>5166</v>
      </c>
      <c r="J1123" s="152" t="s">
        <v>5167</v>
      </c>
      <c r="K1123" s="152" t="s">
        <v>5168</v>
      </c>
      <c r="L1123" s="153">
        <v>44166</v>
      </c>
      <c r="M1123" s="154">
        <v>241648.25</v>
      </c>
      <c r="N1123" s="154">
        <v>112769.13</v>
      </c>
    </row>
    <row r="1124" spans="1:14" ht="13.75" customHeight="1" x14ac:dyDescent="0.35">
      <c r="A1124" s="151" t="s">
        <v>5169</v>
      </c>
      <c r="B1124" s="152" t="s">
        <v>5170</v>
      </c>
      <c r="C1124" s="152" t="s">
        <v>5171</v>
      </c>
      <c r="D1124" s="152" t="s">
        <v>1949</v>
      </c>
      <c r="E1124" s="151" t="s">
        <v>152</v>
      </c>
      <c r="F1124" s="152" t="s">
        <v>349</v>
      </c>
      <c r="G1124" s="152" t="s">
        <v>220</v>
      </c>
      <c r="H1124" s="152" t="s">
        <v>5172</v>
      </c>
      <c r="I1124" s="152" t="s">
        <v>5173</v>
      </c>
      <c r="J1124" s="152" t="s">
        <v>5174</v>
      </c>
      <c r="K1124" s="152" t="s">
        <v>5175</v>
      </c>
      <c r="L1124" s="153">
        <v>44180</v>
      </c>
      <c r="M1124" s="154">
        <v>621105</v>
      </c>
      <c r="N1124" s="154">
        <v>147882.12</v>
      </c>
    </row>
    <row r="1125" spans="1:14" ht="13.75" customHeight="1" x14ac:dyDescent="0.35">
      <c r="A1125" s="151" t="s">
        <v>5176</v>
      </c>
      <c r="B1125" s="152" t="s">
        <v>5177</v>
      </c>
      <c r="C1125" s="152" t="s">
        <v>5178</v>
      </c>
      <c r="D1125" s="152" t="s">
        <v>1224</v>
      </c>
      <c r="E1125" s="151" t="s">
        <v>163</v>
      </c>
      <c r="F1125" s="152" t="s">
        <v>715</v>
      </c>
      <c r="G1125" s="152" t="s">
        <v>220</v>
      </c>
      <c r="H1125" s="152" t="s">
        <v>8084</v>
      </c>
      <c r="I1125" s="152" t="s">
        <v>4226</v>
      </c>
      <c r="J1125" s="152" t="s">
        <v>5179</v>
      </c>
      <c r="K1125" s="152" t="s">
        <v>5180</v>
      </c>
      <c r="L1125" s="153">
        <v>44138</v>
      </c>
      <c r="M1125" s="154">
        <v>154674</v>
      </c>
      <c r="N1125" s="154">
        <v>0</v>
      </c>
    </row>
    <row r="1126" spans="1:14" ht="13.75" customHeight="1" x14ac:dyDescent="0.35">
      <c r="A1126" s="151" t="s">
        <v>5181</v>
      </c>
      <c r="B1126" s="152" t="s">
        <v>5182</v>
      </c>
      <c r="C1126" s="152" t="s">
        <v>4867</v>
      </c>
      <c r="D1126" s="152" t="s">
        <v>667</v>
      </c>
      <c r="E1126" s="151" t="s">
        <v>260</v>
      </c>
      <c r="F1126" s="152" t="s">
        <v>668</v>
      </c>
      <c r="G1126" s="152" t="s">
        <v>154</v>
      </c>
      <c r="H1126" s="152" t="s">
        <v>5183</v>
      </c>
      <c r="I1126" s="152" t="s">
        <v>4226</v>
      </c>
      <c r="J1126" s="152" t="s">
        <v>5184</v>
      </c>
      <c r="K1126" s="152" t="s">
        <v>5185</v>
      </c>
      <c r="L1126" s="153">
        <v>44187</v>
      </c>
      <c r="M1126" s="154">
        <v>375303.05</v>
      </c>
      <c r="N1126" s="154">
        <v>175141.37</v>
      </c>
    </row>
    <row r="1127" spans="1:14" ht="13.75" customHeight="1" x14ac:dyDescent="0.35">
      <c r="A1127" s="151" t="s">
        <v>5186</v>
      </c>
      <c r="B1127" s="152" t="s">
        <v>5187</v>
      </c>
      <c r="C1127" s="152" t="s">
        <v>150</v>
      </c>
      <c r="D1127" s="152" t="s">
        <v>4885</v>
      </c>
      <c r="E1127" s="151" t="s">
        <v>163</v>
      </c>
      <c r="F1127" s="152" t="s">
        <v>2776</v>
      </c>
      <c r="G1127" s="152" t="s">
        <v>154</v>
      </c>
      <c r="H1127" s="152" t="s">
        <v>699</v>
      </c>
      <c r="I1127" s="152" t="s">
        <v>4920</v>
      </c>
      <c r="J1127" s="152" t="s">
        <v>5188</v>
      </c>
      <c r="K1127" s="152" t="s">
        <v>480</v>
      </c>
      <c r="L1127" s="153">
        <v>44166</v>
      </c>
      <c r="M1127" s="154">
        <v>547435</v>
      </c>
      <c r="N1127" s="154">
        <v>0</v>
      </c>
    </row>
    <row r="1128" spans="1:14" ht="13.75" customHeight="1" x14ac:dyDescent="0.35">
      <c r="A1128" s="151" t="s">
        <v>5189</v>
      </c>
      <c r="B1128" s="152" t="s">
        <v>5190</v>
      </c>
      <c r="C1128" s="152" t="s">
        <v>150</v>
      </c>
      <c r="D1128" s="152" t="s">
        <v>4919</v>
      </c>
      <c r="E1128" s="151" t="s">
        <v>2190</v>
      </c>
      <c r="F1128" s="152" t="s">
        <v>2776</v>
      </c>
      <c r="G1128" s="152" t="s">
        <v>154</v>
      </c>
      <c r="H1128" s="152" t="s">
        <v>150</v>
      </c>
      <c r="I1128" s="152" t="s">
        <v>5191</v>
      </c>
      <c r="J1128" s="152" t="s">
        <v>480</v>
      </c>
      <c r="K1128" s="152" t="s">
        <v>480</v>
      </c>
      <c r="L1128" s="153">
        <v>44044</v>
      </c>
      <c r="M1128" s="154">
        <v>134576.04</v>
      </c>
      <c r="N1128" s="154">
        <v>0</v>
      </c>
    </row>
    <row r="1129" spans="1:14" ht="13.75" customHeight="1" x14ac:dyDescent="0.35">
      <c r="A1129" s="151" t="s">
        <v>5192</v>
      </c>
      <c r="B1129" s="152" t="s">
        <v>5193</v>
      </c>
      <c r="C1129" s="152" t="s">
        <v>150</v>
      </c>
      <c r="D1129" s="152" t="s">
        <v>5194</v>
      </c>
      <c r="E1129" s="151" t="s">
        <v>163</v>
      </c>
      <c r="F1129" s="152" t="s">
        <v>2776</v>
      </c>
      <c r="G1129" s="152" t="s">
        <v>154</v>
      </c>
      <c r="H1129" s="152" t="s">
        <v>5195</v>
      </c>
      <c r="I1129" s="152" t="s">
        <v>5196</v>
      </c>
      <c r="J1129" s="152" t="s">
        <v>4605</v>
      </c>
      <c r="K1129" s="152" t="s">
        <v>4605</v>
      </c>
      <c r="L1129" s="153">
        <v>44185</v>
      </c>
      <c r="M1129" s="154">
        <v>113932</v>
      </c>
      <c r="N1129" s="154">
        <v>0</v>
      </c>
    </row>
    <row r="1130" spans="1:14" ht="13.75" customHeight="1" x14ac:dyDescent="0.35">
      <c r="A1130" s="151" t="s">
        <v>5197</v>
      </c>
      <c r="B1130" s="152" t="s">
        <v>5198</v>
      </c>
      <c r="C1130" s="152" t="s">
        <v>5199</v>
      </c>
      <c r="D1130" s="152" t="s">
        <v>184</v>
      </c>
      <c r="E1130" s="151" t="s">
        <v>260</v>
      </c>
      <c r="F1130" s="152" t="s">
        <v>185</v>
      </c>
      <c r="G1130" s="152" t="s">
        <v>154</v>
      </c>
      <c r="H1130" s="152" t="s">
        <v>5200</v>
      </c>
      <c r="I1130" s="152" t="s">
        <v>2724</v>
      </c>
      <c r="J1130" s="152" t="s">
        <v>5201</v>
      </c>
      <c r="K1130" s="152" t="s">
        <v>5202</v>
      </c>
      <c r="L1130" s="153">
        <v>44172</v>
      </c>
      <c r="M1130" s="154">
        <v>104063</v>
      </c>
      <c r="N1130" s="154">
        <v>48562.76</v>
      </c>
    </row>
    <row r="1131" spans="1:14" ht="13.75" customHeight="1" x14ac:dyDescent="0.35">
      <c r="A1131" s="151" t="s">
        <v>5203</v>
      </c>
      <c r="B1131" s="152" t="s">
        <v>5204</v>
      </c>
      <c r="C1131" s="152" t="s">
        <v>150</v>
      </c>
      <c r="D1131" s="152" t="s">
        <v>2729</v>
      </c>
      <c r="E1131" s="151" t="s">
        <v>845</v>
      </c>
      <c r="F1131" s="152" t="s">
        <v>1766</v>
      </c>
      <c r="G1131" s="152" t="s">
        <v>154</v>
      </c>
      <c r="H1131" s="152" t="s">
        <v>5205</v>
      </c>
      <c r="I1131" s="152" t="s">
        <v>150</v>
      </c>
      <c r="J1131" s="152" t="s">
        <v>150</v>
      </c>
      <c r="K1131" s="152" t="s">
        <v>150</v>
      </c>
      <c r="L1131" s="153">
        <v>43830</v>
      </c>
      <c r="M1131" s="154">
        <v>1925011.16</v>
      </c>
      <c r="N1131" s="154">
        <v>401044</v>
      </c>
    </row>
    <row r="1132" spans="1:14" ht="13.75" customHeight="1" x14ac:dyDescent="0.35">
      <c r="A1132" s="151" t="s">
        <v>5206</v>
      </c>
      <c r="B1132" s="152" t="s">
        <v>5207</v>
      </c>
      <c r="C1132" s="152" t="s">
        <v>150</v>
      </c>
      <c r="D1132" s="152" t="s">
        <v>2729</v>
      </c>
      <c r="E1132" s="151" t="s">
        <v>260</v>
      </c>
      <c r="F1132" s="152" t="s">
        <v>1766</v>
      </c>
      <c r="G1132" s="152" t="s">
        <v>154</v>
      </c>
      <c r="H1132" s="152" t="s">
        <v>5205</v>
      </c>
      <c r="I1132" s="152" t="s">
        <v>150</v>
      </c>
      <c r="J1132" s="152" t="s">
        <v>150</v>
      </c>
      <c r="K1132" s="152" t="s">
        <v>150</v>
      </c>
      <c r="L1132" s="153">
        <v>43830</v>
      </c>
      <c r="M1132" s="154">
        <v>677194.46</v>
      </c>
      <c r="N1132" s="154">
        <v>248304.58</v>
      </c>
    </row>
    <row r="1133" spans="1:14" ht="13.75" customHeight="1" x14ac:dyDescent="0.35">
      <c r="A1133" s="151" t="s">
        <v>5208</v>
      </c>
      <c r="B1133" s="152" t="s">
        <v>5209</v>
      </c>
      <c r="C1133" s="152" t="s">
        <v>150</v>
      </c>
      <c r="D1133" s="152" t="s">
        <v>2729</v>
      </c>
      <c r="E1133" s="151" t="s">
        <v>845</v>
      </c>
      <c r="F1133" s="152" t="s">
        <v>1766</v>
      </c>
      <c r="G1133" s="152" t="s">
        <v>154</v>
      </c>
      <c r="H1133" s="152" t="s">
        <v>5205</v>
      </c>
      <c r="I1133" s="152" t="s">
        <v>150</v>
      </c>
      <c r="J1133" s="152" t="s">
        <v>150</v>
      </c>
      <c r="K1133" s="152" t="s">
        <v>150</v>
      </c>
      <c r="L1133" s="153">
        <v>44196</v>
      </c>
      <c r="M1133" s="154">
        <v>2661244.4500000002</v>
      </c>
      <c r="N1133" s="154">
        <v>887081.45000000019</v>
      </c>
    </row>
    <row r="1134" spans="1:14" ht="13.75" customHeight="1" x14ac:dyDescent="0.35">
      <c r="A1134" s="151" t="s">
        <v>5210</v>
      </c>
      <c r="B1134" s="152" t="s">
        <v>5211</v>
      </c>
      <c r="C1134" s="152" t="s">
        <v>150</v>
      </c>
      <c r="D1134" s="152" t="s">
        <v>2729</v>
      </c>
      <c r="E1134" s="151" t="s">
        <v>260</v>
      </c>
      <c r="F1134" s="152" t="s">
        <v>1766</v>
      </c>
      <c r="G1134" s="152" t="s">
        <v>154</v>
      </c>
      <c r="H1134" s="152" t="s">
        <v>5205</v>
      </c>
      <c r="I1134" s="152" t="s">
        <v>150</v>
      </c>
      <c r="J1134" s="152" t="s">
        <v>150</v>
      </c>
      <c r="K1134" s="152" t="s">
        <v>150</v>
      </c>
      <c r="L1134" s="153">
        <v>44196</v>
      </c>
      <c r="M1134" s="154">
        <v>1121067.19</v>
      </c>
      <c r="N1134" s="154">
        <v>523164.66999999993</v>
      </c>
    </row>
    <row r="1135" spans="1:14" ht="13.75" customHeight="1" x14ac:dyDescent="0.35">
      <c r="A1135" s="151" t="s">
        <v>5212</v>
      </c>
      <c r="B1135" s="152" t="s">
        <v>5213</v>
      </c>
      <c r="C1135" s="152" t="s">
        <v>1133</v>
      </c>
      <c r="D1135" s="152" t="s">
        <v>184</v>
      </c>
      <c r="E1135" s="151" t="s">
        <v>152</v>
      </c>
      <c r="F1135" s="152" t="s">
        <v>185</v>
      </c>
      <c r="G1135" s="152" t="s">
        <v>154</v>
      </c>
      <c r="H1135" s="152" t="s">
        <v>5214</v>
      </c>
      <c r="I1135" s="152" t="s">
        <v>5215</v>
      </c>
      <c r="J1135" s="152" t="s">
        <v>5216</v>
      </c>
      <c r="K1135" s="152" t="s">
        <v>5217</v>
      </c>
      <c r="L1135" s="153">
        <v>44193</v>
      </c>
      <c r="M1135" s="154">
        <v>147496</v>
      </c>
      <c r="N1135" s="154">
        <v>35118.199999999997</v>
      </c>
    </row>
    <row r="1136" spans="1:14" ht="13.75" customHeight="1" x14ac:dyDescent="0.35">
      <c r="A1136" s="151" t="s">
        <v>5218</v>
      </c>
      <c r="B1136" s="152" t="s">
        <v>1160</v>
      </c>
      <c r="C1136" s="152" t="s">
        <v>5219</v>
      </c>
      <c r="D1136" s="152" t="s">
        <v>1607</v>
      </c>
      <c r="E1136" s="151" t="s">
        <v>152</v>
      </c>
      <c r="F1136" s="152" t="s">
        <v>506</v>
      </c>
      <c r="G1136" s="152" t="s">
        <v>154</v>
      </c>
      <c r="H1136" s="152" t="s">
        <v>150</v>
      </c>
      <c r="I1136" s="152" t="s">
        <v>150</v>
      </c>
      <c r="J1136" s="152" t="s">
        <v>5220</v>
      </c>
      <c r="K1136" s="152" t="s">
        <v>5220</v>
      </c>
      <c r="L1136" s="153">
        <v>44216</v>
      </c>
      <c r="M1136" s="154">
        <v>166500</v>
      </c>
      <c r="N1136" s="154">
        <v>41625.06</v>
      </c>
    </row>
    <row r="1137" spans="1:14" ht="13.75" customHeight="1" x14ac:dyDescent="0.35">
      <c r="A1137" s="151" t="s">
        <v>5221</v>
      </c>
      <c r="B1137" s="152" t="s">
        <v>5222</v>
      </c>
      <c r="C1137" s="152" t="s">
        <v>4373</v>
      </c>
      <c r="D1137" s="152" t="s">
        <v>5223</v>
      </c>
      <c r="E1137" s="151" t="s">
        <v>260</v>
      </c>
      <c r="F1137" s="152" t="s">
        <v>715</v>
      </c>
      <c r="G1137" s="152" t="s">
        <v>220</v>
      </c>
      <c r="H1137" s="152" t="s">
        <v>4863</v>
      </c>
      <c r="I1137" s="152" t="s">
        <v>150</v>
      </c>
      <c r="J1137" s="152" t="s">
        <v>150</v>
      </c>
      <c r="K1137" s="152" t="s">
        <v>150</v>
      </c>
      <c r="L1137" s="153">
        <v>44044</v>
      </c>
      <c r="M1137" s="154">
        <v>1672010</v>
      </c>
      <c r="N1137" s="154">
        <v>724537.56</v>
      </c>
    </row>
    <row r="1138" spans="1:14" ht="13.75" customHeight="1" x14ac:dyDescent="0.35">
      <c r="A1138" s="151" t="s">
        <v>5224</v>
      </c>
      <c r="B1138" s="152" t="s">
        <v>5225</v>
      </c>
      <c r="C1138" s="152" t="s">
        <v>5226</v>
      </c>
      <c r="D1138" s="152" t="s">
        <v>4467</v>
      </c>
      <c r="E1138" s="151" t="s">
        <v>260</v>
      </c>
      <c r="F1138" s="152" t="s">
        <v>715</v>
      </c>
      <c r="G1138" s="152" t="s">
        <v>220</v>
      </c>
      <c r="H1138" s="152" t="s">
        <v>4468</v>
      </c>
      <c r="I1138" s="152" t="s">
        <v>150</v>
      </c>
      <c r="J1138" s="152" t="s">
        <v>150</v>
      </c>
      <c r="K1138" s="152" t="s">
        <v>150</v>
      </c>
      <c r="L1138" s="153">
        <v>44105</v>
      </c>
      <c r="M1138" s="154">
        <v>4492647.59</v>
      </c>
      <c r="N1138" s="154">
        <v>2021691.44</v>
      </c>
    </row>
    <row r="1139" spans="1:14" ht="13.75" customHeight="1" x14ac:dyDescent="0.35">
      <c r="A1139" s="151" t="s">
        <v>5227</v>
      </c>
      <c r="B1139" s="152" t="s">
        <v>5228</v>
      </c>
      <c r="C1139" s="152" t="s">
        <v>4373</v>
      </c>
      <c r="D1139" s="152" t="s">
        <v>4467</v>
      </c>
      <c r="E1139" s="151" t="s">
        <v>152</v>
      </c>
      <c r="F1139" s="152" t="s">
        <v>715</v>
      </c>
      <c r="G1139" s="152" t="s">
        <v>220</v>
      </c>
      <c r="H1139" s="152" t="s">
        <v>1812</v>
      </c>
      <c r="I1139" s="152" t="s">
        <v>1172</v>
      </c>
      <c r="J1139" s="152" t="s">
        <v>5229</v>
      </c>
      <c r="K1139" s="152" t="s">
        <v>5230</v>
      </c>
      <c r="L1139" s="153">
        <v>44075</v>
      </c>
      <c r="M1139" s="154">
        <v>550020.14</v>
      </c>
      <c r="N1139" s="154">
        <v>111313.61</v>
      </c>
    </row>
    <row r="1140" spans="1:14" ht="13.75" customHeight="1" x14ac:dyDescent="0.35">
      <c r="A1140" s="151" t="s">
        <v>5231</v>
      </c>
      <c r="B1140" s="152" t="s">
        <v>5232</v>
      </c>
      <c r="C1140" s="152" t="s">
        <v>5233</v>
      </c>
      <c r="D1140" s="152" t="s">
        <v>697</v>
      </c>
      <c r="E1140" s="151" t="s">
        <v>163</v>
      </c>
      <c r="F1140" s="152" t="s">
        <v>698</v>
      </c>
      <c r="G1140" s="152" t="s">
        <v>154</v>
      </c>
      <c r="H1140" s="152" t="s">
        <v>4838</v>
      </c>
      <c r="I1140" s="152" t="s">
        <v>5234</v>
      </c>
      <c r="J1140" s="152" t="s">
        <v>5235</v>
      </c>
      <c r="K1140" s="152" t="s">
        <v>5236</v>
      </c>
      <c r="L1140" s="153">
        <v>44284</v>
      </c>
      <c r="M1140" s="154">
        <v>655272.19999999995</v>
      </c>
      <c r="N1140" s="154">
        <v>0</v>
      </c>
    </row>
    <row r="1141" spans="1:14" ht="13.75" customHeight="1" x14ac:dyDescent="0.35">
      <c r="A1141" s="151" t="s">
        <v>5237</v>
      </c>
      <c r="B1141" s="152" t="s">
        <v>5238</v>
      </c>
      <c r="C1141" s="152" t="s">
        <v>150</v>
      </c>
      <c r="D1141" s="152" t="s">
        <v>4253</v>
      </c>
      <c r="E1141" s="151" t="s">
        <v>163</v>
      </c>
      <c r="F1141" s="152" t="s">
        <v>1370</v>
      </c>
      <c r="G1141" s="152" t="s">
        <v>154</v>
      </c>
      <c r="H1141" s="152" t="s">
        <v>5239</v>
      </c>
      <c r="I1141" s="152" t="s">
        <v>5240</v>
      </c>
      <c r="J1141" s="152" t="s">
        <v>5241</v>
      </c>
      <c r="K1141" s="152" t="s">
        <v>5242</v>
      </c>
      <c r="L1141" s="153">
        <v>44201</v>
      </c>
      <c r="M1141" s="154">
        <v>340000</v>
      </c>
      <c r="N1141" s="154">
        <v>0</v>
      </c>
    </row>
    <row r="1142" spans="1:14" ht="13.75" customHeight="1" x14ac:dyDescent="0.35">
      <c r="A1142" s="151" t="s">
        <v>5243</v>
      </c>
      <c r="B1142" s="152" t="s">
        <v>5244</v>
      </c>
      <c r="C1142" s="152" t="s">
        <v>150</v>
      </c>
      <c r="D1142" s="152" t="s">
        <v>318</v>
      </c>
      <c r="E1142" s="151" t="s">
        <v>1074</v>
      </c>
      <c r="F1142" s="152" t="s">
        <v>319</v>
      </c>
      <c r="G1142" s="152" t="s">
        <v>1285</v>
      </c>
      <c r="H1142" s="152" t="s">
        <v>5245</v>
      </c>
      <c r="I1142" s="152" t="s">
        <v>5246</v>
      </c>
      <c r="J1142" s="152" t="s">
        <v>5247</v>
      </c>
      <c r="K1142" s="152" t="s">
        <v>150</v>
      </c>
      <c r="L1142" s="153">
        <v>44292</v>
      </c>
      <c r="M1142" s="154">
        <v>145323.79999999999</v>
      </c>
      <c r="N1142" s="154">
        <v>108992.79</v>
      </c>
    </row>
    <row r="1143" spans="1:14" ht="13.75" customHeight="1" x14ac:dyDescent="0.35">
      <c r="A1143" s="151" t="s">
        <v>5248</v>
      </c>
      <c r="B1143" s="152" t="s">
        <v>5249</v>
      </c>
      <c r="C1143" s="152" t="s">
        <v>150</v>
      </c>
      <c r="D1143" s="152" t="s">
        <v>449</v>
      </c>
      <c r="E1143" s="151" t="s">
        <v>163</v>
      </c>
      <c r="F1143" s="152" t="s">
        <v>164</v>
      </c>
      <c r="G1143" s="152" t="s">
        <v>154</v>
      </c>
      <c r="H1143" s="152" t="s">
        <v>965</v>
      </c>
      <c r="I1143" s="152" t="s">
        <v>4749</v>
      </c>
      <c r="J1143" s="152" t="s">
        <v>5250</v>
      </c>
      <c r="K1143" s="152" t="s">
        <v>5251</v>
      </c>
      <c r="L1143" s="153">
        <v>44378</v>
      </c>
      <c r="M1143" s="154">
        <v>230000.11</v>
      </c>
      <c r="N1143" s="154">
        <v>11499.93999999997</v>
      </c>
    </row>
    <row r="1144" spans="1:14" ht="13.75" customHeight="1" x14ac:dyDescent="0.35">
      <c r="A1144" s="151" t="s">
        <v>5252</v>
      </c>
      <c r="B1144" s="152" t="s">
        <v>5253</v>
      </c>
      <c r="C1144" s="152" t="s">
        <v>150</v>
      </c>
      <c r="D1144" s="152" t="s">
        <v>779</v>
      </c>
      <c r="E1144" s="151" t="s">
        <v>163</v>
      </c>
      <c r="F1144" s="152" t="s">
        <v>231</v>
      </c>
      <c r="G1144" s="152" t="s">
        <v>154</v>
      </c>
      <c r="H1144" s="152" t="s">
        <v>3091</v>
      </c>
      <c r="I1144" s="152" t="s">
        <v>5254</v>
      </c>
      <c r="J1144" s="152" t="s">
        <v>5255</v>
      </c>
      <c r="K1144" s="152" t="s">
        <v>5256</v>
      </c>
      <c r="L1144" s="153">
        <v>44229</v>
      </c>
      <c r="M1144" s="154">
        <v>112295.67999999999</v>
      </c>
      <c r="N1144" s="154">
        <v>0</v>
      </c>
    </row>
    <row r="1145" spans="1:14" ht="13.75" customHeight="1" x14ac:dyDescent="0.35">
      <c r="A1145" s="151" t="s">
        <v>5257</v>
      </c>
      <c r="B1145" s="152" t="s">
        <v>5258</v>
      </c>
      <c r="C1145" s="152" t="s">
        <v>150</v>
      </c>
      <c r="D1145" s="152" t="s">
        <v>259</v>
      </c>
      <c r="E1145" s="151" t="s">
        <v>260</v>
      </c>
      <c r="F1145" s="152" t="s">
        <v>261</v>
      </c>
      <c r="G1145" s="152" t="s">
        <v>154</v>
      </c>
      <c r="H1145" s="152" t="s">
        <v>8089</v>
      </c>
      <c r="I1145" s="152" t="s">
        <v>5259</v>
      </c>
      <c r="J1145" s="152" t="s">
        <v>5260</v>
      </c>
      <c r="K1145" s="152" t="s">
        <v>5261</v>
      </c>
      <c r="L1145" s="153">
        <v>44256</v>
      </c>
      <c r="M1145" s="154">
        <v>183060</v>
      </c>
      <c r="N1145" s="154">
        <v>90004.5</v>
      </c>
    </row>
    <row r="1146" spans="1:14" ht="13.75" customHeight="1" x14ac:dyDescent="0.35">
      <c r="A1146" s="151" t="s">
        <v>5262</v>
      </c>
      <c r="B1146" s="152" t="s">
        <v>5263</v>
      </c>
      <c r="C1146" s="152" t="s">
        <v>150</v>
      </c>
      <c r="D1146" s="152" t="s">
        <v>1310</v>
      </c>
      <c r="E1146" s="151" t="s">
        <v>163</v>
      </c>
      <c r="F1146" s="152" t="s">
        <v>261</v>
      </c>
      <c r="G1146" s="152" t="s">
        <v>154</v>
      </c>
      <c r="H1146" s="152" t="s">
        <v>4626</v>
      </c>
      <c r="I1146" s="152" t="s">
        <v>5264</v>
      </c>
      <c r="J1146" s="152" t="s">
        <v>5265</v>
      </c>
      <c r="K1146" s="152" t="s">
        <v>5266</v>
      </c>
      <c r="L1146" s="153">
        <v>44267</v>
      </c>
      <c r="M1146" s="154">
        <v>333263</v>
      </c>
      <c r="N1146" s="154">
        <v>0</v>
      </c>
    </row>
    <row r="1147" spans="1:14" ht="13.75" customHeight="1" x14ac:dyDescent="0.35">
      <c r="A1147" s="151" t="s">
        <v>5267</v>
      </c>
      <c r="B1147" s="152" t="s">
        <v>5268</v>
      </c>
      <c r="C1147" s="152" t="s">
        <v>4544</v>
      </c>
      <c r="D1147" s="152" t="s">
        <v>4079</v>
      </c>
      <c r="E1147" s="151" t="s">
        <v>163</v>
      </c>
      <c r="F1147" s="152" t="s">
        <v>685</v>
      </c>
      <c r="G1147" s="152" t="s">
        <v>686</v>
      </c>
      <c r="H1147" s="152" t="s">
        <v>4641</v>
      </c>
      <c r="I1147" s="152" t="s">
        <v>5269</v>
      </c>
      <c r="J1147" s="152" t="s">
        <v>5270</v>
      </c>
      <c r="K1147" s="152" t="s">
        <v>5271</v>
      </c>
      <c r="L1147" s="153">
        <v>44258</v>
      </c>
      <c r="M1147" s="154">
        <v>250000</v>
      </c>
      <c r="N1147" s="154">
        <v>0</v>
      </c>
    </row>
    <row r="1148" spans="1:14" ht="13.75" customHeight="1" x14ac:dyDescent="0.35">
      <c r="A1148" s="151" t="s">
        <v>5272</v>
      </c>
      <c r="B1148" s="152" t="s">
        <v>5273</v>
      </c>
      <c r="C1148" s="152" t="s">
        <v>5274</v>
      </c>
      <c r="D1148" s="152" t="s">
        <v>697</v>
      </c>
      <c r="E1148" s="151" t="s">
        <v>163</v>
      </c>
      <c r="F1148" s="152" t="s">
        <v>698</v>
      </c>
      <c r="G1148" s="152" t="s">
        <v>154</v>
      </c>
      <c r="H1148" s="152" t="s">
        <v>4838</v>
      </c>
      <c r="I1148" s="152" t="s">
        <v>5275</v>
      </c>
      <c r="J1148" s="152" t="s">
        <v>5276</v>
      </c>
      <c r="K1148" s="152" t="s">
        <v>5277</v>
      </c>
      <c r="L1148" s="153">
        <v>44256</v>
      </c>
      <c r="M1148" s="154">
        <v>1299000</v>
      </c>
      <c r="N1148" s="154">
        <v>0</v>
      </c>
    </row>
    <row r="1149" spans="1:14" ht="13.75" customHeight="1" x14ac:dyDescent="0.35">
      <c r="A1149" s="151" t="s">
        <v>5278</v>
      </c>
      <c r="B1149" s="152" t="s">
        <v>5279</v>
      </c>
      <c r="C1149" s="152" t="s">
        <v>5280</v>
      </c>
      <c r="D1149" s="152" t="s">
        <v>4343</v>
      </c>
      <c r="E1149" s="151" t="s">
        <v>163</v>
      </c>
      <c r="F1149" s="152" t="s">
        <v>863</v>
      </c>
      <c r="G1149" s="152" t="s">
        <v>154</v>
      </c>
      <c r="H1149" s="152" t="s">
        <v>5281</v>
      </c>
      <c r="I1149" s="152" t="s">
        <v>4462</v>
      </c>
      <c r="J1149" s="152" t="s">
        <v>5282</v>
      </c>
      <c r="K1149" s="152" t="s">
        <v>5283</v>
      </c>
      <c r="L1149" s="153">
        <v>44259</v>
      </c>
      <c r="M1149" s="154">
        <v>114908.48</v>
      </c>
      <c r="N1149" s="154">
        <v>0</v>
      </c>
    </row>
    <row r="1150" spans="1:14" ht="13.75" customHeight="1" x14ac:dyDescent="0.35">
      <c r="A1150" s="151" t="s">
        <v>5284</v>
      </c>
      <c r="B1150" s="152" t="s">
        <v>5285</v>
      </c>
      <c r="C1150" s="152" t="s">
        <v>5171</v>
      </c>
      <c r="D1150" s="152" t="s">
        <v>5286</v>
      </c>
      <c r="E1150" s="151" t="s">
        <v>152</v>
      </c>
      <c r="F1150" s="152" t="s">
        <v>349</v>
      </c>
      <c r="G1150" s="152" t="s">
        <v>220</v>
      </c>
      <c r="H1150" s="152" t="s">
        <v>5172</v>
      </c>
      <c r="I1150" s="152" t="s">
        <v>5287</v>
      </c>
      <c r="J1150" s="152" t="s">
        <v>5288</v>
      </c>
      <c r="K1150" s="152" t="s">
        <v>4981</v>
      </c>
      <c r="L1150" s="153">
        <v>44501</v>
      </c>
      <c r="M1150" s="154">
        <v>255719.29</v>
      </c>
      <c r="N1150" s="154">
        <v>94372.57</v>
      </c>
    </row>
    <row r="1151" spans="1:14" ht="13.75" customHeight="1" x14ac:dyDescent="0.35">
      <c r="A1151" s="151" t="s">
        <v>5289</v>
      </c>
      <c r="B1151" s="152" t="s">
        <v>5290</v>
      </c>
      <c r="C1151" s="152" t="s">
        <v>5291</v>
      </c>
      <c r="D1151" s="152" t="s">
        <v>5292</v>
      </c>
      <c r="E1151" s="151" t="s">
        <v>152</v>
      </c>
      <c r="F1151" s="152" t="s">
        <v>863</v>
      </c>
      <c r="G1151" s="152" t="s">
        <v>154</v>
      </c>
      <c r="H1151" s="152" t="s">
        <v>3784</v>
      </c>
      <c r="I1151" s="152" t="s">
        <v>5293</v>
      </c>
      <c r="J1151" s="152" t="s">
        <v>5294</v>
      </c>
      <c r="K1151" s="152" t="s">
        <v>5295</v>
      </c>
      <c r="L1151" s="153">
        <v>44271</v>
      </c>
      <c r="M1151" s="154">
        <v>472965.6</v>
      </c>
      <c r="N1151" s="154">
        <v>129502.55</v>
      </c>
    </row>
    <row r="1152" spans="1:14" ht="13.75" customHeight="1" x14ac:dyDescent="0.35">
      <c r="A1152" s="151" t="s">
        <v>5296</v>
      </c>
      <c r="B1152" s="152" t="s">
        <v>5297</v>
      </c>
      <c r="C1152" s="152" t="s">
        <v>150</v>
      </c>
      <c r="D1152" s="152" t="s">
        <v>1305</v>
      </c>
      <c r="E1152" s="151" t="s">
        <v>260</v>
      </c>
      <c r="F1152" s="152" t="s">
        <v>770</v>
      </c>
      <c r="G1152" s="152" t="s">
        <v>154</v>
      </c>
      <c r="H1152" s="152" t="s">
        <v>5298</v>
      </c>
      <c r="I1152" s="152" t="s">
        <v>211</v>
      </c>
      <c r="J1152" s="152" t="s">
        <v>5299</v>
      </c>
      <c r="K1152" s="152" t="s">
        <v>5300</v>
      </c>
      <c r="L1152" s="153">
        <v>44310</v>
      </c>
      <c r="M1152" s="154">
        <v>250000</v>
      </c>
      <c r="N1152" s="154">
        <v>125000.06</v>
      </c>
    </row>
    <row r="1153" spans="1:14" ht="13.75" customHeight="1" x14ac:dyDescent="0.35">
      <c r="A1153" s="151" t="s">
        <v>5301</v>
      </c>
      <c r="B1153" s="152" t="s">
        <v>5302</v>
      </c>
      <c r="C1153" s="152" t="s">
        <v>150</v>
      </c>
      <c r="D1153" s="152" t="s">
        <v>318</v>
      </c>
      <c r="E1153" s="151" t="s">
        <v>260</v>
      </c>
      <c r="F1153" s="152" t="s">
        <v>319</v>
      </c>
      <c r="G1153" s="152" t="s">
        <v>1285</v>
      </c>
      <c r="H1153" s="152" t="s">
        <v>5303</v>
      </c>
      <c r="I1153" s="152" t="s">
        <v>5304</v>
      </c>
      <c r="J1153" s="152" t="s">
        <v>5305</v>
      </c>
      <c r="K1153" s="152" t="s">
        <v>5306</v>
      </c>
      <c r="L1153" s="153">
        <v>44300</v>
      </c>
      <c r="M1153" s="154">
        <v>292600</v>
      </c>
      <c r="N1153" s="154">
        <v>146300.06</v>
      </c>
    </row>
    <row r="1154" spans="1:14" ht="13.75" customHeight="1" x14ac:dyDescent="0.35">
      <c r="A1154" s="151" t="s">
        <v>5307</v>
      </c>
      <c r="B1154" s="152" t="s">
        <v>5308</v>
      </c>
      <c r="C1154" s="152" t="s">
        <v>150</v>
      </c>
      <c r="D1154" s="152" t="s">
        <v>5309</v>
      </c>
      <c r="E1154" s="151" t="s">
        <v>163</v>
      </c>
      <c r="F1154" s="152" t="s">
        <v>4290</v>
      </c>
      <c r="G1154" s="152" t="s">
        <v>154</v>
      </c>
      <c r="H1154" s="152" t="s">
        <v>4427</v>
      </c>
      <c r="I1154" s="152" t="s">
        <v>5310</v>
      </c>
      <c r="J1154" s="152" t="s">
        <v>5310</v>
      </c>
      <c r="K1154" s="152" t="s">
        <v>5310</v>
      </c>
      <c r="L1154" s="153">
        <v>44372</v>
      </c>
      <c r="M1154" s="154">
        <v>740310.84</v>
      </c>
      <c r="N1154" s="154">
        <v>24677.14000000001</v>
      </c>
    </row>
    <row r="1155" spans="1:14" ht="13.75" customHeight="1" x14ac:dyDescent="0.35">
      <c r="A1155" s="151" t="s">
        <v>5311</v>
      </c>
      <c r="B1155" s="152" t="s">
        <v>5312</v>
      </c>
      <c r="C1155" s="152" t="s">
        <v>150</v>
      </c>
      <c r="D1155" s="152" t="s">
        <v>1434</v>
      </c>
      <c r="E1155" s="151" t="s">
        <v>152</v>
      </c>
      <c r="F1155" s="152" t="s">
        <v>261</v>
      </c>
      <c r="G1155" s="152" t="s">
        <v>154</v>
      </c>
      <c r="H1155" s="152" t="s">
        <v>3113</v>
      </c>
      <c r="I1155" s="152" t="s">
        <v>3114</v>
      </c>
      <c r="J1155" s="152" t="s">
        <v>3115</v>
      </c>
      <c r="K1155" s="152" t="s">
        <v>5313</v>
      </c>
      <c r="L1155" s="153">
        <v>42156</v>
      </c>
      <c r="M1155" s="154">
        <v>419600</v>
      </c>
      <c r="N1155" s="154">
        <v>0</v>
      </c>
    </row>
    <row r="1156" spans="1:14" ht="13.75" customHeight="1" x14ac:dyDescent="0.35">
      <c r="A1156" s="151" t="s">
        <v>5314</v>
      </c>
      <c r="B1156" s="152" t="s">
        <v>5315</v>
      </c>
      <c r="C1156" s="152" t="s">
        <v>5316</v>
      </c>
      <c r="D1156" s="152" t="s">
        <v>449</v>
      </c>
      <c r="E1156" s="151" t="s">
        <v>260</v>
      </c>
      <c r="F1156" s="152" t="s">
        <v>164</v>
      </c>
      <c r="G1156" s="152" t="s">
        <v>154</v>
      </c>
      <c r="H1156" s="152" t="s">
        <v>879</v>
      </c>
      <c r="I1156" s="152" t="s">
        <v>5317</v>
      </c>
      <c r="J1156" s="152" t="s">
        <v>5318</v>
      </c>
      <c r="K1156" s="152" t="s">
        <v>3343</v>
      </c>
      <c r="L1156" s="153">
        <v>44210</v>
      </c>
      <c r="M1156" s="154">
        <v>110595</v>
      </c>
      <c r="N1156" s="154">
        <v>52532.55</v>
      </c>
    </row>
    <row r="1157" spans="1:14" ht="13.75" customHeight="1" x14ac:dyDescent="0.35">
      <c r="A1157" s="151" t="s">
        <v>5319</v>
      </c>
      <c r="B1157" s="152" t="s">
        <v>5320</v>
      </c>
      <c r="C1157" s="152" t="s">
        <v>5321</v>
      </c>
      <c r="D1157" s="152" t="s">
        <v>862</v>
      </c>
      <c r="E1157" s="151" t="s">
        <v>163</v>
      </c>
      <c r="F1157" s="152" t="s">
        <v>153</v>
      </c>
      <c r="G1157" s="152" t="s">
        <v>154</v>
      </c>
      <c r="H1157" s="152" t="s">
        <v>5322</v>
      </c>
      <c r="I1157" s="152" t="s">
        <v>5323</v>
      </c>
      <c r="J1157" s="152" t="s">
        <v>5324</v>
      </c>
      <c r="K1157" s="152" t="s">
        <v>5325</v>
      </c>
      <c r="L1157" s="153">
        <v>44402</v>
      </c>
      <c r="M1157" s="154">
        <v>719999.99</v>
      </c>
      <c r="N1157" s="154">
        <v>36000.020000000019</v>
      </c>
    </row>
    <row r="1158" spans="1:14" ht="13.75" customHeight="1" x14ac:dyDescent="0.35">
      <c r="A1158" s="151" t="s">
        <v>5326</v>
      </c>
      <c r="B1158" s="152" t="s">
        <v>5327</v>
      </c>
      <c r="C1158" s="152" t="s">
        <v>5328</v>
      </c>
      <c r="D1158" s="152" t="s">
        <v>5145</v>
      </c>
      <c r="E1158" s="151" t="s">
        <v>152</v>
      </c>
      <c r="F1158" s="152" t="s">
        <v>863</v>
      </c>
      <c r="G1158" s="152" t="s">
        <v>154</v>
      </c>
      <c r="H1158" s="152" t="s">
        <v>5329</v>
      </c>
      <c r="I1158" s="152" t="s">
        <v>5330</v>
      </c>
      <c r="J1158" s="152" t="s">
        <v>5331</v>
      </c>
      <c r="K1158" s="152" t="s">
        <v>5332</v>
      </c>
      <c r="L1158" s="153">
        <v>44301</v>
      </c>
      <c r="M1158" s="154">
        <v>420767.23</v>
      </c>
      <c r="N1158" s="154">
        <v>120219.31</v>
      </c>
    </row>
    <row r="1159" spans="1:14" ht="13.75" customHeight="1" x14ac:dyDescent="0.35">
      <c r="A1159" s="151" t="s">
        <v>5333</v>
      </c>
      <c r="B1159" s="152" t="s">
        <v>5334</v>
      </c>
      <c r="C1159" s="152" t="s">
        <v>5335</v>
      </c>
      <c r="D1159" s="152" t="s">
        <v>248</v>
      </c>
      <c r="E1159" s="151" t="s">
        <v>260</v>
      </c>
      <c r="F1159" s="152" t="s">
        <v>185</v>
      </c>
      <c r="G1159" s="152" t="s">
        <v>154</v>
      </c>
      <c r="H1159" s="152" t="s">
        <v>5336</v>
      </c>
      <c r="I1159" s="152" t="s">
        <v>5337</v>
      </c>
      <c r="J1159" s="152" t="s">
        <v>5338</v>
      </c>
      <c r="K1159" s="152" t="s">
        <v>5339</v>
      </c>
      <c r="L1159" s="153">
        <v>44317</v>
      </c>
      <c r="M1159" s="154">
        <v>355064</v>
      </c>
      <c r="N1159" s="154">
        <v>180490.82</v>
      </c>
    </row>
    <row r="1160" spans="1:14" ht="13.75" customHeight="1" x14ac:dyDescent="0.35">
      <c r="A1160" s="151" t="s">
        <v>5340</v>
      </c>
      <c r="B1160" s="152" t="s">
        <v>5341</v>
      </c>
      <c r="C1160" s="152" t="s">
        <v>150</v>
      </c>
      <c r="D1160" s="152" t="s">
        <v>393</v>
      </c>
      <c r="E1160" s="151" t="s">
        <v>260</v>
      </c>
      <c r="F1160" s="152" t="s">
        <v>185</v>
      </c>
      <c r="G1160" s="152" t="s">
        <v>154</v>
      </c>
      <c r="H1160" s="152" t="s">
        <v>5342</v>
      </c>
      <c r="I1160" s="152" t="s">
        <v>5343</v>
      </c>
      <c r="J1160" s="152" t="s">
        <v>5344</v>
      </c>
      <c r="K1160" s="152" t="s">
        <v>5345</v>
      </c>
      <c r="L1160" s="153">
        <v>44241</v>
      </c>
      <c r="M1160" s="154">
        <v>121125</v>
      </c>
      <c r="N1160" s="154">
        <v>58543.67</v>
      </c>
    </row>
    <row r="1161" spans="1:14" ht="13.75" customHeight="1" x14ac:dyDescent="0.35">
      <c r="A1161" s="151" t="s">
        <v>5346</v>
      </c>
      <c r="B1161" s="152" t="s">
        <v>5347</v>
      </c>
      <c r="C1161" s="152" t="s">
        <v>5348</v>
      </c>
      <c r="D1161" s="152" t="s">
        <v>5349</v>
      </c>
      <c r="E1161" s="151" t="s">
        <v>152</v>
      </c>
      <c r="F1161" s="152" t="s">
        <v>164</v>
      </c>
      <c r="G1161" s="152" t="s">
        <v>154</v>
      </c>
      <c r="H1161" s="152" t="s">
        <v>5350</v>
      </c>
      <c r="I1161" s="152" t="s">
        <v>4021</v>
      </c>
      <c r="J1161" s="152" t="s">
        <v>5351</v>
      </c>
      <c r="K1161" s="152" t="s">
        <v>5352</v>
      </c>
      <c r="L1161" s="153">
        <v>44357</v>
      </c>
      <c r="M1161" s="154">
        <v>112000</v>
      </c>
      <c r="N1161" s="154">
        <v>34666.720000000001</v>
      </c>
    </row>
    <row r="1162" spans="1:14" ht="13.75" customHeight="1" x14ac:dyDescent="0.35">
      <c r="A1162" s="151" t="s">
        <v>5353</v>
      </c>
      <c r="B1162" s="152" t="s">
        <v>5354</v>
      </c>
      <c r="C1162" s="152" t="s">
        <v>5038</v>
      </c>
      <c r="D1162" s="152" t="s">
        <v>555</v>
      </c>
      <c r="E1162" s="151" t="s">
        <v>163</v>
      </c>
      <c r="F1162" s="152" t="s">
        <v>556</v>
      </c>
      <c r="G1162" s="152" t="s">
        <v>154</v>
      </c>
      <c r="H1162" s="152" t="s">
        <v>5355</v>
      </c>
      <c r="I1162" s="152" t="s">
        <v>5356</v>
      </c>
      <c r="J1162" s="152" t="s">
        <v>5357</v>
      </c>
      <c r="K1162" s="152" t="s">
        <v>5358</v>
      </c>
      <c r="L1162" s="153">
        <v>44319</v>
      </c>
      <c r="M1162" s="154">
        <v>166172.38</v>
      </c>
      <c r="N1162" s="154">
        <v>2769.5599999999981</v>
      </c>
    </row>
    <row r="1163" spans="1:14" ht="13.75" customHeight="1" x14ac:dyDescent="0.35">
      <c r="A1163" s="151" t="s">
        <v>5359</v>
      </c>
      <c r="B1163" s="152" t="s">
        <v>5360</v>
      </c>
      <c r="C1163" s="152" t="s">
        <v>5361</v>
      </c>
      <c r="D1163" s="152" t="s">
        <v>5362</v>
      </c>
      <c r="E1163" s="151" t="s">
        <v>152</v>
      </c>
      <c r="F1163" s="152" t="s">
        <v>770</v>
      </c>
      <c r="G1163" s="152" t="s">
        <v>154</v>
      </c>
      <c r="H1163" s="152" t="s">
        <v>5363</v>
      </c>
      <c r="I1163" s="152" t="s">
        <v>5364</v>
      </c>
      <c r="J1163" s="152" t="s">
        <v>5365</v>
      </c>
      <c r="K1163" s="152" t="s">
        <v>5366</v>
      </c>
      <c r="L1163" s="153">
        <v>44378</v>
      </c>
      <c r="M1163" s="154">
        <v>698993.4</v>
      </c>
      <c r="N1163" s="154">
        <v>224676.45</v>
      </c>
    </row>
    <row r="1164" spans="1:14" ht="13.75" customHeight="1" x14ac:dyDescent="0.35">
      <c r="A1164" s="151" t="s">
        <v>5367</v>
      </c>
      <c r="B1164" s="152" t="s">
        <v>5368</v>
      </c>
      <c r="C1164" s="152" t="s">
        <v>5369</v>
      </c>
      <c r="D1164" s="152" t="s">
        <v>1934</v>
      </c>
      <c r="E1164" s="151" t="s">
        <v>152</v>
      </c>
      <c r="F1164" s="152" t="s">
        <v>863</v>
      </c>
      <c r="G1164" s="152" t="s">
        <v>154</v>
      </c>
      <c r="H1164" s="152" t="s">
        <v>1935</v>
      </c>
      <c r="I1164" s="152" t="s">
        <v>2575</v>
      </c>
      <c r="J1164" s="152" t="s">
        <v>5370</v>
      </c>
      <c r="K1164" s="152" t="s">
        <v>5371</v>
      </c>
      <c r="L1164" s="153">
        <v>44278</v>
      </c>
      <c r="M1164" s="154">
        <v>743464.82</v>
      </c>
      <c r="N1164" s="154">
        <v>203567.77999999991</v>
      </c>
    </row>
    <row r="1165" spans="1:14" ht="13.75" customHeight="1" x14ac:dyDescent="0.35">
      <c r="A1165" s="151" t="s">
        <v>5372</v>
      </c>
      <c r="B1165" s="152" t="s">
        <v>5373</v>
      </c>
      <c r="C1165" s="152" t="s">
        <v>150</v>
      </c>
      <c r="D1165" s="152" t="s">
        <v>1434</v>
      </c>
      <c r="E1165" s="151" t="s">
        <v>260</v>
      </c>
      <c r="F1165" s="152" t="s">
        <v>261</v>
      </c>
      <c r="G1165" s="152" t="s">
        <v>154</v>
      </c>
      <c r="H1165" s="152" t="s">
        <v>5374</v>
      </c>
      <c r="I1165" s="152" t="s">
        <v>459</v>
      </c>
      <c r="J1165" s="152" t="s">
        <v>5375</v>
      </c>
      <c r="K1165" s="152" t="s">
        <v>5376</v>
      </c>
      <c r="L1165" s="153">
        <v>44317</v>
      </c>
      <c r="M1165" s="154">
        <v>233345.7</v>
      </c>
      <c r="N1165" s="154">
        <v>118617.36</v>
      </c>
    </row>
    <row r="1166" spans="1:14" ht="13.75" customHeight="1" x14ac:dyDescent="0.35">
      <c r="A1166" s="151" t="s">
        <v>5377</v>
      </c>
      <c r="B1166" s="152" t="s">
        <v>5378</v>
      </c>
      <c r="C1166" s="152" t="s">
        <v>150</v>
      </c>
      <c r="D1166" s="152" t="s">
        <v>5379</v>
      </c>
      <c r="E1166" s="151" t="s">
        <v>260</v>
      </c>
      <c r="F1166" s="152" t="s">
        <v>506</v>
      </c>
      <c r="G1166" s="152" t="s">
        <v>154</v>
      </c>
      <c r="H1166" s="152" t="s">
        <v>5380</v>
      </c>
      <c r="I1166" s="152" t="s">
        <v>5381</v>
      </c>
      <c r="J1166" s="152" t="s">
        <v>5382</v>
      </c>
      <c r="K1166" s="152" t="s">
        <v>150</v>
      </c>
      <c r="L1166" s="153">
        <v>44256</v>
      </c>
      <c r="M1166" s="154">
        <v>111572.56</v>
      </c>
      <c r="N1166" s="154">
        <v>54856.56</v>
      </c>
    </row>
    <row r="1167" spans="1:14" ht="13.75" customHeight="1" x14ac:dyDescent="0.35">
      <c r="A1167" s="151" t="s">
        <v>5383</v>
      </c>
      <c r="B1167" s="152" t="s">
        <v>5384</v>
      </c>
      <c r="C1167" s="152" t="s">
        <v>4466</v>
      </c>
      <c r="D1167" s="152" t="s">
        <v>1949</v>
      </c>
      <c r="E1167" s="151" t="s">
        <v>152</v>
      </c>
      <c r="F1167" s="152" t="s">
        <v>715</v>
      </c>
      <c r="G1167" s="152" t="s">
        <v>220</v>
      </c>
      <c r="H1167" s="152" t="s">
        <v>5385</v>
      </c>
      <c r="I1167" s="152" t="s">
        <v>5386</v>
      </c>
      <c r="J1167" s="152" t="s">
        <v>5387</v>
      </c>
      <c r="K1167" s="152" t="s">
        <v>5388</v>
      </c>
      <c r="L1167" s="153">
        <v>44501</v>
      </c>
      <c r="M1167" s="154">
        <v>207657.34</v>
      </c>
      <c r="N1167" s="154">
        <v>76635.48</v>
      </c>
    </row>
    <row r="1168" spans="1:14" ht="13.75" customHeight="1" x14ac:dyDescent="0.35">
      <c r="A1168" s="151" t="s">
        <v>5389</v>
      </c>
      <c r="B1168" s="152" t="s">
        <v>5390</v>
      </c>
      <c r="C1168" s="152" t="s">
        <v>5391</v>
      </c>
      <c r="D1168" s="152" t="s">
        <v>1313</v>
      </c>
      <c r="E1168" s="151" t="s">
        <v>260</v>
      </c>
      <c r="F1168" s="152" t="s">
        <v>185</v>
      </c>
      <c r="G1168" s="152" t="s">
        <v>154</v>
      </c>
      <c r="H1168" s="152" t="s">
        <v>5392</v>
      </c>
      <c r="I1168" s="152" t="s">
        <v>211</v>
      </c>
      <c r="J1168" s="152" t="s">
        <v>5393</v>
      </c>
      <c r="K1168" s="152" t="s">
        <v>5394</v>
      </c>
      <c r="L1168" s="153">
        <v>44470</v>
      </c>
      <c r="M1168" s="154">
        <v>380000</v>
      </c>
      <c r="N1168" s="154">
        <v>208999.94</v>
      </c>
    </row>
    <row r="1169" spans="1:14" ht="13.75" customHeight="1" x14ac:dyDescent="0.35">
      <c r="A1169" s="151" t="s">
        <v>5395</v>
      </c>
      <c r="B1169" s="152" t="s">
        <v>5396</v>
      </c>
      <c r="C1169" s="152" t="s">
        <v>4544</v>
      </c>
      <c r="D1169" s="152" t="s">
        <v>4496</v>
      </c>
      <c r="E1169" s="151" t="s">
        <v>163</v>
      </c>
      <c r="F1169" s="152" t="s">
        <v>685</v>
      </c>
      <c r="G1169" s="152" t="s">
        <v>686</v>
      </c>
      <c r="H1169" s="152" t="s">
        <v>4641</v>
      </c>
      <c r="I1169" s="152" t="s">
        <v>5397</v>
      </c>
      <c r="J1169" s="152" t="s">
        <v>5398</v>
      </c>
      <c r="K1169" s="152" t="s">
        <v>5399</v>
      </c>
      <c r="L1169" s="153">
        <v>44552</v>
      </c>
      <c r="M1169" s="154">
        <v>1113176.51</v>
      </c>
      <c r="N1169" s="154">
        <v>148423.57000000009</v>
      </c>
    </row>
    <row r="1170" spans="1:14" ht="13.75" customHeight="1" x14ac:dyDescent="0.35">
      <c r="A1170" s="151" t="s">
        <v>5400</v>
      </c>
      <c r="B1170" s="152" t="s">
        <v>5401</v>
      </c>
      <c r="C1170" s="152" t="s">
        <v>4373</v>
      </c>
      <c r="D1170" s="152" t="s">
        <v>4754</v>
      </c>
      <c r="E1170" s="151" t="s">
        <v>260</v>
      </c>
      <c r="F1170" s="152" t="s">
        <v>715</v>
      </c>
      <c r="G1170" s="152" t="s">
        <v>220</v>
      </c>
      <c r="H1170" s="152" t="s">
        <v>4755</v>
      </c>
      <c r="I1170" s="152" t="s">
        <v>5402</v>
      </c>
      <c r="J1170" s="152" t="s">
        <v>5403</v>
      </c>
      <c r="K1170" s="152" t="s">
        <v>5404</v>
      </c>
      <c r="L1170" s="153">
        <v>44312</v>
      </c>
      <c r="M1170" s="154">
        <v>280337.2</v>
      </c>
      <c r="N1170" s="154">
        <v>140168.66</v>
      </c>
    </row>
    <row r="1171" spans="1:14" ht="13.75" customHeight="1" x14ac:dyDescent="0.35">
      <c r="A1171" s="151" t="s">
        <v>5405</v>
      </c>
      <c r="B1171" s="152" t="s">
        <v>5406</v>
      </c>
      <c r="C1171" s="152" t="s">
        <v>5407</v>
      </c>
      <c r="D1171" s="152" t="s">
        <v>609</v>
      </c>
      <c r="E1171" s="151" t="s">
        <v>152</v>
      </c>
      <c r="F1171" s="152" t="s">
        <v>556</v>
      </c>
      <c r="G1171" s="152" t="s">
        <v>154</v>
      </c>
      <c r="H1171" s="152" t="s">
        <v>5408</v>
      </c>
      <c r="I1171" s="152" t="s">
        <v>5409</v>
      </c>
      <c r="J1171" s="152" t="s">
        <v>5410</v>
      </c>
      <c r="K1171" s="152" t="s">
        <v>5411</v>
      </c>
      <c r="L1171" s="153">
        <v>44440</v>
      </c>
      <c r="M1171" s="154">
        <v>133220.32999999999</v>
      </c>
      <c r="N1171" s="154">
        <v>45992.679999999993</v>
      </c>
    </row>
    <row r="1172" spans="1:14" ht="13.75" customHeight="1" x14ac:dyDescent="0.35">
      <c r="A1172" s="151" t="s">
        <v>5412</v>
      </c>
      <c r="B1172" s="152" t="s">
        <v>5406</v>
      </c>
      <c r="C1172" s="152" t="s">
        <v>5407</v>
      </c>
      <c r="D1172" s="152" t="s">
        <v>609</v>
      </c>
      <c r="E1172" s="151" t="s">
        <v>152</v>
      </c>
      <c r="F1172" s="152" t="s">
        <v>556</v>
      </c>
      <c r="G1172" s="152" t="s">
        <v>154</v>
      </c>
      <c r="H1172" s="152" t="s">
        <v>5408</v>
      </c>
      <c r="I1172" s="152" t="s">
        <v>5409</v>
      </c>
      <c r="J1172" s="152" t="s">
        <v>5410</v>
      </c>
      <c r="K1172" s="152" t="s">
        <v>5413</v>
      </c>
      <c r="L1172" s="153">
        <v>44440</v>
      </c>
      <c r="M1172" s="154">
        <v>133220.32999999999</v>
      </c>
      <c r="N1172" s="154">
        <v>45992.679999999993</v>
      </c>
    </row>
    <row r="1173" spans="1:14" ht="13.75" customHeight="1" x14ac:dyDescent="0.35">
      <c r="A1173" s="151" t="s">
        <v>5414</v>
      </c>
      <c r="B1173" s="152" t="s">
        <v>5406</v>
      </c>
      <c r="C1173" s="152" t="s">
        <v>5407</v>
      </c>
      <c r="D1173" s="152" t="s">
        <v>609</v>
      </c>
      <c r="E1173" s="151" t="s">
        <v>152</v>
      </c>
      <c r="F1173" s="152" t="s">
        <v>556</v>
      </c>
      <c r="G1173" s="152" t="s">
        <v>154</v>
      </c>
      <c r="H1173" s="152" t="s">
        <v>5408</v>
      </c>
      <c r="I1173" s="152" t="s">
        <v>5409</v>
      </c>
      <c r="J1173" s="152" t="s">
        <v>5410</v>
      </c>
      <c r="K1173" s="152" t="s">
        <v>5415</v>
      </c>
      <c r="L1173" s="153">
        <v>44440</v>
      </c>
      <c r="M1173" s="154">
        <v>133220.63</v>
      </c>
      <c r="N1173" s="154">
        <v>45992.86</v>
      </c>
    </row>
    <row r="1174" spans="1:14" ht="13.75" customHeight="1" x14ac:dyDescent="0.35">
      <c r="A1174" s="151" t="s">
        <v>5416</v>
      </c>
      <c r="B1174" s="152" t="s">
        <v>5417</v>
      </c>
      <c r="C1174" s="152" t="s">
        <v>5418</v>
      </c>
      <c r="D1174" s="152" t="s">
        <v>5419</v>
      </c>
      <c r="E1174" s="151" t="s">
        <v>152</v>
      </c>
      <c r="F1174" s="152" t="s">
        <v>863</v>
      </c>
      <c r="G1174" s="152" t="s">
        <v>154</v>
      </c>
      <c r="H1174" s="152" t="s">
        <v>1365</v>
      </c>
      <c r="I1174" s="152" t="s">
        <v>1848</v>
      </c>
      <c r="J1174" s="152" t="s">
        <v>5420</v>
      </c>
      <c r="K1174" s="152" t="s">
        <v>5421</v>
      </c>
      <c r="L1174" s="153">
        <v>44417</v>
      </c>
      <c r="M1174" s="154">
        <v>178012.56</v>
      </c>
      <c r="N1174" s="154">
        <v>59337.48</v>
      </c>
    </row>
    <row r="1175" spans="1:14" ht="13.75" customHeight="1" x14ac:dyDescent="0.35">
      <c r="A1175" s="151" t="s">
        <v>5422</v>
      </c>
      <c r="B1175" s="152" t="s">
        <v>5423</v>
      </c>
      <c r="C1175" s="152" t="s">
        <v>150</v>
      </c>
      <c r="D1175" s="152" t="s">
        <v>439</v>
      </c>
      <c r="E1175" s="151" t="s">
        <v>152</v>
      </c>
      <c r="F1175" s="152" t="s">
        <v>164</v>
      </c>
      <c r="G1175" s="152" t="s">
        <v>154</v>
      </c>
      <c r="H1175" s="152" t="s">
        <v>5424</v>
      </c>
      <c r="I1175" s="152" t="s">
        <v>5062</v>
      </c>
      <c r="J1175" s="152" t="s">
        <v>898</v>
      </c>
      <c r="K1175" s="152" t="s">
        <v>5425</v>
      </c>
      <c r="L1175" s="153">
        <v>44308</v>
      </c>
      <c r="M1175" s="154">
        <v>120000</v>
      </c>
      <c r="N1175" s="154">
        <v>34285.759999999987</v>
      </c>
    </row>
    <row r="1176" spans="1:14" ht="13.75" customHeight="1" x14ac:dyDescent="0.35">
      <c r="A1176" s="151" t="s">
        <v>5426</v>
      </c>
      <c r="B1176" s="152" t="s">
        <v>5427</v>
      </c>
      <c r="C1176" s="152" t="s">
        <v>150</v>
      </c>
      <c r="D1176" s="152" t="s">
        <v>259</v>
      </c>
      <c r="E1176" s="151" t="s">
        <v>260</v>
      </c>
      <c r="F1176" s="152" t="s">
        <v>261</v>
      </c>
      <c r="G1176" s="152" t="s">
        <v>154</v>
      </c>
      <c r="H1176" s="152" t="s">
        <v>5428</v>
      </c>
      <c r="I1176" s="152" t="s">
        <v>5429</v>
      </c>
      <c r="J1176" s="152" t="s">
        <v>5430</v>
      </c>
      <c r="K1176" s="152" t="s">
        <v>5431</v>
      </c>
      <c r="L1176" s="153">
        <v>44470</v>
      </c>
      <c r="M1176" s="154">
        <v>161944.76</v>
      </c>
      <c r="N1176" s="154">
        <v>89069.640000000014</v>
      </c>
    </row>
    <row r="1177" spans="1:14" ht="13.75" customHeight="1" x14ac:dyDescent="0.35">
      <c r="A1177" s="151" t="s">
        <v>5432</v>
      </c>
      <c r="B1177" s="152" t="s">
        <v>5433</v>
      </c>
      <c r="C1177" s="152" t="s">
        <v>150</v>
      </c>
      <c r="D1177" s="152" t="s">
        <v>2729</v>
      </c>
      <c r="E1177" s="151" t="s">
        <v>845</v>
      </c>
      <c r="F1177" s="152" t="s">
        <v>1766</v>
      </c>
      <c r="G1177" s="152" t="s">
        <v>154</v>
      </c>
      <c r="H1177" s="152" t="s">
        <v>5086</v>
      </c>
      <c r="I1177" s="152" t="s">
        <v>5434</v>
      </c>
      <c r="J1177" s="152" t="s">
        <v>150</v>
      </c>
      <c r="K1177" s="152" t="s">
        <v>150</v>
      </c>
      <c r="L1177" s="153">
        <v>44561</v>
      </c>
      <c r="M1177" s="154">
        <v>2607751.46</v>
      </c>
      <c r="N1177" s="154">
        <v>1195219.3899999999</v>
      </c>
    </row>
    <row r="1178" spans="1:14" ht="13.75" customHeight="1" x14ac:dyDescent="0.35">
      <c r="A1178" s="151" t="s">
        <v>5435</v>
      </c>
      <c r="B1178" s="152" t="s">
        <v>5436</v>
      </c>
      <c r="C1178" s="152" t="s">
        <v>150</v>
      </c>
      <c r="D1178" s="152" t="s">
        <v>2729</v>
      </c>
      <c r="E1178" s="151" t="s">
        <v>260</v>
      </c>
      <c r="F1178" s="152" t="s">
        <v>1766</v>
      </c>
      <c r="G1178" s="152" t="s">
        <v>154</v>
      </c>
      <c r="H1178" s="152" t="s">
        <v>5086</v>
      </c>
      <c r="I1178" s="152" t="s">
        <v>5437</v>
      </c>
      <c r="J1178" s="152" t="s">
        <v>150</v>
      </c>
      <c r="K1178" s="152" t="s">
        <v>150</v>
      </c>
      <c r="L1178" s="153">
        <v>44561</v>
      </c>
      <c r="M1178" s="154">
        <v>880804.32</v>
      </c>
      <c r="N1178" s="154">
        <v>499122.39</v>
      </c>
    </row>
    <row r="1179" spans="1:14" ht="13.75" customHeight="1" x14ac:dyDescent="0.35">
      <c r="A1179" s="151" t="s">
        <v>5438</v>
      </c>
      <c r="B1179" s="152" t="s">
        <v>5439</v>
      </c>
      <c r="C1179" s="152" t="s">
        <v>642</v>
      </c>
      <c r="D1179" s="152" t="s">
        <v>555</v>
      </c>
      <c r="E1179" s="151" t="s">
        <v>163</v>
      </c>
      <c r="F1179" s="152" t="s">
        <v>517</v>
      </c>
      <c r="G1179" s="152" t="s">
        <v>154</v>
      </c>
      <c r="H1179" s="152" t="s">
        <v>2991</v>
      </c>
      <c r="I1179" s="152" t="s">
        <v>5440</v>
      </c>
      <c r="J1179" s="152" t="s">
        <v>5441</v>
      </c>
      <c r="K1179" s="152" t="s">
        <v>5442</v>
      </c>
      <c r="L1179" s="153">
        <v>44624</v>
      </c>
      <c r="M1179" s="154">
        <v>1314905.3400000001</v>
      </c>
      <c r="N1179" s="154">
        <v>241065.99</v>
      </c>
    </row>
    <row r="1180" spans="1:14" ht="13.75" customHeight="1" x14ac:dyDescent="0.35">
      <c r="A1180" s="151" t="s">
        <v>5443</v>
      </c>
      <c r="B1180" s="152" t="s">
        <v>5444</v>
      </c>
      <c r="C1180" s="152" t="s">
        <v>5407</v>
      </c>
      <c r="D1180" s="152" t="s">
        <v>609</v>
      </c>
      <c r="E1180" s="151" t="s">
        <v>152</v>
      </c>
      <c r="F1180" s="152" t="s">
        <v>556</v>
      </c>
      <c r="G1180" s="152" t="s">
        <v>154</v>
      </c>
      <c r="H1180" s="152" t="s">
        <v>5445</v>
      </c>
      <c r="I1180" s="152" t="s">
        <v>5446</v>
      </c>
      <c r="J1180" s="152" t="s">
        <v>150</v>
      </c>
      <c r="K1180" s="152" t="s">
        <v>5447</v>
      </c>
      <c r="L1180" s="153">
        <v>44399</v>
      </c>
      <c r="M1180" s="154">
        <v>161784.10999999999</v>
      </c>
      <c r="N1180" s="154">
        <v>52002.079999999987</v>
      </c>
    </row>
    <row r="1181" spans="1:14" ht="13.75" customHeight="1" x14ac:dyDescent="0.35">
      <c r="A1181" s="151" t="s">
        <v>5448</v>
      </c>
      <c r="B1181" s="152" t="s">
        <v>1022</v>
      </c>
      <c r="C1181" s="152" t="s">
        <v>150</v>
      </c>
      <c r="D1181" s="152" t="s">
        <v>3909</v>
      </c>
      <c r="E1181" s="151" t="s">
        <v>260</v>
      </c>
      <c r="F1181" s="152" t="s">
        <v>770</v>
      </c>
      <c r="G1181" s="152" t="s">
        <v>154</v>
      </c>
      <c r="H1181" s="152" t="s">
        <v>5449</v>
      </c>
      <c r="I1181" s="152" t="s">
        <v>4345</v>
      </c>
      <c r="J1181" s="152" t="s">
        <v>5450</v>
      </c>
      <c r="K1181" s="152" t="s">
        <v>5451</v>
      </c>
      <c r="L1181" s="153">
        <v>44409</v>
      </c>
      <c r="M1181" s="154">
        <v>448000</v>
      </c>
      <c r="N1181" s="154">
        <v>238933.39</v>
      </c>
    </row>
    <row r="1182" spans="1:14" ht="13.75" customHeight="1" x14ac:dyDescent="0.35">
      <c r="A1182" s="151" t="s">
        <v>5452</v>
      </c>
      <c r="B1182" s="152" t="s">
        <v>5453</v>
      </c>
      <c r="C1182" s="152" t="s">
        <v>5454</v>
      </c>
      <c r="D1182" s="152" t="s">
        <v>812</v>
      </c>
      <c r="E1182" s="151" t="s">
        <v>260</v>
      </c>
      <c r="F1182" s="152" t="s">
        <v>164</v>
      </c>
      <c r="G1182" s="152" t="s">
        <v>154</v>
      </c>
      <c r="H1182" s="152" t="s">
        <v>813</v>
      </c>
      <c r="I1182" s="152" t="s">
        <v>5455</v>
      </c>
      <c r="J1182" s="152" t="s">
        <v>5456</v>
      </c>
      <c r="K1182" s="152" t="s">
        <v>5457</v>
      </c>
      <c r="L1182" s="153">
        <v>44228</v>
      </c>
      <c r="M1182" s="154">
        <v>171092.25</v>
      </c>
      <c r="N1182" s="154">
        <v>82694.570000000007</v>
      </c>
    </row>
    <row r="1183" spans="1:14" ht="13.75" customHeight="1" x14ac:dyDescent="0.35">
      <c r="A1183" s="151" t="s">
        <v>5458</v>
      </c>
      <c r="B1183" s="152" t="s">
        <v>5459</v>
      </c>
      <c r="C1183" s="152" t="s">
        <v>150</v>
      </c>
      <c r="D1183" s="152" t="s">
        <v>4988</v>
      </c>
      <c r="E1183" s="151" t="s">
        <v>163</v>
      </c>
      <c r="F1183" s="152" t="s">
        <v>2998</v>
      </c>
      <c r="G1183" s="152" t="s">
        <v>154</v>
      </c>
      <c r="H1183" s="152" t="s">
        <v>377</v>
      </c>
      <c r="I1183" s="152" t="s">
        <v>5460</v>
      </c>
      <c r="J1183" s="152" t="s">
        <v>5461</v>
      </c>
      <c r="K1183" s="152" t="s">
        <v>5462</v>
      </c>
      <c r="L1183" s="153">
        <v>44378</v>
      </c>
      <c r="M1183" s="154">
        <v>110568.12</v>
      </c>
      <c r="N1183" s="154">
        <v>5528.4599999999919</v>
      </c>
    </row>
    <row r="1184" spans="1:14" ht="13.75" customHeight="1" x14ac:dyDescent="0.35">
      <c r="A1184" s="151" t="s">
        <v>5463</v>
      </c>
      <c r="B1184" s="152" t="s">
        <v>5464</v>
      </c>
      <c r="C1184" s="152" t="s">
        <v>4790</v>
      </c>
      <c r="D1184" s="152" t="s">
        <v>998</v>
      </c>
      <c r="E1184" s="151" t="s">
        <v>152</v>
      </c>
      <c r="F1184" s="152" t="s">
        <v>200</v>
      </c>
      <c r="G1184" s="152" t="s">
        <v>220</v>
      </c>
      <c r="H1184" s="152" t="s">
        <v>426</v>
      </c>
      <c r="I1184" s="152" t="s">
        <v>5465</v>
      </c>
      <c r="J1184" s="152" t="s">
        <v>5466</v>
      </c>
      <c r="K1184" s="152" t="s">
        <v>5467</v>
      </c>
      <c r="L1184" s="153">
        <v>44470</v>
      </c>
      <c r="M1184" s="154">
        <v>217469.25</v>
      </c>
      <c r="N1184" s="154">
        <v>77667.600000000006</v>
      </c>
    </row>
    <row r="1185" spans="1:14" ht="13.75" customHeight="1" x14ac:dyDescent="0.35">
      <c r="A1185" s="151" t="s">
        <v>5468</v>
      </c>
      <c r="B1185" s="152" t="s">
        <v>5469</v>
      </c>
      <c r="C1185" s="152" t="s">
        <v>4466</v>
      </c>
      <c r="D1185" s="152" t="s">
        <v>4754</v>
      </c>
      <c r="E1185" s="151" t="s">
        <v>260</v>
      </c>
      <c r="F1185" s="152" t="s">
        <v>715</v>
      </c>
      <c r="G1185" s="152" t="s">
        <v>220</v>
      </c>
      <c r="H1185" s="152" t="s">
        <v>4863</v>
      </c>
      <c r="I1185" s="152" t="s">
        <v>1145</v>
      </c>
      <c r="J1185" s="152" t="s">
        <v>5470</v>
      </c>
      <c r="K1185" s="152" t="s">
        <v>5471</v>
      </c>
      <c r="L1185" s="153">
        <v>44256</v>
      </c>
      <c r="M1185" s="154">
        <v>249751.85</v>
      </c>
      <c r="N1185" s="154">
        <v>122794.61</v>
      </c>
    </row>
    <row r="1186" spans="1:14" ht="13.75" customHeight="1" x14ac:dyDescent="0.35">
      <c r="A1186" s="151" t="s">
        <v>5472</v>
      </c>
      <c r="B1186" s="152" t="s">
        <v>5473</v>
      </c>
      <c r="C1186" s="152" t="s">
        <v>150</v>
      </c>
      <c r="D1186" s="152" t="s">
        <v>318</v>
      </c>
      <c r="E1186" s="151" t="s">
        <v>260</v>
      </c>
      <c r="F1186" s="152" t="s">
        <v>319</v>
      </c>
      <c r="G1186" s="152" t="s">
        <v>154</v>
      </c>
      <c r="H1186" s="152" t="s">
        <v>5474</v>
      </c>
      <c r="I1186" s="152" t="s">
        <v>5475</v>
      </c>
      <c r="J1186" s="152" t="s">
        <v>5476</v>
      </c>
      <c r="K1186" s="152" t="s">
        <v>150</v>
      </c>
      <c r="L1186" s="153">
        <v>45261</v>
      </c>
      <c r="M1186" s="154">
        <v>6810577.3300000001</v>
      </c>
      <c r="N1186" s="154">
        <v>5221442.63</v>
      </c>
    </row>
    <row r="1187" spans="1:14" ht="13.75" customHeight="1" x14ac:dyDescent="0.35">
      <c r="A1187" s="151" t="s">
        <v>5477</v>
      </c>
      <c r="B1187" s="152" t="s">
        <v>5478</v>
      </c>
      <c r="C1187" s="152" t="s">
        <v>150</v>
      </c>
      <c r="D1187" s="152" t="s">
        <v>318</v>
      </c>
      <c r="E1187" s="151" t="s">
        <v>260</v>
      </c>
      <c r="F1187" s="152" t="s">
        <v>319</v>
      </c>
      <c r="G1187" s="152" t="s">
        <v>154</v>
      </c>
      <c r="H1187" s="152" t="s">
        <v>5474</v>
      </c>
      <c r="I1187" s="152" t="s">
        <v>2675</v>
      </c>
      <c r="J1187" s="152" t="s">
        <v>5479</v>
      </c>
      <c r="K1187" s="152" t="s">
        <v>150</v>
      </c>
      <c r="L1187" s="153">
        <v>45261</v>
      </c>
      <c r="M1187" s="154">
        <v>983702.57</v>
      </c>
      <c r="N1187" s="154">
        <v>754171.99</v>
      </c>
    </row>
    <row r="1188" spans="1:14" ht="13.75" customHeight="1" x14ac:dyDescent="0.35">
      <c r="A1188" s="151" t="s">
        <v>5480</v>
      </c>
      <c r="B1188" s="152" t="s">
        <v>5481</v>
      </c>
      <c r="C1188" s="152" t="s">
        <v>150</v>
      </c>
      <c r="D1188" s="152" t="s">
        <v>318</v>
      </c>
      <c r="E1188" s="151" t="s">
        <v>260</v>
      </c>
      <c r="F1188" s="152" t="s">
        <v>319</v>
      </c>
      <c r="G1188" s="152" t="s">
        <v>154</v>
      </c>
      <c r="H1188" s="152" t="s">
        <v>5474</v>
      </c>
      <c r="I1188" s="152" t="s">
        <v>2675</v>
      </c>
      <c r="J1188" s="152" t="s">
        <v>5479</v>
      </c>
      <c r="K1188" s="152" t="s">
        <v>150</v>
      </c>
      <c r="L1188" s="153">
        <v>45261</v>
      </c>
      <c r="M1188" s="154">
        <v>983702.57</v>
      </c>
      <c r="N1188" s="154">
        <v>754171.99</v>
      </c>
    </row>
    <row r="1189" spans="1:14" ht="13.75" customHeight="1" x14ac:dyDescent="0.35">
      <c r="A1189" s="151" t="s">
        <v>5482</v>
      </c>
      <c r="B1189" s="152" t="s">
        <v>5483</v>
      </c>
      <c r="C1189" s="152" t="s">
        <v>150</v>
      </c>
      <c r="D1189" s="152" t="s">
        <v>318</v>
      </c>
      <c r="E1189" s="151" t="s">
        <v>260</v>
      </c>
      <c r="F1189" s="152" t="s">
        <v>319</v>
      </c>
      <c r="G1189" s="152" t="s">
        <v>154</v>
      </c>
      <c r="H1189" s="152" t="s">
        <v>5474</v>
      </c>
      <c r="I1189" s="152" t="s">
        <v>4042</v>
      </c>
      <c r="J1189" s="152" t="s">
        <v>5479</v>
      </c>
      <c r="K1189" s="152" t="s">
        <v>150</v>
      </c>
      <c r="L1189" s="153">
        <v>45261</v>
      </c>
      <c r="M1189" s="154">
        <v>983702.57</v>
      </c>
      <c r="N1189" s="154">
        <v>754171.99</v>
      </c>
    </row>
    <row r="1190" spans="1:14" ht="13.75" customHeight="1" x14ac:dyDescent="0.35">
      <c r="A1190" s="151" t="s">
        <v>5484</v>
      </c>
      <c r="B1190" s="152" t="s">
        <v>5485</v>
      </c>
      <c r="C1190" s="152" t="s">
        <v>150</v>
      </c>
      <c r="D1190" s="152" t="s">
        <v>318</v>
      </c>
      <c r="E1190" s="151" t="s">
        <v>260</v>
      </c>
      <c r="F1190" s="152" t="s">
        <v>319</v>
      </c>
      <c r="G1190" s="152" t="s">
        <v>154</v>
      </c>
      <c r="H1190" s="152" t="s">
        <v>5474</v>
      </c>
      <c r="I1190" s="152" t="s">
        <v>4042</v>
      </c>
      <c r="J1190" s="152" t="s">
        <v>5479</v>
      </c>
      <c r="K1190" s="152" t="s">
        <v>150</v>
      </c>
      <c r="L1190" s="153">
        <v>45261</v>
      </c>
      <c r="M1190" s="154">
        <v>983702.57</v>
      </c>
      <c r="N1190" s="154">
        <v>754171.99</v>
      </c>
    </row>
    <row r="1191" spans="1:14" ht="13.75" customHeight="1" x14ac:dyDescent="0.35">
      <c r="A1191" s="151" t="s">
        <v>5486</v>
      </c>
      <c r="B1191" s="152" t="s">
        <v>5487</v>
      </c>
      <c r="C1191" s="152" t="s">
        <v>150</v>
      </c>
      <c r="D1191" s="152" t="s">
        <v>318</v>
      </c>
      <c r="E1191" s="151" t="s">
        <v>260</v>
      </c>
      <c r="F1191" s="152" t="s">
        <v>319</v>
      </c>
      <c r="G1191" s="152" t="s">
        <v>154</v>
      </c>
      <c r="H1191" s="152" t="s">
        <v>5474</v>
      </c>
      <c r="I1191" s="152" t="s">
        <v>4042</v>
      </c>
      <c r="J1191" s="152" t="s">
        <v>5479</v>
      </c>
      <c r="K1191" s="152" t="s">
        <v>150</v>
      </c>
      <c r="L1191" s="153">
        <v>45261</v>
      </c>
      <c r="M1191" s="154">
        <v>983702.57</v>
      </c>
      <c r="N1191" s="154">
        <v>754171.99</v>
      </c>
    </row>
    <row r="1192" spans="1:14" ht="13.75" customHeight="1" x14ac:dyDescent="0.35">
      <c r="A1192" s="151" t="s">
        <v>5488</v>
      </c>
      <c r="B1192" s="152" t="s">
        <v>5489</v>
      </c>
      <c r="C1192" s="152" t="s">
        <v>150</v>
      </c>
      <c r="D1192" s="152" t="s">
        <v>318</v>
      </c>
      <c r="E1192" s="151" t="s">
        <v>260</v>
      </c>
      <c r="F1192" s="152" t="s">
        <v>319</v>
      </c>
      <c r="G1192" s="152" t="s">
        <v>154</v>
      </c>
      <c r="H1192" s="152" t="s">
        <v>5474</v>
      </c>
      <c r="I1192" s="152" t="s">
        <v>4042</v>
      </c>
      <c r="J1192" s="152" t="s">
        <v>5479</v>
      </c>
      <c r="K1192" s="152" t="s">
        <v>150</v>
      </c>
      <c r="L1192" s="153">
        <v>45261</v>
      </c>
      <c r="M1192" s="154">
        <v>983702.57</v>
      </c>
      <c r="N1192" s="154">
        <v>754171.99</v>
      </c>
    </row>
    <row r="1193" spans="1:14" ht="13.75" customHeight="1" x14ac:dyDescent="0.35">
      <c r="A1193" s="151" t="s">
        <v>5490</v>
      </c>
      <c r="B1193" s="152" t="s">
        <v>5491</v>
      </c>
      <c r="C1193" s="152" t="s">
        <v>150</v>
      </c>
      <c r="D1193" s="152" t="s">
        <v>318</v>
      </c>
      <c r="E1193" s="151" t="s">
        <v>260</v>
      </c>
      <c r="F1193" s="152" t="s">
        <v>319</v>
      </c>
      <c r="G1193" s="152" t="s">
        <v>154</v>
      </c>
      <c r="H1193" s="152" t="s">
        <v>5474</v>
      </c>
      <c r="I1193" s="152" t="s">
        <v>4042</v>
      </c>
      <c r="J1193" s="152" t="s">
        <v>5479</v>
      </c>
      <c r="K1193" s="152" t="s">
        <v>150</v>
      </c>
      <c r="L1193" s="153">
        <v>45261</v>
      </c>
      <c r="M1193" s="154">
        <v>983702.57</v>
      </c>
      <c r="N1193" s="154">
        <v>754171.99</v>
      </c>
    </row>
    <row r="1194" spans="1:14" ht="13.75" customHeight="1" x14ac:dyDescent="0.35">
      <c r="A1194" s="151" t="s">
        <v>5492</v>
      </c>
      <c r="B1194" s="152" t="s">
        <v>5493</v>
      </c>
      <c r="C1194" s="152" t="s">
        <v>5494</v>
      </c>
      <c r="D1194" s="152" t="s">
        <v>1143</v>
      </c>
      <c r="E1194" s="151" t="s">
        <v>260</v>
      </c>
      <c r="F1194" s="152" t="s">
        <v>506</v>
      </c>
      <c r="G1194" s="152" t="s">
        <v>154</v>
      </c>
      <c r="H1194" s="152" t="s">
        <v>1144</v>
      </c>
      <c r="I1194" s="152" t="s">
        <v>1145</v>
      </c>
      <c r="J1194" s="152" t="s">
        <v>5495</v>
      </c>
      <c r="K1194" s="152" t="s">
        <v>5496</v>
      </c>
      <c r="L1194" s="153">
        <v>44272</v>
      </c>
      <c r="M1194" s="154">
        <v>249771</v>
      </c>
      <c r="N1194" s="154">
        <v>122804</v>
      </c>
    </row>
    <row r="1195" spans="1:14" ht="13.75" customHeight="1" x14ac:dyDescent="0.35">
      <c r="A1195" s="151" t="s">
        <v>5497</v>
      </c>
      <c r="B1195" s="152" t="s">
        <v>5498</v>
      </c>
      <c r="C1195" s="152" t="s">
        <v>150</v>
      </c>
      <c r="D1195" s="152" t="s">
        <v>326</v>
      </c>
      <c r="E1195" s="151" t="s">
        <v>260</v>
      </c>
      <c r="F1195" s="152" t="s">
        <v>1766</v>
      </c>
      <c r="G1195" s="152" t="s">
        <v>154</v>
      </c>
      <c r="H1195" s="152" t="s">
        <v>5499</v>
      </c>
      <c r="I1195" s="152" t="s">
        <v>150</v>
      </c>
      <c r="J1195" s="152" t="s">
        <v>150</v>
      </c>
      <c r="K1195" s="152" t="s">
        <v>150</v>
      </c>
      <c r="L1195" s="153">
        <v>44531</v>
      </c>
      <c r="M1195" s="154">
        <v>525555.96</v>
      </c>
      <c r="N1195" s="154">
        <v>297815.11</v>
      </c>
    </row>
    <row r="1196" spans="1:14" ht="13.75" customHeight="1" x14ac:dyDescent="0.35">
      <c r="A1196" s="151" t="s">
        <v>5500</v>
      </c>
      <c r="B1196" s="152" t="s">
        <v>5501</v>
      </c>
      <c r="C1196" s="152" t="s">
        <v>5502</v>
      </c>
      <c r="D1196" s="152" t="s">
        <v>5503</v>
      </c>
      <c r="E1196" s="151" t="s">
        <v>260</v>
      </c>
      <c r="F1196" s="152" t="s">
        <v>506</v>
      </c>
      <c r="G1196" s="152" t="s">
        <v>154</v>
      </c>
      <c r="H1196" s="152" t="s">
        <v>5504</v>
      </c>
      <c r="I1196" s="152" t="s">
        <v>2724</v>
      </c>
      <c r="J1196" s="152" t="s">
        <v>5505</v>
      </c>
      <c r="K1196" s="152" t="s">
        <v>5506</v>
      </c>
      <c r="L1196" s="153">
        <v>44447</v>
      </c>
      <c r="M1196" s="154">
        <v>133311.9</v>
      </c>
      <c r="N1196" s="154">
        <v>72210.66</v>
      </c>
    </row>
    <row r="1197" spans="1:14" ht="13.75" customHeight="1" x14ac:dyDescent="0.35">
      <c r="A1197" s="151" t="s">
        <v>5507</v>
      </c>
      <c r="B1197" s="152" t="s">
        <v>5508</v>
      </c>
      <c r="C1197" s="152" t="s">
        <v>5509</v>
      </c>
      <c r="D1197" s="152" t="s">
        <v>1364</v>
      </c>
      <c r="E1197" s="151" t="s">
        <v>152</v>
      </c>
      <c r="F1197" s="152" t="s">
        <v>863</v>
      </c>
      <c r="G1197" s="152" t="s">
        <v>154</v>
      </c>
      <c r="H1197" s="152" t="s">
        <v>1782</v>
      </c>
      <c r="I1197" s="152" t="s">
        <v>1649</v>
      </c>
      <c r="J1197" s="152" t="s">
        <v>5510</v>
      </c>
      <c r="K1197" s="152" t="s">
        <v>5511</v>
      </c>
      <c r="L1197" s="153">
        <v>44544</v>
      </c>
      <c r="M1197" s="154">
        <v>214516.47</v>
      </c>
      <c r="N1197" s="154">
        <v>81720.51999999999</v>
      </c>
    </row>
    <row r="1198" spans="1:14" ht="13.75" customHeight="1" x14ac:dyDescent="0.35">
      <c r="A1198" s="151" t="s">
        <v>5512</v>
      </c>
      <c r="B1198" s="152" t="s">
        <v>5513</v>
      </c>
      <c r="C1198" s="152" t="s">
        <v>5096</v>
      </c>
      <c r="D1198" s="152" t="s">
        <v>5097</v>
      </c>
      <c r="E1198" s="151" t="s">
        <v>163</v>
      </c>
      <c r="F1198" s="152" t="s">
        <v>153</v>
      </c>
      <c r="G1198" s="152" t="s">
        <v>154</v>
      </c>
      <c r="H1198" s="152" t="s">
        <v>5098</v>
      </c>
      <c r="I1198" s="152" t="s">
        <v>5514</v>
      </c>
      <c r="J1198" s="152" t="s">
        <v>150</v>
      </c>
      <c r="K1198" s="152" t="s">
        <v>5515</v>
      </c>
      <c r="L1198" s="153">
        <v>44470</v>
      </c>
      <c r="M1198" s="154">
        <v>101480</v>
      </c>
      <c r="N1198" s="154">
        <v>10148.06</v>
      </c>
    </row>
    <row r="1199" spans="1:14" ht="13.75" customHeight="1" x14ac:dyDescent="0.35">
      <c r="A1199" s="151" t="s">
        <v>5516</v>
      </c>
      <c r="B1199" s="152" t="s">
        <v>5513</v>
      </c>
      <c r="C1199" s="152" t="s">
        <v>5096</v>
      </c>
      <c r="D1199" s="152" t="s">
        <v>5097</v>
      </c>
      <c r="E1199" s="151" t="s">
        <v>163</v>
      </c>
      <c r="F1199" s="152" t="s">
        <v>153</v>
      </c>
      <c r="G1199" s="152" t="s">
        <v>154</v>
      </c>
      <c r="H1199" s="152" t="s">
        <v>5098</v>
      </c>
      <c r="I1199" s="152" t="s">
        <v>5514</v>
      </c>
      <c r="J1199" s="152" t="s">
        <v>150</v>
      </c>
      <c r="K1199" s="152" t="s">
        <v>5517</v>
      </c>
      <c r="L1199" s="153">
        <v>44470</v>
      </c>
      <c r="M1199" s="154">
        <v>101480</v>
      </c>
      <c r="N1199" s="154">
        <v>10148.06</v>
      </c>
    </row>
    <row r="1200" spans="1:14" ht="13.75" customHeight="1" x14ac:dyDescent="0.35">
      <c r="A1200" s="151" t="s">
        <v>5518</v>
      </c>
      <c r="B1200" s="152" t="s">
        <v>5519</v>
      </c>
      <c r="C1200" s="152" t="s">
        <v>150</v>
      </c>
      <c r="D1200" s="152" t="s">
        <v>5520</v>
      </c>
      <c r="E1200" s="151" t="s">
        <v>4837</v>
      </c>
      <c r="F1200" s="152" t="s">
        <v>3601</v>
      </c>
      <c r="G1200" s="152" t="s">
        <v>154</v>
      </c>
      <c r="H1200" s="152" t="s">
        <v>150</v>
      </c>
      <c r="I1200" s="152" t="s">
        <v>480</v>
      </c>
      <c r="J1200" s="152" t="s">
        <v>5521</v>
      </c>
      <c r="K1200" s="152" t="s">
        <v>480</v>
      </c>
      <c r="L1200" s="153">
        <v>44440</v>
      </c>
      <c r="M1200" s="154">
        <v>190601</v>
      </c>
      <c r="N1200" s="154">
        <v>0</v>
      </c>
    </row>
    <row r="1201" spans="1:14" ht="13.75" customHeight="1" x14ac:dyDescent="0.35">
      <c r="A1201" s="151" t="s">
        <v>5522</v>
      </c>
      <c r="B1201" s="152" t="s">
        <v>5523</v>
      </c>
      <c r="C1201" s="152" t="s">
        <v>5524</v>
      </c>
      <c r="D1201" s="152" t="s">
        <v>496</v>
      </c>
      <c r="E1201" s="151" t="s">
        <v>260</v>
      </c>
      <c r="F1201" s="152" t="s">
        <v>497</v>
      </c>
      <c r="G1201" s="152" t="s">
        <v>154</v>
      </c>
      <c r="H1201" s="152" t="s">
        <v>526</v>
      </c>
      <c r="I1201" s="152" t="s">
        <v>5525</v>
      </c>
      <c r="J1201" s="152" t="s">
        <v>5526</v>
      </c>
      <c r="K1201" s="152" t="s">
        <v>150</v>
      </c>
      <c r="L1201" s="153">
        <v>44459</v>
      </c>
      <c r="M1201" s="154">
        <v>133400</v>
      </c>
      <c r="N1201" s="154">
        <v>72258.28</v>
      </c>
    </row>
    <row r="1202" spans="1:14" ht="13.75" customHeight="1" x14ac:dyDescent="0.35">
      <c r="A1202" s="151" t="s">
        <v>5527</v>
      </c>
      <c r="B1202" s="152" t="s">
        <v>5528</v>
      </c>
      <c r="C1202" s="152" t="s">
        <v>5407</v>
      </c>
      <c r="D1202" s="152" t="s">
        <v>609</v>
      </c>
      <c r="E1202" s="151" t="s">
        <v>163</v>
      </c>
      <c r="F1202" s="152" t="s">
        <v>556</v>
      </c>
      <c r="G1202" s="152" t="s">
        <v>154</v>
      </c>
      <c r="H1202" s="152" t="s">
        <v>5529</v>
      </c>
      <c r="I1202" s="152" t="s">
        <v>5530</v>
      </c>
      <c r="J1202" s="152" t="s">
        <v>5531</v>
      </c>
      <c r="K1202" s="152" t="s">
        <v>5532</v>
      </c>
      <c r="L1202" s="153">
        <v>44378</v>
      </c>
      <c r="M1202" s="154">
        <v>208197.24</v>
      </c>
      <c r="N1202" s="154">
        <v>10409.949999999981</v>
      </c>
    </row>
    <row r="1203" spans="1:14" ht="13.75" customHeight="1" x14ac:dyDescent="0.35">
      <c r="A1203" s="151" t="s">
        <v>5533</v>
      </c>
      <c r="B1203" s="152" t="s">
        <v>5534</v>
      </c>
      <c r="C1203" s="152" t="s">
        <v>5535</v>
      </c>
      <c r="D1203" s="152" t="s">
        <v>2086</v>
      </c>
      <c r="E1203" s="151" t="s">
        <v>260</v>
      </c>
      <c r="F1203" s="152" t="s">
        <v>200</v>
      </c>
      <c r="G1203" s="152" t="s">
        <v>220</v>
      </c>
      <c r="H1203" s="152" t="s">
        <v>4903</v>
      </c>
      <c r="I1203" s="152" t="s">
        <v>5536</v>
      </c>
      <c r="J1203" s="152" t="s">
        <v>5537</v>
      </c>
      <c r="K1203" s="152" t="s">
        <v>5538</v>
      </c>
      <c r="L1203" s="153">
        <v>44501</v>
      </c>
      <c r="M1203" s="154">
        <v>2579115.9300000002</v>
      </c>
      <c r="N1203" s="154">
        <v>1440006.45</v>
      </c>
    </row>
    <row r="1204" spans="1:14" ht="13.75" customHeight="1" x14ac:dyDescent="0.35">
      <c r="A1204" s="151" t="s">
        <v>5539</v>
      </c>
      <c r="B1204" s="152" t="s">
        <v>5540</v>
      </c>
      <c r="C1204" s="152" t="s">
        <v>4466</v>
      </c>
      <c r="D1204" s="152" t="s">
        <v>4754</v>
      </c>
      <c r="E1204" s="151" t="s">
        <v>152</v>
      </c>
      <c r="F1204" s="152" t="s">
        <v>715</v>
      </c>
      <c r="G1204" s="152" t="s">
        <v>220</v>
      </c>
      <c r="H1204" s="152" t="s">
        <v>4863</v>
      </c>
      <c r="I1204" s="152" t="s">
        <v>1145</v>
      </c>
      <c r="J1204" s="152" t="s">
        <v>5541</v>
      </c>
      <c r="K1204" s="152" t="s">
        <v>5542</v>
      </c>
      <c r="L1204" s="153">
        <v>44593</v>
      </c>
      <c r="M1204" s="154">
        <v>186476</v>
      </c>
      <c r="N1204" s="154">
        <v>75478.42</v>
      </c>
    </row>
    <row r="1205" spans="1:14" ht="13.75" customHeight="1" x14ac:dyDescent="0.35">
      <c r="A1205" s="151" t="s">
        <v>5543</v>
      </c>
      <c r="B1205" s="152" t="s">
        <v>5544</v>
      </c>
      <c r="C1205" s="152" t="s">
        <v>150</v>
      </c>
      <c r="D1205" s="152" t="s">
        <v>3580</v>
      </c>
      <c r="E1205" s="151" t="s">
        <v>152</v>
      </c>
      <c r="F1205" s="152" t="s">
        <v>1766</v>
      </c>
      <c r="G1205" s="152" t="s">
        <v>154</v>
      </c>
      <c r="H1205" s="152" t="s">
        <v>5545</v>
      </c>
      <c r="I1205" s="152" t="s">
        <v>4016</v>
      </c>
      <c r="J1205" s="152" t="s">
        <v>5546</v>
      </c>
      <c r="K1205" s="152" t="s">
        <v>150</v>
      </c>
      <c r="L1205" s="153">
        <v>44531</v>
      </c>
      <c r="M1205" s="154">
        <v>724480</v>
      </c>
      <c r="N1205" s="154">
        <v>275992.42</v>
      </c>
    </row>
    <row r="1206" spans="1:14" ht="13.75" customHeight="1" x14ac:dyDescent="0.35">
      <c r="A1206" s="151" t="s">
        <v>5547</v>
      </c>
      <c r="B1206" s="152" t="s">
        <v>5548</v>
      </c>
      <c r="C1206" s="152" t="s">
        <v>150</v>
      </c>
      <c r="D1206" s="152" t="s">
        <v>1341</v>
      </c>
      <c r="E1206" s="151" t="s">
        <v>152</v>
      </c>
      <c r="F1206" s="152" t="s">
        <v>517</v>
      </c>
      <c r="G1206" s="152" t="s">
        <v>154</v>
      </c>
      <c r="H1206" s="152" t="s">
        <v>5549</v>
      </c>
      <c r="I1206" s="152" t="s">
        <v>263</v>
      </c>
      <c r="J1206" s="152" t="s">
        <v>5550</v>
      </c>
      <c r="K1206" s="152" t="s">
        <v>5551</v>
      </c>
      <c r="L1206" s="153">
        <v>44531</v>
      </c>
      <c r="M1206" s="154">
        <v>196815.98</v>
      </c>
      <c r="N1206" s="154">
        <v>74977.5</v>
      </c>
    </row>
    <row r="1207" spans="1:14" ht="13.75" customHeight="1" x14ac:dyDescent="0.35">
      <c r="A1207" s="151" t="s">
        <v>5552</v>
      </c>
      <c r="B1207" s="152" t="s">
        <v>5553</v>
      </c>
      <c r="C1207" s="152" t="s">
        <v>4466</v>
      </c>
      <c r="D1207" s="152" t="s">
        <v>1224</v>
      </c>
      <c r="E1207" s="151" t="s">
        <v>260</v>
      </c>
      <c r="F1207" s="152" t="s">
        <v>715</v>
      </c>
      <c r="G1207" s="152" t="s">
        <v>220</v>
      </c>
      <c r="H1207" s="152" t="s">
        <v>4947</v>
      </c>
      <c r="I1207" s="152" t="s">
        <v>5554</v>
      </c>
      <c r="J1207" s="152" t="s">
        <v>5555</v>
      </c>
      <c r="K1207" s="152" t="s">
        <v>5556</v>
      </c>
      <c r="L1207" s="153">
        <v>44713</v>
      </c>
      <c r="M1207" s="154">
        <v>935593.35</v>
      </c>
      <c r="N1207" s="154">
        <v>576949.26</v>
      </c>
    </row>
    <row r="1208" spans="1:14" ht="13.75" customHeight="1" x14ac:dyDescent="0.35">
      <c r="A1208" s="151" t="s">
        <v>5557</v>
      </c>
      <c r="B1208" s="152" t="s">
        <v>5558</v>
      </c>
      <c r="C1208" s="152" t="s">
        <v>150</v>
      </c>
      <c r="D1208" s="152" t="s">
        <v>2729</v>
      </c>
      <c r="E1208" s="151" t="s">
        <v>152</v>
      </c>
      <c r="F1208" s="152" t="s">
        <v>1766</v>
      </c>
      <c r="G1208" s="152" t="s">
        <v>154</v>
      </c>
      <c r="H1208" s="152" t="s">
        <v>5559</v>
      </c>
      <c r="I1208" s="152" t="s">
        <v>5560</v>
      </c>
      <c r="J1208" s="152" t="s">
        <v>5561</v>
      </c>
      <c r="K1208" s="152" t="s">
        <v>5562</v>
      </c>
      <c r="L1208" s="153">
        <v>44531</v>
      </c>
      <c r="M1208" s="154">
        <v>203892</v>
      </c>
      <c r="N1208" s="154">
        <v>77673.100000000006</v>
      </c>
    </row>
    <row r="1209" spans="1:14" ht="13.75" customHeight="1" x14ac:dyDescent="0.35">
      <c r="A1209" s="151" t="s">
        <v>5563</v>
      </c>
      <c r="B1209" s="152" t="s">
        <v>5564</v>
      </c>
      <c r="C1209" s="152" t="s">
        <v>150</v>
      </c>
      <c r="D1209" s="152" t="s">
        <v>326</v>
      </c>
      <c r="E1209" s="151" t="s">
        <v>260</v>
      </c>
      <c r="F1209" s="152" t="s">
        <v>1766</v>
      </c>
      <c r="G1209" s="152" t="s">
        <v>154</v>
      </c>
      <c r="H1209" s="152" t="s">
        <v>8090</v>
      </c>
      <c r="I1209" s="152" t="s">
        <v>480</v>
      </c>
      <c r="J1209" s="152" t="s">
        <v>150</v>
      </c>
      <c r="K1209" s="152" t="s">
        <v>150</v>
      </c>
      <c r="L1209" s="153">
        <v>44531</v>
      </c>
      <c r="M1209" s="154">
        <v>1626954.21</v>
      </c>
      <c r="N1209" s="154">
        <v>921940.75</v>
      </c>
    </row>
    <row r="1210" spans="1:14" ht="13.75" customHeight="1" x14ac:dyDescent="0.35">
      <c r="A1210" s="151" t="s">
        <v>5565</v>
      </c>
      <c r="B1210" s="152" t="s">
        <v>5566</v>
      </c>
      <c r="C1210" s="152" t="s">
        <v>150</v>
      </c>
      <c r="D1210" s="152" t="s">
        <v>5194</v>
      </c>
      <c r="E1210" s="151" t="s">
        <v>163</v>
      </c>
      <c r="F1210" s="152" t="s">
        <v>2776</v>
      </c>
      <c r="G1210" s="152" t="s">
        <v>154</v>
      </c>
      <c r="H1210" s="152" t="s">
        <v>5567</v>
      </c>
      <c r="I1210" s="152" t="s">
        <v>4462</v>
      </c>
      <c r="J1210" s="152" t="s">
        <v>4605</v>
      </c>
      <c r="K1210" s="152" t="s">
        <v>4605</v>
      </c>
      <c r="L1210" s="153">
        <v>44531</v>
      </c>
      <c r="M1210" s="154">
        <v>458424</v>
      </c>
      <c r="N1210" s="154">
        <v>61123.200000000012</v>
      </c>
    </row>
    <row r="1211" spans="1:14" ht="13.75" customHeight="1" x14ac:dyDescent="0.35">
      <c r="A1211" s="151" t="s">
        <v>5568</v>
      </c>
      <c r="B1211" s="152" t="s">
        <v>5569</v>
      </c>
      <c r="C1211" s="152" t="s">
        <v>150</v>
      </c>
      <c r="D1211" s="152" t="s">
        <v>5570</v>
      </c>
      <c r="E1211" s="151" t="s">
        <v>2190</v>
      </c>
      <c r="F1211" s="152" t="s">
        <v>2776</v>
      </c>
      <c r="G1211" s="152" t="s">
        <v>154</v>
      </c>
      <c r="H1211" s="152" t="s">
        <v>150</v>
      </c>
      <c r="I1211" s="152" t="s">
        <v>5571</v>
      </c>
      <c r="J1211" s="152" t="s">
        <v>150</v>
      </c>
      <c r="K1211" s="152" t="s">
        <v>150</v>
      </c>
      <c r="L1211" s="153">
        <v>44228</v>
      </c>
      <c r="M1211" s="154">
        <v>453000</v>
      </c>
      <c r="N1211" s="154">
        <v>0</v>
      </c>
    </row>
    <row r="1212" spans="1:14" ht="13.75" customHeight="1" x14ac:dyDescent="0.35">
      <c r="A1212" s="151" t="s">
        <v>5572</v>
      </c>
      <c r="B1212" s="152" t="s">
        <v>5573</v>
      </c>
      <c r="C1212" s="152" t="s">
        <v>150</v>
      </c>
      <c r="D1212" s="152" t="s">
        <v>4885</v>
      </c>
      <c r="E1212" s="151" t="s">
        <v>163</v>
      </c>
      <c r="F1212" s="152" t="s">
        <v>2776</v>
      </c>
      <c r="G1212" s="152" t="s">
        <v>154</v>
      </c>
      <c r="H1212" s="152" t="s">
        <v>699</v>
      </c>
      <c r="I1212" s="152" t="s">
        <v>480</v>
      </c>
      <c r="J1212" s="152" t="s">
        <v>480</v>
      </c>
      <c r="K1212" s="152" t="s">
        <v>480</v>
      </c>
      <c r="L1212" s="153">
        <v>44727</v>
      </c>
      <c r="M1212" s="154">
        <v>1279530</v>
      </c>
      <c r="N1212" s="154">
        <v>298557</v>
      </c>
    </row>
    <row r="1213" spans="1:14" ht="13.75" customHeight="1" x14ac:dyDescent="0.35">
      <c r="A1213" s="151" t="s">
        <v>5574</v>
      </c>
      <c r="B1213" s="152" t="s">
        <v>5575</v>
      </c>
      <c r="C1213" s="152" t="s">
        <v>150</v>
      </c>
      <c r="D1213" s="152" t="s">
        <v>4723</v>
      </c>
      <c r="E1213" s="151" t="s">
        <v>163</v>
      </c>
      <c r="F1213" s="152" t="s">
        <v>2776</v>
      </c>
      <c r="G1213" s="152" t="s">
        <v>154</v>
      </c>
      <c r="H1213" s="152" t="s">
        <v>5576</v>
      </c>
      <c r="I1213" s="152" t="s">
        <v>480</v>
      </c>
      <c r="J1213" s="152" t="s">
        <v>480</v>
      </c>
      <c r="K1213" s="152" t="s">
        <v>480</v>
      </c>
      <c r="L1213" s="153">
        <v>45170</v>
      </c>
      <c r="M1213" s="154">
        <v>822180.02</v>
      </c>
      <c r="N1213" s="154">
        <v>397387.02</v>
      </c>
    </row>
    <row r="1214" spans="1:14" ht="13.75" customHeight="1" x14ac:dyDescent="0.35">
      <c r="A1214" s="151" t="s">
        <v>5577</v>
      </c>
      <c r="B1214" s="152" t="s">
        <v>5578</v>
      </c>
      <c r="C1214" s="152" t="s">
        <v>150</v>
      </c>
      <c r="D1214" s="152" t="s">
        <v>4723</v>
      </c>
      <c r="E1214" s="151" t="s">
        <v>260</v>
      </c>
      <c r="F1214" s="152" t="s">
        <v>2776</v>
      </c>
      <c r="G1214" s="152" t="s">
        <v>154</v>
      </c>
      <c r="H1214" s="152" t="s">
        <v>5576</v>
      </c>
      <c r="I1214" s="152" t="s">
        <v>150</v>
      </c>
      <c r="J1214" s="152" t="s">
        <v>150</v>
      </c>
      <c r="K1214" s="152" t="s">
        <v>150</v>
      </c>
      <c r="L1214" s="153">
        <v>44848</v>
      </c>
      <c r="M1214" s="154">
        <v>1746883</v>
      </c>
      <c r="N1214" s="154">
        <v>1135473.95</v>
      </c>
    </row>
    <row r="1215" spans="1:14" ht="13.75" customHeight="1" x14ac:dyDescent="0.35">
      <c r="A1215" s="151" t="s">
        <v>5579</v>
      </c>
      <c r="B1215" s="152" t="s">
        <v>5580</v>
      </c>
      <c r="C1215" s="152" t="s">
        <v>150</v>
      </c>
      <c r="D1215" s="152" t="s">
        <v>4919</v>
      </c>
      <c r="E1215" s="151" t="s">
        <v>2190</v>
      </c>
      <c r="F1215" s="152" t="s">
        <v>2776</v>
      </c>
      <c r="G1215" s="152" t="s">
        <v>154</v>
      </c>
      <c r="H1215" s="152" t="s">
        <v>699</v>
      </c>
      <c r="I1215" s="152" t="s">
        <v>4340</v>
      </c>
      <c r="J1215" s="152" t="s">
        <v>150</v>
      </c>
      <c r="K1215" s="152" t="s">
        <v>4605</v>
      </c>
      <c r="L1215" s="153">
        <v>44635</v>
      </c>
      <c r="M1215" s="154">
        <v>1010098</v>
      </c>
      <c r="N1215" s="154">
        <v>0</v>
      </c>
    </row>
    <row r="1216" spans="1:14" ht="13.75" customHeight="1" x14ac:dyDescent="0.35">
      <c r="A1216" s="151" t="s">
        <v>5581</v>
      </c>
      <c r="B1216" s="152" t="s">
        <v>5582</v>
      </c>
      <c r="C1216" s="152" t="s">
        <v>150</v>
      </c>
      <c r="D1216" s="152" t="s">
        <v>5194</v>
      </c>
      <c r="E1216" s="151" t="s">
        <v>163</v>
      </c>
      <c r="F1216" s="152" t="s">
        <v>2776</v>
      </c>
      <c r="G1216" s="152" t="s">
        <v>154</v>
      </c>
      <c r="H1216" s="152" t="s">
        <v>5583</v>
      </c>
      <c r="I1216" s="152" t="s">
        <v>4462</v>
      </c>
      <c r="J1216" s="152" t="s">
        <v>4605</v>
      </c>
      <c r="K1216" s="152" t="s">
        <v>4605</v>
      </c>
      <c r="L1216" s="153">
        <v>44531</v>
      </c>
      <c r="M1216" s="154">
        <v>1963845</v>
      </c>
      <c r="N1216" s="154">
        <v>261846</v>
      </c>
    </row>
    <row r="1217" spans="1:14" ht="13.75" customHeight="1" x14ac:dyDescent="0.35">
      <c r="A1217" s="151" t="s">
        <v>5584</v>
      </c>
      <c r="B1217" s="152" t="s">
        <v>5585</v>
      </c>
      <c r="C1217" s="152" t="s">
        <v>150</v>
      </c>
      <c r="D1217" s="152" t="s">
        <v>4723</v>
      </c>
      <c r="E1217" s="151" t="s">
        <v>163</v>
      </c>
      <c r="F1217" s="152" t="s">
        <v>2776</v>
      </c>
      <c r="G1217" s="152" t="s">
        <v>154</v>
      </c>
      <c r="H1217" s="152" t="s">
        <v>480</v>
      </c>
      <c r="I1217" s="152" t="s">
        <v>4462</v>
      </c>
      <c r="J1217" s="152" t="s">
        <v>480</v>
      </c>
      <c r="K1217" s="152" t="s">
        <v>480</v>
      </c>
      <c r="L1217" s="153">
        <v>44558</v>
      </c>
      <c r="M1217" s="154">
        <v>1504100</v>
      </c>
      <c r="N1217" s="154">
        <v>200546.72</v>
      </c>
    </row>
    <row r="1218" spans="1:14" ht="13.75" customHeight="1" x14ac:dyDescent="0.35">
      <c r="A1218" s="151" t="s">
        <v>5586</v>
      </c>
      <c r="B1218" s="152" t="s">
        <v>5587</v>
      </c>
      <c r="C1218" s="152" t="s">
        <v>5588</v>
      </c>
      <c r="D1218" s="152" t="s">
        <v>1214</v>
      </c>
      <c r="E1218" s="151" t="s">
        <v>163</v>
      </c>
      <c r="F1218" s="152" t="s">
        <v>1215</v>
      </c>
      <c r="G1218" s="152" t="s">
        <v>154</v>
      </c>
      <c r="H1218" s="152" t="s">
        <v>1216</v>
      </c>
      <c r="I1218" s="152" t="s">
        <v>5589</v>
      </c>
      <c r="J1218" s="152" t="s">
        <v>5590</v>
      </c>
      <c r="K1218" s="152" t="s">
        <v>1088</v>
      </c>
      <c r="L1218" s="153">
        <v>44577</v>
      </c>
      <c r="M1218" s="154">
        <v>220256</v>
      </c>
      <c r="N1218" s="154">
        <v>33038.420000000013</v>
      </c>
    </row>
    <row r="1219" spans="1:14" ht="13.75" customHeight="1" x14ac:dyDescent="0.35">
      <c r="A1219" s="151" t="s">
        <v>5591</v>
      </c>
      <c r="B1219" s="152" t="s">
        <v>158</v>
      </c>
      <c r="C1219" s="152" t="s">
        <v>5592</v>
      </c>
      <c r="D1219" s="152" t="s">
        <v>567</v>
      </c>
      <c r="E1219" s="151" t="s">
        <v>152</v>
      </c>
      <c r="F1219" s="152" t="s">
        <v>4558</v>
      </c>
      <c r="G1219" s="152" t="s">
        <v>154</v>
      </c>
      <c r="H1219" s="152" t="s">
        <v>5593</v>
      </c>
      <c r="I1219" s="152" t="s">
        <v>577</v>
      </c>
      <c r="J1219" s="152" t="s">
        <v>5594</v>
      </c>
      <c r="K1219" s="152" t="s">
        <v>5595</v>
      </c>
      <c r="L1219" s="153">
        <v>44537</v>
      </c>
      <c r="M1219" s="154">
        <v>939691.84</v>
      </c>
      <c r="N1219" s="154">
        <v>357977.80999999988</v>
      </c>
    </row>
    <row r="1220" spans="1:14" ht="13.75" customHeight="1" x14ac:dyDescent="0.35">
      <c r="A1220" s="151" t="s">
        <v>5596</v>
      </c>
      <c r="B1220" s="152" t="s">
        <v>5597</v>
      </c>
      <c r="C1220" s="152" t="s">
        <v>5598</v>
      </c>
      <c r="D1220" s="152" t="s">
        <v>951</v>
      </c>
      <c r="E1220" s="151" t="s">
        <v>152</v>
      </c>
      <c r="F1220" s="152" t="s">
        <v>164</v>
      </c>
      <c r="G1220" s="152" t="s">
        <v>154</v>
      </c>
      <c r="H1220" s="152" t="s">
        <v>5599</v>
      </c>
      <c r="I1220" s="152" t="s">
        <v>5600</v>
      </c>
      <c r="J1220" s="152" t="s">
        <v>5601</v>
      </c>
      <c r="K1220" s="152" t="s">
        <v>5602</v>
      </c>
      <c r="L1220" s="153">
        <v>44336</v>
      </c>
      <c r="M1220" s="154">
        <v>440000</v>
      </c>
      <c r="N1220" s="154">
        <v>130952.34</v>
      </c>
    </row>
    <row r="1221" spans="1:14" ht="13.75" customHeight="1" x14ac:dyDescent="0.35">
      <c r="A1221" s="151" t="s">
        <v>5603</v>
      </c>
      <c r="B1221" s="152" t="s">
        <v>5604</v>
      </c>
      <c r="C1221" s="152" t="s">
        <v>5598</v>
      </c>
      <c r="D1221" s="152" t="s">
        <v>951</v>
      </c>
      <c r="E1221" s="151" t="s">
        <v>152</v>
      </c>
      <c r="F1221" s="152" t="s">
        <v>164</v>
      </c>
      <c r="G1221" s="152" t="s">
        <v>154</v>
      </c>
      <c r="H1221" s="152" t="s">
        <v>5605</v>
      </c>
      <c r="I1221" s="152" t="s">
        <v>5600</v>
      </c>
      <c r="J1221" s="152" t="s">
        <v>5606</v>
      </c>
      <c r="K1221" s="152" t="s">
        <v>5607</v>
      </c>
      <c r="L1221" s="153">
        <v>44336</v>
      </c>
      <c r="M1221" s="154">
        <v>440000</v>
      </c>
      <c r="N1221" s="154">
        <v>130952.34</v>
      </c>
    </row>
    <row r="1222" spans="1:14" ht="13.75" customHeight="1" x14ac:dyDescent="0.35">
      <c r="A1222" s="151" t="s">
        <v>5608</v>
      </c>
      <c r="B1222" s="152" t="s">
        <v>5609</v>
      </c>
      <c r="C1222" s="152" t="s">
        <v>4466</v>
      </c>
      <c r="D1222" s="152" t="s">
        <v>4593</v>
      </c>
      <c r="E1222" s="151" t="s">
        <v>260</v>
      </c>
      <c r="F1222" s="152" t="s">
        <v>715</v>
      </c>
      <c r="G1222" s="152" t="s">
        <v>220</v>
      </c>
      <c r="H1222" s="152" t="s">
        <v>5610</v>
      </c>
      <c r="I1222" s="152" t="s">
        <v>916</v>
      </c>
      <c r="J1222" s="152" t="s">
        <v>5611</v>
      </c>
      <c r="K1222" s="152" t="s">
        <v>5612</v>
      </c>
      <c r="L1222" s="153">
        <v>44743</v>
      </c>
      <c r="M1222" s="154">
        <v>2975183</v>
      </c>
      <c r="N1222" s="154">
        <v>1859489.39</v>
      </c>
    </row>
    <row r="1223" spans="1:14" ht="13.75" customHeight="1" x14ac:dyDescent="0.35">
      <c r="A1223" s="151" t="s">
        <v>5613</v>
      </c>
      <c r="B1223" s="152" t="s">
        <v>5614</v>
      </c>
      <c r="C1223" s="152" t="s">
        <v>5615</v>
      </c>
      <c r="D1223" s="152" t="s">
        <v>5616</v>
      </c>
      <c r="E1223" s="151" t="s">
        <v>152</v>
      </c>
      <c r="F1223" s="152" t="s">
        <v>2002</v>
      </c>
      <c r="G1223" s="152" t="s">
        <v>154</v>
      </c>
      <c r="H1223" s="152" t="s">
        <v>5617</v>
      </c>
      <c r="I1223" s="152" t="s">
        <v>5618</v>
      </c>
      <c r="J1223" s="152" t="s">
        <v>5619</v>
      </c>
      <c r="K1223" s="152" t="s">
        <v>150</v>
      </c>
      <c r="L1223" s="153">
        <v>44592</v>
      </c>
      <c r="M1223" s="154">
        <v>363762.48</v>
      </c>
      <c r="N1223" s="154">
        <v>142906.70000000001</v>
      </c>
    </row>
    <row r="1224" spans="1:14" ht="13.75" customHeight="1" x14ac:dyDescent="0.35">
      <c r="A1224" s="151" t="s">
        <v>5620</v>
      </c>
      <c r="B1224" s="152" t="s">
        <v>5621</v>
      </c>
      <c r="C1224" s="152" t="s">
        <v>5622</v>
      </c>
      <c r="D1224" s="152" t="s">
        <v>5623</v>
      </c>
      <c r="E1224" s="151" t="s">
        <v>260</v>
      </c>
      <c r="F1224" s="152" t="s">
        <v>497</v>
      </c>
      <c r="G1224" s="152" t="s">
        <v>154</v>
      </c>
      <c r="H1224" s="152" t="s">
        <v>498</v>
      </c>
      <c r="I1224" s="152" t="s">
        <v>5624</v>
      </c>
      <c r="J1224" s="152" t="s">
        <v>5625</v>
      </c>
      <c r="K1224" s="152" t="s">
        <v>150</v>
      </c>
      <c r="L1224" s="153">
        <v>44599</v>
      </c>
      <c r="M1224" s="154">
        <v>105423.47</v>
      </c>
      <c r="N1224" s="154">
        <v>61497.05</v>
      </c>
    </row>
    <row r="1225" spans="1:14" ht="13.75" customHeight="1" x14ac:dyDescent="0.35">
      <c r="A1225" s="151" t="s">
        <v>5626</v>
      </c>
      <c r="B1225" s="152" t="s">
        <v>5627</v>
      </c>
      <c r="C1225" s="152" t="s">
        <v>150</v>
      </c>
      <c r="D1225" s="152" t="s">
        <v>4253</v>
      </c>
      <c r="E1225" s="151" t="s">
        <v>163</v>
      </c>
      <c r="F1225" s="152" t="s">
        <v>1370</v>
      </c>
      <c r="G1225" s="152" t="s">
        <v>1104</v>
      </c>
      <c r="H1225" s="152" t="s">
        <v>2321</v>
      </c>
      <c r="I1225" s="152" t="s">
        <v>5628</v>
      </c>
      <c r="J1225" s="152" t="s">
        <v>5629</v>
      </c>
      <c r="K1225" s="152" t="s">
        <v>5630</v>
      </c>
      <c r="L1225" s="153">
        <v>44550</v>
      </c>
      <c r="M1225" s="154">
        <v>285000</v>
      </c>
      <c r="N1225" s="154">
        <v>38000</v>
      </c>
    </row>
    <row r="1226" spans="1:14" ht="13.75" customHeight="1" x14ac:dyDescent="0.35">
      <c r="A1226" s="151" t="s">
        <v>5631</v>
      </c>
      <c r="B1226" s="152" t="s">
        <v>1369</v>
      </c>
      <c r="C1226" s="152" t="s">
        <v>150</v>
      </c>
      <c r="D1226" s="152" t="s">
        <v>747</v>
      </c>
      <c r="E1226" s="151" t="s">
        <v>152</v>
      </c>
      <c r="F1226" s="152" t="s">
        <v>863</v>
      </c>
      <c r="G1226" s="152" t="s">
        <v>154</v>
      </c>
      <c r="H1226" s="152" t="s">
        <v>5632</v>
      </c>
      <c r="I1226" s="152" t="s">
        <v>5633</v>
      </c>
      <c r="J1226" s="152" t="s">
        <v>5634</v>
      </c>
      <c r="K1226" s="152" t="s">
        <v>150</v>
      </c>
      <c r="L1226" s="153">
        <v>44577</v>
      </c>
      <c r="M1226" s="154">
        <v>442767.64</v>
      </c>
      <c r="N1226" s="154">
        <v>173944.45</v>
      </c>
    </row>
    <row r="1227" spans="1:14" ht="13.75" customHeight="1" x14ac:dyDescent="0.35">
      <c r="A1227" s="151" t="s">
        <v>5635</v>
      </c>
      <c r="B1227" s="152" t="s">
        <v>5636</v>
      </c>
      <c r="C1227" s="152" t="s">
        <v>5637</v>
      </c>
      <c r="D1227" s="152" t="s">
        <v>4754</v>
      </c>
      <c r="E1227" s="151" t="s">
        <v>152</v>
      </c>
      <c r="F1227" s="152" t="s">
        <v>715</v>
      </c>
      <c r="G1227" s="152" t="s">
        <v>220</v>
      </c>
      <c r="H1227" s="152" t="s">
        <v>4863</v>
      </c>
      <c r="I1227" s="152" t="s">
        <v>5638</v>
      </c>
      <c r="J1227" s="152" t="s">
        <v>5639</v>
      </c>
      <c r="K1227" s="152" t="s">
        <v>5640</v>
      </c>
      <c r="L1227" s="153">
        <v>44682</v>
      </c>
      <c r="M1227" s="154">
        <v>535806</v>
      </c>
      <c r="N1227" s="154">
        <v>236009.81</v>
      </c>
    </row>
    <row r="1228" spans="1:14" ht="13.75" customHeight="1" x14ac:dyDescent="0.35">
      <c r="A1228" s="151" t="s">
        <v>5641</v>
      </c>
      <c r="B1228" s="152" t="s">
        <v>5642</v>
      </c>
      <c r="C1228" s="152" t="s">
        <v>5643</v>
      </c>
      <c r="D1228" s="152" t="s">
        <v>4593</v>
      </c>
      <c r="E1228" s="151" t="s">
        <v>260</v>
      </c>
      <c r="F1228" s="152" t="s">
        <v>715</v>
      </c>
      <c r="G1228" s="152" t="s">
        <v>220</v>
      </c>
      <c r="H1228" s="152" t="s">
        <v>5644</v>
      </c>
      <c r="I1228" s="152" t="s">
        <v>5645</v>
      </c>
      <c r="J1228" s="152" t="s">
        <v>5646</v>
      </c>
      <c r="K1228" s="152" t="s">
        <v>5647</v>
      </c>
      <c r="L1228" s="153">
        <v>44652</v>
      </c>
      <c r="M1228" s="154">
        <v>584857.13</v>
      </c>
      <c r="N1228" s="154">
        <v>350914.29</v>
      </c>
    </row>
    <row r="1229" spans="1:14" ht="13.75" customHeight="1" x14ac:dyDescent="0.35">
      <c r="A1229" s="151" t="s">
        <v>5648</v>
      </c>
      <c r="B1229" s="152" t="s">
        <v>5649</v>
      </c>
      <c r="C1229" s="152" t="s">
        <v>5650</v>
      </c>
      <c r="D1229" s="152" t="s">
        <v>199</v>
      </c>
      <c r="E1229" s="151" t="s">
        <v>152</v>
      </c>
      <c r="F1229" s="152" t="s">
        <v>5651</v>
      </c>
      <c r="G1229" s="152" t="s">
        <v>154</v>
      </c>
      <c r="H1229" s="152" t="s">
        <v>5652</v>
      </c>
      <c r="I1229" s="152" t="s">
        <v>5653</v>
      </c>
      <c r="J1229" s="152" t="s">
        <v>5654</v>
      </c>
      <c r="K1229" s="152" t="s">
        <v>5655</v>
      </c>
      <c r="L1229" s="153">
        <v>44470</v>
      </c>
      <c r="M1229" s="154">
        <v>182290.5</v>
      </c>
      <c r="N1229" s="154">
        <v>65103.67</v>
      </c>
    </row>
    <row r="1230" spans="1:14" ht="13.75" customHeight="1" x14ac:dyDescent="0.35">
      <c r="A1230" s="151" t="s">
        <v>5656</v>
      </c>
      <c r="B1230" s="152" t="s">
        <v>5657</v>
      </c>
      <c r="C1230" s="152" t="s">
        <v>150</v>
      </c>
      <c r="D1230" s="152" t="s">
        <v>930</v>
      </c>
      <c r="E1230" s="151" t="s">
        <v>1074</v>
      </c>
      <c r="F1230" s="152" t="s">
        <v>185</v>
      </c>
      <c r="G1230" s="152" t="s">
        <v>154</v>
      </c>
      <c r="H1230" s="152" t="s">
        <v>5658</v>
      </c>
      <c r="I1230" s="152" t="s">
        <v>150</v>
      </c>
      <c r="J1230" s="152" t="s">
        <v>150</v>
      </c>
      <c r="K1230" s="152" t="s">
        <v>150</v>
      </c>
      <c r="L1230" s="153">
        <v>45292</v>
      </c>
      <c r="M1230" s="154">
        <v>403190</v>
      </c>
      <c r="N1230" s="154">
        <v>357831.12</v>
      </c>
    </row>
    <row r="1231" spans="1:14" ht="13.75" customHeight="1" x14ac:dyDescent="0.35">
      <c r="A1231" s="151" t="s">
        <v>5659</v>
      </c>
      <c r="B1231" s="152" t="s">
        <v>5660</v>
      </c>
      <c r="C1231" s="152" t="s">
        <v>5661</v>
      </c>
      <c r="D1231" s="152" t="s">
        <v>5662</v>
      </c>
      <c r="E1231" s="151" t="s">
        <v>152</v>
      </c>
      <c r="F1231" s="152" t="s">
        <v>200</v>
      </c>
      <c r="G1231" s="152" t="s">
        <v>220</v>
      </c>
      <c r="H1231" s="152" t="s">
        <v>226</v>
      </c>
      <c r="I1231" s="152" t="s">
        <v>5663</v>
      </c>
      <c r="J1231" s="152" t="s">
        <v>5664</v>
      </c>
      <c r="K1231" s="152" t="s">
        <v>5665</v>
      </c>
      <c r="L1231" s="153">
        <v>44538</v>
      </c>
      <c r="M1231" s="154">
        <v>115270</v>
      </c>
      <c r="N1231" s="154">
        <v>43912.42</v>
      </c>
    </row>
    <row r="1232" spans="1:14" ht="13.75" customHeight="1" x14ac:dyDescent="0.35">
      <c r="A1232" s="151" t="s">
        <v>5666</v>
      </c>
      <c r="B1232" s="152" t="s">
        <v>5667</v>
      </c>
      <c r="C1232" s="152" t="s">
        <v>5668</v>
      </c>
      <c r="D1232" s="152" t="s">
        <v>199</v>
      </c>
      <c r="E1232" s="151" t="s">
        <v>260</v>
      </c>
      <c r="F1232" s="152" t="s">
        <v>200</v>
      </c>
      <c r="G1232" s="152" t="s">
        <v>220</v>
      </c>
      <c r="H1232" s="152" t="s">
        <v>3766</v>
      </c>
      <c r="I1232" s="152" t="s">
        <v>5669</v>
      </c>
      <c r="J1232" s="152" t="s">
        <v>5670</v>
      </c>
      <c r="K1232" s="152" t="s">
        <v>2464</v>
      </c>
      <c r="L1232" s="153">
        <v>44553</v>
      </c>
      <c r="M1232" s="154">
        <v>510412.82</v>
      </c>
      <c r="N1232" s="154">
        <v>289233.94</v>
      </c>
    </row>
    <row r="1233" spans="1:14" ht="13.75" customHeight="1" x14ac:dyDescent="0.35">
      <c r="A1233" s="151" t="s">
        <v>5671</v>
      </c>
      <c r="B1233" s="152" t="s">
        <v>5672</v>
      </c>
      <c r="C1233" s="152" t="s">
        <v>4790</v>
      </c>
      <c r="D1233" s="152" t="s">
        <v>998</v>
      </c>
      <c r="E1233" s="151" t="s">
        <v>152</v>
      </c>
      <c r="F1233" s="152" t="s">
        <v>200</v>
      </c>
      <c r="G1233" s="152" t="s">
        <v>220</v>
      </c>
      <c r="H1233" s="152" t="s">
        <v>3793</v>
      </c>
      <c r="I1233" s="152" t="s">
        <v>1858</v>
      </c>
      <c r="J1233" s="152" t="s">
        <v>5673</v>
      </c>
      <c r="K1233" s="152" t="s">
        <v>5674</v>
      </c>
      <c r="L1233" s="153">
        <v>44553</v>
      </c>
      <c r="M1233" s="154">
        <v>727440</v>
      </c>
      <c r="N1233" s="154">
        <v>277120</v>
      </c>
    </row>
    <row r="1234" spans="1:14" ht="13.75" customHeight="1" x14ac:dyDescent="0.35">
      <c r="A1234" s="151" t="s">
        <v>5675</v>
      </c>
      <c r="B1234" s="152" t="s">
        <v>5676</v>
      </c>
      <c r="C1234" s="152" t="s">
        <v>150</v>
      </c>
      <c r="D1234" s="152" t="s">
        <v>326</v>
      </c>
      <c r="E1234" s="151" t="s">
        <v>2190</v>
      </c>
      <c r="F1234" s="152" t="s">
        <v>1766</v>
      </c>
      <c r="G1234" s="152" t="s">
        <v>154</v>
      </c>
      <c r="H1234" s="152" t="s">
        <v>5677</v>
      </c>
      <c r="I1234" s="152" t="s">
        <v>150</v>
      </c>
      <c r="J1234" s="152" t="s">
        <v>150</v>
      </c>
      <c r="K1234" s="152" t="s">
        <v>150</v>
      </c>
      <c r="L1234" s="153">
        <v>44531</v>
      </c>
      <c r="M1234" s="154">
        <v>211856.74</v>
      </c>
      <c r="N1234" s="154">
        <v>0</v>
      </c>
    </row>
    <row r="1235" spans="1:14" ht="13.75" customHeight="1" x14ac:dyDescent="0.35">
      <c r="A1235" s="151" t="s">
        <v>5678</v>
      </c>
      <c r="B1235" s="152" t="s">
        <v>5679</v>
      </c>
      <c r="C1235" s="152" t="s">
        <v>150</v>
      </c>
      <c r="D1235" s="152" t="s">
        <v>326</v>
      </c>
      <c r="E1235" s="151" t="s">
        <v>260</v>
      </c>
      <c r="F1235" s="152" t="s">
        <v>1766</v>
      </c>
      <c r="G1235" s="152" t="s">
        <v>154</v>
      </c>
      <c r="H1235" s="152" t="s">
        <v>5677</v>
      </c>
      <c r="I1235" s="152" t="s">
        <v>150</v>
      </c>
      <c r="J1235" s="152" t="s">
        <v>150</v>
      </c>
      <c r="K1235" s="152" t="s">
        <v>150</v>
      </c>
      <c r="L1235" s="153">
        <v>44531</v>
      </c>
      <c r="M1235" s="154">
        <v>577171.56999999995</v>
      </c>
      <c r="N1235" s="154">
        <v>327063.96000000002</v>
      </c>
    </row>
    <row r="1236" spans="1:14" ht="13.75" customHeight="1" x14ac:dyDescent="0.35">
      <c r="A1236" s="151" t="s">
        <v>5680</v>
      </c>
      <c r="B1236" s="152" t="s">
        <v>5681</v>
      </c>
      <c r="C1236" s="152" t="s">
        <v>150</v>
      </c>
      <c r="D1236" s="152" t="s">
        <v>5682</v>
      </c>
      <c r="E1236" s="151" t="s">
        <v>163</v>
      </c>
      <c r="F1236" s="152" t="s">
        <v>1766</v>
      </c>
      <c r="G1236" s="152" t="s">
        <v>154</v>
      </c>
      <c r="H1236" s="152" t="s">
        <v>5683</v>
      </c>
      <c r="I1236" s="152" t="s">
        <v>5684</v>
      </c>
      <c r="J1236" s="152" t="s">
        <v>5685</v>
      </c>
      <c r="K1236" s="152" t="s">
        <v>150</v>
      </c>
      <c r="L1236" s="153">
        <v>44743</v>
      </c>
      <c r="M1236" s="154">
        <v>345604</v>
      </c>
      <c r="N1236" s="154">
        <v>86400.97</v>
      </c>
    </row>
    <row r="1237" spans="1:14" ht="13.75" customHeight="1" x14ac:dyDescent="0.35">
      <c r="A1237" s="151" t="s">
        <v>5686</v>
      </c>
      <c r="B1237" s="152" t="s">
        <v>5687</v>
      </c>
      <c r="C1237" s="152" t="s">
        <v>5688</v>
      </c>
      <c r="D1237" s="152" t="s">
        <v>812</v>
      </c>
      <c r="E1237" s="151" t="s">
        <v>260</v>
      </c>
      <c r="F1237" s="152" t="s">
        <v>164</v>
      </c>
      <c r="G1237" s="152" t="s">
        <v>154</v>
      </c>
      <c r="H1237" s="152" t="s">
        <v>165</v>
      </c>
      <c r="I1237" s="152" t="s">
        <v>5689</v>
      </c>
      <c r="J1237" s="152" t="s">
        <v>5690</v>
      </c>
      <c r="K1237" s="152" t="s">
        <v>5691</v>
      </c>
      <c r="L1237" s="153">
        <v>44470</v>
      </c>
      <c r="M1237" s="154">
        <v>291499.5</v>
      </c>
      <c r="N1237" s="154">
        <v>160324.76999999999</v>
      </c>
    </row>
    <row r="1238" spans="1:14" ht="13.75" customHeight="1" x14ac:dyDescent="0.35">
      <c r="A1238" s="151" t="s">
        <v>5692</v>
      </c>
      <c r="B1238" s="152" t="s">
        <v>5693</v>
      </c>
      <c r="C1238" s="152" t="s">
        <v>5694</v>
      </c>
      <c r="D1238" s="152" t="s">
        <v>5695</v>
      </c>
      <c r="E1238" s="151" t="s">
        <v>163</v>
      </c>
      <c r="F1238" s="152" t="s">
        <v>153</v>
      </c>
      <c r="G1238" s="152" t="s">
        <v>154</v>
      </c>
      <c r="H1238" s="152" t="s">
        <v>5696</v>
      </c>
      <c r="I1238" s="152" t="s">
        <v>4340</v>
      </c>
      <c r="J1238" s="152" t="s">
        <v>5697</v>
      </c>
      <c r="K1238" s="152" t="s">
        <v>5698</v>
      </c>
      <c r="L1238" s="153">
        <v>44551</v>
      </c>
      <c r="M1238" s="154">
        <v>135775</v>
      </c>
      <c r="N1238" s="154">
        <v>18103.28</v>
      </c>
    </row>
    <row r="1239" spans="1:14" ht="13.75" customHeight="1" x14ac:dyDescent="0.35">
      <c r="A1239" s="151" t="s">
        <v>5699</v>
      </c>
      <c r="B1239" s="152" t="s">
        <v>4703</v>
      </c>
      <c r="C1239" s="152" t="s">
        <v>5700</v>
      </c>
      <c r="D1239" s="152" t="s">
        <v>1026</v>
      </c>
      <c r="E1239" s="151" t="s">
        <v>260</v>
      </c>
      <c r="F1239" s="152" t="s">
        <v>715</v>
      </c>
      <c r="G1239" s="152" t="s">
        <v>220</v>
      </c>
      <c r="H1239" s="152" t="s">
        <v>4671</v>
      </c>
      <c r="I1239" s="152" t="s">
        <v>4704</v>
      </c>
      <c r="J1239" s="152" t="s">
        <v>4705</v>
      </c>
      <c r="K1239" s="152" t="s">
        <v>5701</v>
      </c>
      <c r="L1239" s="153">
        <v>44566</v>
      </c>
      <c r="M1239" s="154">
        <v>201705</v>
      </c>
      <c r="N1239" s="154">
        <v>115980.36</v>
      </c>
    </row>
    <row r="1240" spans="1:14" ht="13.75" customHeight="1" x14ac:dyDescent="0.35">
      <c r="A1240" s="151" t="s">
        <v>5702</v>
      </c>
      <c r="B1240" s="152" t="s">
        <v>5703</v>
      </c>
      <c r="C1240" s="152" t="s">
        <v>150</v>
      </c>
      <c r="D1240" s="152" t="s">
        <v>4885</v>
      </c>
      <c r="E1240" s="151" t="s">
        <v>163</v>
      </c>
      <c r="F1240" s="152" t="s">
        <v>2776</v>
      </c>
      <c r="G1240" s="152" t="s">
        <v>154</v>
      </c>
      <c r="H1240" s="152" t="s">
        <v>5704</v>
      </c>
      <c r="I1240" s="152" t="s">
        <v>4340</v>
      </c>
      <c r="J1240" s="152" t="s">
        <v>5705</v>
      </c>
      <c r="K1240" s="152" t="s">
        <v>5706</v>
      </c>
      <c r="L1240" s="153">
        <v>44531</v>
      </c>
      <c r="M1240" s="154">
        <v>351077</v>
      </c>
      <c r="N1240" s="154">
        <v>46810.320000000007</v>
      </c>
    </row>
    <row r="1241" spans="1:14" ht="13.75" customHeight="1" x14ac:dyDescent="0.35">
      <c r="A1241" s="151" t="s">
        <v>5707</v>
      </c>
      <c r="B1241" s="152" t="s">
        <v>4703</v>
      </c>
      <c r="C1241" s="152" t="s">
        <v>5700</v>
      </c>
      <c r="D1241" s="152" t="s">
        <v>1026</v>
      </c>
      <c r="E1241" s="151" t="s">
        <v>260</v>
      </c>
      <c r="F1241" s="152" t="s">
        <v>715</v>
      </c>
      <c r="G1241" s="152" t="s">
        <v>220</v>
      </c>
      <c r="H1241" s="152" t="s">
        <v>4671</v>
      </c>
      <c r="I1241" s="152" t="s">
        <v>4704</v>
      </c>
      <c r="J1241" s="152" t="s">
        <v>4705</v>
      </c>
      <c r="K1241" s="152" t="s">
        <v>5708</v>
      </c>
      <c r="L1241" s="153">
        <v>44566</v>
      </c>
      <c r="M1241" s="154">
        <v>201705</v>
      </c>
      <c r="N1241" s="154">
        <v>115980.36</v>
      </c>
    </row>
    <row r="1242" spans="1:14" ht="13.75" customHeight="1" x14ac:dyDescent="0.35">
      <c r="A1242" s="151" t="s">
        <v>5709</v>
      </c>
      <c r="B1242" s="152" t="s">
        <v>5710</v>
      </c>
      <c r="C1242" s="152" t="s">
        <v>1234</v>
      </c>
      <c r="D1242" s="152" t="s">
        <v>583</v>
      </c>
      <c r="E1242" s="151" t="s">
        <v>152</v>
      </c>
      <c r="F1242" s="152" t="s">
        <v>164</v>
      </c>
      <c r="G1242" s="152" t="s">
        <v>154</v>
      </c>
      <c r="H1242" s="152" t="s">
        <v>4666</v>
      </c>
      <c r="I1242" s="152" t="s">
        <v>5711</v>
      </c>
      <c r="J1242" s="152" t="s">
        <v>5712</v>
      </c>
      <c r="K1242" s="152" t="s">
        <v>5713</v>
      </c>
      <c r="L1242" s="153">
        <v>44326</v>
      </c>
      <c r="M1242" s="154">
        <v>4683623.8</v>
      </c>
      <c r="N1242" s="154">
        <v>1393935.61</v>
      </c>
    </row>
    <row r="1243" spans="1:14" ht="13.75" customHeight="1" x14ac:dyDescent="0.35">
      <c r="A1243" s="151" t="s">
        <v>5714</v>
      </c>
      <c r="B1243" s="152" t="s">
        <v>5715</v>
      </c>
      <c r="C1243" s="152" t="s">
        <v>1234</v>
      </c>
      <c r="D1243" s="152" t="s">
        <v>583</v>
      </c>
      <c r="E1243" s="151" t="s">
        <v>152</v>
      </c>
      <c r="F1243" s="152" t="s">
        <v>164</v>
      </c>
      <c r="G1243" s="152" t="s">
        <v>154</v>
      </c>
      <c r="H1243" s="152" t="s">
        <v>5716</v>
      </c>
      <c r="I1243" s="152" t="s">
        <v>5711</v>
      </c>
      <c r="J1243" s="152" t="s">
        <v>5717</v>
      </c>
      <c r="K1243" s="152" t="s">
        <v>5718</v>
      </c>
      <c r="L1243" s="153">
        <v>44317</v>
      </c>
      <c r="M1243" s="154">
        <v>6521116.2000000002</v>
      </c>
      <c r="N1243" s="154">
        <v>1940808.350000001</v>
      </c>
    </row>
    <row r="1244" spans="1:14" ht="13.75" customHeight="1" x14ac:dyDescent="0.35">
      <c r="A1244" s="151" t="s">
        <v>5719</v>
      </c>
      <c r="B1244" s="152" t="s">
        <v>5720</v>
      </c>
      <c r="C1244" s="152" t="s">
        <v>150</v>
      </c>
      <c r="D1244" s="152" t="s">
        <v>2874</v>
      </c>
      <c r="E1244" s="151" t="s">
        <v>260</v>
      </c>
      <c r="F1244" s="152" t="s">
        <v>2776</v>
      </c>
      <c r="G1244" s="152" t="s">
        <v>220</v>
      </c>
      <c r="H1244" s="152" t="s">
        <v>5721</v>
      </c>
      <c r="I1244" s="152" t="s">
        <v>5722</v>
      </c>
      <c r="J1244" s="152" t="s">
        <v>150</v>
      </c>
      <c r="K1244" s="152" t="s">
        <v>150</v>
      </c>
      <c r="L1244" s="153">
        <v>44558</v>
      </c>
      <c r="M1244" s="154">
        <v>133764</v>
      </c>
      <c r="N1244" s="154">
        <v>75799.600000000006</v>
      </c>
    </row>
    <row r="1245" spans="1:14" ht="13.75" customHeight="1" x14ac:dyDescent="0.35">
      <c r="A1245" s="151" t="s">
        <v>5723</v>
      </c>
      <c r="B1245" s="152" t="s">
        <v>5724</v>
      </c>
      <c r="C1245" s="152" t="s">
        <v>150</v>
      </c>
      <c r="D1245" s="152" t="s">
        <v>930</v>
      </c>
      <c r="E1245" s="151" t="s">
        <v>260</v>
      </c>
      <c r="F1245" s="152" t="s">
        <v>185</v>
      </c>
      <c r="G1245" s="152" t="s">
        <v>154</v>
      </c>
      <c r="H1245" s="152" t="s">
        <v>5725</v>
      </c>
      <c r="I1245" s="152" t="s">
        <v>150</v>
      </c>
      <c r="J1245" s="152" t="s">
        <v>150</v>
      </c>
      <c r="K1245" s="152" t="s">
        <v>150</v>
      </c>
      <c r="L1245" s="153">
        <v>45352</v>
      </c>
      <c r="M1245" s="154">
        <v>156502.5</v>
      </c>
      <c r="N1245" s="154">
        <v>123897.81</v>
      </c>
    </row>
    <row r="1246" spans="1:14" ht="13.75" customHeight="1" x14ac:dyDescent="0.35">
      <c r="A1246" s="151" t="s">
        <v>5726</v>
      </c>
      <c r="B1246" s="152" t="s">
        <v>5727</v>
      </c>
      <c r="C1246" s="152" t="s">
        <v>150</v>
      </c>
      <c r="D1246" s="152" t="s">
        <v>318</v>
      </c>
      <c r="E1246" s="151" t="s">
        <v>260</v>
      </c>
      <c r="F1246" s="152" t="s">
        <v>319</v>
      </c>
      <c r="G1246" s="152" t="s">
        <v>154</v>
      </c>
      <c r="H1246" s="152" t="s">
        <v>5728</v>
      </c>
      <c r="I1246" s="152" t="s">
        <v>150</v>
      </c>
      <c r="J1246" s="152" t="s">
        <v>150</v>
      </c>
      <c r="K1246" s="152" t="s">
        <v>150</v>
      </c>
      <c r="L1246" s="153">
        <v>45261</v>
      </c>
      <c r="M1246" s="154">
        <v>916193</v>
      </c>
      <c r="N1246" s="154">
        <v>702414.64</v>
      </c>
    </row>
    <row r="1247" spans="1:14" ht="13.75" customHeight="1" x14ac:dyDescent="0.35">
      <c r="A1247" s="151" t="s">
        <v>5729</v>
      </c>
      <c r="B1247" s="152" t="s">
        <v>5730</v>
      </c>
      <c r="C1247" s="152" t="s">
        <v>150</v>
      </c>
      <c r="D1247" s="152" t="s">
        <v>1055</v>
      </c>
      <c r="E1247" s="151" t="s">
        <v>260</v>
      </c>
      <c r="F1247" s="152" t="s">
        <v>185</v>
      </c>
      <c r="G1247" s="152" t="s">
        <v>154</v>
      </c>
      <c r="H1247" s="152" t="s">
        <v>5731</v>
      </c>
      <c r="I1247" s="152" t="s">
        <v>150</v>
      </c>
      <c r="J1247" s="152" t="s">
        <v>150</v>
      </c>
      <c r="K1247" s="152" t="s">
        <v>150</v>
      </c>
      <c r="L1247" s="153">
        <v>45292</v>
      </c>
      <c r="M1247" s="154">
        <v>324584</v>
      </c>
      <c r="N1247" s="154">
        <v>251552.59</v>
      </c>
    </row>
    <row r="1248" spans="1:14" ht="13.75" customHeight="1" x14ac:dyDescent="0.35">
      <c r="A1248" s="151" t="s">
        <v>5732</v>
      </c>
      <c r="B1248" s="152" t="s">
        <v>5733</v>
      </c>
      <c r="C1248" s="152" t="s">
        <v>150</v>
      </c>
      <c r="D1248" s="152" t="s">
        <v>829</v>
      </c>
      <c r="E1248" s="151" t="s">
        <v>152</v>
      </c>
      <c r="F1248" s="152" t="s">
        <v>185</v>
      </c>
      <c r="G1248" s="152" t="s">
        <v>154</v>
      </c>
      <c r="H1248" s="152" t="s">
        <v>830</v>
      </c>
      <c r="I1248" s="152" t="s">
        <v>5734</v>
      </c>
      <c r="J1248" s="152" t="s">
        <v>5735</v>
      </c>
      <c r="K1248" s="152" t="s">
        <v>5736</v>
      </c>
      <c r="L1248" s="153">
        <v>44287</v>
      </c>
      <c r="M1248" s="154">
        <v>447123</v>
      </c>
      <c r="N1248" s="154">
        <v>127749.51</v>
      </c>
    </row>
    <row r="1249" spans="1:14" ht="13.75" customHeight="1" x14ac:dyDescent="0.35">
      <c r="A1249" s="151" t="s">
        <v>5737</v>
      </c>
      <c r="B1249" s="152" t="s">
        <v>5738</v>
      </c>
      <c r="C1249" s="152" t="s">
        <v>150</v>
      </c>
      <c r="D1249" s="152" t="s">
        <v>5739</v>
      </c>
      <c r="E1249" s="151" t="s">
        <v>163</v>
      </c>
      <c r="F1249" s="152" t="s">
        <v>2776</v>
      </c>
      <c r="G1249" s="152" t="s">
        <v>154</v>
      </c>
      <c r="H1249" s="152" t="s">
        <v>5740</v>
      </c>
      <c r="I1249" s="152" t="s">
        <v>4462</v>
      </c>
      <c r="J1249" s="152" t="s">
        <v>5741</v>
      </c>
      <c r="K1249" s="152" t="s">
        <v>5742</v>
      </c>
      <c r="L1249" s="153">
        <v>44501</v>
      </c>
      <c r="M1249" s="154">
        <v>3356764</v>
      </c>
      <c r="N1249" s="154">
        <v>391622.41999999993</v>
      </c>
    </row>
    <row r="1250" spans="1:14" ht="13.75" customHeight="1" x14ac:dyDescent="0.35">
      <c r="A1250" s="151" t="s">
        <v>5743</v>
      </c>
      <c r="B1250" s="152" t="s">
        <v>5744</v>
      </c>
      <c r="C1250" s="152" t="s">
        <v>150</v>
      </c>
      <c r="D1250" s="152" t="s">
        <v>2729</v>
      </c>
      <c r="E1250" s="151" t="s">
        <v>260</v>
      </c>
      <c r="F1250" s="152" t="s">
        <v>1766</v>
      </c>
      <c r="G1250" s="152" t="s">
        <v>154</v>
      </c>
      <c r="H1250" s="152" t="s">
        <v>480</v>
      </c>
      <c r="I1250" s="152" t="s">
        <v>150</v>
      </c>
      <c r="J1250" s="152" t="s">
        <v>150</v>
      </c>
      <c r="K1250" s="152" t="s">
        <v>150</v>
      </c>
      <c r="L1250" s="153">
        <v>44926</v>
      </c>
      <c r="M1250" s="154">
        <v>826116.31</v>
      </c>
      <c r="N1250" s="154">
        <v>550744.22</v>
      </c>
    </row>
    <row r="1251" spans="1:14" ht="13.75" customHeight="1" x14ac:dyDescent="0.35">
      <c r="A1251" s="151" t="s">
        <v>5745</v>
      </c>
      <c r="B1251" s="152" t="s">
        <v>5746</v>
      </c>
      <c r="C1251" s="152" t="s">
        <v>150</v>
      </c>
      <c r="D1251" s="152" t="s">
        <v>2729</v>
      </c>
      <c r="E1251" s="151" t="s">
        <v>845</v>
      </c>
      <c r="F1251" s="152" t="s">
        <v>1766</v>
      </c>
      <c r="G1251" s="152" t="s">
        <v>154</v>
      </c>
      <c r="H1251" s="152" t="s">
        <v>480</v>
      </c>
      <c r="I1251" s="152" t="s">
        <v>150</v>
      </c>
      <c r="J1251" s="152" t="s">
        <v>150</v>
      </c>
      <c r="K1251" s="152" t="s">
        <v>150</v>
      </c>
      <c r="L1251" s="153">
        <v>44926</v>
      </c>
      <c r="M1251" s="154">
        <v>2647172.85</v>
      </c>
      <c r="N1251" s="154">
        <v>1544184.17</v>
      </c>
    </row>
    <row r="1252" spans="1:14" ht="13.75" customHeight="1" x14ac:dyDescent="0.35">
      <c r="A1252" s="151" t="s">
        <v>5747</v>
      </c>
      <c r="B1252" s="152" t="s">
        <v>5748</v>
      </c>
      <c r="C1252" s="152" t="s">
        <v>5749</v>
      </c>
      <c r="D1252" s="152" t="s">
        <v>862</v>
      </c>
      <c r="E1252" s="151" t="s">
        <v>152</v>
      </c>
      <c r="F1252" s="152" t="s">
        <v>863</v>
      </c>
      <c r="G1252" s="152" t="s">
        <v>154</v>
      </c>
      <c r="H1252" s="152" t="s">
        <v>1060</v>
      </c>
      <c r="I1252" s="152" t="s">
        <v>5750</v>
      </c>
      <c r="J1252" s="152" t="s">
        <v>5751</v>
      </c>
      <c r="K1252" s="152" t="s">
        <v>5752</v>
      </c>
      <c r="L1252" s="153">
        <v>44651</v>
      </c>
      <c r="M1252" s="154">
        <v>721824.79</v>
      </c>
      <c r="N1252" s="154">
        <v>300760.38000000012</v>
      </c>
    </row>
    <row r="1253" spans="1:14" ht="13.75" customHeight="1" x14ac:dyDescent="0.35">
      <c r="A1253" s="151" t="s">
        <v>5753</v>
      </c>
      <c r="B1253" s="152" t="s">
        <v>5754</v>
      </c>
      <c r="C1253" s="152" t="s">
        <v>150</v>
      </c>
      <c r="D1253" s="152" t="s">
        <v>1152</v>
      </c>
      <c r="E1253" s="151" t="s">
        <v>163</v>
      </c>
      <c r="F1253" s="152" t="s">
        <v>698</v>
      </c>
      <c r="G1253" s="152" t="s">
        <v>154</v>
      </c>
      <c r="H1253" s="152" t="s">
        <v>699</v>
      </c>
      <c r="I1253" s="152" t="s">
        <v>4340</v>
      </c>
      <c r="J1253" s="152" t="s">
        <v>5755</v>
      </c>
      <c r="K1253" s="152" t="s">
        <v>5756</v>
      </c>
      <c r="L1253" s="153">
        <v>44666</v>
      </c>
      <c r="M1253" s="154">
        <v>1097882.99</v>
      </c>
      <c r="N1253" s="154">
        <v>219576.63</v>
      </c>
    </row>
    <row r="1254" spans="1:14" ht="13.75" customHeight="1" x14ac:dyDescent="0.35">
      <c r="A1254" s="151" t="s">
        <v>5757</v>
      </c>
      <c r="B1254" s="152" t="s">
        <v>5758</v>
      </c>
      <c r="C1254" s="152" t="s">
        <v>150</v>
      </c>
      <c r="D1254" s="152" t="s">
        <v>1214</v>
      </c>
      <c r="E1254" s="151" t="s">
        <v>163</v>
      </c>
      <c r="F1254" s="152" t="s">
        <v>1215</v>
      </c>
      <c r="G1254" s="152" t="s">
        <v>154</v>
      </c>
      <c r="H1254" s="152" t="s">
        <v>5759</v>
      </c>
      <c r="I1254" s="152" t="s">
        <v>2741</v>
      </c>
      <c r="J1254" s="152" t="s">
        <v>5760</v>
      </c>
      <c r="K1254" s="152" t="s">
        <v>5761</v>
      </c>
      <c r="L1254" s="153">
        <v>44628</v>
      </c>
      <c r="M1254" s="154">
        <v>107236.76</v>
      </c>
      <c r="N1254" s="154">
        <v>19660.080000000002</v>
      </c>
    </row>
    <row r="1255" spans="1:14" ht="13.75" customHeight="1" x14ac:dyDescent="0.35">
      <c r="A1255" s="151" t="s">
        <v>5762</v>
      </c>
      <c r="B1255" s="152" t="s">
        <v>5763</v>
      </c>
      <c r="C1255" s="152" t="s">
        <v>150</v>
      </c>
      <c r="D1255" s="152" t="s">
        <v>3306</v>
      </c>
      <c r="E1255" s="151" t="s">
        <v>260</v>
      </c>
      <c r="F1255" s="152" t="s">
        <v>261</v>
      </c>
      <c r="G1255" s="152" t="s">
        <v>154</v>
      </c>
      <c r="H1255" s="152" t="s">
        <v>1435</v>
      </c>
      <c r="I1255" s="152" t="s">
        <v>5764</v>
      </c>
      <c r="J1255" s="152" t="s">
        <v>5765</v>
      </c>
      <c r="K1255" s="152" t="s">
        <v>5766</v>
      </c>
      <c r="L1255" s="153">
        <v>44629</v>
      </c>
      <c r="M1255" s="154">
        <v>495895.7</v>
      </c>
      <c r="N1255" s="154">
        <v>293404.98</v>
      </c>
    </row>
    <row r="1256" spans="1:14" ht="13.75" customHeight="1" x14ac:dyDescent="0.35">
      <c r="A1256" s="151" t="s">
        <v>5767</v>
      </c>
      <c r="B1256" s="152" t="s">
        <v>5768</v>
      </c>
      <c r="C1256" s="152" t="s">
        <v>5769</v>
      </c>
      <c r="D1256" s="152" t="s">
        <v>1364</v>
      </c>
      <c r="E1256" s="151" t="s">
        <v>260</v>
      </c>
      <c r="F1256" s="152" t="s">
        <v>863</v>
      </c>
      <c r="G1256" s="152" t="s">
        <v>154</v>
      </c>
      <c r="H1256" s="152" t="s">
        <v>4284</v>
      </c>
      <c r="I1256" s="152" t="s">
        <v>5770</v>
      </c>
      <c r="J1256" s="152" t="s">
        <v>5771</v>
      </c>
      <c r="K1256" s="152" t="s">
        <v>5772</v>
      </c>
      <c r="L1256" s="153">
        <v>44609</v>
      </c>
      <c r="M1256" s="154">
        <v>616820</v>
      </c>
      <c r="N1256" s="154">
        <v>359811.62</v>
      </c>
    </row>
    <row r="1257" spans="1:14" ht="13.75" customHeight="1" x14ac:dyDescent="0.35">
      <c r="A1257" s="151" t="s">
        <v>5773</v>
      </c>
      <c r="B1257" s="152" t="s">
        <v>5649</v>
      </c>
      <c r="C1257" s="152" t="s">
        <v>5650</v>
      </c>
      <c r="D1257" s="152" t="s">
        <v>5774</v>
      </c>
      <c r="E1257" s="151" t="s">
        <v>152</v>
      </c>
      <c r="F1257" s="152" t="s">
        <v>1075</v>
      </c>
      <c r="G1257" s="152" t="s">
        <v>154</v>
      </c>
      <c r="H1257" s="152" t="s">
        <v>5775</v>
      </c>
      <c r="I1257" s="152" t="s">
        <v>5776</v>
      </c>
      <c r="J1257" s="152" t="s">
        <v>5777</v>
      </c>
      <c r="K1257" s="152" t="s">
        <v>5778</v>
      </c>
      <c r="L1257" s="153">
        <v>44682</v>
      </c>
      <c r="M1257" s="154">
        <v>289495.5</v>
      </c>
      <c r="N1257" s="154">
        <v>127515.86</v>
      </c>
    </row>
    <row r="1258" spans="1:14" ht="13.75" customHeight="1" x14ac:dyDescent="0.35">
      <c r="A1258" s="151" t="s">
        <v>5779</v>
      </c>
      <c r="B1258" s="152" t="s">
        <v>5780</v>
      </c>
      <c r="C1258" s="152" t="s">
        <v>5781</v>
      </c>
      <c r="D1258" s="152" t="s">
        <v>199</v>
      </c>
      <c r="E1258" s="151" t="s">
        <v>163</v>
      </c>
      <c r="F1258" s="152" t="s">
        <v>200</v>
      </c>
      <c r="G1258" s="152" t="s">
        <v>154</v>
      </c>
      <c r="H1258" s="152" t="s">
        <v>5782</v>
      </c>
      <c r="I1258" s="152" t="s">
        <v>5783</v>
      </c>
      <c r="J1258" s="152" t="s">
        <v>5784</v>
      </c>
      <c r="K1258" s="152" t="s">
        <v>5785</v>
      </c>
      <c r="L1258" s="153">
        <v>44593</v>
      </c>
      <c r="M1258" s="154">
        <v>114050.6</v>
      </c>
      <c r="N1258" s="154">
        <v>19008.450000000012</v>
      </c>
    </row>
    <row r="1259" spans="1:14" ht="13.75" customHeight="1" x14ac:dyDescent="0.35">
      <c r="A1259" s="151" t="s">
        <v>5786</v>
      </c>
      <c r="B1259" s="152" t="s">
        <v>5787</v>
      </c>
      <c r="C1259" s="152" t="s">
        <v>4688</v>
      </c>
      <c r="D1259" s="152" t="s">
        <v>4819</v>
      </c>
      <c r="E1259" s="151" t="s">
        <v>152</v>
      </c>
      <c r="F1259" s="152" t="s">
        <v>715</v>
      </c>
      <c r="G1259" s="152" t="s">
        <v>220</v>
      </c>
      <c r="H1259" s="152" t="s">
        <v>5788</v>
      </c>
      <c r="I1259" s="152" t="s">
        <v>5789</v>
      </c>
      <c r="J1259" s="152" t="s">
        <v>5790</v>
      </c>
      <c r="K1259" s="152" t="s">
        <v>5791</v>
      </c>
      <c r="L1259" s="153">
        <v>44713</v>
      </c>
      <c r="M1259" s="154">
        <v>412427.17</v>
      </c>
      <c r="N1259" s="154">
        <v>186574.21</v>
      </c>
    </row>
    <row r="1260" spans="1:14" ht="13.75" customHeight="1" x14ac:dyDescent="0.35">
      <c r="A1260" s="151" t="s">
        <v>5792</v>
      </c>
      <c r="B1260" s="152" t="s">
        <v>5793</v>
      </c>
      <c r="C1260" s="152" t="s">
        <v>5794</v>
      </c>
      <c r="D1260" s="152" t="s">
        <v>5419</v>
      </c>
      <c r="E1260" s="151" t="s">
        <v>152</v>
      </c>
      <c r="F1260" s="152" t="s">
        <v>863</v>
      </c>
      <c r="G1260" s="152" t="s">
        <v>154</v>
      </c>
      <c r="H1260" s="152" t="s">
        <v>1365</v>
      </c>
      <c r="I1260" s="152" t="s">
        <v>4272</v>
      </c>
      <c r="J1260" s="152" t="s">
        <v>5795</v>
      </c>
      <c r="K1260" s="152" t="s">
        <v>5796</v>
      </c>
      <c r="L1260" s="153">
        <v>44679</v>
      </c>
      <c r="M1260" s="154">
        <v>587260</v>
      </c>
      <c r="N1260" s="154">
        <v>251682.88</v>
      </c>
    </row>
    <row r="1261" spans="1:14" ht="13.75" customHeight="1" x14ac:dyDescent="0.35">
      <c r="A1261" s="151" t="s">
        <v>5797</v>
      </c>
      <c r="B1261" s="152" t="s">
        <v>5798</v>
      </c>
      <c r="C1261" s="152" t="s">
        <v>150</v>
      </c>
      <c r="D1261" s="152" t="s">
        <v>904</v>
      </c>
      <c r="E1261" s="151" t="s">
        <v>260</v>
      </c>
      <c r="F1261" s="152" t="s">
        <v>905</v>
      </c>
      <c r="G1261" s="152" t="s">
        <v>154</v>
      </c>
      <c r="H1261" s="152" t="s">
        <v>906</v>
      </c>
      <c r="I1261" s="152" t="s">
        <v>5799</v>
      </c>
      <c r="J1261" s="152" t="s">
        <v>5800</v>
      </c>
      <c r="K1261" s="152" t="s">
        <v>5801</v>
      </c>
      <c r="L1261" s="153">
        <v>44835</v>
      </c>
      <c r="M1261" s="154">
        <v>248209.44</v>
      </c>
      <c r="N1261" s="154">
        <v>161336.16</v>
      </c>
    </row>
    <row r="1262" spans="1:14" ht="13.75" customHeight="1" x14ac:dyDescent="0.35">
      <c r="A1262" s="151" t="s">
        <v>5802</v>
      </c>
      <c r="B1262" s="152" t="s">
        <v>5803</v>
      </c>
      <c r="C1262" s="152" t="s">
        <v>1234</v>
      </c>
      <c r="D1262" s="152" t="s">
        <v>951</v>
      </c>
      <c r="E1262" s="151" t="s">
        <v>152</v>
      </c>
      <c r="F1262" s="152" t="s">
        <v>164</v>
      </c>
      <c r="G1262" s="152" t="s">
        <v>154</v>
      </c>
      <c r="H1262" s="152" t="s">
        <v>4114</v>
      </c>
      <c r="I1262" s="152" t="s">
        <v>5804</v>
      </c>
      <c r="J1262" s="152" t="s">
        <v>5805</v>
      </c>
      <c r="K1262" s="152" t="s">
        <v>5806</v>
      </c>
      <c r="L1262" s="153">
        <v>44678</v>
      </c>
      <c r="M1262" s="154">
        <v>428520.72</v>
      </c>
      <c r="N1262" s="154">
        <v>183651.72</v>
      </c>
    </row>
    <row r="1263" spans="1:14" ht="13.75" customHeight="1" x14ac:dyDescent="0.35">
      <c r="A1263" s="151" t="s">
        <v>5807</v>
      </c>
      <c r="B1263" s="152" t="s">
        <v>5808</v>
      </c>
      <c r="C1263" s="152" t="s">
        <v>150</v>
      </c>
      <c r="D1263" s="152" t="s">
        <v>3580</v>
      </c>
      <c r="E1263" s="151" t="s">
        <v>163</v>
      </c>
      <c r="F1263" s="152" t="s">
        <v>1766</v>
      </c>
      <c r="G1263" s="152" t="s">
        <v>154</v>
      </c>
      <c r="H1263" s="152" t="s">
        <v>4015</v>
      </c>
      <c r="I1263" s="152" t="s">
        <v>5809</v>
      </c>
      <c r="J1263" s="152" t="s">
        <v>5810</v>
      </c>
      <c r="K1263" s="152" t="s">
        <v>150</v>
      </c>
      <c r="L1263" s="153">
        <v>44713</v>
      </c>
      <c r="M1263" s="154">
        <v>159000</v>
      </c>
      <c r="N1263" s="154">
        <v>37100</v>
      </c>
    </row>
    <row r="1264" spans="1:14" ht="13.75" customHeight="1" x14ac:dyDescent="0.35">
      <c r="A1264" s="151" t="s">
        <v>5811</v>
      </c>
      <c r="B1264" s="152" t="s">
        <v>5812</v>
      </c>
      <c r="C1264" s="152" t="s">
        <v>150</v>
      </c>
      <c r="D1264" s="152" t="s">
        <v>1254</v>
      </c>
      <c r="E1264" s="151" t="s">
        <v>163</v>
      </c>
      <c r="F1264" s="152" t="s">
        <v>698</v>
      </c>
      <c r="G1264" s="152" t="s">
        <v>154</v>
      </c>
      <c r="H1264" s="152" t="s">
        <v>699</v>
      </c>
      <c r="I1264" s="152" t="s">
        <v>700</v>
      </c>
      <c r="J1264" s="152" t="s">
        <v>5813</v>
      </c>
      <c r="K1264" s="152" t="s">
        <v>150</v>
      </c>
      <c r="L1264" s="153">
        <v>44812</v>
      </c>
      <c r="M1264" s="154">
        <v>161431.92000000001</v>
      </c>
      <c r="N1264" s="154">
        <v>45739.070000000007</v>
      </c>
    </row>
    <row r="1265" spans="1:14" ht="13.75" customHeight="1" x14ac:dyDescent="0.35">
      <c r="A1265" s="151" t="s">
        <v>5814</v>
      </c>
      <c r="B1265" s="152" t="s">
        <v>5815</v>
      </c>
      <c r="C1265" s="152" t="s">
        <v>150</v>
      </c>
      <c r="D1265" s="152" t="s">
        <v>5816</v>
      </c>
      <c r="E1265" s="151" t="s">
        <v>163</v>
      </c>
      <c r="F1265" s="152" t="s">
        <v>698</v>
      </c>
      <c r="G1265" s="152" t="s">
        <v>154</v>
      </c>
      <c r="H1265" s="152" t="s">
        <v>699</v>
      </c>
      <c r="I1265" s="152" t="s">
        <v>700</v>
      </c>
      <c r="J1265" s="152" t="s">
        <v>5817</v>
      </c>
      <c r="K1265" s="152" t="s">
        <v>5818</v>
      </c>
      <c r="L1265" s="153">
        <v>44720</v>
      </c>
      <c r="M1265" s="154">
        <v>439006.08</v>
      </c>
      <c r="N1265" s="154">
        <v>102434.77</v>
      </c>
    </row>
    <row r="1266" spans="1:14" ht="13.75" customHeight="1" x14ac:dyDescent="0.35">
      <c r="A1266" s="151" t="s">
        <v>5819</v>
      </c>
      <c r="B1266" s="152" t="s">
        <v>5820</v>
      </c>
      <c r="C1266" s="152" t="s">
        <v>150</v>
      </c>
      <c r="D1266" s="152" t="s">
        <v>1834</v>
      </c>
      <c r="E1266" s="151" t="s">
        <v>163</v>
      </c>
      <c r="F1266" s="152" t="s">
        <v>4201</v>
      </c>
      <c r="G1266" s="152" t="s">
        <v>154</v>
      </c>
      <c r="H1266" s="152" t="s">
        <v>4551</v>
      </c>
      <c r="I1266" s="152" t="s">
        <v>2960</v>
      </c>
      <c r="J1266" s="152" t="s">
        <v>5821</v>
      </c>
      <c r="K1266" s="152" t="s">
        <v>5822</v>
      </c>
      <c r="L1266" s="153">
        <v>44698</v>
      </c>
      <c r="M1266" s="154">
        <v>171923.63</v>
      </c>
      <c r="N1266" s="154">
        <v>37250.160000000003</v>
      </c>
    </row>
    <row r="1267" spans="1:14" ht="13.75" customHeight="1" x14ac:dyDescent="0.35">
      <c r="A1267" s="151" t="s">
        <v>5823</v>
      </c>
      <c r="B1267" s="152" t="s">
        <v>5824</v>
      </c>
      <c r="C1267" s="152" t="s">
        <v>947</v>
      </c>
      <c r="D1267" s="152" t="s">
        <v>583</v>
      </c>
      <c r="E1267" s="151" t="s">
        <v>152</v>
      </c>
      <c r="F1267" s="152" t="s">
        <v>164</v>
      </c>
      <c r="G1267" s="152" t="s">
        <v>154</v>
      </c>
      <c r="H1267" s="152" t="s">
        <v>942</v>
      </c>
      <c r="I1267" s="152" t="s">
        <v>211</v>
      </c>
      <c r="J1267" s="152" t="s">
        <v>5825</v>
      </c>
      <c r="K1267" s="152" t="s">
        <v>5826</v>
      </c>
      <c r="L1267" s="153">
        <v>44774</v>
      </c>
      <c r="M1267" s="154">
        <v>428100.01</v>
      </c>
      <c r="N1267" s="154">
        <v>203857.15</v>
      </c>
    </row>
    <row r="1268" spans="1:14" ht="13.75" customHeight="1" x14ac:dyDescent="0.35">
      <c r="A1268" s="151" t="s">
        <v>5827</v>
      </c>
      <c r="B1268" s="152" t="s">
        <v>5828</v>
      </c>
      <c r="C1268" s="152" t="s">
        <v>150</v>
      </c>
      <c r="D1268" s="152" t="s">
        <v>1055</v>
      </c>
      <c r="E1268" s="151" t="s">
        <v>260</v>
      </c>
      <c r="F1268" s="152" t="s">
        <v>185</v>
      </c>
      <c r="G1268" s="152" t="s">
        <v>154</v>
      </c>
      <c r="H1268" s="152" t="s">
        <v>5829</v>
      </c>
      <c r="I1268" s="152" t="s">
        <v>5830</v>
      </c>
      <c r="J1268" s="152" t="s">
        <v>150</v>
      </c>
      <c r="K1268" s="152" t="s">
        <v>5831</v>
      </c>
      <c r="L1268" s="153">
        <v>45323</v>
      </c>
      <c r="M1268" s="154">
        <v>737395.78</v>
      </c>
      <c r="N1268" s="154">
        <v>577626.77</v>
      </c>
    </row>
    <row r="1269" spans="1:14" ht="13.75" customHeight="1" x14ac:dyDescent="0.35">
      <c r="A1269" s="151" t="s">
        <v>5832</v>
      </c>
      <c r="B1269" s="152" t="s">
        <v>5833</v>
      </c>
      <c r="C1269" s="152" t="s">
        <v>150</v>
      </c>
      <c r="D1269" s="152" t="s">
        <v>1055</v>
      </c>
      <c r="E1269" s="151" t="s">
        <v>260</v>
      </c>
      <c r="F1269" s="152" t="s">
        <v>185</v>
      </c>
      <c r="G1269" s="152" t="s">
        <v>154</v>
      </c>
      <c r="H1269" s="152" t="s">
        <v>5829</v>
      </c>
      <c r="I1269" s="152" t="s">
        <v>5830</v>
      </c>
      <c r="J1269" s="152" t="s">
        <v>150</v>
      </c>
      <c r="K1269" s="152" t="s">
        <v>5834</v>
      </c>
      <c r="L1269" s="153">
        <v>45323</v>
      </c>
      <c r="M1269" s="154">
        <v>737395.78</v>
      </c>
      <c r="N1269" s="154">
        <v>577626.77</v>
      </c>
    </row>
    <row r="1270" spans="1:14" ht="13.75" customHeight="1" x14ac:dyDescent="0.35">
      <c r="A1270" s="151" t="s">
        <v>5835</v>
      </c>
      <c r="B1270" s="152" t="s">
        <v>5836</v>
      </c>
      <c r="C1270" s="152" t="s">
        <v>150</v>
      </c>
      <c r="D1270" s="152" t="s">
        <v>1055</v>
      </c>
      <c r="E1270" s="151" t="s">
        <v>260</v>
      </c>
      <c r="F1270" s="152" t="s">
        <v>185</v>
      </c>
      <c r="G1270" s="152" t="s">
        <v>154</v>
      </c>
      <c r="H1270" s="152" t="s">
        <v>5829</v>
      </c>
      <c r="I1270" s="152" t="s">
        <v>5830</v>
      </c>
      <c r="J1270" s="152" t="s">
        <v>5837</v>
      </c>
      <c r="K1270" s="152" t="s">
        <v>150</v>
      </c>
      <c r="L1270" s="153">
        <v>45323</v>
      </c>
      <c r="M1270" s="154">
        <v>737395.78</v>
      </c>
      <c r="N1270" s="154">
        <v>577626.77</v>
      </c>
    </row>
    <row r="1271" spans="1:14" ht="13.75" customHeight="1" x14ac:dyDescent="0.35">
      <c r="A1271" s="151" t="s">
        <v>5838</v>
      </c>
      <c r="B1271" s="152" t="s">
        <v>5839</v>
      </c>
      <c r="C1271" s="152" t="s">
        <v>150</v>
      </c>
      <c r="D1271" s="152" t="s">
        <v>318</v>
      </c>
      <c r="E1271" s="151" t="s">
        <v>260</v>
      </c>
      <c r="F1271" s="152" t="s">
        <v>319</v>
      </c>
      <c r="G1271" s="152" t="s">
        <v>154</v>
      </c>
      <c r="H1271" s="152" t="s">
        <v>5840</v>
      </c>
      <c r="I1271" s="152" t="s">
        <v>925</v>
      </c>
      <c r="J1271" s="152" t="s">
        <v>926</v>
      </c>
      <c r="K1271" s="152" t="s">
        <v>5841</v>
      </c>
      <c r="L1271" s="153">
        <v>45352</v>
      </c>
      <c r="M1271" s="154">
        <v>201586</v>
      </c>
      <c r="N1271" s="154">
        <v>159588.93</v>
      </c>
    </row>
    <row r="1272" spans="1:14" ht="13.75" customHeight="1" x14ac:dyDescent="0.35">
      <c r="A1272" s="151" t="s">
        <v>5842</v>
      </c>
      <c r="B1272" s="152" t="s">
        <v>5843</v>
      </c>
      <c r="C1272" s="152" t="s">
        <v>150</v>
      </c>
      <c r="D1272" s="152" t="s">
        <v>318</v>
      </c>
      <c r="E1272" s="151" t="s">
        <v>260</v>
      </c>
      <c r="F1272" s="152" t="s">
        <v>319</v>
      </c>
      <c r="G1272" s="152" t="s">
        <v>154</v>
      </c>
      <c r="H1272" s="152" t="s">
        <v>5840</v>
      </c>
      <c r="I1272" s="152" t="s">
        <v>925</v>
      </c>
      <c r="J1272" s="152" t="s">
        <v>926</v>
      </c>
      <c r="K1272" s="152" t="s">
        <v>5844</v>
      </c>
      <c r="L1272" s="153">
        <v>45352</v>
      </c>
      <c r="M1272" s="154">
        <v>201586</v>
      </c>
      <c r="N1272" s="154">
        <v>159588.93</v>
      </c>
    </row>
    <row r="1273" spans="1:14" ht="13.75" customHeight="1" x14ac:dyDescent="0.35">
      <c r="A1273" s="151" t="s">
        <v>5845</v>
      </c>
      <c r="B1273" s="152" t="s">
        <v>5846</v>
      </c>
      <c r="C1273" s="152" t="s">
        <v>150</v>
      </c>
      <c r="D1273" s="152" t="s">
        <v>318</v>
      </c>
      <c r="E1273" s="151" t="s">
        <v>260</v>
      </c>
      <c r="F1273" s="152" t="s">
        <v>319</v>
      </c>
      <c r="G1273" s="152" t="s">
        <v>154</v>
      </c>
      <c r="H1273" s="152" t="s">
        <v>5840</v>
      </c>
      <c r="I1273" s="152" t="s">
        <v>925</v>
      </c>
      <c r="J1273" s="152" t="s">
        <v>926</v>
      </c>
      <c r="K1273" s="152" t="s">
        <v>5847</v>
      </c>
      <c r="L1273" s="153">
        <v>45352</v>
      </c>
      <c r="M1273" s="154">
        <v>201586</v>
      </c>
      <c r="N1273" s="154">
        <v>159588.93</v>
      </c>
    </row>
    <row r="1274" spans="1:14" ht="13.75" customHeight="1" x14ac:dyDescent="0.35">
      <c r="A1274" s="151" t="s">
        <v>5848</v>
      </c>
      <c r="B1274" s="152" t="s">
        <v>5849</v>
      </c>
      <c r="C1274" s="152" t="s">
        <v>150</v>
      </c>
      <c r="D1274" s="152" t="s">
        <v>318</v>
      </c>
      <c r="E1274" s="151" t="s">
        <v>260</v>
      </c>
      <c r="F1274" s="152" t="s">
        <v>319</v>
      </c>
      <c r="G1274" s="152" t="s">
        <v>154</v>
      </c>
      <c r="H1274" s="152" t="s">
        <v>5840</v>
      </c>
      <c r="I1274" s="152" t="s">
        <v>925</v>
      </c>
      <c r="J1274" s="152" t="s">
        <v>926</v>
      </c>
      <c r="K1274" s="152" t="s">
        <v>5850</v>
      </c>
      <c r="L1274" s="153">
        <v>45352</v>
      </c>
      <c r="M1274" s="154">
        <v>201586</v>
      </c>
      <c r="N1274" s="154">
        <v>159588.93</v>
      </c>
    </row>
    <row r="1275" spans="1:14" ht="13.75" customHeight="1" x14ac:dyDescent="0.35">
      <c r="A1275" s="151" t="s">
        <v>5851</v>
      </c>
      <c r="B1275" s="152" t="s">
        <v>5852</v>
      </c>
      <c r="C1275" s="152" t="s">
        <v>150</v>
      </c>
      <c r="D1275" s="152" t="s">
        <v>318</v>
      </c>
      <c r="E1275" s="151" t="s">
        <v>260</v>
      </c>
      <c r="F1275" s="152" t="s">
        <v>319</v>
      </c>
      <c r="G1275" s="152" t="s">
        <v>154</v>
      </c>
      <c r="H1275" s="152" t="s">
        <v>5853</v>
      </c>
      <c r="I1275" s="152" t="s">
        <v>925</v>
      </c>
      <c r="J1275" s="152" t="s">
        <v>926</v>
      </c>
      <c r="K1275" s="152" t="s">
        <v>5854</v>
      </c>
      <c r="L1275" s="153">
        <v>45352</v>
      </c>
      <c r="M1275" s="154">
        <v>201586</v>
      </c>
      <c r="N1275" s="154">
        <v>159588.93</v>
      </c>
    </row>
    <row r="1276" spans="1:14" ht="13.75" customHeight="1" x14ac:dyDescent="0.35">
      <c r="A1276" s="151" t="s">
        <v>5855</v>
      </c>
      <c r="B1276" s="152" t="s">
        <v>5856</v>
      </c>
      <c r="C1276" s="152" t="s">
        <v>150</v>
      </c>
      <c r="D1276" s="152" t="s">
        <v>930</v>
      </c>
      <c r="E1276" s="151" t="s">
        <v>260</v>
      </c>
      <c r="F1276" s="152" t="s">
        <v>185</v>
      </c>
      <c r="G1276" s="152" t="s">
        <v>154</v>
      </c>
      <c r="H1276" s="152" t="s">
        <v>931</v>
      </c>
      <c r="I1276" s="152" t="s">
        <v>932</v>
      </c>
      <c r="J1276" s="152" t="s">
        <v>933</v>
      </c>
      <c r="K1276" s="152" t="s">
        <v>5857</v>
      </c>
      <c r="L1276" s="153">
        <v>45352</v>
      </c>
      <c r="M1276" s="154">
        <v>485238.5</v>
      </c>
      <c r="N1276" s="154">
        <v>384147.20000000001</v>
      </c>
    </row>
    <row r="1277" spans="1:14" ht="13.75" customHeight="1" x14ac:dyDescent="0.35">
      <c r="A1277" s="151" t="s">
        <v>5858</v>
      </c>
      <c r="B1277" s="152" t="s">
        <v>5859</v>
      </c>
      <c r="C1277" s="152" t="s">
        <v>150</v>
      </c>
      <c r="D1277" s="152" t="s">
        <v>930</v>
      </c>
      <c r="E1277" s="151" t="s">
        <v>260</v>
      </c>
      <c r="F1277" s="152" t="s">
        <v>185</v>
      </c>
      <c r="G1277" s="152" t="s">
        <v>154</v>
      </c>
      <c r="H1277" s="152" t="s">
        <v>931</v>
      </c>
      <c r="I1277" s="152" t="s">
        <v>5860</v>
      </c>
      <c r="J1277" s="152" t="s">
        <v>933</v>
      </c>
      <c r="K1277" s="152" t="s">
        <v>5861</v>
      </c>
      <c r="L1277" s="153">
        <v>45352</v>
      </c>
      <c r="M1277" s="154">
        <v>485238.5</v>
      </c>
      <c r="N1277" s="154">
        <v>384147.20000000001</v>
      </c>
    </row>
    <row r="1278" spans="1:14" ht="13.75" customHeight="1" x14ac:dyDescent="0.35">
      <c r="A1278" s="151" t="s">
        <v>5862</v>
      </c>
      <c r="B1278" s="152" t="s">
        <v>5863</v>
      </c>
      <c r="C1278" s="152" t="s">
        <v>150</v>
      </c>
      <c r="D1278" s="152" t="s">
        <v>930</v>
      </c>
      <c r="E1278" s="151" t="s">
        <v>260</v>
      </c>
      <c r="F1278" s="152" t="s">
        <v>185</v>
      </c>
      <c r="G1278" s="152" t="s">
        <v>154</v>
      </c>
      <c r="H1278" s="152" t="s">
        <v>931</v>
      </c>
      <c r="I1278" s="152" t="s">
        <v>932</v>
      </c>
      <c r="J1278" s="152" t="s">
        <v>933</v>
      </c>
      <c r="K1278" s="152" t="s">
        <v>5864</v>
      </c>
      <c r="L1278" s="153">
        <v>45352</v>
      </c>
      <c r="M1278" s="154">
        <v>485238.5</v>
      </c>
      <c r="N1278" s="154">
        <v>384147.20000000001</v>
      </c>
    </row>
    <row r="1279" spans="1:14" ht="13.75" customHeight="1" x14ac:dyDescent="0.35">
      <c r="A1279" s="151" t="s">
        <v>5865</v>
      </c>
      <c r="B1279" s="152" t="s">
        <v>5866</v>
      </c>
      <c r="C1279" s="152" t="s">
        <v>150</v>
      </c>
      <c r="D1279" s="152" t="s">
        <v>930</v>
      </c>
      <c r="E1279" s="151" t="s">
        <v>260</v>
      </c>
      <c r="F1279" s="152" t="s">
        <v>185</v>
      </c>
      <c r="G1279" s="152" t="s">
        <v>154</v>
      </c>
      <c r="H1279" s="152" t="s">
        <v>931</v>
      </c>
      <c r="I1279" s="152" t="s">
        <v>932</v>
      </c>
      <c r="J1279" s="152" t="s">
        <v>933</v>
      </c>
      <c r="K1279" s="152" t="s">
        <v>5867</v>
      </c>
      <c r="L1279" s="153">
        <v>45352</v>
      </c>
      <c r="M1279" s="154">
        <v>485238.5</v>
      </c>
      <c r="N1279" s="154">
        <v>384147.20000000001</v>
      </c>
    </row>
    <row r="1280" spans="1:14" ht="13.75" customHeight="1" x14ac:dyDescent="0.35">
      <c r="A1280" s="151" t="s">
        <v>5868</v>
      </c>
      <c r="B1280" s="152" t="s">
        <v>5869</v>
      </c>
      <c r="C1280" s="152" t="s">
        <v>150</v>
      </c>
      <c r="D1280" s="152" t="s">
        <v>930</v>
      </c>
      <c r="E1280" s="151" t="s">
        <v>260</v>
      </c>
      <c r="F1280" s="152" t="s">
        <v>185</v>
      </c>
      <c r="G1280" s="152" t="s">
        <v>154</v>
      </c>
      <c r="H1280" s="152" t="s">
        <v>931</v>
      </c>
      <c r="I1280" s="152" t="s">
        <v>5870</v>
      </c>
      <c r="J1280" s="152" t="s">
        <v>933</v>
      </c>
      <c r="K1280" s="152" t="s">
        <v>5871</v>
      </c>
      <c r="L1280" s="153">
        <v>45352</v>
      </c>
      <c r="M1280" s="154">
        <v>485238.5</v>
      </c>
      <c r="N1280" s="154">
        <v>384147.20000000001</v>
      </c>
    </row>
    <row r="1281" spans="1:14" ht="13.75" customHeight="1" x14ac:dyDescent="0.35">
      <c r="A1281" s="151" t="s">
        <v>5872</v>
      </c>
      <c r="B1281" s="152" t="s">
        <v>5873</v>
      </c>
      <c r="C1281" s="152" t="s">
        <v>150</v>
      </c>
      <c r="D1281" s="152" t="s">
        <v>930</v>
      </c>
      <c r="E1281" s="151" t="s">
        <v>260</v>
      </c>
      <c r="F1281" s="152" t="s">
        <v>185</v>
      </c>
      <c r="G1281" s="152" t="s">
        <v>154</v>
      </c>
      <c r="H1281" s="152" t="s">
        <v>931</v>
      </c>
      <c r="I1281" s="152" t="s">
        <v>932</v>
      </c>
      <c r="J1281" s="152" t="s">
        <v>933</v>
      </c>
      <c r="K1281" s="152" t="s">
        <v>5874</v>
      </c>
      <c r="L1281" s="153">
        <v>45352</v>
      </c>
      <c r="M1281" s="154">
        <v>485238.5</v>
      </c>
      <c r="N1281" s="154">
        <v>384147.20000000001</v>
      </c>
    </row>
    <row r="1282" spans="1:14" ht="13.75" customHeight="1" x14ac:dyDescent="0.35">
      <c r="A1282" s="151" t="s">
        <v>5875</v>
      </c>
      <c r="B1282" s="152" t="s">
        <v>5876</v>
      </c>
      <c r="C1282" s="152" t="s">
        <v>150</v>
      </c>
      <c r="D1282" s="152" t="s">
        <v>930</v>
      </c>
      <c r="E1282" s="151" t="s">
        <v>260</v>
      </c>
      <c r="F1282" s="152" t="s">
        <v>185</v>
      </c>
      <c r="G1282" s="152" t="s">
        <v>154</v>
      </c>
      <c r="H1282" s="152" t="s">
        <v>931</v>
      </c>
      <c r="I1282" s="152" t="s">
        <v>932</v>
      </c>
      <c r="J1282" s="152" t="s">
        <v>933</v>
      </c>
      <c r="K1282" s="152" t="s">
        <v>5877</v>
      </c>
      <c r="L1282" s="153">
        <v>45352</v>
      </c>
      <c r="M1282" s="154">
        <v>485238.5</v>
      </c>
      <c r="N1282" s="154">
        <v>384147.20000000001</v>
      </c>
    </row>
    <row r="1283" spans="1:14" ht="13.75" customHeight="1" x14ac:dyDescent="0.35">
      <c r="A1283" s="151" t="s">
        <v>5878</v>
      </c>
      <c r="B1283" s="152" t="s">
        <v>5879</v>
      </c>
      <c r="C1283" s="152" t="s">
        <v>150</v>
      </c>
      <c r="D1283" s="152" t="s">
        <v>930</v>
      </c>
      <c r="E1283" s="151" t="s">
        <v>260</v>
      </c>
      <c r="F1283" s="152" t="s">
        <v>185</v>
      </c>
      <c r="G1283" s="152" t="s">
        <v>154</v>
      </c>
      <c r="H1283" s="152" t="s">
        <v>5880</v>
      </c>
      <c r="I1283" s="152" t="s">
        <v>932</v>
      </c>
      <c r="J1283" s="152" t="s">
        <v>933</v>
      </c>
      <c r="K1283" s="152" t="s">
        <v>5881</v>
      </c>
      <c r="L1283" s="153">
        <v>45352</v>
      </c>
      <c r="M1283" s="154">
        <v>485238.5</v>
      </c>
      <c r="N1283" s="154">
        <v>384147.20000000001</v>
      </c>
    </row>
    <row r="1284" spans="1:14" ht="13.75" customHeight="1" x14ac:dyDescent="0.35">
      <c r="A1284" s="151" t="s">
        <v>5882</v>
      </c>
      <c r="B1284" s="152" t="s">
        <v>5883</v>
      </c>
      <c r="C1284" s="152" t="s">
        <v>150</v>
      </c>
      <c r="D1284" s="152" t="s">
        <v>930</v>
      </c>
      <c r="E1284" s="151" t="s">
        <v>260</v>
      </c>
      <c r="F1284" s="152" t="s">
        <v>185</v>
      </c>
      <c r="G1284" s="152" t="s">
        <v>154</v>
      </c>
      <c r="H1284" s="152" t="s">
        <v>5880</v>
      </c>
      <c r="I1284" s="152" t="s">
        <v>932</v>
      </c>
      <c r="J1284" s="152" t="s">
        <v>933</v>
      </c>
      <c r="K1284" s="152" t="s">
        <v>5884</v>
      </c>
      <c r="L1284" s="153">
        <v>45352</v>
      </c>
      <c r="M1284" s="154">
        <v>485238.5</v>
      </c>
      <c r="N1284" s="154">
        <v>384147.20000000001</v>
      </c>
    </row>
    <row r="1285" spans="1:14" ht="13.75" customHeight="1" x14ac:dyDescent="0.35">
      <c r="A1285" s="151" t="s">
        <v>5885</v>
      </c>
      <c r="B1285" s="152" t="s">
        <v>5886</v>
      </c>
      <c r="C1285" s="152" t="s">
        <v>150</v>
      </c>
      <c r="D1285" s="152" t="s">
        <v>930</v>
      </c>
      <c r="E1285" s="151" t="s">
        <v>260</v>
      </c>
      <c r="F1285" s="152" t="s">
        <v>185</v>
      </c>
      <c r="G1285" s="152" t="s">
        <v>154</v>
      </c>
      <c r="H1285" s="152" t="s">
        <v>5880</v>
      </c>
      <c r="I1285" s="152" t="s">
        <v>932</v>
      </c>
      <c r="J1285" s="152" t="s">
        <v>933</v>
      </c>
      <c r="K1285" s="152" t="s">
        <v>5887</v>
      </c>
      <c r="L1285" s="153">
        <v>45352</v>
      </c>
      <c r="M1285" s="154">
        <v>485238.5</v>
      </c>
      <c r="N1285" s="154">
        <v>384147.20000000001</v>
      </c>
    </row>
    <row r="1286" spans="1:14" ht="13.75" customHeight="1" x14ac:dyDescent="0.35">
      <c r="A1286" s="151" t="s">
        <v>5888</v>
      </c>
      <c r="B1286" s="152" t="s">
        <v>5889</v>
      </c>
      <c r="C1286" s="152" t="s">
        <v>150</v>
      </c>
      <c r="D1286" s="152" t="s">
        <v>930</v>
      </c>
      <c r="E1286" s="151" t="s">
        <v>260</v>
      </c>
      <c r="F1286" s="152" t="s">
        <v>185</v>
      </c>
      <c r="G1286" s="152" t="s">
        <v>154</v>
      </c>
      <c r="H1286" s="152" t="s">
        <v>5880</v>
      </c>
      <c r="I1286" s="152" t="s">
        <v>932</v>
      </c>
      <c r="J1286" s="152" t="s">
        <v>933</v>
      </c>
      <c r="K1286" s="152" t="s">
        <v>5890</v>
      </c>
      <c r="L1286" s="153">
        <v>45352</v>
      </c>
      <c r="M1286" s="154">
        <v>485238.49</v>
      </c>
      <c r="N1286" s="154">
        <v>384147.20000000001</v>
      </c>
    </row>
    <row r="1287" spans="1:14" ht="13.75" customHeight="1" x14ac:dyDescent="0.35">
      <c r="A1287" s="151" t="s">
        <v>5891</v>
      </c>
      <c r="B1287" s="152" t="s">
        <v>5892</v>
      </c>
      <c r="C1287" s="152" t="s">
        <v>150</v>
      </c>
      <c r="D1287" s="152" t="s">
        <v>930</v>
      </c>
      <c r="E1287" s="151" t="s">
        <v>260</v>
      </c>
      <c r="F1287" s="152" t="s">
        <v>185</v>
      </c>
      <c r="G1287" s="152" t="s">
        <v>154</v>
      </c>
      <c r="H1287" s="152" t="s">
        <v>5880</v>
      </c>
      <c r="I1287" s="152" t="s">
        <v>932</v>
      </c>
      <c r="J1287" s="152" t="s">
        <v>933</v>
      </c>
      <c r="K1287" s="152" t="s">
        <v>5893</v>
      </c>
      <c r="L1287" s="153">
        <v>45352</v>
      </c>
      <c r="M1287" s="154">
        <v>485238.49</v>
      </c>
      <c r="N1287" s="154">
        <v>384147.20000000001</v>
      </c>
    </row>
    <row r="1288" spans="1:14" ht="13.75" customHeight="1" x14ac:dyDescent="0.35">
      <c r="A1288" s="151" t="s">
        <v>5894</v>
      </c>
      <c r="B1288" s="152" t="s">
        <v>5895</v>
      </c>
      <c r="C1288" s="152" t="s">
        <v>150</v>
      </c>
      <c r="D1288" s="152" t="s">
        <v>930</v>
      </c>
      <c r="E1288" s="151" t="s">
        <v>260</v>
      </c>
      <c r="F1288" s="152" t="s">
        <v>185</v>
      </c>
      <c r="G1288" s="152" t="s">
        <v>154</v>
      </c>
      <c r="H1288" s="152" t="s">
        <v>5880</v>
      </c>
      <c r="I1288" s="152" t="s">
        <v>932</v>
      </c>
      <c r="J1288" s="152" t="s">
        <v>933</v>
      </c>
      <c r="K1288" s="152" t="s">
        <v>5896</v>
      </c>
      <c r="L1288" s="153">
        <v>45352</v>
      </c>
      <c r="M1288" s="154">
        <v>485238.49</v>
      </c>
      <c r="N1288" s="154">
        <v>384147.20000000001</v>
      </c>
    </row>
    <row r="1289" spans="1:14" ht="13.75" customHeight="1" x14ac:dyDescent="0.35">
      <c r="A1289" s="151" t="s">
        <v>5897</v>
      </c>
      <c r="B1289" s="152" t="s">
        <v>5898</v>
      </c>
      <c r="C1289" s="152" t="s">
        <v>150</v>
      </c>
      <c r="D1289" s="152" t="s">
        <v>930</v>
      </c>
      <c r="E1289" s="151" t="s">
        <v>260</v>
      </c>
      <c r="F1289" s="152" t="s">
        <v>185</v>
      </c>
      <c r="G1289" s="152" t="s">
        <v>154</v>
      </c>
      <c r="H1289" s="152" t="s">
        <v>5880</v>
      </c>
      <c r="I1289" s="152" t="s">
        <v>932</v>
      </c>
      <c r="J1289" s="152" t="s">
        <v>933</v>
      </c>
      <c r="K1289" s="152" t="s">
        <v>5899</v>
      </c>
      <c r="L1289" s="153">
        <v>45352</v>
      </c>
      <c r="M1289" s="154">
        <v>485238.49</v>
      </c>
      <c r="N1289" s="154">
        <v>384147.20000000001</v>
      </c>
    </row>
    <row r="1290" spans="1:14" ht="13.75" customHeight="1" x14ac:dyDescent="0.35">
      <c r="A1290" s="151" t="s">
        <v>5900</v>
      </c>
      <c r="B1290" s="152" t="s">
        <v>5901</v>
      </c>
      <c r="C1290" s="152" t="s">
        <v>150</v>
      </c>
      <c r="D1290" s="152" t="s">
        <v>930</v>
      </c>
      <c r="E1290" s="151" t="s">
        <v>260</v>
      </c>
      <c r="F1290" s="152" t="s">
        <v>185</v>
      </c>
      <c r="G1290" s="152" t="s">
        <v>154</v>
      </c>
      <c r="H1290" s="152" t="s">
        <v>5880</v>
      </c>
      <c r="I1290" s="152" t="s">
        <v>932</v>
      </c>
      <c r="J1290" s="152" t="s">
        <v>933</v>
      </c>
      <c r="K1290" s="152" t="s">
        <v>5902</v>
      </c>
      <c r="L1290" s="153">
        <v>45352</v>
      </c>
      <c r="M1290" s="154">
        <v>485238.49</v>
      </c>
      <c r="N1290" s="154">
        <v>384147.20000000001</v>
      </c>
    </row>
    <row r="1291" spans="1:14" ht="13.75" customHeight="1" x14ac:dyDescent="0.35">
      <c r="A1291" s="151" t="s">
        <v>5903</v>
      </c>
      <c r="B1291" s="152" t="s">
        <v>5904</v>
      </c>
      <c r="C1291" s="152" t="s">
        <v>150</v>
      </c>
      <c r="D1291" s="152" t="s">
        <v>930</v>
      </c>
      <c r="E1291" s="151" t="s">
        <v>260</v>
      </c>
      <c r="F1291" s="152" t="s">
        <v>185</v>
      </c>
      <c r="G1291" s="152" t="s">
        <v>154</v>
      </c>
      <c r="H1291" s="152" t="s">
        <v>830</v>
      </c>
      <c r="I1291" s="152" t="s">
        <v>932</v>
      </c>
      <c r="J1291" s="152" t="s">
        <v>933</v>
      </c>
      <c r="K1291" s="152" t="s">
        <v>5905</v>
      </c>
      <c r="L1291" s="153">
        <v>45352</v>
      </c>
      <c r="M1291" s="154">
        <v>485238.49</v>
      </c>
      <c r="N1291" s="154">
        <v>384147.20000000001</v>
      </c>
    </row>
    <row r="1292" spans="1:14" ht="13.75" customHeight="1" x14ac:dyDescent="0.35">
      <c r="A1292" s="151" t="s">
        <v>5906</v>
      </c>
      <c r="B1292" s="152" t="s">
        <v>5907</v>
      </c>
      <c r="C1292" s="152" t="s">
        <v>150</v>
      </c>
      <c r="D1292" s="152" t="s">
        <v>930</v>
      </c>
      <c r="E1292" s="151" t="s">
        <v>260</v>
      </c>
      <c r="F1292" s="152" t="s">
        <v>185</v>
      </c>
      <c r="G1292" s="152" t="s">
        <v>154</v>
      </c>
      <c r="H1292" s="152" t="s">
        <v>830</v>
      </c>
      <c r="I1292" s="152" t="s">
        <v>932</v>
      </c>
      <c r="J1292" s="152" t="s">
        <v>933</v>
      </c>
      <c r="K1292" s="152" t="s">
        <v>5908</v>
      </c>
      <c r="L1292" s="153">
        <v>45352</v>
      </c>
      <c r="M1292" s="154">
        <v>485238.49</v>
      </c>
      <c r="N1292" s="154">
        <v>384147.20000000001</v>
      </c>
    </row>
    <row r="1293" spans="1:14" ht="13.75" customHeight="1" x14ac:dyDescent="0.35">
      <c r="A1293" s="151" t="s">
        <v>5909</v>
      </c>
      <c r="B1293" s="152" t="s">
        <v>5910</v>
      </c>
      <c r="C1293" s="152" t="s">
        <v>150</v>
      </c>
      <c r="D1293" s="152" t="s">
        <v>930</v>
      </c>
      <c r="E1293" s="151" t="s">
        <v>260</v>
      </c>
      <c r="F1293" s="152" t="s">
        <v>185</v>
      </c>
      <c r="G1293" s="152" t="s">
        <v>154</v>
      </c>
      <c r="H1293" s="152" t="s">
        <v>830</v>
      </c>
      <c r="I1293" s="152" t="s">
        <v>932</v>
      </c>
      <c r="J1293" s="152" t="s">
        <v>933</v>
      </c>
      <c r="K1293" s="152" t="s">
        <v>5911</v>
      </c>
      <c r="L1293" s="153">
        <v>45352</v>
      </c>
      <c r="M1293" s="154">
        <v>485238.49</v>
      </c>
      <c r="N1293" s="154">
        <v>384147.20000000001</v>
      </c>
    </row>
    <row r="1294" spans="1:14" ht="13.75" customHeight="1" x14ac:dyDescent="0.35">
      <c r="A1294" s="151" t="s">
        <v>5912</v>
      </c>
      <c r="B1294" s="152" t="s">
        <v>5913</v>
      </c>
      <c r="C1294" s="152" t="s">
        <v>150</v>
      </c>
      <c r="D1294" s="152" t="s">
        <v>930</v>
      </c>
      <c r="E1294" s="151" t="s">
        <v>260</v>
      </c>
      <c r="F1294" s="152" t="s">
        <v>185</v>
      </c>
      <c r="G1294" s="152" t="s">
        <v>154</v>
      </c>
      <c r="H1294" s="152" t="s">
        <v>830</v>
      </c>
      <c r="I1294" s="152" t="s">
        <v>932</v>
      </c>
      <c r="J1294" s="152" t="s">
        <v>933</v>
      </c>
      <c r="K1294" s="152" t="s">
        <v>5914</v>
      </c>
      <c r="L1294" s="153">
        <v>45352</v>
      </c>
      <c r="M1294" s="154">
        <v>485238.49</v>
      </c>
      <c r="N1294" s="154">
        <v>384147.20000000001</v>
      </c>
    </row>
    <row r="1295" spans="1:14" ht="13.75" customHeight="1" x14ac:dyDescent="0.35">
      <c r="A1295" s="151" t="s">
        <v>5915</v>
      </c>
      <c r="B1295" s="152" t="s">
        <v>5916</v>
      </c>
      <c r="C1295" s="152" t="s">
        <v>150</v>
      </c>
      <c r="D1295" s="152" t="s">
        <v>930</v>
      </c>
      <c r="E1295" s="151" t="s">
        <v>260</v>
      </c>
      <c r="F1295" s="152" t="s">
        <v>185</v>
      </c>
      <c r="G1295" s="152" t="s">
        <v>154</v>
      </c>
      <c r="H1295" s="152" t="s">
        <v>830</v>
      </c>
      <c r="I1295" s="152" t="s">
        <v>932</v>
      </c>
      <c r="J1295" s="152" t="s">
        <v>933</v>
      </c>
      <c r="K1295" s="152" t="s">
        <v>5917</v>
      </c>
      <c r="L1295" s="153">
        <v>45352</v>
      </c>
      <c r="M1295" s="154">
        <v>485238.49</v>
      </c>
      <c r="N1295" s="154">
        <v>384147.20000000001</v>
      </c>
    </row>
    <row r="1296" spans="1:14" ht="13.75" customHeight="1" x14ac:dyDescent="0.35">
      <c r="A1296" s="151" t="s">
        <v>5918</v>
      </c>
      <c r="B1296" s="152" t="s">
        <v>5919</v>
      </c>
      <c r="C1296" s="152" t="s">
        <v>150</v>
      </c>
      <c r="D1296" s="152" t="s">
        <v>930</v>
      </c>
      <c r="E1296" s="151" t="s">
        <v>260</v>
      </c>
      <c r="F1296" s="152" t="s">
        <v>185</v>
      </c>
      <c r="G1296" s="152" t="s">
        <v>154</v>
      </c>
      <c r="H1296" s="152" t="s">
        <v>830</v>
      </c>
      <c r="I1296" s="152" t="s">
        <v>932</v>
      </c>
      <c r="J1296" s="152" t="s">
        <v>933</v>
      </c>
      <c r="K1296" s="152" t="s">
        <v>5920</v>
      </c>
      <c r="L1296" s="153">
        <v>45352</v>
      </c>
      <c r="M1296" s="154">
        <v>485238.6</v>
      </c>
      <c r="N1296" s="154">
        <v>384147.20000000001</v>
      </c>
    </row>
    <row r="1297" spans="1:14" ht="13.75" customHeight="1" x14ac:dyDescent="0.35">
      <c r="A1297" s="151" t="s">
        <v>5921</v>
      </c>
      <c r="B1297" s="152" t="s">
        <v>5922</v>
      </c>
      <c r="C1297" s="152" t="s">
        <v>150</v>
      </c>
      <c r="D1297" s="152" t="s">
        <v>318</v>
      </c>
      <c r="E1297" s="151" t="s">
        <v>260</v>
      </c>
      <c r="F1297" s="152" t="s">
        <v>319</v>
      </c>
      <c r="G1297" s="152" t="s">
        <v>154</v>
      </c>
      <c r="H1297" s="152" t="s">
        <v>5923</v>
      </c>
      <c r="I1297" s="152" t="s">
        <v>925</v>
      </c>
      <c r="J1297" s="152" t="s">
        <v>5924</v>
      </c>
      <c r="K1297" s="152" t="s">
        <v>5925</v>
      </c>
      <c r="L1297" s="153">
        <v>45352</v>
      </c>
      <c r="M1297" s="154">
        <v>304063</v>
      </c>
      <c r="N1297" s="154">
        <v>240716.54</v>
      </c>
    </row>
    <row r="1298" spans="1:14" ht="13.75" customHeight="1" x14ac:dyDescent="0.35">
      <c r="A1298" s="151" t="s">
        <v>5926</v>
      </c>
      <c r="B1298" s="152" t="s">
        <v>5927</v>
      </c>
      <c r="C1298" s="152" t="s">
        <v>150</v>
      </c>
      <c r="D1298" s="152" t="s">
        <v>318</v>
      </c>
      <c r="E1298" s="151" t="s">
        <v>260</v>
      </c>
      <c r="F1298" s="152" t="s">
        <v>319</v>
      </c>
      <c r="G1298" s="152" t="s">
        <v>154</v>
      </c>
      <c r="H1298" s="152" t="s">
        <v>5923</v>
      </c>
      <c r="I1298" s="152" t="s">
        <v>925</v>
      </c>
      <c r="J1298" s="152" t="s">
        <v>5924</v>
      </c>
      <c r="K1298" s="152" t="s">
        <v>5928</v>
      </c>
      <c r="L1298" s="153">
        <v>45352</v>
      </c>
      <c r="M1298" s="154">
        <v>304063</v>
      </c>
      <c r="N1298" s="154">
        <v>240716.54</v>
      </c>
    </row>
    <row r="1299" spans="1:14" ht="13.75" customHeight="1" x14ac:dyDescent="0.35">
      <c r="A1299" s="151" t="s">
        <v>5929</v>
      </c>
      <c r="B1299" s="152" t="s">
        <v>5930</v>
      </c>
      <c r="C1299" s="152" t="s">
        <v>150</v>
      </c>
      <c r="D1299" s="152" t="s">
        <v>318</v>
      </c>
      <c r="E1299" s="151" t="s">
        <v>260</v>
      </c>
      <c r="F1299" s="152" t="s">
        <v>319</v>
      </c>
      <c r="G1299" s="152" t="s">
        <v>154</v>
      </c>
      <c r="H1299" s="152" t="s">
        <v>5931</v>
      </c>
      <c r="I1299" s="152" t="s">
        <v>925</v>
      </c>
      <c r="J1299" s="152" t="s">
        <v>5924</v>
      </c>
      <c r="K1299" s="152" t="s">
        <v>5932</v>
      </c>
      <c r="L1299" s="153">
        <v>45352</v>
      </c>
      <c r="M1299" s="154">
        <v>304063</v>
      </c>
      <c r="N1299" s="154">
        <v>240716.54</v>
      </c>
    </row>
    <row r="1300" spans="1:14" ht="13.75" customHeight="1" x14ac:dyDescent="0.35">
      <c r="A1300" s="151" t="s">
        <v>5933</v>
      </c>
      <c r="B1300" s="152" t="s">
        <v>5934</v>
      </c>
      <c r="C1300" s="152" t="s">
        <v>150</v>
      </c>
      <c r="D1300" s="152" t="s">
        <v>318</v>
      </c>
      <c r="E1300" s="151" t="s">
        <v>260</v>
      </c>
      <c r="F1300" s="152" t="s">
        <v>319</v>
      </c>
      <c r="G1300" s="152" t="s">
        <v>154</v>
      </c>
      <c r="H1300" s="152" t="s">
        <v>5931</v>
      </c>
      <c r="I1300" s="152" t="s">
        <v>925</v>
      </c>
      <c r="J1300" s="152" t="s">
        <v>5924</v>
      </c>
      <c r="K1300" s="152" t="s">
        <v>5935</v>
      </c>
      <c r="L1300" s="153">
        <v>45352</v>
      </c>
      <c r="M1300" s="154">
        <v>304063</v>
      </c>
      <c r="N1300" s="154">
        <v>240716.54</v>
      </c>
    </row>
    <row r="1301" spans="1:14" ht="13.75" customHeight="1" x14ac:dyDescent="0.35">
      <c r="A1301" s="151" t="s">
        <v>5936</v>
      </c>
      <c r="B1301" s="152" t="s">
        <v>5937</v>
      </c>
      <c r="C1301" s="152" t="s">
        <v>150</v>
      </c>
      <c r="D1301" s="152" t="s">
        <v>318</v>
      </c>
      <c r="E1301" s="151" t="s">
        <v>260</v>
      </c>
      <c r="F1301" s="152" t="s">
        <v>319</v>
      </c>
      <c r="G1301" s="152" t="s">
        <v>154</v>
      </c>
      <c r="H1301" s="152" t="s">
        <v>3136</v>
      </c>
      <c r="I1301" s="152" t="s">
        <v>925</v>
      </c>
      <c r="J1301" s="152" t="s">
        <v>5924</v>
      </c>
      <c r="K1301" s="152" t="s">
        <v>5938</v>
      </c>
      <c r="L1301" s="153">
        <v>45352</v>
      </c>
      <c r="M1301" s="154">
        <v>304063</v>
      </c>
      <c r="N1301" s="154">
        <v>240716.54</v>
      </c>
    </row>
    <row r="1302" spans="1:14" ht="13.75" customHeight="1" x14ac:dyDescent="0.35">
      <c r="A1302" s="151" t="s">
        <v>5939</v>
      </c>
      <c r="B1302" s="152" t="s">
        <v>5940</v>
      </c>
      <c r="C1302" s="152" t="s">
        <v>150</v>
      </c>
      <c r="D1302" s="152" t="s">
        <v>318</v>
      </c>
      <c r="E1302" s="151" t="s">
        <v>260</v>
      </c>
      <c r="F1302" s="152" t="s">
        <v>319</v>
      </c>
      <c r="G1302" s="152" t="s">
        <v>154</v>
      </c>
      <c r="H1302" s="152" t="s">
        <v>5941</v>
      </c>
      <c r="I1302" s="152" t="s">
        <v>925</v>
      </c>
      <c r="J1302" s="152" t="s">
        <v>5924</v>
      </c>
      <c r="K1302" s="152" t="s">
        <v>5942</v>
      </c>
      <c r="L1302" s="153">
        <v>45352</v>
      </c>
      <c r="M1302" s="154">
        <v>304063</v>
      </c>
      <c r="N1302" s="154">
        <v>240716.54</v>
      </c>
    </row>
    <row r="1303" spans="1:14" ht="13.75" customHeight="1" x14ac:dyDescent="0.35">
      <c r="A1303" s="151" t="s">
        <v>5943</v>
      </c>
      <c r="B1303" s="152" t="s">
        <v>5944</v>
      </c>
      <c r="C1303" s="152" t="s">
        <v>150</v>
      </c>
      <c r="D1303" s="152" t="s">
        <v>318</v>
      </c>
      <c r="E1303" s="151" t="s">
        <v>260</v>
      </c>
      <c r="F1303" s="152" t="s">
        <v>319</v>
      </c>
      <c r="G1303" s="152" t="s">
        <v>154</v>
      </c>
      <c r="H1303" s="152" t="s">
        <v>5853</v>
      </c>
      <c r="I1303" s="152" t="s">
        <v>4456</v>
      </c>
      <c r="J1303" s="152" t="s">
        <v>5945</v>
      </c>
      <c r="K1303" s="152" t="s">
        <v>5946</v>
      </c>
      <c r="L1303" s="153">
        <v>45261</v>
      </c>
      <c r="M1303" s="154">
        <v>850175</v>
      </c>
      <c r="N1303" s="154">
        <v>651800.84</v>
      </c>
    </row>
    <row r="1304" spans="1:14" ht="13.75" customHeight="1" x14ac:dyDescent="0.35">
      <c r="A1304" s="151" t="s">
        <v>5947</v>
      </c>
      <c r="B1304" s="152" t="s">
        <v>5948</v>
      </c>
      <c r="C1304" s="152" t="s">
        <v>150</v>
      </c>
      <c r="D1304" s="152" t="s">
        <v>318</v>
      </c>
      <c r="E1304" s="151" t="s">
        <v>260</v>
      </c>
      <c r="F1304" s="152" t="s">
        <v>319</v>
      </c>
      <c r="G1304" s="152" t="s">
        <v>154</v>
      </c>
      <c r="H1304" s="152" t="s">
        <v>924</v>
      </c>
      <c r="I1304" s="152" t="s">
        <v>4456</v>
      </c>
      <c r="J1304" s="152" t="s">
        <v>5945</v>
      </c>
      <c r="K1304" s="152" t="s">
        <v>5949</v>
      </c>
      <c r="L1304" s="153">
        <v>45261</v>
      </c>
      <c r="M1304" s="154">
        <v>850175</v>
      </c>
      <c r="N1304" s="154">
        <v>651800.84</v>
      </c>
    </row>
    <row r="1305" spans="1:14" ht="13.75" customHeight="1" x14ac:dyDescent="0.35">
      <c r="A1305" s="151" t="s">
        <v>5950</v>
      </c>
      <c r="B1305" s="152" t="s">
        <v>5951</v>
      </c>
      <c r="C1305" s="152" t="s">
        <v>150</v>
      </c>
      <c r="D1305" s="152" t="s">
        <v>318</v>
      </c>
      <c r="E1305" s="151" t="s">
        <v>260</v>
      </c>
      <c r="F1305" s="152" t="s">
        <v>319</v>
      </c>
      <c r="G1305" s="152" t="s">
        <v>154</v>
      </c>
      <c r="H1305" s="152" t="s">
        <v>5952</v>
      </c>
      <c r="I1305" s="152" t="s">
        <v>4456</v>
      </c>
      <c r="J1305" s="152" t="s">
        <v>5945</v>
      </c>
      <c r="K1305" s="152" t="s">
        <v>5953</v>
      </c>
      <c r="L1305" s="153">
        <v>45261</v>
      </c>
      <c r="M1305" s="154">
        <v>850175</v>
      </c>
      <c r="N1305" s="154">
        <v>651800.84</v>
      </c>
    </row>
    <row r="1306" spans="1:14" ht="13.75" customHeight="1" x14ac:dyDescent="0.35">
      <c r="A1306" s="151" t="s">
        <v>5954</v>
      </c>
      <c r="B1306" s="152" t="s">
        <v>5955</v>
      </c>
      <c r="C1306" s="152" t="s">
        <v>150</v>
      </c>
      <c r="D1306" s="152" t="s">
        <v>318</v>
      </c>
      <c r="E1306" s="151" t="s">
        <v>260</v>
      </c>
      <c r="F1306" s="152" t="s">
        <v>319</v>
      </c>
      <c r="G1306" s="152" t="s">
        <v>154</v>
      </c>
      <c r="H1306" s="152" t="s">
        <v>5956</v>
      </c>
      <c r="I1306" s="152" t="s">
        <v>4456</v>
      </c>
      <c r="J1306" s="152" t="s">
        <v>5957</v>
      </c>
      <c r="K1306" s="152" t="s">
        <v>5958</v>
      </c>
      <c r="L1306" s="153">
        <v>45292</v>
      </c>
      <c r="M1306" s="154">
        <v>782123</v>
      </c>
      <c r="N1306" s="154">
        <v>606145.34</v>
      </c>
    </row>
    <row r="1307" spans="1:14" ht="13.75" customHeight="1" x14ac:dyDescent="0.35">
      <c r="A1307" s="151" t="s">
        <v>5959</v>
      </c>
      <c r="B1307" s="152" t="s">
        <v>5960</v>
      </c>
      <c r="C1307" s="152" t="s">
        <v>150</v>
      </c>
      <c r="D1307" s="152" t="s">
        <v>318</v>
      </c>
      <c r="E1307" s="151" t="s">
        <v>260</v>
      </c>
      <c r="F1307" s="152" t="s">
        <v>319</v>
      </c>
      <c r="G1307" s="152" t="s">
        <v>154</v>
      </c>
      <c r="H1307" s="152" t="s">
        <v>5961</v>
      </c>
      <c r="I1307" s="152" t="s">
        <v>4456</v>
      </c>
      <c r="J1307" s="152" t="s">
        <v>5957</v>
      </c>
      <c r="K1307" s="152" t="s">
        <v>5962</v>
      </c>
      <c r="L1307" s="153">
        <v>45292</v>
      </c>
      <c r="M1307" s="154">
        <v>1012741</v>
      </c>
      <c r="N1307" s="154">
        <v>784874.27</v>
      </c>
    </row>
    <row r="1308" spans="1:14" ht="13.75" customHeight="1" x14ac:dyDescent="0.35">
      <c r="A1308" s="151" t="s">
        <v>5963</v>
      </c>
      <c r="B1308" s="152" t="s">
        <v>5964</v>
      </c>
      <c r="C1308" s="152" t="s">
        <v>150</v>
      </c>
      <c r="D1308" s="152" t="s">
        <v>318</v>
      </c>
      <c r="E1308" s="151" t="s">
        <v>260</v>
      </c>
      <c r="F1308" s="152" t="s">
        <v>319</v>
      </c>
      <c r="G1308" s="152" t="s">
        <v>154</v>
      </c>
      <c r="H1308" s="152" t="s">
        <v>5965</v>
      </c>
      <c r="I1308" s="152" t="s">
        <v>4456</v>
      </c>
      <c r="J1308" s="152" t="s">
        <v>5966</v>
      </c>
      <c r="K1308" s="152" t="s">
        <v>5967</v>
      </c>
      <c r="L1308" s="153">
        <v>45261</v>
      </c>
      <c r="M1308" s="154">
        <v>1111698</v>
      </c>
      <c r="N1308" s="154">
        <v>852301.8</v>
      </c>
    </row>
    <row r="1309" spans="1:14" ht="13.75" customHeight="1" x14ac:dyDescent="0.35">
      <c r="A1309" s="151" t="s">
        <v>5968</v>
      </c>
      <c r="B1309" s="152" t="s">
        <v>5969</v>
      </c>
      <c r="C1309" s="152" t="s">
        <v>150</v>
      </c>
      <c r="D1309" s="152" t="s">
        <v>318</v>
      </c>
      <c r="E1309" s="151" t="s">
        <v>260</v>
      </c>
      <c r="F1309" s="152" t="s">
        <v>319</v>
      </c>
      <c r="G1309" s="152" t="s">
        <v>154</v>
      </c>
      <c r="H1309" s="152" t="s">
        <v>5965</v>
      </c>
      <c r="I1309" s="152" t="s">
        <v>4456</v>
      </c>
      <c r="J1309" s="152" t="s">
        <v>5970</v>
      </c>
      <c r="K1309" s="152" t="s">
        <v>5971</v>
      </c>
      <c r="L1309" s="153">
        <v>45292</v>
      </c>
      <c r="M1309" s="154">
        <v>2205081.4900000002</v>
      </c>
      <c r="N1309" s="154">
        <v>1708938.17</v>
      </c>
    </row>
    <row r="1310" spans="1:14" ht="13.75" customHeight="1" x14ac:dyDescent="0.35">
      <c r="A1310" s="151" t="s">
        <v>5972</v>
      </c>
      <c r="B1310" s="152" t="s">
        <v>5973</v>
      </c>
      <c r="C1310" s="152" t="s">
        <v>150</v>
      </c>
      <c r="D1310" s="152" t="s">
        <v>318</v>
      </c>
      <c r="E1310" s="151" t="s">
        <v>260</v>
      </c>
      <c r="F1310" s="152" t="s">
        <v>319</v>
      </c>
      <c r="G1310" s="152" t="s">
        <v>154</v>
      </c>
      <c r="H1310" s="152" t="s">
        <v>5965</v>
      </c>
      <c r="I1310" s="152" t="s">
        <v>4456</v>
      </c>
      <c r="J1310" s="152" t="s">
        <v>5974</v>
      </c>
      <c r="K1310" s="152" t="s">
        <v>5975</v>
      </c>
      <c r="L1310" s="153">
        <v>45292</v>
      </c>
      <c r="M1310" s="154">
        <v>2231809</v>
      </c>
      <c r="N1310" s="154">
        <v>1729651.97</v>
      </c>
    </row>
    <row r="1311" spans="1:14" ht="13.75" customHeight="1" x14ac:dyDescent="0.35">
      <c r="A1311" s="151" t="s">
        <v>5976</v>
      </c>
      <c r="B1311" s="152" t="s">
        <v>5977</v>
      </c>
      <c r="C1311" s="152" t="s">
        <v>150</v>
      </c>
      <c r="D1311" s="152" t="s">
        <v>318</v>
      </c>
      <c r="E1311" s="151" t="s">
        <v>260</v>
      </c>
      <c r="F1311" s="152" t="s">
        <v>319</v>
      </c>
      <c r="G1311" s="152" t="s">
        <v>154</v>
      </c>
      <c r="H1311" s="152" t="s">
        <v>5965</v>
      </c>
      <c r="I1311" s="152" t="s">
        <v>4456</v>
      </c>
      <c r="J1311" s="152" t="s">
        <v>5978</v>
      </c>
      <c r="K1311" s="152" t="s">
        <v>5979</v>
      </c>
      <c r="L1311" s="153">
        <v>45292</v>
      </c>
      <c r="M1311" s="154">
        <v>2231809</v>
      </c>
      <c r="N1311" s="154">
        <v>1729651.97</v>
      </c>
    </row>
    <row r="1312" spans="1:14" ht="13.75" customHeight="1" x14ac:dyDescent="0.35">
      <c r="A1312" s="151" t="s">
        <v>5980</v>
      </c>
      <c r="B1312" s="152" t="s">
        <v>5981</v>
      </c>
      <c r="C1312" s="152" t="s">
        <v>150</v>
      </c>
      <c r="D1312" s="152" t="s">
        <v>318</v>
      </c>
      <c r="E1312" s="151" t="s">
        <v>260</v>
      </c>
      <c r="F1312" s="152" t="s">
        <v>319</v>
      </c>
      <c r="G1312" s="152" t="s">
        <v>154</v>
      </c>
      <c r="H1312" s="152" t="s">
        <v>5728</v>
      </c>
      <c r="I1312" s="152" t="s">
        <v>4456</v>
      </c>
      <c r="J1312" s="152" t="s">
        <v>5978</v>
      </c>
      <c r="K1312" s="152" t="s">
        <v>5982</v>
      </c>
      <c r="L1312" s="153">
        <v>45292</v>
      </c>
      <c r="M1312" s="154">
        <v>2231809</v>
      </c>
      <c r="N1312" s="154">
        <v>1729651.97</v>
      </c>
    </row>
    <row r="1313" spans="1:14" ht="13.75" customHeight="1" x14ac:dyDescent="0.35">
      <c r="A1313" s="151" t="s">
        <v>5983</v>
      </c>
      <c r="B1313" s="152" t="s">
        <v>5984</v>
      </c>
      <c r="C1313" s="152" t="s">
        <v>150</v>
      </c>
      <c r="D1313" s="152" t="s">
        <v>1055</v>
      </c>
      <c r="E1313" s="151" t="s">
        <v>260</v>
      </c>
      <c r="F1313" s="152" t="s">
        <v>185</v>
      </c>
      <c r="G1313" s="152" t="s">
        <v>154</v>
      </c>
      <c r="H1313" s="152" t="s">
        <v>5985</v>
      </c>
      <c r="I1313" s="152" t="s">
        <v>5830</v>
      </c>
      <c r="J1313" s="152" t="s">
        <v>150</v>
      </c>
      <c r="K1313" s="152" t="s">
        <v>5986</v>
      </c>
      <c r="L1313" s="153">
        <v>45231</v>
      </c>
      <c r="M1313" s="154">
        <v>852660.77</v>
      </c>
      <c r="N1313" s="154">
        <v>646601.04</v>
      </c>
    </row>
    <row r="1314" spans="1:14" ht="13.75" customHeight="1" x14ac:dyDescent="0.35">
      <c r="A1314" s="151" t="s">
        <v>5987</v>
      </c>
      <c r="B1314" s="152" t="s">
        <v>5988</v>
      </c>
      <c r="C1314" s="152" t="s">
        <v>150</v>
      </c>
      <c r="D1314" s="152" t="s">
        <v>1055</v>
      </c>
      <c r="E1314" s="151" t="s">
        <v>260</v>
      </c>
      <c r="F1314" s="152" t="s">
        <v>185</v>
      </c>
      <c r="G1314" s="152" t="s">
        <v>154</v>
      </c>
      <c r="H1314" s="152" t="s">
        <v>5989</v>
      </c>
      <c r="I1314" s="152" t="s">
        <v>5830</v>
      </c>
      <c r="J1314" s="152" t="s">
        <v>150</v>
      </c>
      <c r="K1314" s="152" t="s">
        <v>5990</v>
      </c>
      <c r="L1314" s="153">
        <v>45323</v>
      </c>
      <c r="M1314" s="154">
        <v>852660.95</v>
      </c>
      <c r="N1314" s="154">
        <v>667917.72</v>
      </c>
    </row>
    <row r="1315" spans="1:14" ht="13.75" customHeight="1" x14ac:dyDescent="0.35">
      <c r="A1315" s="151" t="s">
        <v>5991</v>
      </c>
      <c r="B1315" s="152" t="s">
        <v>5992</v>
      </c>
      <c r="C1315" s="152" t="s">
        <v>150</v>
      </c>
      <c r="D1315" s="152" t="s">
        <v>1055</v>
      </c>
      <c r="E1315" s="151" t="s">
        <v>260</v>
      </c>
      <c r="F1315" s="152" t="s">
        <v>185</v>
      </c>
      <c r="G1315" s="152" t="s">
        <v>154</v>
      </c>
      <c r="H1315" s="152" t="s">
        <v>5993</v>
      </c>
      <c r="I1315" s="152" t="s">
        <v>5830</v>
      </c>
      <c r="J1315" s="152" t="s">
        <v>150</v>
      </c>
      <c r="K1315" s="152" t="s">
        <v>5994</v>
      </c>
      <c r="L1315" s="153">
        <v>45231</v>
      </c>
      <c r="M1315" s="154">
        <v>904383.72</v>
      </c>
      <c r="N1315" s="154">
        <v>685824.34</v>
      </c>
    </row>
    <row r="1316" spans="1:14" ht="13.75" customHeight="1" x14ac:dyDescent="0.35">
      <c r="A1316" s="151" t="s">
        <v>5995</v>
      </c>
      <c r="B1316" s="152" t="s">
        <v>5996</v>
      </c>
      <c r="C1316" s="152" t="s">
        <v>150</v>
      </c>
      <c r="D1316" s="152" t="s">
        <v>1055</v>
      </c>
      <c r="E1316" s="151" t="s">
        <v>260</v>
      </c>
      <c r="F1316" s="152" t="s">
        <v>185</v>
      </c>
      <c r="G1316" s="152" t="s">
        <v>154</v>
      </c>
      <c r="H1316" s="152" t="s">
        <v>5993</v>
      </c>
      <c r="I1316" s="152" t="s">
        <v>5830</v>
      </c>
      <c r="J1316" s="152" t="s">
        <v>150</v>
      </c>
      <c r="K1316" s="152" t="s">
        <v>5997</v>
      </c>
      <c r="L1316" s="153">
        <v>45231</v>
      </c>
      <c r="M1316" s="154">
        <v>904383.72</v>
      </c>
      <c r="N1316" s="154">
        <v>685824.34</v>
      </c>
    </row>
    <row r="1317" spans="1:14" ht="13.75" customHeight="1" x14ac:dyDescent="0.35">
      <c r="A1317" s="151" t="s">
        <v>5998</v>
      </c>
      <c r="B1317" s="152" t="s">
        <v>5999</v>
      </c>
      <c r="C1317" s="152" t="s">
        <v>150</v>
      </c>
      <c r="D1317" s="152" t="s">
        <v>1055</v>
      </c>
      <c r="E1317" s="151" t="s">
        <v>260</v>
      </c>
      <c r="F1317" s="152" t="s">
        <v>185</v>
      </c>
      <c r="G1317" s="152" t="s">
        <v>154</v>
      </c>
      <c r="H1317" s="152" t="s">
        <v>5993</v>
      </c>
      <c r="I1317" s="152" t="s">
        <v>5830</v>
      </c>
      <c r="J1317" s="152" t="s">
        <v>150</v>
      </c>
      <c r="K1317" s="152" t="s">
        <v>6000</v>
      </c>
      <c r="L1317" s="153">
        <v>45231</v>
      </c>
      <c r="M1317" s="154">
        <v>904383.72</v>
      </c>
      <c r="N1317" s="154">
        <v>685824.34</v>
      </c>
    </row>
    <row r="1318" spans="1:14" ht="13.75" customHeight="1" x14ac:dyDescent="0.35">
      <c r="A1318" s="151" t="s">
        <v>6001</v>
      </c>
      <c r="B1318" s="152" t="s">
        <v>6002</v>
      </c>
      <c r="C1318" s="152" t="s">
        <v>150</v>
      </c>
      <c r="D1318" s="152" t="s">
        <v>1055</v>
      </c>
      <c r="E1318" s="151" t="s">
        <v>260</v>
      </c>
      <c r="F1318" s="152" t="s">
        <v>185</v>
      </c>
      <c r="G1318" s="152" t="s">
        <v>154</v>
      </c>
      <c r="H1318" s="152" t="s">
        <v>5993</v>
      </c>
      <c r="I1318" s="152" t="s">
        <v>5830</v>
      </c>
      <c r="J1318" s="152" t="s">
        <v>150</v>
      </c>
      <c r="K1318" s="152" t="s">
        <v>6003</v>
      </c>
      <c r="L1318" s="153">
        <v>45231</v>
      </c>
      <c r="M1318" s="154">
        <v>904383.72</v>
      </c>
      <c r="N1318" s="154">
        <v>685824.34</v>
      </c>
    </row>
    <row r="1319" spans="1:14" ht="13.75" customHeight="1" x14ac:dyDescent="0.35">
      <c r="A1319" s="151" t="s">
        <v>6004</v>
      </c>
      <c r="B1319" s="152" t="s">
        <v>6005</v>
      </c>
      <c r="C1319" s="152" t="s">
        <v>150</v>
      </c>
      <c r="D1319" s="152" t="s">
        <v>1055</v>
      </c>
      <c r="E1319" s="151" t="s">
        <v>260</v>
      </c>
      <c r="F1319" s="152" t="s">
        <v>185</v>
      </c>
      <c r="G1319" s="152" t="s">
        <v>154</v>
      </c>
      <c r="H1319" s="152" t="s">
        <v>5993</v>
      </c>
      <c r="I1319" s="152" t="s">
        <v>5830</v>
      </c>
      <c r="J1319" s="152" t="s">
        <v>150</v>
      </c>
      <c r="K1319" s="152" t="s">
        <v>6006</v>
      </c>
      <c r="L1319" s="153">
        <v>45231</v>
      </c>
      <c r="M1319" s="154">
        <v>904383.72</v>
      </c>
      <c r="N1319" s="154">
        <v>685824.34</v>
      </c>
    </row>
    <row r="1320" spans="1:14" ht="13.75" customHeight="1" x14ac:dyDescent="0.35">
      <c r="A1320" s="151" t="s">
        <v>6007</v>
      </c>
      <c r="B1320" s="152" t="s">
        <v>6008</v>
      </c>
      <c r="C1320" s="152" t="s">
        <v>150</v>
      </c>
      <c r="D1320" s="152" t="s">
        <v>1055</v>
      </c>
      <c r="E1320" s="151" t="s">
        <v>260</v>
      </c>
      <c r="F1320" s="152" t="s">
        <v>185</v>
      </c>
      <c r="G1320" s="152" t="s">
        <v>154</v>
      </c>
      <c r="H1320" s="152" t="s">
        <v>5993</v>
      </c>
      <c r="I1320" s="152" t="s">
        <v>5830</v>
      </c>
      <c r="J1320" s="152" t="s">
        <v>150</v>
      </c>
      <c r="K1320" s="152" t="s">
        <v>6009</v>
      </c>
      <c r="L1320" s="153">
        <v>45231</v>
      </c>
      <c r="M1320" s="154">
        <v>904383.72</v>
      </c>
      <c r="N1320" s="154">
        <v>685824.34</v>
      </c>
    </row>
    <row r="1321" spans="1:14" ht="13.75" customHeight="1" x14ac:dyDescent="0.35">
      <c r="A1321" s="151" t="s">
        <v>6010</v>
      </c>
      <c r="B1321" s="152" t="s">
        <v>6011</v>
      </c>
      <c r="C1321" s="152" t="s">
        <v>150</v>
      </c>
      <c r="D1321" s="152" t="s">
        <v>2729</v>
      </c>
      <c r="E1321" s="151" t="s">
        <v>1074</v>
      </c>
      <c r="F1321" s="152" t="s">
        <v>328</v>
      </c>
      <c r="G1321" s="152" t="s">
        <v>154</v>
      </c>
      <c r="H1321" s="152" t="s">
        <v>6012</v>
      </c>
      <c r="I1321" s="152" t="s">
        <v>150</v>
      </c>
      <c r="J1321" s="152" t="s">
        <v>150</v>
      </c>
      <c r="K1321" s="152" t="s">
        <v>150</v>
      </c>
      <c r="L1321" s="153">
        <v>45231</v>
      </c>
      <c r="M1321" s="154">
        <v>6101005.21</v>
      </c>
      <c r="N1321" s="154">
        <v>5363800.34</v>
      </c>
    </row>
    <row r="1322" spans="1:14" ht="13.75" customHeight="1" x14ac:dyDescent="0.35">
      <c r="A1322" s="151" t="s">
        <v>6013</v>
      </c>
      <c r="B1322" s="152" t="s">
        <v>6014</v>
      </c>
      <c r="C1322" s="152" t="s">
        <v>150</v>
      </c>
      <c r="D1322" s="152" t="s">
        <v>1055</v>
      </c>
      <c r="E1322" s="151" t="s">
        <v>1074</v>
      </c>
      <c r="F1322" s="152" t="s">
        <v>185</v>
      </c>
      <c r="G1322" s="152" t="s">
        <v>154</v>
      </c>
      <c r="H1322" s="152" t="s">
        <v>6015</v>
      </c>
      <c r="I1322" s="152" t="s">
        <v>5830</v>
      </c>
      <c r="J1322" s="152" t="s">
        <v>150</v>
      </c>
      <c r="K1322" s="152" t="s">
        <v>150</v>
      </c>
      <c r="L1322" s="153">
        <v>45292</v>
      </c>
      <c r="M1322" s="154">
        <v>1175868</v>
      </c>
      <c r="N1322" s="154">
        <v>1043582.85</v>
      </c>
    </row>
    <row r="1323" spans="1:14" ht="13.75" customHeight="1" x14ac:dyDescent="0.35">
      <c r="A1323" s="151" t="s">
        <v>6016</v>
      </c>
      <c r="B1323" s="152" t="s">
        <v>6017</v>
      </c>
      <c r="C1323" s="152" t="s">
        <v>6018</v>
      </c>
      <c r="D1323" s="152" t="s">
        <v>1313</v>
      </c>
      <c r="E1323" s="151" t="s">
        <v>260</v>
      </c>
      <c r="F1323" s="152" t="s">
        <v>487</v>
      </c>
      <c r="G1323" s="152" t="s">
        <v>154</v>
      </c>
      <c r="H1323" s="152" t="s">
        <v>5392</v>
      </c>
      <c r="I1323" s="152" t="s">
        <v>211</v>
      </c>
      <c r="J1323" s="152" t="s">
        <v>6019</v>
      </c>
      <c r="K1323" s="152" t="s">
        <v>6020</v>
      </c>
      <c r="L1323" s="153">
        <v>44817</v>
      </c>
      <c r="M1323" s="154">
        <v>174999.54</v>
      </c>
      <c r="N1323" s="154">
        <v>112291.39</v>
      </c>
    </row>
    <row r="1324" spans="1:14" ht="13.75" customHeight="1" x14ac:dyDescent="0.35">
      <c r="A1324" s="151" t="s">
        <v>6021</v>
      </c>
      <c r="B1324" s="152" t="s">
        <v>6022</v>
      </c>
      <c r="C1324" s="152" t="s">
        <v>901</v>
      </c>
      <c r="D1324" s="152" t="s">
        <v>6023</v>
      </c>
      <c r="E1324" s="151" t="s">
        <v>260</v>
      </c>
      <c r="F1324" s="152" t="s">
        <v>164</v>
      </c>
      <c r="G1324" s="152" t="s">
        <v>154</v>
      </c>
      <c r="H1324" s="152" t="s">
        <v>6024</v>
      </c>
      <c r="I1324" s="152" t="s">
        <v>6025</v>
      </c>
      <c r="J1324" s="152" t="s">
        <v>6026</v>
      </c>
      <c r="K1324" s="152" t="s">
        <v>6027</v>
      </c>
      <c r="L1324" s="153">
        <v>44701</v>
      </c>
      <c r="M1324" s="154">
        <v>116167</v>
      </c>
      <c r="N1324" s="154">
        <v>70668.260000000009</v>
      </c>
    </row>
    <row r="1325" spans="1:14" ht="13.75" customHeight="1" x14ac:dyDescent="0.35">
      <c r="A1325" s="151" t="s">
        <v>6028</v>
      </c>
      <c r="B1325" s="152" t="s">
        <v>590</v>
      </c>
      <c r="C1325" s="152" t="s">
        <v>5171</v>
      </c>
      <c r="D1325" s="152" t="s">
        <v>6029</v>
      </c>
      <c r="E1325" s="151" t="s">
        <v>152</v>
      </c>
      <c r="F1325" s="152" t="s">
        <v>349</v>
      </c>
      <c r="G1325" s="152" t="s">
        <v>220</v>
      </c>
      <c r="H1325" s="152" t="s">
        <v>6030</v>
      </c>
      <c r="I1325" s="152" t="s">
        <v>6031</v>
      </c>
      <c r="J1325" s="152" t="s">
        <v>6032</v>
      </c>
      <c r="K1325" s="152" t="s">
        <v>6033</v>
      </c>
      <c r="L1325" s="153">
        <v>44743</v>
      </c>
      <c r="M1325" s="154">
        <v>104948</v>
      </c>
      <c r="N1325" s="154">
        <v>48725.87</v>
      </c>
    </row>
    <row r="1326" spans="1:14" ht="13.75" customHeight="1" x14ac:dyDescent="0.35">
      <c r="A1326" s="151" t="s">
        <v>6034</v>
      </c>
      <c r="B1326" s="152" t="s">
        <v>6035</v>
      </c>
      <c r="C1326" s="152" t="s">
        <v>6036</v>
      </c>
      <c r="D1326" s="152" t="s">
        <v>248</v>
      </c>
      <c r="E1326" s="151" t="s">
        <v>163</v>
      </c>
      <c r="F1326" s="152" t="s">
        <v>249</v>
      </c>
      <c r="G1326" s="152" t="s">
        <v>154</v>
      </c>
      <c r="H1326" s="152" t="s">
        <v>6037</v>
      </c>
      <c r="I1326" s="152" t="s">
        <v>6038</v>
      </c>
      <c r="J1326" s="152" t="s">
        <v>6039</v>
      </c>
      <c r="K1326" s="152" t="s">
        <v>6040</v>
      </c>
      <c r="L1326" s="153">
        <v>44571</v>
      </c>
      <c r="M1326" s="154">
        <v>435247.44</v>
      </c>
      <c r="N1326" s="154">
        <v>65287.159999999967</v>
      </c>
    </row>
    <row r="1327" spans="1:14" ht="13.75" customHeight="1" x14ac:dyDescent="0.35">
      <c r="A1327" s="151" t="s">
        <v>6041</v>
      </c>
      <c r="B1327" s="152" t="s">
        <v>6042</v>
      </c>
      <c r="C1327" s="152" t="s">
        <v>6043</v>
      </c>
      <c r="D1327" s="152" t="s">
        <v>393</v>
      </c>
      <c r="E1327" s="151" t="s">
        <v>163</v>
      </c>
      <c r="F1327" s="152" t="s">
        <v>394</v>
      </c>
      <c r="G1327" s="152" t="s">
        <v>154</v>
      </c>
      <c r="H1327" s="152" t="s">
        <v>6044</v>
      </c>
      <c r="I1327" s="152" t="s">
        <v>2714</v>
      </c>
      <c r="J1327" s="152" t="s">
        <v>6045</v>
      </c>
      <c r="K1327" s="152" t="s">
        <v>6046</v>
      </c>
      <c r="L1327" s="153">
        <v>44571</v>
      </c>
      <c r="M1327" s="154">
        <v>1315000</v>
      </c>
      <c r="N1327" s="154">
        <v>197249.99</v>
      </c>
    </row>
    <row r="1328" spans="1:14" ht="13.75" customHeight="1" x14ac:dyDescent="0.35">
      <c r="A1328" s="151" t="s">
        <v>6047</v>
      </c>
      <c r="B1328" s="152" t="s">
        <v>6048</v>
      </c>
      <c r="C1328" s="152" t="s">
        <v>6049</v>
      </c>
      <c r="D1328" s="152" t="s">
        <v>393</v>
      </c>
      <c r="E1328" s="151" t="s">
        <v>163</v>
      </c>
      <c r="F1328" s="152" t="s">
        <v>394</v>
      </c>
      <c r="G1328" s="152" t="s">
        <v>154</v>
      </c>
      <c r="H1328" s="152" t="s">
        <v>3172</v>
      </c>
      <c r="I1328" s="152" t="s">
        <v>263</v>
      </c>
      <c r="J1328" s="152" t="s">
        <v>6050</v>
      </c>
      <c r="K1328" s="152" t="s">
        <v>6051</v>
      </c>
      <c r="L1328" s="153">
        <v>44593</v>
      </c>
      <c r="M1328" s="154">
        <v>157609</v>
      </c>
      <c r="N1328" s="154">
        <v>26268.16</v>
      </c>
    </row>
    <row r="1329" spans="1:14" ht="13.75" customHeight="1" x14ac:dyDescent="0.35">
      <c r="A1329" s="151" t="s">
        <v>6052</v>
      </c>
      <c r="B1329" s="152" t="s">
        <v>6053</v>
      </c>
      <c r="C1329" s="152" t="s">
        <v>6049</v>
      </c>
      <c r="D1329" s="152" t="s">
        <v>393</v>
      </c>
      <c r="E1329" s="151" t="s">
        <v>163</v>
      </c>
      <c r="F1329" s="152" t="s">
        <v>394</v>
      </c>
      <c r="G1329" s="152" t="s">
        <v>154</v>
      </c>
      <c r="H1329" s="152" t="s">
        <v>6054</v>
      </c>
      <c r="I1329" s="152" t="s">
        <v>6055</v>
      </c>
      <c r="J1329" s="152" t="s">
        <v>6056</v>
      </c>
      <c r="K1329" s="152" t="s">
        <v>6057</v>
      </c>
      <c r="L1329" s="153">
        <v>44677</v>
      </c>
      <c r="M1329" s="154">
        <v>205590</v>
      </c>
      <c r="N1329" s="154">
        <v>41118</v>
      </c>
    </row>
    <row r="1330" spans="1:14" ht="13.75" customHeight="1" x14ac:dyDescent="0.35">
      <c r="A1330" s="151" t="s">
        <v>6058</v>
      </c>
      <c r="B1330" s="152" t="s">
        <v>6059</v>
      </c>
      <c r="C1330" s="152" t="s">
        <v>150</v>
      </c>
      <c r="D1330" s="152" t="s">
        <v>1834</v>
      </c>
      <c r="E1330" s="151" t="s">
        <v>163</v>
      </c>
      <c r="F1330" s="152" t="s">
        <v>4201</v>
      </c>
      <c r="G1330" s="152" t="s">
        <v>154</v>
      </c>
      <c r="H1330" s="152" t="s">
        <v>4551</v>
      </c>
      <c r="I1330" s="152" t="s">
        <v>2960</v>
      </c>
      <c r="J1330" s="152" t="s">
        <v>5821</v>
      </c>
      <c r="K1330" s="152" t="s">
        <v>6060</v>
      </c>
      <c r="L1330" s="153">
        <v>44698</v>
      </c>
      <c r="M1330" s="154">
        <v>171923.63</v>
      </c>
      <c r="N1330" s="154">
        <v>37250.160000000003</v>
      </c>
    </row>
    <row r="1331" spans="1:14" ht="13.75" customHeight="1" x14ac:dyDescent="0.35">
      <c r="A1331" s="151" t="s">
        <v>6061</v>
      </c>
      <c r="B1331" s="152" t="s">
        <v>3089</v>
      </c>
      <c r="C1331" s="152" t="s">
        <v>150</v>
      </c>
      <c r="D1331" s="152" t="s">
        <v>779</v>
      </c>
      <c r="E1331" s="151" t="s">
        <v>163</v>
      </c>
      <c r="F1331" s="152" t="s">
        <v>231</v>
      </c>
      <c r="G1331" s="152" t="s">
        <v>154</v>
      </c>
      <c r="H1331" s="152" t="s">
        <v>780</v>
      </c>
      <c r="I1331" s="152" t="s">
        <v>6062</v>
      </c>
      <c r="J1331" s="152" t="s">
        <v>6063</v>
      </c>
      <c r="K1331" s="152" t="s">
        <v>6064</v>
      </c>
      <c r="L1331" s="153">
        <v>44713</v>
      </c>
      <c r="M1331" s="154">
        <v>227104.73</v>
      </c>
      <c r="N1331" s="154">
        <v>52991.120000000017</v>
      </c>
    </row>
    <row r="1332" spans="1:14" ht="13.75" customHeight="1" x14ac:dyDescent="0.35">
      <c r="A1332" s="151" t="s">
        <v>6065</v>
      </c>
      <c r="B1332" s="152" t="s">
        <v>6066</v>
      </c>
      <c r="C1332" s="152" t="s">
        <v>150</v>
      </c>
      <c r="D1332" s="152" t="s">
        <v>6067</v>
      </c>
      <c r="E1332" s="151" t="s">
        <v>152</v>
      </c>
      <c r="F1332" s="152" t="s">
        <v>349</v>
      </c>
      <c r="G1332" s="152" t="s">
        <v>220</v>
      </c>
      <c r="H1332" s="152" t="s">
        <v>8091</v>
      </c>
      <c r="I1332" s="152" t="s">
        <v>6068</v>
      </c>
      <c r="J1332" s="152" t="s">
        <v>6069</v>
      </c>
      <c r="K1332" s="152" t="s">
        <v>4981</v>
      </c>
      <c r="L1332" s="153">
        <v>44835</v>
      </c>
      <c r="M1332" s="154">
        <v>199698.81</v>
      </c>
      <c r="N1332" s="154">
        <v>99849.4</v>
      </c>
    </row>
    <row r="1333" spans="1:14" ht="13.75" customHeight="1" x14ac:dyDescent="0.35">
      <c r="A1333" s="151" t="s">
        <v>6070</v>
      </c>
      <c r="B1333" s="152" t="s">
        <v>6071</v>
      </c>
      <c r="C1333" s="152" t="s">
        <v>5171</v>
      </c>
      <c r="D1333" s="152" t="s">
        <v>1949</v>
      </c>
      <c r="E1333" s="151" t="s">
        <v>2190</v>
      </c>
      <c r="F1333" s="152" t="s">
        <v>349</v>
      </c>
      <c r="G1333" s="152" t="s">
        <v>220</v>
      </c>
      <c r="H1333" s="152" t="s">
        <v>150</v>
      </c>
      <c r="I1333" s="152" t="s">
        <v>6072</v>
      </c>
      <c r="J1333" s="152" t="s">
        <v>6073</v>
      </c>
      <c r="K1333" s="152" t="s">
        <v>150</v>
      </c>
      <c r="L1333" s="153">
        <v>44621</v>
      </c>
      <c r="M1333" s="154">
        <v>369600</v>
      </c>
      <c r="N1333" s="154">
        <v>0</v>
      </c>
    </row>
    <row r="1334" spans="1:14" ht="13.75" customHeight="1" x14ac:dyDescent="0.35">
      <c r="A1334" s="151" t="s">
        <v>6074</v>
      </c>
      <c r="B1334" s="152" t="s">
        <v>6075</v>
      </c>
      <c r="C1334" s="152" t="s">
        <v>6076</v>
      </c>
      <c r="D1334" s="152" t="s">
        <v>6077</v>
      </c>
      <c r="E1334" s="151" t="s">
        <v>163</v>
      </c>
      <c r="F1334" s="152" t="s">
        <v>6078</v>
      </c>
      <c r="G1334" s="152" t="s">
        <v>6079</v>
      </c>
      <c r="H1334" s="152" t="s">
        <v>6080</v>
      </c>
      <c r="I1334" s="152" t="s">
        <v>150</v>
      </c>
      <c r="J1334" s="152" t="s">
        <v>6081</v>
      </c>
      <c r="K1334" s="152" t="s">
        <v>6082</v>
      </c>
      <c r="L1334" s="153">
        <v>44805</v>
      </c>
      <c r="M1334" s="154">
        <v>100000</v>
      </c>
      <c r="N1334" s="154">
        <v>28333.320000000011</v>
      </c>
    </row>
    <row r="1335" spans="1:14" ht="13.75" customHeight="1" x14ac:dyDescent="0.35">
      <c r="A1335" s="151" t="s">
        <v>6083</v>
      </c>
      <c r="B1335" s="152" t="s">
        <v>6084</v>
      </c>
      <c r="C1335" s="152" t="s">
        <v>6085</v>
      </c>
      <c r="D1335" s="152" t="s">
        <v>4509</v>
      </c>
      <c r="E1335" s="151" t="s">
        <v>260</v>
      </c>
      <c r="F1335" s="152" t="s">
        <v>2002</v>
      </c>
      <c r="G1335" s="152" t="s">
        <v>154</v>
      </c>
      <c r="H1335" s="152" t="s">
        <v>4513</v>
      </c>
      <c r="I1335" s="152" t="s">
        <v>4514</v>
      </c>
      <c r="J1335" s="152" t="s">
        <v>150</v>
      </c>
      <c r="K1335" s="152" t="s">
        <v>150</v>
      </c>
      <c r="L1335" s="153">
        <v>45078</v>
      </c>
      <c r="M1335" s="154">
        <v>769432</v>
      </c>
      <c r="N1335" s="154">
        <v>551426.30000000005</v>
      </c>
    </row>
    <row r="1336" spans="1:14" ht="13.75" customHeight="1" x14ac:dyDescent="0.35">
      <c r="A1336" s="151" t="s">
        <v>6086</v>
      </c>
      <c r="B1336" s="152" t="s">
        <v>6087</v>
      </c>
      <c r="C1336" s="152" t="s">
        <v>6085</v>
      </c>
      <c r="D1336" s="152" t="s">
        <v>4509</v>
      </c>
      <c r="E1336" s="151" t="s">
        <v>260</v>
      </c>
      <c r="F1336" s="152" t="s">
        <v>2002</v>
      </c>
      <c r="G1336" s="152" t="s">
        <v>154</v>
      </c>
      <c r="H1336" s="152" t="s">
        <v>4510</v>
      </c>
      <c r="I1336" s="152" t="s">
        <v>4514</v>
      </c>
      <c r="J1336" s="152" t="s">
        <v>150</v>
      </c>
      <c r="K1336" s="152" t="s">
        <v>150</v>
      </c>
      <c r="L1336" s="153">
        <v>45078</v>
      </c>
      <c r="M1336" s="154">
        <v>769432</v>
      </c>
      <c r="N1336" s="154">
        <v>551426.30000000005</v>
      </c>
    </row>
    <row r="1337" spans="1:14" ht="13.75" customHeight="1" x14ac:dyDescent="0.35">
      <c r="A1337" s="151" t="s">
        <v>6088</v>
      </c>
      <c r="B1337" s="152" t="s">
        <v>6089</v>
      </c>
      <c r="C1337" s="152" t="s">
        <v>6090</v>
      </c>
      <c r="D1337" s="152" t="s">
        <v>2105</v>
      </c>
      <c r="E1337" s="151" t="s">
        <v>163</v>
      </c>
      <c r="F1337" s="152" t="s">
        <v>153</v>
      </c>
      <c r="G1337" s="152" t="s">
        <v>154</v>
      </c>
      <c r="H1337" s="152" t="s">
        <v>1935</v>
      </c>
      <c r="I1337" s="152" t="s">
        <v>6091</v>
      </c>
      <c r="J1337" s="152" t="s">
        <v>2576</v>
      </c>
      <c r="K1337" s="152" t="s">
        <v>6092</v>
      </c>
      <c r="L1337" s="153">
        <v>43586</v>
      </c>
      <c r="M1337" s="154">
        <v>818019.99</v>
      </c>
      <c r="N1337" s="154">
        <v>0</v>
      </c>
    </row>
    <row r="1338" spans="1:14" ht="13.75" customHeight="1" x14ac:dyDescent="0.35">
      <c r="A1338" s="151" t="s">
        <v>6093</v>
      </c>
      <c r="B1338" s="152" t="s">
        <v>6094</v>
      </c>
      <c r="C1338" s="152" t="s">
        <v>150</v>
      </c>
      <c r="D1338" s="152" t="s">
        <v>5816</v>
      </c>
      <c r="E1338" s="151" t="s">
        <v>163</v>
      </c>
      <c r="F1338" s="152" t="s">
        <v>698</v>
      </c>
      <c r="G1338" s="152" t="s">
        <v>154</v>
      </c>
      <c r="H1338" s="152" t="s">
        <v>4838</v>
      </c>
      <c r="I1338" s="152" t="s">
        <v>700</v>
      </c>
      <c r="J1338" s="152" t="s">
        <v>6095</v>
      </c>
      <c r="K1338" s="152" t="s">
        <v>6096</v>
      </c>
      <c r="L1338" s="153">
        <v>44813</v>
      </c>
      <c r="M1338" s="154">
        <v>1067910.81</v>
      </c>
      <c r="N1338" s="154">
        <v>302574.75</v>
      </c>
    </row>
    <row r="1339" spans="1:14" ht="13.75" customHeight="1" x14ac:dyDescent="0.35">
      <c r="A1339" s="151" t="s">
        <v>6097</v>
      </c>
      <c r="B1339" s="152" t="s">
        <v>6098</v>
      </c>
      <c r="C1339" s="152" t="s">
        <v>6099</v>
      </c>
      <c r="D1339" s="152" t="s">
        <v>812</v>
      </c>
      <c r="E1339" s="151" t="s">
        <v>260</v>
      </c>
      <c r="F1339" s="152" t="s">
        <v>164</v>
      </c>
      <c r="G1339" s="152" t="s">
        <v>154</v>
      </c>
      <c r="H1339" s="152" t="s">
        <v>1602</v>
      </c>
      <c r="I1339" s="152" t="s">
        <v>4744</v>
      </c>
      <c r="J1339" s="152" t="s">
        <v>6098</v>
      </c>
      <c r="K1339" s="152" t="s">
        <v>6100</v>
      </c>
      <c r="L1339" s="153">
        <v>44869</v>
      </c>
      <c r="M1339" s="154">
        <v>9090468.9100000001</v>
      </c>
      <c r="N1339" s="154">
        <v>5984558.7000000002</v>
      </c>
    </row>
    <row r="1340" spans="1:14" ht="13.75" customHeight="1" x14ac:dyDescent="0.35">
      <c r="A1340" s="151" t="s">
        <v>6101</v>
      </c>
      <c r="B1340" s="152" t="s">
        <v>6102</v>
      </c>
      <c r="C1340" s="152" t="s">
        <v>6103</v>
      </c>
      <c r="D1340" s="152" t="s">
        <v>3158</v>
      </c>
      <c r="E1340" s="151" t="s">
        <v>163</v>
      </c>
      <c r="F1340" s="152" t="s">
        <v>3159</v>
      </c>
      <c r="G1340" s="152" t="s">
        <v>154</v>
      </c>
      <c r="H1340" s="152" t="s">
        <v>3160</v>
      </c>
      <c r="I1340" s="152" t="s">
        <v>6104</v>
      </c>
      <c r="J1340" s="152" t="s">
        <v>6105</v>
      </c>
      <c r="K1340" s="152" t="s">
        <v>1088</v>
      </c>
      <c r="L1340" s="153">
        <v>44741</v>
      </c>
      <c r="M1340" s="154">
        <v>197738.72</v>
      </c>
      <c r="N1340" s="154">
        <v>46139.03</v>
      </c>
    </row>
    <row r="1341" spans="1:14" ht="13.75" customHeight="1" x14ac:dyDescent="0.35">
      <c r="A1341" s="151" t="s">
        <v>6106</v>
      </c>
      <c r="B1341" s="152" t="s">
        <v>6107</v>
      </c>
      <c r="C1341" s="152" t="s">
        <v>4688</v>
      </c>
      <c r="D1341" s="152" t="s">
        <v>4593</v>
      </c>
      <c r="E1341" s="151" t="s">
        <v>260</v>
      </c>
      <c r="F1341" s="152" t="s">
        <v>715</v>
      </c>
      <c r="G1341" s="152" t="s">
        <v>220</v>
      </c>
      <c r="H1341" s="152" t="s">
        <v>6108</v>
      </c>
      <c r="I1341" s="152" t="s">
        <v>6109</v>
      </c>
      <c r="J1341" s="152" t="s">
        <v>6110</v>
      </c>
      <c r="K1341" s="152" t="s">
        <v>6111</v>
      </c>
      <c r="L1341" s="153">
        <v>44835</v>
      </c>
      <c r="M1341" s="154">
        <v>132191.23000000001</v>
      </c>
      <c r="N1341" s="154">
        <v>85924.330000000016</v>
      </c>
    </row>
    <row r="1342" spans="1:14" ht="13.75" customHeight="1" x14ac:dyDescent="0.35">
      <c r="A1342" s="151" t="s">
        <v>6112</v>
      </c>
      <c r="B1342" s="152" t="s">
        <v>6113</v>
      </c>
      <c r="C1342" s="152" t="s">
        <v>150</v>
      </c>
      <c r="D1342" s="152" t="s">
        <v>829</v>
      </c>
      <c r="E1342" s="151" t="s">
        <v>260</v>
      </c>
      <c r="F1342" s="152" t="s">
        <v>185</v>
      </c>
      <c r="G1342" s="152" t="s">
        <v>154</v>
      </c>
      <c r="H1342" s="152" t="s">
        <v>6114</v>
      </c>
      <c r="I1342" s="152" t="s">
        <v>5014</v>
      </c>
      <c r="J1342" s="152" t="s">
        <v>5015</v>
      </c>
      <c r="K1342" s="152" t="s">
        <v>6115</v>
      </c>
      <c r="L1342" s="153">
        <v>44813</v>
      </c>
      <c r="M1342" s="154">
        <v>627460</v>
      </c>
      <c r="N1342" s="154">
        <v>402620.18</v>
      </c>
    </row>
    <row r="1343" spans="1:14" ht="13.75" customHeight="1" x14ac:dyDescent="0.35">
      <c r="A1343" s="151" t="s">
        <v>6116</v>
      </c>
      <c r="B1343" s="152" t="s">
        <v>6117</v>
      </c>
      <c r="C1343" s="152" t="s">
        <v>5171</v>
      </c>
      <c r="D1343" s="152" t="s">
        <v>5164</v>
      </c>
      <c r="E1343" s="151" t="s">
        <v>260</v>
      </c>
      <c r="F1343" s="152" t="s">
        <v>349</v>
      </c>
      <c r="G1343" s="152" t="s">
        <v>220</v>
      </c>
      <c r="H1343" s="152" t="s">
        <v>5165</v>
      </c>
      <c r="I1343" s="152" t="s">
        <v>6118</v>
      </c>
      <c r="J1343" s="152" t="s">
        <v>6119</v>
      </c>
      <c r="K1343" s="152" t="s">
        <v>6120</v>
      </c>
      <c r="L1343" s="153">
        <v>45200</v>
      </c>
      <c r="M1343" s="154">
        <v>1526032.3</v>
      </c>
      <c r="N1343" s="154">
        <v>1144524.21</v>
      </c>
    </row>
    <row r="1344" spans="1:14" ht="13.75" customHeight="1" x14ac:dyDescent="0.35">
      <c r="A1344" s="151" t="s">
        <v>6121</v>
      </c>
      <c r="B1344" s="152" t="s">
        <v>6122</v>
      </c>
      <c r="C1344" s="152" t="s">
        <v>6123</v>
      </c>
      <c r="D1344" s="152" t="s">
        <v>714</v>
      </c>
      <c r="E1344" s="151" t="s">
        <v>260</v>
      </c>
      <c r="F1344" s="152" t="s">
        <v>715</v>
      </c>
      <c r="G1344" s="152" t="s">
        <v>220</v>
      </c>
      <c r="H1344" s="152" t="s">
        <v>722</v>
      </c>
      <c r="I1344" s="152" t="s">
        <v>4959</v>
      </c>
      <c r="J1344" s="152" t="s">
        <v>6124</v>
      </c>
      <c r="K1344" s="152" t="s">
        <v>6125</v>
      </c>
      <c r="L1344" s="153">
        <v>44835</v>
      </c>
      <c r="M1344" s="154">
        <v>349681</v>
      </c>
      <c r="N1344" s="154">
        <v>227292.65</v>
      </c>
    </row>
    <row r="1345" spans="1:14" ht="13.75" customHeight="1" x14ac:dyDescent="0.35">
      <c r="A1345" s="151" t="s">
        <v>6126</v>
      </c>
      <c r="B1345" s="152" t="s">
        <v>6127</v>
      </c>
      <c r="C1345" s="152" t="s">
        <v>4466</v>
      </c>
      <c r="D1345" s="152" t="s">
        <v>3731</v>
      </c>
      <c r="E1345" s="151" t="s">
        <v>260</v>
      </c>
      <c r="F1345" s="152" t="s">
        <v>715</v>
      </c>
      <c r="G1345" s="152" t="s">
        <v>220</v>
      </c>
      <c r="H1345" s="152" t="s">
        <v>6128</v>
      </c>
      <c r="I1345" s="152" t="s">
        <v>787</v>
      </c>
      <c r="J1345" s="152" t="s">
        <v>6129</v>
      </c>
      <c r="K1345" s="152" t="s">
        <v>6130</v>
      </c>
      <c r="L1345" s="153">
        <v>44567</v>
      </c>
      <c r="M1345" s="154">
        <v>269692.5</v>
      </c>
      <c r="N1345" s="154">
        <v>155073.18</v>
      </c>
    </row>
    <row r="1346" spans="1:14" ht="13.75" customHeight="1" x14ac:dyDescent="0.35">
      <c r="A1346" s="151" t="s">
        <v>6131</v>
      </c>
      <c r="B1346" s="152" t="s">
        <v>6132</v>
      </c>
      <c r="C1346" s="152" t="s">
        <v>6133</v>
      </c>
      <c r="D1346" s="152" t="s">
        <v>747</v>
      </c>
      <c r="E1346" s="151" t="s">
        <v>152</v>
      </c>
      <c r="F1346" s="152" t="s">
        <v>863</v>
      </c>
      <c r="G1346" s="152" t="s">
        <v>154</v>
      </c>
      <c r="H1346" s="152" t="s">
        <v>1355</v>
      </c>
      <c r="I1346" s="152" t="s">
        <v>6134</v>
      </c>
      <c r="J1346" s="152" t="s">
        <v>6135</v>
      </c>
      <c r="K1346" s="152" t="s">
        <v>6136</v>
      </c>
      <c r="L1346" s="153">
        <v>44811</v>
      </c>
      <c r="M1346" s="154">
        <v>223119</v>
      </c>
      <c r="N1346" s="154">
        <v>108903.33</v>
      </c>
    </row>
    <row r="1347" spans="1:14" ht="13.75" customHeight="1" x14ac:dyDescent="0.35">
      <c r="A1347" s="151" t="s">
        <v>6137</v>
      </c>
      <c r="B1347" s="152" t="s">
        <v>6138</v>
      </c>
      <c r="C1347" s="152" t="s">
        <v>6139</v>
      </c>
      <c r="D1347" s="152" t="s">
        <v>4819</v>
      </c>
      <c r="E1347" s="151" t="s">
        <v>260</v>
      </c>
      <c r="F1347" s="152" t="s">
        <v>715</v>
      </c>
      <c r="G1347" s="152" t="s">
        <v>220</v>
      </c>
      <c r="H1347" s="152" t="s">
        <v>5788</v>
      </c>
      <c r="I1347" s="152" t="s">
        <v>6140</v>
      </c>
      <c r="J1347" s="152" t="s">
        <v>5184</v>
      </c>
      <c r="K1347" s="152" t="s">
        <v>6141</v>
      </c>
      <c r="L1347" s="153">
        <v>44866</v>
      </c>
      <c r="M1347" s="154">
        <v>368835.4</v>
      </c>
      <c r="N1347" s="154">
        <v>242816.64000000001</v>
      </c>
    </row>
    <row r="1348" spans="1:14" ht="13.75" customHeight="1" x14ac:dyDescent="0.35">
      <c r="A1348" s="151" t="s">
        <v>6142</v>
      </c>
      <c r="B1348" s="152" t="s">
        <v>6143</v>
      </c>
      <c r="C1348" s="152" t="s">
        <v>150</v>
      </c>
      <c r="D1348" s="152" t="s">
        <v>5816</v>
      </c>
      <c r="E1348" s="151" t="s">
        <v>163</v>
      </c>
      <c r="F1348" s="152" t="s">
        <v>698</v>
      </c>
      <c r="G1348" s="152" t="s">
        <v>154</v>
      </c>
      <c r="H1348" s="152" t="s">
        <v>4842</v>
      </c>
      <c r="I1348" s="152" t="s">
        <v>700</v>
      </c>
      <c r="J1348" s="152" t="s">
        <v>6095</v>
      </c>
      <c r="K1348" s="152" t="s">
        <v>6144</v>
      </c>
      <c r="L1348" s="153">
        <v>44914</v>
      </c>
      <c r="M1348" s="154">
        <v>183954.72</v>
      </c>
      <c r="N1348" s="154">
        <v>61318.259999999987</v>
      </c>
    </row>
    <row r="1349" spans="1:14" ht="13.75" customHeight="1" x14ac:dyDescent="0.35">
      <c r="A1349" s="151" t="s">
        <v>6145</v>
      </c>
      <c r="B1349" s="152" t="s">
        <v>6146</v>
      </c>
      <c r="C1349" s="152" t="s">
        <v>150</v>
      </c>
      <c r="D1349" s="152" t="s">
        <v>318</v>
      </c>
      <c r="E1349" s="151" t="s">
        <v>260</v>
      </c>
      <c r="F1349" s="152" t="s">
        <v>319</v>
      </c>
      <c r="G1349" s="152" t="s">
        <v>154</v>
      </c>
      <c r="H1349" s="152" t="s">
        <v>6147</v>
      </c>
      <c r="I1349" s="152" t="s">
        <v>960</v>
      </c>
      <c r="J1349" s="152" t="s">
        <v>961</v>
      </c>
      <c r="K1349" s="152" t="s">
        <v>6148</v>
      </c>
      <c r="L1349" s="153">
        <v>45352</v>
      </c>
      <c r="M1349" s="154">
        <v>123961.37</v>
      </c>
      <c r="N1349" s="154">
        <v>98136.099999999991</v>
      </c>
    </row>
    <row r="1350" spans="1:14" ht="13.75" customHeight="1" x14ac:dyDescent="0.35">
      <c r="A1350" s="151" t="s">
        <v>6149</v>
      </c>
      <c r="B1350" s="152" t="s">
        <v>6150</v>
      </c>
      <c r="C1350" s="152" t="s">
        <v>6151</v>
      </c>
      <c r="D1350" s="152" t="s">
        <v>998</v>
      </c>
      <c r="E1350" s="151" t="s">
        <v>152</v>
      </c>
      <c r="F1350" s="152" t="s">
        <v>999</v>
      </c>
      <c r="G1350" s="152" t="s">
        <v>220</v>
      </c>
      <c r="H1350" s="152" t="s">
        <v>6152</v>
      </c>
      <c r="I1350" s="152" t="s">
        <v>6153</v>
      </c>
      <c r="J1350" s="152" t="s">
        <v>6154</v>
      </c>
      <c r="K1350" s="152" t="s">
        <v>6155</v>
      </c>
      <c r="L1350" s="153">
        <v>44926</v>
      </c>
      <c r="M1350" s="154">
        <v>229574.58</v>
      </c>
      <c r="N1350" s="154">
        <v>120253.38</v>
      </c>
    </row>
    <row r="1351" spans="1:14" ht="13.75" customHeight="1" x14ac:dyDescent="0.35">
      <c r="A1351" s="151" t="s">
        <v>6156</v>
      </c>
      <c r="B1351" s="152" t="s">
        <v>6157</v>
      </c>
      <c r="C1351" s="152" t="s">
        <v>150</v>
      </c>
      <c r="D1351" s="152" t="s">
        <v>2729</v>
      </c>
      <c r="E1351" s="151" t="s">
        <v>1074</v>
      </c>
      <c r="F1351" s="152" t="s">
        <v>1766</v>
      </c>
      <c r="G1351" s="152" t="s">
        <v>154</v>
      </c>
      <c r="H1351" s="152" t="s">
        <v>6158</v>
      </c>
      <c r="I1351" s="152" t="s">
        <v>150</v>
      </c>
      <c r="J1351" s="152" t="s">
        <v>150</v>
      </c>
      <c r="K1351" s="152" t="s">
        <v>150</v>
      </c>
      <c r="L1351" s="153">
        <v>44896</v>
      </c>
      <c r="M1351" s="154">
        <v>857763</v>
      </c>
      <c r="N1351" s="154">
        <v>714802.51</v>
      </c>
    </row>
    <row r="1352" spans="1:14" ht="13.75" customHeight="1" x14ac:dyDescent="0.35">
      <c r="A1352" s="151" t="s">
        <v>6159</v>
      </c>
      <c r="B1352" s="152" t="s">
        <v>6160</v>
      </c>
      <c r="C1352" s="152" t="s">
        <v>150</v>
      </c>
      <c r="D1352" s="152" t="s">
        <v>6067</v>
      </c>
      <c r="E1352" s="151" t="s">
        <v>152</v>
      </c>
      <c r="F1352" s="152" t="s">
        <v>349</v>
      </c>
      <c r="G1352" s="152" t="s">
        <v>220</v>
      </c>
      <c r="H1352" s="152" t="s">
        <v>8092</v>
      </c>
      <c r="I1352" s="152" t="s">
        <v>6161</v>
      </c>
      <c r="J1352" s="152" t="s">
        <v>6162</v>
      </c>
      <c r="K1352" s="152" t="s">
        <v>6163</v>
      </c>
      <c r="L1352" s="153">
        <v>44922</v>
      </c>
      <c r="M1352" s="154">
        <v>287936</v>
      </c>
      <c r="N1352" s="154">
        <v>150823.63</v>
      </c>
    </row>
    <row r="1353" spans="1:14" ht="13.75" customHeight="1" x14ac:dyDescent="0.35">
      <c r="A1353" s="151" t="s">
        <v>6164</v>
      </c>
      <c r="B1353" s="152" t="s">
        <v>6165</v>
      </c>
      <c r="C1353" s="152" t="s">
        <v>150</v>
      </c>
      <c r="D1353" s="152" t="s">
        <v>930</v>
      </c>
      <c r="E1353" s="151" t="s">
        <v>260</v>
      </c>
      <c r="F1353" s="152" t="s">
        <v>185</v>
      </c>
      <c r="G1353" s="152" t="s">
        <v>154</v>
      </c>
      <c r="H1353" s="152" t="s">
        <v>6166</v>
      </c>
      <c r="I1353" s="152" t="s">
        <v>6167</v>
      </c>
      <c r="J1353" s="152" t="s">
        <v>6168</v>
      </c>
      <c r="K1353" s="152" t="s">
        <v>6169</v>
      </c>
      <c r="L1353" s="153">
        <v>45292</v>
      </c>
      <c r="M1353" s="154">
        <v>197246.96</v>
      </c>
      <c r="N1353" s="154">
        <v>152866.47</v>
      </c>
    </row>
    <row r="1354" spans="1:14" ht="13.75" customHeight="1" x14ac:dyDescent="0.35">
      <c r="A1354" s="151" t="s">
        <v>6170</v>
      </c>
      <c r="B1354" s="152" t="s">
        <v>6171</v>
      </c>
      <c r="C1354" s="152" t="s">
        <v>150</v>
      </c>
      <c r="D1354" s="152" t="s">
        <v>930</v>
      </c>
      <c r="E1354" s="151" t="s">
        <v>260</v>
      </c>
      <c r="F1354" s="152" t="s">
        <v>185</v>
      </c>
      <c r="G1354" s="152" t="s">
        <v>154</v>
      </c>
      <c r="H1354" s="152" t="s">
        <v>6166</v>
      </c>
      <c r="I1354" s="152" t="s">
        <v>6172</v>
      </c>
      <c r="J1354" s="152" t="s">
        <v>6168</v>
      </c>
      <c r="K1354" s="152" t="s">
        <v>6173</v>
      </c>
      <c r="L1354" s="153">
        <v>45292</v>
      </c>
      <c r="M1354" s="154">
        <v>197246.97</v>
      </c>
      <c r="N1354" s="154">
        <v>152866.48000000001</v>
      </c>
    </row>
    <row r="1355" spans="1:14" ht="13.75" customHeight="1" x14ac:dyDescent="0.35">
      <c r="A1355" s="151" t="s">
        <v>6174</v>
      </c>
      <c r="B1355" s="152" t="s">
        <v>6175</v>
      </c>
      <c r="C1355" s="152" t="s">
        <v>150</v>
      </c>
      <c r="D1355" s="152" t="s">
        <v>318</v>
      </c>
      <c r="E1355" s="151" t="s">
        <v>260</v>
      </c>
      <c r="F1355" s="152" t="s">
        <v>319</v>
      </c>
      <c r="G1355" s="152" t="s">
        <v>154</v>
      </c>
      <c r="H1355" s="152" t="s">
        <v>6147</v>
      </c>
      <c r="I1355" s="152" t="s">
        <v>6176</v>
      </c>
      <c r="J1355" s="152" t="s">
        <v>6177</v>
      </c>
      <c r="K1355" s="152" t="s">
        <v>6178</v>
      </c>
      <c r="L1355" s="153">
        <v>45352</v>
      </c>
      <c r="M1355" s="154">
        <v>830603.3</v>
      </c>
      <c r="N1355" s="154">
        <v>657561</v>
      </c>
    </row>
    <row r="1356" spans="1:14" ht="13.75" customHeight="1" x14ac:dyDescent="0.35">
      <c r="A1356" s="151" t="s">
        <v>6179</v>
      </c>
      <c r="B1356" s="152" t="s">
        <v>6180</v>
      </c>
      <c r="C1356" s="152" t="s">
        <v>150</v>
      </c>
      <c r="D1356" s="152" t="s">
        <v>318</v>
      </c>
      <c r="E1356" s="151" t="s">
        <v>260</v>
      </c>
      <c r="F1356" s="152" t="s">
        <v>319</v>
      </c>
      <c r="G1356" s="152" t="s">
        <v>154</v>
      </c>
      <c r="H1356" s="152" t="s">
        <v>924</v>
      </c>
      <c r="I1356" s="152" t="s">
        <v>6176</v>
      </c>
      <c r="J1356" s="152" t="s">
        <v>6181</v>
      </c>
      <c r="K1356" s="152" t="s">
        <v>6182</v>
      </c>
      <c r="L1356" s="153">
        <v>45261</v>
      </c>
      <c r="M1356" s="154">
        <v>835604.5</v>
      </c>
      <c r="N1356" s="154">
        <v>640630.13</v>
      </c>
    </row>
    <row r="1357" spans="1:14" ht="13.75" customHeight="1" x14ac:dyDescent="0.35">
      <c r="A1357" s="151" t="s">
        <v>6183</v>
      </c>
      <c r="B1357" s="152" t="s">
        <v>6184</v>
      </c>
      <c r="C1357" s="152" t="s">
        <v>150</v>
      </c>
      <c r="D1357" s="152" t="s">
        <v>318</v>
      </c>
      <c r="E1357" s="151" t="s">
        <v>260</v>
      </c>
      <c r="F1357" s="152" t="s">
        <v>319</v>
      </c>
      <c r="G1357" s="152" t="s">
        <v>154</v>
      </c>
      <c r="H1357" s="152" t="s">
        <v>5853</v>
      </c>
      <c r="I1357" s="152" t="s">
        <v>6176</v>
      </c>
      <c r="J1357" s="152" t="s">
        <v>6185</v>
      </c>
      <c r="K1357" s="152" t="s">
        <v>6186</v>
      </c>
      <c r="L1357" s="153">
        <v>45261</v>
      </c>
      <c r="M1357" s="154">
        <v>2433693</v>
      </c>
      <c r="N1357" s="154">
        <v>1865831.22</v>
      </c>
    </row>
    <row r="1358" spans="1:14" ht="13.75" customHeight="1" x14ac:dyDescent="0.35">
      <c r="A1358" s="151" t="s">
        <v>6187</v>
      </c>
      <c r="B1358" s="152" t="s">
        <v>6188</v>
      </c>
      <c r="C1358" s="152" t="s">
        <v>150</v>
      </c>
      <c r="D1358" s="152" t="s">
        <v>318</v>
      </c>
      <c r="E1358" s="151" t="s">
        <v>260</v>
      </c>
      <c r="F1358" s="152" t="s">
        <v>319</v>
      </c>
      <c r="G1358" s="152" t="s">
        <v>154</v>
      </c>
      <c r="H1358" s="152" t="s">
        <v>5728</v>
      </c>
      <c r="I1358" s="152" t="s">
        <v>6176</v>
      </c>
      <c r="J1358" s="152" t="s">
        <v>6189</v>
      </c>
      <c r="K1358" s="152" t="s">
        <v>6190</v>
      </c>
      <c r="L1358" s="153">
        <v>45261</v>
      </c>
      <c r="M1358" s="154">
        <v>3364489.71</v>
      </c>
      <c r="N1358" s="154">
        <v>2579442.1800000002</v>
      </c>
    </row>
    <row r="1359" spans="1:14" ht="13.75" customHeight="1" x14ac:dyDescent="0.35">
      <c r="A1359" s="151" t="s">
        <v>6191</v>
      </c>
      <c r="B1359" s="152" t="s">
        <v>6192</v>
      </c>
      <c r="C1359" s="152" t="s">
        <v>6193</v>
      </c>
      <c r="D1359" s="152" t="s">
        <v>6194</v>
      </c>
      <c r="E1359" s="151" t="s">
        <v>152</v>
      </c>
      <c r="F1359" s="152" t="s">
        <v>863</v>
      </c>
      <c r="G1359" s="152" t="s">
        <v>154</v>
      </c>
      <c r="H1359" s="152" t="s">
        <v>974</v>
      </c>
      <c r="I1359" s="152" t="s">
        <v>351</v>
      </c>
      <c r="J1359" s="152" t="s">
        <v>6195</v>
      </c>
      <c r="K1359" s="152" t="s">
        <v>6196</v>
      </c>
      <c r="L1359" s="153">
        <v>44938</v>
      </c>
      <c r="M1359" s="154">
        <v>641276.27</v>
      </c>
      <c r="N1359" s="154">
        <v>343540.89</v>
      </c>
    </row>
    <row r="1360" spans="1:14" ht="13.75" customHeight="1" x14ac:dyDescent="0.35">
      <c r="A1360" s="151" t="s">
        <v>6197</v>
      </c>
      <c r="B1360" s="152" t="s">
        <v>6198</v>
      </c>
      <c r="C1360" s="152" t="s">
        <v>5171</v>
      </c>
      <c r="D1360" s="152" t="s">
        <v>6029</v>
      </c>
      <c r="E1360" s="151" t="s">
        <v>152</v>
      </c>
      <c r="F1360" s="152" t="s">
        <v>349</v>
      </c>
      <c r="G1360" s="152" t="s">
        <v>220</v>
      </c>
      <c r="H1360" s="152" t="s">
        <v>6030</v>
      </c>
      <c r="I1360" s="152" t="s">
        <v>6199</v>
      </c>
      <c r="J1360" s="152" t="s">
        <v>6200</v>
      </c>
      <c r="K1360" s="152" t="s">
        <v>6201</v>
      </c>
      <c r="L1360" s="153">
        <v>44924</v>
      </c>
      <c r="M1360" s="154">
        <v>1199450</v>
      </c>
      <c r="N1360" s="154">
        <v>628283.31999999995</v>
      </c>
    </row>
    <row r="1361" spans="1:14" ht="13.75" customHeight="1" x14ac:dyDescent="0.35">
      <c r="A1361" s="151" t="s">
        <v>6202</v>
      </c>
      <c r="B1361" s="152" t="s">
        <v>6203</v>
      </c>
      <c r="C1361" s="152" t="s">
        <v>6204</v>
      </c>
      <c r="D1361" s="152" t="s">
        <v>6205</v>
      </c>
      <c r="E1361" s="151" t="s">
        <v>152</v>
      </c>
      <c r="F1361" s="152" t="s">
        <v>770</v>
      </c>
      <c r="G1361" s="152" t="s">
        <v>154</v>
      </c>
      <c r="H1361" s="152" t="s">
        <v>3873</v>
      </c>
      <c r="I1361" s="152" t="s">
        <v>4307</v>
      </c>
      <c r="J1361" s="152" t="s">
        <v>6206</v>
      </c>
      <c r="K1361" s="152" t="s">
        <v>6207</v>
      </c>
      <c r="L1361" s="153">
        <v>44905</v>
      </c>
      <c r="M1361" s="154">
        <v>452354.37</v>
      </c>
      <c r="N1361" s="154">
        <v>236947.54</v>
      </c>
    </row>
    <row r="1362" spans="1:14" ht="13.75" customHeight="1" x14ac:dyDescent="0.35">
      <c r="A1362" s="151" t="s">
        <v>6208</v>
      </c>
      <c r="B1362" s="152" t="s">
        <v>6209</v>
      </c>
      <c r="C1362" s="152" t="s">
        <v>6210</v>
      </c>
      <c r="D1362" s="152" t="s">
        <v>853</v>
      </c>
      <c r="E1362" s="151" t="s">
        <v>163</v>
      </c>
      <c r="F1362" s="152" t="s">
        <v>231</v>
      </c>
      <c r="G1362" s="152" t="s">
        <v>154</v>
      </c>
      <c r="H1362" s="152" t="s">
        <v>780</v>
      </c>
      <c r="I1362" s="152" t="s">
        <v>6211</v>
      </c>
      <c r="J1362" s="152" t="s">
        <v>6212</v>
      </c>
      <c r="K1362" s="152" t="s">
        <v>6213</v>
      </c>
      <c r="L1362" s="153">
        <v>44713</v>
      </c>
      <c r="M1362" s="154">
        <v>160265.60000000001</v>
      </c>
      <c r="N1362" s="154">
        <v>37395.320000000007</v>
      </c>
    </row>
    <row r="1363" spans="1:14" ht="13.75" customHeight="1" x14ac:dyDescent="0.35">
      <c r="A1363" s="151" t="s">
        <v>6214</v>
      </c>
      <c r="B1363" s="152" t="s">
        <v>6215</v>
      </c>
      <c r="C1363" s="152" t="s">
        <v>150</v>
      </c>
      <c r="D1363" s="152" t="s">
        <v>326</v>
      </c>
      <c r="E1363" s="151" t="s">
        <v>260</v>
      </c>
      <c r="F1363" s="152" t="s">
        <v>1766</v>
      </c>
      <c r="G1363" s="152" t="s">
        <v>154</v>
      </c>
      <c r="H1363" s="152" t="s">
        <v>8093</v>
      </c>
      <c r="I1363" s="152" t="s">
        <v>6216</v>
      </c>
      <c r="J1363" s="152" t="s">
        <v>150</v>
      </c>
      <c r="K1363" s="152" t="s">
        <v>150</v>
      </c>
      <c r="L1363" s="153">
        <v>44896</v>
      </c>
      <c r="M1363" s="154">
        <v>993500</v>
      </c>
      <c r="N1363" s="154">
        <v>662333.32000000007</v>
      </c>
    </row>
    <row r="1364" spans="1:14" ht="13.75" customHeight="1" x14ac:dyDescent="0.35">
      <c r="A1364" s="151" t="s">
        <v>6217</v>
      </c>
      <c r="B1364" s="152" t="s">
        <v>6218</v>
      </c>
      <c r="C1364" s="152" t="s">
        <v>150</v>
      </c>
      <c r="D1364" s="152" t="s">
        <v>1834</v>
      </c>
      <c r="E1364" s="151" t="s">
        <v>163</v>
      </c>
      <c r="F1364" s="152" t="s">
        <v>1835</v>
      </c>
      <c r="G1364" s="152" t="s">
        <v>154</v>
      </c>
      <c r="H1364" s="152" t="s">
        <v>6219</v>
      </c>
      <c r="I1364" s="152" t="s">
        <v>2607</v>
      </c>
      <c r="J1364" s="152" t="s">
        <v>6220</v>
      </c>
      <c r="K1364" s="152" t="s">
        <v>6221</v>
      </c>
      <c r="L1364" s="153">
        <v>44917</v>
      </c>
      <c r="M1364" s="154">
        <v>148200</v>
      </c>
      <c r="N1364" s="154">
        <v>49400</v>
      </c>
    </row>
    <row r="1365" spans="1:14" ht="13.75" customHeight="1" x14ac:dyDescent="0.35">
      <c r="A1365" s="151" t="s">
        <v>6222</v>
      </c>
      <c r="B1365" s="152" t="s">
        <v>6218</v>
      </c>
      <c r="C1365" s="152" t="s">
        <v>6223</v>
      </c>
      <c r="D1365" s="152" t="s">
        <v>1214</v>
      </c>
      <c r="E1365" s="151" t="s">
        <v>163</v>
      </c>
      <c r="F1365" s="152" t="s">
        <v>1215</v>
      </c>
      <c r="G1365" s="152" t="s">
        <v>154</v>
      </c>
      <c r="H1365" s="152" t="s">
        <v>5759</v>
      </c>
      <c r="I1365" s="152" t="s">
        <v>2607</v>
      </c>
      <c r="J1365" s="152" t="s">
        <v>6220</v>
      </c>
      <c r="K1365" s="152" t="s">
        <v>6224</v>
      </c>
      <c r="L1365" s="153">
        <v>44917</v>
      </c>
      <c r="M1365" s="154">
        <v>149300</v>
      </c>
      <c r="N1365" s="154">
        <v>49766.679999999993</v>
      </c>
    </row>
    <row r="1366" spans="1:14" ht="13.75" customHeight="1" x14ac:dyDescent="0.35">
      <c r="A1366" s="151" t="s">
        <v>6225</v>
      </c>
      <c r="B1366" s="152" t="s">
        <v>1631</v>
      </c>
      <c r="C1366" s="152" t="s">
        <v>5171</v>
      </c>
      <c r="D1366" s="152" t="s">
        <v>6029</v>
      </c>
      <c r="E1366" s="151" t="s">
        <v>260</v>
      </c>
      <c r="F1366" s="152" t="s">
        <v>349</v>
      </c>
      <c r="G1366" s="152" t="s">
        <v>220</v>
      </c>
      <c r="H1366" s="152" t="s">
        <v>6226</v>
      </c>
      <c r="I1366" s="152" t="s">
        <v>6227</v>
      </c>
      <c r="J1366" s="152" t="s">
        <v>6228</v>
      </c>
      <c r="K1366" s="152" t="s">
        <v>6229</v>
      </c>
      <c r="L1366" s="153">
        <v>44896</v>
      </c>
      <c r="M1366" s="154">
        <v>230000</v>
      </c>
      <c r="N1366" s="154">
        <v>153333.32</v>
      </c>
    </row>
    <row r="1367" spans="1:14" ht="13.75" customHeight="1" x14ac:dyDescent="0.35">
      <c r="A1367" s="151" t="s">
        <v>6230</v>
      </c>
      <c r="B1367" s="152" t="s">
        <v>6231</v>
      </c>
      <c r="C1367" s="152" t="s">
        <v>150</v>
      </c>
      <c r="D1367" s="152" t="s">
        <v>4885</v>
      </c>
      <c r="E1367" s="151" t="s">
        <v>163</v>
      </c>
      <c r="F1367" s="152" t="s">
        <v>2776</v>
      </c>
      <c r="G1367" s="152" t="s">
        <v>154</v>
      </c>
      <c r="H1367" s="152" t="s">
        <v>6232</v>
      </c>
      <c r="I1367" s="152" t="s">
        <v>6233</v>
      </c>
      <c r="J1367" s="152" t="s">
        <v>6234</v>
      </c>
      <c r="K1367" s="152" t="s">
        <v>150</v>
      </c>
      <c r="L1367" s="153">
        <v>44986</v>
      </c>
      <c r="M1367" s="154">
        <v>451652</v>
      </c>
      <c r="N1367" s="154">
        <v>173133.31</v>
      </c>
    </row>
    <row r="1368" spans="1:14" ht="13.75" customHeight="1" x14ac:dyDescent="0.35">
      <c r="A1368" s="151" t="s">
        <v>6235</v>
      </c>
      <c r="B1368" s="152" t="s">
        <v>6236</v>
      </c>
      <c r="C1368" s="152" t="s">
        <v>150</v>
      </c>
      <c r="D1368" s="152" t="s">
        <v>4885</v>
      </c>
      <c r="E1368" s="151" t="s">
        <v>163</v>
      </c>
      <c r="F1368" s="152" t="s">
        <v>2776</v>
      </c>
      <c r="G1368" s="152" t="s">
        <v>154</v>
      </c>
      <c r="H1368" s="152" t="s">
        <v>6237</v>
      </c>
      <c r="I1368" s="152" t="s">
        <v>6238</v>
      </c>
      <c r="J1368" s="152" t="s">
        <v>6239</v>
      </c>
      <c r="K1368" s="152" t="s">
        <v>150</v>
      </c>
      <c r="L1368" s="153">
        <v>44986</v>
      </c>
      <c r="M1368" s="154">
        <v>349251</v>
      </c>
      <c r="N1368" s="154">
        <v>133879.54999999999</v>
      </c>
    </row>
    <row r="1369" spans="1:14" ht="13.75" customHeight="1" x14ac:dyDescent="0.35">
      <c r="A1369" s="151" t="s">
        <v>6240</v>
      </c>
      <c r="B1369" s="152" t="s">
        <v>6241</v>
      </c>
      <c r="C1369" s="152" t="s">
        <v>150</v>
      </c>
      <c r="D1369" s="152" t="s">
        <v>6242</v>
      </c>
      <c r="E1369" s="151" t="s">
        <v>327</v>
      </c>
      <c r="F1369" s="152" t="s">
        <v>2776</v>
      </c>
      <c r="G1369" s="152" t="s">
        <v>220</v>
      </c>
      <c r="H1369" s="152" t="s">
        <v>6243</v>
      </c>
      <c r="I1369" s="152" t="s">
        <v>150</v>
      </c>
      <c r="J1369" s="152" t="s">
        <v>150</v>
      </c>
      <c r="K1369" s="152" t="s">
        <v>150</v>
      </c>
      <c r="L1369" s="153">
        <v>45148</v>
      </c>
      <c r="M1369" s="154">
        <v>414521.95</v>
      </c>
      <c r="N1369" s="154">
        <v>340829.18</v>
      </c>
    </row>
    <row r="1370" spans="1:14" ht="13.75" customHeight="1" x14ac:dyDescent="0.35">
      <c r="A1370" s="151" t="s">
        <v>6244</v>
      </c>
      <c r="B1370" s="152" t="s">
        <v>6245</v>
      </c>
      <c r="C1370" s="152" t="s">
        <v>150</v>
      </c>
      <c r="D1370" s="152" t="s">
        <v>4919</v>
      </c>
      <c r="E1370" s="151" t="s">
        <v>163</v>
      </c>
      <c r="F1370" s="152" t="s">
        <v>2776</v>
      </c>
      <c r="G1370" s="152" t="s">
        <v>154</v>
      </c>
      <c r="H1370" s="152" t="s">
        <v>699</v>
      </c>
      <c r="I1370" s="152" t="s">
        <v>6233</v>
      </c>
      <c r="J1370" s="152" t="s">
        <v>6246</v>
      </c>
      <c r="K1370" s="152" t="s">
        <v>150</v>
      </c>
      <c r="L1370" s="153">
        <v>45108</v>
      </c>
      <c r="M1370" s="154">
        <v>1101614</v>
      </c>
      <c r="N1370" s="154">
        <v>495726.31999999989</v>
      </c>
    </row>
    <row r="1371" spans="1:14" ht="13.75" customHeight="1" x14ac:dyDescent="0.35">
      <c r="A1371" s="151" t="s">
        <v>6247</v>
      </c>
      <c r="B1371" s="152" t="s">
        <v>6248</v>
      </c>
      <c r="C1371" s="152" t="s">
        <v>150</v>
      </c>
      <c r="D1371" s="152" t="s">
        <v>4496</v>
      </c>
      <c r="E1371" s="151" t="s">
        <v>163</v>
      </c>
      <c r="F1371" s="152" t="s">
        <v>685</v>
      </c>
      <c r="G1371" s="152" t="s">
        <v>686</v>
      </c>
      <c r="H1371" s="152" t="s">
        <v>4641</v>
      </c>
      <c r="I1371" s="152" t="s">
        <v>6249</v>
      </c>
      <c r="J1371" s="152" t="s">
        <v>6250</v>
      </c>
      <c r="K1371" s="152" t="s">
        <v>6251</v>
      </c>
      <c r="L1371" s="153">
        <v>45035</v>
      </c>
      <c r="M1371" s="154">
        <v>703921.62</v>
      </c>
      <c r="N1371" s="154">
        <v>281568.62</v>
      </c>
    </row>
    <row r="1372" spans="1:14" ht="13.75" customHeight="1" x14ac:dyDescent="0.35">
      <c r="A1372" s="151" t="s">
        <v>6252</v>
      </c>
      <c r="B1372" s="152" t="s">
        <v>6253</v>
      </c>
      <c r="C1372" s="152" t="s">
        <v>150</v>
      </c>
      <c r="D1372" s="152" t="s">
        <v>1765</v>
      </c>
      <c r="E1372" s="151" t="s">
        <v>260</v>
      </c>
      <c r="F1372" s="152" t="s">
        <v>6254</v>
      </c>
      <c r="G1372" s="152" t="s">
        <v>154</v>
      </c>
      <c r="H1372" s="152" t="s">
        <v>6255</v>
      </c>
      <c r="I1372" s="152" t="s">
        <v>6256</v>
      </c>
      <c r="J1372" s="152" t="s">
        <v>6257</v>
      </c>
      <c r="K1372" s="152" t="s">
        <v>6258</v>
      </c>
      <c r="L1372" s="153">
        <v>45017</v>
      </c>
      <c r="M1372" s="154">
        <v>161350</v>
      </c>
      <c r="N1372" s="154">
        <v>112945.02</v>
      </c>
    </row>
    <row r="1373" spans="1:14" ht="13.75" customHeight="1" x14ac:dyDescent="0.35">
      <c r="A1373" s="151" t="s">
        <v>6259</v>
      </c>
      <c r="B1373" s="152" t="s">
        <v>6260</v>
      </c>
      <c r="C1373" s="152" t="s">
        <v>6261</v>
      </c>
      <c r="D1373" s="152" t="s">
        <v>6262</v>
      </c>
      <c r="E1373" s="151" t="s">
        <v>152</v>
      </c>
      <c r="F1373" s="152" t="s">
        <v>153</v>
      </c>
      <c r="G1373" s="152" t="s">
        <v>154</v>
      </c>
      <c r="H1373" s="152" t="s">
        <v>6263</v>
      </c>
      <c r="I1373" s="152" t="s">
        <v>6264</v>
      </c>
      <c r="J1373" s="152" t="s">
        <v>6264</v>
      </c>
      <c r="K1373" s="152" t="s">
        <v>6265</v>
      </c>
      <c r="L1373" s="153">
        <v>44993</v>
      </c>
      <c r="M1373" s="154">
        <v>758082.86</v>
      </c>
      <c r="N1373" s="154">
        <v>424165.4</v>
      </c>
    </row>
    <row r="1374" spans="1:14" ht="13.75" customHeight="1" x14ac:dyDescent="0.35">
      <c r="A1374" s="151" t="s">
        <v>6266</v>
      </c>
      <c r="B1374" s="152" t="s">
        <v>5642</v>
      </c>
      <c r="C1374" s="152" t="s">
        <v>6267</v>
      </c>
      <c r="D1374" s="152" t="s">
        <v>199</v>
      </c>
      <c r="E1374" s="151" t="s">
        <v>260</v>
      </c>
      <c r="F1374" s="152" t="s">
        <v>200</v>
      </c>
      <c r="G1374" s="152" t="s">
        <v>220</v>
      </c>
      <c r="H1374" s="152" t="s">
        <v>6268</v>
      </c>
      <c r="I1374" s="152" t="s">
        <v>5645</v>
      </c>
      <c r="J1374" s="152" t="s">
        <v>6269</v>
      </c>
      <c r="K1374" s="152" t="s">
        <v>6270</v>
      </c>
      <c r="L1374" s="153">
        <v>45017</v>
      </c>
      <c r="M1374" s="154">
        <v>177280.7</v>
      </c>
      <c r="N1374" s="154">
        <v>124096.49</v>
      </c>
    </row>
    <row r="1375" spans="1:14" ht="13.75" customHeight="1" x14ac:dyDescent="0.35">
      <c r="A1375" s="151" t="s">
        <v>6271</v>
      </c>
      <c r="B1375" s="152" t="s">
        <v>6272</v>
      </c>
      <c r="C1375" s="152" t="s">
        <v>6273</v>
      </c>
      <c r="D1375" s="152" t="s">
        <v>1827</v>
      </c>
      <c r="E1375" s="151" t="s">
        <v>152</v>
      </c>
      <c r="F1375" s="152" t="s">
        <v>863</v>
      </c>
      <c r="G1375" s="152" t="s">
        <v>154</v>
      </c>
      <c r="H1375" s="152" t="s">
        <v>1060</v>
      </c>
      <c r="I1375" s="152" t="s">
        <v>2771</v>
      </c>
      <c r="J1375" s="152" t="s">
        <v>6274</v>
      </c>
      <c r="K1375" s="152" t="s">
        <v>6275</v>
      </c>
      <c r="L1375" s="153">
        <v>45028</v>
      </c>
      <c r="M1375" s="154">
        <v>247741.11</v>
      </c>
      <c r="N1375" s="154">
        <v>141566.35</v>
      </c>
    </row>
    <row r="1376" spans="1:14" ht="13.75" customHeight="1" x14ac:dyDescent="0.35">
      <c r="A1376" s="151" t="s">
        <v>6276</v>
      </c>
      <c r="B1376" s="152" t="s">
        <v>6277</v>
      </c>
      <c r="C1376" s="152" t="s">
        <v>150</v>
      </c>
      <c r="D1376" s="152" t="s">
        <v>609</v>
      </c>
      <c r="E1376" s="151" t="s">
        <v>163</v>
      </c>
      <c r="F1376" s="152" t="s">
        <v>556</v>
      </c>
      <c r="G1376" s="152" t="s">
        <v>154</v>
      </c>
      <c r="H1376" s="152" t="s">
        <v>6278</v>
      </c>
      <c r="I1376" s="152" t="s">
        <v>6279</v>
      </c>
      <c r="J1376" s="152" t="s">
        <v>6280</v>
      </c>
      <c r="K1376" s="152" t="s">
        <v>6281</v>
      </c>
      <c r="L1376" s="153">
        <v>45108</v>
      </c>
      <c r="M1376" s="154">
        <v>591212.81999999995</v>
      </c>
      <c r="N1376" s="154">
        <v>266045.74999999988</v>
      </c>
    </row>
    <row r="1377" spans="1:14" ht="13.75" customHeight="1" x14ac:dyDescent="0.35">
      <c r="A1377" s="151" t="s">
        <v>6282</v>
      </c>
      <c r="B1377" s="152" t="s">
        <v>6283</v>
      </c>
      <c r="C1377" s="152" t="s">
        <v>6284</v>
      </c>
      <c r="D1377" s="152" t="s">
        <v>1209</v>
      </c>
      <c r="E1377" s="151" t="s">
        <v>6285</v>
      </c>
      <c r="F1377" s="152" t="s">
        <v>517</v>
      </c>
      <c r="G1377" s="152" t="s">
        <v>1104</v>
      </c>
      <c r="H1377" s="152" t="s">
        <v>150</v>
      </c>
      <c r="I1377" s="152" t="s">
        <v>150</v>
      </c>
      <c r="J1377" s="152" t="s">
        <v>6283</v>
      </c>
      <c r="K1377" s="152" t="s">
        <v>6286</v>
      </c>
      <c r="L1377" s="153">
        <v>45017</v>
      </c>
      <c r="M1377" s="154">
        <v>540000</v>
      </c>
      <c r="N1377" s="154">
        <v>486000</v>
      </c>
    </row>
    <row r="1378" spans="1:14" ht="13.75" customHeight="1" x14ac:dyDescent="0.35">
      <c r="A1378" s="151" t="s">
        <v>6287</v>
      </c>
      <c r="B1378" s="152" t="s">
        <v>6288</v>
      </c>
      <c r="C1378" s="152" t="s">
        <v>6289</v>
      </c>
      <c r="D1378" s="152" t="s">
        <v>555</v>
      </c>
      <c r="E1378" s="151" t="s">
        <v>163</v>
      </c>
      <c r="F1378" s="152" t="s">
        <v>556</v>
      </c>
      <c r="G1378" s="152" t="s">
        <v>154</v>
      </c>
      <c r="H1378" s="152" t="s">
        <v>6290</v>
      </c>
      <c r="I1378" s="152" t="s">
        <v>6291</v>
      </c>
      <c r="J1378" s="152" t="s">
        <v>6292</v>
      </c>
      <c r="K1378" s="152" t="s">
        <v>6293</v>
      </c>
      <c r="L1378" s="153">
        <v>45044</v>
      </c>
      <c r="M1378" s="154">
        <v>442224</v>
      </c>
      <c r="N1378" s="154">
        <v>176889.60000000001</v>
      </c>
    </row>
    <row r="1379" spans="1:14" ht="13.75" customHeight="1" x14ac:dyDescent="0.35">
      <c r="A1379" s="151" t="s">
        <v>6294</v>
      </c>
      <c r="B1379" s="152" t="s">
        <v>6295</v>
      </c>
      <c r="C1379" s="152" t="s">
        <v>6296</v>
      </c>
      <c r="D1379" s="152" t="s">
        <v>5503</v>
      </c>
      <c r="E1379" s="151" t="s">
        <v>260</v>
      </c>
      <c r="F1379" s="152" t="s">
        <v>6297</v>
      </c>
      <c r="G1379" s="152" t="s">
        <v>154</v>
      </c>
      <c r="H1379" s="152" t="s">
        <v>6298</v>
      </c>
      <c r="I1379" s="152" t="s">
        <v>2724</v>
      </c>
      <c r="J1379" s="152" t="s">
        <v>6299</v>
      </c>
      <c r="K1379" s="152" t="s">
        <v>6300</v>
      </c>
      <c r="L1379" s="153">
        <v>45058</v>
      </c>
      <c r="M1379" s="154">
        <v>169270</v>
      </c>
      <c r="N1379" s="154">
        <v>119899.6</v>
      </c>
    </row>
    <row r="1380" spans="1:14" ht="13.75" customHeight="1" x14ac:dyDescent="0.35">
      <c r="A1380" s="151" t="s">
        <v>6301</v>
      </c>
      <c r="B1380" s="152" t="s">
        <v>6302</v>
      </c>
      <c r="C1380" s="152" t="s">
        <v>150</v>
      </c>
      <c r="D1380" s="152" t="s">
        <v>1103</v>
      </c>
      <c r="E1380" s="151" t="s">
        <v>260</v>
      </c>
      <c r="F1380" s="152" t="s">
        <v>541</v>
      </c>
      <c r="G1380" s="152" t="s">
        <v>1104</v>
      </c>
      <c r="H1380" s="152" t="s">
        <v>150</v>
      </c>
      <c r="I1380" s="152" t="s">
        <v>6303</v>
      </c>
      <c r="J1380" s="152" t="s">
        <v>150</v>
      </c>
      <c r="K1380" s="152" t="s">
        <v>6304</v>
      </c>
      <c r="L1380" s="153">
        <v>44835</v>
      </c>
      <c r="M1380" s="154">
        <v>191526.68</v>
      </c>
      <c r="N1380" s="154">
        <v>124492.37</v>
      </c>
    </row>
    <row r="1381" spans="1:14" ht="13.75" customHeight="1" x14ac:dyDescent="0.35">
      <c r="A1381" s="151" t="s">
        <v>6305</v>
      </c>
      <c r="B1381" s="152" t="s">
        <v>6306</v>
      </c>
      <c r="C1381" s="152" t="s">
        <v>4373</v>
      </c>
      <c r="D1381" s="152" t="s">
        <v>1224</v>
      </c>
      <c r="E1381" s="151" t="s">
        <v>260</v>
      </c>
      <c r="F1381" s="152" t="s">
        <v>715</v>
      </c>
      <c r="G1381" s="152" t="s">
        <v>220</v>
      </c>
      <c r="H1381" s="152" t="s">
        <v>1229</v>
      </c>
      <c r="I1381" s="152" t="s">
        <v>6307</v>
      </c>
      <c r="J1381" s="152" t="s">
        <v>6308</v>
      </c>
      <c r="K1381" s="152" t="s">
        <v>6309</v>
      </c>
      <c r="L1381" s="153">
        <v>44927</v>
      </c>
      <c r="M1381" s="154">
        <v>282349.59999999998</v>
      </c>
      <c r="N1381" s="154">
        <v>190586</v>
      </c>
    </row>
    <row r="1382" spans="1:14" ht="13.75" customHeight="1" x14ac:dyDescent="0.35">
      <c r="A1382" s="151" t="s">
        <v>6310</v>
      </c>
      <c r="B1382" s="152" t="s">
        <v>6311</v>
      </c>
      <c r="C1382" s="152" t="s">
        <v>6312</v>
      </c>
      <c r="D1382" s="152" t="s">
        <v>6313</v>
      </c>
      <c r="E1382" s="151" t="s">
        <v>163</v>
      </c>
      <c r="F1382" s="152" t="s">
        <v>541</v>
      </c>
      <c r="G1382" s="152" t="s">
        <v>154</v>
      </c>
      <c r="H1382" s="152" t="s">
        <v>6314</v>
      </c>
      <c r="I1382" s="152" t="s">
        <v>6315</v>
      </c>
      <c r="J1382" s="152" t="s">
        <v>6316</v>
      </c>
      <c r="K1382" s="152" t="s">
        <v>150</v>
      </c>
      <c r="L1382" s="153">
        <v>45078</v>
      </c>
      <c r="M1382" s="154">
        <v>265492.12</v>
      </c>
      <c r="N1382" s="154">
        <v>115046.59</v>
      </c>
    </row>
    <row r="1383" spans="1:14" ht="13.75" customHeight="1" x14ac:dyDescent="0.35">
      <c r="A1383" s="151" t="s">
        <v>6317</v>
      </c>
      <c r="B1383" s="152" t="s">
        <v>6318</v>
      </c>
      <c r="C1383" s="152" t="s">
        <v>150</v>
      </c>
      <c r="D1383" s="152" t="s">
        <v>1152</v>
      </c>
      <c r="E1383" s="151" t="s">
        <v>163</v>
      </c>
      <c r="F1383" s="152" t="s">
        <v>328</v>
      </c>
      <c r="G1383" s="152" t="s">
        <v>154</v>
      </c>
      <c r="H1383" s="152" t="s">
        <v>5576</v>
      </c>
      <c r="I1383" s="152" t="s">
        <v>6319</v>
      </c>
      <c r="J1383" s="152" t="s">
        <v>6320</v>
      </c>
      <c r="K1383" s="152" t="s">
        <v>150</v>
      </c>
      <c r="L1383" s="153">
        <v>45170</v>
      </c>
      <c r="M1383" s="154">
        <v>155841</v>
      </c>
      <c r="N1383" s="154">
        <v>75323.149999999994</v>
      </c>
    </row>
    <row r="1384" spans="1:14" ht="13.75" customHeight="1" x14ac:dyDescent="0.35">
      <c r="A1384" s="151" t="s">
        <v>6321</v>
      </c>
      <c r="B1384" s="152" t="s">
        <v>2145</v>
      </c>
      <c r="C1384" s="152" t="s">
        <v>6322</v>
      </c>
      <c r="D1384" s="152" t="s">
        <v>6323</v>
      </c>
      <c r="E1384" s="151" t="s">
        <v>260</v>
      </c>
      <c r="F1384" s="152" t="s">
        <v>2002</v>
      </c>
      <c r="G1384" s="152" t="s">
        <v>154</v>
      </c>
      <c r="H1384" s="152" t="s">
        <v>6324</v>
      </c>
      <c r="I1384" s="152" t="s">
        <v>6325</v>
      </c>
      <c r="J1384" s="152" t="s">
        <v>6326</v>
      </c>
      <c r="K1384" s="152" t="s">
        <v>6327</v>
      </c>
      <c r="L1384" s="153">
        <v>45078</v>
      </c>
      <c r="M1384" s="154">
        <v>497377.25</v>
      </c>
      <c r="N1384" s="154">
        <v>356453.71</v>
      </c>
    </row>
    <row r="1385" spans="1:14" ht="13.75" customHeight="1" x14ac:dyDescent="0.35">
      <c r="A1385" s="151" t="s">
        <v>6328</v>
      </c>
      <c r="B1385" s="152" t="s">
        <v>4651</v>
      </c>
      <c r="C1385" s="152" t="s">
        <v>150</v>
      </c>
      <c r="D1385" s="152" t="s">
        <v>6329</v>
      </c>
      <c r="E1385" s="151" t="s">
        <v>163</v>
      </c>
      <c r="F1385" s="152" t="s">
        <v>541</v>
      </c>
      <c r="G1385" s="152" t="s">
        <v>1104</v>
      </c>
      <c r="H1385" s="152" t="s">
        <v>6330</v>
      </c>
      <c r="I1385" s="152" t="s">
        <v>3967</v>
      </c>
      <c r="J1385" s="152" t="s">
        <v>6331</v>
      </c>
      <c r="K1385" s="152" t="s">
        <v>6332</v>
      </c>
      <c r="L1385" s="153">
        <v>45043</v>
      </c>
      <c r="M1385" s="154">
        <v>141860</v>
      </c>
      <c r="N1385" s="154">
        <v>56744.02</v>
      </c>
    </row>
    <row r="1386" spans="1:14" ht="13.75" customHeight="1" x14ac:dyDescent="0.35">
      <c r="A1386" s="151" t="s">
        <v>6333</v>
      </c>
      <c r="B1386" s="152" t="s">
        <v>6334</v>
      </c>
      <c r="C1386" s="152" t="s">
        <v>1133</v>
      </c>
      <c r="D1386" s="152" t="s">
        <v>6335</v>
      </c>
      <c r="E1386" s="151" t="s">
        <v>163</v>
      </c>
      <c r="F1386" s="152" t="s">
        <v>1039</v>
      </c>
      <c r="G1386" s="152" t="s">
        <v>154</v>
      </c>
      <c r="H1386" s="152" t="s">
        <v>6336</v>
      </c>
      <c r="I1386" s="152" t="s">
        <v>6337</v>
      </c>
      <c r="J1386" s="152" t="s">
        <v>6338</v>
      </c>
      <c r="K1386" s="152" t="s">
        <v>6339</v>
      </c>
      <c r="L1386" s="153">
        <v>45015</v>
      </c>
      <c r="M1386" s="154">
        <v>180611.7</v>
      </c>
      <c r="N1386" s="154">
        <v>69234.470000000016</v>
      </c>
    </row>
    <row r="1387" spans="1:14" ht="13.75" customHeight="1" x14ac:dyDescent="0.35">
      <c r="A1387" s="151" t="s">
        <v>6340</v>
      </c>
      <c r="B1387" s="152" t="s">
        <v>6341</v>
      </c>
      <c r="C1387" s="152" t="s">
        <v>6342</v>
      </c>
      <c r="D1387" s="152" t="s">
        <v>998</v>
      </c>
      <c r="E1387" s="151" t="s">
        <v>260</v>
      </c>
      <c r="F1387" s="152" t="s">
        <v>999</v>
      </c>
      <c r="G1387" s="152" t="s">
        <v>220</v>
      </c>
      <c r="H1387" s="152" t="s">
        <v>6343</v>
      </c>
      <c r="I1387" s="152" t="s">
        <v>6344</v>
      </c>
      <c r="J1387" s="152" t="s">
        <v>6345</v>
      </c>
      <c r="K1387" s="152" t="s">
        <v>6346</v>
      </c>
      <c r="L1387" s="153">
        <v>44986</v>
      </c>
      <c r="M1387" s="154">
        <v>184909.39</v>
      </c>
      <c r="N1387" s="154">
        <v>127895.69</v>
      </c>
    </row>
    <row r="1388" spans="1:14" ht="13.75" customHeight="1" x14ac:dyDescent="0.35">
      <c r="A1388" s="151" t="s">
        <v>6347</v>
      </c>
      <c r="B1388" s="152" t="s">
        <v>6348</v>
      </c>
      <c r="C1388" s="152" t="s">
        <v>5171</v>
      </c>
      <c r="D1388" s="152" t="s">
        <v>5164</v>
      </c>
      <c r="E1388" s="151" t="s">
        <v>260</v>
      </c>
      <c r="F1388" s="152" t="s">
        <v>349</v>
      </c>
      <c r="G1388" s="152" t="s">
        <v>220</v>
      </c>
      <c r="H1388" s="152" t="s">
        <v>5165</v>
      </c>
      <c r="I1388" s="152" t="s">
        <v>6349</v>
      </c>
      <c r="J1388" s="152" t="s">
        <v>6350</v>
      </c>
      <c r="K1388" s="152" t="s">
        <v>6351</v>
      </c>
      <c r="L1388" s="153">
        <v>45108</v>
      </c>
      <c r="M1388" s="154">
        <v>435672.37</v>
      </c>
      <c r="N1388" s="154">
        <v>315862.51</v>
      </c>
    </row>
    <row r="1389" spans="1:14" ht="13.75" customHeight="1" x14ac:dyDescent="0.35">
      <c r="A1389" s="151" t="s">
        <v>6352</v>
      </c>
      <c r="B1389" s="152" t="s">
        <v>6353</v>
      </c>
      <c r="C1389" s="152" t="s">
        <v>1234</v>
      </c>
      <c r="D1389" s="152" t="s">
        <v>6354</v>
      </c>
      <c r="E1389" s="151" t="s">
        <v>152</v>
      </c>
      <c r="F1389" s="152" t="s">
        <v>6355</v>
      </c>
      <c r="G1389" s="152" t="s">
        <v>154</v>
      </c>
      <c r="H1389" s="152" t="s">
        <v>6356</v>
      </c>
      <c r="I1389" s="152" t="s">
        <v>6357</v>
      </c>
      <c r="J1389" s="152" t="s">
        <v>6358</v>
      </c>
      <c r="K1389" s="152" t="s">
        <v>6359</v>
      </c>
      <c r="L1389" s="153">
        <v>44936</v>
      </c>
      <c r="M1389" s="154">
        <v>605669.80000000005</v>
      </c>
      <c r="N1389" s="154">
        <v>324466.05</v>
      </c>
    </row>
    <row r="1390" spans="1:14" ht="13.75" customHeight="1" x14ac:dyDescent="0.35">
      <c r="A1390" s="151" t="s">
        <v>6360</v>
      </c>
      <c r="B1390" s="152" t="s">
        <v>6361</v>
      </c>
      <c r="C1390" s="152" t="s">
        <v>6322</v>
      </c>
      <c r="D1390" s="152" t="s">
        <v>6362</v>
      </c>
      <c r="E1390" s="151" t="s">
        <v>260</v>
      </c>
      <c r="F1390" s="152" t="s">
        <v>6363</v>
      </c>
      <c r="G1390" s="152" t="s">
        <v>154</v>
      </c>
      <c r="H1390" s="152" t="s">
        <v>6364</v>
      </c>
      <c r="I1390" s="152" t="s">
        <v>6025</v>
      </c>
      <c r="J1390" s="152" t="s">
        <v>6365</v>
      </c>
      <c r="K1390" s="152" t="s">
        <v>6366</v>
      </c>
      <c r="L1390" s="153">
        <v>45078</v>
      </c>
      <c r="M1390" s="154">
        <v>2367991.75</v>
      </c>
      <c r="N1390" s="154">
        <v>1697060.79</v>
      </c>
    </row>
    <row r="1391" spans="1:14" ht="13.75" customHeight="1" x14ac:dyDescent="0.35">
      <c r="A1391" s="151" t="s">
        <v>6367</v>
      </c>
      <c r="B1391" s="152" t="s">
        <v>6368</v>
      </c>
      <c r="C1391" s="152" t="s">
        <v>6369</v>
      </c>
      <c r="D1391" s="152" t="s">
        <v>1671</v>
      </c>
      <c r="E1391" s="151" t="s">
        <v>260</v>
      </c>
      <c r="F1391" s="152" t="s">
        <v>517</v>
      </c>
      <c r="G1391" s="152" t="s">
        <v>154</v>
      </c>
      <c r="H1391" s="152" t="s">
        <v>5549</v>
      </c>
      <c r="I1391" s="152" t="s">
        <v>6370</v>
      </c>
      <c r="J1391" s="152" t="s">
        <v>6371</v>
      </c>
      <c r="K1391" s="152" t="s">
        <v>6372</v>
      </c>
      <c r="L1391" s="153">
        <v>45083</v>
      </c>
      <c r="M1391" s="154">
        <v>2137749.66</v>
      </c>
      <c r="N1391" s="154">
        <v>1532053.94</v>
      </c>
    </row>
    <row r="1392" spans="1:14" ht="13.75" customHeight="1" x14ac:dyDescent="0.35">
      <c r="A1392" s="151" t="s">
        <v>6373</v>
      </c>
      <c r="B1392" s="152" t="s">
        <v>6374</v>
      </c>
      <c r="C1392" s="152" t="s">
        <v>150</v>
      </c>
      <c r="D1392" s="152" t="s">
        <v>5223</v>
      </c>
      <c r="E1392" s="151" t="s">
        <v>163</v>
      </c>
      <c r="F1392" s="152" t="s">
        <v>1153</v>
      </c>
      <c r="G1392" s="152" t="s">
        <v>3495</v>
      </c>
      <c r="H1392" s="152" t="s">
        <v>6375</v>
      </c>
      <c r="I1392" s="152" t="s">
        <v>6376</v>
      </c>
      <c r="J1392" s="152" t="s">
        <v>150</v>
      </c>
      <c r="K1392" s="152" t="s">
        <v>150</v>
      </c>
      <c r="L1392" s="153">
        <v>45017</v>
      </c>
      <c r="M1392" s="154">
        <v>196762.84</v>
      </c>
      <c r="N1392" s="154">
        <v>78705.16</v>
      </c>
    </row>
    <row r="1393" spans="1:14" ht="13.75" customHeight="1" x14ac:dyDescent="0.35">
      <c r="A1393" s="151" t="s">
        <v>6377</v>
      </c>
      <c r="B1393" s="152" t="s">
        <v>6378</v>
      </c>
      <c r="C1393" s="152" t="s">
        <v>6379</v>
      </c>
      <c r="D1393" s="152" t="s">
        <v>4593</v>
      </c>
      <c r="E1393" s="151" t="s">
        <v>152</v>
      </c>
      <c r="F1393" s="152" t="s">
        <v>715</v>
      </c>
      <c r="G1393" s="152" t="s">
        <v>220</v>
      </c>
      <c r="H1393" s="152" t="s">
        <v>5610</v>
      </c>
      <c r="I1393" s="152" t="s">
        <v>6380</v>
      </c>
      <c r="J1393" s="152" t="s">
        <v>6381</v>
      </c>
      <c r="K1393" s="152" t="s">
        <v>6382</v>
      </c>
      <c r="L1393" s="153">
        <v>45047</v>
      </c>
      <c r="M1393" s="154">
        <v>171742.1</v>
      </c>
      <c r="N1393" s="154">
        <v>100182.9</v>
      </c>
    </row>
    <row r="1394" spans="1:14" ht="13.75" customHeight="1" x14ac:dyDescent="0.35">
      <c r="A1394" s="151" t="s">
        <v>6383</v>
      </c>
      <c r="B1394" s="152" t="s">
        <v>6384</v>
      </c>
      <c r="C1394" s="152" t="s">
        <v>6385</v>
      </c>
      <c r="D1394" s="152" t="s">
        <v>6386</v>
      </c>
      <c r="E1394" s="151" t="s">
        <v>152</v>
      </c>
      <c r="F1394" s="152" t="s">
        <v>4558</v>
      </c>
      <c r="G1394" s="152" t="s">
        <v>154</v>
      </c>
      <c r="H1394" s="152" t="s">
        <v>6387</v>
      </c>
      <c r="I1394" s="152" t="s">
        <v>6388</v>
      </c>
      <c r="J1394" s="152" t="s">
        <v>6389</v>
      </c>
      <c r="K1394" s="152" t="s">
        <v>6390</v>
      </c>
      <c r="L1394" s="153">
        <v>45100</v>
      </c>
      <c r="M1394" s="154">
        <v>112803.87</v>
      </c>
      <c r="N1394" s="154">
        <v>67145.2</v>
      </c>
    </row>
    <row r="1395" spans="1:14" ht="13.75" customHeight="1" x14ac:dyDescent="0.35">
      <c r="A1395" s="151" t="s">
        <v>6391</v>
      </c>
      <c r="B1395" s="152" t="s">
        <v>6392</v>
      </c>
      <c r="C1395" s="152" t="s">
        <v>6322</v>
      </c>
      <c r="D1395" s="152" t="s">
        <v>6323</v>
      </c>
      <c r="E1395" s="151" t="s">
        <v>260</v>
      </c>
      <c r="F1395" s="152" t="s">
        <v>6363</v>
      </c>
      <c r="G1395" s="152" t="s">
        <v>154</v>
      </c>
      <c r="H1395" s="152" t="s">
        <v>6393</v>
      </c>
      <c r="I1395" s="152" t="s">
        <v>6394</v>
      </c>
      <c r="J1395" s="152" t="s">
        <v>6395</v>
      </c>
      <c r="K1395" s="152" t="s">
        <v>6396</v>
      </c>
      <c r="L1395" s="153">
        <v>44857</v>
      </c>
      <c r="M1395" s="154">
        <v>1633708.27</v>
      </c>
      <c r="N1395" s="154">
        <v>1061910.32</v>
      </c>
    </row>
    <row r="1396" spans="1:14" ht="13.75" customHeight="1" x14ac:dyDescent="0.35">
      <c r="A1396" s="151" t="s">
        <v>6397</v>
      </c>
      <c r="B1396" s="152" t="s">
        <v>6398</v>
      </c>
      <c r="C1396" s="152" t="s">
        <v>6399</v>
      </c>
      <c r="D1396" s="152" t="s">
        <v>6323</v>
      </c>
      <c r="E1396" s="151" t="s">
        <v>260</v>
      </c>
      <c r="F1396" s="152" t="s">
        <v>6363</v>
      </c>
      <c r="G1396" s="152" t="s">
        <v>154</v>
      </c>
      <c r="H1396" s="152" t="s">
        <v>6400</v>
      </c>
      <c r="I1396" s="152" t="s">
        <v>6401</v>
      </c>
      <c r="J1396" s="152" t="s">
        <v>6402</v>
      </c>
      <c r="K1396" s="152" t="s">
        <v>6403</v>
      </c>
      <c r="L1396" s="153">
        <v>44947</v>
      </c>
      <c r="M1396" s="154">
        <v>181238.02</v>
      </c>
      <c r="N1396" s="154">
        <v>122335.66</v>
      </c>
    </row>
    <row r="1397" spans="1:14" ht="13.75" customHeight="1" x14ac:dyDescent="0.35">
      <c r="A1397" s="151" t="s">
        <v>6404</v>
      </c>
      <c r="B1397" s="152" t="s">
        <v>6405</v>
      </c>
      <c r="C1397" s="152" t="s">
        <v>150</v>
      </c>
      <c r="D1397" s="152" t="s">
        <v>1083</v>
      </c>
      <c r="E1397" s="151" t="s">
        <v>845</v>
      </c>
      <c r="F1397" s="152" t="s">
        <v>1084</v>
      </c>
      <c r="G1397" s="152" t="s">
        <v>1085</v>
      </c>
      <c r="H1397" s="152" t="s">
        <v>6406</v>
      </c>
      <c r="I1397" s="152" t="s">
        <v>6407</v>
      </c>
      <c r="J1397" s="152" t="s">
        <v>6408</v>
      </c>
      <c r="K1397" s="152" t="s">
        <v>6409</v>
      </c>
      <c r="L1397" s="153">
        <v>45113</v>
      </c>
      <c r="M1397" s="154">
        <v>340889</v>
      </c>
      <c r="N1397" s="154">
        <v>223708.41</v>
      </c>
    </row>
    <row r="1398" spans="1:14" ht="13.75" customHeight="1" x14ac:dyDescent="0.35">
      <c r="A1398" s="151" t="s">
        <v>6410</v>
      </c>
      <c r="B1398" s="152" t="s">
        <v>6411</v>
      </c>
      <c r="C1398" s="152" t="s">
        <v>6099</v>
      </c>
      <c r="D1398" s="152" t="s">
        <v>363</v>
      </c>
      <c r="E1398" s="151" t="s">
        <v>260</v>
      </c>
      <c r="F1398" s="152" t="s">
        <v>895</v>
      </c>
      <c r="G1398" s="152" t="s">
        <v>154</v>
      </c>
      <c r="H1398" s="152" t="s">
        <v>6412</v>
      </c>
      <c r="I1398" s="152" t="s">
        <v>577</v>
      </c>
      <c r="J1398" s="152" t="s">
        <v>6413</v>
      </c>
      <c r="K1398" s="152" t="s">
        <v>6414</v>
      </c>
      <c r="L1398" s="153">
        <v>45191</v>
      </c>
      <c r="M1398" s="154">
        <v>2985000</v>
      </c>
      <c r="N1398" s="154">
        <v>2213875</v>
      </c>
    </row>
    <row r="1399" spans="1:14" ht="13.75" customHeight="1" x14ac:dyDescent="0.35">
      <c r="A1399" s="151" t="s">
        <v>6415</v>
      </c>
      <c r="B1399" s="152" t="s">
        <v>6416</v>
      </c>
      <c r="C1399" s="152" t="s">
        <v>6417</v>
      </c>
      <c r="D1399" s="152" t="s">
        <v>184</v>
      </c>
      <c r="E1399" s="151" t="s">
        <v>163</v>
      </c>
      <c r="F1399" s="152" t="s">
        <v>1039</v>
      </c>
      <c r="G1399" s="152" t="s">
        <v>154</v>
      </c>
      <c r="H1399" s="152" t="s">
        <v>186</v>
      </c>
      <c r="I1399" s="152" t="s">
        <v>6418</v>
      </c>
      <c r="J1399" s="152" t="s">
        <v>6419</v>
      </c>
      <c r="K1399" s="152" t="s">
        <v>6420</v>
      </c>
      <c r="L1399" s="153">
        <v>45105</v>
      </c>
      <c r="M1399" s="154">
        <v>116574.1</v>
      </c>
      <c r="N1399" s="154">
        <v>50515.450000000012</v>
      </c>
    </row>
    <row r="1400" spans="1:14" ht="13.75" customHeight="1" x14ac:dyDescent="0.35">
      <c r="A1400" s="151" t="s">
        <v>6421</v>
      </c>
      <c r="B1400" s="152" t="s">
        <v>6422</v>
      </c>
      <c r="C1400" s="152" t="s">
        <v>6423</v>
      </c>
      <c r="D1400" s="152" t="s">
        <v>5662</v>
      </c>
      <c r="E1400" s="151" t="s">
        <v>260</v>
      </c>
      <c r="F1400" s="152" t="s">
        <v>200</v>
      </c>
      <c r="G1400" s="152" t="s">
        <v>220</v>
      </c>
      <c r="H1400" s="152" t="s">
        <v>6424</v>
      </c>
      <c r="I1400" s="152" t="s">
        <v>3106</v>
      </c>
      <c r="J1400" s="152" t="s">
        <v>6425</v>
      </c>
      <c r="K1400" s="152" t="s">
        <v>6426</v>
      </c>
      <c r="L1400" s="153">
        <v>44986</v>
      </c>
      <c r="M1400" s="154">
        <v>322153.09000000003</v>
      </c>
      <c r="N1400" s="154">
        <v>222822.57</v>
      </c>
    </row>
    <row r="1401" spans="1:14" ht="13.75" customHeight="1" x14ac:dyDescent="0.35">
      <c r="A1401" s="151" t="s">
        <v>6427</v>
      </c>
      <c r="B1401" s="152" t="s">
        <v>6428</v>
      </c>
      <c r="C1401" s="152" t="s">
        <v>4466</v>
      </c>
      <c r="D1401" s="152" t="s">
        <v>4819</v>
      </c>
      <c r="E1401" s="151" t="s">
        <v>260</v>
      </c>
      <c r="F1401" s="152" t="s">
        <v>715</v>
      </c>
      <c r="G1401" s="152" t="s">
        <v>220</v>
      </c>
      <c r="H1401" s="152" t="s">
        <v>4755</v>
      </c>
      <c r="I1401" s="152" t="s">
        <v>6429</v>
      </c>
      <c r="J1401" s="152" t="s">
        <v>6430</v>
      </c>
      <c r="K1401" s="152" t="s">
        <v>6431</v>
      </c>
      <c r="L1401" s="153">
        <v>45078</v>
      </c>
      <c r="M1401" s="154">
        <v>290958.82</v>
      </c>
      <c r="N1401" s="154">
        <v>208520.46</v>
      </c>
    </row>
    <row r="1402" spans="1:14" ht="13.75" customHeight="1" x14ac:dyDescent="0.35">
      <c r="A1402" s="151" t="s">
        <v>6432</v>
      </c>
      <c r="B1402" s="152" t="s">
        <v>6433</v>
      </c>
      <c r="C1402" s="152" t="s">
        <v>150</v>
      </c>
      <c r="D1402" s="152" t="s">
        <v>326</v>
      </c>
      <c r="E1402" s="151" t="s">
        <v>260</v>
      </c>
      <c r="F1402" s="152" t="s">
        <v>1153</v>
      </c>
      <c r="G1402" s="152" t="s">
        <v>154</v>
      </c>
      <c r="H1402" s="152" t="s">
        <v>6434</v>
      </c>
      <c r="I1402" s="152" t="s">
        <v>6435</v>
      </c>
      <c r="J1402" s="152" t="s">
        <v>150</v>
      </c>
      <c r="K1402" s="152" t="s">
        <v>150</v>
      </c>
      <c r="L1402" s="153">
        <v>45047</v>
      </c>
      <c r="M1402" s="154">
        <v>185001</v>
      </c>
      <c r="N1402" s="154">
        <v>131042.36</v>
      </c>
    </row>
    <row r="1403" spans="1:14" ht="13.75" customHeight="1" x14ac:dyDescent="0.35">
      <c r="A1403" s="151" t="s">
        <v>6436</v>
      </c>
      <c r="B1403" s="152" t="s">
        <v>6437</v>
      </c>
      <c r="C1403" s="152" t="s">
        <v>6438</v>
      </c>
      <c r="D1403" s="152" t="s">
        <v>6439</v>
      </c>
      <c r="E1403" s="151" t="s">
        <v>163</v>
      </c>
      <c r="F1403" s="152" t="s">
        <v>249</v>
      </c>
      <c r="G1403" s="152" t="s">
        <v>154</v>
      </c>
      <c r="H1403" s="152" t="s">
        <v>6440</v>
      </c>
      <c r="I1403" s="152" t="s">
        <v>6441</v>
      </c>
      <c r="J1403" s="152" t="s">
        <v>6442</v>
      </c>
      <c r="K1403" s="152" t="s">
        <v>6443</v>
      </c>
      <c r="L1403" s="153">
        <v>45323</v>
      </c>
      <c r="M1403" s="154">
        <v>2158397</v>
      </c>
      <c r="N1403" s="154">
        <v>1223091.6499999999</v>
      </c>
    </row>
    <row r="1404" spans="1:14" ht="13.75" customHeight="1" x14ac:dyDescent="0.35">
      <c r="A1404" s="151" t="s">
        <v>6444</v>
      </c>
      <c r="B1404" s="152" t="s">
        <v>6445</v>
      </c>
      <c r="C1404" s="152" t="s">
        <v>150</v>
      </c>
      <c r="D1404" s="152" t="s">
        <v>1152</v>
      </c>
      <c r="E1404" s="151" t="s">
        <v>260</v>
      </c>
      <c r="F1404" s="152" t="s">
        <v>328</v>
      </c>
      <c r="G1404" s="152" t="s">
        <v>154</v>
      </c>
      <c r="H1404" s="152" t="s">
        <v>6446</v>
      </c>
      <c r="I1404" s="152" t="s">
        <v>6447</v>
      </c>
      <c r="J1404" s="152" t="s">
        <v>150</v>
      </c>
      <c r="K1404" s="152" t="s">
        <v>150</v>
      </c>
      <c r="L1404" s="153">
        <v>44927</v>
      </c>
      <c r="M1404" s="154">
        <v>996956.76</v>
      </c>
      <c r="N1404" s="154">
        <v>672945.87</v>
      </c>
    </row>
    <row r="1405" spans="1:14" ht="13.75" customHeight="1" x14ac:dyDescent="0.35">
      <c r="A1405" s="151" t="s">
        <v>6448</v>
      </c>
      <c r="B1405" s="152" t="s">
        <v>6449</v>
      </c>
      <c r="C1405" s="152" t="s">
        <v>6417</v>
      </c>
      <c r="D1405" s="152" t="s">
        <v>184</v>
      </c>
      <c r="E1405" s="151" t="s">
        <v>163</v>
      </c>
      <c r="F1405" s="152" t="s">
        <v>487</v>
      </c>
      <c r="G1405" s="152" t="s">
        <v>154</v>
      </c>
      <c r="H1405" s="152" t="s">
        <v>186</v>
      </c>
      <c r="I1405" s="152" t="s">
        <v>6450</v>
      </c>
      <c r="J1405" s="152" t="s">
        <v>6451</v>
      </c>
      <c r="K1405" s="152" t="s">
        <v>6452</v>
      </c>
      <c r="L1405" s="153">
        <v>45014</v>
      </c>
      <c r="M1405" s="154">
        <v>3612262.5</v>
      </c>
      <c r="N1405" s="154">
        <v>1384700.56</v>
      </c>
    </row>
    <row r="1406" spans="1:14" ht="13.75" customHeight="1" x14ac:dyDescent="0.35">
      <c r="A1406" s="151" t="s">
        <v>6453</v>
      </c>
      <c r="B1406" s="152" t="s">
        <v>6454</v>
      </c>
      <c r="C1406" s="152" t="s">
        <v>150</v>
      </c>
      <c r="D1406" s="152" t="s">
        <v>248</v>
      </c>
      <c r="E1406" s="151" t="s">
        <v>163</v>
      </c>
      <c r="F1406" s="152" t="s">
        <v>249</v>
      </c>
      <c r="G1406" s="152" t="s">
        <v>154</v>
      </c>
      <c r="H1406" s="152" t="s">
        <v>6455</v>
      </c>
      <c r="I1406" s="152" t="s">
        <v>1338</v>
      </c>
      <c r="J1406" s="152" t="s">
        <v>6456</v>
      </c>
      <c r="K1406" s="152" t="s">
        <v>6457</v>
      </c>
      <c r="L1406" s="153">
        <v>45108</v>
      </c>
      <c r="M1406" s="154">
        <v>112148.5</v>
      </c>
      <c r="N1406" s="154">
        <v>50466.84</v>
      </c>
    </row>
    <row r="1407" spans="1:14" ht="13.75" customHeight="1" x14ac:dyDescent="0.35">
      <c r="A1407" s="151" t="s">
        <v>6458</v>
      </c>
      <c r="B1407" s="152" t="s">
        <v>6459</v>
      </c>
      <c r="C1407" s="152" t="s">
        <v>150</v>
      </c>
      <c r="D1407" s="152" t="s">
        <v>2729</v>
      </c>
      <c r="E1407" s="151" t="s">
        <v>260</v>
      </c>
      <c r="F1407" s="152" t="s">
        <v>6460</v>
      </c>
      <c r="G1407" s="152" t="s">
        <v>154</v>
      </c>
      <c r="H1407" s="152" t="s">
        <v>6461</v>
      </c>
      <c r="I1407" s="152" t="s">
        <v>6462</v>
      </c>
      <c r="J1407" s="152" t="s">
        <v>6463</v>
      </c>
      <c r="K1407" s="152" t="s">
        <v>6464</v>
      </c>
      <c r="L1407" s="153">
        <v>45170</v>
      </c>
      <c r="M1407" s="154">
        <v>347430</v>
      </c>
      <c r="N1407" s="154">
        <v>257677.25</v>
      </c>
    </row>
    <row r="1408" spans="1:14" ht="13.75" customHeight="1" x14ac:dyDescent="0.35">
      <c r="A1408" s="151" t="s">
        <v>6465</v>
      </c>
      <c r="B1408" s="152" t="s">
        <v>6466</v>
      </c>
      <c r="C1408" s="152" t="s">
        <v>150</v>
      </c>
      <c r="D1408" s="152" t="s">
        <v>2729</v>
      </c>
      <c r="E1408" s="151" t="s">
        <v>260</v>
      </c>
      <c r="F1408" s="152" t="s">
        <v>6460</v>
      </c>
      <c r="G1408" s="152" t="s">
        <v>686</v>
      </c>
      <c r="H1408" s="152" t="s">
        <v>150</v>
      </c>
      <c r="I1408" s="152" t="s">
        <v>6467</v>
      </c>
      <c r="J1408" s="152" t="s">
        <v>6468</v>
      </c>
      <c r="K1408" s="152" t="s">
        <v>6469</v>
      </c>
      <c r="L1408" s="153">
        <v>45170</v>
      </c>
      <c r="M1408" s="154">
        <v>1158480</v>
      </c>
      <c r="N1408" s="154">
        <v>859206</v>
      </c>
    </row>
    <row r="1409" spans="1:14" ht="13.75" customHeight="1" x14ac:dyDescent="0.35">
      <c r="A1409" s="151" t="s">
        <v>6470</v>
      </c>
      <c r="B1409" s="152" t="s">
        <v>6471</v>
      </c>
      <c r="C1409" s="152" t="s">
        <v>150</v>
      </c>
      <c r="D1409" s="152" t="s">
        <v>1293</v>
      </c>
      <c r="E1409" s="151" t="s">
        <v>163</v>
      </c>
      <c r="F1409" s="152" t="s">
        <v>1294</v>
      </c>
      <c r="G1409" s="152" t="s">
        <v>154</v>
      </c>
      <c r="H1409" s="152" t="s">
        <v>6472</v>
      </c>
      <c r="I1409" s="152" t="s">
        <v>6473</v>
      </c>
      <c r="J1409" s="152" t="s">
        <v>150</v>
      </c>
      <c r="K1409" s="152" t="s">
        <v>6474</v>
      </c>
      <c r="L1409" s="153">
        <v>45170</v>
      </c>
      <c r="M1409" s="154">
        <v>107492</v>
      </c>
      <c r="N1409" s="154">
        <v>51954.48</v>
      </c>
    </row>
    <row r="1410" spans="1:14" ht="13.75" customHeight="1" x14ac:dyDescent="0.35">
      <c r="A1410" s="151" t="s">
        <v>6475</v>
      </c>
      <c r="B1410" s="152" t="s">
        <v>6476</v>
      </c>
      <c r="C1410" s="152" t="s">
        <v>150</v>
      </c>
      <c r="D1410" s="152" t="s">
        <v>1293</v>
      </c>
      <c r="E1410" s="151" t="s">
        <v>163</v>
      </c>
      <c r="F1410" s="152" t="s">
        <v>1294</v>
      </c>
      <c r="G1410" s="152" t="s">
        <v>154</v>
      </c>
      <c r="H1410" s="152" t="s">
        <v>6477</v>
      </c>
      <c r="I1410" s="152" t="s">
        <v>6478</v>
      </c>
      <c r="J1410" s="152" t="s">
        <v>150</v>
      </c>
      <c r="K1410" s="152" t="s">
        <v>5742</v>
      </c>
      <c r="L1410" s="153">
        <v>45170</v>
      </c>
      <c r="M1410" s="154">
        <v>111960</v>
      </c>
      <c r="N1410" s="154">
        <v>54114</v>
      </c>
    </row>
    <row r="1411" spans="1:14" ht="13.75" customHeight="1" x14ac:dyDescent="0.35">
      <c r="A1411" s="151" t="s">
        <v>6479</v>
      </c>
      <c r="B1411" s="152" t="s">
        <v>6480</v>
      </c>
      <c r="C1411" s="152" t="s">
        <v>150</v>
      </c>
      <c r="D1411" s="152" t="s">
        <v>1293</v>
      </c>
      <c r="E1411" s="151" t="s">
        <v>163</v>
      </c>
      <c r="F1411" s="152" t="s">
        <v>1294</v>
      </c>
      <c r="G1411" s="152" t="s">
        <v>154</v>
      </c>
      <c r="H1411" s="152" t="s">
        <v>6481</v>
      </c>
      <c r="I1411" s="152" t="s">
        <v>6478</v>
      </c>
      <c r="J1411" s="152" t="s">
        <v>150</v>
      </c>
      <c r="K1411" s="152" t="s">
        <v>5742</v>
      </c>
      <c r="L1411" s="153">
        <v>45170</v>
      </c>
      <c r="M1411" s="154">
        <v>111960</v>
      </c>
      <c r="N1411" s="154">
        <v>54114</v>
      </c>
    </row>
    <row r="1412" spans="1:14" ht="13.75" customHeight="1" x14ac:dyDescent="0.35">
      <c r="A1412" s="151" t="s">
        <v>6482</v>
      </c>
      <c r="B1412" s="152" t="s">
        <v>6483</v>
      </c>
      <c r="C1412" s="152" t="s">
        <v>150</v>
      </c>
      <c r="D1412" s="152" t="s">
        <v>1293</v>
      </c>
      <c r="E1412" s="151" t="s">
        <v>163</v>
      </c>
      <c r="F1412" s="152" t="s">
        <v>1294</v>
      </c>
      <c r="G1412" s="152" t="s">
        <v>154</v>
      </c>
      <c r="H1412" s="152" t="s">
        <v>6484</v>
      </c>
      <c r="I1412" s="152" t="s">
        <v>6478</v>
      </c>
      <c r="J1412" s="152" t="s">
        <v>150</v>
      </c>
      <c r="K1412" s="152" t="s">
        <v>5742</v>
      </c>
      <c r="L1412" s="153">
        <v>45170</v>
      </c>
      <c r="M1412" s="154">
        <v>115140</v>
      </c>
      <c r="N1412" s="154">
        <v>55651</v>
      </c>
    </row>
    <row r="1413" spans="1:14" ht="13.75" customHeight="1" x14ac:dyDescent="0.35">
      <c r="A1413" s="151" t="s">
        <v>6485</v>
      </c>
      <c r="B1413" s="152" t="s">
        <v>6486</v>
      </c>
      <c r="C1413" s="152" t="s">
        <v>150</v>
      </c>
      <c r="D1413" s="152" t="s">
        <v>1293</v>
      </c>
      <c r="E1413" s="151" t="s">
        <v>163</v>
      </c>
      <c r="F1413" s="152" t="s">
        <v>1294</v>
      </c>
      <c r="G1413" s="152" t="s">
        <v>154</v>
      </c>
      <c r="H1413" s="152" t="s">
        <v>6487</v>
      </c>
      <c r="I1413" s="152" t="s">
        <v>6478</v>
      </c>
      <c r="J1413" s="152" t="s">
        <v>150</v>
      </c>
      <c r="K1413" s="152" t="s">
        <v>6488</v>
      </c>
      <c r="L1413" s="153">
        <v>45170</v>
      </c>
      <c r="M1413" s="154">
        <v>147922</v>
      </c>
      <c r="N1413" s="154">
        <v>71495.62</v>
      </c>
    </row>
    <row r="1414" spans="1:14" ht="13.75" customHeight="1" x14ac:dyDescent="0.35">
      <c r="A1414" s="151" t="s">
        <v>6489</v>
      </c>
      <c r="B1414" s="152" t="s">
        <v>6483</v>
      </c>
      <c r="C1414" s="152" t="s">
        <v>150</v>
      </c>
      <c r="D1414" s="152" t="s">
        <v>1293</v>
      </c>
      <c r="E1414" s="151" t="s">
        <v>163</v>
      </c>
      <c r="F1414" s="152" t="s">
        <v>1294</v>
      </c>
      <c r="G1414" s="152" t="s">
        <v>154</v>
      </c>
      <c r="H1414" s="152" t="s">
        <v>6484</v>
      </c>
      <c r="I1414" s="152" t="s">
        <v>6478</v>
      </c>
      <c r="J1414" s="152" t="s">
        <v>150</v>
      </c>
      <c r="K1414" s="152" t="s">
        <v>5742</v>
      </c>
      <c r="L1414" s="153">
        <v>45170</v>
      </c>
      <c r="M1414" s="154">
        <v>147922</v>
      </c>
      <c r="N1414" s="154">
        <v>71495.62</v>
      </c>
    </row>
    <row r="1415" spans="1:14" ht="13.75" customHeight="1" x14ac:dyDescent="0.35">
      <c r="A1415" s="151" t="s">
        <v>6490</v>
      </c>
      <c r="B1415" s="152" t="s">
        <v>6491</v>
      </c>
      <c r="C1415" s="152" t="s">
        <v>150</v>
      </c>
      <c r="D1415" s="152" t="s">
        <v>1293</v>
      </c>
      <c r="E1415" s="151" t="s">
        <v>163</v>
      </c>
      <c r="F1415" s="152" t="s">
        <v>1294</v>
      </c>
      <c r="G1415" s="152" t="s">
        <v>154</v>
      </c>
      <c r="H1415" s="152" t="s">
        <v>6492</v>
      </c>
      <c r="I1415" s="152" t="s">
        <v>6478</v>
      </c>
      <c r="J1415" s="152" t="s">
        <v>150</v>
      </c>
      <c r="K1415" s="152" t="s">
        <v>5742</v>
      </c>
      <c r="L1415" s="153">
        <v>45170</v>
      </c>
      <c r="M1415" s="154">
        <v>177853</v>
      </c>
      <c r="N1415" s="154">
        <v>85962.27</v>
      </c>
    </row>
    <row r="1416" spans="1:14" ht="13.75" customHeight="1" x14ac:dyDescent="0.35">
      <c r="A1416" s="151" t="s">
        <v>6493</v>
      </c>
      <c r="B1416" s="152" t="s">
        <v>6494</v>
      </c>
      <c r="C1416" s="152" t="s">
        <v>150</v>
      </c>
      <c r="D1416" s="152" t="s">
        <v>1293</v>
      </c>
      <c r="E1416" s="151" t="s">
        <v>163</v>
      </c>
      <c r="F1416" s="152" t="s">
        <v>1294</v>
      </c>
      <c r="G1416" s="152" t="s">
        <v>154</v>
      </c>
      <c r="H1416" s="152" t="s">
        <v>6495</v>
      </c>
      <c r="I1416" s="152" t="s">
        <v>6478</v>
      </c>
      <c r="J1416" s="152" t="s">
        <v>150</v>
      </c>
      <c r="K1416" s="152" t="s">
        <v>5742</v>
      </c>
      <c r="L1416" s="153">
        <v>45170</v>
      </c>
      <c r="M1416" s="154">
        <v>181095</v>
      </c>
      <c r="N1416" s="154">
        <v>87529.25</v>
      </c>
    </row>
    <row r="1417" spans="1:14" ht="13.75" customHeight="1" x14ac:dyDescent="0.35">
      <c r="A1417" s="151" t="s">
        <v>6496</v>
      </c>
      <c r="B1417" s="152" t="s">
        <v>6497</v>
      </c>
      <c r="C1417" s="152" t="s">
        <v>150</v>
      </c>
      <c r="D1417" s="152" t="s">
        <v>1293</v>
      </c>
      <c r="E1417" s="151" t="s">
        <v>163</v>
      </c>
      <c r="F1417" s="152" t="s">
        <v>1294</v>
      </c>
      <c r="G1417" s="152" t="s">
        <v>154</v>
      </c>
      <c r="H1417" s="152" t="s">
        <v>6472</v>
      </c>
      <c r="I1417" s="152" t="s">
        <v>6498</v>
      </c>
      <c r="J1417" s="152" t="s">
        <v>6499</v>
      </c>
      <c r="K1417" s="152" t="s">
        <v>150</v>
      </c>
      <c r="L1417" s="153">
        <v>45170</v>
      </c>
      <c r="M1417" s="154">
        <v>298972.90000000002</v>
      </c>
      <c r="N1417" s="154">
        <v>144503.57999999999</v>
      </c>
    </row>
    <row r="1418" spans="1:14" ht="13.75" customHeight="1" x14ac:dyDescent="0.35">
      <c r="A1418" s="151" t="s">
        <v>6500</v>
      </c>
      <c r="B1418" s="152" t="s">
        <v>6501</v>
      </c>
      <c r="C1418" s="152" t="s">
        <v>6502</v>
      </c>
      <c r="D1418" s="152" t="s">
        <v>6503</v>
      </c>
      <c r="E1418" s="151" t="s">
        <v>260</v>
      </c>
      <c r="F1418" s="152" t="s">
        <v>349</v>
      </c>
      <c r="G1418" s="152" t="s">
        <v>220</v>
      </c>
      <c r="H1418" s="152" t="s">
        <v>8094</v>
      </c>
      <c r="I1418" s="152" t="s">
        <v>6504</v>
      </c>
      <c r="J1418" s="152" t="s">
        <v>150</v>
      </c>
      <c r="K1418" s="152" t="s">
        <v>150</v>
      </c>
      <c r="L1418" s="153">
        <v>45352</v>
      </c>
      <c r="M1418" s="154">
        <v>1173382.8700000001</v>
      </c>
      <c r="N1418" s="154">
        <v>928928.12000000011</v>
      </c>
    </row>
    <row r="1419" spans="1:14" ht="13.75" customHeight="1" x14ac:dyDescent="0.35">
      <c r="A1419" s="151" t="s">
        <v>6505</v>
      </c>
      <c r="B1419" s="152" t="s">
        <v>6506</v>
      </c>
      <c r="C1419" s="152" t="s">
        <v>6507</v>
      </c>
      <c r="D1419" s="152" t="s">
        <v>363</v>
      </c>
      <c r="E1419" s="151" t="s">
        <v>260</v>
      </c>
      <c r="F1419" s="152" t="s">
        <v>895</v>
      </c>
      <c r="G1419" s="152" t="s">
        <v>154</v>
      </c>
      <c r="H1419" s="152" t="s">
        <v>3373</v>
      </c>
      <c r="I1419" s="152" t="s">
        <v>6508</v>
      </c>
      <c r="J1419" s="152" t="s">
        <v>6509</v>
      </c>
      <c r="K1419" s="152" t="s">
        <v>6510</v>
      </c>
      <c r="L1419" s="153">
        <v>45187</v>
      </c>
      <c r="M1419" s="154">
        <v>371874</v>
      </c>
      <c r="N1419" s="154">
        <v>275806.55</v>
      </c>
    </row>
    <row r="1420" spans="1:14" ht="13.75" customHeight="1" x14ac:dyDescent="0.35">
      <c r="A1420" s="151" t="s">
        <v>6511</v>
      </c>
      <c r="B1420" s="152" t="s">
        <v>6512</v>
      </c>
      <c r="C1420" s="152" t="s">
        <v>150</v>
      </c>
      <c r="D1420" s="152" t="s">
        <v>6513</v>
      </c>
      <c r="E1420" s="151" t="s">
        <v>163</v>
      </c>
      <c r="F1420" s="152" t="s">
        <v>4482</v>
      </c>
      <c r="G1420" s="152" t="s">
        <v>154</v>
      </c>
      <c r="H1420" s="152" t="s">
        <v>6514</v>
      </c>
      <c r="I1420" s="152" t="s">
        <v>6515</v>
      </c>
      <c r="J1420" s="152" t="s">
        <v>6516</v>
      </c>
      <c r="K1420" s="152" t="s">
        <v>6517</v>
      </c>
      <c r="L1420" s="153">
        <v>45170</v>
      </c>
      <c r="M1420" s="154">
        <v>430500</v>
      </c>
      <c r="N1420" s="154">
        <v>208075</v>
      </c>
    </row>
    <row r="1421" spans="1:14" ht="13.75" customHeight="1" x14ac:dyDescent="0.35">
      <c r="A1421" s="151" t="s">
        <v>6518</v>
      </c>
      <c r="B1421" s="152" t="s">
        <v>6519</v>
      </c>
      <c r="C1421" s="152" t="s">
        <v>150</v>
      </c>
      <c r="D1421" s="152" t="s">
        <v>4723</v>
      </c>
      <c r="E1421" s="151" t="s">
        <v>260</v>
      </c>
      <c r="F1421" s="152" t="s">
        <v>2776</v>
      </c>
      <c r="G1421" s="152" t="s">
        <v>154</v>
      </c>
      <c r="H1421" s="152" t="s">
        <v>6520</v>
      </c>
      <c r="I1421" s="152" t="s">
        <v>6521</v>
      </c>
      <c r="J1421" s="152" t="s">
        <v>480</v>
      </c>
      <c r="K1421" s="152" t="s">
        <v>150</v>
      </c>
      <c r="L1421" s="153">
        <v>44986</v>
      </c>
      <c r="M1421" s="154">
        <v>469056.48</v>
      </c>
      <c r="N1421" s="154">
        <v>324430.8</v>
      </c>
    </row>
    <row r="1422" spans="1:14" ht="13.75" customHeight="1" x14ac:dyDescent="0.35">
      <c r="A1422" s="151" t="s">
        <v>6522</v>
      </c>
      <c r="B1422" s="152" t="s">
        <v>6523</v>
      </c>
      <c r="C1422" s="152" t="s">
        <v>150</v>
      </c>
      <c r="D1422" s="152" t="s">
        <v>5739</v>
      </c>
      <c r="E1422" s="151" t="s">
        <v>163</v>
      </c>
      <c r="F1422" s="152" t="s">
        <v>2776</v>
      </c>
      <c r="G1422" s="152" t="s">
        <v>154</v>
      </c>
      <c r="H1422" s="152" t="s">
        <v>6524</v>
      </c>
      <c r="I1422" s="152" t="s">
        <v>4462</v>
      </c>
      <c r="J1422" s="152" t="s">
        <v>6525</v>
      </c>
      <c r="K1422" s="152" t="s">
        <v>480</v>
      </c>
      <c r="L1422" s="153">
        <v>45200</v>
      </c>
      <c r="M1422" s="154">
        <v>809860</v>
      </c>
      <c r="N1422" s="154">
        <v>404929.95</v>
      </c>
    </row>
    <row r="1423" spans="1:14" ht="13.75" customHeight="1" x14ac:dyDescent="0.35">
      <c r="A1423" s="151" t="s">
        <v>6526</v>
      </c>
      <c r="B1423" s="152" t="s">
        <v>6527</v>
      </c>
      <c r="C1423" s="152" t="s">
        <v>150</v>
      </c>
      <c r="D1423" s="152" t="s">
        <v>6528</v>
      </c>
      <c r="E1423" s="151" t="s">
        <v>163</v>
      </c>
      <c r="F1423" s="152" t="s">
        <v>2776</v>
      </c>
      <c r="G1423" s="152" t="s">
        <v>154</v>
      </c>
      <c r="H1423" s="152" t="s">
        <v>6529</v>
      </c>
      <c r="I1423" s="152" t="s">
        <v>4462</v>
      </c>
      <c r="J1423" s="152" t="s">
        <v>6530</v>
      </c>
      <c r="K1423" s="152" t="s">
        <v>480</v>
      </c>
      <c r="L1423" s="153">
        <v>45139</v>
      </c>
      <c r="M1423" s="154">
        <v>3574551</v>
      </c>
      <c r="N1423" s="154">
        <v>1668123.8</v>
      </c>
    </row>
    <row r="1424" spans="1:14" ht="13.75" customHeight="1" x14ac:dyDescent="0.35">
      <c r="A1424" s="151" t="s">
        <v>6531</v>
      </c>
      <c r="B1424" s="152" t="s">
        <v>6532</v>
      </c>
      <c r="C1424" s="152" t="s">
        <v>150</v>
      </c>
      <c r="D1424" s="152" t="s">
        <v>4919</v>
      </c>
      <c r="E1424" s="151" t="s">
        <v>2190</v>
      </c>
      <c r="F1424" s="152" t="s">
        <v>2776</v>
      </c>
      <c r="G1424" s="152" t="s">
        <v>154</v>
      </c>
      <c r="H1424" s="152" t="s">
        <v>699</v>
      </c>
      <c r="I1424" s="152" t="s">
        <v>4920</v>
      </c>
      <c r="J1424" s="152" t="s">
        <v>6533</v>
      </c>
      <c r="K1424" s="152" t="s">
        <v>480</v>
      </c>
      <c r="L1424" s="153">
        <v>45108</v>
      </c>
      <c r="M1424" s="154">
        <v>813510</v>
      </c>
      <c r="N1424" s="154">
        <v>67792.5</v>
      </c>
    </row>
    <row r="1425" spans="1:14" ht="13.75" customHeight="1" x14ac:dyDescent="0.35">
      <c r="A1425" s="151" t="s">
        <v>6534</v>
      </c>
      <c r="B1425" s="152" t="s">
        <v>6535</v>
      </c>
      <c r="C1425" s="152" t="s">
        <v>150</v>
      </c>
      <c r="D1425" s="152" t="s">
        <v>5739</v>
      </c>
      <c r="E1425" s="151" t="s">
        <v>2190</v>
      </c>
      <c r="F1425" s="152" t="s">
        <v>2776</v>
      </c>
      <c r="G1425" s="152" t="s">
        <v>154</v>
      </c>
      <c r="H1425" s="152" t="s">
        <v>6536</v>
      </c>
      <c r="I1425" s="152" t="s">
        <v>6537</v>
      </c>
      <c r="J1425" s="152" t="s">
        <v>6538</v>
      </c>
      <c r="K1425" s="152" t="s">
        <v>480</v>
      </c>
      <c r="L1425" s="153">
        <v>45139</v>
      </c>
      <c r="M1425" s="154">
        <v>838805</v>
      </c>
      <c r="N1425" s="154">
        <v>93200.569999999949</v>
      </c>
    </row>
    <row r="1426" spans="1:14" ht="13.75" customHeight="1" x14ac:dyDescent="0.35">
      <c r="A1426" s="151" t="s">
        <v>6539</v>
      </c>
      <c r="B1426" s="152" t="s">
        <v>6540</v>
      </c>
      <c r="C1426" s="152" t="s">
        <v>150</v>
      </c>
      <c r="D1426" s="152" t="s">
        <v>4885</v>
      </c>
      <c r="E1426" s="151" t="s">
        <v>2190</v>
      </c>
      <c r="F1426" s="152" t="s">
        <v>2776</v>
      </c>
      <c r="G1426" s="152" t="s">
        <v>154</v>
      </c>
      <c r="H1426" s="152" t="s">
        <v>6541</v>
      </c>
      <c r="I1426" s="152" t="s">
        <v>6542</v>
      </c>
      <c r="J1426" s="152" t="s">
        <v>6543</v>
      </c>
      <c r="K1426" s="152" t="s">
        <v>5535</v>
      </c>
      <c r="L1426" s="153">
        <v>45108</v>
      </c>
      <c r="M1426" s="154">
        <v>244860</v>
      </c>
      <c r="N1426" s="154">
        <v>20404.989999999991</v>
      </c>
    </row>
    <row r="1427" spans="1:14" ht="13.75" customHeight="1" x14ac:dyDescent="0.35">
      <c r="A1427" s="151" t="s">
        <v>6544</v>
      </c>
      <c r="B1427" s="152" t="s">
        <v>6545</v>
      </c>
      <c r="C1427" s="152" t="s">
        <v>6546</v>
      </c>
      <c r="D1427" s="152" t="s">
        <v>534</v>
      </c>
      <c r="E1427" s="151" t="s">
        <v>152</v>
      </c>
      <c r="F1427" s="152" t="s">
        <v>863</v>
      </c>
      <c r="G1427" s="152" t="s">
        <v>154</v>
      </c>
      <c r="H1427" s="152" t="s">
        <v>535</v>
      </c>
      <c r="I1427" s="152" t="s">
        <v>6547</v>
      </c>
      <c r="J1427" s="152" t="s">
        <v>6548</v>
      </c>
      <c r="K1427" s="152" t="s">
        <v>6549</v>
      </c>
      <c r="L1427" s="153">
        <v>45196</v>
      </c>
      <c r="M1427" s="154">
        <v>519183.75</v>
      </c>
      <c r="N1427" s="154">
        <v>327580.23</v>
      </c>
    </row>
    <row r="1428" spans="1:14" ht="13.75" customHeight="1" x14ac:dyDescent="0.35">
      <c r="A1428" s="151" t="s">
        <v>6550</v>
      </c>
      <c r="B1428" s="152" t="s">
        <v>6551</v>
      </c>
      <c r="C1428" s="152" t="s">
        <v>150</v>
      </c>
      <c r="D1428" s="152" t="s">
        <v>5816</v>
      </c>
      <c r="E1428" s="151" t="s">
        <v>163</v>
      </c>
      <c r="F1428" s="152" t="s">
        <v>698</v>
      </c>
      <c r="G1428" s="152" t="s">
        <v>154</v>
      </c>
      <c r="H1428" s="152" t="s">
        <v>699</v>
      </c>
      <c r="I1428" s="152" t="s">
        <v>6552</v>
      </c>
      <c r="J1428" s="152" t="s">
        <v>6553</v>
      </c>
      <c r="K1428" s="152" t="s">
        <v>150</v>
      </c>
      <c r="L1428" s="153">
        <v>45200</v>
      </c>
      <c r="M1428" s="154">
        <v>161117.18</v>
      </c>
      <c r="N1428" s="154">
        <v>80558.59</v>
      </c>
    </row>
    <row r="1429" spans="1:14" ht="13.75" customHeight="1" x14ac:dyDescent="0.35">
      <c r="A1429" s="151" t="s">
        <v>6554</v>
      </c>
      <c r="B1429" s="152" t="s">
        <v>6555</v>
      </c>
      <c r="C1429" s="152" t="s">
        <v>150</v>
      </c>
      <c r="D1429" s="152" t="s">
        <v>5816</v>
      </c>
      <c r="E1429" s="151" t="s">
        <v>163</v>
      </c>
      <c r="F1429" s="152" t="s">
        <v>698</v>
      </c>
      <c r="G1429" s="152" t="s">
        <v>154</v>
      </c>
      <c r="H1429" s="152" t="s">
        <v>4842</v>
      </c>
      <c r="I1429" s="152" t="s">
        <v>6556</v>
      </c>
      <c r="J1429" s="152" t="s">
        <v>6557</v>
      </c>
      <c r="K1429" s="152" t="s">
        <v>6558</v>
      </c>
      <c r="L1429" s="153">
        <v>45200</v>
      </c>
      <c r="M1429" s="154">
        <v>1885191.9</v>
      </c>
      <c r="N1429" s="154">
        <v>942595.92999999993</v>
      </c>
    </row>
    <row r="1430" spans="1:14" ht="13.75" customHeight="1" x14ac:dyDescent="0.35">
      <c r="A1430" s="151" t="s">
        <v>6559</v>
      </c>
      <c r="B1430" s="152" t="s">
        <v>6560</v>
      </c>
      <c r="C1430" s="152" t="s">
        <v>6561</v>
      </c>
      <c r="D1430" s="152" t="s">
        <v>887</v>
      </c>
      <c r="E1430" s="151" t="s">
        <v>152</v>
      </c>
      <c r="F1430" s="152" t="s">
        <v>1095</v>
      </c>
      <c r="G1430" s="152" t="s">
        <v>154</v>
      </c>
      <c r="H1430" s="152" t="s">
        <v>965</v>
      </c>
      <c r="I1430" s="152" t="s">
        <v>202</v>
      </c>
      <c r="J1430" s="152" t="s">
        <v>6562</v>
      </c>
      <c r="K1430" s="152" t="s">
        <v>6563</v>
      </c>
      <c r="L1430" s="153">
        <v>45124</v>
      </c>
      <c r="M1430" s="154">
        <v>433496.31</v>
      </c>
      <c r="N1430" s="154">
        <v>263194.2</v>
      </c>
    </row>
    <row r="1431" spans="1:14" ht="13.75" customHeight="1" x14ac:dyDescent="0.35">
      <c r="A1431" s="151" t="s">
        <v>6564</v>
      </c>
      <c r="B1431" s="152" t="s">
        <v>6565</v>
      </c>
      <c r="C1431" s="152" t="s">
        <v>150</v>
      </c>
      <c r="D1431" s="152" t="s">
        <v>6566</v>
      </c>
      <c r="E1431" s="151" t="s">
        <v>260</v>
      </c>
      <c r="F1431" s="152" t="s">
        <v>261</v>
      </c>
      <c r="G1431" s="152" t="s">
        <v>154</v>
      </c>
      <c r="H1431" s="152" t="s">
        <v>6567</v>
      </c>
      <c r="I1431" s="152" t="s">
        <v>6568</v>
      </c>
      <c r="J1431" s="152" t="s">
        <v>6569</v>
      </c>
      <c r="K1431" s="152" t="s">
        <v>6569</v>
      </c>
      <c r="L1431" s="153">
        <v>45237</v>
      </c>
      <c r="M1431" s="154">
        <v>251500</v>
      </c>
      <c r="N1431" s="154">
        <v>190720.89</v>
      </c>
    </row>
    <row r="1432" spans="1:14" ht="13.75" customHeight="1" x14ac:dyDescent="0.35">
      <c r="A1432" s="151" t="s">
        <v>6570</v>
      </c>
      <c r="B1432" s="152" t="s">
        <v>6571</v>
      </c>
      <c r="C1432" s="152" t="s">
        <v>6572</v>
      </c>
      <c r="D1432" s="152" t="s">
        <v>6573</v>
      </c>
      <c r="E1432" s="151" t="s">
        <v>163</v>
      </c>
      <c r="F1432" s="152" t="s">
        <v>556</v>
      </c>
      <c r="G1432" s="152" t="s">
        <v>154</v>
      </c>
      <c r="H1432" s="152" t="s">
        <v>6278</v>
      </c>
      <c r="I1432" s="152" t="s">
        <v>2537</v>
      </c>
      <c r="J1432" s="152" t="s">
        <v>6574</v>
      </c>
      <c r="K1432" s="152" t="s">
        <v>6575</v>
      </c>
      <c r="L1432" s="153">
        <v>45231</v>
      </c>
      <c r="M1432" s="154">
        <v>147702.31</v>
      </c>
      <c r="N1432" s="154">
        <v>76312.849999999991</v>
      </c>
    </row>
    <row r="1433" spans="1:14" ht="13.75" customHeight="1" x14ac:dyDescent="0.35">
      <c r="A1433" s="151" t="s">
        <v>6576</v>
      </c>
      <c r="B1433" s="152" t="s">
        <v>6577</v>
      </c>
      <c r="C1433" s="152" t="s">
        <v>150</v>
      </c>
      <c r="D1433" s="152" t="s">
        <v>930</v>
      </c>
      <c r="E1433" s="151" t="s">
        <v>260</v>
      </c>
      <c r="F1433" s="152" t="s">
        <v>185</v>
      </c>
      <c r="G1433" s="152" t="s">
        <v>154</v>
      </c>
      <c r="H1433" s="152" t="s">
        <v>931</v>
      </c>
      <c r="I1433" s="152" t="s">
        <v>150</v>
      </c>
      <c r="J1433" s="152" t="s">
        <v>150</v>
      </c>
      <c r="K1433" s="152" t="s">
        <v>150</v>
      </c>
      <c r="L1433" s="153">
        <v>45352</v>
      </c>
      <c r="M1433" s="154">
        <v>269314.98</v>
      </c>
      <c r="N1433" s="154">
        <v>213207.72</v>
      </c>
    </row>
    <row r="1434" spans="1:14" ht="13.75" customHeight="1" x14ac:dyDescent="0.35">
      <c r="A1434" s="151" t="s">
        <v>6578</v>
      </c>
      <c r="B1434" s="152" t="s">
        <v>6579</v>
      </c>
      <c r="C1434" s="152" t="s">
        <v>150</v>
      </c>
      <c r="D1434" s="152" t="s">
        <v>930</v>
      </c>
      <c r="E1434" s="151" t="s">
        <v>260</v>
      </c>
      <c r="F1434" s="152" t="s">
        <v>185</v>
      </c>
      <c r="G1434" s="152" t="s">
        <v>154</v>
      </c>
      <c r="H1434" s="152" t="s">
        <v>5880</v>
      </c>
      <c r="I1434" s="152" t="s">
        <v>150</v>
      </c>
      <c r="J1434" s="152" t="s">
        <v>150</v>
      </c>
      <c r="K1434" s="152" t="s">
        <v>150</v>
      </c>
      <c r="L1434" s="153">
        <v>45352</v>
      </c>
      <c r="M1434" s="154">
        <v>269314.98</v>
      </c>
      <c r="N1434" s="154">
        <v>213207.72</v>
      </c>
    </row>
    <row r="1435" spans="1:14" ht="13.75" customHeight="1" x14ac:dyDescent="0.35">
      <c r="A1435" s="151" t="s">
        <v>6580</v>
      </c>
      <c r="B1435" s="152" t="s">
        <v>6581</v>
      </c>
      <c r="C1435" s="152" t="s">
        <v>150</v>
      </c>
      <c r="D1435" s="152" t="s">
        <v>930</v>
      </c>
      <c r="E1435" s="151" t="s">
        <v>260</v>
      </c>
      <c r="F1435" s="152" t="s">
        <v>185</v>
      </c>
      <c r="G1435" s="152" t="s">
        <v>154</v>
      </c>
      <c r="H1435" s="152" t="s">
        <v>830</v>
      </c>
      <c r="I1435" s="152" t="s">
        <v>150</v>
      </c>
      <c r="J1435" s="152" t="s">
        <v>150</v>
      </c>
      <c r="K1435" s="152" t="s">
        <v>150</v>
      </c>
      <c r="L1435" s="153">
        <v>45352</v>
      </c>
      <c r="M1435" s="154">
        <v>269314.99</v>
      </c>
      <c r="N1435" s="154">
        <v>213207.73</v>
      </c>
    </row>
    <row r="1436" spans="1:14" ht="13.75" customHeight="1" x14ac:dyDescent="0.35">
      <c r="A1436" s="151" t="s">
        <v>6582</v>
      </c>
      <c r="B1436" s="152" t="s">
        <v>6583</v>
      </c>
      <c r="C1436" s="152" t="s">
        <v>150</v>
      </c>
      <c r="D1436" s="152" t="s">
        <v>930</v>
      </c>
      <c r="E1436" s="151" t="s">
        <v>260</v>
      </c>
      <c r="F1436" s="152" t="s">
        <v>185</v>
      </c>
      <c r="G1436" s="152" t="s">
        <v>154</v>
      </c>
      <c r="H1436" s="152" t="s">
        <v>6584</v>
      </c>
      <c r="I1436" s="152" t="s">
        <v>6167</v>
      </c>
      <c r="J1436" s="152" t="s">
        <v>6168</v>
      </c>
      <c r="K1436" s="152" t="s">
        <v>6585</v>
      </c>
      <c r="L1436" s="153">
        <v>45261</v>
      </c>
      <c r="M1436" s="154">
        <v>194962.45</v>
      </c>
      <c r="N1436" s="154">
        <v>149471.21</v>
      </c>
    </row>
    <row r="1437" spans="1:14" ht="13.75" customHeight="1" x14ac:dyDescent="0.35">
      <c r="A1437" s="151" t="s">
        <v>6586</v>
      </c>
      <c r="B1437" s="152" t="s">
        <v>6587</v>
      </c>
      <c r="C1437" s="152" t="s">
        <v>150</v>
      </c>
      <c r="D1437" s="152" t="s">
        <v>930</v>
      </c>
      <c r="E1437" s="151" t="s">
        <v>260</v>
      </c>
      <c r="F1437" s="152" t="s">
        <v>185</v>
      </c>
      <c r="G1437" s="152" t="s">
        <v>154</v>
      </c>
      <c r="H1437" s="152" t="s">
        <v>6584</v>
      </c>
      <c r="I1437" s="152" t="s">
        <v>6167</v>
      </c>
      <c r="J1437" s="152" t="s">
        <v>6168</v>
      </c>
      <c r="K1437" s="152" t="s">
        <v>6588</v>
      </c>
      <c r="L1437" s="153">
        <v>45261</v>
      </c>
      <c r="M1437" s="154">
        <v>194962.45</v>
      </c>
      <c r="N1437" s="154">
        <v>149471.21</v>
      </c>
    </row>
    <row r="1438" spans="1:14" ht="13.75" customHeight="1" x14ac:dyDescent="0.35">
      <c r="A1438" s="151" t="s">
        <v>6589</v>
      </c>
      <c r="B1438" s="152" t="s">
        <v>6590</v>
      </c>
      <c r="C1438" s="152" t="s">
        <v>150</v>
      </c>
      <c r="D1438" s="152" t="s">
        <v>930</v>
      </c>
      <c r="E1438" s="151" t="s">
        <v>260</v>
      </c>
      <c r="F1438" s="152" t="s">
        <v>185</v>
      </c>
      <c r="G1438" s="152" t="s">
        <v>154</v>
      </c>
      <c r="H1438" s="152" t="s">
        <v>6591</v>
      </c>
      <c r="I1438" s="152" t="s">
        <v>6167</v>
      </c>
      <c r="J1438" s="152" t="s">
        <v>6592</v>
      </c>
      <c r="K1438" s="152" t="s">
        <v>6593</v>
      </c>
      <c r="L1438" s="153">
        <v>45292</v>
      </c>
      <c r="M1438" s="154">
        <v>194962.45</v>
      </c>
      <c r="N1438" s="154">
        <v>151095.85999999999</v>
      </c>
    </row>
    <row r="1439" spans="1:14" ht="13.75" customHeight="1" x14ac:dyDescent="0.35">
      <c r="A1439" s="151" t="s">
        <v>6594</v>
      </c>
      <c r="B1439" s="152" t="s">
        <v>6595</v>
      </c>
      <c r="C1439" s="152" t="s">
        <v>150</v>
      </c>
      <c r="D1439" s="152" t="s">
        <v>930</v>
      </c>
      <c r="E1439" s="151" t="s">
        <v>260</v>
      </c>
      <c r="F1439" s="152" t="s">
        <v>185</v>
      </c>
      <c r="G1439" s="152" t="s">
        <v>154</v>
      </c>
      <c r="H1439" s="152" t="s">
        <v>6591</v>
      </c>
      <c r="I1439" s="152" t="s">
        <v>6167</v>
      </c>
      <c r="J1439" s="152" t="s">
        <v>6168</v>
      </c>
      <c r="K1439" s="152" t="s">
        <v>6596</v>
      </c>
      <c r="L1439" s="153">
        <v>45292</v>
      </c>
      <c r="M1439" s="154">
        <v>194962.45</v>
      </c>
      <c r="N1439" s="154">
        <v>151095.85999999999</v>
      </c>
    </row>
    <row r="1440" spans="1:14" ht="13.75" customHeight="1" x14ac:dyDescent="0.35">
      <c r="A1440" s="151" t="s">
        <v>6597</v>
      </c>
      <c r="B1440" s="152" t="s">
        <v>6598</v>
      </c>
      <c r="C1440" s="152" t="s">
        <v>150</v>
      </c>
      <c r="D1440" s="152" t="s">
        <v>1055</v>
      </c>
      <c r="E1440" s="151" t="s">
        <v>260</v>
      </c>
      <c r="F1440" s="152" t="s">
        <v>185</v>
      </c>
      <c r="G1440" s="152" t="s">
        <v>154</v>
      </c>
      <c r="H1440" s="152" t="s">
        <v>6599</v>
      </c>
      <c r="I1440" s="152" t="s">
        <v>1057</v>
      </c>
      <c r="J1440" s="152" t="s">
        <v>150</v>
      </c>
      <c r="K1440" s="152" t="s">
        <v>150</v>
      </c>
      <c r="L1440" s="153">
        <v>45323</v>
      </c>
      <c r="M1440" s="154">
        <v>245251.7</v>
      </c>
      <c r="N1440" s="154">
        <v>192113.85</v>
      </c>
    </row>
    <row r="1441" spans="1:14" ht="13.75" customHeight="1" x14ac:dyDescent="0.35">
      <c r="A1441" s="151" t="s">
        <v>6600</v>
      </c>
      <c r="B1441" s="152" t="s">
        <v>6601</v>
      </c>
      <c r="C1441" s="152" t="s">
        <v>150</v>
      </c>
      <c r="D1441" s="152" t="s">
        <v>1055</v>
      </c>
      <c r="E1441" s="151" t="s">
        <v>260</v>
      </c>
      <c r="F1441" s="152" t="s">
        <v>185</v>
      </c>
      <c r="G1441" s="152" t="s">
        <v>154</v>
      </c>
      <c r="H1441" s="152" t="s">
        <v>6599</v>
      </c>
      <c r="I1441" s="152" t="s">
        <v>1057</v>
      </c>
      <c r="J1441" s="152" t="s">
        <v>150</v>
      </c>
      <c r="K1441" s="152" t="s">
        <v>150</v>
      </c>
      <c r="L1441" s="153">
        <v>45323</v>
      </c>
      <c r="M1441" s="154">
        <v>245251.7</v>
      </c>
      <c r="N1441" s="154">
        <v>192113.85</v>
      </c>
    </row>
    <row r="1442" spans="1:14" ht="13.75" customHeight="1" x14ac:dyDescent="0.35">
      <c r="A1442" s="151" t="s">
        <v>6602</v>
      </c>
      <c r="B1442" s="152" t="s">
        <v>6603</v>
      </c>
      <c r="C1442" s="152" t="s">
        <v>150</v>
      </c>
      <c r="D1442" s="152" t="s">
        <v>1055</v>
      </c>
      <c r="E1442" s="151" t="s">
        <v>260</v>
      </c>
      <c r="F1442" s="152" t="s">
        <v>185</v>
      </c>
      <c r="G1442" s="152" t="s">
        <v>154</v>
      </c>
      <c r="H1442" s="152" t="s">
        <v>6599</v>
      </c>
      <c r="I1442" s="152" t="s">
        <v>1057</v>
      </c>
      <c r="J1442" s="152" t="s">
        <v>150</v>
      </c>
      <c r="K1442" s="152" t="s">
        <v>150</v>
      </c>
      <c r="L1442" s="153">
        <v>45323</v>
      </c>
      <c r="M1442" s="154">
        <v>245251.7</v>
      </c>
      <c r="N1442" s="154">
        <v>192113.85</v>
      </c>
    </row>
    <row r="1443" spans="1:14" ht="13.75" customHeight="1" x14ac:dyDescent="0.35">
      <c r="A1443" s="151" t="s">
        <v>6604</v>
      </c>
      <c r="B1443" s="152" t="s">
        <v>6605</v>
      </c>
      <c r="C1443" s="152" t="s">
        <v>150</v>
      </c>
      <c r="D1443" s="152" t="s">
        <v>1055</v>
      </c>
      <c r="E1443" s="151" t="s">
        <v>260</v>
      </c>
      <c r="F1443" s="152" t="s">
        <v>185</v>
      </c>
      <c r="G1443" s="152" t="s">
        <v>154</v>
      </c>
      <c r="H1443" s="152" t="s">
        <v>6599</v>
      </c>
      <c r="I1443" s="152" t="s">
        <v>1057</v>
      </c>
      <c r="J1443" s="152" t="s">
        <v>150</v>
      </c>
      <c r="K1443" s="152" t="s">
        <v>150</v>
      </c>
      <c r="L1443" s="153">
        <v>45323</v>
      </c>
      <c r="M1443" s="154">
        <v>245251.7</v>
      </c>
      <c r="N1443" s="154">
        <v>192113.85</v>
      </c>
    </row>
    <row r="1444" spans="1:14" ht="13.75" customHeight="1" x14ac:dyDescent="0.35">
      <c r="A1444" s="151" t="s">
        <v>6606</v>
      </c>
      <c r="B1444" s="152" t="s">
        <v>6607</v>
      </c>
      <c r="C1444" s="152" t="s">
        <v>150</v>
      </c>
      <c r="D1444" s="152" t="s">
        <v>1055</v>
      </c>
      <c r="E1444" s="151" t="s">
        <v>260</v>
      </c>
      <c r="F1444" s="152" t="s">
        <v>185</v>
      </c>
      <c r="G1444" s="152" t="s">
        <v>154</v>
      </c>
      <c r="H1444" s="152" t="s">
        <v>6599</v>
      </c>
      <c r="I1444" s="152" t="s">
        <v>1057</v>
      </c>
      <c r="J1444" s="152" t="s">
        <v>150</v>
      </c>
      <c r="K1444" s="152" t="s">
        <v>150</v>
      </c>
      <c r="L1444" s="153">
        <v>45323</v>
      </c>
      <c r="M1444" s="154">
        <v>245251.7</v>
      </c>
      <c r="N1444" s="154">
        <v>192113.85</v>
      </c>
    </row>
    <row r="1445" spans="1:14" ht="13.75" customHeight="1" x14ac:dyDescent="0.35">
      <c r="A1445" s="151" t="s">
        <v>6608</v>
      </c>
      <c r="B1445" s="152" t="s">
        <v>6609</v>
      </c>
      <c r="C1445" s="152" t="s">
        <v>150</v>
      </c>
      <c r="D1445" s="152" t="s">
        <v>1055</v>
      </c>
      <c r="E1445" s="151" t="s">
        <v>260</v>
      </c>
      <c r="F1445" s="152" t="s">
        <v>185</v>
      </c>
      <c r="G1445" s="152" t="s">
        <v>154</v>
      </c>
      <c r="H1445" s="152" t="s">
        <v>6599</v>
      </c>
      <c r="I1445" s="152" t="s">
        <v>1057</v>
      </c>
      <c r="J1445" s="152" t="s">
        <v>150</v>
      </c>
      <c r="K1445" s="152" t="s">
        <v>150</v>
      </c>
      <c r="L1445" s="153">
        <v>45323</v>
      </c>
      <c r="M1445" s="154">
        <v>245251.7</v>
      </c>
      <c r="N1445" s="154">
        <v>192113.85</v>
      </c>
    </row>
    <row r="1446" spans="1:14" ht="13.75" customHeight="1" x14ac:dyDescent="0.35">
      <c r="A1446" s="151" t="s">
        <v>6610</v>
      </c>
      <c r="B1446" s="152" t="s">
        <v>6611</v>
      </c>
      <c r="C1446" s="152" t="s">
        <v>150</v>
      </c>
      <c r="D1446" s="152" t="s">
        <v>1055</v>
      </c>
      <c r="E1446" s="151" t="s">
        <v>260</v>
      </c>
      <c r="F1446" s="152" t="s">
        <v>185</v>
      </c>
      <c r="G1446" s="152" t="s">
        <v>154</v>
      </c>
      <c r="H1446" s="152" t="s">
        <v>6599</v>
      </c>
      <c r="I1446" s="152" t="s">
        <v>1057</v>
      </c>
      <c r="J1446" s="152" t="s">
        <v>150</v>
      </c>
      <c r="K1446" s="152" t="s">
        <v>150</v>
      </c>
      <c r="L1446" s="153">
        <v>45323</v>
      </c>
      <c r="M1446" s="154">
        <v>245251.7</v>
      </c>
      <c r="N1446" s="154">
        <v>192113.85</v>
      </c>
    </row>
    <row r="1447" spans="1:14" ht="13.75" customHeight="1" x14ac:dyDescent="0.35">
      <c r="A1447" s="151" t="s">
        <v>6612</v>
      </c>
      <c r="B1447" s="152" t="s">
        <v>6613</v>
      </c>
      <c r="C1447" s="152" t="s">
        <v>150</v>
      </c>
      <c r="D1447" s="152" t="s">
        <v>1055</v>
      </c>
      <c r="E1447" s="151" t="s">
        <v>260</v>
      </c>
      <c r="F1447" s="152" t="s">
        <v>185</v>
      </c>
      <c r="G1447" s="152" t="s">
        <v>154</v>
      </c>
      <c r="H1447" s="152" t="s">
        <v>6599</v>
      </c>
      <c r="I1447" s="152" t="s">
        <v>1057</v>
      </c>
      <c r="J1447" s="152" t="s">
        <v>150</v>
      </c>
      <c r="K1447" s="152" t="s">
        <v>150</v>
      </c>
      <c r="L1447" s="153">
        <v>45323</v>
      </c>
      <c r="M1447" s="154">
        <v>245251.7</v>
      </c>
      <c r="N1447" s="154">
        <v>192113.85</v>
      </c>
    </row>
    <row r="1448" spans="1:14" ht="13.75" customHeight="1" x14ac:dyDescent="0.35">
      <c r="A1448" s="151" t="s">
        <v>6614</v>
      </c>
      <c r="B1448" s="152" t="s">
        <v>6615</v>
      </c>
      <c r="C1448" s="152" t="s">
        <v>150</v>
      </c>
      <c r="D1448" s="152" t="s">
        <v>1055</v>
      </c>
      <c r="E1448" s="151" t="s">
        <v>260</v>
      </c>
      <c r="F1448" s="152" t="s">
        <v>185</v>
      </c>
      <c r="G1448" s="152" t="s">
        <v>154</v>
      </c>
      <c r="H1448" s="152" t="s">
        <v>6616</v>
      </c>
      <c r="I1448" s="152" t="s">
        <v>1057</v>
      </c>
      <c r="J1448" s="152" t="s">
        <v>6617</v>
      </c>
      <c r="K1448" s="152" t="s">
        <v>150</v>
      </c>
      <c r="L1448" s="153">
        <v>45323</v>
      </c>
      <c r="M1448" s="154">
        <v>191085.7</v>
      </c>
      <c r="N1448" s="154">
        <v>149683.81</v>
      </c>
    </row>
    <row r="1449" spans="1:14" ht="13.75" customHeight="1" x14ac:dyDescent="0.35">
      <c r="A1449" s="151" t="s">
        <v>6618</v>
      </c>
      <c r="B1449" s="152" t="s">
        <v>6619</v>
      </c>
      <c r="C1449" s="152" t="s">
        <v>150</v>
      </c>
      <c r="D1449" s="152" t="s">
        <v>1055</v>
      </c>
      <c r="E1449" s="151" t="s">
        <v>260</v>
      </c>
      <c r="F1449" s="152" t="s">
        <v>185</v>
      </c>
      <c r="G1449" s="152" t="s">
        <v>154</v>
      </c>
      <c r="H1449" s="152" t="s">
        <v>6620</v>
      </c>
      <c r="I1449" s="152" t="s">
        <v>1057</v>
      </c>
      <c r="J1449" s="152" t="s">
        <v>150</v>
      </c>
      <c r="K1449" s="152" t="s">
        <v>150</v>
      </c>
      <c r="L1449" s="153">
        <v>45323</v>
      </c>
      <c r="M1449" s="154">
        <v>191085.7</v>
      </c>
      <c r="N1449" s="154">
        <v>149683.81</v>
      </c>
    </row>
    <row r="1450" spans="1:14" ht="13.75" customHeight="1" x14ac:dyDescent="0.35">
      <c r="A1450" s="151" t="s">
        <v>6621</v>
      </c>
      <c r="B1450" s="152" t="s">
        <v>6622</v>
      </c>
      <c r="C1450" s="152" t="s">
        <v>150</v>
      </c>
      <c r="D1450" s="152" t="s">
        <v>2729</v>
      </c>
      <c r="E1450" s="151" t="s">
        <v>845</v>
      </c>
      <c r="F1450" s="152" t="s">
        <v>1766</v>
      </c>
      <c r="G1450" s="152" t="s">
        <v>154</v>
      </c>
      <c r="H1450" s="152" t="s">
        <v>480</v>
      </c>
      <c r="I1450" s="152" t="s">
        <v>6623</v>
      </c>
      <c r="J1450" s="152" t="s">
        <v>150</v>
      </c>
      <c r="K1450" s="152" t="s">
        <v>150</v>
      </c>
      <c r="L1450" s="153">
        <v>45291</v>
      </c>
      <c r="M1450" s="154">
        <v>2265693.3199999998</v>
      </c>
      <c r="N1450" s="154">
        <v>1604866.12</v>
      </c>
    </row>
    <row r="1451" spans="1:14" ht="13.75" customHeight="1" x14ac:dyDescent="0.35">
      <c r="A1451" s="151" t="s">
        <v>6624</v>
      </c>
      <c r="B1451" s="152" t="s">
        <v>6625</v>
      </c>
      <c r="C1451" s="152" t="s">
        <v>150</v>
      </c>
      <c r="D1451" s="152" t="s">
        <v>2729</v>
      </c>
      <c r="E1451" s="151" t="s">
        <v>260</v>
      </c>
      <c r="F1451" s="152" t="s">
        <v>1766</v>
      </c>
      <c r="G1451" s="152" t="s">
        <v>154</v>
      </c>
      <c r="H1451" s="152" t="s">
        <v>480</v>
      </c>
      <c r="I1451" s="152" t="s">
        <v>6623</v>
      </c>
      <c r="J1451" s="152" t="s">
        <v>150</v>
      </c>
      <c r="K1451" s="152" t="s">
        <v>150</v>
      </c>
      <c r="L1451" s="153">
        <v>45291</v>
      </c>
      <c r="M1451" s="154">
        <v>717837.15</v>
      </c>
      <c r="N1451" s="154">
        <v>550341.81000000006</v>
      </c>
    </row>
    <row r="1452" spans="1:14" ht="13.75" customHeight="1" x14ac:dyDescent="0.35">
      <c r="A1452" s="151" t="s">
        <v>6626</v>
      </c>
      <c r="B1452" s="152" t="s">
        <v>6627</v>
      </c>
      <c r="C1452" s="152" t="s">
        <v>6628</v>
      </c>
      <c r="D1452" s="152" t="s">
        <v>1834</v>
      </c>
      <c r="E1452" s="151" t="s">
        <v>163</v>
      </c>
      <c r="F1452" s="152" t="s">
        <v>1835</v>
      </c>
      <c r="G1452" s="152" t="s">
        <v>154</v>
      </c>
      <c r="H1452" s="152" t="s">
        <v>6219</v>
      </c>
      <c r="I1452" s="152" t="s">
        <v>6629</v>
      </c>
      <c r="J1452" s="152" t="s">
        <v>6630</v>
      </c>
      <c r="K1452" s="152" t="s">
        <v>1088</v>
      </c>
      <c r="L1452" s="153">
        <v>45245</v>
      </c>
      <c r="M1452" s="154">
        <v>246878.85</v>
      </c>
      <c r="N1452" s="154">
        <v>127554.07</v>
      </c>
    </row>
    <row r="1453" spans="1:14" ht="13.75" customHeight="1" x14ac:dyDescent="0.35">
      <c r="A1453" s="151" t="s">
        <v>6631</v>
      </c>
      <c r="B1453" s="152" t="s">
        <v>6632</v>
      </c>
      <c r="C1453" s="152" t="s">
        <v>150</v>
      </c>
      <c r="D1453" s="152" t="s">
        <v>1152</v>
      </c>
      <c r="E1453" s="151" t="s">
        <v>260</v>
      </c>
      <c r="F1453" s="152" t="s">
        <v>328</v>
      </c>
      <c r="G1453" s="152" t="s">
        <v>154</v>
      </c>
      <c r="H1453" s="152" t="s">
        <v>6633</v>
      </c>
      <c r="I1453" s="152" t="s">
        <v>4192</v>
      </c>
      <c r="J1453" s="152" t="s">
        <v>150</v>
      </c>
      <c r="K1453" s="152" t="s">
        <v>150</v>
      </c>
      <c r="L1453" s="153">
        <v>45261</v>
      </c>
      <c r="M1453" s="154">
        <v>247500</v>
      </c>
      <c r="N1453" s="154">
        <v>189750</v>
      </c>
    </row>
    <row r="1454" spans="1:14" ht="13.75" customHeight="1" x14ac:dyDescent="0.35">
      <c r="A1454" s="151" t="s">
        <v>6634</v>
      </c>
      <c r="B1454" s="152" t="s">
        <v>6635</v>
      </c>
      <c r="C1454" s="152" t="s">
        <v>6417</v>
      </c>
      <c r="D1454" s="152" t="s">
        <v>184</v>
      </c>
      <c r="E1454" s="151" t="s">
        <v>163</v>
      </c>
      <c r="F1454" s="152" t="s">
        <v>1039</v>
      </c>
      <c r="G1454" s="152" t="s">
        <v>154</v>
      </c>
      <c r="H1454" s="152" t="s">
        <v>186</v>
      </c>
      <c r="I1454" s="152" t="s">
        <v>6636</v>
      </c>
      <c r="J1454" s="152" t="s">
        <v>150</v>
      </c>
      <c r="K1454" s="152" t="s">
        <v>6637</v>
      </c>
      <c r="L1454" s="153">
        <v>45104</v>
      </c>
      <c r="M1454" s="154">
        <v>4499985.07</v>
      </c>
      <c r="N1454" s="154">
        <v>1949993.55</v>
      </c>
    </row>
    <row r="1455" spans="1:14" ht="13.75" customHeight="1" x14ac:dyDescent="0.35">
      <c r="A1455" s="151" t="s">
        <v>6638</v>
      </c>
      <c r="B1455" s="152" t="s">
        <v>6639</v>
      </c>
      <c r="C1455" s="152" t="s">
        <v>6438</v>
      </c>
      <c r="D1455" s="152" t="s">
        <v>248</v>
      </c>
      <c r="E1455" s="151" t="s">
        <v>163</v>
      </c>
      <c r="F1455" s="152" t="s">
        <v>249</v>
      </c>
      <c r="G1455" s="152" t="s">
        <v>154</v>
      </c>
      <c r="H1455" s="152" t="s">
        <v>6440</v>
      </c>
      <c r="I1455" s="152" t="s">
        <v>459</v>
      </c>
      <c r="J1455" s="152" t="s">
        <v>6640</v>
      </c>
      <c r="K1455" s="152" t="s">
        <v>6641</v>
      </c>
      <c r="L1455" s="153">
        <v>45306</v>
      </c>
      <c r="M1455" s="154">
        <v>199448.62</v>
      </c>
      <c r="N1455" s="154">
        <v>109696.76</v>
      </c>
    </row>
    <row r="1456" spans="1:14" ht="13.75" customHeight="1" x14ac:dyDescent="0.35">
      <c r="A1456" s="151" t="s">
        <v>6642</v>
      </c>
      <c r="B1456" s="152" t="s">
        <v>6643</v>
      </c>
      <c r="C1456" s="152" t="s">
        <v>6417</v>
      </c>
      <c r="D1456" s="152" t="s">
        <v>184</v>
      </c>
      <c r="E1456" s="151" t="s">
        <v>163</v>
      </c>
      <c r="F1456" s="152" t="s">
        <v>487</v>
      </c>
      <c r="G1456" s="152" t="s">
        <v>154</v>
      </c>
      <c r="H1456" s="152" t="s">
        <v>186</v>
      </c>
      <c r="I1456" s="152" t="s">
        <v>6644</v>
      </c>
      <c r="J1456" s="152" t="s">
        <v>6645</v>
      </c>
      <c r="K1456" s="152" t="s">
        <v>6646</v>
      </c>
      <c r="L1456" s="153">
        <v>45222</v>
      </c>
      <c r="M1456" s="154">
        <v>1499400</v>
      </c>
      <c r="N1456" s="154">
        <v>749700</v>
      </c>
    </row>
    <row r="1457" spans="1:14" ht="13.75" customHeight="1" x14ac:dyDescent="0.35">
      <c r="A1457" s="151" t="s">
        <v>6647</v>
      </c>
      <c r="B1457" s="152" t="s">
        <v>6648</v>
      </c>
      <c r="C1457" s="152" t="s">
        <v>150</v>
      </c>
      <c r="D1457" s="152" t="s">
        <v>1152</v>
      </c>
      <c r="E1457" s="151" t="s">
        <v>260</v>
      </c>
      <c r="F1457" s="152" t="s">
        <v>6649</v>
      </c>
      <c r="G1457" s="152" t="s">
        <v>154</v>
      </c>
      <c r="H1457" s="152" t="s">
        <v>6650</v>
      </c>
      <c r="I1457" s="152" t="s">
        <v>150</v>
      </c>
      <c r="J1457" s="152" t="s">
        <v>150</v>
      </c>
      <c r="K1457" s="152" t="s">
        <v>150</v>
      </c>
      <c r="L1457" s="153">
        <v>45170</v>
      </c>
      <c r="M1457" s="154">
        <v>6007062.8600000003</v>
      </c>
      <c r="N1457" s="154">
        <v>4455238.25</v>
      </c>
    </row>
    <row r="1458" spans="1:14" ht="13.75" customHeight="1" x14ac:dyDescent="0.35">
      <c r="A1458" s="151" t="s">
        <v>6651</v>
      </c>
      <c r="B1458" s="152" t="s">
        <v>6652</v>
      </c>
      <c r="C1458" s="152" t="s">
        <v>150</v>
      </c>
      <c r="D1458" s="152" t="s">
        <v>1152</v>
      </c>
      <c r="E1458" s="151" t="s">
        <v>260</v>
      </c>
      <c r="F1458" s="152" t="s">
        <v>6649</v>
      </c>
      <c r="G1458" s="152" t="s">
        <v>154</v>
      </c>
      <c r="H1458" s="152" t="s">
        <v>6650</v>
      </c>
      <c r="I1458" s="152" t="s">
        <v>150</v>
      </c>
      <c r="J1458" s="152" t="s">
        <v>150</v>
      </c>
      <c r="K1458" s="152" t="s">
        <v>150</v>
      </c>
      <c r="L1458" s="153">
        <v>45170</v>
      </c>
      <c r="M1458" s="154">
        <v>140012</v>
      </c>
      <c r="N1458" s="154">
        <v>103842.22</v>
      </c>
    </row>
    <row r="1459" spans="1:14" ht="13.75" customHeight="1" x14ac:dyDescent="0.35">
      <c r="A1459" s="151" t="s">
        <v>6653</v>
      </c>
      <c r="B1459" s="152" t="s">
        <v>6654</v>
      </c>
      <c r="C1459" s="152" t="s">
        <v>150</v>
      </c>
      <c r="D1459" s="152" t="s">
        <v>1152</v>
      </c>
      <c r="E1459" s="151" t="s">
        <v>260</v>
      </c>
      <c r="F1459" s="152" t="s">
        <v>6649</v>
      </c>
      <c r="G1459" s="152" t="s">
        <v>154</v>
      </c>
      <c r="H1459" s="152" t="s">
        <v>6650</v>
      </c>
      <c r="I1459" s="152" t="s">
        <v>150</v>
      </c>
      <c r="J1459" s="152" t="s">
        <v>150</v>
      </c>
      <c r="K1459" s="152" t="s">
        <v>150</v>
      </c>
      <c r="L1459" s="153">
        <v>45170</v>
      </c>
      <c r="M1459" s="154">
        <v>9013098</v>
      </c>
      <c r="N1459" s="154">
        <v>6684714.3499999996</v>
      </c>
    </row>
    <row r="1460" spans="1:14" ht="13.75" customHeight="1" x14ac:dyDescent="0.35">
      <c r="A1460" s="151" t="s">
        <v>6655</v>
      </c>
      <c r="B1460" s="152" t="s">
        <v>6656</v>
      </c>
      <c r="C1460" s="152" t="s">
        <v>150</v>
      </c>
      <c r="D1460" s="152" t="s">
        <v>1152</v>
      </c>
      <c r="E1460" s="151" t="s">
        <v>260</v>
      </c>
      <c r="F1460" s="152" t="s">
        <v>6649</v>
      </c>
      <c r="G1460" s="152" t="s">
        <v>154</v>
      </c>
      <c r="H1460" s="152" t="s">
        <v>6650</v>
      </c>
      <c r="I1460" s="152" t="s">
        <v>150</v>
      </c>
      <c r="J1460" s="152" t="s">
        <v>150</v>
      </c>
      <c r="K1460" s="152" t="s">
        <v>150</v>
      </c>
      <c r="L1460" s="153">
        <v>45170</v>
      </c>
      <c r="M1460" s="154">
        <v>839997</v>
      </c>
      <c r="N1460" s="154">
        <v>622997.76000000001</v>
      </c>
    </row>
    <row r="1461" spans="1:14" ht="13.75" customHeight="1" x14ac:dyDescent="0.35">
      <c r="A1461" s="151" t="s">
        <v>6657</v>
      </c>
      <c r="B1461" s="152" t="s">
        <v>6658</v>
      </c>
      <c r="C1461" s="152" t="s">
        <v>150</v>
      </c>
      <c r="D1461" s="152" t="s">
        <v>1152</v>
      </c>
      <c r="E1461" s="151" t="s">
        <v>260</v>
      </c>
      <c r="F1461" s="152" t="s">
        <v>6649</v>
      </c>
      <c r="G1461" s="152" t="s">
        <v>154</v>
      </c>
      <c r="H1461" s="152" t="s">
        <v>6650</v>
      </c>
      <c r="I1461" s="152" t="s">
        <v>150</v>
      </c>
      <c r="J1461" s="152" t="s">
        <v>150</v>
      </c>
      <c r="K1461" s="152" t="s">
        <v>150</v>
      </c>
      <c r="L1461" s="153">
        <v>45170</v>
      </c>
      <c r="M1461" s="154">
        <v>1327498</v>
      </c>
      <c r="N1461" s="154">
        <v>984561.03</v>
      </c>
    </row>
    <row r="1462" spans="1:14" ht="13.75" customHeight="1" x14ac:dyDescent="0.35">
      <c r="A1462" s="151" t="s">
        <v>6659</v>
      </c>
      <c r="B1462" s="152" t="s">
        <v>6660</v>
      </c>
      <c r="C1462" s="152" t="s">
        <v>150</v>
      </c>
      <c r="D1462" s="152" t="s">
        <v>1152</v>
      </c>
      <c r="E1462" s="151" t="s">
        <v>260</v>
      </c>
      <c r="F1462" s="152" t="s">
        <v>6649</v>
      </c>
      <c r="G1462" s="152" t="s">
        <v>154</v>
      </c>
      <c r="H1462" s="152" t="s">
        <v>6650</v>
      </c>
      <c r="I1462" s="152" t="s">
        <v>150</v>
      </c>
      <c r="J1462" s="152" t="s">
        <v>150</v>
      </c>
      <c r="K1462" s="152" t="s">
        <v>150</v>
      </c>
      <c r="L1462" s="153">
        <v>45170</v>
      </c>
      <c r="M1462" s="154">
        <v>178890</v>
      </c>
      <c r="N1462" s="154">
        <v>132676.75</v>
      </c>
    </row>
    <row r="1463" spans="1:14" ht="13.75" customHeight="1" x14ac:dyDescent="0.35">
      <c r="A1463" s="151" t="s">
        <v>6661</v>
      </c>
      <c r="B1463" s="152" t="s">
        <v>6662</v>
      </c>
      <c r="C1463" s="152" t="s">
        <v>150</v>
      </c>
      <c r="D1463" s="152" t="s">
        <v>1152</v>
      </c>
      <c r="E1463" s="151" t="s">
        <v>260</v>
      </c>
      <c r="F1463" s="152" t="s">
        <v>6649</v>
      </c>
      <c r="G1463" s="152" t="s">
        <v>154</v>
      </c>
      <c r="H1463" s="152" t="s">
        <v>6650</v>
      </c>
      <c r="I1463" s="152" t="s">
        <v>150</v>
      </c>
      <c r="J1463" s="152" t="s">
        <v>150</v>
      </c>
      <c r="K1463" s="152" t="s">
        <v>150</v>
      </c>
      <c r="L1463" s="153">
        <v>45170</v>
      </c>
      <c r="M1463" s="154">
        <v>680256</v>
      </c>
      <c r="N1463" s="154">
        <v>504523.2</v>
      </c>
    </row>
    <row r="1464" spans="1:14" ht="13.75" customHeight="1" x14ac:dyDescent="0.35">
      <c r="A1464" s="151" t="s">
        <v>6663</v>
      </c>
      <c r="B1464" s="152" t="s">
        <v>6664</v>
      </c>
      <c r="C1464" s="152" t="s">
        <v>150</v>
      </c>
      <c r="D1464" s="152" t="s">
        <v>1152</v>
      </c>
      <c r="E1464" s="151" t="s">
        <v>260</v>
      </c>
      <c r="F1464" s="152" t="s">
        <v>6649</v>
      </c>
      <c r="G1464" s="152" t="s">
        <v>154</v>
      </c>
      <c r="H1464" s="152" t="s">
        <v>6650</v>
      </c>
      <c r="I1464" s="152" t="s">
        <v>150</v>
      </c>
      <c r="J1464" s="152" t="s">
        <v>150</v>
      </c>
      <c r="K1464" s="152" t="s">
        <v>150</v>
      </c>
      <c r="L1464" s="153">
        <v>45170</v>
      </c>
      <c r="M1464" s="154">
        <v>634736</v>
      </c>
      <c r="N1464" s="154">
        <v>470762.52</v>
      </c>
    </row>
    <row r="1465" spans="1:14" ht="13.75" customHeight="1" x14ac:dyDescent="0.35">
      <c r="A1465" s="151" t="s">
        <v>6665</v>
      </c>
      <c r="B1465" s="152" t="s">
        <v>6666</v>
      </c>
      <c r="C1465" s="152" t="s">
        <v>150</v>
      </c>
      <c r="D1465" s="152" t="s">
        <v>1152</v>
      </c>
      <c r="E1465" s="151" t="s">
        <v>260</v>
      </c>
      <c r="F1465" s="152" t="s">
        <v>6649</v>
      </c>
      <c r="G1465" s="152" t="s">
        <v>154</v>
      </c>
      <c r="H1465" s="152" t="s">
        <v>6650</v>
      </c>
      <c r="I1465" s="152" t="s">
        <v>150</v>
      </c>
      <c r="J1465" s="152" t="s">
        <v>150</v>
      </c>
      <c r="K1465" s="152" t="s">
        <v>150</v>
      </c>
      <c r="L1465" s="153">
        <v>45170</v>
      </c>
      <c r="M1465" s="154">
        <v>884069</v>
      </c>
      <c r="N1465" s="154">
        <v>655684.52</v>
      </c>
    </row>
    <row r="1466" spans="1:14" ht="13.75" customHeight="1" x14ac:dyDescent="0.35">
      <c r="A1466" s="151" t="s">
        <v>6667</v>
      </c>
      <c r="B1466" s="152" t="s">
        <v>6668</v>
      </c>
      <c r="C1466" s="152" t="s">
        <v>150</v>
      </c>
      <c r="D1466" s="152" t="s">
        <v>1152</v>
      </c>
      <c r="E1466" s="151" t="s">
        <v>260</v>
      </c>
      <c r="F1466" s="152" t="s">
        <v>6649</v>
      </c>
      <c r="G1466" s="152" t="s">
        <v>154</v>
      </c>
      <c r="H1466" s="152" t="s">
        <v>6669</v>
      </c>
      <c r="I1466" s="152" t="s">
        <v>150</v>
      </c>
      <c r="J1466" s="152" t="s">
        <v>150</v>
      </c>
      <c r="K1466" s="152" t="s">
        <v>150</v>
      </c>
      <c r="L1466" s="153">
        <v>45170</v>
      </c>
      <c r="M1466" s="154">
        <v>1869000</v>
      </c>
      <c r="N1466" s="154">
        <v>1386175</v>
      </c>
    </row>
    <row r="1467" spans="1:14" ht="13.75" customHeight="1" x14ac:dyDescent="0.35">
      <c r="A1467" s="151" t="s">
        <v>6670</v>
      </c>
      <c r="B1467" s="152" t="s">
        <v>6671</v>
      </c>
      <c r="C1467" s="152" t="s">
        <v>150</v>
      </c>
      <c r="D1467" s="152" t="s">
        <v>1152</v>
      </c>
      <c r="E1467" s="151" t="s">
        <v>260</v>
      </c>
      <c r="F1467" s="152" t="s">
        <v>6649</v>
      </c>
      <c r="G1467" s="152" t="s">
        <v>154</v>
      </c>
      <c r="H1467" s="152" t="s">
        <v>6669</v>
      </c>
      <c r="I1467" s="152" t="s">
        <v>150</v>
      </c>
      <c r="J1467" s="152" t="s">
        <v>150</v>
      </c>
      <c r="K1467" s="152" t="s">
        <v>150</v>
      </c>
      <c r="L1467" s="153">
        <v>45170</v>
      </c>
      <c r="M1467" s="154">
        <v>750000</v>
      </c>
      <c r="N1467" s="154">
        <v>556250</v>
      </c>
    </row>
    <row r="1468" spans="1:14" ht="13.75" customHeight="1" x14ac:dyDescent="0.35">
      <c r="A1468" s="151" t="s">
        <v>6672</v>
      </c>
      <c r="B1468" s="152" t="s">
        <v>6673</v>
      </c>
      <c r="C1468" s="152" t="s">
        <v>150</v>
      </c>
      <c r="D1468" s="152" t="s">
        <v>1152</v>
      </c>
      <c r="E1468" s="151" t="s">
        <v>260</v>
      </c>
      <c r="F1468" s="152" t="s">
        <v>6649</v>
      </c>
      <c r="G1468" s="152" t="s">
        <v>154</v>
      </c>
      <c r="H1468" s="152" t="s">
        <v>6650</v>
      </c>
      <c r="I1468" s="152" t="s">
        <v>150</v>
      </c>
      <c r="J1468" s="152" t="s">
        <v>150</v>
      </c>
      <c r="K1468" s="152" t="s">
        <v>150</v>
      </c>
      <c r="L1468" s="153">
        <v>45170</v>
      </c>
      <c r="M1468" s="154">
        <v>395542</v>
      </c>
      <c r="N1468" s="154">
        <v>293360.33</v>
      </c>
    </row>
    <row r="1469" spans="1:14" ht="13.75" customHeight="1" x14ac:dyDescent="0.35">
      <c r="A1469" s="151" t="s">
        <v>6674</v>
      </c>
      <c r="B1469" s="152" t="s">
        <v>6675</v>
      </c>
      <c r="C1469" s="152" t="s">
        <v>150</v>
      </c>
      <c r="D1469" s="152" t="s">
        <v>1152</v>
      </c>
      <c r="E1469" s="151" t="s">
        <v>260</v>
      </c>
      <c r="F1469" s="152" t="s">
        <v>6649</v>
      </c>
      <c r="G1469" s="152" t="s">
        <v>154</v>
      </c>
      <c r="H1469" s="152" t="s">
        <v>6650</v>
      </c>
      <c r="I1469" s="152" t="s">
        <v>150</v>
      </c>
      <c r="J1469" s="152" t="s">
        <v>150</v>
      </c>
      <c r="K1469" s="152" t="s">
        <v>150</v>
      </c>
      <c r="L1469" s="153">
        <v>45170</v>
      </c>
      <c r="M1469" s="154">
        <v>6172799</v>
      </c>
      <c r="N1469" s="154">
        <v>4578159.2699999996</v>
      </c>
    </row>
    <row r="1470" spans="1:14" ht="13.75" customHeight="1" x14ac:dyDescent="0.35">
      <c r="A1470" s="151" t="s">
        <v>6676</v>
      </c>
      <c r="B1470" s="152" t="s">
        <v>6677</v>
      </c>
      <c r="C1470" s="152" t="s">
        <v>150</v>
      </c>
      <c r="D1470" s="152" t="s">
        <v>1152</v>
      </c>
      <c r="E1470" s="151" t="s">
        <v>260</v>
      </c>
      <c r="F1470" s="152" t="s">
        <v>6649</v>
      </c>
      <c r="G1470" s="152" t="s">
        <v>154</v>
      </c>
      <c r="H1470" s="152" t="s">
        <v>6650</v>
      </c>
      <c r="I1470" s="152" t="s">
        <v>150</v>
      </c>
      <c r="J1470" s="152" t="s">
        <v>150</v>
      </c>
      <c r="K1470" s="152" t="s">
        <v>150</v>
      </c>
      <c r="L1470" s="153">
        <v>45170</v>
      </c>
      <c r="M1470" s="154">
        <v>140012</v>
      </c>
      <c r="N1470" s="154">
        <v>103842.22</v>
      </c>
    </row>
    <row r="1471" spans="1:14" ht="13.75" customHeight="1" x14ac:dyDescent="0.35">
      <c r="A1471" s="151" t="s">
        <v>6678</v>
      </c>
      <c r="B1471" s="152" t="s">
        <v>6679</v>
      </c>
      <c r="C1471" s="152" t="s">
        <v>150</v>
      </c>
      <c r="D1471" s="152" t="s">
        <v>1152</v>
      </c>
      <c r="E1471" s="151" t="s">
        <v>260</v>
      </c>
      <c r="F1471" s="152" t="s">
        <v>6649</v>
      </c>
      <c r="G1471" s="152" t="s">
        <v>154</v>
      </c>
      <c r="H1471" s="152" t="s">
        <v>6650</v>
      </c>
      <c r="I1471" s="152" t="s">
        <v>150</v>
      </c>
      <c r="J1471" s="152" t="s">
        <v>150</v>
      </c>
      <c r="K1471" s="152" t="s">
        <v>150</v>
      </c>
      <c r="L1471" s="153">
        <v>45170</v>
      </c>
      <c r="M1471" s="154">
        <v>11768317</v>
      </c>
      <c r="N1471" s="154">
        <v>8728168.4399999995</v>
      </c>
    </row>
    <row r="1472" spans="1:14" ht="13.75" customHeight="1" x14ac:dyDescent="0.35">
      <c r="A1472" s="151" t="s">
        <v>6680</v>
      </c>
      <c r="B1472" s="152" t="s">
        <v>6681</v>
      </c>
      <c r="C1472" s="152" t="s">
        <v>150</v>
      </c>
      <c r="D1472" s="152" t="s">
        <v>1152</v>
      </c>
      <c r="E1472" s="151" t="s">
        <v>260</v>
      </c>
      <c r="F1472" s="152" t="s">
        <v>6649</v>
      </c>
      <c r="G1472" s="152" t="s">
        <v>154</v>
      </c>
      <c r="H1472" s="152" t="s">
        <v>6669</v>
      </c>
      <c r="I1472" s="152" t="s">
        <v>150</v>
      </c>
      <c r="J1472" s="152" t="s">
        <v>150</v>
      </c>
      <c r="K1472" s="152" t="s">
        <v>150</v>
      </c>
      <c r="L1472" s="153">
        <v>45170</v>
      </c>
      <c r="M1472" s="154">
        <v>1767027</v>
      </c>
      <c r="N1472" s="154">
        <v>1310544.95</v>
      </c>
    </row>
    <row r="1473" spans="1:14" ht="13.75" customHeight="1" x14ac:dyDescent="0.35">
      <c r="A1473" s="151" t="s">
        <v>6682</v>
      </c>
      <c r="B1473" s="152" t="s">
        <v>6683</v>
      </c>
      <c r="C1473" s="152" t="s">
        <v>150</v>
      </c>
      <c r="D1473" s="152" t="s">
        <v>1152</v>
      </c>
      <c r="E1473" s="151" t="s">
        <v>260</v>
      </c>
      <c r="F1473" s="152" t="s">
        <v>6649</v>
      </c>
      <c r="G1473" s="152" t="s">
        <v>154</v>
      </c>
      <c r="H1473" s="152" t="s">
        <v>6669</v>
      </c>
      <c r="I1473" s="152" t="s">
        <v>150</v>
      </c>
      <c r="J1473" s="152" t="s">
        <v>150</v>
      </c>
      <c r="K1473" s="152" t="s">
        <v>150</v>
      </c>
      <c r="L1473" s="153">
        <v>45170</v>
      </c>
      <c r="M1473" s="154">
        <v>100000</v>
      </c>
      <c r="N1473" s="154">
        <v>74166.679999999993</v>
      </c>
    </row>
    <row r="1474" spans="1:14" ht="13.75" customHeight="1" x14ac:dyDescent="0.35">
      <c r="A1474" s="151" t="s">
        <v>6684</v>
      </c>
      <c r="B1474" s="152" t="s">
        <v>6685</v>
      </c>
      <c r="C1474" s="152" t="s">
        <v>150</v>
      </c>
      <c r="D1474" s="152" t="s">
        <v>3580</v>
      </c>
      <c r="E1474" s="151" t="s">
        <v>152</v>
      </c>
      <c r="F1474" s="152" t="s">
        <v>1153</v>
      </c>
      <c r="G1474" s="152" t="s">
        <v>154</v>
      </c>
      <c r="H1474" s="152" t="s">
        <v>6686</v>
      </c>
      <c r="I1474" s="152" t="s">
        <v>6687</v>
      </c>
      <c r="J1474" s="152" t="s">
        <v>6688</v>
      </c>
      <c r="K1474" s="152" t="s">
        <v>150</v>
      </c>
      <c r="L1474" s="153">
        <v>45246</v>
      </c>
      <c r="M1474" s="154">
        <v>313000</v>
      </c>
      <c r="N1474" s="154">
        <v>204940.49</v>
      </c>
    </row>
    <row r="1475" spans="1:14" ht="13.75" customHeight="1" x14ac:dyDescent="0.35">
      <c r="A1475" s="151" t="s">
        <v>6689</v>
      </c>
      <c r="B1475" s="152" t="s">
        <v>4770</v>
      </c>
      <c r="C1475" s="152" t="s">
        <v>1090</v>
      </c>
      <c r="D1475" s="152" t="s">
        <v>1083</v>
      </c>
      <c r="E1475" s="151" t="s">
        <v>152</v>
      </c>
      <c r="F1475" s="152" t="s">
        <v>1084</v>
      </c>
      <c r="G1475" s="152" t="s">
        <v>1085</v>
      </c>
      <c r="H1475" s="152" t="s">
        <v>1091</v>
      </c>
      <c r="I1475" s="152" t="s">
        <v>6690</v>
      </c>
      <c r="J1475" s="152" t="s">
        <v>6691</v>
      </c>
      <c r="K1475" s="152" t="s">
        <v>1088</v>
      </c>
      <c r="L1475" s="153">
        <v>45245</v>
      </c>
      <c r="M1475" s="154">
        <v>1433650</v>
      </c>
      <c r="N1475" s="154">
        <v>938699.41999999993</v>
      </c>
    </row>
    <row r="1476" spans="1:14" ht="13.75" customHeight="1" x14ac:dyDescent="0.35">
      <c r="A1476" s="151" t="s">
        <v>6692</v>
      </c>
      <c r="B1476" s="152" t="s">
        <v>6693</v>
      </c>
      <c r="C1476" s="152" t="s">
        <v>150</v>
      </c>
      <c r="D1476" s="152" t="s">
        <v>1293</v>
      </c>
      <c r="E1476" s="151" t="s">
        <v>163</v>
      </c>
      <c r="F1476" s="152" t="s">
        <v>1294</v>
      </c>
      <c r="G1476" s="152" t="s">
        <v>154</v>
      </c>
      <c r="H1476" s="152" t="s">
        <v>6694</v>
      </c>
      <c r="I1476" s="152" t="s">
        <v>6695</v>
      </c>
      <c r="J1476" s="152" t="s">
        <v>6696</v>
      </c>
      <c r="K1476" s="152" t="s">
        <v>6697</v>
      </c>
      <c r="L1476" s="153">
        <v>45170</v>
      </c>
      <c r="M1476" s="154">
        <v>768316</v>
      </c>
      <c r="N1476" s="154">
        <v>371352.71</v>
      </c>
    </row>
    <row r="1477" spans="1:14" ht="13.75" customHeight="1" x14ac:dyDescent="0.35">
      <c r="A1477" s="151" t="s">
        <v>6698</v>
      </c>
      <c r="B1477" s="152" t="s">
        <v>6699</v>
      </c>
      <c r="C1477" s="152" t="s">
        <v>150</v>
      </c>
      <c r="D1477" s="152" t="s">
        <v>1293</v>
      </c>
      <c r="E1477" s="151" t="s">
        <v>163</v>
      </c>
      <c r="F1477" s="152" t="s">
        <v>1294</v>
      </c>
      <c r="G1477" s="152" t="s">
        <v>154</v>
      </c>
      <c r="H1477" s="152" t="s">
        <v>8095</v>
      </c>
      <c r="I1477" s="152" t="s">
        <v>6695</v>
      </c>
      <c r="J1477" s="152" t="s">
        <v>6700</v>
      </c>
      <c r="K1477" s="152" t="s">
        <v>6700</v>
      </c>
      <c r="L1477" s="153">
        <v>45170</v>
      </c>
      <c r="M1477" s="154">
        <v>768316</v>
      </c>
      <c r="N1477" s="154">
        <v>371352.71</v>
      </c>
    </row>
    <row r="1478" spans="1:14" ht="13.75" customHeight="1" x14ac:dyDescent="0.35">
      <c r="A1478" s="151" t="s">
        <v>6701</v>
      </c>
      <c r="B1478" s="152" t="s">
        <v>6702</v>
      </c>
      <c r="C1478" s="152" t="s">
        <v>150</v>
      </c>
      <c r="D1478" s="152" t="s">
        <v>1293</v>
      </c>
      <c r="E1478" s="151" t="s">
        <v>163</v>
      </c>
      <c r="F1478" s="152" t="s">
        <v>1294</v>
      </c>
      <c r="G1478" s="152" t="s">
        <v>154</v>
      </c>
      <c r="H1478" s="152" t="s">
        <v>8096</v>
      </c>
      <c r="I1478" s="152" t="s">
        <v>6703</v>
      </c>
      <c r="J1478" s="152" t="s">
        <v>6704</v>
      </c>
      <c r="K1478" s="152" t="s">
        <v>6700</v>
      </c>
      <c r="L1478" s="153">
        <v>45200</v>
      </c>
      <c r="M1478" s="154">
        <v>168557.84</v>
      </c>
      <c r="N1478" s="154">
        <v>84278.93</v>
      </c>
    </row>
    <row r="1479" spans="1:14" ht="13.75" customHeight="1" x14ac:dyDescent="0.35">
      <c r="A1479" s="151" t="s">
        <v>6705</v>
      </c>
      <c r="B1479" s="152" t="s">
        <v>6706</v>
      </c>
      <c r="C1479" s="152" t="s">
        <v>150</v>
      </c>
      <c r="D1479" s="152" t="s">
        <v>5739</v>
      </c>
      <c r="E1479" s="151" t="s">
        <v>163</v>
      </c>
      <c r="F1479" s="152" t="s">
        <v>2776</v>
      </c>
      <c r="G1479" s="152" t="s">
        <v>220</v>
      </c>
      <c r="H1479" s="152" t="s">
        <v>6707</v>
      </c>
      <c r="I1479" s="152" t="s">
        <v>4462</v>
      </c>
      <c r="J1479" s="152" t="s">
        <v>6708</v>
      </c>
      <c r="K1479" s="152" t="s">
        <v>150</v>
      </c>
      <c r="L1479" s="153">
        <v>45269</v>
      </c>
      <c r="M1479" s="154">
        <v>3273703</v>
      </c>
      <c r="N1479" s="154">
        <v>1745974.92</v>
      </c>
    </row>
    <row r="1480" spans="1:14" ht="13.75" customHeight="1" x14ac:dyDescent="0.35">
      <c r="A1480" s="151" t="s">
        <v>6709</v>
      </c>
      <c r="B1480" s="152" t="s">
        <v>6710</v>
      </c>
      <c r="C1480" s="152" t="s">
        <v>150</v>
      </c>
      <c r="D1480" s="152" t="s">
        <v>5739</v>
      </c>
      <c r="E1480" s="151" t="s">
        <v>163</v>
      </c>
      <c r="F1480" s="152" t="s">
        <v>2776</v>
      </c>
      <c r="G1480" s="152" t="s">
        <v>154</v>
      </c>
      <c r="H1480" s="152" t="s">
        <v>6711</v>
      </c>
      <c r="I1480" s="152" t="s">
        <v>4462</v>
      </c>
      <c r="J1480" s="152" t="s">
        <v>6712</v>
      </c>
      <c r="K1480" s="152" t="s">
        <v>150</v>
      </c>
      <c r="L1480" s="153">
        <v>45261</v>
      </c>
      <c r="M1480" s="154">
        <v>1861128</v>
      </c>
      <c r="N1480" s="154">
        <v>992601.59999999998</v>
      </c>
    </row>
    <row r="1481" spans="1:14" ht="13.75" customHeight="1" x14ac:dyDescent="0.35">
      <c r="A1481" s="151" t="s">
        <v>6713</v>
      </c>
      <c r="B1481" s="152" t="s">
        <v>6714</v>
      </c>
      <c r="C1481" s="152" t="s">
        <v>150</v>
      </c>
      <c r="D1481" s="152" t="s">
        <v>5739</v>
      </c>
      <c r="E1481" s="151" t="s">
        <v>163</v>
      </c>
      <c r="F1481" s="152" t="s">
        <v>2776</v>
      </c>
      <c r="G1481" s="152" t="s">
        <v>154</v>
      </c>
      <c r="H1481" s="152" t="s">
        <v>6715</v>
      </c>
      <c r="I1481" s="152" t="s">
        <v>4462</v>
      </c>
      <c r="J1481" s="152" t="s">
        <v>6716</v>
      </c>
      <c r="K1481" s="152" t="s">
        <v>150</v>
      </c>
      <c r="L1481" s="153">
        <v>45261</v>
      </c>
      <c r="M1481" s="154">
        <v>4027974</v>
      </c>
      <c r="N1481" s="154">
        <v>2148252.7999999998</v>
      </c>
    </row>
    <row r="1482" spans="1:14" ht="13.75" customHeight="1" x14ac:dyDescent="0.35">
      <c r="A1482" s="151" t="s">
        <v>6717</v>
      </c>
      <c r="B1482" s="152" t="s">
        <v>6718</v>
      </c>
      <c r="C1482" s="152" t="s">
        <v>150</v>
      </c>
      <c r="D1482" s="152" t="s">
        <v>1310</v>
      </c>
      <c r="E1482" s="151" t="s">
        <v>260</v>
      </c>
      <c r="F1482" s="152" t="s">
        <v>6719</v>
      </c>
      <c r="G1482" s="152" t="s">
        <v>154</v>
      </c>
      <c r="H1482" s="152" t="s">
        <v>6720</v>
      </c>
      <c r="I1482" s="152" t="s">
        <v>677</v>
      </c>
      <c r="J1482" s="152" t="s">
        <v>6721</v>
      </c>
      <c r="K1482" s="152" t="s">
        <v>6722</v>
      </c>
      <c r="L1482" s="153">
        <v>45194</v>
      </c>
      <c r="M1482" s="154">
        <v>2928000</v>
      </c>
      <c r="N1482" s="154">
        <v>2171600</v>
      </c>
    </row>
    <row r="1483" spans="1:14" ht="13.75" customHeight="1" x14ac:dyDescent="0.35">
      <c r="A1483" s="151" t="s">
        <v>6723</v>
      </c>
      <c r="B1483" s="152" t="s">
        <v>6724</v>
      </c>
      <c r="C1483" s="152" t="s">
        <v>4466</v>
      </c>
      <c r="D1483" s="152" t="s">
        <v>4754</v>
      </c>
      <c r="E1483" s="151" t="s">
        <v>260</v>
      </c>
      <c r="F1483" s="152" t="s">
        <v>715</v>
      </c>
      <c r="G1483" s="152" t="s">
        <v>220</v>
      </c>
      <c r="H1483" s="152" t="s">
        <v>6725</v>
      </c>
      <c r="I1483" s="152" t="s">
        <v>6726</v>
      </c>
      <c r="J1483" s="152" t="s">
        <v>6727</v>
      </c>
      <c r="K1483" s="152" t="s">
        <v>4981</v>
      </c>
      <c r="L1483" s="153">
        <v>45191</v>
      </c>
      <c r="M1483" s="154">
        <v>3963041</v>
      </c>
      <c r="N1483" s="154">
        <v>2939255.44</v>
      </c>
    </row>
    <row r="1484" spans="1:14" ht="13.75" customHeight="1" x14ac:dyDescent="0.35">
      <c r="A1484" s="151" t="s">
        <v>6728</v>
      </c>
      <c r="B1484" s="152" t="s">
        <v>6729</v>
      </c>
      <c r="C1484" s="152" t="s">
        <v>150</v>
      </c>
      <c r="D1484" s="152" t="s">
        <v>1293</v>
      </c>
      <c r="E1484" s="151" t="s">
        <v>163</v>
      </c>
      <c r="F1484" s="152" t="s">
        <v>1294</v>
      </c>
      <c r="G1484" s="152" t="s">
        <v>154</v>
      </c>
      <c r="H1484" s="152" t="s">
        <v>6730</v>
      </c>
      <c r="I1484" s="152" t="s">
        <v>480</v>
      </c>
      <c r="J1484" s="152" t="s">
        <v>480</v>
      </c>
      <c r="K1484" s="152" t="s">
        <v>6731</v>
      </c>
      <c r="L1484" s="153">
        <v>45170</v>
      </c>
      <c r="M1484" s="154">
        <v>814812</v>
      </c>
      <c r="N1484" s="154">
        <v>393825.8</v>
      </c>
    </row>
    <row r="1485" spans="1:14" ht="13.75" customHeight="1" x14ac:dyDescent="0.35">
      <c r="A1485" s="151" t="s">
        <v>6732</v>
      </c>
      <c r="B1485" s="152" t="s">
        <v>6733</v>
      </c>
      <c r="C1485" s="152" t="s">
        <v>6734</v>
      </c>
      <c r="D1485" s="152" t="s">
        <v>6735</v>
      </c>
      <c r="E1485" s="151" t="s">
        <v>260</v>
      </c>
      <c r="F1485" s="152" t="s">
        <v>6736</v>
      </c>
      <c r="G1485" s="152" t="s">
        <v>154</v>
      </c>
      <c r="H1485" s="152" t="s">
        <v>6737</v>
      </c>
      <c r="I1485" s="152" t="s">
        <v>6738</v>
      </c>
      <c r="J1485" s="152" t="s">
        <v>6739</v>
      </c>
      <c r="K1485" s="152" t="s">
        <v>6740</v>
      </c>
      <c r="L1485" s="153">
        <v>45231</v>
      </c>
      <c r="M1485" s="154">
        <v>235513.66</v>
      </c>
      <c r="N1485" s="154">
        <v>178597.89</v>
      </c>
    </row>
    <row r="1486" spans="1:14" ht="13.75" customHeight="1" x14ac:dyDescent="0.35">
      <c r="A1486" s="151" t="s">
        <v>6741</v>
      </c>
      <c r="B1486" s="152" t="s">
        <v>6742</v>
      </c>
      <c r="C1486" s="152" t="s">
        <v>150</v>
      </c>
      <c r="D1486" s="152" t="s">
        <v>6743</v>
      </c>
      <c r="E1486" s="151" t="s">
        <v>163</v>
      </c>
      <c r="F1486" s="152" t="s">
        <v>1294</v>
      </c>
      <c r="G1486" s="152" t="s">
        <v>154</v>
      </c>
      <c r="H1486" s="152" t="s">
        <v>6744</v>
      </c>
      <c r="I1486" s="152" t="s">
        <v>6703</v>
      </c>
      <c r="J1486" s="152" t="s">
        <v>6745</v>
      </c>
      <c r="K1486" s="152" t="s">
        <v>6746</v>
      </c>
      <c r="L1486" s="153">
        <v>45200</v>
      </c>
      <c r="M1486" s="154">
        <v>147612.35</v>
      </c>
      <c r="N1486" s="154">
        <v>73806.16</v>
      </c>
    </row>
    <row r="1487" spans="1:14" ht="13.75" customHeight="1" x14ac:dyDescent="0.35">
      <c r="A1487" s="151" t="s">
        <v>6747</v>
      </c>
      <c r="B1487" s="152" t="s">
        <v>6748</v>
      </c>
      <c r="C1487" s="152" t="s">
        <v>6749</v>
      </c>
      <c r="D1487" s="152" t="s">
        <v>4988</v>
      </c>
      <c r="E1487" s="151" t="s">
        <v>163</v>
      </c>
      <c r="F1487" s="152" t="s">
        <v>2998</v>
      </c>
      <c r="G1487" s="152" t="s">
        <v>154</v>
      </c>
      <c r="H1487" s="152" t="s">
        <v>377</v>
      </c>
      <c r="I1487" s="152" t="s">
        <v>2960</v>
      </c>
      <c r="J1487" s="152" t="s">
        <v>6750</v>
      </c>
      <c r="K1487" s="152" t="s">
        <v>6751</v>
      </c>
      <c r="L1487" s="153">
        <v>45334</v>
      </c>
      <c r="M1487" s="154">
        <v>372402.3</v>
      </c>
      <c r="N1487" s="154">
        <v>211027.95</v>
      </c>
    </row>
    <row r="1488" spans="1:14" ht="13.75" customHeight="1" x14ac:dyDescent="0.35">
      <c r="A1488" s="151" t="s">
        <v>6752</v>
      </c>
      <c r="B1488" s="152" t="s">
        <v>6753</v>
      </c>
      <c r="C1488" s="152" t="s">
        <v>150</v>
      </c>
      <c r="D1488" s="152" t="s">
        <v>3306</v>
      </c>
      <c r="E1488" s="151" t="s">
        <v>1074</v>
      </c>
      <c r="F1488" s="152" t="s">
        <v>6754</v>
      </c>
      <c r="G1488" s="152" t="s">
        <v>154</v>
      </c>
      <c r="H1488" s="152" t="s">
        <v>6755</v>
      </c>
      <c r="I1488" s="152" t="s">
        <v>150</v>
      </c>
      <c r="J1488" s="152" t="s">
        <v>1088</v>
      </c>
      <c r="K1488" s="152" t="s">
        <v>1088</v>
      </c>
      <c r="L1488" s="153">
        <v>45145</v>
      </c>
      <c r="M1488" s="154">
        <v>191325</v>
      </c>
      <c r="N1488" s="154">
        <v>165814.99</v>
      </c>
    </row>
    <row r="1489" spans="1:14" ht="13.75" customHeight="1" x14ac:dyDescent="0.35">
      <c r="A1489" s="151" t="s">
        <v>6756</v>
      </c>
      <c r="B1489" s="152" t="s">
        <v>6757</v>
      </c>
      <c r="C1489" s="152" t="s">
        <v>150</v>
      </c>
      <c r="D1489" s="152" t="s">
        <v>3306</v>
      </c>
      <c r="E1489" s="151" t="s">
        <v>152</v>
      </c>
      <c r="F1489" s="152" t="s">
        <v>261</v>
      </c>
      <c r="G1489" s="152" t="s">
        <v>154</v>
      </c>
      <c r="H1489" s="152" t="s">
        <v>3425</v>
      </c>
      <c r="I1489" s="152" t="s">
        <v>307</v>
      </c>
      <c r="J1489" s="152" t="s">
        <v>6758</v>
      </c>
      <c r="K1489" s="152" t="s">
        <v>6759</v>
      </c>
      <c r="L1489" s="153">
        <v>45303</v>
      </c>
      <c r="M1489" s="154">
        <v>2812775.04</v>
      </c>
      <c r="N1489" s="154">
        <v>1908668.78</v>
      </c>
    </row>
    <row r="1490" spans="1:14" ht="13.75" customHeight="1" x14ac:dyDescent="0.35">
      <c r="A1490" s="151" t="s">
        <v>6760</v>
      </c>
      <c r="B1490" s="152" t="s">
        <v>6761</v>
      </c>
      <c r="C1490" s="152" t="s">
        <v>6762</v>
      </c>
      <c r="D1490" s="152" t="s">
        <v>1350</v>
      </c>
      <c r="E1490" s="151" t="s">
        <v>152</v>
      </c>
      <c r="F1490" s="152" t="s">
        <v>863</v>
      </c>
      <c r="G1490" s="152" t="s">
        <v>154</v>
      </c>
      <c r="H1490" s="152" t="s">
        <v>974</v>
      </c>
      <c r="I1490" s="152" t="s">
        <v>6763</v>
      </c>
      <c r="J1490" s="152" t="s">
        <v>6764</v>
      </c>
      <c r="K1490" s="152" t="s">
        <v>6765</v>
      </c>
      <c r="L1490" s="153">
        <v>45253</v>
      </c>
      <c r="M1490" s="154">
        <v>2572622.52</v>
      </c>
      <c r="N1490" s="154">
        <v>1684455.23</v>
      </c>
    </row>
    <row r="1491" spans="1:14" ht="13.75" customHeight="1" x14ac:dyDescent="0.35">
      <c r="A1491" s="151" t="s">
        <v>6766</v>
      </c>
      <c r="B1491" s="152" t="s">
        <v>6767</v>
      </c>
      <c r="C1491" s="152" t="s">
        <v>150</v>
      </c>
      <c r="D1491" s="152" t="s">
        <v>6768</v>
      </c>
      <c r="E1491" s="151" t="s">
        <v>260</v>
      </c>
      <c r="F1491" s="152" t="s">
        <v>185</v>
      </c>
      <c r="G1491" s="152" t="s">
        <v>154</v>
      </c>
      <c r="H1491" s="152" t="s">
        <v>6769</v>
      </c>
      <c r="I1491" s="152" t="s">
        <v>638</v>
      </c>
      <c r="J1491" s="152" t="s">
        <v>6770</v>
      </c>
      <c r="K1491" s="152" t="s">
        <v>6771</v>
      </c>
      <c r="L1491" s="153">
        <v>45261</v>
      </c>
      <c r="M1491" s="154">
        <v>127816</v>
      </c>
      <c r="N1491" s="154">
        <v>97992.28</v>
      </c>
    </row>
    <row r="1492" spans="1:14" ht="13.75" customHeight="1" x14ac:dyDescent="0.35">
      <c r="A1492" s="151" t="s">
        <v>6772</v>
      </c>
      <c r="B1492" s="152" t="s">
        <v>6773</v>
      </c>
      <c r="C1492" s="152" t="s">
        <v>150</v>
      </c>
      <c r="D1492" s="152" t="s">
        <v>6768</v>
      </c>
      <c r="E1492" s="151" t="s">
        <v>260</v>
      </c>
      <c r="F1492" s="152" t="s">
        <v>185</v>
      </c>
      <c r="G1492" s="152" t="s">
        <v>154</v>
      </c>
      <c r="H1492" s="152" t="s">
        <v>6774</v>
      </c>
      <c r="I1492" s="152" t="s">
        <v>638</v>
      </c>
      <c r="J1492" s="152" t="s">
        <v>6770</v>
      </c>
      <c r="K1492" s="152" t="s">
        <v>6775</v>
      </c>
      <c r="L1492" s="153">
        <v>45261</v>
      </c>
      <c r="M1492" s="154">
        <v>127816</v>
      </c>
      <c r="N1492" s="154">
        <v>97992.28</v>
      </c>
    </row>
    <row r="1493" spans="1:14" ht="13.75" customHeight="1" x14ac:dyDescent="0.35">
      <c r="A1493" s="151" t="s">
        <v>6776</v>
      </c>
      <c r="B1493" s="152" t="s">
        <v>6777</v>
      </c>
      <c r="C1493" s="152" t="s">
        <v>150</v>
      </c>
      <c r="D1493" s="152" t="s">
        <v>248</v>
      </c>
      <c r="E1493" s="151" t="s">
        <v>260</v>
      </c>
      <c r="F1493" s="152" t="s">
        <v>185</v>
      </c>
      <c r="G1493" s="152" t="s">
        <v>154</v>
      </c>
      <c r="H1493" s="152" t="s">
        <v>1597</v>
      </c>
      <c r="I1493" s="152" t="s">
        <v>6778</v>
      </c>
      <c r="J1493" s="152" t="s">
        <v>6778</v>
      </c>
      <c r="K1493" s="152" t="s">
        <v>6778</v>
      </c>
      <c r="L1493" s="153">
        <v>45261</v>
      </c>
      <c r="M1493" s="154">
        <v>112148.5</v>
      </c>
      <c r="N1493" s="154">
        <v>85980.52</v>
      </c>
    </row>
    <row r="1494" spans="1:14" ht="13.75" customHeight="1" x14ac:dyDescent="0.35">
      <c r="A1494" s="151" t="s">
        <v>6779</v>
      </c>
      <c r="B1494" s="152" t="s">
        <v>6780</v>
      </c>
      <c r="C1494" s="152" t="s">
        <v>150</v>
      </c>
      <c r="D1494" s="152" t="s">
        <v>1083</v>
      </c>
      <c r="E1494" s="151" t="s">
        <v>152</v>
      </c>
      <c r="F1494" s="152" t="s">
        <v>1084</v>
      </c>
      <c r="G1494" s="152" t="s">
        <v>1085</v>
      </c>
      <c r="H1494" s="152" t="s">
        <v>1091</v>
      </c>
      <c r="I1494" s="152" t="s">
        <v>6407</v>
      </c>
      <c r="J1494" s="152" t="s">
        <v>6781</v>
      </c>
      <c r="K1494" s="152" t="s">
        <v>6782</v>
      </c>
      <c r="L1494" s="153">
        <v>45189</v>
      </c>
      <c r="M1494" s="154">
        <v>117050</v>
      </c>
      <c r="N1494" s="154">
        <v>73853.010000000009</v>
      </c>
    </row>
    <row r="1495" spans="1:14" ht="13.75" customHeight="1" x14ac:dyDescent="0.35">
      <c r="A1495" s="151" t="s">
        <v>6783</v>
      </c>
      <c r="B1495" s="152" t="s">
        <v>6784</v>
      </c>
      <c r="C1495" s="152" t="s">
        <v>1090</v>
      </c>
      <c r="D1495" s="152" t="s">
        <v>1083</v>
      </c>
      <c r="E1495" s="151" t="s">
        <v>152</v>
      </c>
      <c r="F1495" s="152" t="s">
        <v>1084</v>
      </c>
      <c r="G1495" s="152" t="s">
        <v>1085</v>
      </c>
      <c r="H1495" s="152" t="s">
        <v>6785</v>
      </c>
      <c r="I1495" s="152" t="s">
        <v>6786</v>
      </c>
      <c r="J1495" s="152" t="s">
        <v>6787</v>
      </c>
      <c r="K1495" s="152" t="s">
        <v>1088</v>
      </c>
      <c r="L1495" s="153">
        <v>45245</v>
      </c>
      <c r="M1495" s="154">
        <v>185877</v>
      </c>
      <c r="N1495" s="154">
        <v>121705.2</v>
      </c>
    </row>
    <row r="1496" spans="1:14" ht="13.75" customHeight="1" x14ac:dyDescent="0.35">
      <c r="A1496" s="151" t="s">
        <v>6788</v>
      </c>
      <c r="B1496" s="152" t="s">
        <v>6789</v>
      </c>
      <c r="C1496" s="152" t="s">
        <v>1090</v>
      </c>
      <c r="D1496" s="152" t="s">
        <v>1083</v>
      </c>
      <c r="E1496" s="151" t="s">
        <v>152</v>
      </c>
      <c r="F1496" s="152" t="s">
        <v>1084</v>
      </c>
      <c r="G1496" s="152" t="s">
        <v>1085</v>
      </c>
      <c r="H1496" s="152" t="s">
        <v>6785</v>
      </c>
      <c r="I1496" s="152" t="s">
        <v>6790</v>
      </c>
      <c r="J1496" s="152" t="s">
        <v>6791</v>
      </c>
      <c r="K1496" s="152" t="s">
        <v>6792</v>
      </c>
      <c r="L1496" s="153">
        <v>45245</v>
      </c>
      <c r="M1496" s="154">
        <v>2173670</v>
      </c>
      <c r="N1496" s="154">
        <v>1423236.34</v>
      </c>
    </row>
    <row r="1497" spans="1:14" ht="13.75" customHeight="1" x14ac:dyDescent="0.35">
      <c r="A1497" s="151" t="s">
        <v>6793</v>
      </c>
      <c r="B1497" s="152" t="s">
        <v>6794</v>
      </c>
      <c r="C1497" s="152" t="s">
        <v>1090</v>
      </c>
      <c r="D1497" s="152" t="s">
        <v>1083</v>
      </c>
      <c r="E1497" s="151" t="s">
        <v>152</v>
      </c>
      <c r="F1497" s="152" t="s">
        <v>1084</v>
      </c>
      <c r="G1497" s="152" t="s">
        <v>1085</v>
      </c>
      <c r="H1497" s="152" t="s">
        <v>6406</v>
      </c>
      <c r="I1497" s="152" t="s">
        <v>6795</v>
      </c>
      <c r="J1497" s="152" t="s">
        <v>6796</v>
      </c>
      <c r="K1497" s="152" t="s">
        <v>6797</v>
      </c>
      <c r="L1497" s="153">
        <v>45231</v>
      </c>
      <c r="M1497" s="154">
        <v>4433035.8</v>
      </c>
      <c r="N1497" s="154">
        <v>2902582.97</v>
      </c>
    </row>
    <row r="1498" spans="1:14" ht="13.75" customHeight="1" x14ac:dyDescent="0.35">
      <c r="A1498" s="151" t="s">
        <v>8097</v>
      </c>
      <c r="B1498" s="152" t="s">
        <v>8032</v>
      </c>
      <c r="C1498" s="152" t="s">
        <v>150</v>
      </c>
      <c r="D1498" s="152" t="s">
        <v>1083</v>
      </c>
      <c r="E1498" s="151" t="s">
        <v>152</v>
      </c>
      <c r="F1498" s="152" t="s">
        <v>1084</v>
      </c>
      <c r="G1498" s="152" t="s">
        <v>1085</v>
      </c>
      <c r="H1498" s="152" t="s">
        <v>6406</v>
      </c>
      <c r="I1498" s="152" t="s">
        <v>8033</v>
      </c>
      <c r="J1498" s="152" t="s">
        <v>150</v>
      </c>
      <c r="K1498" s="152" t="s">
        <v>431</v>
      </c>
      <c r="L1498" s="153">
        <v>45975</v>
      </c>
      <c r="M1498" s="154">
        <v>322084.61</v>
      </c>
      <c r="N1498" s="154">
        <v>302912.90999999997</v>
      </c>
    </row>
    <row r="1499" spans="1:14" ht="13.75" customHeight="1" x14ac:dyDescent="0.35">
      <c r="A1499" s="151" t="s">
        <v>6798</v>
      </c>
      <c r="B1499" s="152" t="s">
        <v>6799</v>
      </c>
      <c r="C1499" s="152" t="s">
        <v>150</v>
      </c>
      <c r="D1499" s="152" t="s">
        <v>1083</v>
      </c>
      <c r="E1499" s="151" t="s">
        <v>152</v>
      </c>
      <c r="F1499" s="152" t="s">
        <v>1084</v>
      </c>
      <c r="G1499" s="152" t="s">
        <v>1085</v>
      </c>
      <c r="H1499" s="152" t="s">
        <v>1091</v>
      </c>
      <c r="I1499" s="152" t="s">
        <v>6800</v>
      </c>
      <c r="J1499" s="152" t="s">
        <v>6801</v>
      </c>
      <c r="K1499" s="152" t="s">
        <v>6802</v>
      </c>
      <c r="L1499" s="153">
        <v>45177</v>
      </c>
      <c r="M1499" s="154">
        <v>109708</v>
      </c>
      <c r="N1499" s="154">
        <v>69220.51999999999</v>
      </c>
    </row>
    <row r="1500" spans="1:14" ht="13.75" customHeight="1" x14ac:dyDescent="0.35">
      <c r="A1500" s="151" t="s">
        <v>6803</v>
      </c>
      <c r="B1500" s="152" t="s">
        <v>6804</v>
      </c>
      <c r="C1500" s="152" t="s">
        <v>150</v>
      </c>
      <c r="D1500" s="152" t="s">
        <v>1083</v>
      </c>
      <c r="E1500" s="151" t="s">
        <v>152</v>
      </c>
      <c r="F1500" s="152" t="s">
        <v>1084</v>
      </c>
      <c r="G1500" s="152" t="s">
        <v>1085</v>
      </c>
      <c r="H1500" s="152" t="s">
        <v>1091</v>
      </c>
      <c r="I1500" s="152" t="s">
        <v>6800</v>
      </c>
      <c r="J1500" s="152" t="s">
        <v>6805</v>
      </c>
      <c r="K1500" s="152" t="s">
        <v>6806</v>
      </c>
      <c r="L1500" s="153">
        <v>45177</v>
      </c>
      <c r="M1500" s="154">
        <v>134995</v>
      </c>
      <c r="N1500" s="154">
        <v>85175.43</v>
      </c>
    </row>
    <row r="1501" spans="1:14" ht="13.75" customHeight="1" x14ac:dyDescent="0.35">
      <c r="A1501" s="151" t="s">
        <v>6807</v>
      </c>
      <c r="B1501" s="152" t="s">
        <v>6808</v>
      </c>
      <c r="C1501" s="152" t="s">
        <v>1090</v>
      </c>
      <c r="D1501" s="152" t="s">
        <v>1083</v>
      </c>
      <c r="E1501" s="151" t="s">
        <v>152</v>
      </c>
      <c r="F1501" s="152" t="s">
        <v>1084</v>
      </c>
      <c r="G1501" s="152" t="s">
        <v>1085</v>
      </c>
      <c r="H1501" s="152" t="s">
        <v>1091</v>
      </c>
      <c r="I1501" s="152" t="s">
        <v>6809</v>
      </c>
      <c r="J1501" s="152" t="s">
        <v>6810</v>
      </c>
      <c r="K1501" s="152" t="s">
        <v>6811</v>
      </c>
      <c r="L1501" s="153">
        <v>45153</v>
      </c>
      <c r="M1501" s="154">
        <v>2029400.44</v>
      </c>
      <c r="N1501" s="154">
        <v>1256295.52</v>
      </c>
    </row>
    <row r="1502" spans="1:14" ht="13.75" customHeight="1" x14ac:dyDescent="0.35">
      <c r="A1502" s="151" t="s">
        <v>6812</v>
      </c>
      <c r="B1502" s="152" t="s">
        <v>6808</v>
      </c>
      <c r="C1502" s="152" t="s">
        <v>1090</v>
      </c>
      <c r="D1502" s="152" t="s">
        <v>1083</v>
      </c>
      <c r="E1502" s="151" t="s">
        <v>152</v>
      </c>
      <c r="F1502" s="152" t="s">
        <v>1084</v>
      </c>
      <c r="G1502" s="152" t="s">
        <v>1085</v>
      </c>
      <c r="H1502" s="152" t="s">
        <v>1091</v>
      </c>
      <c r="I1502" s="152" t="s">
        <v>6813</v>
      </c>
      <c r="J1502" s="152" t="s">
        <v>6810</v>
      </c>
      <c r="K1502" s="152" t="s">
        <v>6814</v>
      </c>
      <c r="L1502" s="153">
        <v>45153</v>
      </c>
      <c r="M1502" s="154">
        <v>2029400.42</v>
      </c>
      <c r="N1502" s="154">
        <v>1256295.5</v>
      </c>
    </row>
    <row r="1503" spans="1:14" ht="13.75" customHeight="1" x14ac:dyDescent="0.35">
      <c r="A1503" s="151" t="s">
        <v>6815</v>
      </c>
      <c r="B1503" s="152" t="s">
        <v>6808</v>
      </c>
      <c r="C1503" s="152" t="s">
        <v>1090</v>
      </c>
      <c r="D1503" s="152" t="s">
        <v>1083</v>
      </c>
      <c r="E1503" s="151" t="s">
        <v>152</v>
      </c>
      <c r="F1503" s="152" t="s">
        <v>1084</v>
      </c>
      <c r="G1503" s="152" t="s">
        <v>1085</v>
      </c>
      <c r="H1503" s="152" t="s">
        <v>1091</v>
      </c>
      <c r="I1503" s="152" t="s">
        <v>6813</v>
      </c>
      <c r="J1503" s="152" t="s">
        <v>6810</v>
      </c>
      <c r="K1503" s="152" t="s">
        <v>6816</v>
      </c>
      <c r="L1503" s="153">
        <v>45153</v>
      </c>
      <c r="M1503" s="154">
        <v>2029400.42</v>
      </c>
      <c r="N1503" s="154">
        <v>1256295.5</v>
      </c>
    </row>
    <row r="1504" spans="1:14" ht="13.75" customHeight="1" x14ac:dyDescent="0.35">
      <c r="A1504" s="151" t="s">
        <v>6817</v>
      </c>
      <c r="B1504" s="152" t="s">
        <v>6808</v>
      </c>
      <c r="C1504" s="152" t="s">
        <v>1090</v>
      </c>
      <c r="D1504" s="152" t="s">
        <v>1083</v>
      </c>
      <c r="E1504" s="151" t="s">
        <v>152</v>
      </c>
      <c r="F1504" s="152" t="s">
        <v>1084</v>
      </c>
      <c r="G1504" s="152" t="s">
        <v>1085</v>
      </c>
      <c r="H1504" s="152" t="s">
        <v>1091</v>
      </c>
      <c r="I1504" s="152" t="s">
        <v>6813</v>
      </c>
      <c r="J1504" s="152" t="s">
        <v>6810</v>
      </c>
      <c r="K1504" s="152" t="s">
        <v>6818</v>
      </c>
      <c r="L1504" s="153">
        <v>45153</v>
      </c>
      <c r="M1504" s="154">
        <v>2029400.42</v>
      </c>
      <c r="N1504" s="154">
        <v>1256295.5</v>
      </c>
    </row>
    <row r="1505" spans="1:14" ht="13.75" customHeight="1" x14ac:dyDescent="0.35">
      <c r="A1505" s="151" t="s">
        <v>6819</v>
      </c>
      <c r="B1505" s="152" t="s">
        <v>6820</v>
      </c>
      <c r="C1505" s="152" t="s">
        <v>1090</v>
      </c>
      <c r="D1505" s="152" t="s">
        <v>1083</v>
      </c>
      <c r="E1505" s="151" t="s">
        <v>152</v>
      </c>
      <c r="F1505" s="152" t="s">
        <v>1084</v>
      </c>
      <c r="G1505" s="152" t="s">
        <v>1085</v>
      </c>
      <c r="H1505" s="152" t="s">
        <v>1091</v>
      </c>
      <c r="I1505" s="152" t="s">
        <v>6813</v>
      </c>
      <c r="J1505" s="152" t="s">
        <v>6821</v>
      </c>
      <c r="K1505" s="152" t="s">
        <v>6822</v>
      </c>
      <c r="L1505" s="153">
        <v>45153</v>
      </c>
      <c r="M1505" s="154">
        <v>2029400.42</v>
      </c>
      <c r="N1505" s="154">
        <v>1256295.5</v>
      </c>
    </row>
    <row r="1506" spans="1:14" ht="13.75" customHeight="1" x14ac:dyDescent="0.35">
      <c r="A1506" s="151" t="s">
        <v>6823</v>
      </c>
      <c r="B1506" s="152" t="s">
        <v>6824</v>
      </c>
      <c r="C1506" s="152" t="s">
        <v>150</v>
      </c>
      <c r="D1506" s="152" t="s">
        <v>1083</v>
      </c>
      <c r="E1506" s="151" t="s">
        <v>152</v>
      </c>
      <c r="F1506" s="152" t="s">
        <v>1084</v>
      </c>
      <c r="G1506" s="152" t="s">
        <v>1085</v>
      </c>
      <c r="H1506" s="152" t="s">
        <v>1091</v>
      </c>
      <c r="I1506" s="152" t="s">
        <v>2485</v>
      </c>
      <c r="J1506" s="152" t="s">
        <v>6825</v>
      </c>
      <c r="K1506" s="152" t="s">
        <v>6778</v>
      </c>
      <c r="L1506" s="153">
        <v>45245</v>
      </c>
      <c r="M1506" s="154">
        <v>118998.75</v>
      </c>
      <c r="N1506" s="154">
        <v>77915.86</v>
      </c>
    </row>
    <row r="1507" spans="1:14" ht="13.75" customHeight="1" x14ac:dyDescent="0.35">
      <c r="A1507" s="151" t="s">
        <v>6826</v>
      </c>
      <c r="B1507" s="152" t="s">
        <v>6827</v>
      </c>
      <c r="C1507" s="152" t="s">
        <v>150</v>
      </c>
      <c r="D1507" s="152" t="s">
        <v>6828</v>
      </c>
      <c r="E1507" s="151" t="s">
        <v>152</v>
      </c>
      <c r="F1507" s="152" t="s">
        <v>2002</v>
      </c>
      <c r="G1507" s="152" t="s">
        <v>154</v>
      </c>
      <c r="H1507" s="152" t="s">
        <v>6829</v>
      </c>
      <c r="I1507" s="152" t="s">
        <v>6830</v>
      </c>
      <c r="J1507" s="152" t="s">
        <v>6831</v>
      </c>
      <c r="K1507" s="152" t="s">
        <v>6832</v>
      </c>
      <c r="L1507" s="153">
        <v>45118</v>
      </c>
      <c r="M1507" s="154">
        <v>180920</v>
      </c>
      <c r="N1507" s="154">
        <v>109844.3</v>
      </c>
    </row>
    <row r="1508" spans="1:14" ht="13.75" customHeight="1" x14ac:dyDescent="0.35">
      <c r="A1508" s="151" t="s">
        <v>6833</v>
      </c>
      <c r="B1508" s="152" t="s">
        <v>6834</v>
      </c>
      <c r="C1508" s="152" t="s">
        <v>6835</v>
      </c>
      <c r="D1508" s="152" t="s">
        <v>248</v>
      </c>
      <c r="E1508" s="151" t="s">
        <v>163</v>
      </c>
      <c r="F1508" s="152" t="s">
        <v>249</v>
      </c>
      <c r="G1508" s="152" t="s">
        <v>154</v>
      </c>
      <c r="H1508" s="152" t="s">
        <v>6836</v>
      </c>
      <c r="I1508" s="152" t="s">
        <v>6837</v>
      </c>
      <c r="J1508" s="152" t="s">
        <v>6838</v>
      </c>
      <c r="K1508" s="152" t="s">
        <v>6839</v>
      </c>
      <c r="L1508" s="153">
        <v>45301</v>
      </c>
      <c r="M1508" s="154">
        <v>1101992.94</v>
      </c>
      <c r="N1508" s="154">
        <v>606096.12999999989</v>
      </c>
    </row>
    <row r="1509" spans="1:14" ht="13.75" customHeight="1" x14ac:dyDescent="0.35">
      <c r="A1509" s="151" t="s">
        <v>6840</v>
      </c>
      <c r="B1509" s="152" t="s">
        <v>6143</v>
      </c>
      <c r="C1509" s="152" t="s">
        <v>150</v>
      </c>
      <c r="D1509" s="152" t="s">
        <v>5816</v>
      </c>
      <c r="E1509" s="151" t="s">
        <v>163</v>
      </c>
      <c r="F1509" s="152" t="s">
        <v>698</v>
      </c>
      <c r="G1509" s="152" t="s">
        <v>154</v>
      </c>
      <c r="H1509" s="152" t="s">
        <v>4842</v>
      </c>
      <c r="I1509" s="152" t="s">
        <v>6556</v>
      </c>
      <c r="J1509" s="152" t="s">
        <v>6841</v>
      </c>
      <c r="K1509" s="152" t="s">
        <v>6842</v>
      </c>
      <c r="L1509" s="153">
        <v>45210</v>
      </c>
      <c r="M1509" s="154">
        <v>198461.34</v>
      </c>
      <c r="N1509" s="154">
        <v>99230.68</v>
      </c>
    </row>
    <row r="1510" spans="1:14" ht="13.75" customHeight="1" x14ac:dyDescent="0.35">
      <c r="A1510" s="151" t="s">
        <v>6843</v>
      </c>
      <c r="B1510" s="152" t="s">
        <v>6844</v>
      </c>
      <c r="C1510" s="152" t="s">
        <v>150</v>
      </c>
      <c r="D1510" s="152" t="s">
        <v>1083</v>
      </c>
      <c r="E1510" s="151" t="s">
        <v>163</v>
      </c>
      <c r="F1510" s="152" t="s">
        <v>1084</v>
      </c>
      <c r="G1510" s="152" t="s">
        <v>1085</v>
      </c>
      <c r="H1510" s="152" t="s">
        <v>1091</v>
      </c>
      <c r="I1510" s="152" t="s">
        <v>6845</v>
      </c>
      <c r="J1510" s="152" t="s">
        <v>6846</v>
      </c>
      <c r="K1510" s="152" t="s">
        <v>6847</v>
      </c>
      <c r="L1510" s="153">
        <v>44958</v>
      </c>
      <c r="M1510" s="154">
        <v>180000</v>
      </c>
      <c r="N1510" s="154">
        <v>66000</v>
      </c>
    </row>
    <row r="1511" spans="1:14" ht="13.75" customHeight="1" x14ac:dyDescent="0.35">
      <c r="A1511" s="151" t="s">
        <v>6848</v>
      </c>
      <c r="B1511" s="152" t="s">
        <v>6849</v>
      </c>
      <c r="C1511" s="152" t="s">
        <v>150</v>
      </c>
      <c r="D1511" s="152" t="s">
        <v>1152</v>
      </c>
      <c r="E1511" s="151" t="s">
        <v>260</v>
      </c>
      <c r="F1511" s="152" t="s">
        <v>6649</v>
      </c>
      <c r="G1511" s="152" t="s">
        <v>154</v>
      </c>
      <c r="H1511" s="152" t="s">
        <v>6850</v>
      </c>
      <c r="I1511" s="152" t="s">
        <v>150</v>
      </c>
      <c r="J1511" s="152" t="s">
        <v>150</v>
      </c>
      <c r="K1511" s="152" t="s">
        <v>150</v>
      </c>
      <c r="L1511" s="153">
        <v>45170</v>
      </c>
      <c r="M1511" s="154">
        <v>28557295</v>
      </c>
      <c r="N1511" s="154">
        <v>21179993.77</v>
      </c>
    </row>
    <row r="1512" spans="1:14" ht="13.75" customHeight="1" x14ac:dyDescent="0.35">
      <c r="A1512" s="151" t="s">
        <v>6851</v>
      </c>
      <c r="B1512" s="152" t="s">
        <v>6852</v>
      </c>
      <c r="C1512" s="152" t="s">
        <v>6853</v>
      </c>
      <c r="D1512" s="152" t="s">
        <v>5060</v>
      </c>
      <c r="E1512" s="151" t="s">
        <v>260</v>
      </c>
      <c r="F1512" s="152" t="s">
        <v>164</v>
      </c>
      <c r="G1512" s="152" t="s">
        <v>154</v>
      </c>
      <c r="H1512" s="152" t="s">
        <v>879</v>
      </c>
      <c r="I1512" s="152" t="s">
        <v>6854</v>
      </c>
      <c r="J1512" s="152" t="s">
        <v>6855</v>
      </c>
      <c r="K1512" s="152" t="s">
        <v>6856</v>
      </c>
      <c r="L1512" s="153">
        <v>45295</v>
      </c>
      <c r="M1512" s="154">
        <v>130388.5</v>
      </c>
      <c r="N1512" s="154">
        <v>101051.1</v>
      </c>
    </row>
    <row r="1513" spans="1:14" ht="13.75" customHeight="1" x14ac:dyDescent="0.35">
      <c r="A1513" s="151" t="s">
        <v>6857</v>
      </c>
      <c r="B1513" s="152" t="s">
        <v>6858</v>
      </c>
      <c r="C1513" s="152" t="s">
        <v>150</v>
      </c>
      <c r="D1513" s="152" t="s">
        <v>5816</v>
      </c>
      <c r="E1513" s="151" t="s">
        <v>163</v>
      </c>
      <c r="F1513" s="152" t="s">
        <v>698</v>
      </c>
      <c r="G1513" s="152" t="s">
        <v>154</v>
      </c>
      <c r="H1513" s="152" t="s">
        <v>4842</v>
      </c>
      <c r="I1513" s="152" t="s">
        <v>6556</v>
      </c>
      <c r="J1513" s="152" t="s">
        <v>6859</v>
      </c>
      <c r="K1513" s="152" t="s">
        <v>150</v>
      </c>
      <c r="L1513" s="153">
        <v>45311</v>
      </c>
      <c r="M1513" s="154">
        <v>2981887.22</v>
      </c>
      <c r="N1513" s="154">
        <v>1640037.98</v>
      </c>
    </row>
    <row r="1514" spans="1:14" ht="13.75" customHeight="1" x14ac:dyDescent="0.35">
      <c r="A1514" s="151" t="s">
        <v>6860</v>
      </c>
      <c r="B1514" s="152" t="s">
        <v>6861</v>
      </c>
      <c r="C1514" s="152" t="s">
        <v>150</v>
      </c>
      <c r="D1514" s="152" t="s">
        <v>1152</v>
      </c>
      <c r="E1514" s="151" t="s">
        <v>163</v>
      </c>
      <c r="F1514" s="152" t="s">
        <v>6649</v>
      </c>
      <c r="G1514" s="152" t="s">
        <v>154</v>
      </c>
      <c r="H1514" s="152" t="s">
        <v>6862</v>
      </c>
      <c r="I1514" s="152" t="s">
        <v>150</v>
      </c>
      <c r="J1514" s="152" t="s">
        <v>150</v>
      </c>
      <c r="K1514" s="152" t="s">
        <v>150</v>
      </c>
      <c r="L1514" s="153">
        <v>45231</v>
      </c>
      <c r="M1514" s="154">
        <v>221949.67</v>
      </c>
      <c r="N1514" s="154">
        <v>114674.01</v>
      </c>
    </row>
    <row r="1515" spans="1:14" ht="13.75" customHeight="1" x14ac:dyDescent="0.35">
      <c r="A1515" s="151" t="s">
        <v>6863</v>
      </c>
      <c r="B1515" s="152" t="s">
        <v>6864</v>
      </c>
      <c r="C1515" s="152" t="s">
        <v>150</v>
      </c>
      <c r="D1515" s="152" t="s">
        <v>1083</v>
      </c>
      <c r="E1515" s="151" t="s">
        <v>152</v>
      </c>
      <c r="F1515" s="152" t="s">
        <v>1084</v>
      </c>
      <c r="G1515" s="152" t="s">
        <v>1085</v>
      </c>
      <c r="H1515" s="152" t="s">
        <v>1091</v>
      </c>
      <c r="I1515" s="152" t="s">
        <v>2960</v>
      </c>
      <c r="J1515" s="152" t="s">
        <v>6865</v>
      </c>
      <c r="K1515" s="152" t="s">
        <v>6866</v>
      </c>
      <c r="L1515" s="153">
        <v>45245</v>
      </c>
      <c r="M1515" s="154">
        <v>385753.02</v>
      </c>
      <c r="N1515" s="154">
        <v>252576.39</v>
      </c>
    </row>
    <row r="1516" spans="1:14" ht="13.75" customHeight="1" x14ac:dyDescent="0.35">
      <c r="A1516" s="151" t="s">
        <v>6867</v>
      </c>
      <c r="B1516" s="152" t="s">
        <v>6868</v>
      </c>
      <c r="C1516" s="152" t="s">
        <v>150</v>
      </c>
      <c r="D1516" s="152" t="s">
        <v>1083</v>
      </c>
      <c r="E1516" s="151" t="s">
        <v>152</v>
      </c>
      <c r="F1516" s="152" t="s">
        <v>1084</v>
      </c>
      <c r="G1516" s="152" t="s">
        <v>1085</v>
      </c>
      <c r="H1516" s="152" t="s">
        <v>6785</v>
      </c>
      <c r="I1516" s="152" t="s">
        <v>2960</v>
      </c>
      <c r="J1516" s="152" t="s">
        <v>6869</v>
      </c>
      <c r="K1516" s="152" t="s">
        <v>6870</v>
      </c>
      <c r="L1516" s="153">
        <v>45245</v>
      </c>
      <c r="M1516" s="154">
        <v>1187487.1499999999</v>
      </c>
      <c r="N1516" s="154">
        <v>777521.35999999987</v>
      </c>
    </row>
    <row r="1517" spans="1:14" ht="13.75" customHeight="1" x14ac:dyDescent="0.35">
      <c r="A1517" s="151" t="s">
        <v>6871</v>
      </c>
      <c r="B1517" s="152" t="s">
        <v>6868</v>
      </c>
      <c r="C1517" s="152" t="s">
        <v>150</v>
      </c>
      <c r="D1517" s="152" t="s">
        <v>1083</v>
      </c>
      <c r="E1517" s="151" t="s">
        <v>152</v>
      </c>
      <c r="F1517" s="152" t="s">
        <v>1084</v>
      </c>
      <c r="G1517" s="152" t="s">
        <v>1085</v>
      </c>
      <c r="H1517" s="152" t="s">
        <v>6785</v>
      </c>
      <c r="I1517" s="152" t="s">
        <v>2960</v>
      </c>
      <c r="J1517" s="152" t="s">
        <v>6869</v>
      </c>
      <c r="K1517" s="152" t="s">
        <v>6872</v>
      </c>
      <c r="L1517" s="153">
        <v>45245</v>
      </c>
      <c r="M1517" s="154">
        <v>1187487.1499999999</v>
      </c>
      <c r="N1517" s="154">
        <v>777521.35999999987</v>
      </c>
    </row>
    <row r="1518" spans="1:14" ht="13.75" customHeight="1" x14ac:dyDescent="0.35">
      <c r="A1518" s="151" t="s">
        <v>6873</v>
      </c>
      <c r="B1518" s="152" t="s">
        <v>6868</v>
      </c>
      <c r="C1518" s="152" t="s">
        <v>150</v>
      </c>
      <c r="D1518" s="152" t="s">
        <v>1083</v>
      </c>
      <c r="E1518" s="151" t="s">
        <v>152</v>
      </c>
      <c r="F1518" s="152" t="s">
        <v>1084</v>
      </c>
      <c r="G1518" s="152" t="s">
        <v>1085</v>
      </c>
      <c r="H1518" s="152" t="s">
        <v>6874</v>
      </c>
      <c r="I1518" s="152" t="s">
        <v>2960</v>
      </c>
      <c r="J1518" s="152" t="s">
        <v>6869</v>
      </c>
      <c r="K1518" s="152" t="s">
        <v>6875</v>
      </c>
      <c r="L1518" s="153">
        <v>45245</v>
      </c>
      <c r="M1518" s="154">
        <v>1191544.4099999999</v>
      </c>
      <c r="N1518" s="154">
        <v>780177.89999999991</v>
      </c>
    </row>
    <row r="1519" spans="1:14" ht="13.75" customHeight="1" x14ac:dyDescent="0.35">
      <c r="A1519" s="151" t="s">
        <v>6876</v>
      </c>
      <c r="B1519" s="152" t="s">
        <v>6868</v>
      </c>
      <c r="C1519" s="152" t="s">
        <v>150</v>
      </c>
      <c r="D1519" s="152" t="s">
        <v>1083</v>
      </c>
      <c r="E1519" s="151" t="s">
        <v>152</v>
      </c>
      <c r="F1519" s="152" t="s">
        <v>1084</v>
      </c>
      <c r="G1519" s="152" t="s">
        <v>1085</v>
      </c>
      <c r="H1519" s="152" t="s">
        <v>6785</v>
      </c>
      <c r="I1519" s="152" t="s">
        <v>2960</v>
      </c>
      <c r="J1519" s="152" t="s">
        <v>6869</v>
      </c>
      <c r="K1519" s="152" t="s">
        <v>6877</v>
      </c>
      <c r="L1519" s="153">
        <v>45149</v>
      </c>
      <c r="M1519" s="154">
        <v>1191544.4099999999</v>
      </c>
      <c r="N1519" s="154">
        <v>737622.74</v>
      </c>
    </row>
    <row r="1520" spans="1:14" ht="13.75" customHeight="1" x14ac:dyDescent="0.35">
      <c r="A1520" s="151" t="s">
        <v>6878</v>
      </c>
      <c r="B1520" s="152" t="s">
        <v>6868</v>
      </c>
      <c r="C1520" s="152" t="s">
        <v>150</v>
      </c>
      <c r="D1520" s="152" t="s">
        <v>1083</v>
      </c>
      <c r="E1520" s="151" t="s">
        <v>152</v>
      </c>
      <c r="F1520" s="152" t="s">
        <v>1084</v>
      </c>
      <c r="G1520" s="152" t="s">
        <v>1085</v>
      </c>
      <c r="H1520" s="152" t="s">
        <v>1091</v>
      </c>
      <c r="I1520" s="152" t="s">
        <v>2960</v>
      </c>
      <c r="J1520" s="152" t="s">
        <v>6879</v>
      </c>
      <c r="K1520" s="152" t="s">
        <v>6880</v>
      </c>
      <c r="L1520" s="153">
        <v>45245</v>
      </c>
      <c r="M1520" s="154">
        <v>931551.55</v>
      </c>
      <c r="N1520" s="154">
        <v>609944.48</v>
      </c>
    </row>
    <row r="1521" spans="1:14" ht="13.75" customHeight="1" x14ac:dyDescent="0.35">
      <c r="A1521" s="151" t="s">
        <v>6881</v>
      </c>
      <c r="B1521" s="152" t="s">
        <v>6868</v>
      </c>
      <c r="C1521" s="152" t="s">
        <v>150</v>
      </c>
      <c r="D1521" s="152" t="s">
        <v>1083</v>
      </c>
      <c r="E1521" s="151" t="s">
        <v>152</v>
      </c>
      <c r="F1521" s="152" t="s">
        <v>1084</v>
      </c>
      <c r="G1521" s="152" t="s">
        <v>1085</v>
      </c>
      <c r="H1521" s="152" t="s">
        <v>1091</v>
      </c>
      <c r="I1521" s="152" t="s">
        <v>2960</v>
      </c>
      <c r="J1521" s="152" t="s">
        <v>6882</v>
      </c>
      <c r="K1521" s="152" t="s">
        <v>6883</v>
      </c>
      <c r="L1521" s="153">
        <v>45245</v>
      </c>
      <c r="M1521" s="154">
        <v>589466.30000000005</v>
      </c>
      <c r="N1521" s="154">
        <v>385960.07000000012</v>
      </c>
    </row>
    <row r="1522" spans="1:14" ht="13.75" customHeight="1" x14ac:dyDescent="0.35">
      <c r="A1522" s="151" t="s">
        <v>6884</v>
      </c>
      <c r="B1522" s="152" t="s">
        <v>6868</v>
      </c>
      <c r="C1522" s="152" t="s">
        <v>150</v>
      </c>
      <c r="D1522" s="152" t="s">
        <v>1083</v>
      </c>
      <c r="E1522" s="151" t="s">
        <v>152</v>
      </c>
      <c r="F1522" s="152" t="s">
        <v>1084</v>
      </c>
      <c r="G1522" s="152" t="s">
        <v>1085</v>
      </c>
      <c r="H1522" s="152" t="s">
        <v>6406</v>
      </c>
      <c r="I1522" s="152" t="s">
        <v>2960</v>
      </c>
      <c r="J1522" s="152" t="s">
        <v>6882</v>
      </c>
      <c r="K1522" s="152" t="s">
        <v>6885</v>
      </c>
      <c r="L1522" s="153">
        <v>45245</v>
      </c>
      <c r="M1522" s="154">
        <v>589466.30000000005</v>
      </c>
      <c r="N1522" s="154">
        <v>385960.07000000012</v>
      </c>
    </row>
    <row r="1523" spans="1:14" ht="13.75" customHeight="1" x14ac:dyDescent="0.35">
      <c r="A1523" s="151" t="s">
        <v>6886</v>
      </c>
      <c r="B1523" s="152" t="s">
        <v>6868</v>
      </c>
      <c r="C1523" s="152" t="s">
        <v>150</v>
      </c>
      <c r="D1523" s="152" t="s">
        <v>1083</v>
      </c>
      <c r="E1523" s="151" t="s">
        <v>152</v>
      </c>
      <c r="F1523" s="152" t="s">
        <v>1084</v>
      </c>
      <c r="G1523" s="152" t="s">
        <v>1085</v>
      </c>
      <c r="H1523" s="152" t="s">
        <v>1091</v>
      </c>
      <c r="I1523" s="152" t="s">
        <v>2960</v>
      </c>
      <c r="J1523" s="152" t="s">
        <v>6882</v>
      </c>
      <c r="K1523" s="152" t="s">
        <v>6887</v>
      </c>
      <c r="L1523" s="153">
        <v>45245</v>
      </c>
      <c r="M1523" s="154">
        <v>589466.30000000005</v>
      </c>
      <c r="N1523" s="154">
        <v>385960.07000000012</v>
      </c>
    </row>
    <row r="1524" spans="1:14" ht="13.75" customHeight="1" x14ac:dyDescent="0.35">
      <c r="A1524" s="151" t="s">
        <v>6888</v>
      </c>
      <c r="B1524" s="152" t="s">
        <v>6868</v>
      </c>
      <c r="C1524" s="152" t="s">
        <v>150</v>
      </c>
      <c r="D1524" s="152" t="s">
        <v>1083</v>
      </c>
      <c r="E1524" s="151" t="s">
        <v>152</v>
      </c>
      <c r="F1524" s="152" t="s">
        <v>1084</v>
      </c>
      <c r="G1524" s="152" t="s">
        <v>1085</v>
      </c>
      <c r="H1524" s="152" t="s">
        <v>1091</v>
      </c>
      <c r="I1524" s="152" t="s">
        <v>2960</v>
      </c>
      <c r="J1524" s="152" t="s">
        <v>6882</v>
      </c>
      <c r="K1524" s="152" t="s">
        <v>6889</v>
      </c>
      <c r="L1524" s="153">
        <v>45245</v>
      </c>
      <c r="M1524" s="154">
        <v>589466.30000000005</v>
      </c>
      <c r="N1524" s="154">
        <v>385960.07000000012</v>
      </c>
    </row>
    <row r="1525" spans="1:14" ht="13.75" customHeight="1" x14ac:dyDescent="0.35">
      <c r="A1525" s="151" t="s">
        <v>6890</v>
      </c>
      <c r="B1525" s="152" t="s">
        <v>6868</v>
      </c>
      <c r="C1525" s="152" t="s">
        <v>150</v>
      </c>
      <c r="D1525" s="152" t="s">
        <v>1083</v>
      </c>
      <c r="E1525" s="151" t="s">
        <v>152</v>
      </c>
      <c r="F1525" s="152" t="s">
        <v>1084</v>
      </c>
      <c r="G1525" s="152" t="s">
        <v>1085</v>
      </c>
      <c r="H1525" s="152" t="s">
        <v>1091</v>
      </c>
      <c r="I1525" s="152" t="s">
        <v>2960</v>
      </c>
      <c r="J1525" s="152" t="s">
        <v>6882</v>
      </c>
      <c r="K1525" s="152" t="s">
        <v>6891</v>
      </c>
      <c r="L1525" s="153">
        <v>45245</v>
      </c>
      <c r="M1525" s="154">
        <v>538832.57999999996</v>
      </c>
      <c r="N1525" s="154">
        <v>352807.06999999989</v>
      </c>
    </row>
    <row r="1526" spans="1:14" ht="13.75" customHeight="1" x14ac:dyDescent="0.35">
      <c r="A1526" s="151" t="s">
        <v>6892</v>
      </c>
      <c r="B1526" s="152" t="s">
        <v>6893</v>
      </c>
      <c r="C1526" s="152" t="s">
        <v>150</v>
      </c>
      <c r="D1526" s="152" t="s">
        <v>1083</v>
      </c>
      <c r="E1526" s="151" t="s">
        <v>152</v>
      </c>
      <c r="F1526" s="152" t="s">
        <v>1084</v>
      </c>
      <c r="G1526" s="152" t="s">
        <v>1085</v>
      </c>
      <c r="H1526" s="152" t="s">
        <v>1091</v>
      </c>
      <c r="I1526" s="152" t="s">
        <v>2960</v>
      </c>
      <c r="J1526" s="152" t="s">
        <v>6894</v>
      </c>
      <c r="K1526" s="152" t="s">
        <v>6895</v>
      </c>
      <c r="L1526" s="153">
        <v>45245</v>
      </c>
      <c r="M1526" s="154">
        <v>1374374.72</v>
      </c>
      <c r="N1526" s="154">
        <v>899888.24</v>
      </c>
    </row>
    <row r="1527" spans="1:14" ht="13.75" customHeight="1" x14ac:dyDescent="0.35">
      <c r="A1527" s="151" t="s">
        <v>6896</v>
      </c>
      <c r="B1527" s="152" t="s">
        <v>6893</v>
      </c>
      <c r="C1527" s="152" t="s">
        <v>150</v>
      </c>
      <c r="D1527" s="152" t="s">
        <v>1083</v>
      </c>
      <c r="E1527" s="151" t="s">
        <v>152</v>
      </c>
      <c r="F1527" s="152" t="s">
        <v>1084</v>
      </c>
      <c r="G1527" s="152" t="s">
        <v>1085</v>
      </c>
      <c r="H1527" s="152" t="s">
        <v>1091</v>
      </c>
      <c r="I1527" s="152" t="s">
        <v>2960</v>
      </c>
      <c r="J1527" s="152" t="s">
        <v>6894</v>
      </c>
      <c r="K1527" s="152" t="s">
        <v>6897</v>
      </c>
      <c r="L1527" s="153">
        <v>45245</v>
      </c>
      <c r="M1527" s="154">
        <v>1374374.69</v>
      </c>
      <c r="N1527" s="154">
        <v>899888.21</v>
      </c>
    </row>
    <row r="1528" spans="1:14" ht="13.75" customHeight="1" x14ac:dyDescent="0.35">
      <c r="A1528" s="151" t="s">
        <v>6898</v>
      </c>
      <c r="B1528" s="152" t="s">
        <v>6899</v>
      </c>
      <c r="C1528" s="152" t="s">
        <v>150</v>
      </c>
      <c r="D1528" s="152" t="s">
        <v>1083</v>
      </c>
      <c r="E1528" s="151" t="s">
        <v>152</v>
      </c>
      <c r="F1528" s="152" t="s">
        <v>1084</v>
      </c>
      <c r="G1528" s="152" t="s">
        <v>154</v>
      </c>
      <c r="H1528" s="152" t="s">
        <v>6900</v>
      </c>
      <c r="I1528" s="152" t="s">
        <v>2960</v>
      </c>
      <c r="J1528" s="152" t="s">
        <v>6901</v>
      </c>
      <c r="K1528" s="152" t="s">
        <v>6902</v>
      </c>
      <c r="L1528" s="153">
        <v>45245</v>
      </c>
      <c r="M1528" s="154">
        <v>149999.32</v>
      </c>
      <c r="N1528" s="154">
        <v>98213.84</v>
      </c>
    </row>
    <row r="1529" spans="1:14" ht="13.75" customHeight="1" x14ac:dyDescent="0.35">
      <c r="A1529" s="151" t="s">
        <v>6903</v>
      </c>
      <c r="B1529" s="152" t="s">
        <v>6864</v>
      </c>
      <c r="C1529" s="152" t="s">
        <v>150</v>
      </c>
      <c r="D1529" s="152" t="s">
        <v>1083</v>
      </c>
      <c r="E1529" s="151" t="s">
        <v>152</v>
      </c>
      <c r="F1529" s="152" t="s">
        <v>1084</v>
      </c>
      <c r="G1529" s="152" t="s">
        <v>1085</v>
      </c>
      <c r="H1529" s="152" t="s">
        <v>6785</v>
      </c>
      <c r="I1529" s="152" t="s">
        <v>2960</v>
      </c>
      <c r="J1529" s="152" t="s">
        <v>6865</v>
      </c>
      <c r="K1529" s="152" t="s">
        <v>6904</v>
      </c>
      <c r="L1529" s="153">
        <v>45245</v>
      </c>
      <c r="M1529" s="154">
        <v>385753.02</v>
      </c>
      <c r="N1529" s="154">
        <v>252576.39</v>
      </c>
    </row>
    <row r="1530" spans="1:14" ht="13.75" customHeight="1" x14ac:dyDescent="0.35">
      <c r="A1530" s="151" t="s">
        <v>6905</v>
      </c>
      <c r="B1530" s="152" t="s">
        <v>6906</v>
      </c>
      <c r="C1530" s="152" t="s">
        <v>1090</v>
      </c>
      <c r="D1530" s="152" t="s">
        <v>1083</v>
      </c>
      <c r="E1530" s="151" t="s">
        <v>152</v>
      </c>
      <c r="F1530" s="152" t="s">
        <v>1084</v>
      </c>
      <c r="G1530" s="152" t="s">
        <v>1085</v>
      </c>
      <c r="H1530" s="152" t="s">
        <v>1091</v>
      </c>
      <c r="I1530" s="152" t="s">
        <v>2960</v>
      </c>
      <c r="J1530" s="152" t="s">
        <v>6907</v>
      </c>
      <c r="K1530" s="152" t="s">
        <v>6908</v>
      </c>
      <c r="L1530" s="153">
        <v>45245</v>
      </c>
      <c r="M1530" s="154">
        <v>3922818.17</v>
      </c>
      <c r="N1530" s="154">
        <v>2568511.9</v>
      </c>
    </row>
    <row r="1531" spans="1:14" ht="13.75" customHeight="1" x14ac:dyDescent="0.35">
      <c r="A1531" s="151" t="s">
        <v>6909</v>
      </c>
      <c r="B1531" s="152" t="s">
        <v>6910</v>
      </c>
      <c r="C1531" s="152" t="s">
        <v>1090</v>
      </c>
      <c r="D1531" s="152" t="s">
        <v>1083</v>
      </c>
      <c r="E1531" s="151" t="s">
        <v>152</v>
      </c>
      <c r="F1531" s="152" t="s">
        <v>1084</v>
      </c>
      <c r="G1531" s="152" t="s">
        <v>1085</v>
      </c>
      <c r="H1531" s="152" t="s">
        <v>1091</v>
      </c>
      <c r="I1531" s="152" t="s">
        <v>6911</v>
      </c>
      <c r="J1531" s="152" t="s">
        <v>6912</v>
      </c>
      <c r="K1531" s="152" t="s">
        <v>6913</v>
      </c>
      <c r="L1531" s="153">
        <v>45245</v>
      </c>
      <c r="M1531" s="154">
        <v>2500000</v>
      </c>
      <c r="N1531" s="154">
        <v>1636904.8</v>
      </c>
    </row>
    <row r="1532" spans="1:14" ht="13.75" customHeight="1" x14ac:dyDescent="0.35">
      <c r="A1532" s="151" t="s">
        <v>6914</v>
      </c>
      <c r="B1532" s="152" t="s">
        <v>6915</v>
      </c>
      <c r="C1532" s="152" t="s">
        <v>1090</v>
      </c>
      <c r="D1532" s="152" t="s">
        <v>1083</v>
      </c>
      <c r="E1532" s="151" t="s">
        <v>152</v>
      </c>
      <c r="F1532" s="152" t="s">
        <v>1084</v>
      </c>
      <c r="G1532" s="152" t="s">
        <v>1085</v>
      </c>
      <c r="H1532" s="152" t="s">
        <v>6785</v>
      </c>
      <c r="I1532" s="152" t="s">
        <v>6911</v>
      </c>
      <c r="J1532" s="152" t="s">
        <v>1088</v>
      </c>
      <c r="K1532" s="152" t="s">
        <v>1088</v>
      </c>
      <c r="L1532" s="153">
        <v>45245</v>
      </c>
      <c r="M1532" s="154">
        <v>12150340</v>
      </c>
      <c r="N1532" s="154">
        <v>7955579.7999999998</v>
      </c>
    </row>
    <row r="1533" spans="1:14" ht="13.75" customHeight="1" x14ac:dyDescent="0.35">
      <c r="A1533" s="151" t="s">
        <v>6916</v>
      </c>
      <c r="B1533" s="152" t="s">
        <v>6824</v>
      </c>
      <c r="C1533" s="152" t="s">
        <v>150</v>
      </c>
      <c r="D1533" s="152" t="s">
        <v>1083</v>
      </c>
      <c r="E1533" s="151" t="s">
        <v>152</v>
      </c>
      <c r="F1533" s="152" t="s">
        <v>1084</v>
      </c>
      <c r="G1533" s="152" t="s">
        <v>1085</v>
      </c>
      <c r="H1533" s="152" t="s">
        <v>1091</v>
      </c>
      <c r="I1533" s="152" t="s">
        <v>2485</v>
      </c>
      <c r="J1533" s="152" t="s">
        <v>6825</v>
      </c>
      <c r="K1533" s="152" t="s">
        <v>6917</v>
      </c>
      <c r="L1533" s="153">
        <v>45245</v>
      </c>
      <c r="M1533" s="154">
        <v>118998.75</v>
      </c>
      <c r="N1533" s="154">
        <v>77915.86</v>
      </c>
    </row>
    <row r="1534" spans="1:14" ht="13.75" customHeight="1" x14ac:dyDescent="0.35">
      <c r="A1534" s="151" t="s">
        <v>6918</v>
      </c>
      <c r="B1534" s="152" t="s">
        <v>6824</v>
      </c>
      <c r="C1534" s="152" t="s">
        <v>150</v>
      </c>
      <c r="D1534" s="152" t="s">
        <v>1083</v>
      </c>
      <c r="E1534" s="151" t="s">
        <v>152</v>
      </c>
      <c r="F1534" s="152" t="s">
        <v>1084</v>
      </c>
      <c r="G1534" s="152" t="s">
        <v>1085</v>
      </c>
      <c r="H1534" s="152" t="s">
        <v>1091</v>
      </c>
      <c r="I1534" s="152" t="s">
        <v>2485</v>
      </c>
      <c r="J1534" s="152" t="s">
        <v>6919</v>
      </c>
      <c r="K1534" s="152" t="s">
        <v>6917</v>
      </c>
      <c r="L1534" s="153">
        <v>45245</v>
      </c>
      <c r="M1534" s="154">
        <v>135131.25</v>
      </c>
      <c r="N1534" s="154">
        <v>88478.790000000008</v>
      </c>
    </row>
    <row r="1535" spans="1:14" ht="13.75" customHeight="1" x14ac:dyDescent="0.35">
      <c r="A1535" s="151" t="s">
        <v>6920</v>
      </c>
      <c r="B1535" s="152" t="s">
        <v>6824</v>
      </c>
      <c r="C1535" s="152" t="s">
        <v>150</v>
      </c>
      <c r="D1535" s="152" t="s">
        <v>1083</v>
      </c>
      <c r="E1535" s="151" t="s">
        <v>152</v>
      </c>
      <c r="F1535" s="152" t="s">
        <v>1084</v>
      </c>
      <c r="G1535" s="152" t="s">
        <v>1085</v>
      </c>
      <c r="H1535" s="152" t="s">
        <v>1091</v>
      </c>
      <c r="I1535" s="152" t="s">
        <v>2485</v>
      </c>
      <c r="J1535" s="152" t="s">
        <v>6919</v>
      </c>
      <c r="K1535" s="152" t="s">
        <v>6917</v>
      </c>
      <c r="L1535" s="153">
        <v>45245</v>
      </c>
      <c r="M1535" s="154">
        <v>135131.25</v>
      </c>
      <c r="N1535" s="154">
        <v>88478.790000000008</v>
      </c>
    </row>
    <row r="1536" spans="1:14" ht="13.75" customHeight="1" x14ac:dyDescent="0.35">
      <c r="A1536" s="151" t="s">
        <v>6921</v>
      </c>
      <c r="B1536" s="152" t="s">
        <v>6824</v>
      </c>
      <c r="C1536" s="152" t="s">
        <v>150</v>
      </c>
      <c r="D1536" s="152" t="s">
        <v>1083</v>
      </c>
      <c r="E1536" s="151" t="s">
        <v>152</v>
      </c>
      <c r="F1536" s="152" t="s">
        <v>1084</v>
      </c>
      <c r="G1536" s="152" t="s">
        <v>1085</v>
      </c>
      <c r="H1536" s="152" t="s">
        <v>1091</v>
      </c>
      <c r="I1536" s="152" t="s">
        <v>2485</v>
      </c>
      <c r="J1536" s="152" t="s">
        <v>6922</v>
      </c>
      <c r="K1536" s="152" t="s">
        <v>6917</v>
      </c>
      <c r="L1536" s="153">
        <v>45245</v>
      </c>
      <c r="M1536" s="154">
        <v>124518.75</v>
      </c>
      <c r="N1536" s="154">
        <v>81530.13</v>
      </c>
    </row>
    <row r="1537" spans="1:14" ht="13.75" customHeight="1" x14ac:dyDescent="0.35">
      <c r="A1537" s="151" t="s">
        <v>6923</v>
      </c>
      <c r="B1537" s="152" t="s">
        <v>6824</v>
      </c>
      <c r="C1537" s="152" t="s">
        <v>150</v>
      </c>
      <c r="D1537" s="152" t="s">
        <v>1083</v>
      </c>
      <c r="E1537" s="151" t="s">
        <v>152</v>
      </c>
      <c r="F1537" s="152" t="s">
        <v>1084</v>
      </c>
      <c r="G1537" s="152" t="s">
        <v>1085</v>
      </c>
      <c r="H1537" s="152" t="s">
        <v>1836</v>
      </c>
      <c r="I1537" s="152" t="s">
        <v>2485</v>
      </c>
      <c r="J1537" s="152" t="s">
        <v>6922</v>
      </c>
      <c r="K1537" s="152" t="s">
        <v>6917</v>
      </c>
      <c r="L1537" s="153">
        <v>45245</v>
      </c>
      <c r="M1537" s="154">
        <v>124518.75</v>
      </c>
      <c r="N1537" s="154">
        <v>81530.13</v>
      </c>
    </row>
    <row r="1538" spans="1:14" ht="13.75" customHeight="1" x14ac:dyDescent="0.35">
      <c r="A1538" s="151" t="s">
        <v>6924</v>
      </c>
      <c r="B1538" s="152" t="s">
        <v>6925</v>
      </c>
      <c r="C1538" s="152" t="s">
        <v>6322</v>
      </c>
      <c r="D1538" s="152" t="s">
        <v>6323</v>
      </c>
      <c r="E1538" s="151" t="s">
        <v>163</v>
      </c>
      <c r="F1538" s="152" t="s">
        <v>6363</v>
      </c>
      <c r="G1538" s="152" t="s">
        <v>154</v>
      </c>
      <c r="H1538" s="152" t="s">
        <v>6926</v>
      </c>
      <c r="I1538" s="152" t="s">
        <v>6927</v>
      </c>
      <c r="J1538" s="152" t="s">
        <v>6928</v>
      </c>
      <c r="K1538" s="152" t="s">
        <v>6929</v>
      </c>
      <c r="L1538" s="153">
        <v>45184</v>
      </c>
      <c r="M1538" s="154">
        <v>354655.6</v>
      </c>
      <c r="N1538" s="154">
        <v>171416.86</v>
      </c>
    </row>
    <row r="1539" spans="1:14" ht="13.75" customHeight="1" x14ac:dyDescent="0.35">
      <c r="A1539" s="151" t="s">
        <v>6930</v>
      </c>
      <c r="B1539" s="152" t="s">
        <v>6931</v>
      </c>
      <c r="C1539" s="152" t="s">
        <v>1090</v>
      </c>
      <c r="D1539" s="152" t="s">
        <v>1083</v>
      </c>
      <c r="E1539" s="151" t="s">
        <v>152</v>
      </c>
      <c r="F1539" s="152" t="s">
        <v>1084</v>
      </c>
      <c r="G1539" s="152" t="s">
        <v>1085</v>
      </c>
      <c r="H1539" s="152" t="s">
        <v>1091</v>
      </c>
      <c r="I1539" s="152" t="s">
        <v>6690</v>
      </c>
      <c r="J1539" s="152" t="s">
        <v>6932</v>
      </c>
      <c r="K1539" s="152" t="s">
        <v>6917</v>
      </c>
      <c r="L1539" s="153">
        <v>45245</v>
      </c>
      <c r="M1539" s="154">
        <v>4300950</v>
      </c>
      <c r="N1539" s="154">
        <v>2816098.22</v>
      </c>
    </row>
    <row r="1540" spans="1:14" ht="13.75" customHeight="1" x14ac:dyDescent="0.35">
      <c r="A1540" s="151" t="s">
        <v>6933</v>
      </c>
      <c r="B1540" s="152" t="s">
        <v>6934</v>
      </c>
      <c r="C1540" s="152" t="s">
        <v>6935</v>
      </c>
      <c r="D1540" s="152" t="s">
        <v>690</v>
      </c>
      <c r="E1540" s="151" t="s">
        <v>152</v>
      </c>
      <c r="F1540" s="152" t="s">
        <v>497</v>
      </c>
      <c r="G1540" s="152" t="s">
        <v>154</v>
      </c>
      <c r="H1540" s="152" t="s">
        <v>6936</v>
      </c>
      <c r="I1540" s="152" t="s">
        <v>6937</v>
      </c>
      <c r="J1540" s="152" t="s">
        <v>6938</v>
      </c>
      <c r="K1540" s="152" t="s">
        <v>6939</v>
      </c>
      <c r="L1540" s="153">
        <v>45294</v>
      </c>
      <c r="M1540" s="154">
        <v>180000</v>
      </c>
      <c r="N1540" s="154">
        <v>122142.86</v>
      </c>
    </row>
    <row r="1541" spans="1:14" ht="13.75" customHeight="1" x14ac:dyDescent="0.35">
      <c r="A1541" s="151" t="s">
        <v>6940</v>
      </c>
      <c r="B1541" s="152" t="s">
        <v>6941</v>
      </c>
      <c r="C1541" s="152" t="s">
        <v>150</v>
      </c>
      <c r="D1541" s="152" t="s">
        <v>3830</v>
      </c>
      <c r="E1541" s="151" t="s">
        <v>845</v>
      </c>
      <c r="F1541" s="152" t="s">
        <v>6254</v>
      </c>
      <c r="G1541" s="152" t="s">
        <v>154</v>
      </c>
      <c r="H1541" s="152" t="s">
        <v>6942</v>
      </c>
      <c r="I1541" s="152" t="s">
        <v>6943</v>
      </c>
      <c r="J1541" s="152" t="s">
        <v>6944</v>
      </c>
      <c r="K1541" s="152" t="s">
        <v>6945</v>
      </c>
      <c r="L1541" s="153">
        <v>45289</v>
      </c>
      <c r="M1541" s="154">
        <v>508225</v>
      </c>
      <c r="N1541" s="154">
        <v>359992.72</v>
      </c>
    </row>
    <row r="1542" spans="1:14" ht="13.75" customHeight="1" x14ac:dyDescent="0.35">
      <c r="A1542" s="151" t="s">
        <v>6946</v>
      </c>
      <c r="B1542" s="152" t="s">
        <v>6947</v>
      </c>
      <c r="C1542" s="152" t="s">
        <v>150</v>
      </c>
      <c r="D1542" s="152" t="s">
        <v>1152</v>
      </c>
      <c r="E1542" s="151" t="s">
        <v>260</v>
      </c>
      <c r="F1542" s="152" t="s">
        <v>1153</v>
      </c>
      <c r="G1542" s="152" t="s">
        <v>154</v>
      </c>
      <c r="H1542" s="152" t="s">
        <v>1154</v>
      </c>
      <c r="I1542" s="152" t="s">
        <v>150</v>
      </c>
      <c r="J1542" s="152" t="s">
        <v>150</v>
      </c>
      <c r="K1542" s="152" t="s">
        <v>150</v>
      </c>
      <c r="L1542" s="153">
        <v>45170</v>
      </c>
      <c r="M1542" s="154">
        <v>1119187.8999999999</v>
      </c>
      <c r="N1542" s="154">
        <v>830064.29999999993</v>
      </c>
    </row>
    <row r="1543" spans="1:14" ht="13.75" customHeight="1" x14ac:dyDescent="0.35">
      <c r="A1543" s="151" t="s">
        <v>6948</v>
      </c>
      <c r="B1543" s="152" t="s">
        <v>6949</v>
      </c>
      <c r="C1543" s="152" t="s">
        <v>150</v>
      </c>
      <c r="D1543" s="152" t="s">
        <v>2729</v>
      </c>
      <c r="E1543" s="151" t="s">
        <v>845</v>
      </c>
      <c r="F1543" s="152" t="s">
        <v>6460</v>
      </c>
      <c r="G1543" s="152" t="s">
        <v>154</v>
      </c>
      <c r="H1543" s="152" t="s">
        <v>480</v>
      </c>
      <c r="I1543" s="152" t="s">
        <v>150</v>
      </c>
      <c r="J1543" s="152" t="s">
        <v>150</v>
      </c>
      <c r="K1543" s="152" t="s">
        <v>150</v>
      </c>
      <c r="L1543" s="153">
        <v>45291</v>
      </c>
      <c r="M1543" s="154">
        <v>1308476.3</v>
      </c>
      <c r="N1543" s="154">
        <v>926837.4</v>
      </c>
    </row>
    <row r="1544" spans="1:14" ht="13.75" customHeight="1" x14ac:dyDescent="0.35">
      <c r="A1544" s="151" t="s">
        <v>6950</v>
      </c>
      <c r="B1544" s="152" t="s">
        <v>6951</v>
      </c>
      <c r="C1544" s="152" t="s">
        <v>150</v>
      </c>
      <c r="D1544" s="152" t="s">
        <v>1152</v>
      </c>
      <c r="E1544" s="151" t="s">
        <v>260</v>
      </c>
      <c r="F1544" s="152" t="s">
        <v>6649</v>
      </c>
      <c r="G1544" s="152" t="s">
        <v>154</v>
      </c>
      <c r="H1544" s="152" t="s">
        <v>6952</v>
      </c>
      <c r="I1544" s="152" t="s">
        <v>150</v>
      </c>
      <c r="J1544" s="152" t="s">
        <v>150</v>
      </c>
      <c r="K1544" s="152" t="s">
        <v>150</v>
      </c>
      <c r="L1544" s="153">
        <v>45170</v>
      </c>
      <c r="M1544" s="154">
        <v>780000</v>
      </c>
      <c r="N1544" s="154">
        <v>578500</v>
      </c>
    </row>
    <row r="1545" spans="1:14" ht="13.75" customHeight="1" x14ac:dyDescent="0.35">
      <c r="A1545" s="151" t="s">
        <v>6953</v>
      </c>
      <c r="B1545" s="152" t="s">
        <v>6954</v>
      </c>
      <c r="C1545" s="152" t="s">
        <v>150</v>
      </c>
      <c r="D1545" s="152" t="s">
        <v>5223</v>
      </c>
      <c r="E1545" s="151" t="s">
        <v>260</v>
      </c>
      <c r="F1545" s="152" t="s">
        <v>1153</v>
      </c>
      <c r="G1545" s="152" t="s">
        <v>220</v>
      </c>
      <c r="H1545" s="152" t="s">
        <v>6955</v>
      </c>
      <c r="I1545" s="152" t="s">
        <v>150</v>
      </c>
      <c r="J1545" s="152" t="s">
        <v>150</v>
      </c>
      <c r="K1545" s="152" t="s">
        <v>150</v>
      </c>
      <c r="L1545" s="153">
        <v>45245</v>
      </c>
      <c r="M1545" s="154">
        <v>403035</v>
      </c>
      <c r="N1545" s="154">
        <v>305634.86</v>
      </c>
    </row>
    <row r="1546" spans="1:14" ht="13.75" customHeight="1" x14ac:dyDescent="0.35">
      <c r="A1546" s="151" t="s">
        <v>6956</v>
      </c>
      <c r="B1546" s="152" t="s">
        <v>6957</v>
      </c>
      <c r="C1546" s="152" t="s">
        <v>150</v>
      </c>
      <c r="D1546" s="152" t="s">
        <v>6958</v>
      </c>
      <c r="E1546" s="151" t="s">
        <v>260</v>
      </c>
      <c r="F1546" s="152" t="s">
        <v>1153</v>
      </c>
      <c r="G1546" s="152" t="s">
        <v>154</v>
      </c>
      <c r="H1546" s="152" t="s">
        <v>6959</v>
      </c>
      <c r="I1546" s="152" t="s">
        <v>150</v>
      </c>
      <c r="J1546" s="152" t="s">
        <v>150</v>
      </c>
      <c r="K1546" s="152" t="s">
        <v>150</v>
      </c>
      <c r="L1546" s="153">
        <v>45320</v>
      </c>
      <c r="M1546" s="154">
        <v>1171190.1599999999</v>
      </c>
      <c r="N1546" s="154">
        <v>907672.34999999986</v>
      </c>
    </row>
    <row r="1547" spans="1:14" ht="13.75" customHeight="1" x14ac:dyDescent="0.35">
      <c r="A1547" s="151" t="s">
        <v>6960</v>
      </c>
      <c r="B1547" s="152" t="s">
        <v>6961</v>
      </c>
      <c r="C1547" s="152" t="s">
        <v>6322</v>
      </c>
      <c r="D1547" s="152" t="s">
        <v>6362</v>
      </c>
      <c r="E1547" s="151" t="s">
        <v>260</v>
      </c>
      <c r="F1547" s="152" t="s">
        <v>6363</v>
      </c>
      <c r="G1547" s="152" t="s">
        <v>154</v>
      </c>
      <c r="H1547" s="152" t="s">
        <v>6962</v>
      </c>
      <c r="I1547" s="152" t="s">
        <v>202</v>
      </c>
      <c r="J1547" s="152" t="s">
        <v>6963</v>
      </c>
      <c r="K1547" s="152" t="s">
        <v>6964</v>
      </c>
      <c r="L1547" s="153">
        <v>44986</v>
      </c>
      <c r="M1547" s="154">
        <v>1538548.04</v>
      </c>
      <c r="N1547" s="154">
        <v>1064162.42</v>
      </c>
    </row>
    <row r="1548" spans="1:14" ht="13.75" customHeight="1" x14ac:dyDescent="0.35">
      <c r="A1548" s="151" t="s">
        <v>6965</v>
      </c>
      <c r="B1548" s="152" t="s">
        <v>6961</v>
      </c>
      <c r="C1548" s="152" t="s">
        <v>6322</v>
      </c>
      <c r="D1548" s="152" t="s">
        <v>6362</v>
      </c>
      <c r="E1548" s="151" t="s">
        <v>260</v>
      </c>
      <c r="F1548" s="152" t="s">
        <v>6363</v>
      </c>
      <c r="G1548" s="152" t="s">
        <v>154</v>
      </c>
      <c r="H1548" s="152" t="s">
        <v>6966</v>
      </c>
      <c r="I1548" s="152" t="s">
        <v>202</v>
      </c>
      <c r="J1548" s="152" t="s">
        <v>6963</v>
      </c>
      <c r="K1548" s="152" t="s">
        <v>6967</v>
      </c>
      <c r="L1548" s="153">
        <v>44986</v>
      </c>
      <c r="M1548" s="154">
        <v>1538548.04</v>
      </c>
      <c r="N1548" s="154">
        <v>1064162.42</v>
      </c>
    </row>
    <row r="1549" spans="1:14" ht="13.75" customHeight="1" x14ac:dyDescent="0.35">
      <c r="A1549" s="151" t="s">
        <v>6968</v>
      </c>
      <c r="B1549" s="152" t="s">
        <v>6969</v>
      </c>
      <c r="C1549" s="152" t="s">
        <v>150</v>
      </c>
      <c r="D1549" s="152" t="s">
        <v>326</v>
      </c>
      <c r="E1549" s="151" t="s">
        <v>260</v>
      </c>
      <c r="F1549" s="152" t="s">
        <v>6649</v>
      </c>
      <c r="G1549" s="152" t="s">
        <v>220</v>
      </c>
      <c r="H1549" s="152" t="s">
        <v>6970</v>
      </c>
      <c r="I1549" s="152" t="s">
        <v>150</v>
      </c>
      <c r="J1549" s="152" t="s">
        <v>150</v>
      </c>
      <c r="K1549" s="152" t="s">
        <v>150</v>
      </c>
      <c r="L1549" s="153">
        <v>45170</v>
      </c>
      <c r="M1549" s="154">
        <v>765981.15</v>
      </c>
      <c r="N1549" s="154">
        <v>568102.69000000006</v>
      </c>
    </row>
    <row r="1550" spans="1:14" ht="13.75" customHeight="1" x14ac:dyDescent="0.35">
      <c r="A1550" s="151" t="s">
        <v>6971</v>
      </c>
      <c r="B1550" s="152" t="s">
        <v>6972</v>
      </c>
      <c r="C1550" s="152" t="s">
        <v>150</v>
      </c>
      <c r="D1550" s="152" t="s">
        <v>1152</v>
      </c>
      <c r="E1550" s="151" t="s">
        <v>260</v>
      </c>
      <c r="F1550" s="152" t="s">
        <v>6649</v>
      </c>
      <c r="G1550" s="152" t="s">
        <v>154</v>
      </c>
      <c r="H1550" s="152" t="s">
        <v>6973</v>
      </c>
      <c r="I1550" s="152" t="s">
        <v>150</v>
      </c>
      <c r="J1550" s="152" t="s">
        <v>150</v>
      </c>
      <c r="K1550" s="152" t="s">
        <v>150</v>
      </c>
      <c r="L1550" s="153">
        <v>45170</v>
      </c>
      <c r="M1550" s="154">
        <v>537334.5</v>
      </c>
      <c r="N1550" s="154">
        <v>398523.07</v>
      </c>
    </row>
    <row r="1551" spans="1:14" ht="13.75" customHeight="1" x14ac:dyDescent="0.35">
      <c r="A1551" s="151" t="s">
        <v>6974</v>
      </c>
      <c r="B1551" s="152" t="s">
        <v>6975</v>
      </c>
      <c r="C1551" s="152" t="s">
        <v>150</v>
      </c>
      <c r="D1551" s="152" t="s">
        <v>1055</v>
      </c>
      <c r="E1551" s="151" t="s">
        <v>260</v>
      </c>
      <c r="F1551" s="152" t="s">
        <v>185</v>
      </c>
      <c r="G1551" s="152" t="s">
        <v>154</v>
      </c>
      <c r="H1551" s="152" t="s">
        <v>6976</v>
      </c>
      <c r="I1551" s="152" t="s">
        <v>5830</v>
      </c>
      <c r="J1551" s="152" t="s">
        <v>6977</v>
      </c>
      <c r="K1551" s="152" t="s">
        <v>3513</v>
      </c>
      <c r="L1551" s="153">
        <v>45292</v>
      </c>
      <c r="M1551" s="154">
        <v>359820.72</v>
      </c>
      <c r="N1551" s="154">
        <v>278861</v>
      </c>
    </row>
    <row r="1552" spans="1:14" ht="13.75" customHeight="1" x14ac:dyDescent="0.35">
      <c r="A1552" s="151" t="s">
        <v>6978</v>
      </c>
      <c r="B1552" s="152" t="s">
        <v>6979</v>
      </c>
      <c r="C1552" s="152" t="s">
        <v>150</v>
      </c>
      <c r="D1552" s="152" t="s">
        <v>1055</v>
      </c>
      <c r="E1552" s="151" t="s">
        <v>260</v>
      </c>
      <c r="F1552" s="152" t="s">
        <v>185</v>
      </c>
      <c r="G1552" s="152" t="s">
        <v>154</v>
      </c>
      <c r="H1552" s="152" t="s">
        <v>6976</v>
      </c>
      <c r="I1552" s="152" t="s">
        <v>5830</v>
      </c>
      <c r="J1552" s="152" t="s">
        <v>6977</v>
      </c>
      <c r="K1552" s="152" t="s">
        <v>6980</v>
      </c>
      <c r="L1552" s="153">
        <v>45292</v>
      </c>
      <c r="M1552" s="154">
        <v>359820.73</v>
      </c>
      <c r="N1552" s="154">
        <v>278861.01</v>
      </c>
    </row>
    <row r="1553" spans="1:14" ht="13.75" customHeight="1" x14ac:dyDescent="0.35">
      <c r="A1553" s="151" t="s">
        <v>6981</v>
      </c>
      <c r="B1553" s="152" t="s">
        <v>6982</v>
      </c>
      <c r="C1553" s="152" t="s">
        <v>150</v>
      </c>
      <c r="D1553" s="152" t="s">
        <v>1055</v>
      </c>
      <c r="E1553" s="151" t="s">
        <v>260</v>
      </c>
      <c r="F1553" s="152" t="s">
        <v>185</v>
      </c>
      <c r="G1553" s="152" t="s">
        <v>154</v>
      </c>
      <c r="H1553" s="152" t="s">
        <v>6976</v>
      </c>
      <c r="I1553" s="152" t="s">
        <v>6983</v>
      </c>
      <c r="J1553" s="152" t="s">
        <v>6977</v>
      </c>
      <c r="K1553" s="152" t="s">
        <v>6984</v>
      </c>
      <c r="L1553" s="153">
        <v>45292</v>
      </c>
      <c r="M1553" s="154">
        <v>359820.73</v>
      </c>
      <c r="N1553" s="154">
        <v>278861.01</v>
      </c>
    </row>
    <row r="1554" spans="1:14" ht="13.75" customHeight="1" x14ac:dyDescent="0.35">
      <c r="A1554" s="151" t="s">
        <v>6985</v>
      </c>
      <c r="B1554" s="152" t="s">
        <v>6986</v>
      </c>
      <c r="C1554" s="152" t="s">
        <v>150</v>
      </c>
      <c r="D1554" s="152" t="s">
        <v>1136</v>
      </c>
      <c r="E1554" s="151" t="s">
        <v>260</v>
      </c>
      <c r="F1554" s="152" t="s">
        <v>319</v>
      </c>
      <c r="G1554" s="152" t="s">
        <v>154</v>
      </c>
      <c r="H1554" s="152" t="s">
        <v>1137</v>
      </c>
      <c r="I1554" s="152" t="s">
        <v>1138</v>
      </c>
      <c r="J1554" s="152" t="s">
        <v>1139</v>
      </c>
      <c r="K1554" s="152" t="s">
        <v>6987</v>
      </c>
      <c r="L1554" s="153">
        <v>45413</v>
      </c>
      <c r="M1554" s="154">
        <v>502356</v>
      </c>
      <c r="N1554" s="154">
        <v>406071.1</v>
      </c>
    </row>
    <row r="1555" spans="1:14" ht="13.75" customHeight="1" x14ac:dyDescent="0.35">
      <c r="A1555" s="151" t="s">
        <v>6988</v>
      </c>
      <c r="B1555" s="152" t="s">
        <v>6989</v>
      </c>
      <c r="C1555" s="152" t="s">
        <v>150</v>
      </c>
      <c r="D1555" s="152" t="s">
        <v>1136</v>
      </c>
      <c r="E1555" s="151" t="s">
        <v>260</v>
      </c>
      <c r="F1555" s="152" t="s">
        <v>319</v>
      </c>
      <c r="G1555" s="152" t="s">
        <v>154</v>
      </c>
      <c r="H1555" s="152" t="s">
        <v>6990</v>
      </c>
      <c r="I1555" s="152" t="s">
        <v>6991</v>
      </c>
      <c r="J1555" s="152" t="s">
        <v>1139</v>
      </c>
      <c r="K1555" s="152" t="s">
        <v>6992</v>
      </c>
      <c r="L1555" s="153">
        <v>45413</v>
      </c>
      <c r="M1555" s="154">
        <v>502356</v>
      </c>
      <c r="N1555" s="154">
        <v>406071.1</v>
      </c>
    </row>
    <row r="1556" spans="1:14" ht="13.75" customHeight="1" x14ac:dyDescent="0.35">
      <c r="A1556" s="151" t="s">
        <v>6993</v>
      </c>
      <c r="B1556" s="152" t="s">
        <v>6994</v>
      </c>
      <c r="C1556" s="152" t="s">
        <v>150</v>
      </c>
      <c r="D1556" s="152" t="s">
        <v>184</v>
      </c>
      <c r="E1556" s="151" t="s">
        <v>163</v>
      </c>
      <c r="F1556" s="152" t="s">
        <v>1039</v>
      </c>
      <c r="G1556" s="152" t="s">
        <v>154</v>
      </c>
      <c r="H1556" s="152" t="s">
        <v>6995</v>
      </c>
      <c r="I1556" s="152" t="s">
        <v>5062</v>
      </c>
      <c r="J1556" s="152" t="s">
        <v>6996</v>
      </c>
      <c r="K1556" s="152" t="s">
        <v>6997</v>
      </c>
      <c r="L1556" s="153">
        <v>45349</v>
      </c>
      <c r="M1556" s="154">
        <v>199281.02</v>
      </c>
      <c r="N1556" s="154">
        <v>112925.92</v>
      </c>
    </row>
    <row r="1557" spans="1:14" ht="13.75" customHeight="1" x14ac:dyDescent="0.35">
      <c r="A1557" s="151" t="s">
        <v>6998</v>
      </c>
      <c r="B1557" s="152" t="s">
        <v>5501</v>
      </c>
      <c r="C1557" s="152" t="s">
        <v>6999</v>
      </c>
      <c r="D1557" s="152" t="s">
        <v>5503</v>
      </c>
      <c r="E1557" s="151" t="s">
        <v>260</v>
      </c>
      <c r="F1557" s="152" t="s">
        <v>506</v>
      </c>
      <c r="G1557" s="152" t="s">
        <v>154</v>
      </c>
      <c r="H1557" s="152" t="s">
        <v>7000</v>
      </c>
      <c r="I1557" s="152" t="s">
        <v>2724</v>
      </c>
      <c r="J1557" s="152" t="s">
        <v>6299</v>
      </c>
      <c r="K1557" s="152" t="s">
        <v>7001</v>
      </c>
      <c r="L1557" s="153">
        <v>45325</v>
      </c>
      <c r="M1557" s="154">
        <v>171880</v>
      </c>
      <c r="N1557" s="154">
        <v>134639.35</v>
      </c>
    </row>
    <row r="1558" spans="1:14" ht="13.75" customHeight="1" x14ac:dyDescent="0.35">
      <c r="A1558" s="151" t="s">
        <v>7002</v>
      </c>
      <c r="B1558" s="152" t="s">
        <v>7003</v>
      </c>
      <c r="C1558" s="152" t="s">
        <v>7004</v>
      </c>
      <c r="D1558" s="152" t="s">
        <v>1214</v>
      </c>
      <c r="E1558" s="151" t="s">
        <v>163</v>
      </c>
      <c r="F1558" s="152" t="s">
        <v>1215</v>
      </c>
      <c r="G1558" s="152" t="s">
        <v>154</v>
      </c>
      <c r="H1558" s="152" t="s">
        <v>7005</v>
      </c>
      <c r="I1558" s="152" t="s">
        <v>7006</v>
      </c>
      <c r="J1558" s="152" t="s">
        <v>7007</v>
      </c>
      <c r="K1558" s="152" t="s">
        <v>7008</v>
      </c>
      <c r="L1558" s="153">
        <v>45320</v>
      </c>
      <c r="M1558" s="154">
        <v>181313.69</v>
      </c>
      <c r="N1558" s="154">
        <v>99722.559999999998</v>
      </c>
    </row>
    <row r="1559" spans="1:14" ht="13.75" customHeight="1" x14ac:dyDescent="0.35">
      <c r="A1559" s="151" t="s">
        <v>7009</v>
      </c>
      <c r="B1559" s="152" t="s">
        <v>7010</v>
      </c>
      <c r="C1559" s="152" t="s">
        <v>7011</v>
      </c>
      <c r="D1559" s="152" t="s">
        <v>7012</v>
      </c>
      <c r="E1559" s="151" t="s">
        <v>152</v>
      </c>
      <c r="F1559" s="152" t="s">
        <v>4558</v>
      </c>
      <c r="G1559" s="152" t="s">
        <v>154</v>
      </c>
      <c r="H1559" s="152" t="s">
        <v>7013</v>
      </c>
      <c r="I1559" s="152" t="s">
        <v>150</v>
      </c>
      <c r="J1559" s="152" t="s">
        <v>7014</v>
      </c>
      <c r="K1559" s="152" t="s">
        <v>7015</v>
      </c>
      <c r="L1559" s="153">
        <v>45342</v>
      </c>
      <c r="M1559" s="154">
        <v>295301.82</v>
      </c>
      <c r="N1559" s="154">
        <v>203898.85</v>
      </c>
    </row>
    <row r="1560" spans="1:14" ht="13.75" customHeight="1" x14ac:dyDescent="0.35">
      <c r="A1560" s="151" t="s">
        <v>7016</v>
      </c>
      <c r="B1560" s="152" t="s">
        <v>7017</v>
      </c>
      <c r="C1560" s="152" t="s">
        <v>150</v>
      </c>
      <c r="D1560" s="152" t="s">
        <v>705</v>
      </c>
      <c r="E1560" s="151" t="s">
        <v>163</v>
      </c>
      <c r="F1560" s="152" t="s">
        <v>706</v>
      </c>
      <c r="G1560" s="152" t="s">
        <v>154</v>
      </c>
      <c r="H1560" s="152" t="s">
        <v>2882</v>
      </c>
      <c r="I1560" s="152" t="s">
        <v>7018</v>
      </c>
      <c r="J1560" s="152" t="s">
        <v>7019</v>
      </c>
      <c r="K1560" s="152" t="s">
        <v>7020</v>
      </c>
      <c r="L1560" s="153">
        <v>45302</v>
      </c>
      <c r="M1560" s="154">
        <v>161360</v>
      </c>
      <c r="N1560" s="154">
        <v>88748.05</v>
      </c>
    </row>
    <row r="1561" spans="1:14" ht="13.75" customHeight="1" x14ac:dyDescent="0.35">
      <c r="A1561" s="151" t="s">
        <v>7021</v>
      </c>
      <c r="B1561" s="152" t="s">
        <v>7022</v>
      </c>
      <c r="C1561" s="152" t="s">
        <v>150</v>
      </c>
      <c r="D1561" s="152" t="s">
        <v>705</v>
      </c>
      <c r="E1561" s="151" t="s">
        <v>163</v>
      </c>
      <c r="F1561" s="152" t="s">
        <v>706</v>
      </c>
      <c r="G1561" s="152" t="s">
        <v>154</v>
      </c>
      <c r="H1561" s="152" t="s">
        <v>2882</v>
      </c>
      <c r="I1561" s="152" t="s">
        <v>7018</v>
      </c>
      <c r="J1561" s="152" t="s">
        <v>7019</v>
      </c>
      <c r="K1561" s="152" t="s">
        <v>7023</v>
      </c>
      <c r="L1561" s="153">
        <v>45302</v>
      </c>
      <c r="M1561" s="154">
        <v>158926.25</v>
      </c>
      <c r="N1561" s="154">
        <v>87409.45</v>
      </c>
    </row>
    <row r="1562" spans="1:14" ht="13.75" customHeight="1" x14ac:dyDescent="0.35">
      <c r="A1562" s="151" t="s">
        <v>7024</v>
      </c>
      <c r="B1562" s="152" t="s">
        <v>7025</v>
      </c>
      <c r="C1562" s="152" t="s">
        <v>150</v>
      </c>
      <c r="D1562" s="152" t="s">
        <v>5816</v>
      </c>
      <c r="E1562" s="151" t="s">
        <v>163</v>
      </c>
      <c r="F1562" s="152" t="s">
        <v>698</v>
      </c>
      <c r="G1562" s="152" t="s">
        <v>154</v>
      </c>
      <c r="H1562" s="152" t="s">
        <v>699</v>
      </c>
      <c r="I1562" s="152" t="s">
        <v>700</v>
      </c>
      <c r="J1562" s="152" t="s">
        <v>7026</v>
      </c>
      <c r="K1562" s="152" t="s">
        <v>150</v>
      </c>
      <c r="L1562" s="153">
        <v>45302</v>
      </c>
      <c r="M1562" s="154">
        <v>296185.15000000002</v>
      </c>
      <c r="N1562" s="154">
        <v>162901.82999999999</v>
      </c>
    </row>
    <row r="1563" spans="1:14" ht="13.75" customHeight="1" x14ac:dyDescent="0.35">
      <c r="A1563" s="151" t="s">
        <v>7027</v>
      </c>
      <c r="B1563" s="152" t="s">
        <v>7028</v>
      </c>
      <c r="C1563" s="152" t="s">
        <v>150</v>
      </c>
      <c r="D1563" s="152" t="s">
        <v>1313</v>
      </c>
      <c r="E1563" s="151" t="s">
        <v>163</v>
      </c>
      <c r="F1563" s="152" t="s">
        <v>487</v>
      </c>
      <c r="G1563" s="152" t="s">
        <v>154</v>
      </c>
      <c r="H1563" s="152" t="s">
        <v>7029</v>
      </c>
      <c r="I1563" s="152" t="s">
        <v>7030</v>
      </c>
      <c r="J1563" s="152" t="s">
        <v>7031</v>
      </c>
      <c r="K1563" s="152" t="s">
        <v>7032</v>
      </c>
      <c r="L1563" s="153">
        <v>45306</v>
      </c>
      <c r="M1563" s="154">
        <v>167200.01</v>
      </c>
      <c r="N1563" s="154">
        <v>91960</v>
      </c>
    </row>
    <row r="1564" spans="1:14" ht="13.75" customHeight="1" x14ac:dyDescent="0.35">
      <c r="A1564" s="151" t="s">
        <v>7033</v>
      </c>
      <c r="B1564" s="152" t="s">
        <v>7034</v>
      </c>
      <c r="C1564" s="152" t="s">
        <v>7035</v>
      </c>
      <c r="D1564" s="152" t="s">
        <v>184</v>
      </c>
      <c r="E1564" s="151" t="s">
        <v>163</v>
      </c>
      <c r="F1564" s="152" t="s">
        <v>1039</v>
      </c>
      <c r="G1564" s="152" t="s">
        <v>154</v>
      </c>
      <c r="H1564" s="152" t="s">
        <v>7036</v>
      </c>
      <c r="I1564" s="152" t="s">
        <v>7037</v>
      </c>
      <c r="J1564" s="152" t="s">
        <v>7038</v>
      </c>
      <c r="K1564" s="152" t="s">
        <v>7039</v>
      </c>
      <c r="L1564" s="153">
        <v>45365</v>
      </c>
      <c r="M1564" s="154">
        <v>435056.46</v>
      </c>
      <c r="N1564" s="154">
        <v>253782.95</v>
      </c>
    </row>
    <row r="1565" spans="1:14" ht="13.75" customHeight="1" x14ac:dyDescent="0.35">
      <c r="A1565" s="151" t="s">
        <v>7040</v>
      </c>
      <c r="B1565" s="152" t="s">
        <v>6512</v>
      </c>
      <c r="C1565" s="152" t="s">
        <v>7041</v>
      </c>
      <c r="D1565" s="152" t="s">
        <v>7042</v>
      </c>
      <c r="E1565" s="151" t="s">
        <v>163</v>
      </c>
      <c r="F1565" s="152" t="s">
        <v>3214</v>
      </c>
      <c r="G1565" s="152" t="s">
        <v>154</v>
      </c>
      <c r="H1565" s="152" t="s">
        <v>7043</v>
      </c>
      <c r="I1565" s="152" t="s">
        <v>4484</v>
      </c>
      <c r="J1565" s="152" t="s">
        <v>7044</v>
      </c>
      <c r="K1565" s="152" t="s">
        <v>7045</v>
      </c>
      <c r="L1565" s="153">
        <v>45310</v>
      </c>
      <c r="M1565" s="154">
        <v>143788</v>
      </c>
      <c r="N1565" s="154">
        <v>79083.39</v>
      </c>
    </row>
    <row r="1566" spans="1:14" ht="13.75" customHeight="1" x14ac:dyDescent="0.35">
      <c r="A1566" s="151" t="s">
        <v>7046</v>
      </c>
      <c r="B1566" s="152" t="s">
        <v>7047</v>
      </c>
      <c r="C1566" s="152" t="s">
        <v>7048</v>
      </c>
      <c r="D1566" s="152" t="s">
        <v>1827</v>
      </c>
      <c r="E1566" s="151" t="s">
        <v>152</v>
      </c>
      <c r="F1566" s="152" t="s">
        <v>863</v>
      </c>
      <c r="G1566" s="152" t="s">
        <v>154</v>
      </c>
      <c r="H1566" s="152" t="s">
        <v>1454</v>
      </c>
      <c r="I1566" s="152" t="s">
        <v>1848</v>
      </c>
      <c r="J1566" s="152" t="s">
        <v>7049</v>
      </c>
      <c r="K1566" s="152" t="s">
        <v>7050</v>
      </c>
      <c r="L1566" s="153">
        <v>45358</v>
      </c>
      <c r="M1566" s="154">
        <v>699258.7</v>
      </c>
      <c r="N1566" s="154">
        <v>491145.99</v>
      </c>
    </row>
    <row r="1567" spans="1:14" ht="13.75" customHeight="1" x14ac:dyDescent="0.35">
      <c r="A1567" s="151" t="s">
        <v>7051</v>
      </c>
      <c r="B1567" s="152" t="s">
        <v>7052</v>
      </c>
      <c r="C1567" s="152" t="s">
        <v>7053</v>
      </c>
      <c r="D1567" s="152" t="s">
        <v>151</v>
      </c>
      <c r="E1567" s="151" t="s">
        <v>260</v>
      </c>
      <c r="F1567" s="152" t="s">
        <v>4558</v>
      </c>
      <c r="G1567" s="152" t="s">
        <v>154</v>
      </c>
      <c r="H1567" s="152" t="s">
        <v>645</v>
      </c>
      <c r="I1567" s="152" t="s">
        <v>7054</v>
      </c>
      <c r="J1567" s="152" t="s">
        <v>7055</v>
      </c>
      <c r="K1567" s="152" t="s">
        <v>7056</v>
      </c>
      <c r="L1567" s="153">
        <v>45366</v>
      </c>
      <c r="M1567" s="154">
        <v>116583</v>
      </c>
      <c r="N1567" s="154">
        <v>92294.86</v>
      </c>
    </row>
    <row r="1568" spans="1:14" ht="13.75" customHeight="1" x14ac:dyDescent="0.35">
      <c r="A1568" s="151" t="s">
        <v>7057</v>
      </c>
      <c r="B1568" s="152" t="s">
        <v>7058</v>
      </c>
      <c r="C1568" s="152" t="s">
        <v>7059</v>
      </c>
      <c r="D1568" s="152" t="s">
        <v>393</v>
      </c>
      <c r="E1568" s="151" t="s">
        <v>163</v>
      </c>
      <c r="F1568" s="152" t="s">
        <v>394</v>
      </c>
      <c r="G1568" s="152" t="s">
        <v>154</v>
      </c>
      <c r="H1568" s="152" t="s">
        <v>1128</v>
      </c>
      <c r="I1568" s="152" t="s">
        <v>7060</v>
      </c>
      <c r="J1568" s="152" t="s">
        <v>7061</v>
      </c>
      <c r="K1568" s="152" t="s">
        <v>7062</v>
      </c>
      <c r="L1568" s="153">
        <v>45344</v>
      </c>
      <c r="M1568" s="154">
        <v>794599.97</v>
      </c>
      <c r="N1568" s="154">
        <v>450273.34</v>
      </c>
    </row>
    <row r="1569" spans="1:14" ht="13.75" customHeight="1" x14ac:dyDescent="0.35">
      <c r="A1569" s="151" t="s">
        <v>7063</v>
      </c>
      <c r="B1569" s="152" t="s">
        <v>7064</v>
      </c>
      <c r="C1569" s="152" t="s">
        <v>7065</v>
      </c>
      <c r="D1569" s="152" t="s">
        <v>6573</v>
      </c>
      <c r="E1569" s="151" t="s">
        <v>163</v>
      </c>
      <c r="F1569" s="152" t="s">
        <v>556</v>
      </c>
      <c r="G1569" s="152" t="s">
        <v>154</v>
      </c>
      <c r="H1569" s="152" t="s">
        <v>6278</v>
      </c>
      <c r="I1569" s="152" t="s">
        <v>7066</v>
      </c>
      <c r="J1569" s="152" t="s">
        <v>7067</v>
      </c>
      <c r="K1569" s="152" t="s">
        <v>7068</v>
      </c>
      <c r="L1569" s="153">
        <v>45352</v>
      </c>
      <c r="M1569" s="154">
        <v>112195.41</v>
      </c>
      <c r="N1569" s="154">
        <v>65447.34</v>
      </c>
    </row>
    <row r="1570" spans="1:14" ht="13.75" customHeight="1" x14ac:dyDescent="0.35">
      <c r="A1570" s="151" t="s">
        <v>7069</v>
      </c>
      <c r="B1570" s="152" t="s">
        <v>7070</v>
      </c>
      <c r="C1570" s="152" t="s">
        <v>7071</v>
      </c>
      <c r="D1570" s="152" t="s">
        <v>5503</v>
      </c>
      <c r="E1570" s="151" t="s">
        <v>152</v>
      </c>
      <c r="F1570" s="152" t="s">
        <v>506</v>
      </c>
      <c r="G1570" s="152" t="s">
        <v>154</v>
      </c>
      <c r="H1570" s="152" t="s">
        <v>7072</v>
      </c>
      <c r="I1570" s="152" t="s">
        <v>7073</v>
      </c>
      <c r="J1570" s="152" t="s">
        <v>7074</v>
      </c>
      <c r="K1570" s="152" t="s">
        <v>7075</v>
      </c>
      <c r="L1570" s="153">
        <v>45352</v>
      </c>
      <c r="M1570" s="154">
        <v>476157.95</v>
      </c>
      <c r="N1570" s="154">
        <v>334444.27</v>
      </c>
    </row>
    <row r="1571" spans="1:14" ht="13.75" customHeight="1" x14ac:dyDescent="0.35">
      <c r="A1571" s="151" t="s">
        <v>7076</v>
      </c>
      <c r="B1571" s="152" t="s">
        <v>7077</v>
      </c>
      <c r="C1571" s="152" t="s">
        <v>150</v>
      </c>
      <c r="D1571" s="152" t="s">
        <v>1118</v>
      </c>
      <c r="E1571" s="151" t="s">
        <v>260</v>
      </c>
      <c r="F1571" s="152" t="s">
        <v>512</v>
      </c>
      <c r="G1571" s="152" t="s">
        <v>154</v>
      </c>
      <c r="H1571" s="152" t="s">
        <v>7078</v>
      </c>
      <c r="I1571" s="152" t="s">
        <v>351</v>
      </c>
      <c r="J1571" s="152" t="s">
        <v>7079</v>
      </c>
      <c r="K1571" s="152" t="s">
        <v>7080</v>
      </c>
      <c r="L1571" s="153">
        <v>45358</v>
      </c>
      <c r="M1571" s="154">
        <v>233920</v>
      </c>
      <c r="N1571" s="154">
        <v>185186.68</v>
      </c>
    </row>
    <row r="1572" spans="1:14" ht="13.75" customHeight="1" x14ac:dyDescent="0.35">
      <c r="A1572" s="151" t="s">
        <v>7081</v>
      </c>
      <c r="B1572" s="152" t="s">
        <v>7082</v>
      </c>
      <c r="C1572" s="152" t="s">
        <v>150</v>
      </c>
      <c r="D1572" s="152" t="s">
        <v>5739</v>
      </c>
      <c r="E1572" s="151" t="s">
        <v>163</v>
      </c>
      <c r="F1572" s="152" t="s">
        <v>7083</v>
      </c>
      <c r="G1572" s="152" t="s">
        <v>154</v>
      </c>
      <c r="H1572" s="152" t="s">
        <v>8098</v>
      </c>
      <c r="I1572" s="152" t="s">
        <v>7084</v>
      </c>
      <c r="J1572" s="152" t="s">
        <v>4981</v>
      </c>
      <c r="K1572" s="152" t="s">
        <v>4981</v>
      </c>
      <c r="L1572" s="153">
        <v>45352</v>
      </c>
      <c r="M1572" s="154">
        <v>727840</v>
      </c>
      <c r="N1572" s="154">
        <v>424573.32</v>
      </c>
    </row>
    <row r="1573" spans="1:14" ht="13.75" customHeight="1" x14ac:dyDescent="0.35">
      <c r="A1573" s="151" t="s">
        <v>7085</v>
      </c>
      <c r="B1573" s="152" t="s">
        <v>7086</v>
      </c>
      <c r="C1573" s="152" t="s">
        <v>150</v>
      </c>
      <c r="D1573" s="152" t="s">
        <v>5194</v>
      </c>
      <c r="E1573" s="151" t="s">
        <v>163</v>
      </c>
      <c r="F1573" s="152" t="s">
        <v>2776</v>
      </c>
      <c r="G1573" s="152" t="s">
        <v>154</v>
      </c>
      <c r="H1573" s="152" t="s">
        <v>7087</v>
      </c>
      <c r="I1573" s="152" t="s">
        <v>4462</v>
      </c>
      <c r="J1573" s="152" t="s">
        <v>7088</v>
      </c>
      <c r="K1573" s="152" t="s">
        <v>7089</v>
      </c>
      <c r="L1573" s="153">
        <v>45383</v>
      </c>
      <c r="M1573" s="154">
        <v>1503553.02</v>
      </c>
      <c r="N1573" s="154">
        <v>902131.81</v>
      </c>
    </row>
    <row r="1574" spans="1:14" ht="13.75" customHeight="1" x14ac:dyDescent="0.35">
      <c r="A1574" s="151" t="s">
        <v>7090</v>
      </c>
      <c r="B1574" s="152" t="s">
        <v>7091</v>
      </c>
      <c r="C1574" s="152" t="s">
        <v>150</v>
      </c>
      <c r="D1574" s="152" t="s">
        <v>705</v>
      </c>
      <c r="E1574" s="151" t="s">
        <v>163</v>
      </c>
      <c r="F1574" s="152" t="s">
        <v>706</v>
      </c>
      <c r="G1574" s="152" t="s">
        <v>220</v>
      </c>
      <c r="H1574" s="152" t="s">
        <v>707</v>
      </c>
      <c r="I1574" s="152" t="s">
        <v>2883</v>
      </c>
      <c r="J1574" s="152" t="s">
        <v>7092</v>
      </c>
      <c r="K1574" s="152" t="s">
        <v>7093</v>
      </c>
      <c r="L1574" s="153">
        <v>45352</v>
      </c>
      <c r="M1574" s="154">
        <v>238125</v>
      </c>
      <c r="N1574" s="154">
        <v>138906.25</v>
      </c>
    </row>
    <row r="1575" spans="1:14" ht="13.75" customHeight="1" x14ac:dyDescent="0.35">
      <c r="A1575" s="151" t="s">
        <v>7094</v>
      </c>
      <c r="B1575" s="152" t="s">
        <v>7095</v>
      </c>
      <c r="C1575" s="152" t="s">
        <v>150</v>
      </c>
      <c r="D1575" s="152" t="s">
        <v>5739</v>
      </c>
      <c r="E1575" s="151" t="s">
        <v>163</v>
      </c>
      <c r="F1575" s="152" t="s">
        <v>2776</v>
      </c>
      <c r="G1575" s="152" t="s">
        <v>154</v>
      </c>
      <c r="H1575" s="152" t="s">
        <v>7096</v>
      </c>
      <c r="I1575" s="152" t="s">
        <v>4462</v>
      </c>
      <c r="J1575" s="152" t="s">
        <v>7097</v>
      </c>
      <c r="K1575" s="152" t="s">
        <v>150</v>
      </c>
      <c r="L1575" s="153">
        <v>45292</v>
      </c>
      <c r="M1575" s="154">
        <v>2918652.13</v>
      </c>
      <c r="N1575" s="154">
        <v>1605258.71</v>
      </c>
    </row>
    <row r="1576" spans="1:14" ht="13.75" customHeight="1" x14ac:dyDescent="0.35">
      <c r="A1576" s="151" t="s">
        <v>7098</v>
      </c>
      <c r="B1576" s="152" t="s">
        <v>7099</v>
      </c>
      <c r="C1576" s="152" t="s">
        <v>150</v>
      </c>
      <c r="D1576" s="152" t="s">
        <v>4253</v>
      </c>
      <c r="E1576" s="151" t="s">
        <v>845</v>
      </c>
      <c r="F1576" s="152" t="s">
        <v>7100</v>
      </c>
      <c r="G1576" s="152" t="s">
        <v>154</v>
      </c>
      <c r="H1576" s="152" t="s">
        <v>3921</v>
      </c>
      <c r="I1576" s="152" t="s">
        <v>708</v>
      </c>
      <c r="J1576" s="152" t="s">
        <v>7101</v>
      </c>
      <c r="K1576" s="152" t="s">
        <v>7102</v>
      </c>
      <c r="L1576" s="153">
        <v>45362</v>
      </c>
      <c r="M1576" s="154">
        <v>368546.4</v>
      </c>
      <c r="N1576" s="154">
        <v>272570.76</v>
      </c>
    </row>
    <row r="1577" spans="1:14" ht="13.75" customHeight="1" x14ac:dyDescent="0.35">
      <c r="A1577" s="151" t="s">
        <v>7103</v>
      </c>
      <c r="B1577" s="152" t="s">
        <v>7025</v>
      </c>
      <c r="C1577" s="152" t="s">
        <v>150</v>
      </c>
      <c r="D1577" s="152" t="s">
        <v>5816</v>
      </c>
      <c r="E1577" s="151" t="s">
        <v>163</v>
      </c>
      <c r="F1577" s="152" t="s">
        <v>698</v>
      </c>
      <c r="G1577" s="152" t="s">
        <v>154</v>
      </c>
      <c r="H1577" s="152" t="s">
        <v>699</v>
      </c>
      <c r="I1577" s="152" t="s">
        <v>700</v>
      </c>
      <c r="J1577" s="152" t="s">
        <v>7104</v>
      </c>
      <c r="K1577" s="152" t="s">
        <v>7105</v>
      </c>
      <c r="L1577" s="153">
        <v>45358</v>
      </c>
      <c r="M1577" s="154">
        <v>271021.7</v>
      </c>
      <c r="N1577" s="154">
        <v>158095.99</v>
      </c>
    </row>
    <row r="1578" spans="1:14" ht="13.75" customHeight="1" x14ac:dyDescent="0.35">
      <c r="A1578" s="151" t="s">
        <v>7106</v>
      </c>
      <c r="B1578" s="152" t="s">
        <v>7107</v>
      </c>
      <c r="C1578" s="152" t="s">
        <v>150</v>
      </c>
      <c r="D1578" s="152" t="s">
        <v>1152</v>
      </c>
      <c r="E1578" s="151" t="s">
        <v>260</v>
      </c>
      <c r="F1578" s="152" t="s">
        <v>1153</v>
      </c>
      <c r="G1578" s="152" t="s">
        <v>154</v>
      </c>
      <c r="H1578" s="152" t="s">
        <v>7108</v>
      </c>
      <c r="I1578" s="152" t="s">
        <v>7109</v>
      </c>
      <c r="J1578" s="152" t="s">
        <v>4981</v>
      </c>
      <c r="K1578" s="152" t="s">
        <v>1080</v>
      </c>
      <c r="L1578" s="153">
        <v>45187</v>
      </c>
      <c r="M1578" s="154">
        <v>326400</v>
      </c>
      <c r="N1578" s="154">
        <v>242080</v>
      </c>
    </row>
    <row r="1579" spans="1:14" ht="13.75" customHeight="1" x14ac:dyDescent="0.35">
      <c r="A1579" s="151" t="s">
        <v>7110</v>
      </c>
      <c r="B1579" s="152" t="s">
        <v>7111</v>
      </c>
      <c r="C1579" s="152" t="s">
        <v>7112</v>
      </c>
      <c r="D1579" s="152" t="s">
        <v>4803</v>
      </c>
      <c r="E1579" s="151" t="s">
        <v>260</v>
      </c>
      <c r="F1579" s="152" t="s">
        <v>1184</v>
      </c>
      <c r="G1579" s="152" t="s">
        <v>154</v>
      </c>
      <c r="H1579" s="152" t="s">
        <v>7113</v>
      </c>
      <c r="I1579" s="152" t="s">
        <v>7114</v>
      </c>
      <c r="J1579" s="152" t="s">
        <v>7115</v>
      </c>
      <c r="K1579" s="152" t="s">
        <v>7116</v>
      </c>
      <c r="L1579" s="153">
        <v>45351</v>
      </c>
      <c r="M1579" s="154">
        <v>129620.47</v>
      </c>
      <c r="N1579" s="154">
        <v>101536.05</v>
      </c>
    </row>
    <row r="1580" spans="1:14" ht="13.75" customHeight="1" x14ac:dyDescent="0.35">
      <c r="A1580" s="151" t="s">
        <v>7117</v>
      </c>
      <c r="B1580" s="152" t="s">
        <v>7118</v>
      </c>
      <c r="C1580" s="152" t="s">
        <v>7119</v>
      </c>
      <c r="D1580" s="152" t="s">
        <v>5616</v>
      </c>
      <c r="E1580" s="151" t="s">
        <v>260</v>
      </c>
      <c r="F1580" s="152" t="s">
        <v>7120</v>
      </c>
      <c r="G1580" s="152" t="s">
        <v>154</v>
      </c>
      <c r="H1580" s="152" t="s">
        <v>7121</v>
      </c>
      <c r="I1580" s="152" t="s">
        <v>677</v>
      </c>
      <c r="J1580" s="152" t="s">
        <v>7122</v>
      </c>
      <c r="K1580" s="152" t="s">
        <v>7123</v>
      </c>
      <c r="L1580" s="153">
        <v>45272</v>
      </c>
      <c r="M1580" s="154">
        <v>200000</v>
      </c>
      <c r="N1580" s="154">
        <v>153333.28</v>
      </c>
    </row>
    <row r="1581" spans="1:14" ht="13.75" customHeight="1" x14ac:dyDescent="0.35">
      <c r="A1581" s="151" t="s">
        <v>7124</v>
      </c>
      <c r="B1581" s="152" t="s">
        <v>7125</v>
      </c>
      <c r="C1581" s="152" t="s">
        <v>7126</v>
      </c>
      <c r="D1581" s="152" t="s">
        <v>1313</v>
      </c>
      <c r="E1581" s="151" t="s">
        <v>152</v>
      </c>
      <c r="F1581" s="152" t="s">
        <v>487</v>
      </c>
      <c r="G1581" s="152" t="s">
        <v>154</v>
      </c>
      <c r="H1581" s="152" t="s">
        <v>7127</v>
      </c>
      <c r="I1581" s="152" t="s">
        <v>3273</v>
      </c>
      <c r="J1581" s="152" t="s">
        <v>7128</v>
      </c>
      <c r="K1581" s="152" t="s">
        <v>7129</v>
      </c>
      <c r="L1581" s="153">
        <v>45250</v>
      </c>
      <c r="M1581" s="154">
        <v>333471</v>
      </c>
      <c r="N1581" s="154">
        <v>218344.16</v>
      </c>
    </row>
    <row r="1582" spans="1:14" ht="13.75" customHeight="1" x14ac:dyDescent="0.35">
      <c r="A1582" s="151" t="s">
        <v>7130</v>
      </c>
      <c r="B1582" s="152" t="s">
        <v>7131</v>
      </c>
      <c r="C1582" s="152" t="s">
        <v>150</v>
      </c>
      <c r="D1582" s="152" t="s">
        <v>4557</v>
      </c>
      <c r="E1582" s="151" t="s">
        <v>152</v>
      </c>
      <c r="F1582" s="152" t="s">
        <v>4558</v>
      </c>
      <c r="G1582" s="152" t="s">
        <v>154</v>
      </c>
      <c r="H1582" s="152" t="s">
        <v>4559</v>
      </c>
      <c r="I1582" s="152" t="s">
        <v>7132</v>
      </c>
      <c r="J1582" s="152" t="s">
        <v>7133</v>
      </c>
      <c r="K1582" s="152" t="s">
        <v>7134</v>
      </c>
      <c r="L1582" s="153">
        <v>45444</v>
      </c>
      <c r="M1582" s="154">
        <v>504681.68</v>
      </c>
      <c r="N1582" s="154">
        <v>372503.13</v>
      </c>
    </row>
    <row r="1583" spans="1:14" ht="13.75" customHeight="1" x14ac:dyDescent="0.35">
      <c r="A1583" s="151" t="s">
        <v>7135</v>
      </c>
      <c r="B1583" s="152" t="s">
        <v>7136</v>
      </c>
      <c r="C1583" s="152" t="s">
        <v>150</v>
      </c>
      <c r="D1583" s="152" t="s">
        <v>4988</v>
      </c>
      <c r="E1583" s="151" t="s">
        <v>163</v>
      </c>
      <c r="F1583" s="152" t="s">
        <v>2998</v>
      </c>
      <c r="G1583" s="152" t="s">
        <v>154</v>
      </c>
      <c r="H1583" s="152" t="s">
        <v>377</v>
      </c>
      <c r="I1583" s="152" t="s">
        <v>7137</v>
      </c>
      <c r="J1583" s="152" t="s">
        <v>7138</v>
      </c>
      <c r="K1583" s="152" t="s">
        <v>7139</v>
      </c>
      <c r="L1583" s="153">
        <v>45355</v>
      </c>
      <c r="M1583" s="154">
        <v>236772.09</v>
      </c>
      <c r="N1583" s="154">
        <v>138117.07999999999</v>
      </c>
    </row>
    <row r="1584" spans="1:14" ht="13.75" customHeight="1" x14ac:dyDescent="0.35">
      <c r="A1584" s="151" t="s">
        <v>7140</v>
      </c>
      <c r="B1584" s="152" t="s">
        <v>7141</v>
      </c>
      <c r="C1584" s="152" t="s">
        <v>6322</v>
      </c>
      <c r="D1584" s="152" t="s">
        <v>6323</v>
      </c>
      <c r="E1584" s="151" t="s">
        <v>260</v>
      </c>
      <c r="F1584" s="152" t="s">
        <v>6363</v>
      </c>
      <c r="G1584" s="152" t="s">
        <v>154</v>
      </c>
      <c r="H1584" s="152" t="s">
        <v>7142</v>
      </c>
      <c r="I1584" s="152" t="s">
        <v>7143</v>
      </c>
      <c r="J1584" s="152" t="s">
        <v>7144</v>
      </c>
      <c r="K1584" s="152" t="s">
        <v>6396</v>
      </c>
      <c r="L1584" s="153">
        <v>44927</v>
      </c>
      <c r="M1584" s="154">
        <v>727298.14</v>
      </c>
      <c r="N1584" s="154">
        <v>490926.22</v>
      </c>
    </row>
    <row r="1585" spans="1:14" ht="13.75" customHeight="1" x14ac:dyDescent="0.35">
      <c r="A1585" s="151" t="s">
        <v>7145</v>
      </c>
      <c r="B1585" s="152" t="s">
        <v>7146</v>
      </c>
      <c r="C1585" s="152" t="s">
        <v>150</v>
      </c>
      <c r="D1585" s="152" t="s">
        <v>1136</v>
      </c>
      <c r="E1585" s="151" t="s">
        <v>1074</v>
      </c>
      <c r="F1585" s="152" t="s">
        <v>319</v>
      </c>
      <c r="G1585" s="152" t="s">
        <v>154</v>
      </c>
      <c r="H1585" s="152" t="s">
        <v>7147</v>
      </c>
      <c r="I1585" s="152" t="s">
        <v>7148</v>
      </c>
      <c r="J1585" s="152" t="s">
        <v>7149</v>
      </c>
      <c r="K1585" s="152" t="s">
        <v>7149</v>
      </c>
      <c r="L1585" s="153">
        <v>45413</v>
      </c>
      <c r="M1585" s="154">
        <v>238675.68</v>
      </c>
      <c r="N1585" s="154">
        <v>215802.61</v>
      </c>
    </row>
    <row r="1586" spans="1:14" ht="13.75" customHeight="1" x14ac:dyDescent="0.35">
      <c r="A1586" s="151" t="s">
        <v>7150</v>
      </c>
      <c r="B1586" s="152" t="s">
        <v>7151</v>
      </c>
      <c r="C1586" s="152" t="s">
        <v>150</v>
      </c>
      <c r="D1586" s="152" t="s">
        <v>1136</v>
      </c>
      <c r="E1586" s="151" t="s">
        <v>1074</v>
      </c>
      <c r="F1586" s="152" t="s">
        <v>319</v>
      </c>
      <c r="G1586" s="152" t="s">
        <v>154</v>
      </c>
      <c r="H1586" s="152" t="s">
        <v>7152</v>
      </c>
      <c r="I1586" s="152" t="s">
        <v>7148</v>
      </c>
      <c r="J1586" s="152" t="s">
        <v>7149</v>
      </c>
      <c r="K1586" s="152" t="s">
        <v>7149</v>
      </c>
      <c r="L1586" s="153">
        <v>45413</v>
      </c>
      <c r="M1586" s="154">
        <v>238675.66</v>
      </c>
      <c r="N1586" s="154">
        <v>215802.59</v>
      </c>
    </row>
    <row r="1587" spans="1:14" ht="13.75" customHeight="1" x14ac:dyDescent="0.35">
      <c r="A1587" s="151" t="s">
        <v>7153</v>
      </c>
      <c r="B1587" s="152" t="s">
        <v>7154</v>
      </c>
      <c r="C1587" s="152" t="s">
        <v>150</v>
      </c>
      <c r="D1587" s="152" t="s">
        <v>1136</v>
      </c>
      <c r="E1587" s="151" t="s">
        <v>1074</v>
      </c>
      <c r="F1587" s="152" t="s">
        <v>319</v>
      </c>
      <c r="G1587" s="152" t="s">
        <v>154</v>
      </c>
      <c r="H1587" s="152" t="s">
        <v>5952</v>
      </c>
      <c r="I1587" s="152" t="s">
        <v>1057</v>
      </c>
      <c r="J1587" s="152" t="s">
        <v>7149</v>
      </c>
      <c r="K1587" s="152" t="s">
        <v>7149</v>
      </c>
      <c r="L1587" s="153">
        <v>45413</v>
      </c>
      <c r="M1587" s="154">
        <v>238675.66</v>
      </c>
      <c r="N1587" s="154">
        <v>215802.59</v>
      </c>
    </row>
    <row r="1588" spans="1:14" ht="13.75" customHeight="1" x14ac:dyDescent="0.35">
      <c r="A1588" s="151" t="s">
        <v>7155</v>
      </c>
      <c r="B1588" s="152" t="s">
        <v>7156</v>
      </c>
      <c r="C1588" s="152" t="s">
        <v>150</v>
      </c>
      <c r="D1588" s="152" t="s">
        <v>318</v>
      </c>
      <c r="E1588" s="151" t="s">
        <v>163</v>
      </c>
      <c r="F1588" s="152" t="s">
        <v>319</v>
      </c>
      <c r="G1588" s="152" t="s">
        <v>154</v>
      </c>
      <c r="H1588" s="152" t="s">
        <v>320</v>
      </c>
      <c r="I1588" s="152" t="s">
        <v>263</v>
      </c>
      <c r="J1588" s="152" t="s">
        <v>7157</v>
      </c>
      <c r="K1588" s="152" t="s">
        <v>7158</v>
      </c>
      <c r="L1588" s="153">
        <v>45597</v>
      </c>
      <c r="M1588" s="154">
        <v>337500</v>
      </c>
      <c r="N1588" s="154">
        <v>241875</v>
      </c>
    </row>
    <row r="1589" spans="1:14" ht="13.75" customHeight="1" x14ac:dyDescent="0.35">
      <c r="A1589" s="151" t="s">
        <v>7159</v>
      </c>
      <c r="B1589" s="152" t="s">
        <v>7160</v>
      </c>
      <c r="C1589" s="152" t="s">
        <v>150</v>
      </c>
      <c r="D1589" s="152" t="s">
        <v>318</v>
      </c>
      <c r="E1589" s="151" t="s">
        <v>163</v>
      </c>
      <c r="F1589" s="152" t="s">
        <v>319</v>
      </c>
      <c r="G1589" s="152" t="s">
        <v>154</v>
      </c>
      <c r="H1589" s="152" t="s">
        <v>4333</v>
      </c>
      <c r="I1589" s="152" t="s">
        <v>263</v>
      </c>
      <c r="J1589" s="152" t="s">
        <v>7157</v>
      </c>
      <c r="K1589" s="152" t="s">
        <v>7161</v>
      </c>
      <c r="L1589" s="153">
        <v>45597</v>
      </c>
      <c r="M1589" s="154">
        <v>337500</v>
      </c>
      <c r="N1589" s="154">
        <v>241875</v>
      </c>
    </row>
    <row r="1590" spans="1:14" ht="13.75" customHeight="1" x14ac:dyDescent="0.35">
      <c r="A1590" s="151" t="s">
        <v>7162</v>
      </c>
      <c r="B1590" s="152" t="s">
        <v>7163</v>
      </c>
      <c r="C1590" s="152" t="s">
        <v>7164</v>
      </c>
      <c r="D1590" s="152" t="s">
        <v>5164</v>
      </c>
      <c r="E1590" s="151" t="s">
        <v>260</v>
      </c>
      <c r="F1590" s="152" t="s">
        <v>349</v>
      </c>
      <c r="G1590" s="152" t="s">
        <v>220</v>
      </c>
      <c r="H1590" s="152" t="s">
        <v>7165</v>
      </c>
      <c r="I1590" s="152" t="s">
        <v>577</v>
      </c>
      <c r="J1590" s="152" t="s">
        <v>7166</v>
      </c>
      <c r="K1590" s="152" t="s">
        <v>7167</v>
      </c>
      <c r="L1590" s="153">
        <v>45413</v>
      </c>
      <c r="M1590" s="154">
        <v>119066</v>
      </c>
      <c r="N1590" s="154">
        <v>96245.01</v>
      </c>
    </row>
    <row r="1591" spans="1:14" ht="13.75" customHeight="1" x14ac:dyDescent="0.35">
      <c r="A1591" s="151" t="s">
        <v>7168</v>
      </c>
      <c r="B1591" s="152" t="s">
        <v>7169</v>
      </c>
      <c r="C1591" s="152" t="s">
        <v>7170</v>
      </c>
      <c r="D1591" s="152" t="s">
        <v>5145</v>
      </c>
      <c r="E1591" s="151" t="s">
        <v>152</v>
      </c>
      <c r="F1591" s="152" t="s">
        <v>863</v>
      </c>
      <c r="G1591" s="152" t="s">
        <v>154</v>
      </c>
      <c r="H1591" s="152" t="s">
        <v>5146</v>
      </c>
      <c r="I1591" s="152" t="s">
        <v>5633</v>
      </c>
      <c r="J1591" s="152" t="s">
        <v>7171</v>
      </c>
      <c r="K1591" s="152" t="s">
        <v>7172</v>
      </c>
      <c r="L1591" s="153">
        <v>45384</v>
      </c>
      <c r="M1591" s="154">
        <v>398392.96</v>
      </c>
      <c r="N1591" s="154">
        <v>284566.42</v>
      </c>
    </row>
    <row r="1592" spans="1:14" ht="13.75" customHeight="1" x14ac:dyDescent="0.35">
      <c r="A1592" s="151" t="s">
        <v>7173</v>
      </c>
      <c r="B1592" s="152" t="s">
        <v>7174</v>
      </c>
      <c r="C1592" s="152" t="s">
        <v>7175</v>
      </c>
      <c r="D1592" s="152" t="s">
        <v>7176</v>
      </c>
      <c r="E1592" s="151" t="s">
        <v>163</v>
      </c>
      <c r="F1592" s="152" t="s">
        <v>770</v>
      </c>
      <c r="G1592" s="152" t="s">
        <v>154</v>
      </c>
      <c r="H1592" s="152" t="s">
        <v>7177</v>
      </c>
      <c r="I1592" s="152" t="s">
        <v>7178</v>
      </c>
      <c r="J1592" s="152" t="s">
        <v>7179</v>
      </c>
      <c r="K1592" s="152" t="s">
        <v>7180</v>
      </c>
      <c r="L1592" s="153">
        <v>45427</v>
      </c>
      <c r="M1592" s="154">
        <v>262500</v>
      </c>
      <c r="N1592" s="154">
        <v>161875</v>
      </c>
    </row>
    <row r="1593" spans="1:14" ht="13.75" customHeight="1" x14ac:dyDescent="0.35">
      <c r="A1593" s="151" t="s">
        <v>7181</v>
      </c>
      <c r="B1593" s="152" t="s">
        <v>7182</v>
      </c>
      <c r="C1593" s="152" t="s">
        <v>150</v>
      </c>
      <c r="D1593" s="152" t="s">
        <v>1136</v>
      </c>
      <c r="E1593" s="151" t="s">
        <v>260</v>
      </c>
      <c r="F1593" s="152" t="s">
        <v>319</v>
      </c>
      <c r="G1593" s="152" t="s">
        <v>154</v>
      </c>
      <c r="H1593" s="152" t="s">
        <v>4449</v>
      </c>
      <c r="I1593" s="152" t="s">
        <v>1138</v>
      </c>
      <c r="J1593" s="152" t="s">
        <v>1139</v>
      </c>
      <c r="K1593" s="152" t="s">
        <v>7183</v>
      </c>
      <c r="L1593" s="153">
        <v>45413</v>
      </c>
      <c r="M1593" s="154">
        <v>502356</v>
      </c>
      <c r="N1593" s="154">
        <v>406071.1</v>
      </c>
    </row>
    <row r="1594" spans="1:14" ht="13.75" customHeight="1" x14ac:dyDescent="0.35">
      <c r="A1594" s="151" t="s">
        <v>7184</v>
      </c>
      <c r="B1594" s="152" t="s">
        <v>7185</v>
      </c>
      <c r="C1594" s="152" t="s">
        <v>150</v>
      </c>
      <c r="D1594" s="152" t="s">
        <v>1136</v>
      </c>
      <c r="E1594" s="151" t="s">
        <v>260</v>
      </c>
      <c r="F1594" s="152" t="s">
        <v>319</v>
      </c>
      <c r="G1594" s="152" t="s">
        <v>154</v>
      </c>
      <c r="H1594" s="152" t="s">
        <v>4449</v>
      </c>
      <c r="I1594" s="152" t="s">
        <v>1138</v>
      </c>
      <c r="J1594" s="152" t="s">
        <v>1139</v>
      </c>
      <c r="K1594" s="152" t="s">
        <v>7186</v>
      </c>
      <c r="L1594" s="153">
        <v>45413</v>
      </c>
      <c r="M1594" s="154">
        <v>502356</v>
      </c>
      <c r="N1594" s="154">
        <v>406071.1</v>
      </c>
    </row>
    <row r="1595" spans="1:14" ht="13.75" customHeight="1" x14ac:dyDescent="0.35">
      <c r="A1595" s="151" t="s">
        <v>7187</v>
      </c>
      <c r="B1595" s="152" t="s">
        <v>7188</v>
      </c>
      <c r="C1595" s="152" t="s">
        <v>7189</v>
      </c>
      <c r="D1595" s="152" t="s">
        <v>812</v>
      </c>
      <c r="E1595" s="151" t="s">
        <v>260</v>
      </c>
      <c r="F1595" s="152" t="s">
        <v>164</v>
      </c>
      <c r="G1595" s="152" t="s">
        <v>154</v>
      </c>
      <c r="H1595" s="152" t="s">
        <v>364</v>
      </c>
      <c r="I1595" s="152" t="s">
        <v>7190</v>
      </c>
      <c r="J1595" s="152" t="s">
        <v>7191</v>
      </c>
      <c r="K1595" s="152" t="s">
        <v>7192</v>
      </c>
      <c r="L1595" s="153">
        <v>45444</v>
      </c>
      <c r="M1595" s="154">
        <v>4511835.9000000004</v>
      </c>
      <c r="N1595" s="154">
        <v>3684666.01</v>
      </c>
    </row>
    <row r="1596" spans="1:14" ht="13.75" customHeight="1" x14ac:dyDescent="0.35">
      <c r="A1596" s="151" t="s">
        <v>7193</v>
      </c>
      <c r="B1596" s="152" t="s">
        <v>7194</v>
      </c>
      <c r="C1596" s="152" t="s">
        <v>7195</v>
      </c>
      <c r="D1596" s="152" t="s">
        <v>4218</v>
      </c>
      <c r="E1596" s="151" t="s">
        <v>152</v>
      </c>
      <c r="F1596" s="152" t="s">
        <v>541</v>
      </c>
      <c r="G1596" s="152" t="s">
        <v>154</v>
      </c>
      <c r="H1596" s="152" t="s">
        <v>7196</v>
      </c>
      <c r="I1596" s="152" t="s">
        <v>7197</v>
      </c>
      <c r="J1596" s="152" t="s">
        <v>7198</v>
      </c>
      <c r="K1596" s="152" t="s">
        <v>7199</v>
      </c>
      <c r="L1596" s="153">
        <v>45446</v>
      </c>
      <c r="M1596" s="154">
        <v>239562.5</v>
      </c>
      <c r="N1596" s="154">
        <v>176819.97</v>
      </c>
    </row>
    <row r="1597" spans="1:14" ht="13.75" customHeight="1" x14ac:dyDescent="0.35">
      <c r="A1597" s="151" t="s">
        <v>7200</v>
      </c>
      <c r="B1597" s="152" t="s">
        <v>7201</v>
      </c>
      <c r="C1597" s="152" t="s">
        <v>7202</v>
      </c>
      <c r="D1597" s="152" t="s">
        <v>173</v>
      </c>
      <c r="E1597" s="151" t="s">
        <v>152</v>
      </c>
      <c r="F1597" s="152" t="s">
        <v>863</v>
      </c>
      <c r="G1597" s="152" t="s">
        <v>154</v>
      </c>
      <c r="H1597" s="152" t="s">
        <v>192</v>
      </c>
      <c r="I1597" s="152" t="s">
        <v>4142</v>
      </c>
      <c r="J1597" s="152" t="s">
        <v>7203</v>
      </c>
      <c r="K1597" s="152" t="s">
        <v>7204</v>
      </c>
      <c r="L1597" s="153">
        <v>45509</v>
      </c>
      <c r="M1597" s="154">
        <v>192276.44</v>
      </c>
      <c r="N1597" s="154">
        <v>146496.32000000001</v>
      </c>
    </row>
    <row r="1598" spans="1:14" ht="13.75" customHeight="1" x14ac:dyDescent="0.35">
      <c r="A1598" s="151" t="s">
        <v>7205</v>
      </c>
      <c r="B1598" s="152" t="s">
        <v>7206</v>
      </c>
      <c r="C1598" s="152" t="s">
        <v>7207</v>
      </c>
      <c r="D1598" s="152" t="s">
        <v>7208</v>
      </c>
      <c r="E1598" s="151" t="s">
        <v>260</v>
      </c>
      <c r="F1598" s="152" t="s">
        <v>200</v>
      </c>
      <c r="G1598" s="152" t="s">
        <v>220</v>
      </c>
      <c r="H1598" s="152" t="s">
        <v>7209</v>
      </c>
      <c r="I1598" s="152" t="s">
        <v>7210</v>
      </c>
      <c r="J1598" s="152" t="s">
        <v>7211</v>
      </c>
      <c r="K1598" s="152" t="s">
        <v>150</v>
      </c>
      <c r="L1598" s="153">
        <v>45474</v>
      </c>
      <c r="M1598" s="154">
        <v>165640.85999999999</v>
      </c>
      <c r="N1598" s="154">
        <v>136653.72</v>
      </c>
    </row>
    <row r="1599" spans="1:14" ht="13.75" customHeight="1" x14ac:dyDescent="0.35">
      <c r="A1599" s="151" t="s">
        <v>7212</v>
      </c>
      <c r="B1599" s="152" t="s">
        <v>7213</v>
      </c>
      <c r="C1599" s="152" t="s">
        <v>150</v>
      </c>
      <c r="D1599" s="152" t="s">
        <v>1834</v>
      </c>
      <c r="E1599" s="151" t="s">
        <v>163</v>
      </c>
      <c r="F1599" s="152" t="s">
        <v>4201</v>
      </c>
      <c r="G1599" s="152" t="s">
        <v>154</v>
      </c>
      <c r="H1599" s="152" t="s">
        <v>3245</v>
      </c>
      <c r="I1599" s="152" t="s">
        <v>7214</v>
      </c>
      <c r="J1599" s="152" t="s">
        <v>7215</v>
      </c>
      <c r="K1599" s="152" t="s">
        <v>7216</v>
      </c>
      <c r="L1599" s="153">
        <v>45469</v>
      </c>
      <c r="M1599" s="154">
        <v>720301.18</v>
      </c>
      <c r="N1599" s="154">
        <v>456190.75</v>
      </c>
    </row>
    <row r="1600" spans="1:14" ht="13.75" customHeight="1" x14ac:dyDescent="0.35">
      <c r="A1600" s="151" t="s">
        <v>7217</v>
      </c>
      <c r="B1600" s="152" t="s">
        <v>7218</v>
      </c>
      <c r="C1600" s="152" t="s">
        <v>150</v>
      </c>
      <c r="D1600" s="152" t="s">
        <v>4988</v>
      </c>
      <c r="E1600" s="151" t="s">
        <v>163</v>
      </c>
      <c r="F1600" s="152" t="s">
        <v>2998</v>
      </c>
      <c r="G1600" s="152" t="s">
        <v>154</v>
      </c>
      <c r="H1600" s="152" t="s">
        <v>377</v>
      </c>
      <c r="I1600" s="152" t="s">
        <v>7219</v>
      </c>
      <c r="J1600" s="152" t="s">
        <v>7220</v>
      </c>
      <c r="K1600" s="152" t="s">
        <v>150</v>
      </c>
      <c r="L1600" s="153">
        <v>45498</v>
      </c>
      <c r="M1600" s="154">
        <v>145617.59</v>
      </c>
      <c r="N1600" s="154">
        <v>94651.44</v>
      </c>
    </row>
    <row r="1601" spans="1:14" ht="13.75" customHeight="1" x14ac:dyDescent="0.35">
      <c r="A1601" s="151" t="s">
        <v>7221</v>
      </c>
      <c r="B1601" s="152" t="s">
        <v>7222</v>
      </c>
      <c r="C1601" s="152" t="s">
        <v>4466</v>
      </c>
      <c r="D1601" s="152" t="s">
        <v>4819</v>
      </c>
      <c r="E1601" s="151" t="s">
        <v>260</v>
      </c>
      <c r="F1601" s="152" t="s">
        <v>715</v>
      </c>
      <c r="G1601" s="152" t="s">
        <v>220</v>
      </c>
      <c r="H1601" s="152" t="s">
        <v>5610</v>
      </c>
      <c r="I1601" s="152" t="s">
        <v>7223</v>
      </c>
      <c r="J1601" s="152" t="s">
        <v>7224</v>
      </c>
      <c r="K1601" s="152" t="s">
        <v>7225</v>
      </c>
      <c r="L1601" s="153">
        <v>45474</v>
      </c>
      <c r="M1601" s="154">
        <v>257096.22</v>
      </c>
      <c r="N1601" s="154">
        <v>212104.38</v>
      </c>
    </row>
    <row r="1602" spans="1:14" ht="13.75" customHeight="1" x14ac:dyDescent="0.35">
      <c r="A1602" s="151" t="s">
        <v>7226</v>
      </c>
      <c r="B1602" s="152" t="s">
        <v>7227</v>
      </c>
      <c r="C1602" s="152" t="s">
        <v>7228</v>
      </c>
      <c r="D1602" s="152" t="s">
        <v>7229</v>
      </c>
      <c r="E1602" s="151" t="s">
        <v>152</v>
      </c>
      <c r="F1602" s="152" t="s">
        <v>999</v>
      </c>
      <c r="G1602" s="152" t="s">
        <v>220</v>
      </c>
      <c r="H1602" s="152" t="s">
        <v>7230</v>
      </c>
      <c r="I1602" s="152" t="s">
        <v>7231</v>
      </c>
      <c r="J1602" s="152" t="s">
        <v>7232</v>
      </c>
      <c r="K1602" s="152" t="s">
        <v>7233</v>
      </c>
      <c r="L1602" s="153">
        <v>45536</v>
      </c>
      <c r="M1602" s="154">
        <v>155407.65</v>
      </c>
      <c r="N1602" s="154">
        <v>120255.93</v>
      </c>
    </row>
    <row r="1603" spans="1:14" ht="13.75" customHeight="1" x14ac:dyDescent="0.35">
      <c r="A1603" s="151" t="s">
        <v>7234</v>
      </c>
      <c r="B1603" s="152" t="s">
        <v>7235</v>
      </c>
      <c r="C1603" s="152" t="s">
        <v>7236</v>
      </c>
      <c r="D1603" s="152" t="s">
        <v>2086</v>
      </c>
      <c r="E1603" s="151" t="s">
        <v>260</v>
      </c>
      <c r="F1603" s="152" t="s">
        <v>200</v>
      </c>
      <c r="G1603" s="152" t="s">
        <v>220</v>
      </c>
      <c r="H1603" s="152" t="s">
        <v>6424</v>
      </c>
      <c r="I1603" s="152" t="s">
        <v>7237</v>
      </c>
      <c r="J1603" s="152" t="s">
        <v>7238</v>
      </c>
      <c r="K1603" s="152" t="s">
        <v>150</v>
      </c>
      <c r="L1603" s="153">
        <v>45444</v>
      </c>
      <c r="M1603" s="154">
        <v>3309523.08</v>
      </c>
      <c r="N1603" s="154">
        <v>2702777.18</v>
      </c>
    </row>
    <row r="1604" spans="1:14" ht="13.75" customHeight="1" x14ac:dyDescent="0.35">
      <c r="A1604" s="151" t="s">
        <v>7239</v>
      </c>
      <c r="B1604" s="152" t="s">
        <v>7240</v>
      </c>
      <c r="C1604" s="152" t="s">
        <v>7241</v>
      </c>
      <c r="D1604" s="152" t="s">
        <v>7242</v>
      </c>
      <c r="E1604" s="151" t="s">
        <v>163</v>
      </c>
      <c r="F1604" s="152" t="s">
        <v>541</v>
      </c>
      <c r="G1604" s="152" t="s">
        <v>154</v>
      </c>
      <c r="H1604" s="152" t="s">
        <v>7243</v>
      </c>
      <c r="I1604" s="152" t="s">
        <v>7244</v>
      </c>
      <c r="J1604" s="152" t="s">
        <v>7245</v>
      </c>
      <c r="K1604" s="152" t="s">
        <v>7246</v>
      </c>
      <c r="L1604" s="153">
        <v>45299</v>
      </c>
      <c r="M1604" s="154">
        <v>498854.55</v>
      </c>
      <c r="N1604" s="154">
        <v>274370.02</v>
      </c>
    </row>
    <row r="1605" spans="1:14" ht="13.75" customHeight="1" x14ac:dyDescent="0.35">
      <c r="A1605" s="151" t="s">
        <v>7247</v>
      </c>
      <c r="B1605" s="152" t="s">
        <v>7248</v>
      </c>
      <c r="C1605" s="152" t="s">
        <v>150</v>
      </c>
      <c r="D1605" s="152" t="s">
        <v>318</v>
      </c>
      <c r="E1605" s="151" t="s">
        <v>260</v>
      </c>
      <c r="F1605" s="152" t="s">
        <v>319</v>
      </c>
      <c r="G1605" s="152" t="s">
        <v>154</v>
      </c>
      <c r="H1605" s="152" t="s">
        <v>4578</v>
      </c>
      <c r="I1605" s="152" t="s">
        <v>7249</v>
      </c>
      <c r="J1605" s="152" t="s">
        <v>7250</v>
      </c>
      <c r="K1605" s="152" t="s">
        <v>7251</v>
      </c>
      <c r="L1605" s="153">
        <v>45627</v>
      </c>
      <c r="M1605" s="154">
        <v>333408.36</v>
      </c>
      <c r="N1605" s="154">
        <v>288953.93</v>
      </c>
    </row>
    <row r="1606" spans="1:14" ht="13.75" customHeight="1" x14ac:dyDescent="0.35">
      <c r="A1606" s="151" t="s">
        <v>7252</v>
      </c>
      <c r="B1606" s="152" t="s">
        <v>7253</v>
      </c>
      <c r="C1606" s="152" t="s">
        <v>7254</v>
      </c>
      <c r="D1606" s="152" t="s">
        <v>4125</v>
      </c>
      <c r="E1606" s="151" t="s">
        <v>260</v>
      </c>
      <c r="F1606" s="152" t="s">
        <v>394</v>
      </c>
      <c r="G1606" s="152" t="s">
        <v>154</v>
      </c>
      <c r="H1606" s="152" t="s">
        <v>2159</v>
      </c>
      <c r="I1606" s="152" t="s">
        <v>7255</v>
      </c>
      <c r="J1606" s="152" t="s">
        <v>7256</v>
      </c>
      <c r="K1606" s="152" t="s">
        <v>7257</v>
      </c>
      <c r="L1606" s="153">
        <v>45901</v>
      </c>
      <c r="M1606" s="154">
        <v>182972.21</v>
      </c>
      <c r="N1606" s="154">
        <v>172298.83</v>
      </c>
    </row>
    <row r="1607" spans="1:14" ht="13.75" customHeight="1" x14ac:dyDescent="0.35">
      <c r="A1607" s="151" t="s">
        <v>7258</v>
      </c>
      <c r="B1607" s="152" t="s">
        <v>7259</v>
      </c>
      <c r="C1607" s="152" t="s">
        <v>6103</v>
      </c>
      <c r="D1607" s="152" t="s">
        <v>3158</v>
      </c>
      <c r="E1607" s="151" t="s">
        <v>163</v>
      </c>
      <c r="F1607" s="152" t="s">
        <v>3159</v>
      </c>
      <c r="G1607" s="152" t="s">
        <v>154</v>
      </c>
      <c r="H1607" s="152" t="s">
        <v>3160</v>
      </c>
      <c r="I1607" s="152" t="s">
        <v>7260</v>
      </c>
      <c r="J1607" s="152" t="s">
        <v>7261</v>
      </c>
      <c r="K1607" s="152" t="s">
        <v>7262</v>
      </c>
      <c r="L1607" s="153">
        <v>45338</v>
      </c>
      <c r="M1607" s="154">
        <v>169800.12</v>
      </c>
      <c r="N1607" s="154">
        <v>96220.08</v>
      </c>
    </row>
    <row r="1608" spans="1:14" ht="13.75" customHeight="1" x14ac:dyDescent="0.35">
      <c r="A1608" s="151" t="s">
        <v>7263</v>
      </c>
      <c r="B1608" s="152" t="s">
        <v>2145</v>
      </c>
      <c r="C1608" s="152" t="s">
        <v>150</v>
      </c>
      <c r="D1608" s="152" t="s">
        <v>4557</v>
      </c>
      <c r="E1608" s="151" t="s">
        <v>152</v>
      </c>
      <c r="F1608" s="152" t="s">
        <v>4558</v>
      </c>
      <c r="G1608" s="152" t="s">
        <v>154</v>
      </c>
      <c r="H1608" s="152" t="s">
        <v>4559</v>
      </c>
      <c r="I1608" s="152" t="s">
        <v>7264</v>
      </c>
      <c r="J1608" s="152" t="s">
        <v>7265</v>
      </c>
      <c r="K1608" s="152" t="s">
        <v>7266</v>
      </c>
      <c r="L1608" s="153">
        <v>45603</v>
      </c>
      <c r="M1608" s="154">
        <v>265831.09999999998</v>
      </c>
      <c r="N1608" s="154">
        <v>212031.93</v>
      </c>
    </row>
    <row r="1609" spans="1:14" ht="13.75" customHeight="1" x14ac:dyDescent="0.35">
      <c r="A1609" s="151" t="s">
        <v>8099</v>
      </c>
      <c r="B1609" s="152" t="s">
        <v>8100</v>
      </c>
      <c r="C1609" s="152" t="s">
        <v>150</v>
      </c>
      <c r="D1609" s="152" t="s">
        <v>8101</v>
      </c>
      <c r="E1609" s="151" t="s">
        <v>260</v>
      </c>
      <c r="F1609" s="152" t="s">
        <v>6649</v>
      </c>
      <c r="G1609" s="152" t="s">
        <v>1104</v>
      </c>
      <c r="H1609" s="152" t="s">
        <v>8102</v>
      </c>
      <c r="I1609" s="152" t="s">
        <v>480</v>
      </c>
      <c r="J1609" s="152" t="s">
        <v>3630</v>
      </c>
      <c r="K1609" s="152" t="s">
        <v>3630</v>
      </c>
      <c r="L1609" s="153">
        <v>45992</v>
      </c>
      <c r="M1609" s="154">
        <v>2944422.08</v>
      </c>
      <c r="N1609" s="154">
        <v>2846274.68</v>
      </c>
    </row>
    <row r="1610" spans="1:14" ht="13.75" customHeight="1" x14ac:dyDescent="0.35">
      <c r="A1610" s="151" t="s">
        <v>7267</v>
      </c>
      <c r="B1610" s="152" t="s">
        <v>6512</v>
      </c>
      <c r="C1610" s="152" t="s">
        <v>150</v>
      </c>
      <c r="D1610" s="152" t="s">
        <v>7268</v>
      </c>
      <c r="E1610" s="151" t="s">
        <v>163</v>
      </c>
      <c r="F1610" s="152" t="s">
        <v>3328</v>
      </c>
      <c r="G1610" s="152" t="s">
        <v>154</v>
      </c>
      <c r="H1610" s="152" t="s">
        <v>7269</v>
      </c>
      <c r="I1610" s="152" t="s">
        <v>4920</v>
      </c>
      <c r="J1610" s="152" t="s">
        <v>7270</v>
      </c>
      <c r="K1610" s="152" t="s">
        <v>150</v>
      </c>
      <c r="L1610" s="153">
        <v>45562</v>
      </c>
      <c r="M1610" s="154">
        <v>182200</v>
      </c>
      <c r="N1610" s="154">
        <v>124503.32</v>
      </c>
    </row>
    <row r="1611" spans="1:14" ht="13.75" customHeight="1" x14ac:dyDescent="0.35">
      <c r="A1611" s="151" t="s">
        <v>7271</v>
      </c>
      <c r="B1611" s="152" t="s">
        <v>7272</v>
      </c>
      <c r="C1611" s="152" t="s">
        <v>7273</v>
      </c>
      <c r="D1611" s="152" t="s">
        <v>1943</v>
      </c>
      <c r="E1611" s="151" t="s">
        <v>152</v>
      </c>
      <c r="F1611" s="152" t="s">
        <v>4558</v>
      </c>
      <c r="G1611" s="152" t="s">
        <v>154</v>
      </c>
      <c r="H1611" s="152" t="s">
        <v>7274</v>
      </c>
      <c r="I1611" s="152" t="s">
        <v>7275</v>
      </c>
      <c r="J1611" s="152" t="s">
        <v>7276</v>
      </c>
      <c r="K1611" s="152" t="s">
        <v>7277</v>
      </c>
      <c r="L1611" s="153">
        <v>45536</v>
      </c>
      <c r="M1611" s="154">
        <v>332599.57</v>
      </c>
      <c r="N1611" s="154">
        <v>257368.71</v>
      </c>
    </row>
    <row r="1612" spans="1:14" ht="13.75" customHeight="1" x14ac:dyDescent="0.35">
      <c r="A1612" s="151" t="s">
        <v>7278</v>
      </c>
      <c r="B1612" s="152" t="s">
        <v>7279</v>
      </c>
      <c r="C1612" s="152" t="s">
        <v>7170</v>
      </c>
      <c r="D1612" s="152" t="s">
        <v>5145</v>
      </c>
      <c r="E1612" s="151" t="s">
        <v>152</v>
      </c>
      <c r="F1612" s="152" t="s">
        <v>863</v>
      </c>
      <c r="G1612" s="152" t="s">
        <v>154</v>
      </c>
      <c r="H1612" s="152" t="s">
        <v>7280</v>
      </c>
      <c r="I1612" s="152" t="s">
        <v>577</v>
      </c>
      <c r="J1612" s="152" t="s">
        <v>7281</v>
      </c>
      <c r="K1612" s="152" t="s">
        <v>7282</v>
      </c>
      <c r="L1612" s="153">
        <v>45544</v>
      </c>
      <c r="M1612" s="154">
        <v>100000</v>
      </c>
      <c r="N1612" s="154">
        <v>77380.95</v>
      </c>
    </row>
    <row r="1613" spans="1:14" ht="13.75" customHeight="1" x14ac:dyDescent="0.35">
      <c r="A1613" s="151" t="s">
        <v>7283</v>
      </c>
      <c r="B1613" s="152" t="s">
        <v>7284</v>
      </c>
      <c r="C1613" s="152" t="s">
        <v>7285</v>
      </c>
      <c r="D1613" s="152" t="s">
        <v>747</v>
      </c>
      <c r="E1613" s="151" t="s">
        <v>152</v>
      </c>
      <c r="F1613" s="152" t="s">
        <v>863</v>
      </c>
      <c r="G1613" s="152" t="s">
        <v>154</v>
      </c>
      <c r="H1613" s="152" t="s">
        <v>7286</v>
      </c>
      <c r="I1613" s="152" t="s">
        <v>7287</v>
      </c>
      <c r="J1613" s="152" t="s">
        <v>7288</v>
      </c>
      <c r="K1613" s="152" t="s">
        <v>7289</v>
      </c>
      <c r="L1613" s="153">
        <v>45572</v>
      </c>
      <c r="M1613" s="154">
        <v>499000</v>
      </c>
      <c r="N1613" s="154">
        <v>392071.42</v>
      </c>
    </row>
    <row r="1614" spans="1:14" ht="13.75" customHeight="1" x14ac:dyDescent="0.35">
      <c r="A1614" s="151" t="s">
        <v>7290</v>
      </c>
      <c r="B1614" s="152" t="s">
        <v>7291</v>
      </c>
      <c r="C1614" s="152" t="s">
        <v>150</v>
      </c>
      <c r="D1614" s="152" t="s">
        <v>7292</v>
      </c>
      <c r="E1614" s="151" t="s">
        <v>327</v>
      </c>
      <c r="F1614" s="152" t="s">
        <v>1766</v>
      </c>
      <c r="G1614" s="152" t="s">
        <v>154</v>
      </c>
      <c r="H1614" s="152" t="s">
        <v>7293</v>
      </c>
      <c r="I1614" s="152" t="s">
        <v>7294</v>
      </c>
      <c r="J1614" s="152" t="s">
        <v>7295</v>
      </c>
      <c r="K1614" s="152" t="s">
        <v>7296</v>
      </c>
      <c r="L1614" s="153">
        <v>45566</v>
      </c>
      <c r="M1614" s="154">
        <v>1477242.35</v>
      </c>
      <c r="N1614" s="154">
        <v>1329518.1299999999</v>
      </c>
    </row>
    <row r="1615" spans="1:14" ht="13.75" customHeight="1" x14ac:dyDescent="0.35">
      <c r="A1615" s="151" t="s">
        <v>7297</v>
      </c>
      <c r="B1615" s="152" t="s">
        <v>7298</v>
      </c>
      <c r="C1615" s="152" t="s">
        <v>150</v>
      </c>
      <c r="D1615" s="152" t="s">
        <v>5816</v>
      </c>
      <c r="E1615" s="151" t="s">
        <v>163</v>
      </c>
      <c r="F1615" s="152" t="s">
        <v>698</v>
      </c>
      <c r="G1615" s="152" t="s">
        <v>154</v>
      </c>
      <c r="H1615" s="152" t="s">
        <v>4842</v>
      </c>
      <c r="I1615" s="152" t="s">
        <v>4340</v>
      </c>
      <c r="J1615" s="152" t="s">
        <v>7299</v>
      </c>
      <c r="K1615" s="152" t="s">
        <v>7300</v>
      </c>
      <c r="L1615" s="153">
        <v>45516</v>
      </c>
      <c r="M1615" s="154">
        <v>2888757</v>
      </c>
      <c r="N1615" s="154">
        <v>1925838</v>
      </c>
    </row>
    <row r="1616" spans="1:14" ht="13.75" customHeight="1" x14ac:dyDescent="0.35">
      <c r="A1616" s="151" t="s">
        <v>7301</v>
      </c>
      <c r="B1616" s="152" t="s">
        <v>7302</v>
      </c>
      <c r="C1616" s="152" t="s">
        <v>150</v>
      </c>
      <c r="D1616" s="152" t="s">
        <v>5816</v>
      </c>
      <c r="E1616" s="151" t="s">
        <v>163</v>
      </c>
      <c r="F1616" s="152" t="s">
        <v>698</v>
      </c>
      <c r="G1616" s="152" t="s">
        <v>154</v>
      </c>
      <c r="H1616" s="152" t="s">
        <v>4842</v>
      </c>
      <c r="I1616" s="152" t="s">
        <v>4340</v>
      </c>
      <c r="J1616" s="152" t="s">
        <v>7303</v>
      </c>
      <c r="K1616" s="152" t="s">
        <v>7304</v>
      </c>
      <c r="L1616" s="153">
        <v>45526</v>
      </c>
      <c r="M1616" s="154">
        <v>299185</v>
      </c>
      <c r="N1616" s="154">
        <v>199456.64000000001</v>
      </c>
    </row>
    <row r="1617" spans="1:14" ht="13.75" customHeight="1" x14ac:dyDescent="0.35">
      <c r="A1617" s="151" t="s">
        <v>7305</v>
      </c>
      <c r="B1617" s="152" t="s">
        <v>7306</v>
      </c>
      <c r="C1617" s="152" t="s">
        <v>150</v>
      </c>
      <c r="D1617" s="152" t="s">
        <v>3580</v>
      </c>
      <c r="E1617" s="151" t="s">
        <v>845</v>
      </c>
      <c r="F1617" s="152" t="s">
        <v>1153</v>
      </c>
      <c r="G1617" s="152" t="s">
        <v>154</v>
      </c>
      <c r="H1617" s="152" t="s">
        <v>7307</v>
      </c>
      <c r="I1617" s="152" t="s">
        <v>7308</v>
      </c>
      <c r="J1617" s="152" t="s">
        <v>7309</v>
      </c>
      <c r="K1617" s="152" t="s">
        <v>7310</v>
      </c>
      <c r="L1617" s="153">
        <v>45566</v>
      </c>
      <c r="M1617" s="154">
        <v>571510</v>
      </c>
      <c r="N1617" s="154">
        <v>464351.88</v>
      </c>
    </row>
    <row r="1618" spans="1:14" ht="13.75" customHeight="1" x14ac:dyDescent="0.35">
      <c r="A1618" s="151" t="s">
        <v>7311</v>
      </c>
      <c r="B1618" s="152" t="s">
        <v>7312</v>
      </c>
      <c r="C1618" s="152" t="s">
        <v>7313</v>
      </c>
      <c r="D1618" s="152" t="s">
        <v>7208</v>
      </c>
      <c r="E1618" s="151" t="s">
        <v>152</v>
      </c>
      <c r="F1618" s="152" t="s">
        <v>200</v>
      </c>
      <c r="G1618" s="152" t="s">
        <v>220</v>
      </c>
      <c r="H1618" s="152" t="s">
        <v>7209</v>
      </c>
      <c r="I1618" s="152" t="s">
        <v>7314</v>
      </c>
      <c r="J1618" s="152" t="s">
        <v>7315</v>
      </c>
      <c r="K1618" s="152" t="s">
        <v>7316</v>
      </c>
      <c r="L1618" s="153">
        <v>45566</v>
      </c>
      <c r="M1618" s="154">
        <v>136482</v>
      </c>
      <c r="N1618" s="154">
        <v>107235.85</v>
      </c>
    </row>
    <row r="1619" spans="1:14" ht="13.75" customHeight="1" x14ac:dyDescent="0.35">
      <c r="A1619" s="151" t="s">
        <v>7317</v>
      </c>
      <c r="B1619" s="152" t="s">
        <v>7318</v>
      </c>
      <c r="C1619" s="152" t="s">
        <v>150</v>
      </c>
      <c r="D1619" s="152" t="s">
        <v>1152</v>
      </c>
      <c r="E1619" s="151" t="s">
        <v>1074</v>
      </c>
      <c r="F1619" s="152" t="s">
        <v>6649</v>
      </c>
      <c r="G1619" s="152" t="s">
        <v>154</v>
      </c>
      <c r="H1619" s="152" t="s">
        <v>7319</v>
      </c>
      <c r="I1619" s="152" t="s">
        <v>480</v>
      </c>
      <c r="J1619" s="152" t="s">
        <v>3630</v>
      </c>
      <c r="K1619" s="152" t="s">
        <v>4981</v>
      </c>
      <c r="L1619" s="153">
        <v>45597</v>
      </c>
      <c r="M1619" s="154">
        <v>253593</v>
      </c>
      <c r="N1619" s="154">
        <v>235630.15</v>
      </c>
    </row>
    <row r="1620" spans="1:14" ht="13.75" customHeight="1" x14ac:dyDescent="0.35">
      <c r="A1620" s="151" t="s">
        <v>7320</v>
      </c>
      <c r="B1620" s="152" t="s">
        <v>7321</v>
      </c>
      <c r="C1620" s="152" t="s">
        <v>150</v>
      </c>
      <c r="D1620" s="152" t="s">
        <v>5682</v>
      </c>
      <c r="E1620" s="151" t="s">
        <v>845</v>
      </c>
      <c r="F1620" s="152" t="s">
        <v>6254</v>
      </c>
      <c r="G1620" s="152" t="s">
        <v>154</v>
      </c>
      <c r="H1620" s="152" t="s">
        <v>7322</v>
      </c>
      <c r="I1620" s="152" t="s">
        <v>7323</v>
      </c>
      <c r="J1620" s="152" t="s">
        <v>7324</v>
      </c>
      <c r="K1620" s="152" t="s">
        <v>150</v>
      </c>
      <c r="L1620" s="153">
        <v>45597</v>
      </c>
      <c r="M1620" s="154">
        <v>115938.72</v>
      </c>
      <c r="N1620" s="154">
        <v>95407.89</v>
      </c>
    </row>
    <row r="1621" spans="1:14" ht="13.75" customHeight="1" x14ac:dyDescent="0.35">
      <c r="A1621" s="151" t="s">
        <v>7325</v>
      </c>
      <c r="B1621" s="152" t="s">
        <v>7321</v>
      </c>
      <c r="C1621" s="152" t="s">
        <v>150</v>
      </c>
      <c r="D1621" s="152" t="s">
        <v>5682</v>
      </c>
      <c r="E1621" s="151" t="s">
        <v>845</v>
      </c>
      <c r="F1621" s="152" t="s">
        <v>6254</v>
      </c>
      <c r="G1621" s="152" t="s">
        <v>154</v>
      </c>
      <c r="H1621" s="152" t="s">
        <v>7322</v>
      </c>
      <c r="I1621" s="152" t="s">
        <v>7323</v>
      </c>
      <c r="J1621" s="152" t="s">
        <v>7324</v>
      </c>
      <c r="K1621" s="152" t="s">
        <v>3630</v>
      </c>
      <c r="L1621" s="153">
        <v>45597</v>
      </c>
      <c r="M1621" s="154">
        <v>115938.72</v>
      </c>
      <c r="N1621" s="154">
        <v>95407.89</v>
      </c>
    </row>
    <row r="1622" spans="1:14" ht="13.75" customHeight="1" x14ac:dyDescent="0.35">
      <c r="A1622" s="151" t="s">
        <v>7326</v>
      </c>
      <c r="B1622" s="152" t="s">
        <v>7327</v>
      </c>
      <c r="C1622" s="152" t="s">
        <v>150</v>
      </c>
      <c r="D1622" s="152" t="s">
        <v>6958</v>
      </c>
      <c r="E1622" s="151" t="s">
        <v>260</v>
      </c>
      <c r="F1622" s="152" t="s">
        <v>1153</v>
      </c>
      <c r="G1622" s="152" t="s">
        <v>154</v>
      </c>
      <c r="H1622" s="152" t="s">
        <v>7328</v>
      </c>
      <c r="I1622" s="152" t="s">
        <v>7329</v>
      </c>
      <c r="J1622" s="152" t="s">
        <v>7330</v>
      </c>
      <c r="K1622" s="152" t="s">
        <v>3630</v>
      </c>
      <c r="L1622" s="153">
        <v>45536</v>
      </c>
      <c r="M1622" s="154">
        <v>123710</v>
      </c>
      <c r="N1622" s="154">
        <v>104122.57</v>
      </c>
    </row>
    <row r="1623" spans="1:14" ht="13.75" customHeight="1" x14ac:dyDescent="0.35">
      <c r="A1623" s="151" t="s">
        <v>7331</v>
      </c>
      <c r="B1623" s="152" t="s">
        <v>7332</v>
      </c>
      <c r="C1623" s="152" t="s">
        <v>150</v>
      </c>
      <c r="D1623" s="152" t="s">
        <v>6958</v>
      </c>
      <c r="E1623" s="151" t="s">
        <v>260</v>
      </c>
      <c r="F1623" s="152" t="s">
        <v>1153</v>
      </c>
      <c r="G1623" s="152" t="s">
        <v>154</v>
      </c>
      <c r="H1623" s="152" t="s">
        <v>7333</v>
      </c>
      <c r="I1623" s="152" t="s">
        <v>7334</v>
      </c>
      <c r="J1623" s="152" t="s">
        <v>3630</v>
      </c>
      <c r="K1623" s="152" t="s">
        <v>3630</v>
      </c>
      <c r="L1623" s="153">
        <v>45474</v>
      </c>
      <c r="M1623" s="154">
        <v>120750</v>
      </c>
      <c r="N1623" s="154">
        <v>99618.75</v>
      </c>
    </row>
    <row r="1624" spans="1:14" ht="13.75" customHeight="1" x14ac:dyDescent="0.35">
      <c r="A1624" s="151" t="s">
        <v>7335</v>
      </c>
      <c r="B1624" s="152" t="s">
        <v>7336</v>
      </c>
      <c r="C1624" s="152" t="s">
        <v>150</v>
      </c>
      <c r="D1624" s="152" t="s">
        <v>6958</v>
      </c>
      <c r="E1624" s="151" t="s">
        <v>260</v>
      </c>
      <c r="F1624" s="152" t="s">
        <v>1153</v>
      </c>
      <c r="G1624" s="152" t="s">
        <v>154</v>
      </c>
      <c r="H1624" s="152" t="s">
        <v>7293</v>
      </c>
      <c r="I1624" s="152" t="s">
        <v>480</v>
      </c>
      <c r="J1624" s="152" t="s">
        <v>3630</v>
      </c>
      <c r="K1624" s="152" t="s">
        <v>3630</v>
      </c>
      <c r="L1624" s="153">
        <v>45597</v>
      </c>
      <c r="M1624" s="154">
        <v>229871.43</v>
      </c>
      <c r="N1624" s="154">
        <v>197306.3</v>
      </c>
    </row>
    <row r="1625" spans="1:14" ht="13.75" customHeight="1" x14ac:dyDescent="0.35">
      <c r="A1625" s="151" t="s">
        <v>7337</v>
      </c>
      <c r="B1625" s="152" t="s">
        <v>7338</v>
      </c>
      <c r="C1625" s="152" t="s">
        <v>4466</v>
      </c>
      <c r="D1625" s="152" t="s">
        <v>4374</v>
      </c>
      <c r="E1625" s="151" t="s">
        <v>260</v>
      </c>
      <c r="F1625" s="152" t="s">
        <v>715</v>
      </c>
      <c r="G1625" s="152" t="s">
        <v>220</v>
      </c>
      <c r="H1625" s="152" t="s">
        <v>7339</v>
      </c>
      <c r="I1625" s="152" t="s">
        <v>7340</v>
      </c>
      <c r="J1625" s="152" t="s">
        <v>7341</v>
      </c>
      <c r="K1625" s="152" t="s">
        <v>7342</v>
      </c>
      <c r="L1625" s="153">
        <v>45627</v>
      </c>
      <c r="M1625" s="154">
        <v>128850</v>
      </c>
      <c r="N1625" s="154">
        <v>111670</v>
      </c>
    </row>
    <row r="1626" spans="1:14" ht="13.75" customHeight="1" x14ac:dyDescent="0.35">
      <c r="A1626" s="151" t="s">
        <v>7343</v>
      </c>
      <c r="B1626" s="152" t="s">
        <v>7344</v>
      </c>
      <c r="C1626" s="152" t="s">
        <v>150</v>
      </c>
      <c r="D1626" s="152" t="s">
        <v>8103</v>
      </c>
      <c r="E1626" s="151" t="s">
        <v>163</v>
      </c>
      <c r="F1626" s="152" t="s">
        <v>1153</v>
      </c>
      <c r="G1626" s="152" t="s">
        <v>7345</v>
      </c>
      <c r="H1626" s="152" t="s">
        <v>7346</v>
      </c>
      <c r="I1626" s="152" t="s">
        <v>480</v>
      </c>
      <c r="J1626" s="152" t="s">
        <v>7347</v>
      </c>
      <c r="K1626" s="152" t="s">
        <v>7348</v>
      </c>
      <c r="L1626" s="153">
        <v>45536</v>
      </c>
      <c r="M1626" s="154">
        <v>229594.5</v>
      </c>
      <c r="N1626" s="154">
        <v>156889.54999999999</v>
      </c>
    </row>
    <row r="1627" spans="1:14" ht="13.75" customHeight="1" x14ac:dyDescent="0.35">
      <c r="A1627" s="151" t="s">
        <v>7349</v>
      </c>
      <c r="B1627" s="152" t="s">
        <v>4380</v>
      </c>
      <c r="C1627" s="152" t="s">
        <v>7350</v>
      </c>
      <c r="D1627" s="152" t="s">
        <v>1834</v>
      </c>
      <c r="E1627" s="151" t="s">
        <v>163</v>
      </c>
      <c r="F1627" s="152" t="s">
        <v>1835</v>
      </c>
      <c r="G1627" s="152" t="s">
        <v>154</v>
      </c>
      <c r="H1627" s="152" t="s">
        <v>4551</v>
      </c>
      <c r="I1627" s="152" t="s">
        <v>7351</v>
      </c>
      <c r="J1627" s="152" t="s">
        <v>7352</v>
      </c>
      <c r="K1627" s="152" t="s">
        <v>7353</v>
      </c>
      <c r="L1627" s="153">
        <v>45529</v>
      </c>
      <c r="M1627" s="154">
        <v>217216.45</v>
      </c>
      <c r="N1627" s="154">
        <v>144811</v>
      </c>
    </row>
    <row r="1628" spans="1:14" ht="13.75" customHeight="1" x14ac:dyDescent="0.35">
      <c r="A1628" s="151" t="s">
        <v>7354</v>
      </c>
      <c r="B1628" s="152" t="s">
        <v>7355</v>
      </c>
      <c r="C1628" s="152" t="s">
        <v>6322</v>
      </c>
      <c r="D1628" s="152" t="s">
        <v>6362</v>
      </c>
      <c r="E1628" s="151" t="s">
        <v>260</v>
      </c>
      <c r="F1628" s="152" t="s">
        <v>6363</v>
      </c>
      <c r="G1628" s="152" t="s">
        <v>154</v>
      </c>
      <c r="H1628" s="152" t="s">
        <v>8104</v>
      </c>
      <c r="I1628" s="152" t="s">
        <v>7356</v>
      </c>
      <c r="J1628" s="152" t="s">
        <v>7357</v>
      </c>
      <c r="K1628" s="152" t="s">
        <v>7358</v>
      </c>
      <c r="L1628" s="153">
        <v>45352</v>
      </c>
      <c r="M1628" s="154">
        <v>1985230.09</v>
      </c>
      <c r="N1628" s="154">
        <v>1571640.52</v>
      </c>
    </row>
    <row r="1629" spans="1:14" ht="13.75" customHeight="1" x14ac:dyDescent="0.35">
      <c r="A1629" s="151" t="s">
        <v>7359</v>
      </c>
      <c r="B1629" s="152" t="s">
        <v>7360</v>
      </c>
      <c r="C1629" s="152" t="s">
        <v>150</v>
      </c>
      <c r="D1629" s="152" t="s">
        <v>1136</v>
      </c>
      <c r="E1629" s="151" t="s">
        <v>260</v>
      </c>
      <c r="F1629" s="152" t="s">
        <v>319</v>
      </c>
      <c r="G1629" s="152" t="s">
        <v>154</v>
      </c>
      <c r="H1629" s="152" t="s">
        <v>6990</v>
      </c>
      <c r="I1629" s="152" t="s">
        <v>7361</v>
      </c>
      <c r="J1629" s="152" t="s">
        <v>7362</v>
      </c>
      <c r="K1629" s="152" t="s">
        <v>7363</v>
      </c>
      <c r="L1629" s="153">
        <v>45555</v>
      </c>
      <c r="M1629" s="154">
        <v>180000</v>
      </c>
      <c r="N1629" s="154">
        <v>151500</v>
      </c>
    </row>
    <row r="1630" spans="1:14" ht="13.75" customHeight="1" x14ac:dyDescent="0.35">
      <c r="A1630" s="151" t="s">
        <v>7364</v>
      </c>
      <c r="B1630" s="152" t="s">
        <v>7365</v>
      </c>
      <c r="C1630" s="152" t="s">
        <v>150</v>
      </c>
      <c r="D1630" s="152" t="s">
        <v>2356</v>
      </c>
      <c r="E1630" s="151" t="s">
        <v>260</v>
      </c>
      <c r="F1630" s="152" t="s">
        <v>6649</v>
      </c>
      <c r="G1630" s="152" t="s">
        <v>154</v>
      </c>
      <c r="H1630" s="152" t="s">
        <v>7366</v>
      </c>
      <c r="I1630" s="152" t="s">
        <v>480</v>
      </c>
      <c r="J1630" s="152" t="s">
        <v>3630</v>
      </c>
      <c r="K1630" s="152" t="s">
        <v>3630</v>
      </c>
      <c r="L1630" s="153">
        <v>45323</v>
      </c>
      <c r="M1630" s="154">
        <v>309900</v>
      </c>
      <c r="N1630" s="154">
        <v>242755</v>
      </c>
    </row>
    <row r="1631" spans="1:14" ht="13.75" customHeight="1" x14ac:dyDescent="0.35">
      <c r="A1631" s="151" t="s">
        <v>7367</v>
      </c>
      <c r="B1631" s="152" t="s">
        <v>7368</v>
      </c>
      <c r="C1631" s="152" t="s">
        <v>150</v>
      </c>
      <c r="D1631" s="152" t="s">
        <v>326</v>
      </c>
      <c r="E1631" s="151" t="s">
        <v>260</v>
      </c>
      <c r="F1631" s="152" t="s">
        <v>1153</v>
      </c>
      <c r="G1631" s="152" t="s">
        <v>154</v>
      </c>
      <c r="H1631" s="152" t="s">
        <v>7369</v>
      </c>
      <c r="I1631" s="152" t="s">
        <v>4981</v>
      </c>
      <c r="J1631" s="152" t="s">
        <v>3630</v>
      </c>
      <c r="K1631" s="152" t="s">
        <v>3630</v>
      </c>
      <c r="L1631" s="153">
        <v>45566</v>
      </c>
      <c r="M1631" s="154">
        <v>342091.18</v>
      </c>
      <c r="N1631" s="154">
        <v>290777.52</v>
      </c>
    </row>
    <row r="1632" spans="1:14" ht="13.75" customHeight="1" x14ac:dyDescent="0.35">
      <c r="A1632" s="151" t="s">
        <v>7370</v>
      </c>
      <c r="B1632" s="152" t="s">
        <v>7371</v>
      </c>
      <c r="C1632" s="152" t="s">
        <v>150</v>
      </c>
      <c r="D1632" s="152" t="s">
        <v>318</v>
      </c>
      <c r="E1632" s="151" t="s">
        <v>260</v>
      </c>
      <c r="F1632" s="152" t="s">
        <v>319</v>
      </c>
      <c r="G1632" s="152" t="s">
        <v>154</v>
      </c>
      <c r="H1632" s="152" t="s">
        <v>937</v>
      </c>
      <c r="I1632" s="152" t="s">
        <v>7372</v>
      </c>
      <c r="J1632" s="152" t="s">
        <v>7373</v>
      </c>
      <c r="K1632" s="152" t="s">
        <v>7374</v>
      </c>
      <c r="L1632" s="153">
        <v>45566</v>
      </c>
      <c r="M1632" s="154">
        <v>137322.01</v>
      </c>
      <c r="N1632" s="154">
        <v>116723.71</v>
      </c>
    </row>
    <row r="1633" spans="1:14" ht="13.75" customHeight="1" x14ac:dyDescent="0.35">
      <c r="A1633" s="151" t="s">
        <v>7375</v>
      </c>
      <c r="B1633" s="152" t="s">
        <v>7376</v>
      </c>
      <c r="C1633" s="152" t="s">
        <v>150</v>
      </c>
      <c r="D1633" s="152" t="s">
        <v>318</v>
      </c>
      <c r="E1633" s="151" t="s">
        <v>260</v>
      </c>
      <c r="F1633" s="152" t="s">
        <v>319</v>
      </c>
      <c r="G1633" s="152" t="s">
        <v>154</v>
      </c>
      <c r="H1633" s="152" t="s">
        <v>937</v>
      </c>
      <c r="I1633" s="152" t="s">
        <v>7372</v>
      </c>
      <c r="J1633" s="152" t="s">
        <v>7373</v>
      </c>
      <c r="K1633" s="152" t="s">
        <v>7377</v>
      </c>
      <c r="L1633" s="153">
        <v>45566</v>
      </c>
      <c r="M1633" s="154">
        <v>137322.01</v>
      </c>
      <c r="N1633" s="154">
        <v>116723.71</v>
      </c>
    </row>
    <row r="1634" spans="1:14" ht="13.75" customHeight="1" x14ac:dyDescent="0.35">
      <c r="A1634" s="151" t="s">
        <v>7378</v>
      </c>
      <c r="B1634" s="152" t="s">
        <v>7379</v>
      </c>
      <c r="C1634" s="152" t="s">
        <v>150</v>
      </c>
      <c r="D1634" s="152" t="s">
        <v>318</v>
      </c>
      <c r="E1634" s="151" t="s">
        <v>260</v>
      </c>
      <c r="F1634" s="152" t="s">
        <v>319</v>
      </c>
      <c r="G1634" s="152" t="s">
        <v>154</v>
      </c>
      <c r="H1634" s="152" t="s">
        <v>937</v>
      </c>
      <c r="I1634" s="152" t="s">
        <v>7372</v>
      </c>
      <c r="J1634" s="152" t="s">
        <v>7373</v>
      </c>
      <c r="K1634" s="152" t="s">
        <v>7380</v>
      </c>
      <c r="L1634" s="153">
        <v>45566</v>
      </c>
      <c r="M1634" s="154">
        <v>137322.01</v>
      </c>
      <c r="N1634" s="154">
        <v>116723.71</v>
      </c>
    </row>
    <row r="1635" spans="1:14" ht="13.75" customHeight="1" x14ac:dyDescent="0.35">
      <c r="A1635" s="151" t="s">
        <v>7381</v>
      </c>
      <c r="B1635" s="152" t="s">
        <v>7382</v>
      </c>
      <c r="C1635" s="152" t="s">
        <v>150</v>
      </c>
      <c r="D1635" s="152" t="s">
        <v>318</v>
      </c>
      <c r="E1635" s="151" t="s">
        <v>260</v>
      </c>
      <c r="F1635" s="152" t="s">
        <v>319</v>
      </c>
      <c r="G1635" s="152" t="s">
        <v>154</v>
      </c>
      <c r="H1635" s="152" t="s">
        <v>937</v>
      </c>
      <c r="I1635" s="152" t="s">
        <v>7372</v>
      </c>
      <c r="J1635" s="152" t="s">
        <v>7373</v>
      </c>
      <c r="K1635" s="152" t="s">
        <v>7380</v>
      </c>
      <c r="L1635" s="153">
        <v>45566</v>
      </c>
      <c r="M1635" s="154">
        <v>137322.01</v>
      </c>
      <c r="N1635" s="154">
        <v>116723.71</v>
      </c>
    </row>
    <row r="1636" spans="1:14" ht="13.75" customHeight="1" x14ac:dyDescent="0.35">
      <c r="A1636" s="151" t="s">
        <v>7383</v>
      </c>
      <c r="B1636" s="152" t="s">
        <v>7384</v>
      </c>
      <c r="C1636" s="152" t="s">
        <v>150</v>
      </c>
      <c r="D1636" s="152" t="s">
        <v>318</v>
      </c>
      <c r="E1636" s="151" t="s">
        <v>260</v>
      </c>
      <c r="F1636" s="152" t="s">
        <v>319</v>
      </c>
      <c r="G1636" s="152" t="s">
        <v>154</v>
      </c>
      <c r="H1636" s="152" t="s">
        <v>937</v>
      </c>
      <c r="I1636" s="152" t="s">
        <v>7372</v>
      </c>
      <c r="J1636" s="152" t="s">
        <v>7373</v>
      </c>
      <c r="K1636" s="152" t="s">
        <v>7380</v>
      </c>
      <c r="L1636" s="153">
        <v>45566</v>
      </c>
      <c r="M1636" s="154">
        <v>137322.01</v>
      </c>
      <c r="N1636" s="154">
        <v>116723.71</v>
      </c>
    </row>
    <row r="1637" spans="1:14" ht="13.75" customHeight="1" x14ac:dyDescent="0.35">
      <c r="A1637" s="151" t="s">
        <v>7385</v>
      </c>
      <c r="B1637" s="152" t="s">
        <v>7386</v>
      </c>
      <c r="C1637" s="152" t="s">
        <v>150</v>
      </c>
      <c r="D1637" s="152" t="s">
        <v>318</v>
      </c>
      <c r="E1637" s="151" t="s">
        <v>260</v>
      </c>
      <c r="F1637" s="152" t="s">
        <v>319</v>
      </c>
      <c r="G1637" s="152" t="s">
        <v>154</v>
      </c>
      <c r="H1637" s="152" t="s">
        <v>937</v>
      </c>
      <c r="I1637" s="152" t="s">
        <v>7372</v>
      </c>
      <c r="J1637" s="152" t="s">
        <v>7373</v>
      </c>
      <c r="K1637" s="152" t="s">
        <v>7380</v>
      </c>
      <c r="L1637" s="153">
        <v>45566</v>
      </c>
      <c r="M1637" s="154">
        <v>137322.01</v>
      </c>
      <c r="N1637" s="154">
        <v>116723.71</v>
      </c>
    </row>
    <row r="1638" spans="1:14" ht="13.75" customHeight="1" x14ac:dyDescent="0.35">
      <c r="A1638" s="151" t="s">
        <v>7387</v>
      </c>
      <c r="B1638" s="152" t="s">
        <v>7388</v>
      </c>
      <c r="C1638" s="152" t="s">
        <v>150</v>
      </c>
      <c r="D1638" s="152" t="s">
        <v>318</v>
      </c>
      <c r="E1638" s="151" t="s">
        <v>260</v>
      </c>
      <c r="F1638" s="152" t="s">
        <v>319</v>
      </c>
      <c r="G1638" s="152" t="s">
        <v>154</v>
      </c>
      <c r="H1638" s="152" t="s">
        <v>937</v>
      </c>
      <c r="I1638" s="152" t="s">
        <v>7372</v>
      </c>
      <c r="J1638" s="152" t="s">
        <v>7373</v>
      </c>
      <c r="K1638" s="152" t="s">
        <v>7389</v>
      </c>
      <c r="L1638" s="153">
        <v>45566</v>
      </c>
      <c r="M1638" s="154">
        <v>137322.01</v>
      </c>
      <c r="N1638" s="154">
        <v>116723.71</v>
      </c>
    </row>
    <row r="1639" spans="1:14" ht="13.75" customHeight="1" x14ac:dyDescent="0.35">
      <c r="A1639" s="151" t="s">
        <v>7390</v>
      </c>
      <c r="B1639" s="152" t="s">
        <v>7391</v>
      </c>
      <c r="C1639" s="152" t="s">
        <v>150</v>
      </c>
      <c r="D1639" s="152" t="s">
        <v>318</v>
      </c>
      <c r="E1639" s="151" t="s">
        <v>260</v>
      </c>
      <c r="F1639" s="152" t="s">
        <v>319</v>
      </c>
      <c r="G1639" s="152" t="s">
        <v>154</v>
      </c>
      <c r="H1639" s="152" t="s">
        <v>937</v>
      </c>
      <c r="I1639" s="152" t="s">
        <v>7372</v>
      </c>
      <c r="J1639" s="152" t="s">
        <v>7373</v>
      </c>
      <c r="K1639" s="152" t="s">
        <v>7389</v>
      </c>
      <c r="L1639" s="153">
        <v>45566</v>
      </c>
      <c r="M1639" s="154">
        <v>137322.01</v>
      </c>
      <c r="N1639" s="154">
        <v>116723.71</v>
      </c>
    </row>
    <row r="1640" spans="1:14" ht="13.75" customHeight="1" x14ac:dyDescent="0.35">
      <c r="A1640" s="151" t="s">
        <v>7392</v>
      </c>
      <c r="B1640" s="152" t="s">
        <v>7393</v>
      </c>
      <c r="C1640" s="152" t="s">
        <v>150</v>
      </c>
      <c r="D1640" s="152" t="s">
        <v>318</v>
      </c>
      <c r="E1640" s="151" t="s">
        <v>260</v>
      </c>
      <c r="F1640" s="152" t="s">
        <v>319</v>
      </c>
      <c r="G1640" s="152" t="s">
        <v>154</v>
      </c>
      <c r="H1640" s="152" t="s">
        <v>937</v>
      </c>
      <c r="I1640" s="152" t="s">
        <v>7372</v>
      </c>
      <c r="J1640" s="152" t="s">
        <v>7373</v>
      </c>
      <c r="K1640" s="152" t="s">
        <v>7389</v>
      </c>
      <c r="L1640" s="153">
        <v>45566</v>
      </c>
      <c r="M1640" s="154">
        <v>137322.01</v>
      </c>
      <c r="N1640" s="154">
        <v>116723.71</v>
      </c>
    </row>
    <row r="1641" spans="1:14" ht="13.75" customHeight="1" x14ac:dyDescent="0.35">
      <c r="A1641" s="151" t="s">
        <v>7394</v>
      </c>
      <c r="B1641" s="152" t="s">
        <v>7395</v>
      </c>
      <c r="C1641" s="152" t="s">
        <v>150</v>
      </c>
      <c r="D1641" s="152" t="s">
        <v>318</v>
      </c>
      <c r="E1641" s="151" t="s">
        <v>260</v>
      </c>
      <c r="F1641" s="152" t="s">
        <v>319</v>
      </c>
      <c r="G1641" s="152" t="s">
        <v>154</v>
      </c>
      <c r="H1641" s="152" t="s">
        <v>937</v>
      </c>
      <c r="I1641" s="152" t="s">
        <v>7372</v>
      </c>
      <c r="J1641" s="152" t="s">
        <v>7373</v>
      </c>
      <c r="K1641" s="152" t="s">
        <v>7389</v>
      </c>
      <c r="L1641" s="153">
        <v>45566</v>
      </c>
      <c r="M1641" s="154">
        <v>137322.01</v>
      </c>
      <c r="N1641" s="154">
        <v>116723.71</v>
      </c>
    </row>
    <row r="1642" spans="1:14" ht="13.75" customHeight="1" x14ac:dyDescent="0.35">
      <c r="A1642" s="151" t="s">
        <v>7396</v>
      </c>
      <c r="B1642" s="152" t="s">
        <v>7397</v>
      </c>
      <c r="C1642" s="152" t="s">
        <v>150</v>
      </c>
      <c r="D1642" s="152" t="s">
        <v>318</v>
      </c>
      <c r="E1642" s="151" t="s">
        <v>260</v>
      </c>
      <c r="F1642" s="152" t="s">
        <v>319</v>
      </c>
      <c r="G1642" s="152" t="s">
        <v>154</v>
      </c>
      <c r="H1642" s="152" t="s">
        <v>937</v>
      </c>
      <c r="I1642" s="152" t="s">
        <v>7372</v>
      </c>
      <c r="J1642" s="152" t="s">
        <v>7373</v>
      </c>
      <c r="K1642" s="152" t="s">
        <v>7389</v>
      </c>
      <c r="L1642" s="153">
        <v>45566</v>
      </c>
      <c r="M1642" s="154">
        <v>137322.01</v>
      </c>
      <c r="N1642" s="154">
        <v>116723.71</v>
      </c>
    </row>
    <row r="1643" spans="1:14" ht="13.75" customHeight="1" x14ac:dyDescent="0.35">
      <c r="A1643" s="151" t="s">
        <v>7398</v>
      </c>
      <c r="B1643" s="152" t="s">
        <v>7399</v>
      </c>
      <c r="C1643" s="152" t="s">
        <v>150</v>
      </c>
      <c r="D1643" s="152" t="s">
        <v>318</v>
      </c>
      <c r="E1643" s="151" t="s">
        <v>260</v>
      </c>
      <c r="F1643" s="152" t="s">
        <v>319</v>
      </c>
      <c r="G1643" s="152" t="s">
        <v>154</v>
      </c>
      <c r="H1643" s="152" t="s">
        <v>937</v>
      </c>
      <c r="I1643" s="152" t="s">
        <v>7372</v>
      </c>
      <c r="J1643" s="152" t="s">
        <v>7373</v>
      </c>
      <c r="K1643" s="152" t="s">
        <v>7389</v>
      </c>
      <c r="L1643" s="153">
        <v>45566</v>
      </c>
      <c r="M1643" s="154">
        <v>137322.01</v>
      </c>
      <c r="N1643" s="154">
        <v>116723.71</v>
      </c>
    </row>
    <row r="1644" spans="1:14" ht="13.75" customHeight="1" x14ac:dyDescent="0.35">
      <c r="A1644" s="151" t="s">
        <v>7400</v>
      </c>
      <c r="B1644" s="152" t="s">
        <v>7401</v>
      </c>
      <c r="C1644" s="152" t="s">
        <v>150</v>
      </c>
      <c r="D1644" s="152" t="s">
        <v>318</v>
      </c>
      <c r="E1644" s="151" t="s">
        <v>260</v>
      </c>
      <c r="F1644" s="152" t="s">
        <v>319</v>
      </c>
      <c r="G1644" s="152" t="s">
        <v>154</v>
      </c>
      <c r="H1644" s="152" t="s">
        <v>937</v>
      </c>
      <c r="I1644" s="152" t="s">
        <v>7372</v>
      </c>
      <c r="J1644" s="152" t="s">
        <v>7373</v>
      </c>
      <c r="K1644" s="152" t="s">
        <v>7389</v>
      </c>
      <c r="L1644" s="153">
        <v>45566</v>
      </c>
      <c r="M1644" s="154">
        <v>137322.04999999999</v>
      </c>
      <c r="N1644" s="154">
        <v>116723.75</v>
      </c>
    </row>
    <row r="1645" spans="1:14" ht="13.75" customHeight="1" x14ac:dyDescent="0.35">
      <c r="A1645" s="151" t="s">
        <v>7402</v>
      </c>
      <c r="B1645" s="152" t="s">
        <v>7403</v>
      </c>
      <c r="C1645" s="152" t="s">
        <v>150</v>
      </c>
      <c r="D1645" s="152" t="s">
        <v>318</v>
      </c>
      <c r="E1645" s="151" t="s">
        <v>260</v>
      </c>
      <c r="F1645" s="152" t="s">
        <v>319</v>
      </c>
      <c r="G1645" s="152" t="s">
        <v>154</v>
      </c>
      <c r="H1645" s="152" t="s">
        <v>7404</v>
      </c>
      <c r="I1645" s="152" t="s">
        <v>2302</v>
      </c>
      <c r="J1645" s="152" t="s">
        <v>7405</v>
      </c>
      <c r="K1645" s="152" t="s">
        <v>7406</v>
      </c>
      <c r="L1645" s="153">
        <v>45627</v>
      </c>
      <c r="M1645" s="154">
        <v>137945</v>
      </c>
      <c r="N1645" s="154">
        <v>119552.34</v>
      </c>
    </row>
    <row r="1646" spans="1:14" ht="13.75" customHeight="1" x14ac:dyDescent="0.35">
      <c r="A1646" s="151" t="s">
        <v>7407</v>
      </c>
      <c r="B1646" s="152" t="s">
        <v>7408</v>
      </c>
      <c r="C1646" s="152" t="s">
        <v>150</v>
      </c>
      <c r="D1646" s="152" t="s">
        <v>1152</v>
      </c>
      <c r="E1646" s="151" t="s">
        <v>260</v>
      </c>
      <c r="F1646" s="152" t="s">
        <v>6649</v>
      </c>
      <c r="G1646" s="152" t="s">
        <v>154</v>
      </c>
      <c r="H1646" s="152" t="s">
        <v>8105</v>
      </c>
      <c r="I1646" s="152" t="s">
        <v>7409</v>
      </c>
      <c r="J1646" s="152" t="s">
        <v>3630</v>
      </c>
      <c r="K1646" s="152" t="s">
        <v>4981</v>
      </c>
      <c r="L1646" s="153">
        <v>45566</v>
      </c>
      <c r="M1646" s="154">
        <v>498900.29</v>
      </c>
      <c r="N1646" s="154">
        <v>424065.27</v>
      </c>
    </row>
    <row r="1647" spans="1:14" ht="13.75" customHeight="1" x14ac:dyDescent="0.35">
      <c r="A1647" s="151" t="s">
        <v>7410</v>
      </c>
      <c r="B1647" s="152" t="s">
        <v>7411</v>
      </c>
      <c r="C1647" s="152" t="s">
        <v>150</v>
      </c>
      <c r="D1647" s="152" t="s">
        <v>1152</v>
      </c>
      <c r="E1647" s="151" t="s">
        <v>260</v>
      </c>
      <c r="F1647" s="152" t="s">
        <v>6649</v>
      </c>
      <c r="G1647" s="152" t="s">
        <v>154</v>
      </c>
      <c r="H1647" s="152" t="s">
        <v>7412</v>
      </c>
      <c r="I1647" s="152" t="s">
        <v>480</v>
      </c>
      <c r="J1647" s="152" t="s">
        <v>3630</v>
      </c>
      <c r="K1647" s="152" t="s">
        <v>4981</v>
      </c>
      <c r="L1647" s="153">
        <v>45597</v>
      </c>
      <c r="M1647" s="154">
        <v>1492792.3200000001</v>
      </c>
      <c r="N1647" s="154">
        <v>1281313.3500000001</v>
      </c>
    </row>
    <row r="1648" spans="1:14" ht="13.75" customHeight="1" x14ac:dyDescent="0.35">
      <c r="A1648" s="151" t="s">
        <v>7413</v>
      </c>
      <c r="B1648" s="152" t="s">
        <v>7414</v>
      </c>
      <c r="C1648" s="152" t="s">
        <v>150</v>
      </c>
      <c r="D1648" s="152" t="s">
        <v>1152</v>
      </c>
      <c r="E1648" s="151" t="s">
        <v>260</v>
      </c>
      <c r="F1648" s="152" t="s">
        <v>6649</v>
      </c>
      <c r="G1648" s="152" t="s">
        <v>154</v>
      </c>
      <c r="H1648" s="152" t="s">
        <v>8106</v>
      </c>
      <c r="I1648" s="152" t="s">
        <v>480</v>
      </c>
      <c r="J1648" s="152" t="s">
        <v>3630</v>
      </c>
      <c r="K1648" s="152" t="s">
        <v>4981</v>
      </c>
      <c r="L1648" s="153">
        <v>45566</v>
      </c>
      <c r="M1648" s="154">
        <v>1025182.18</v>
      </c>
      <c r="N1648" s="154">
        <v>871404.89</v>
      </c>
    </row>
    <row r="1649" spans="1:14" ht="13.75" customHeight="1" x14ac:dyDescent="0.35">
      <c r="A1649" s="151" t="s">
        <v>7415</v>
      </c>
      <c r="B1649" s="152" t="s">
        <v>7416</v>
      </c>
      <c r="C1649" s="152" t="s">
        <v>150</v>
      </c>
      <c r="D1649" s="152" t="s">
        <v>1152</v>
      </c>
      <c r="E1649" s="151" t="s">
        <v>260</v>
      </c>
      <c r="F1649" s="152" t="s">
        <v>6649</v>
      </c>
      <c r="G1649" s="152" t="s">
        <v>154</v>
      </c>
      <c r="H1649" s="152" t="s">
        <v>8107</v>
      </c>
      <c r="I1649" s="152" t="s">
        <v>150</v>
      </c>
      <c r="J1649" s="152" t="s">
        <v>150</v>
      </c>
      <c r="K1649" s="152" t="s">
        <v>4981</v>
      </c>
      <c r="L1649" s="153">
        <v>45566</v>
      </c>
      <c r="M1649" s="154">
        <v>156097</v>
      </c>
      <c r="N1649" s="154">
        <v>132682.45000000001</v>
      </c>
    </row>
    <row r="1650" spans="1:14" ht="13.75" customHeight="1" x14ac:dyDescent="0.35">
      <c r="A1650" s="151" t="s">
        <v>7417</v>
      </c>
      <c r="B1650" s="152" t="s">
        <v>7418</v>
      </c>
      <c r="C1650" s="152" t="s">
        <v>150</v>
      </c>
      <c r="D1650" s="152" t="s">
        <v>1152</v>
      </c>
      <c r="E1650" s="151" t="s">
        <v>260</v>
      </c>
      <c r="F1650" s="152" t="s">
        <v>6649</v>
      </c>
      <c r="G1650" s="152" t="s">
        <v>154</v>
      </c>
      <c r="H1650" s="152" t="s">
        <v>7419</v>
      </c>
      <c r="I1650" s="152" t="s">
        <v>480</v>
      </c>
      <c r="J1650" s="152" t="s">
        <v>4981</v>
      </c>
      <c r="K1650" s="152" t="s">
        <v>4981</v>
      </c>
      <c r="L1650" s="153">
        <v>45566</v>
      </c>
      <c r="M1650" s="154">
        <v>382502.43</v>
      </c>
      <c r="N1650" s="154">
        <v>325127.07</v>
      </c>
    </row>
    <row r="1651" spans="1:14" ht="13.75" customHeight="1" x14ac:dyDescent="0.35">
      <c r="A1651" s="151" t="s">
        <v>7420</v>
      </c>
      <c r="B1651" s="152" t="s">
        <v>7421</v>
      </c>
      <c r="C1651" s="152" t="s">
        <v>150</v>
      </c>
      <c r="D1651" s="152" t="s">
        <v>7422</v>
      </c>
      <c r="E1651" s="151" t="s">
        <v>260</v>
      </c>
      <c r="F1651" s="152" t="s">
        <v>6649</v>
      </c>
      <c r="G1651" s="152" t="s">
        <v>154</v>
      </c>
      <c r="H1651" s="152" t="s">
        <v>7423</v>
      </c>
      <c r="I1651" s="152" t="s">
        <v>150</v>
      </c>
      <c r="J1651" s="152" t="s">
        <v>4981</v>
      </c>
      <c r="K1651" s="152" t="s">
        <v>4981</v>
      </c>
      <c r="L1651" s="153">
        <v>45505</v>
      </c>
      <c r="M1651" s="154">
        <v>596028</v>
      </c>
      <c r="N1651" s="154">
        <v>496690</v>
      </c>
    </row>
    <row r="1652" spans="1:14" ht="13.75" customHeight="1" x14ac:dyDescent="0.35">
      <c r="A1652" s="151" t="s">
        <v>7424</v>
      </c>
      <c r="B1652" s="152" t="s">
        <v>7425</v>
      </c>
      <c r="C1652" s="152" t="s">
        <v>150</v>
      </c>
      <c r="D1652" s="152" t="s">
        <v>7422</v>
      </c>
      <c r="E1652" s="151" t="s">
        <v>260</v>
      </c>
      <c r="F1652" s="152" t="s">
        <v>6649</v>
      </c>
      <c r="G1652" s="152" t="s">
        <v>154</v>
      </c>
      <c r="H1652" s="152" t="s">
        <v>7426</v>
      </c>
      <c r="I1652" s="152" t="s">
        <v>4981</v>
      </c>
      <c r="J1652" s="152" t="s">
        <v>4981</v>
      </c>
      <c r="K1652" s="152" t="s">
        <v>3630</v>
      </c>
      <c r="L1652" s="153">
        <v>45566</v>
      </c>
      <c r="M1652" s="154">
        <v>261590</v>
      </c>
      <c r="N1652" s="154">
        <v>222351.49</v>
      </c>
    </row>
    <row r="1653" spans="1:14" ht="13.75" customHeight="1" x14ac:dyDescent="0.35">
      <c r="A1653" s="151" t="s">
        <v>7427</v>
      </c>
      <c r="B1653" s="152" t="s">
        <v>7428</v>
      </c>
      <c r="C1653" s="152" t="s">
        <v>150</v>
      </c>
      <c r="D1653" s="152" t="s">
        <v>7422</v>
      </c>
      <c r="E1653" s="151" t="s">
        <v>260</v>
      </c>
      <c r="F1653" s="152" t="s">
        <v>6649</v>
      </c>
      <c r="G1653" s="152" t="s">
        <v>154</v>
      </c>
      <c r="H1653" s="152" t="s">
        <v>7429</v>
      </c>
      <c r="I1653" s="152" t="s">
        <v>4981</v>
      </c>
      <c r="J1653" s="152" t="s">
        <v>4981</v>
      </c>
      <c r="K1653" s="152" t="s">
        <v>3630</v>
      </c>
      <c r="L1653" s="153">
        <v>45474</v>
      </c>
      <c r="M1653" s="154">
        <v>277598.64</v>
      </c>
      <c r="N1653" s="154">
        <v>229018.89</v>
      </c>
    </row>
    <row r="1654" spans="1:14" ht="13.75" customHeight="1" x14ac:dyDescent="0.35">
      <c r="A1654" s="151" t="s">
        <v>7430</v>
      </c>
      <c r="B1654" s="152" t="s">
        <v>7431</v>
      </c>
      <c r="C1654" s="152" t="s">
        <v>150</v>
      </c>
      <c r="D1654" s="152" t="s">
        <v>318</v>
      </c>
      <c r="E1654" s="151" t="s">
        <v>260</v>
      </c>
      <c r="F1654" s="152" t="s">
        <v>319</v>
      </c>
      <c r="G1654" s="152" t="s">
        <v>154</v>
      </c>
      <c r="H1654" s="152" t="s">
        <v>7432</v>
      </c>
      <c r="I1654" s="152" t="s">
        <v>7433</v>
      </c>
      <c r="J1654" s="152" t="s">
        <v>150</v>
      </c>
      <c r="K1654" s="152" t="s">
        <v>7434</v>
      </c>
      <c r="L1654" s="153">
        <v>45536</v>
      </c>
      <c r="M1654" s="154">
        <v>135029.87</v>
      </c>
      <c r="N1654" s="154">
        <v>113650.14</v>
      </c>
    </row>
    <row r="1655" spans="1:14" ht="13.75" customHeight="1" x14ac:dyDescent="0.35">
      <c r="A1655" s="151" t="s">
        <v>7435</v>
      </c>
      <c r="B1655" s="152" t="s">
        <v>7436</v>
      </c>
      <c r="C1655" s="152" t="s">
        <v>150</v>
      </c>
      <c r="D1655" s="152" t="s">
        <v>318</v>
      </c>
      <c r="E1655" s="151" t="s">
        <v>260</v>
      </c>
      <c r="F1655" s="152" t="s">
        <v>319</v>
      </c>
      <c r="G1655" s="152" t="s">
        <v>154</v>
      </c>
      <c r="H1655" s="152" t="s">
        <v>7437</v>
      </c>
      <c r="I1655" s="152" t="s">
        <v>7433</v>
      </c>
      <c r="J1655" s="152" t="s">
        <v>150</v>
      </c>
      <c r="K1655" s="152" t="s">
        <v>7438</v>
      </c>
      <c r="L1655" s="153">
        <v>45658</v>
      </c>
      <c r="M1655" s="154">
        <v>135029.74</v>
      </c>
      <c r="N1655" s="154">
        <v>118151.02</v>
      </c>
    </row>
    <row r="1656" spans="1:14" ht="13.75" customHeight="1" x14ac:dyDescent="0.35">
      <c r="A1656" s="151" t="s">
        <v>7439</v>
      </c>
      <c r="B1656" s="152" t="s">
        <v>7440</v>
      </c>
      <c r="C1656" s="152" t="s">
        <v>150</v>
      </c>
      <c r="D1656" s="152" t="s">
        <v>5223</v>
      </c>
      <c r="E1656" s="151" t="s">
        <v>260</v>
      </c>
      <c r="F1656" s="152" t="s">
        <v>1766</v>
      </c>
      <c r="G1656" s="152" t="s">
        <v>3495</v>
      </c>
      <c r="H1656" s="152" t="s">
        <v>8108</v>
      </c>
      <c r="I1656" s="152" t="s">
        <v>4981</v>
      </c>
      <c r="J1656" s="152" t="s">
        <v>4981</v>
      </c>
      <c r="K1656" s="152" t="s">
        <v>4981</v>
      </c>
      <c r="L1656" s="153">
        <v>45413</v>
      </c>
      <c r="M1656" s="154">
        <v>151787.06</v>
      </c>
      <c r="N1656" s="154">
        <v>122694.56</v>
      </c>
    </row>
    <row r="1657" spans="1:14" ht="13.75" customHeight="1" x14ac:dyDescent="0.35">
      <c r="A1657" s="151" t="s">
        <v>7441</v>
      </c>
      <c r="B1657" s="152" t="s">
        <v>7442</v>
      </c>
      <c r="C1657" s="152" t="s">
        <v>150</v>
      </c>
      <c r="D1657" s="152" t="s">
        <v>2729</v>
      </c>
      <c r="E1657" s="151" t="s">
        <v>845</v>
      </c>
      <c r="F1657" s="152" t="s">
        <v>6460</v>
      </c>
      <c r="G1657" s="152" t="s">
        <v>154</v>
      </c>
      <c r="H1657" s="152" t="s">
        <v>480</v>
      </c>
      <c r="I1657" s="152" t="s">
        <v>150</v>
      </c>
      <c r="J1657" s="152" t="s">
        <v>4981</v>
      </c>
      <c r="K1657" s="152" t="s">
        <v>4981</v>
      </c>
      <c r="L1657" s="153">
        <v>45657</v>
      </c>
      <c r="M1657" s="154">
        <v>2735462.05</v>
      </c>
      <c r="N1657" s="154">
        <v>2279551.65</v>
      </c>
    </row>
    <row r="1658" spans="1:14" ht="13.75" customHeight="1" x14ac:dyDescent="0.35">
      <c r="A1658" s="151" t="s">
        <v>7443</v>
      </c>
      <c r="B1658" s="152" t="s">
        <v>7444</v>
      </c>
      <c r="C1658" s="152" t="s">
        <v>150</v>
      </c>
      <c r="D1658" s="152" t="s">
        <v>326</v>
      </c>
      <c r="E1658" s="151" t="s">
        <v>260</v>
      </c>
      <c r="F1658" s="152" t="s">
        <v>1153</v>
      </c>
      <c r="G1658" s="152" t="s">
        <v>220</v>
      </c>
      <c r="H1658" s="152" t="s">
        <v>8109</v>
      </c>
      <c r="I1658" s="152" t="s">
        <v>4981</v>
      </c>
      <c r="J1658" s="152" t="s">
        <v>4981</v>
      </c>
      <c r="K1658" s="152" t="s">
        <v>4981</v>
      </c>
      <c r="L1658" s="153">
        <v>45536</v>
      </c>
      <c r="M1658" s="154">
        <v>317210</v>
      </c>
      <c r="N1658" s="154">
        <v>266985.06</v>
      </c>
    </row>
    <row r="1659" spans="1:14" ht="13.75" customHeight="1" x14ac:dyDescent="0.35">
      <c r="A1659" s="151" t="s">
        <v>7445</v>
      </c>
      <c r="B1659" s="152" t="s">
        <v>7446</v>
      </c>
      <c r="C1659" s="152" t="s">
        <v>150</v>
      </c>
      <c r="D1659" s="152" t="s">
        <v>326</v>
      </c>
      <c r="E1659" s="151" t="s">
        <v>260</v>
      </c>
      <c r="F1659" s="152" t="s">
        <v>1153</v>
      </c>
      <c r="G1659" s="152" t="s">
        <v>220</v>
      </c>
      <c r="H1659" s="152" t="s">
        <v>7447</v>
      </c>
      <c r="I1659" s="152" t="s">
        <v>480</v>
      </c>
      <c r="J1659" s="152" t="s">
        <v>4981</v>
      </c>
      <c r="K1659" s="152" t="s">
        <v>4981</v>
      </c>
      <c r="L1659" s="153">
        <v>45536</v>
      </c>
      <c r="M1659" s="154">
        <v>765600</v>
      </c>
      <c r="N1659" s="154">
        <v>644380</v>
      </c>
    </row>
    <row r="1660" spans="1:14" ht="13.75" customHeight="1" x14ac:dyDescent="0.35">
      <c r="A1660" s="151" t="s">
        <v>7448</v>
      </c>
      <c r="B1660" s="152" t="s">
        <v>7449</v>
      </c>
      <c r="C1660" s="152" t="s">
        <v>150</v>
      </c>
      <c r="D1660" s="152" t="s">
        <v>326</v>
      </c>
      <c r="E1660" s="151" t="s">
        <v>260</v>
      </c>
      <c r="F1660" s="152" t="s">
        <v>1153</v>
      </c>
      <c r="G1660" s="152" t="s">
        <v>220</v>
      </c>
      <c r="H1660" s="152" t="s">
        <v>7450</v>
      </c>
      <c r="I1660" s="152" t="s">
        <v>187</v>
      </c>
      <c r="J1660" s="152" t="s">
        <v>3630</v>
      </c>
      <c r="K1660" s="152" t="s">
        <v>3630</v>
      </c>
      <c r="L1660" s="153">
        <v>45536</v>
      </c>
      <c r="M1660" s="154">
        <v>156000</v>
      </c>
      <c r="N1660" s="154">
        <v>131300</v>
      </c>
    </row>
    <row r="1661" spans="1:14" ht="13.75" customHeight="1" x14ac:dyDescent="0.35">
      <c r="A1661" s="151" t="s">
        <v>7451</v>
      </c>
      <c r="B1661" s="152" t="s">
        <v>7452</v>
      </c>
      <c r="C1661" s="152" t="s">
        <v>150</v>
      </c>
      <c r="D1661" s="152" t="s">
        <v>5223</v>
      </c>
      <c r="E1661" s="151" t="s">
        <v>327</v>
      </c>
      <c r="F1661" s="152" t="s">
        <v>6460</v>
      </c>
      <c r="G1661" s="152" t="s">
        <v>3495</v>
      </c>
      <c r="H1661" s="152" t="s">
        <v>8110</v>
      </c>
      <c r="I1661" s="152" t="s">
        <v>4981</v>
      </c>
      <c r="J1661" s="152" t="s">
        <v>7453</v>
      </c>
      <c r="K1661" s="152" t="s">
        <v>3630</v>
      </c>
      <c r="L1661" s="153">
        <v>45566</v>
      </c>
      <c r="M1661" s="154">
        <v>968553.87</v>
      </c>
      <c r="N1661" s="154">
        <v>871698.52</v>
      </c>
    </row>
    <row r="1662" spans="1:14" ht="13.75" customHeight="1" x14ac:dyDescent="0.35">
      <c r="A1662" s="151" t="s">
        <v>7454</v>
      </c>
      <c r="B1662" s="152" t="s">
        <v>7455</v>
      </c>
      <c r="C1662" s="152" t="s">
        <v>150</v>
      </c>
      <c r="D1662" s="152" t="s">
        <v>5223</v>
      </c>
      <c r="E1662" s="151" t="s">
        <v>260</v>
      </c>
      <c r="F1662" s="152" t="s">
        <v>6460</v>
      </c>
      <c r="G1662" s="152" t="s">
        <v>3495</v>
      </c>
      <c r="H1662" s="152" t="s">
        <v>8111</v>
      </c>
      <c r="I1662" s="152" t="s">
        <v>4981</v>
      </c>
      <c r="J1662" s="152" t="s">
        <v>4981</v>
      </c>
      <c r="K1662" s="152" t="s">
        <v>3630</v>
      </c>
      <c r="L1662" s="153">
        <v>45778</v>
      </c>
      <c r="M1662" s="154">
        <v>156692.65</v>
      </c>
      <c r="N1662" s="154">
        <v>142329.17000000001</v>
      </c>
    </row>
    <row r="1663" spans="1:14" ht="13.75" customHeight="1" x14ac:dyDescent="0.35">
      <c r="A1663" s="151" t="s">
        <v>7456</v>
      </c>
      <c r="B1663" s="152" t="s">
        <v>7457</v>
      </c>
      <c r="C1663" s="152" t="s">
        <v>150</v>
      </c>
      <c r="D1663" s="152" t="s">
        <v>2729</v>
      </c>
      <c r="E1663" s="151" t="s">
        <v>845</v>
      </c>
      <c r="F1663" s="152" t="s">
        <v>6460</v>
      </c>
      <c r="G1663" s="152" t="s">
        <v>154</v>
      </c>
      <c r="H1663" s="152" t="s">
        <v>106</v>
      </c>
      <c r="I1663" s="152" t="s">
        <v>6623</v>
      </c>
      <c r="J1663" s="152" t="s">
        <v>3630</v>
      </c>
      <c r="K1663" s="152" t="s">
        <v>3630</v>
      </c>
      <c r="L1663" s="153">
        <v>45657</v>
      </c>
      <c r="M1663" s="154">
        <v>3462923.53</v>
      </c>
      <c r="N1663" s="154">
        <v>2885769.61</v>
      </c>
    </row>
    <row r="1664" spans="1:14" ht="13.75" customHeight="1" x14ac:dyDescent="0.35">
      <c r="A1664" s="151" t="s">
        <v>7458</v>
      </c>
      <c r="B1664" s="152" t="s">
        <v>7459</v>
      </c>
      <c r="C1664" s="152" t="s">
        <v>150</v>
      </c>
      <c r="D1664" s="152" t="s">
        <v>2729</v>
      </c>
      <c r="E1664" s="151" t="s">
        <v>260</v>
      </c>
      <c r="F1664" s="152" t="s">
        <v>6460</v>
      </c>
      <c r="G1664" s="152" t="s">
        <v>154</v>
      </c>
      <c r="H1664" s="152" t="s">
        <v>106</v>
      </c>
      <c r="I1664" s="152" t="s">
        <v>6623</v>
      </c>
      <c r="J1664" s="152" t="s">
        <v>3630</v>
      </c>
      <c r="K1664" s="152" t="s">
        <v>3630</v>
      </c>
      <c r="L1664" s="153">
        <v>45657</v>
      </c>
      <c r="M1664" s="154">
        <v>1128588.68</v>
      </c>
      <c r="N1664" s="154">
        <v>978110.23</v>
      </c>
    </row>
    <row r="1665" spans="1:14" ht="13.75" customHeight="1" x14ac:dyDescent="0.35">
      <c r="A1665" s="151" t="s">
        <v>7460</v>
      </c>
      <c r="B1665" s="152" t="s">
        <v>7461</v>
      </c>
      <c r="C1665" s="152" t="s">
        <v>150</v>
      </c>
      <c r="D1665" s="152" t="s">
        <v>5223</v>
      </c>
      <c r="E1665" s="151" t="s">
        <v>260</v>
      </c>
      <c r="F1665" s="152" t="s">
        <v>6460</v>
      </c>
      <c r="G1665" s="152" t="s">
        <v>220</v>
      </c>
      <c r="H1665" s="152" t="s">
        <v>7462</v>
      </c>
      <c r="I1665" s="152" t="s">
        <v>7463</v>
      </c>
      <c r="J1665" s="152" t="s">
        <v>7464</v>
      </c>
      <c r="K1665" s="152" t="s">
        <v>3630</v>
      </c>
      <c r="L1665" s="153">
        <v>45657</v>
      </c>
      <c r="M1665" s="154">
        <v>459553.99</v>
      </c>
      <c r="N1665" s="154">
        <v>398280.12</v>
      </c>
    </row>
    <row r="1666" spans="1:14" ht="13.75" customHeight="1" x14ac:dyDescent="0.35">
      <c r="A1666" s="151" t="s">
        <v>7465</v>
      </c>
      <c r="B1666" s="152" t="s">
        <v>7466</v>
      </c>
      <c r="C1666" s="152" t="s">
        <v>150</v>
      </c>
      <c r="D1666" s="152" t="s">
        <v>2729</v>
      </c>
      <c r="E1666" s="151" t="s">
        <v>1074</v>
      </c>
      <c r="F1666" s="152" t="s">
        <v>6460</v>
      </c>
      <c r="G1666" s="152" t="s">
        <v>154</v>
      </c>
      <c r="H1666" s="152" t="s">
        <v>7467</v>
      </c>
      <c r="I1666" s="152" t="s">
        <v>480</v>
      </c>
      <c r="J1666" s="152" t="s">
        <v>3630</v>
      </c>
      <c r="K1666" s="152" t="s">
        <v>3630</v>
      </c>
      <c r="L1666" s="153">
        <v>45597</v>
      </c>
      <c r="M1666" s="154">
        <v>510534.74</v>
      </c>
      <c r="N1666" s="154">
        <v>474371.87</v>
      </c>
    </row>
    <row r="1667" spans="1:14" ht="13.75" customHeight="1" x14ac:dyDescent="0.35">
      <c r="A1667" s="151" t="s">
        <v>7468</v>
      </c>
      <c r="B1667" s="152" t="s">
        <v>7469</v>
      </c>
      <c r="C1667" s="152" t="s">
        <v>150</v>
      </c>
      <c r="D1667" s="152" t="s">
        <v>6958</v>
      </c>
      <c r="E1667" s="151" t="s">
        <v>260</v>
      </c>
      <c r="F1667" s="152" t="s">
        <v>6649</v>
      </c>
      <c r="G1667" s="152" t="s">
        <v>154</v>
      </c>
      <c r="H1667" s="152" t="s">
        <v>8112</v>
      </c>
      <c r="I1667" s="152" t="s">
        <v>480</v>
      </c>
      <c r="J1667" s="152" t="s">
        <v>3630</v>
      </c>
      <c r="K1667" s="152" t="s">
        <v>3630</v>
      </c>
      <c r="L1667" s="153">
        <v>45637</v>
      </c>
      <c r="M1667" s="154">
        <v>2256656.96</v>
      </c>
      <c r="N1667" s="154">
        <v>1955769.44</v>
      </c>
    </row>
    <row r="1668" spans="1:14" ht="13.75" customHeight="1" x14ac:dyDescent="0.35">
      <c r="A1668" s="151" t="s">
        <v>7470</v>
      </c>
      <c r="B1668" s="152" t="s">
        <v>7471</v>
      </c>
      <c r="C1668" s="152" t="s">
        <v>150</v>
      </c>
      <c r="D1668" s="152" t="s">
        <v>8113</v>
      </c>
      <c r="E1668" s="151" t="s">
        <v>260</v>
      </c>
      <c r="F1668" s="152" t="s">
        <v>6460</v>
      </c>
      <c r="G1668" s="152" t="s">
        <v>154</v>
      </c>
      <c r="H1668" s="152" t="s">
        <v>7472</v>
      </c>
      <c r="I1668" s="152" t="s">
        <v>480</v>
      </c>
      <c r="J1668" s="152" t="s">
        <v>7473</v>
      </c>
      <c r="K1668" s="152" t="s">
        <v>3630</v>
      </c>
      <c r="L1668" s="153">
        <v>45649</v>
      </c>
      <c r="M1668" s="154">
        <v>282240.24</v>
      </c>
      <c r="N1668" s="154">
        <v>244608.24</v>
      </c>
    </row>
    <row r="1669" spans="1:14" ht="13.75" customHeight="1" x14ac:dyDescent="0.35">
      <c r="A1669" s="151" t="s">
        <v>7474</v>
      </c>
      <c r="B1669" s="152" t="s">
        <v>7475</v>
      </c>
      <c r="C1669" s="152" t="s">
        <v>150</v>
      </c>
      <c r="D1669" s="152" t="s">
        <v>6958</v>
      </c>
      <c r="E1669" s="151" t="s">
        <v>260</v>
      </c>
      <c r="F1669" s="152" t="s">
        <v>1153</v>
      </c>
      <c r="G1669" s="152" t="s">
        <v>154</v>
      </c>
      <c r="H1669" s="152" t="s">
        <v>7476</v>
      </c>
      <c r="I1669" s="152" t="s">
        <v>480</v>
      </c>
      <c r="J1669" s="152" t="s">
        <v>4981</v>
      </c>
      <c r="K1669" s="152" t="s">
        <v>4981</v>
      </c>
      <c r="L1669" s="153">
        <v>45558</v>
      </c>
      <c r="M1669" s="154">
        <v>670528.06999999995</v>
      </c>
      <c r="N1669" s="154">
        <v>564361.14999999991</v>
      </c>
    </row>
    <row r="1670" spans="1:14" ht="13.75" customHeight="1" x14ac:dyDescent="0.35">
      <c r="A1670" s="151" t="s">
        <v>7477</v>
      </c>
      <c r="B1670" s="152" t="s">
        <v>7478</v>
      </c>
      <c r="C1670" s="152" t="s">
        <v>150</v>
      </c>
      <c r="D1670" s="152" t="s">
        <v>326</v>
      </c>
      <c r="E1670" s="151" t="s">
        <v>260</v>
      </c>
      <c r="F1670" s="152" t="s">
        <v>1153</v>
      </c>
      <c r="G1670" s="152" t="s">
        <v>154</v>
      </c>
      <c r="H1670" s="152" t="s">
        <v>7479</v>
      </c>
      <c r="I1670" s="152" t="s">
        <v>150</v>
      </c>
      <c r="J1670" s="152" t="s">
        <v>150</v>
      </c>
      <c r="K1670" s="152" t="s">
        <v>3630</v>
      </c>
      <c r="L1670" s="153">
        <v>45649</v>
      </c>
      <c r="M1670" s="154">
        <v>1082193</v>
      </c>
      <c r="N1670" s="154">
        <v>937900.58</v>
      </c>
    </row>
    <row r="1671" spans="1:14" ht="13.75" customHeight="1" x14ac:dyDescent="0.35">
      <c r="A1671" s="151" t="s">
        <v>7480</v>
      </c>
      <c r="B1671" s="152" t="s">
        <v>7481</v>
      </c>
      <c r="C1671" s="152" t="s">
        <v>150</v>
      </c>
      <c r="D1671" s="152" t="s">
        <v>779</v>
      </c>
      <c r="E1671" s="151" t="s">
        <v>260</v>
      </c>
      <c r="F1671" s="152" t="s">
        <v>231</v>
      </c>
      <c r="G1671" s="152" t="s">
        <v>154</v>
      </c>
      <c r="H1671" s="152" t="s">
        <v>780</v>
      </c>
      <c r="I1671" s="152" t="s">
        <v>7482</v>
      </c>
      <c r="J1671" s="152" t="s">
        <v>7483</v>
      </c>
      <c r="K1671" s="152" t="s">
        <v>150</v>
      </c>
      <c r="L1671" s="153">
        <v>45566</v>
      </c>
      <c r="M1671" s="154">
        <v>2699180.3</v>
      </c>
      <c r="N1671" s="154">
        <v>2294303.25</v>
      </c>
    </row>
    <row r="1672" spans="1:14" ht="13.75" customHeight="1" x14ac:dyDescent="0.35">
      <c r="A1672" s="151" t="s">
        <v>7484</v>
      </c>
      <c r="B1672" s="152" t="s">
        <v>7485</v>
      </c>
      <c r="C1672" s="152" t="s">
        <v>150</v>
      </c>
      <c r="D1672" s="152" t="s">
        <v>1765</v>
      </c>
      <c r="E1672" s="151" t="s">
        <v>845</v>
      </c>
      <c r="F1672" s="152" t="s">
        <v>6254</v>
      </c>
      <c r="G1672" s="152" t="s">
        <v>154</v>
      </c>
      <c r="H1672" s="152" t="s">
        <v>7486</v>
      </c>
      <c r="I1672" s="152" t="s">
        <v>3255</v>
      </c>
      <c r="J1672" s="152" t="s">
        <v>7487</v>
      </c>
      <c r="K1672" s="152" t="s">
        <v>7488</v>
      </c>
      <c r="L1672" s="153">
        <v>45627</v>
      </c>
      <c r="M1672" s="154">
        <v>337931.25</v>
      </c>
      <c r="N1672" s="154">
        <v>281609.37</v>
      </c>
    </row>
    <row r="1673" spans="1:14" ht="13.75" customHeight="1" x14ac:dyDescent="0.35">
      <c r="A1673" s="151" t="s">
        <v>7489</v>
      </c>
      <c r="B1673" s="152" t="s">
        <v>7490</v>
      </c>
      <c r="C1673" s="152" t="s">
        <v>7491</v>
      </c>
      <c r="D1673" s="152" t="s">
        <v>1374</v>
      </c>
      <c r="E1673" s="151" t="s">
        <v>260</v>
      </c>
      <c r="F1673" s="152" t="s">
        <v>296</v>
      </c>
      <c r="G1673" s="152" t="s">
        <v>154</v>
      </c>
      <c r="H1673" s="152" t="s">
        <v>1786</v>
      </c>
      <c r="I1673" s="152" t="s">
        <v>7492</v>
      </c>
      <c r="J1673" s="152" t="s">
        <v>7493</v>
      </c>
      <c r="K1673" s="152" t="s">
        <v>7494</v>
      </c>
      <c r="L1673" s="153">
        <v>45597</v>
      </c>
      <c r="M1673" s="154">
        <v>6130346.0300000003</v>
      </c>
      <c r="N1673" s="154">
        <v>5261880.34</v>
      </c>
    </row>
    <row r="1674" spans="1:14" ht="13.75" customHeight="1" x14ac:dyDescent="0.35">
      <c r="A1674" s="151" t="s">
        <v>7495</v>
      </c>
      <c r="B1674" s="152" t="s">
        <v>7496</v>
      </c>
      <c r="C1674" s="152" t="s">
        <v>7497</v>
      </c>
      <c r="D1674" s="152" t="s">
        <v>8030</v>
      </c>
      <c r="E1674" s="151" t="s">
        <v>260</v>
      </c>
      <c r="F1674" s="152" t="s">
        <v>200</v>
      </c>
      <c r="G1674" s="152" t="s">
        <v>220</v>
      </c>
      <c r="H1674" s="152" t="s">
        <v>7498</v>
      </c>
      <c r="I1674" s="152" t="s">
        <v>6380</v>
      </c>
      <c r="J1674" s="152" t="s">
        <v>7499</v>
      </c>
      <c r="K1674" s="152" t="s">
        <v>7500</v>
      </c>
      <c r="L1674" s="153">
        <v>45627</v>
      </c>
      <c r="M1674" s="154">
        <v>139989.6</v>
      </c>
      <c r="N1674" s="154">
        <v>121324.32</v>
      </c>
    </row>
    <row r="1675" spans="1:14" ht="13.75" customHeight="1" x14ac:dyDescent="0.35">
      <c r="A1675" s="151" t="s">
        <v>7501</v>
      </c>
      <c r="B1675" s="152" t="s">
        <v>7502</v>
      </c>
      <c r="C1675" s="152" t="s">
        <v>7497</v>
      </c>
      <c r="D1675" s="152" t="s">
        <v>8030</v>
      </c>
      <c r="E1675" s="151" t="s">
        <v>260</v>
      </c>
      <c r="F1675" s="152" t="s">
        <v>200</v>
      </c>
      <c r="G1675" s="152" t="s">
        <v>220</v>
      </c>
      <c r="H1675" s="152" t="s">
        <v>7498</v>
      </c>
      <c r="I1675" s="152" t="s">
        <v>7503</v>
      </c>
      <c r="J1675" s="152" t="s">
        <v>7504</v>
      </c>
      <c r="K1675" s="152" t="s">
        <v>150</v>
      </c>
      <c r="L1675" s="153">
        <v>45627</v>
      </c>
      <c r="M1675" s="154">
        <v>275007.21000000002</v>
      </c>
      <c r="N1675" s="154">
        <v>238339.57</v>
      </c>
    </row>
    <row r="1676" spans="1:14" ht="13.75" customHeight="1" x14ac:dyDescent="0.35">
      <c r="A1676" s="151" t="s">
        <v>7505</v>
      </c>
      <c r="B1676" s="152" t="s">
        <v>7506</v>
      </c>
      <c r="C1676" s="152" t="s">
        <v>4466</v>
      </c>
      <c r="D1676" s="152" t="s">
        <v>4593</v>
      </c>
      <c r="E1676" s="151" t="s">
        <v>260</v>
      </c>
      <c r="F1676" s="152" t="s">
        <v>715</v>
      </c>
      <c r="G1676" s="152" t="s">
        <v>220</v>
      </c>
      <c r="H1676" s="152" t="s">
        <v>7507</v>
      </c>
      <c r="I1676" s="152" t="s">
        <v>7508</v>
      </c>
      <c r="J1676" s="152" t="s">
        <v>7509</v>
      </c>
      <c r="K1676" s="152" t="s">
        <v>7510</v>
      </c>
      <c r="L1676" s="153">
        <v>45627</v>
      </c>
      <c r="M1676" s="154">
        <v>672837.03</v>
      </c>
      <c r="N1676" s="154">
        <v>583125.41</v>
      </c>
    </row>
    <row r="1677" spans="1:14" ht="13.75" customHeight="1" x14ac:dyDescent="0.35">
      <c r="A1677" s="151" t="s">
        <v>7511</v>
      </c>
      <c r="B1677" s="152" t="s">
        <v>7512</v>
      </c>
      <c r="C1677" s="152" t="s">
        <v>2279</v>
      </c>
      <c r="D1677" s="152" t="s">
        <v>2014</v>
      </c>
      <c r="E1677" s="151" t="s">
        <v>152</v>
      </c>
      <c r="F1677" s="152" t="s">
        <v>1639</v>
      </c>
      <c r="G1677" s="152" t="s">
        <v>154</v>
      </c>
      <c r="H1677" s="152" t="s">
        <v>1640</v>
      </c>
      <c r="I1677" s="152" t="s">
        <v>5356</v>
      </c>
      <c r="J1677" s="152" t="s">
        <v>7513</v>
      </c>
      <c r="K1677" s="152" t="s">
        <v>150</v>
      </c>
      <c r="L1677" s="153">
        <v>40289</v>
      </c>
      <c r="M1677" s="154">
        <v>217740.9</v>
      </c>
      <c r="N1677" s="154">
        <v>0</v>
      </c>
    </row>
    <row r="1678" spans="1:14" ht="13.75" customHeight="1" x14ac:dyDescent="0.35">
      <c r="A1678" s="151" t="s">
        <v>7514</v>
      </c>
      <c r="B1678" s="152" t="s">
        <v>7515</v>
      </c>
      <c r="C1678" s="152" t="s">
        <v>4698</v>
      </c>
      <c r="D1678" s="152" t="s">
        <v>4699</v>
      </c>
      <c r="E1678" s="151" t="s">
        <v>260</v>
      </c>
      <c r="F1678" s="152" t="s">
        <v>1639</v>
      </c>
      <c r="G1678" s="152" t="s">
        <v>154</v>
      </c>
      <c r="H1678" s="152" t="s">
        <v>2102</v>
      </c>
      <c r="I1678" s="152" t="s">
        <v>7060</v>
      </c>
      <c r="J1678" s="152" t="s">
        <v>7516</v>
      </c>
      <c r="K1678" s="152" t="s">
        <v>7517</v>
      </c>
      <c r="L1678" s="153">
        <v>43788</v>
      </c>
      <c r="M1678" s="154">
        <v>470386.51</v>
      </c>
      <c r="N1678" s="154">
        <v>168555.14</v>
      </c>
    </row>
    <row r="1679" spans="1:14" ht="13.75" customHeight="1" x14ac:dyDescent="0.35">
      <c r="A1679" s="151" t="s">
        <v>7518</v>
      </c>
      <c r="B1679" s="152" t="s">
        <v>7519</v>
      </c>
      <c r="C1679" s="152" t="s">
        <v>150</v>
      </c>
      <c r="D1679" s="152" t="s">
        <v>4699</v>
      </c>
      <c r="E1679" s="151" t="s">
        <v>260</v>
      </c>
      <c r="F1679" s="152" t="s">
        <v>1639</v>
      </c>
      <c r="G1679" s="152" t="s">
        <v>154</v>
      </c>
      <c r="H1679" s="152" t="s">
        <v>7520</v>
      </c>
      <c r="I1679" s="152" t="s">
        <v>7521</v>
      </c>
      <c r="J1679" s="152" t="s">
        <v>7522</v>
      </c>
      <c r="K1679" s="152" t="s">
        <v>7523</v>
      </c>
      <c r="L1679" s="153">
        <v>43826</v>
      </c>
      <c r="M1679" s="154">
        <v>129775</v>
      </c>
      <c r="N1679" s="154">
        <v>47584.14</v>
      </c>
    </row>
    <row r="1680" spans="1:14" ht="13.75" customHeight="1" x14ac:dyDescent="0.35">
      <c r="A1680" s="151" t="s">
        <v>8114</v>
      </c>
      <c r="B1680" s="152" t="s">
        <v>8115</v>
      </c>
      <c r="C1680" s="152" t="s">
        <v>150</v>
      </c>
      <c r="D1680" s="152" t="s">
        <v>7760</v>
      </c>
      <c r="E1680" s="151" t="s">
        <v>260</v>
      </c>
      <c r="F1680" s="152" t="s">
        <v>6460</v>
      </c>
      <c r="G1680" s="152" t="s">
        <v>154</v>
      </c>
      <c r="H1680" s="152" t="s">
        <v>8116</v>
      </c>
      <c r="I1680" s="152" t="s">
        <v>4981</v>
      </c>
      <c r="J1680" s="152" t="s">
        <v>3630</v>
      </c>
      <c r="K1680" s="152" t="s">
        <v>3630</v>
      </c>
      <c r="L1680" s="153">
        <v>46023</v>
      </c>
      <c r="M1680" s="154">
        <v>324153.15000000002</v>
      </c>
      <c r="N1680" s="154">
        <v>316049.31</v>
      </c>
    </row>
    <row r="1681" spans="1:14" ht="13.75" customHeight="1" x14ac:dyDescent="0.35">
      <c r="A1681" s="151" t="s">
        <v>7524</v>
      </c>
      <c r="B1681" s="152" t="s">
        <v>7525</v>
      </c>
      <c r="C1681" s="152" t="s">
        <v>150</v>
      </c>
      <c r="D1681" s="152" t="s">
        <v>8103</v>
      </c>
      <c r="E1681" s="151" t="s">
        <v>260</v>
      </c>
      <c r="F1681" s="152" t="s">
        <v>1153</v>
      </c>
      <c r="G1681" s="152" t="s">
        <v>154</v>
      </c>
      <c r="H1681" s="152" t="s">
        <v>7526</v>
      </c>
      <c r="I1681" s="152" t="s">
        <v>7527</v>
      </c>
      <c r="J1681" s="152" t="s">
        <v>6569</v>
      </c>
      <c r="K1681" s="152" t="s">
        <v>3630</v>
      </c>
      <c r="L1681" s="153">
        <v>45474</v>
      </c>
      <c r="M1681" s="154">
        <v>143381.28</v>
      </c>
      <c r="N1681" s="154">
        <v>118289.58</v>
      </c>
    </row>
    <row r="1682" spans="1:14" ht="13.75" customHeight="1" x14ac:dyDescent="0.35">
      <c r="A1682" s="151" t="s">
        <v>7528</v>
      </c>
      <c r="B1682" s="152" t="s">
        <v>7529</v>
      </c>
      <c r="C1682" s="152" t="s">
        <v>150</v>
      </c>
      <c r="D1682" s="152" t="s">
        <v>1152</v>
      </c>
      <c r="E1682" s="151" t="s">
        <v>260</v>
      </c>
      <c r="F1682" s="152" t="s">
        <v>6649</v>
      </c>
      <c r="G1682" s="152" t="s">
        <v>154</v>
      </c>
      <c r="H1682" s="152" t="s">
        <v>8117</v>
      </c>
      <c r="I1682" s="152" t="s">
        <v>7530</v>
      </c>
      <c r="J1682" s="152" t="s">
        <v>3630</v>
      </c>
      <c r="K1682" s="152" t="s">
        <v>3630</v>
      </c>
      <c r="L1682" s="153">
        <v>45536</v>
      </c>
      <c r="M1682" s="154">
        <v>156000</v>
      </c>
      <c r="N1682" s="154">
        <v>131300</v>
      </c>
    </row>
    <row r="1683" spans="1:14" ht="13.75" customHeight="1" x14ac:dyDescent="0.35">
      <c r="A1683" s="151" t="s">
        <v>7531</v>
      </c>
      <c r="B1683" s="152" t="s">
        <v>7532</v>
      </c>
      <c r="C1683" s="152" t="s">
        <v>5171</v>
      </c>
      <c r="D1683" s="152" t="s">
        <v>5164</v>
      </c>
      <c r="E1683" s="151" t="s">
        <v>260</v>
      </c>
      <c r="F1683" s="152" t="s">
        <v>349</v>
      </c>
      <c r="G1683" s="152" t="s">
        <v>220</v>
      </c>
      <c r="H1683" s="152" t="s">
        <v>7165</v>
      </c>
      <c r="I1683" s="152" t="s">
        <v>7533</v>
      </c>
      <c r="J1683" s="152" t="s">
        <v>7534</v>
      </c>
      <c r="K1683" s="152" t="s">
        <v>7535</v>
      </c>
      <c r="L1683" s="153">
        <v>45627</v>
      </c>
      <c r="M1683" s="154">
        <v>820458.1</v>
      </c>
      <c r="N1683" s="154">
        <v>711063.69</v>
      </c>
    </row>
    <row r="1684" spans="1:14" ht="13.75" customHeight="1" x14ac:dyDescent="0.35">
      <c r="A1684" s="151" t="s">
        <v>7536</v>
      </c>
      <c r="B1684" s="152" t="s">
        <v>7537</v>
      </c>
      <c r="C1684" s="152" t="s">
        <v>7538</v>
      </c>
      <c r="D1684" s="152" t="s">
        <v>7539</v>
      </c>
      <c r="E1684" s="151" t="s">
        <v>152</v>
      </c>
      <c r="F1684" s="152" t="s">
        <v>4558</v>
      </c>
      <c r="G1684" s="152" t="s">
        <v>154</v>
      </c>
      <c r="H1684" s="152" t="s">
        <v>7540</v>
      </c>
      <c r="I1684" s="152" t="s">
        <v>7541</v>
      </c>
      <c r="J1684" s="152" t="s">
        <v>7542</v>
      </c>
      <c r="K1684" s="152" t="s">
        <v>7543</v>
      </c>
      <c r="L1684" s="153">
        <v>45680</v>
      </c>
      <c r="M1684" s="154">
        <v>5740415.7400000002</v>
      </c>
      <c r="N1684" s="154">
        <v>4715341.54</v>
      </c>
    </row>
    <row r="1685" spans="1:14" ht="13.75" customHeight="1" x14ac:dyDescent="0.35">
      <c r="A1685" s="151" t="s">
        <v>7544</v>
      </c>
      <c r="B1685" s="152" t="s">
        <v>7545</v>
      </c>
      <c r="C1685" s="152" t="s">
        <v>7546</v>
      </c>
      <c r="D1685" s="152" t="s">
        <v>184</v>
      </c>
      <c r="E1685" s="151" t="s">
        <v>260</v>
      </c>
      <c r="F1685" s="152" t="s">
        <v>1039</v>
      </c>
      <c r="G1685" s="152" t="s">
        <v>154</v>
      </c>
      <c r="H1685" s="152" t="s">
        <v>5200</v>
      </c>
      <c r="I1685" s="152" t="s">
        <v>3234</v>
      </c>
      <c r="J1685" s="152" t="s">
        <v>7547</v>
      </c>
      <c r="K1685" s="152" t="s">
        <v>7548</v>
      </c>
      <c r="L1685" s="153">
        <v>45726</v>
      </c>
      <c r="M1685" s="154">
        <v>104089.5</v>
      </c>
      <c r="N1685" s="154">
        <v>92813.15</v>
      </c>
    </row>
    <row r="1686" spans="1:14" ht="13.75" customHeight="1" x14ac:dyDescent="0.35">
      <c r="A1686" s="151" t="s">
        <v>7549</v>
      </c>
      <c r="B1686" s="152" t="s">
        <v>7550</v>
      </c>
      <c r="C1686" s="152" t="s">
        <v>150</v>
      </c>
      <c r="D1686" s="152" t="s">
        <v>583</v>
      </c>
      <c r="E1686" s="151" t="s">
        <v>152</v>
      </c>
      <c r="F1686" s="152" t="s">
        <v>164</v>
      </c>
      <c r="G1686" s="152" t="s">
        <v>154</v>
      </c>
      <c r="H1686" s="152" t="s">
        <v>7551</v>
      </c>
      <c r="I1686" s="152" t="s">
        <v>916</v>
      </c>
      <c r="J1686" s="152" t="s">
        <v>7552</v>
      </c>
      <c r="K1686" s="152" t="s">
        <v>7553</v>
      </c>
      <c r="L1686" s="153">
        <v>45618</v>
      </c>
      <c r="M1686" s="154">
        <v>3500000</v>
      </c>
      <c r="N1686" s="154">
        <v>2791666.66</v>
      </c>
    </row>
    <row r="1687" spans="1:14" ht="13.75" customHeight="1" x14ac:dyDescent="0.35">
      <c r="A1687" s="151" t="s">
        <v>7554</v>
      </c>
      <c r="B1687" s="152" t="s">
        <v>7555</v>
      </c>
      <c r="C1687" s="152" t="s">
        <v>7556</v>
      </c>
      <c r="D1687" s="152" t="s">
        <v>1083</v>
      </c>
      <c r="E1687" s="151" t="s">
        <v>163</v>
      </c>
      <c r="F1687" s="152" t="s">
        <v>1084</v>
      </c>
      <c r="G1687" s="152" t="s">
        <v>1085</v>
      </c>
      <c r="H1687" s="152" t="s">
        <v>7557</v>
      </c>
      <c r="I1687" s="152" t="s">
        <v>7558</v>
      </c>
      <c r="J1687" s="152" t="s">
        <v>7559</v>
      </c>
      <c r="K1687" s="152" t="s">
        <v>7560</v>
      </c>
      <c r="L1687" s="153">
        <v>45663</v>
      </c>
      <c r="M1687" s="154">
        <v>238308.88</v>
      </c>
      <c r="N1687" s="154">
        <v>178731.68</v>
      </c>
    </row>
    <row r="1688" spans="1:14" ht="13.75" customHeight="1" x14ac:dyDescent="0.35">
      <c r="A1688" s="151" t="s">
        <v>7561</v>
      </c>
      <c r="B1688" s="152" t="s">
        <v>6218</v>
      </c>
      <c r="C1688" s="152" t="s">
        <v>150</v>
      </c>
      <c r="D1688" s="152" t="s">
        <v>4988</v>
      </c>
      <c r="E1688" s="151" t="s">
        <v>163</v>
      </c>
      <c r="F1688" s="152" t="s">
        <v>2998</v>
      </c>
      <c r="G1688" s="152" t="s">
        <v>154</v>
      </c>
      <c r="H1688" s="152" t="s">
        <v>377</v>
      </c>
      <c r="I1688" s="152" t="s">
        <v>1217</v>
      </c>
      <c r="J1688" s="152" t="s">
        <v>7562</v>
      </c>
      <c r="K1688" s="152" t="s">
        <v>7563</v>
      </c>
      <c r="L1688" s="153">
        <v>45691</v>
      </c>
      <c r="M1688" s="154">
        <v>286100</v>
      </c>
      <c r="N1688" s="154">
        <v>219343.35</v>
      </c>
    </row>
    <row r="1689" spans="1:14" ht="13.75" customHeight="1" x14ac:dyDescent="0.35">
      <c r="A1689" s="151" t="s">
        <v>7564</v>
      </c>
      <c r="B1689" s="152" t="s">
        <v>7565</v>
      </c>
      <c r="C1689" s="152" t="s">
        <v>150</v>
      </c>
      <c r="D1689" s="152" t="s">
        <v>7612</v>
      </c>
      <c r="E1689" s="151" t="s">
        <v>163</v>
      </c>
      <c r="F1689" s="152" t="s">
        <v>1571</v>
      </c>
      <c r="G1689" s="152" t="s">
        <v>154</v>
      </c>
      <c r="H1689" s="152" t="s">
        <v>7566</v>
      </c>
      <c r="I1689" s="152" t="s">
        <v>7567</v>
      </c>
      <c r="J1689" s="152" t="s">
        <v>7568</v>
      </c>
      <c r="K1689" s="152" t="s">
        <v>7569</v>
      </c>
      <c r="L1689" s="153">
        <v>45631</v>
      </c>
      <c r="M1689" s="154">
        <v>389000</v>
      </c>
      <c r="N1689" s="154">
        <v>285266.68</v>
      </c>
    </row>
    <row r="1690" spans="1:14" ht="13.75" customHeight="1" x14ac:dyDescent="0.35">
      <c r="A1690" s="151" t="s">
        <v>7570</v>
      </c>
      <c r="B1690" s="152" t="s">
        <v>7571</v>
      </c>
      <c r="C1690" s="152" t="s">
        <v>150</v>
      </c>
      <c r="D1690" s="152" t="s">
        <v>483</v>
      </c>
      <c r="E1690" s="151" t="s">
        <v>260</v>
      </c>
      <c r="F1690" s="152" t="s">
        <v>6649</v>
      </c>
      <c r="G1690" s="152" t="s">
        <v>220</v>
      </c>
      <c r="H1690" s="152" t="s">
        <v>8118</v>
      </c>
      <c r="I1690" s="152" t="s">
        <v>480</v>
      </c>
      <c r="J1690" s="152" t="s">
        <v>3630</v>
      </c>
      <c r="K1690" s="152" t="s">
        <v>3630</v>
      </c>
      <c r="L1690" s="153">
        <v>45323</v>
      </c>
      <c r="M1690" s="154">
        <v>3750941.81</v>
      </c>
      <c r="N1690" s="154">
        <v>2938237.75</v>
      </c>
    </row>
    <row r="1691" spans="1:14" ht="13.75" customHeight="1" x14ac:dyDescent="0.35">
      <c r="A1691" s="151" t="s">
        <v>7572</v>
      </c>
      <c r="B1691" s="152" t="s">
        <v>7573</v>
      </c>
      <c r="C1691" s="152" t="s">
        <v>1242</v>
      </c>
      <c r="D1691" s="152" t="s">
        <v>583</v>
      </c>
      <c r="E1691" s="151" t="s">
        <v>152</v>
      </c>
      <c r="F1691" s="152" t="s">
        <v>164</v>
      </c>
      <c r="G1691" s="152" t="s">
        <v>154</v>
      </c>
      <c r="H1691" s="152" t="s">
        <v>7574</v>
      </c>
      <c r="I1691" s="152" t="s">
        <v>7575</v>
      </c>
      <c r="J1691" s="152" t="s">
        <v>7576</v>
      </c>
      <c r="K1691" s="152" t="s">
        <v>7577</v>
      </c>
      <c r="L1691" s="153">
        <v>45642</v>
      </c>
      <c r="M1691" s="154">
        <v>5600000</v>
      </c>
      <c r="N1691" s="154">
        <v>4533333.32</v>
      </c>
    </row>
    <row r="1692" spans="1:14" ht="13.75" customHeight="1" x14ac:dyDescent="0.35">
      <c r="A1692" s="151" t="s">
        <v>7578</v>
      </c>
      <c r="B1692" s="152" t="s">
        <v>7579</v>
      </c>
      <c r="C1692" s="152" t="s">
        <v>1242</v>
      </c>
      <c r="D1692" s="152" t="s">
        <v>583</v>
      </c>
      <c r="E1692" s="151" t="s">
        <v>152</v>
      </c>
      <c r="F1692" s="152" t="s">
        <v>164</v>
      </c>
      <c r="G1692" s="152" t="s">
        <v>154</v>
      </c>
      <c r="H1692" s="152" t="s">
        <v>7574</v>
      </c>
      <c r="I1692" s="152" t="s">
        <v>7575</v>
      </c>
      <c r="J1692" s="152" t="s">
        <v>7580</v>
      </c>
      <c r="K1692" s="152" t="s">
        <v>7581</v>
      </c>
      <c r="L1692" s="153">
        <v>45642</v>
      </c>
      <c r="M1692" s="154">
        <v>400000</v>
      </c>
      <c r="N1692" s="154">
        <v>323809.55</v>
      </c>
    </row>
    <row r="1693" spans="1:14" ht="13.75" customHeight="1" x14ac:dyDescent="0.35">
      <c r="A1693" s="151" t="s">
        <v>7582</v>
      </c>
      <c r="B1693" s="152" t="s">
        <v>7583</v>
      </c>
      <c r="C1693" s="152" t="s">
        <v>7584</v>
      </c>
      <c r="D1693" s="152" t="s">
        <v>5739</v>
      </c>
      <c r="E1693" s="151" t="s">
        <v>163</v>
      </c>
      <c r="F1693" s="152" t="s">
        <v>2776</v>
      </c>
      <c r="G1693" s="152" t="s">
        <v>154</v>
      </c>
      <c r="H1693" s="152" t="s">
        <v>7585</v>
      </c>
      <c r="I1693" s="152" t="s">
        <v>4462</v>
      </c>
      <c r="J1693" s="152" t="s">
        <v>7586</v>
      </c>
      <c r="K1693" s="152" t="s">
        <v>480</v>
      </c>
      <c r="L1693" s="153">
        <v>45600</v>
      </c>
      <c r="M1693" s="154">
        <v>2548375</v>
      </c>
      <c r="N1693" s="154">
        <v>1826335.41</v>
      </c>
    </row>
    <row r="1694" spans="1:14" ht="13.75" customHeight="1" x14ac:dyDescent="0.35">
      <c r="A1694" s="151" t="s">
        <v>7587</v>
      </c>
      <c r="B1694" s="152" t="s">
        <v>7588</v>
      </c>
      <c r="C1694" s="152" t="s">
        <v>150</v>
      </c>
      <c r="D1694" s="152" t="s">
        <v>5739</v>
      </c>
      <c r="E1694" s="151" t="s">
        <v>163</v>
      </c>
      <c r="F1694" s="152" t="s">
        <v>2776</v>
      </c>
      <c r="G1694" s="152" t="s">
        <v>154</v>
      </c>
      <c r="H1694" s="152" t="s">
        <v>7589</v>
      </c>
      <c r="I1694" s="152" t="s">
        <v>7590</v>
      </c>
      <c r="J1694" s="152" t="s">
        <v>7591</v>
      </c>
      <c r="K1694" s="152" t="s">
        <v>480</v>
      </c>
      <c r="L1694" s="153">
        <v>45628</v>
      </c>
      <c r="M1694" s="154">
        <v>5190409.62</v>
      </c>
      <c r="N1694" s="154">
        <v>3806300.34</v>
      </c>
    </row>
    <row r="1695" spans="1:14" ht="13.75" customHeight="1" x14ac:dyDescent="0.35">
      <c r="A1695" s="151" t="s">
        <v>7592</v>
      </c>
      <c r="B1695" s="152" t="s">
        <v>7593</v>
      </c>
      <c r="C1695" s="152" t="s">
        <v>150</v>
      </c>
      <c r="D1695" s="152" t="s">
        <v>5739</v>
      </c>
      <c r="E1695" s="151" t="s">
        <v>163</v>
      </c>
      <c r="F1695" s="152" t="s">
        <v>2776</v>
      </c>
      <c r="G1695" s="152" t="s">
        <v>154</v>
      </c>
      <c r="H1695" s="152" t="s">
        <v>699</v>
      </c>
      <c r="I1695" s="152" t="s">
        <v>7594</v>
      </c>
      <c r="J1695" s="152" t="s">
        <v>7595</v>
      </c>
      <c r="K1695" s="152" t="s">
        <v>480</v>
      </c>
      <c r="L1695" s="153">
        <v>45614</v>
      </c>
      <c r="M1695" s="154">
        <v>387504</v>
      </c>
      <c r="N1695" s="154">
        <v>277711.2</v>
      </c>
    </row>
    <row r="1696" spans="1:14" ht="13.75" customHeight="1" x14ac:dyDescent="0.35">
      <c r="A1696" s="151" t="s">
        <v>7596</v>
      </c>
      <c r="B1696" s="152" t="s">
        <v>7597</v>
      </c>
      <c r="C1696" s="152" t="s">
        <v>150</v>
      </c>
      <c r="D1696" s="152" t="s">
        <v>5739</v>
      </c>
      <c r="E1696" s="151" t="s">
        <v>260</v>
      </c>
      <c r="F1696" s="152" t="s">
        <v>2776</v>
      </c>
      <c r="G1696" s="152" t="s">
        <v>220</v>
      </c>
      <c r="H1696" s="152" t="s">
        <v>7598</v>
      </c>
      <c r="I1696" s="152" t="s">
        <v>4981</v>
      </c>
      <c r="J1696" s="152" t="s">
        <v>3630</v>
      </c>
      <c r="K1696" s="152" t="s">
        <v>3630</v>
      </c>
      <c r="L1696" s="153">
        <v>45475</v>
      </c>
      <c r="M1696" s="154">
        <v>137367.43</v>
      </c>
      <c r="N1696" s="154">
        <v>113328.13</v>
      </c>
    </row>
    <row r="1697" spans="1:14" ht="13.75" customHeight="1" x14ac:dyDescent="0.35">
      <c r="A1697" s="151" t="s">
        <v>7599</v>
      </c>
      <c r="B1697" s="152" t="s">
        <v>7600</v>
      </c>
      <c r="C1697" s="152" t="s">
        <v>150</v>
      </c>
      <c r="D1697" s="152" t="s">
        <v>5739</v>
      </c>
      <c r="E1697" s="151" t="s">
        <v>163</v>
      </c>
      <c r="F1697" s="152" t="s">
        <v>2776</v>
      </c>
      <c r="G1697" s="152" t="s">
        <v>154</v>
      </c>
      <c r="H1697" s="152" t="s">
        <v>7601</v>
      </c>
      <c r="I1697" s="152" t="s">
        <v>7602</v>
      </c>
      <c r="J1697" s="152" t="s">
        <v>7603</v>
      </c>
      <c r="K1697" s="152" t="s">
        <v>480</v>
      </c>
      <c r="L1697" s="153">
        <v>45653</v>
      </c>
      <c r="M1697" s="154">
        <v>1001081</v>
      </c>
      <c r="N1697" s="154">
        <v>734126.08000000007</v>
      </c>
    </row>
    <row r="1698" spans="1:14" ht="13.75" customHeight="1" x14ac:dyDescent="0.35">
      <c r="A1698" s="151" t="s">
        <v>7604</v>
      </c>
      <c r="B1698" s="152" t="s">
        <v>7605</v>
      </c>
      <c r="C1698" s="152" t="s">
        <v>150</v>
      </c>
      <c r="D1698" s="152" t="s">
        <v>5739</v>
      </c>
      <c r="E1698" s="151" t="s">
        <v>163</v>
      </c>
      <c r="F1698" s="152" t="s">
        <v>2776</v>
      </c>
      <c r="G1698" s="152" t="s">
        <v>154</v>
      </c>
      <c r="H1698" s="152" t="s">
        <v>7589</v>
      </c>
      <c r="I1698" s="152" t="s">
        <v>4340</v>
      </c>
      <c r="J1698" s="152" t="s">
        <v>5705</v>
      </c>
      <c r="K1698" s="152" t="s">
        <v>480</v>
      </c>
      <c r="L1698" s="153">
        <v>45653</v>
      </c>
      <c r="M1698" s="154">
        <v>388881.59</v>
      </c>
      <c r="N1698" s="154">
        <v>285179.84000000003</v>
      </c>
    </row>
    <row r="1699" spans="1:14" ht="13.75" customHeight="1" x14ac:dyDescent="0.35">
      <c r="A1699" s="151" t="s">
        <v>7606</v>
      </c>
      <c r="B1699" s="152" t="s">
        <v>7607</v>
      </c>
      <c r="C1699" s="152" t="s">
        <v>7254</v>
      </c>
      <c r="D1699" s="152" t="s">
        <v>4125</v>
      </c>
      <c r="E1699" s="151" t="s">
        <v>152</v>
      </c>
      <c r="F1699" s="152" t="s">
        <v>394</v>
      </c>
      <c r="G1699" s="152" t="s">
        <v>154</v>
      </c>
      <c r="H1699" s="152" t="s">
        <v>7608</v>
      </c>
      <c r="I1699" s="152" t="s">
        <v>4021</v>
      </c>
      <c r="J1699" s="152" t="s">
        <v>6050</v>
      </c>
      <c r="K1699" s="152" t="s">
        <v>7609</v>
      </c>
      <c r="L1699" s="153">
        <v>45597</v>
      </c>
      <c r="M1699" s="154">
        <v>199611.54</v>
      </c>
      <c r="N1699" s="154">
        <v>159213.97</v>
      </c>
    </row>
    <row r="1700" spans="1:14" ht="13.75" customHeight="1" x14ac:dyDescent="0.35">
      <c r="A1700" s="151" t="s">
        <v>7610</v>
      </c>
      <c r="B1700" s="152" t="s">
        <v>7611</v>
      </c>
      <c r="C1700" s="152" t="s">
        <v>150</v>
      </c>
      <c r="D1700" s="152" t="s">
        <v>7612</v>
      </c>
      <c r="E1700" s="151" t="s">
        <v>163</v>
      </c>
      <c r="F1700" s="152" t="s">
        <v>7613</v>
      </c>
      <c r="G1700" s="152" t="s">
        <v>154</v>
      </c>
      <c r="H1700" s="152" t="s">
        <v>7614</v>
      </c>
      <c r="I1700" s="152" t="s">
        <v>7615</v>
      </c>
      <c r="J1700" s="152" t="s">
        <v>7616</v>
      </c>
      <c r="K1700" s="152" t="s">
        <v>7617</v>
      </c>
      <c r="L1700" s="153">
        <v>45653</v>
      </c>
      <c r="M1700" s="154">
        <v>233187.5</v>
      </c>
      <c r="N1700" s="154">
        <v>171004.16</v>
      </c>
    </row>
    <row r="1701" spans="1:14" ht="13.75" customHeight="1" x14ac:dyDescent="0.35">
      <c r="A1701" s="151" t="s">
        <v>7618</v>
      </c>
      <c r="B1701" s="152" t="s">
        <v>7619</v>
      </c>
      <c r="C1701" s="152" t="s">
        <v>150</v>
      </c>
      <c r="D1701" s="152" t="s">
        <v>7612</v>
      </c>
      <c r="E1701" s="151" t="s">
        <v>163</v>
      </c>
      <c r="F1701" s="152" t="s">
        <v>7613</v>
      </c>
      <c r="G1701" s="152" t="s">
        <v>154</v>
      </c>
      <c r="H1701" s="152" t="s">
        <v>7620</v>
      </c>
      <c r="I1701" s="152" t="s">
        <v>7615</v>
      </c>
      <c r="J1701" s="152" t="s">
        <v>7616</v>
      </c>
      <c r="K1701" s="152" t="s">
        <v>7621</v>
      </c>
      <c r="L1701" s="153">
        <v>45653</v>
      </c>
      <c r="M1701" s="154">
        <v>233187.5</v>
      </c>
      <c r="N1701" s="154">
        <v>171004.16</v>
      </c>
    </row>
    <row r="1702" spans="1:14" ht="13.75" customHeight="1" x14ac:dyDescent="0.35">
      <c r="A1702" s="151" t="s">
        <v>7622</v>
      </c>
      <c r="B1702" s="152" t="s">
        <v>2637</v>
      </c>
      <c r="C1702" s="152" t="s">
        <v>6133</v>
      </c>
      <c r="D1702" s="152" t="s">
        <v>747</v>
      </c>
      <c r="E1702" s="151" t="s">
        <v>152</v>
      </c>
      <c r="F1702" s="152" t="s">
        <v>863</v>
      </c>
      <c r="G1702" s="152" t="s">
        <v>154</v>
      </c>
      <c r="H1702" s="152" t="s">
        <v>7286</v>
      </c>
      <c r="I1702" s="152" t="s">
        <v>2741</v>
      </c>
      <c r="J1702" s="152" t="s">
        <v>7623</v>
      </c>
      <c r="K1702" s="152" t="s">
        <v>7624</v>
      </c>
      <c r="L1702" s="153">
        <v>45663</v>
      </c>
      <c r="M1702" s="154">
        <v>469000</v>
      </c>
      <c r="N1702" s="154">
        <v>385250.02</v>
      </c>
    </row>
    <row r="1703" spans="1:14" ht="13.75" customHeight="1" x14ac:dyDescent="0.35">
      <c r="A1703" s="151" t="s">
        <v>7625</v>
      </c>
      <c r="B1703" s="152" t="s">
        <v>7626</v>
      </c>
      <c r="C1703" s="152" t="s">
        <v>7627</v>
      </c>
      <c r="D1703" s="152" t="s">
        <v>199</v>
      </c>
      <c r="E1703" s="151" t="s">
        <v>163</v>
      </c>
      <c r="F1703" s="152" t="s">
        <v>200</v>
      </c>
      <c r="G1703" s="152" t="s">
        <v>154</v>
      </c>
      <c r="H1703" s="152" t="s">
        <v>201</v>
      </c>
      <c r="I1703" s="152" t="s">
        <v>7628</v>
      </c>
      <c r="J1703" s="152" t="s">
        <v>7629</v>
      </c>
      <c r="K1703" s="152" t="s">
        <v>7630</v>
      </c>
      <c r="L1703" s="153">
        <v>45646</v>
      </c>
      <c r="M1703" s="154">
        <v>120105.92</v>
      </c>
      <c r="N1703" s="154">
        <v>88077.66</v>
      </c>
    </row>
    <row r="1704" spans="1:14" ht="13.75" customHeight="1" x14ac:dyDescent="0.35">
      <c r="A1704" s="151" t="s">
        <v>7631</v>
      </c>
      <c r="B1704" s="152" t="s">
        <v>964</v>
      </c>
      <c r="C1704" s="152" t="s">
        <v>7632</v>
      </c>
      <c r="D1704" s="152" t="s">
        <v>449</v>
      </c>
      <c r="E1704" s="151" t="s">
        <v>152</v>
      </c>
      <c r="F1704" s="152" t="s">
        <v>164</v>
      </c>
      <c r="G1704" s="152" t="s">
        <v>154</v>
      </c>
      <c r="H1704" s="152" t="s">
        <v>965</v>
      </c>
      <c r="I1704" s="152" t="s">
        <v>7633</v>
      </c>
      <c r="J1704" s="152" t="s">
        <v>967</v>
      </c>
      <c r="K1704" s="152" t="s">
        <v>7634</v>
      </c>
      <c r="L1704" s="153">
        <v>45636</v>
      </c>
      <c r="M1704" s="154">
        <v>225161</v>
      </c>
      <c r="N1704" s="154">
        <v>182273.19</v>
      </c>
    </row>
    <row r="1705" spans="1:14" ht="13.75" customHeight="1" x14ac:dyDescent="0.35">
      <c r="A1705" s="151" t="s">
        <v>7635</v>
      </c>
      <c r="B1705" s="152" t="s">
        <v>7636</v>
      </c>
      <c r="C1705" s="152" t="s">
        <v>7637</v>
      </c>
      <c r="D1705" s="152" t="s">
        <v>1582</v>
      </c>
      <c r="E1705" s="151" t="s">
        <v>152</v>
      </c>
      <c r="F1705" s="152" t="s">
        <v>372</v>
      </c>
      <c r="G1705" s="152" t="s">
        <v>154</v>
      </c>
      <c r="H1705" s="152" t="s">
        <v>3445</v>
      </c>
      <c r="I1705" s="152" t="s">
        <v>4142</v>
      </c>
      <c r="J1705" s="152" t="s">
        <v>7638</v>
      </c>
      <c r="K1705" s="152" t="s">
        <v>7639</v>
      </c>
      <c r="L1705" s="153">
        <v>45672</v>
      </c>
      <c r="M1705" s="154">
        <v>151090.37</v>
      </c>
      <c r="N1705" s="154">
        <v>124109.97</v>
      </c>
    </row>
    <row r="1706" spans="1:14" ht="13.75" customHeight="1" x14ac:dyDescent="0.35">
      <c r="A1706" s="151" t="s">
        <v>7640</v>
      </c>
      <c r="B1706" s="152" t="s">
        <v>7641</v>
      </c>
      <c r="C1706" s="152" t="s">
        <v>7642</v>
      </c>
      <c r="D1706" s="152" t="s">
        <v>1313</v>
      </c>
      <c r="E1706" s="151" t="s">
        <v>260</v>
      </c>
      <c r="F1706" s="152" t="s">
        <v>487</v>
      </c>
      <c r="G1706" s="152" t="s">
        <v>154</v>
      </c>
      <c r="H1706" s="152" t="s">
        <v>3272</v>
      </c>
      <c r="I1706" s="152" t="s">
        <v>7643</v>
      </c>
      <c r="J1706" s="152" t="s">
        <v>7644</v>
      </c>
      <c r="K1706" s="152" t="s">
        <v>7645</v>
      </c>
      <c r="L1706" s="153">
        <v>45649</v>
      </c>
      <c r="M1706" s="154">
        <v>550000</v>
      </c>
      <c r="N1706" s="154">
        <v>476666.68</v>
      </c>
    </row>
    <row r="1707" spans="1:14" ht="13.75" customHeight="1" x14ac:dyDescent="0.35">
      <c r="A1707" s="151" t="s">
        <v>7646</v>
      </c>
      <c r="B1707" s="152" t="s">
        <v>4835</v>
      </c>
      <c r="C1707" s="152" t="s">
        <v>150</v>
      </c>
      <c r="D1707" s="152" t="s">
        <v>5816</v>
      </c>
      <c r="E1707" s="151" t="s">
        <v>163</v>
      </c>
      <c r="F1707" s="152" t="s">
        <v>698</v>
      </c>
      <c r="G1707" s="152" t="s">
        <v>154</v>
      </c>
      <c r="H1707" s="152" t="s">
        <v>4842</v>
      </c>
      <c r="I1707" s="152" t="s">
        <v>4340</v>
      </c>
      <c r="J1707" s="152" t="s">
        <v>7647</v>
      </c>
      <c r="K1707" s="152" t="s">
        <v>7648</v>
      </c>
      <c r="L1707" s="153">
        <v>45677</v>
      </c>
      <c r="M1707" s="154">
        <v>298172</v>
      </c>
      <c r="N1707" s="154">
        <v>223629.02</v>
      </c>
    </row>
    <row r="1708" spans="1:14" ht="13.75" customHeight="1" x14ac:dyDescent="0.35">
      <c r="A1708" s="151" t="s">
        <v>7649</v>
      </c>
      <c r="B1708" s="152" t="s">
        <v>7650</v>
      </c>
      <c r="C1708" s="152" t="s">
        <v>5144</v>
      </c>
      <c r="D1708" s="152" t="s">
        <v>5145</v>
      </c>
      <c r="E1708" s="151" t="s">
        <v>152</v>
      </c>
      <c r="F1708" s="152" t="s">
        <v>863</v>
      </c>
      <c r="G1708" s="152" t="s">
        <v>154</v>
      </c>
      <c r="H1708" s="152" t="s">
        <v>7651</v>
      </c>
      <c r="I1708" s="152" t="s">
        <v>7030</v>
      </c>
      <c r="J1708" s="152" t="s">
        <v>7652</v>
      </c>
      <c r="K1708" s="152" t="s">
        <v>7653</v>
      </c>
      <c r="L1708" s="153">
        <v>45597</v>
      </c>
      <c r="M1708" s="154">
        <v>249729.43</v>
      </c>
      <c r="N1708" s="154">
        <v>199188.95</v>
      </c>
    </row>
    <row r="1709" spans="1:14" ht="13.75" customHeight="1" x14ac:dyDescent="0.35">
      <c r="A1709" s="151" t="s">
        <v>7654</v>
      </c>
      <c r="B1709" s="152" t="s">
        <v>7655</v>
      </c>
      <c r="C1709" s="152" t="s">
        <v>7656</v>
      </c>
      <c r="D1709" s="152" t="s">
        <v>5616</v>
      </c>
      <c r="E1709" s="151" t="s">
        <v>163</v>
      </c>
      <c r="F1709" s="152" t="s">
        <v>319</v>
      </c>
      <c r="G1709" s="152" t="s">
        <v>154</v>
      </c>
      <c r="H1709" s="152" t="s">
        <v>7657</v>
      </c>
      <c r="I1709" s="152" t="s">
        <v>7658</v>
      </c>
      <c r="J1709" s="152" t="s">
        <v>7659</v>
      </c>
      <c r="K1709" s="152" t="s">
        <v>150</v>
      </c>
      <c r="L1709" s="153">
        <v>45730</v>
      </c>
      <c r="M1709" s="154">
        <v>192882</v>
      </c>
      <c r="N1709" s="154">
        <v>151090.9</v>
      </c>
    </row>
    <row r="1710" spans="1:14" ht="13.75" customHeight="1" x14ac:dyDescent="0.35">
      <c r="A1710" s="151" t="s">
        <v>8119</v>
      </c>
      <c r="B1710" s="152" t="s">
        <v>8120</v>
      </c>
      <c r="C1710" s="152" t="s">
        <v>8121</v>
      </c>
      <c r="D1710" s="152" t="s">
        <v>8122</v>
      </c>
      <c r="E1710" s="151" t="s">
        <v>260</v>
      </c>
      <c r="F1710" s="152" t="s">
        <v>349</v>
      </c>
      <c r="G1710" s="152" t="s">
        <v>220</v>
      </c>
      <c r="H1710" s="152" t="s">
        <v>8123</v>
      </c>
      <c r="I1710" s="152" t="s">
        <v>8124</v>
      </c>
      <c r="J1710" s="152" t="s">
        <v>8125</v>
      </c>
      <c r="K1710" s="152" t="s">
        <v>8126</v>
      </c>
      <c r="L1710" s="153">
        <v>46113</v>
      </c>
      <c r="M1710" s="154">
        <v>201016.77</v>
      </c>
      <c r="N1710" s="154">
        <v>201016.77</v>
      </c>
    </row>
    <row r="1711" spans="1:14" ht="13.75" customHeight="1" x14ac:dyDescent="0.35">
      <c r="A1711" s="151" t="s">
        <v>7660</v>
      </c>
      <c r="B1711" s="152" t="s">
        <v>158</v>
      </c>
      <c r="C1711" s="152" t="s">
        <v>150</v>
      </c>
      <c r="D1711" s="152" t="s">
        <v>7661</v>
      </c>
      <c r="E1711" s="151" t="s">
        <v>260</v>
      </c>
      <c r="F1711" s="152" t="s">
        <v>164</v>
      </c>
      <c r="G1711" s="152" t="s">
        <v>154</v>
      </c>
      <c r="H1711" s="152" t="s">
        <v>7662</v>
      </c>
      <c r="I1711" s="152" t="s">
        <v>7663</v>
      </c>
      <c r="J1711" s="152" t="s">
        <v>7664</v>
      </c>
      <c r="K1711" s="152" t="s">
        <v>7665</v>
      </c>
      <c r="L1711" s="153">
        <v>45658</v>
      </c>
      <c r="M1711" s="154">
        <v>135481.71</v>
      </c>
      <c r="N1711" s="154">
        <v>118546.56</v>
      </c>
    </row>
    <row r="1712" spans="1:14" ht="13.75" customHeight="1" x14ac:dyDescent="0.35">
      <c r="A1712" s="151" t="s">
        <v>7666</v>
      </c>
      <c r="B1712" s="152" t="s">
        <v>7667</v>
      </c>
      <c r="C1712" s="152" t="s">
        <v>7668</v>
      </c>
      <c r="D1712" s="152" t="s">
        <v>7661</v>
      </c>
      <c r="E1712" s="151" t="s">
        <v>260</v>
      </c>
      <c r="F1712" s="152" t="s">
        <v>164</v>
      </c>
      <c r="G1712" s="152" t="s">
        <v>154</v>
      </c>
      <c r="H1712" s="152" t="s">
        <v>7669</v>
      </c>
      <c r="I1712" s="152" t="s">
        <v>7663</v>
      </c>
      <c r="J1712" s="152" t="s">
        <v>7670</v>
      </c>
      <c r="K1712" s="152" t="s">
        <v>7671</v>
      </c>
      <c r="L1712" s="153">
        <v>45658</v>
      </c>
      <c r="M1712" s="154">
        <v>219708</v>
      </c>
      <c r="N1712" s="154">
        <v>192244.5</v>
      </c>
    </row>
    <row r="1713" spans="1:14" ht="13.75" customHeight="1" x14ac:dyDescent="0.35">
      <c r="A1713" s="151" t="s">
        <v>7672</v>
      </c>
      <c r="B1713" s="152" t="s">
        <v>7673</v>
      </c>
      <c r="C1713" s="152" t="s">
        <v>150</v>
      </c>
      <c r="D1713" s="152" t="s">
        <v>5223</v>
      </c>
      <c r="E1713" s="151" t="s">
        <v>260</v>
      </c>
      <c r="F1713" s="152" t="s">
        <v>6460</v>
      </c>
      <c r="G1713" s="152" t="s">
        <v>3495</v>
      </c>
      <c r="H1713" s="152" t="s">
        <v>7674</v>
      </c>
      <c r="I1713" s="152" t="s">
        <v>150</v>
      </c>
      <c r="J1713" s="152" t="s">
        <v>150</v>
      </c>
      <c r="K1713" s="152" t="s">
        <v>150</v>
      </c>
      <c r="L1713" s="153">
        <v>45689</v>
      </c>
      <c r="M1713" s="154">
        <v>248786</v>
      </c>
      <c r="N1713" s="154">
        <v>219760.96</v>
      </c>
    </row>
    <row r="1714" spans="1:14" ht="13.75" customHeight="1" x14ac:dyDescent="0.35">
      <c r="A1714" s="151" t="s">
        <v>7675</v>
      </c>
      <c r="B1714" s="152" t="s">
        <v>7676</v>
      </c>
      <c r="C1714" s="152" t="s">
        <v>1242</v>
      </c>
      <c r="D1714" s="152" t="s">
        <v>583</v>
      </c>
      <c r="E1714" s="151" t="s">
        <v>152</v>
      </c>
      <c r="F1714" s="152" t="s">
        <v>164</v>
      </c>
      <c r="G1714" s="152" t="s">
        <v>154</v>
      </c>
      <c r="H1714" s="152" t="s">
        <v>7677</v>
      </c>
      <c r="I1714" s="152" t="s">
        <v>7678</v>
      </c>
      <c r="J1714" s="152" t="s">
        <v>7679</v>
      </c>
      <c r="K1714" s="152" t="s">
        <v>7680</v>
      </c>
      <c r="L1714" s="153">
        <v>45667</v>
      </c>
      <c r="M1714" s="154">
        <v>5339899</v>
      </c>
      <c r="N1714" s="154">
        <v>4386345.55</v>
      </c>
    </row>
    <row r="1715" spans="1:14" ht="13.75" customHeight="1" x14ac:dyDescent="0.35">
      <c r="A1715" s="151" t="s">
        <v>7681</v>
      </c>
      <c r="B1715" s="152" t="s">
        <v>7682</v>
      </c>
      <c r="C1715" s="152" t="s">
        <v>1242</v>
      </c>
      <c r="D1715" s="152" t="s">
        <v>583</v>
      </c>
      <c r="E1715" s="151" t="s">
        <v>152</v>
      </c>
      <c r="F1715" s="152" t="s">
        <v>164</v>
      </c>
      <c r="G1715" s="152" t="s">
        <v>154</v>
      </c>
      <c r="H1715" s="152" t="s">
        <v>7677</v>
      </c>
      <c r="I1715" s="152" t="s">
        <v>7683</v>
      </c>
      <c r="J1715" s="152" t="s">
        <v>7684</v>
      </c>
      <c r="K1715" s="152" t="s">
        <v>7685</v>
      </c>
      <c r="L1715" s="153">
        <v>45667</v>
      </c>
      <c r="M1715" s="154">
        <v>400000</v>
      </c>
      <c r="N1715" s="154">
        <v>328571.45</v>
      </c>
    </row>
    <row r="1716" spans="1:14" ht="13.75" customHeight="1" x14ac:dyDescent="0.35">
      <c r="A1716" s="151" t="s">
        <v>7686</v>
      </c>
      <c r="B1716" s="152" t="s">
        <v>7687</v>
      </c>
      <c r="C1716" s="152" t="s">
        <v>7546</v>
      </c>
      <c r="D1716" s="152" t="s">
        <v>184</v>
      </c>
      <c r="E1716" s="151" t="s">
        <v>260</v>
      </c>
      <c r="F1716" s="152" t="s">
        <v>1039</v>
      </c>
      <c r="G1716" s="152" t="s">
        <v>154</v>
      </c>
      <c r="H1716" s="152" t="s">
        <v>2898</v>
      </c>
      <c r="I1716" s="152" t="s">
        <v>5633</v>
      </c>
      <c r="J1716" s="152" t="s">
        <v>7688</v>
      </c>
      <c r="K1716" s="152" t="s">
        <v>7689</v>
      </c>
      <c r="L1716" s="153">
        <v>45714</v>
      </c>
      <c r="M1716" s="154">
        <v>1935263.2</v>
      </c>
      <c r="N1716" s="154">
        <v>1709482.51</v>
      </c>
    </row>
    <row r="1717" spans="1:14" ht="13.75" customHeight="1" x14ac:dyDescent="0.35">
      <c r="A1717" s="151" t="s">
        <v>7690</v>
      </c>
      <c r="B1717" s="152" t="s">
        <v>7691</v>
      </c>
      <c r="C1717" s="152" t="s">
        <v>6572</v>
      </c>
      <c r="D1717" s="152" t="s">
        <v>6573</v>
      </c>
      <c r="E1717" s="151" t="s">
        <v>163</v>
      </c>
      <c r="F1717" s="152" t="s">
        <v>556</v>
      </c>
      <c r="G1717" s="152" t="s">
        <v>154</v>
      </c>
      <c r="H1717" s="152" t="s">
        <v>6278</v>
      </c>
      <c r="I1717" s="152" t="s">
        <v>7692</v>
      </c>
      <c r="J1717" s="152" t="s">
        <v>7693</v>
      </c>
      <c r="K1717" s="152" t="s">
        <v>7694</v>
      </c>
      <c r="L1717" s="153">
        <v>45748</v>
      </c>
      <c r="M1717" s="154">
        <v>108823.89</v>
      </c>
      <c r="N1717" s="154">
        <v>87059.12</v>
      </c>
    </row>
    <row r="1718" spans="1:14" ht="13.75" customHeight="1" x14ac:dyDescent="0.35">
      <c r="A1718" s="151" t="s">
        <v>7695</v>
      </c>
      <c r="B1718" s="152" t="s">
        <v>7696</v>
      </c>
      <c r="C1718" s="152" t="s">
        <v>7697</v>
      </c>
      <c r="D1718" s="152" t="s">
        <v>1224</v>
      </c>
      <c r="E1718" s="151" t="s">
        <v>163</v>
      </c>
      <c r="F1718" s="152" t="s">
        <v>715</v>
      </c>
      <c r="G1718" s="152" t="s">
        <v>220</v>
      </c>
      <c r="H1718" s="152" t="s">
        <v>7698</v>
      </c>
      <c r="I1718" s="152" t="s">
        <v>7699</v>
      </c>
      <c r="J1718" s="152" t="s">
        <v>7700</v>
      </c>
      <c r="K1718" s="152" t="s">
        <v>7701</v>
      </c>
      <c r="L1718" s="153">
        <v>45824</v>
      </c>
      <c r="M1718" s="154">
        <v>152927.78</v>
      </c>
      <c r="N1718" s="154">
        <v>127439.81</v>
      </c>
    </row>
    <row r="1719" spans="1:14" ht="13.75" customHeight="1" x14ac:dyDescent="0.35">
      <c r="A1719" s="151" t="s">
        <v>7702</v>
      </c>
      <c r="B1719" s="152" t="s">
        <v>7703</v>
      </c>
      <c r="C1719" s="152" t="s">
        <v>7704</v>
      </c>
      <c r="D1719" s="152" t="s">
        <v>998</v>
      </c>
      <c r="E1719" s="151" t="s">
        <v>163</v>
      </c>
      <c r="F1719" s="152" t="s">
        <v>999</v>
      </c>
      <c r="G1719" s="152" t="s">
        <v>220</v>
      </c>
      <c r="H1719" s="152" t="s">
        <v>7705</v>
      </c>
      <c r="I1719" s="152" t="s">
        <v>7706</v>
      </c>
      <c r="J1719" s="152" t="s">
        <v>7707</v>
      </c>
      <c r="K1719" s="152" t="s">
        <v>7708</v>
      </c>
      <c r="L1719" s="153">
        <v>45677</v>
      </c>
      <c r="M1719" s="154">
        <v>286388.08</v>
      </c>
      <c r="N1719" s="154">
        <v>214791.08</v>
      </c>
    </row>
    <row r="1720" spans="1:14" ht="13.75" customHeight="1" x14ac:dyDescent="0.35">
      <c r="A1720" s="151" t="s">
        <v>7709</v>
      </c>
      <c r="B1720" s="152" t="s">
        <v>7710</v>
      </c>
      <c r="C1720" s="152" t="s">
        <v>150</v>
      </c>
      <c r="D1720" s="152" t="s">
        <v>3306</v>
      </c>
      <c r="E1720" s="151" t="s">
        <v>260</v>
      </c>
      <c r="F1720" s="152" t="s">
        <v>6754</v>
      </c>
      <c r="G1720" s="152" t="s">
        <v>154</v>
      </c>
      <c r="H1720" s="152" t="s">
        <v>1435</v>
      </c>
      <c r="I1720" s="152" t="s">
        <v>459</v>
      </c>
      <c r="J1720" s="152" t="s">
        <v>7711</v>
      </c>
      <c r="K1720" s="152" t="s">
        <v>7712</v>
      </c>
      <c r="L1720" s="153">
        <v>45685</v>
      </c>
      <c r="M1720" s="154">
        <v>489398.21</v>
      </c>
      <c r="N1720" s="154">
        <v>428223.41</v>
      </c>
    </row>
    <row r="1721" spans="1:14" ht="13.75" customHeight="1" x14ac:dyDescent="0.35">
      <c r="A1721" s="151" t="s">
        <v>7713</v>
      </c>
      <c r="B1721" s="152" t="s">
        <v>7714</v>
      </c>
      <c r="C1721" s="152" t="s">
        <v>7546</v>
      </c>
      <c r="D1721" s="152" t="s">
        <v>184</v>
      </c>
      <c r="E1721" s="151" t="s">
        <v>152</v>
      </c>
      <c r="F1721" s="152" t="s">
        <v>1039</v>
      </c>
      <c r="G1721" s="152" t="s">
        <v>154</v>
      </c>
      <c r="H1721" s="152" t="s">
        <v>7715</v>
      </c>
      <c r="I1721" s="152" t="s">
        <v>5633</v>
      </c>
      <c r="J1721" s="152" t="s">
        <v>7716</v>
      </c>
      <c r="K1721" s="152" t="s">
        <v>7717</v>
      </c>
      <c r="L1721" s="153">
        <v>45769</v>
      </c>
      <c r="M1721" s="154">
        <v>485311</v>
      </c>
      <c r="N1721" s="154">
        <v>415980.87</v>
      </c>
    </row>
    <row r="1722" spans="1:14" ht="13.75" customHeight="1" x14ac:dyDescent="0.35">
      <c r="A1722" s="151" t="s">
        <v>7718</v>
      </c>
      <c r="B1722" s="152" t="s">
        <v>7719</v>
      </c>
      <c r="C1722" s="152" t="s">
        <v>7720</v>
      </c>
      <c r="D1722" s="152" t="s">
        <v>5662</v>
      </c>
      <c r="E1722" s="151" t="s">
        <v>163</v>
      </c>
      <c r="F1722" s="152" t="s">
        <v>200</v>
      </c>
      <c r="G1722" s="152" t="s">
        <v>220</v>
      </c>
      <c r="H1722" s="152" t="s">
        <v>7721</v>
      </c>
      <c r="I1722" s="152" t="s">
        <v>7722</v>
      </c>
      <c r="J1722" s="152" t="s">
        <v>7723</v>
      </c>
      <c r="K1722" s="152" t="s">
        <v>7724</v>
      </c>
      <c r="L1722" s="153">
        <v>45680</v>
      </c>
      <c r="M1722" s="154">
        <v>226217</v>
      </c>
      <c r="N1722" s="154">
        <v>169662.77</v>
      </c>
    </row>
    <row r="1723" spans="1:14" ht="13.75" customHeight="1" x14ac:dyDescent="0.35">
      <c r="A1723" s="151" t="s">
        <v>7725</v>
      </c>
      <c r="B1723" s="152" t="s">
        <v>5528</v>
      </c>
      <c r="C1723" s="152" t="s">
        <v>7726</v>
      </c>
      <c r="D1723" s="152" t="s">
        <v>6573</v>
      </c>
      <c r="E1723" s="151" t="s">
        <v>163</v>
      </c>
      <c r="F1723" s="152" t="s">
        <v>556</v>
      </c>
      <c r="G1723" s="152" t="s">
        <v>154</v>
      </c>
      <c r="H1723" s="152" t="s">
        <v>6278</v>
      </c>
      <c r="I1723" s="152" t="s">
        <v>7727</v>
      </c>
      <c r="J1723" s="152" t="s">
        <v>7728</v>
      </c>
      <c r="K1723" s="152" t="s">
        <v>7729</v>
      </c>
      <c r="L1723" s="153">
        <v>45778</v>
      </c>
      <c r="M1723" s="154">
        <v>216420.69</v>
      </c>
      <c r="N1723" s="154">
        <v>176743.57</v>
      </c>
    </row>
    <row r="1724" spans="1:14" ht="13.75" customHeight="1" x14ac:dyDescent="0.35">
      <c r="A1724" s="151" t="s">
        <v>7730</v>
      </c>
      <c r="B1724" s="152" t="s">
        <v>7731</v>
      </c>
      <c r="C1724" s="152" t="s">
        <v>7732</v>
      </c>
      <c r="D1724" s="152" t="s">
        <v>4079</v>
      </c>
      <c r="E1724" s="151" t="s">
        <v>260</v>
      </c>
      <c r="F1724" s="152" t="s">
        <v>372</v>
      </c>
      <c r="G1724" s="152" t="s">
        <v>154</v>
      </c>
      <c r="H1724" s="152" t="s">
        <v>373</v>
      </c>
      <c r="I1724" s="152" t="s">
        <v>7733</v>
      </c>
      <c r="J1724" s="152" t="s">
        <v>7734</v>
      </c>
      <c r="K1724" s="152" t="s">
        <v>7735</v>
      </c>
      <c r="L1724" s="153">
        <v>45809</v>
      </c>
      <c r="M1724" s="154">
        <v>224488.82</v>
      </c>
      <c r="N1724" s="154">
        <v>205781.42</v>
      </c>
    </row>
    <row r="1725" spans="1:14" ht="13.75" customHeight="1" x14ac:dyDescent="0.35">
      <c r="A1725" s="151" t="s">
        <v>7736</v>
      </c>
      <c r="B1725" s="152" t="s">
        <v>7737</v>
      </c>
      <c r="C1725" s="152" t="s">
        <v>7228</v>
      </c>
      <c r="D1725" s="152" t="s">
        <v>998</v>
      </c>
      <c r="E1725" s="151" t="s">
        <v>163</v>
      </c>
      <c r="F1725" s="152" t="s">
        <v>999</v>
      </c>
      <c r="G1725" s="152" t="s">
        <v>220</v>
      </c>
      <c r="H1725" s="152" t="s">
        <v>7738</v>
      </c>
      <c r="I1725" s="152" t="s">
        <v>7739</v>
      </c>
      <c r="J1725" s="152" t="s">
        <v>431</v>
      </c>
      <c r="K1725" s="152" t="s">
        <v>7740</v>
      </c>
      <c r="L1725" s="153">
        <v>45809</v>
      </c>
      <c r="M1725" s="154">
        <v>625455.54</v>
      </c>
      <c r="N1725" s="154">
        <v>521212.95000000013</v>
      </c>
    </row>
    <row r="1726" spans="1:14" ht="13.75" customHeight="1" x14ac:dyDescent="0.35">
      <c r="A1726" s="151" t="s">
        <v>7741</v>
      </c>
      <c r="B1726" s="152" t="s">
        <v>7742</v>
      </c>
      <c r="C1726" s="152" t="s">
        <v>7743</v>
      </c>
      <c r="D1726" s="152" t="s">
        <v>363</v>
      </c>
      <c r="E1726" s="151" t="s">
        <v>260</v>
      </c>
      <c r="F1726" s="152" t="s">
        <v>164</v>
      </c>
      <c r="G1726" s="152" t="s">
        <v>154</v>
      </c>
      <c r="H1726" s="152" t="s">
        <v>2306</v>
      </c>
      <c r="I1726" s="152" t="s">
        <v>7744</v>
      </c>
      <c r="J1726" s="152" t="s">
        <v>7745</v>
      </c>
      <c r="K1726" s="152" t="s">
        <v>7746</v>
      </c>
      <c r="L1726" s="153">
        <v>45809</v>
      </c>
      <c r="M1726" s="154">
        <v>347011</v>
      </c>
      <c r="N1726" s="154">
        <v>318093.40999999997</v>
      </c>
    </row>
    <row r="1727" spans="1:14" ht="13.75" customHeight="1" x14ac:dyDescent="0.35">
      <c r="A1727" s="151" t="s">
        <v>7747</v>
      </c>
      <c r="B1727" s="152" t="s">
        <v>6512</v>
      </c>
      <c r="C1727" s="152" t="s">
        <v>7748</v>
      </c>
      <c r="D1727" s="152" t="s">
        <v>62</v>
      </c>
      <c r="E1727" s="151" t="s">
        <v>163</v>
      </c>
      <c r="F1727" s="152" t="s">
        <v>4482</v>
      </c>
      <c r="G1727" s="152" t="s">
        <v>154</v>
      </c>
      <c r="H1727" s="152" t="s">
        <v>699</v>
      </c>
      <c r="I1727" s="152" t="s">
        <v>4340</v>
      </c>
      <c r="J1727" s="152" t="s">
        <v>7303</v>
      </c>
      <c r="K1727" s="152" t="s">
        <v>7749</v>
      </c>
      <c r="L1727" s="153">
        <v>45778</v>
      </c>
      <c r="M1727" s="154">
        <v>772994</v>
      </c>
      <c r="N1727" s="154">
        <v>631278.44999999995</v>
      </c>
    </row>
    <row r="1728" spans="1:14" ht="13.75" customHeight="1" x14ac:dyDescent="0.35">
      <c r="A1728" s="151" t="s">
        <v>7750</v>
      </c>
      <c r="B1728" s="152" t="s">
        <v>3487</v>
      </c>
      <c r="C1728" s="152" t="s">
        <v>5144</v>
      </c>
      <c r="D1728" s="152" t="s">
        <v>5145</v>
      </c>
      <c r="E1728" s="151" t="s">
        <v>152</v>
      </c>
      <c r="F1728" s="152" t="s">
        <v>863</v>
      </c>
      <c r="G1728" s="152" t="s">
        <v>154</v>
      </c>
      <c r="H1728" s="152" t="s">
        <v>7651</v>
      </c>
      <c r="I1728" s="152" t="s">
        <v>7751</v>
      </c>
      <c r="J1728" s="152" t="s">
        <v>7752</v>
      </c>
      <c r="K1728" s="152" t="s">
        <v>7753</v>
      </c>
      <c r="L1728" s="153">
        <v>45771</v>
      </c>
      <c r="M1728" s="154">
        <v>175000</v>
      </c>
      <c r="N1728" s="154">
        <v>150000.01999999999</v>
      </c>
    </row>
    <row r="1729" spans="1:14" ht="13.75" customHeight="1" x14ac:dyDescent="0.35">
      <c r="A1729" s="151" t="s">
        <v>7754</v>
      </c>
      <c r="B1729" s="152" t="s">
        <v>2299</v>
      </c>
      <c r="C1729" s="152" t="s">
        <v>7755</v>
      </c>
      <c r="D1729" s="152" t="s">
        <v>338</v>
      </c>
      <c r="E1729" s="151" t="s">
        <v>152</v>
      </c>
      <c r="F1729" s="152" t="s">
        <v>863</v>
      </c>
      <c r="G1729" s="152" t="s">
        <v>154</v>
      </c>
      <c r="H1729" s="152" t="s">
        <v>339</v>
      </c>
      <c r="I1729" s="152" t="s">
        <v>5215</v>
      </c>
      <c r="J1729" s="152" t="s">
        <v>7756</v>
      </c>
      <c r="K1729" s="152" t="s">
        <v>7757</v>
      </c>
      <c r="L1729" s="153">
        <v>45786</v>
      </c>
      <c r="M1729" s="154">
        <v>442961.94</v>
      </c>
      <c r="N1729" s="154">
        <v>384955.01</v>
      </c>
    </row>
    <row r="1730" spans="1:14" ht="13.75" customHeight="1" x14ac:dyDescent="0.35">
      <c r="A1730" s="151" t="s">
        <v>7758</v>
      </c>
      <c r="B1730" s="152" t="s">
        <v>7759</v>
      </c>
      <c r="C1730" s="152" t="s">
        <v>150</v>
      </c>
      <c r="D1730" s="152" t="s">
        <v>7760</v>
      </c>
      <c r="E1730" s="151" t="s">
        <v>260</v>
      </c>
      <c r="F1730" s="152" t="s">
        <v>6460</v>
      </c>
      <c r="G1730" s="152" t="s">
        <v>154</v>
      </c>
      <c r="H1730" s="152" t="s">
        <v>7761</v>
      </c>
      <c r="I1730" s="152" t="s">
        <v>480</v>
      </c>
      <c r="J1730" s="152" t="s">
        <v>3630</v>
      </c>
      <c r="K1730" s="152" t="s">
        <v>3630</v>
      </c>
      <c r="L1730" s="153">
        <v>45901</v>
      </c>
      <c r="M1730" s="154">
        <v>508151.46</v>
      </c>
      <c r="N1730" s="154">
        <v>478509.28</v>
      </c>
    </row>
    <row r="1731" spans="1:14" ht="13.75" customHeight="1" x14ac:dyDescent="0.35">
      <c r="A1731" s="151" t="s">
        <v>7762</v>
      </c>
      <c r="B1731" s="152" t="s">
        <v>7763</v>
      </c>
      <c r="C1731" s="152" t="s">
        <v>150</v>
      </c>
      <c r="D1731" s="152" t="s">
        <v>326</v>
      </c>
      <c r="E1731" s="151" t="s">
        <v>260</v>
      </c>
      <c r="F1731" s="152" t="s">
        <v>1153</v>
      </c>
      <c r="G1731" s="152" t="s">
        <v>220</v>
      </c>
      <c r="H1731" s="152" t="s">
        <v>8127</v>
      </c>
      <c r="I1731" s="152" t="s">
        <v>480</v>
      </c>
      <c r="J1731" s="152" t="s">
        <v>3630</v>
      </c>
      <c r="K1731" s="152" t="s">
        <v>3630</v>
      </c>
      <c r="L1731" s="153">
        <v>45777</v>
      </c>
      <c r="M1731" s="154">
        <v>229664.65</v>
      </c>
      <c r="N1731" s="154">
        <v>206698.2</v>
      </c>
    </row>
    <row r="1732" spans="1:14" ht="13.75" customHeight="1" x14ac:dyDescent="0.35">
      <c r="A1732" s="151" t="s">
        <v>7764</v>
      </c>
      <c r="B1732" s="152" t="s">
        <v>7765</v>
      </c>
      <c r="C1732" s="152" t="s">
        <v>150</v>
      </c>
      <c r="D1732" s="152" t="s">
        <v>326</v>
      </c>
      <c r="E1732" s="151" t="s">
        <v>260</v>
      </c>
      <c r="F1732" s="152" t="s">
        <v>1153</v>
      </c>
      <c r="G1732" s="152" t="s">
        <v>220</v>
      </c>
      <c r="H1732" s="152" t="s">
        <v>8128</v>
      </c>
      <c r="I1732" s="152" t="s">
        <v>480</v>
      </c>
      <c r="J1732" s="152" t="s">
        <v>3630</v>
      </c>
      <c r="K1732" s="152" t="s">
        <v>3630</v>
      </c>
      <c r="L1732" s="153">
        <v>45777</v>
      </c>
      <c r="M1732" s="154">
        <v>109132.64</v>
      </c>
      <c r="N1732" s="154">
        <v>98219.38</v>
      </c>
    </row>
    <row r="1733" spans="1:14" ht="13.75" customHeight="1" x14ac:dyDescent="0.35">
      <c r="A1733" s="151" t="s">
        <v>7766</v>
      </c>
      <c r="B1733" s="152" t="s">
        <v>7767</v>
      </c>
      <c r="C1733" s="152" t="s">
        <v>7768</v>
      </c>
      <c r="D1733" s="152" t="s">
        <v>7769</v>
      </c>
      <c r="E1733" s="151" t="s">
        <v>260</v>
      </c>
      <c r="F1733" s="152" t="s">
        <v>487</v>
      </c>
      <c r="G1733" s="152" t="s">
        <v>154</v>
      </c>
      <c r="H1733" s="152" t="s">
        <v>7770</v>
      </c>
      <c r="I1733" s="152" t="s">
        <v>7771</v>
      </c>
      <c r="J1733" s="152" t="s">
        <v>150</v>
      </c>
      <c r="K1733" s="152" t="s">
        <v>7772</v>
      </c>
      <c r="L1733" s="153">
        <v>45750</v>
      </c>
      <c r="M1733" s="154">
        <v>307622</v>
      </c>
      <c r="N1733" s="154">
        <v>276859.78999999998</v>
      </c>
    </row>
    <row r="1734" spans="1:14" ht="13.75" customHeight="1" x14ac:dyDescent="0.35">
      <c r="A1734" s="151" t="s">
        <v>7773</v>
      </c>
      <c r="B1734" s="152" t="s">
        <v>7774</v>
      </c>
      <c r="C1734" s="152" t="s">
        <v>7768</v>
      </c>
      <c r="D1734" s="152" t="s">
        <v>7769</v>
      </c>
      <c r="E1734" s="151" t="s">
        <v>260</v>
      </c>
      <c r="F1734" s="152" t="s">
        <v>487</v>
      </c>
      <c r="G1734" s="152" t="s">
        <v>154</v>
      </c>
      <c r="H1734" s="152" t="s">
        <v>5392</v>
      </c>
      <c r="I1734" s="152" t="s">
        <v>7771</v>
      </c>
      <c r="J1734" s="152" t="s">
        <v>7775</v>
      </c>
      <c r="K1734" s="152" t="s">
        <v>7776</v>
      </c>
      <c r="L1734" s="153">
        <v>45750</v>
      </c>
      <c r="M1734" s="154">
        <v>309909</v>
      </c>
      <c r="N1734" s="154">
        <v>278918.08</v>
      </c>
    </row>
    <row r="1735" spans="1:14" ht="13.75" customHeight="1" x14ac:dyDescent="0.35">
      <c r="A1735" s="151" t="s">
        <v>7777</v>
      </c>
      <c r="B1735" s="152" t="s">
        <v>7778</v>
      </c>
      <c r="C1735" s="152" t="s">
        <v>150</v>
      </c>
      <c r="D1735" s="152" t="s">
        <v>7422</v>
      </c>
      <c r="E1735" s="151" t="s">
        <v>260</v>
      </c>
      <c r="F1735" s="152" t="s">
        <v>1153</v>
      </c>
      <c r="G1735" s="152" t="s">
        <v>154</v>
      </c>
      <c r="H1735" s="152" t="s">
        <v>8129</v>
      </c>
      <c r="I1735" s="152" t="s">
        <v>7779</v>
      </c>
      <c r="J1735" s="152" t="s">
        <v>3630</v>
      </c>
      <c r="K1735" s="152" t="s">
        <v>3630</v>
      </c>
      <c r="L1735" s="153">
        <v>45777</v>
      </c>
      <c r="M1735" s="154">
        <v>176665</v>
      </c>
      <c r="N1735" s="154">
        <v>158998.5</v>
      </c>
    </row>
    <row r="1736" spans="1:14" ht="13.75" customHeight="1" x14ac:dyDescent="0.35">
      <c r="A1736" s="151" t="s">
        <v>7780</v>
      </c>
      <c r="B1736" s="152" t="s">
        <v>7781</v>
      </c>
      <c r="C1736" s="152" t="s">
        <v>150</v>
      </c>
      <c r="D1736" s="152" t="s">
        <v>5223</v>
      </c>
      <c r="E1736" s="151" t="s">
        <v>327</v>
      </c>
      <c r="F1736" s="152" t="s">
        <v>6460</v>
      </c>
      <c r="G1736" s="152" t="s">
        <v>3495</v>
      </c>
      <c r="H1736" s="152" t="s">
        <v>7782</v>
      </c>
      <c r="I1736" s="152" t="s">
        <v>4981</v>
      </c>
      <c r="J1736" s="152" t="s">
        <v>3630</v>
      </c>
      <c r="K1736" s="152" t="s">
        <v>3630</v>
      </c>
      <c r="L1736" s="153">
        <v>45808</v>
      </c>
      <c r="M1736" s="154">
        <v>1316228.46</v>
      </c>
      <c r="N1736" s="154">
        <v>1235792.28</v>
      </c>
    </row>
    <row r="1737" spans="1:14" ht="13.75" customHeight="1" x14ac:dyDescent="0.35">
      <c r="A1737" s="151" t="s">
        <v>7783</v>
      </c>
      <c r="B1737" s="152" t="s">
        <v>7784</v>
      </c>
      <c r="C1737" s="152" t="s">
        <v>150</v>
      </c>
      <c r="D1737" s="152" t="s">
        <v>2729</v>
      </c>
      <c r="E1737" s="151" t="s">
        <v>260</v>
      </c>
      <c r="F1737" s="152" t="s">
        <v>6649</v>
      </c>
      <c r="G1737" s="152" t="s">
        <v>154</v>
      </c>
      <c r="H1737" s="152" t="s">
        <v>7785</v>
      </c>
      <c r="I1737" s="152" t="s">
        <v>480</v>
      </c>
      <c r="J1737" s="152" t="s">
        <v>3630</v>
      </c>
      <c r="K1737" s="152" t="s">
        <v>3630</v>
      </c>
      <c r="L1737" s="153">
        <v>45322</v>
      </c>
      <c r="M1737" s="154">
        <v>3691380.32</v>
      </c>
      <c r="N1737" s="154">
        <v>2860819.8</v>
      </c>
    </row>
    <row r="1738" spans="1:14" ht="13.75" customHeight="1" x14ac:dyDescent="0.35">
      <c r="A1738" s="151" t="s">
        <v>7786</v>
      </c>
      <c r="B1738" s="152" t="s">
        <v>7787</v>
      </c>
      <c r="C1738" s="152" t="s">
        <v>150</v>
      </c>
      <c r="D1738" s="152" t="s">
        <v>7788</v>
      </c>
      <c r="E1738" s="151" t="s">
        <v>163</v>
      </c>
      <c r="F1738" s="152" t="s">
        <v>6649</v>
      </c>
      <c r="G1738" s="152" t="s">
        <v>154</v>
      </c>
      <c r="H1738" s="152" t="s">
        <v>8130</v>
      </c>
      <c r="I1738" s="152" t="s">
        <v>480</v>
      </c>
      <c r="J1738" s="152" t="s">
        <v>480</v>
      </c>
      <c r="K1738" s="152" t="s">
        <v>480</v>
      </c>
      <c r="L1738" s="153">
        <v>45382</v>
      </c>
      <c r="M1738" s="154">
        <v>187752.04</v>
      </c>
      <c r="N1738" s="154">
        <v>109522.04</v>
      </c>
    </row>
    <row r="1739" spans="1:14" ht="13.75" customHeight="1" x14ac:dyDescent="0.35">
      <c r="A1739" s="151" t="s">
        <v>7789</v>
      </c>
      <c r="B1739" s="152" t="s">
        <v>7790</v>
      </c>
      <c r="C1739" s="152" t="s">
        <v>150</v>
      </c>
      <c r="D1739" s="152" t="s">
        <v>7791</v>
      </c>
      <c r="E1739" s="151" t="s">
        <v>163</v>
      </c>
      <c r="F1739" s="152" t="s">
        <v>7792</v>
      </c>
      <c r="G1739" s="152" t="s">
        <v>154</v>
      </c>
      <c r="H1739" s="152" t="s">
        <v>7793</v>
      </c>
      <c r="I1739" s="152" t="s">
        <v>1217</v>
      </c>
      <c r="J1739" s="152" t="s">
        <v>7794</v>
      </c>
      <c r="K1739" s="152" t="s">
        <v>7795</v>
      </c>
      <c r="L1739" s="153">
        <v>45691</v>
      </c>
      <c r="M1739" s="154">
        <v>170100</v>
      </c>
      <c r="N1739" s="154">
        <v>130410</v>
      </c>
    </row>
    <row r="1740" spans="1:14" ht="13.75" customHeight="1" x14ac:dyDescent="0.35">
      <c r="A1740" s="151" t="s">
        <v>7796</v>
      </c>
      <c r="B1740" s="152" t="s">
        <v>7797</v>
      </c>
      <c r="C1740" s="152" t="s">
        <v>7798</v>
      </c>
      <c r="D1740" s="152" t="s">
        <v>3202</v>
      </c>
      <c r="E1740" s="151" t="s">
        <v>260</v>
      </c>
      <c r="F1740" s="152" t="s">
        <v>3203</v>
      </c>
      <c r="G1740" s="152" t="s">
        <v>154</v>
      </c>
      <c r="H1740" s="152" t="s">
        <v>3204</v>
      </c>
      <c r="I1740" s="152" t="s">
        <v>7799</v>
      </c>
      <c r="J1740" s="152" t="s">
        <v>7800</v>
      </c>
      <c r="K1740" s="152" t="s">
        <v>7801</v>
      </c>
      <c r="L1740" s="153">
        <v>45627</v>
      </c>
      <c r="M1740" s="154">
        <v>968676.87</v>
      </c>
      <c r="N1740" s="154">
        <v>839519.91</v>
      </c>
    </row>
    <row r="1741" spans="1:14" ht="13.75" customHeight="1" x14ac:dyDescent="0.35">
      <c r="A1741" s="151" t="s">
        <v>7802</v>
      </c>
      <c r="B1741" s="152" t="s">
        <v>7803</v>
      </c>
      <c r="C1741" s="152" t="s">
        <v>150</v>
      </c>
      <c r="D1741" s="152" t="s">
        <v>2729</v>
      </c>
      <c r="E1741" s="151" t="s">
        <v>163</v>
      </c>
      <c r="F1741" s="152" t="s">
        <v>6460</v>
      </c>
      <c r="G1741" s="152" t="s">
        <v>686</v>
      </c>
      <c r="H1741" s="152" t="s">
        <v>7804</v>
      </c>
      <c r="I1741" s="152" t="s">
        <v>480</v>
      </c>
      <c r="J1741" s="152" t="s">
        <v>480</v>
      </c>
      <c r="K1741" s="152" t="s">
        <v>3630</v>
      </c>
      <c r="L1741" s="153">
        <v>45778</v>
      </c>
      <c r="M1741" s="154">
        <v>127494.16</v>
      </c>
      <c r="N1741" s="154">
        <v>104120.25</v>
      </c>
    </row>
    <row r="1742" spans="1:14" ht="13.75" customHeight="1" x14ac:dyDescent="0.35">
      <c r="A1742" s="151" t="s">
        <v>7805</v>
      </c>
      <c r="B1742" s="152" t="s">
        <v>7806</v>
      </c>
      <c r="C1742" s="152" t="s">
        <v>150</v>
      </c>
      <c r="D1742" s="152" t="s">
        <v>7422</v>
      </c>
      <c r="E1742" s="151" t="s">
        <v>327</v>
      </c>
      <c r="F1742" s="152" t="s">
        <v>1153</v>
      </c>
      <c r="G1742" s="152" t="s">
        <v>154</v>
      </c>
      <c r="H1742" s="152" t="s">
        <v>8131</v>
      </c>
      <c r="I1742" s="152" t="s">
        <v>4981</v>
      </c>
      <c r="J1742" s="152" t="s">
        <v>3630</v>
      </c>
      <c r="K1742" s="152" t="s">
        <v>3630</v>
      </c>
      <c r="L1742" s="153">
        <v>45809</v>
      </c>
      <c r="M1742" s="154">
        <v>115000</v>
      </c>
      <c r="N1742" s="154">
        <v>108611.11</v>
      </c>
    </row>
    <row r="1743" spans="1:14" ht="13.75" customHeight="1" x14ac:dyDescent="0.35">
      <c r="A1743" s="151" t="s">
        <v>7807</v>
      </c>
      <c r="B1743" s="152" t="s">
        <v>7808</v>
      </c>
      <c r="C1743" s="152" t="s">
        <v>7809</v>
      </c>
      <c r="D1743" s="152" t="s">
        <v>747</v>
      </c>
      <c r="E1743" s="151" t="s">
        <v>152</v>
      </c>
      <c r="F1743" s="152" t="s">
        <v>863</v>
      </c>
      <c r="G1743" s="152" t="s">
        <v>154</v>
      </c>
      <c r="H1743" s="152" t="s">
        <v>1355</v>
      </c>
      <c r="I1743" s="152" t="s">
        <v>2555</v>
      </c>
      <c r="J1743" s="152" t="s">
        <v>7810</v>
      </c>
      <c r="K1743" s="152" t="s">
        <v>7811</v>
      </c>
      <c r="L1743" s="153">
        <v>45580</v>
      </c>
      <c r="M1743" s="154">
        <v>738688.5</v>
      </c>
      <c r="N1743" s="154">
        <v>580398.12</v>
      </c>
    </row>
    <row r="1744" spans="1:14" ht="13.75" customHeight="1" x14ac:dyDescent="0.35">
      <c r="A1744" s="151" t="s">
        <v>8132</v>
      </c>
      <c r="B1744" s="152" t="s">
        <v>8133</v>
      </c>
      <c r="C1744" s="152" t="s">
        <v>5171</v>
      </c>
      <c r="D1744" s="152" t="s">
        <v>6029</v>
      </c>
      <c r="E1744" s="151" t="s">
        <v>260</v>
      </c>
      <c r="F1744" s="152" t="s">
        <v>349</v>
      </c>
      <c r="G1744" s="152" t="s">
        <v>220</v>
      </c>
      <c r="H1744" s="152" t="s">
        <v>6030</v>
      </c>
      <c r="I1744" s="152" t="s">
        <v>8134</v>
      </c>
      <c r="J1744" s="152" t="s">
        <v>8135</v>
      </c>
      <c r="K1744" s="152" t="s">
        <v>8136</v>
      </c>
      <c r="L1744" s="153">
        <v>45941</v>
      </c>
      <c r="M1744" s="154">
        <v>2497452.2599999998</v>
      </c>
      <c r="N1744" s="154">
        <v>2372579.66</v>
      </c>
    </row>
    <row r="1745" spans="1:14" ht="13.75" customHeight="1" x14ac:dyDescent="0.35">
      <c r="A1745" s="151" t="s">
        <v>7812</v>
      </c>
      <c r="B1745" s="152" t="s">
        <v>6512</v>
      </c>
      <c r="C1745" s="152" t="s">
        <v>7813</v>
      </c>
      <c r="D1745" s="152" t="s">
        <v>7814</v>
      </c>
      <c r="E1745" s="151" t="s">
        <v>163</v>
      </c>
      <c r="F1745" s="152" t="s">
        <v>7815</v>
      </c>
      <c r="G1745" s="152" t="s">
        <v>154</v>
      </c>
      <c r="H1745" s="152" t="s">
        <v>7816</v>
      </c>
      <c r="I1745" s="152" t="s">
        <v>6556</v>
      </c>
      <c r="J1745" s="152" t="s">
        <v>7817</v>
      </c>
      <c r="K1745" s="152" t="s">
        <v>7818</v>
      </c>
      <c r="L1745" s="153">
        <v>45838</v>
      </c>
      <c r="M1745" s="154">
        <v>279159</v>
      </c>
      <c r="N1745" s="154">
        <v>232632.5</v>
      </c>
    </row>
    <row r="1746" spans="1:14" ht="13.75" customHeight="1" x14ac:dyDescent="0.35">
      <c r="A1746" s="151" t="s">
        <v>7819</v>
      </c>
      <c r="B1746" s="152" t="s">
        <v>7820</v>
      </c>
      <c r="C1746" s="152" t="s">
        <v>7546</v>
      </c>
      <c r="D1746" s="152" t="s">
        <v>184</v>
      </c>
      <c r="E1746" s="151" t="s">
        <v>152</v>
      </c>
      <c r="F1746" s="152" t="s">
        <v>1039</v>
      </c>
      <c r="G1746" s="152" t="s">
        <v>154</v>
      </c>
      <c r="H1746" s="152" t="s">
        <v>1967</v>
      </c>
      <c r="I1746" s="152" t="s">
        <v>7821</v>
      </c>
      <c r="J1746" s="152" t="s">
        <v>7822</v>
      </c>
      <c r="K1746" s="152" t="s">
        <v>7823</v>
      </c>
      <c r="L1746" s="153">
        <v>45756</v>
      </c>
      <c r="M1746" s="154">
        <v>451010</v>
      </c>
      <c r="N1746" s="154">
        <v>386579.99</v>
      </c>
    </row>
    <row r="1747" spans="1:14" ht="13.75" customHeight="1" x14ac:dyDescent="0.35">
      <c r="A1747" s="151" t="s">
        <v>7824</v>
      </c>
      <c r="B1747" s="152" t="s">
        <v>7825</v>
      </c>
      <c r="C1747" s="152" t="s">
        <v>7546</v>
      </c>
      <c r="D1747" s="152" t="s">
        <v>184</v>
      </c>
      <c r="E1747" s="151" t="s">
        <v>163</v>
      </c>
      <c r="F1747" s="152" t="s">
        <v>1039</v>
      </c>
      <c r="G1747" s="152" t="s">
        <v>154</v>
      </c>
      <c r="H1747" s="152" t="s">
        <v>7826</v>
      </c>
      <c r="I1747" s="152" t="s">
        <v>7827</v>
      </c>
      <c r="J1747" s="152" t="s">
        <v>7828</v>
      </c>
      <c r="K1747" s="152" t="s">
        <v>7829</v>
      </c>
      <c r="L1747" s="153">
        <v>45866</v>
      </c>
      <c r="M1747" s="154">
        <v>2948468.67</v>
      </c>
      <c r="N1747" s="154">
        <v>2506198.39</v>
      </c>
    </row>
    <row r="1748" spans="1:14" ht="13.75" customHeight="1" x14ac:dyDescent="0.35">
      <c r="A1748" s="151" t="s">
        <v>7830</v>
      </c>
      <c r="B1748" s="152" t="s">
        <v>7831</v>
      </c>
      <c r="C1748" s="152" t="s">
        <v>7832</v>
      </c>
      <c r="D1748" s="152" t="s">
        <v>1313</v>
      </c>
      <c r="E1748" s="151" t="s">
        <v>260</v>
      </c>
      <c r="F1748" s="152" t="s">
        <v>487</v>
      </c>
      <c r="G1748" s="152" t="s">
        <v>154</v>
      </c>
      <c r="H1748" s="152" t="s">
        <v>1314</v>
      </c>
      <c r="I1748" s="152" t="s">
        <v>278</v>
      </c>
      <c r="J1748" s="152" t="s">
        <v>7833</v>
      </c>
      <c r="K1748" s="152" t="s">
        <v>7834</v>
      </c>
      <c r="L1748" s="153">
        <v>45809</v>
      </c>
      <c r="M1748" s="154">
        <v>1825970</v>
      </c>
      <c r="N1748" s="154">
        <v>1673805.82</v>
      </c>
    </row>
    <row r="1749" spans="1:14" ht="13.75" customHeight="1" x14ac:dyDescent="0.35">
      <c r="A1749" s="151" t="s">
        <v>8137</v>
      </c>
      <c r="B1749" s="152" t="s">
        <v>8138</v>
      </c>
      <c r="C1749" s="152" t="s">
        <v>8139</v>
      </c>
      <c r="D1749" s="152" t="s">
        <v>1083</v>
      </c>
      <c r="E1749" s="151" t="s">
        <v>163</v>
      </c>
      <c r="F1749" s="152" t="s">
        <v>1084</v>
      </c>
      <c r="G1749" s="152" t="s">
        <v>1085</v>
      </c>
      <c r="H1749" s="152" t="s">
        <v>6406</v>
      </c>
      <c r="I1749" s="152" t="s">
        <v>8140</v>
      </c>
      <c r="J1749" s="152" t="s">
        <v>1088</v>
      </c>
      <c r="K1749" s="152" t="s">
        <v>1088</v>
      </c>
      <c r="L1749" s="153">
        <v>45964</v>
      </c>
      <c r="M1749" s="154">
        <v>182870</v>
      </c>
      <c r="N1749" s="154">
        <v>167630.85</v>
      </c>
    </row>
    <row r="1750" spans="1:14" ht="13.75" customHeight="1" x14ac:dyDescent="0.35">
      <c r="A1750" s="151" t="s">
        <v>7835</v>
      </c>
      <c r="B1750" s="152" t="s">
        <v>7836</v>
      </c>
      <c r="C1750" s="152" t="s">
        <v>7837</v>
      </c>
      <c r="D1750" s="152" t="s">
        <v>5362</v>
      </c>
      <c r="E1750" s="151" t="s">
        <v>260</v>
      </c>
      <c r="F1750" s="152" t="s">
        <v>7838</v>
      </c>
      <c r="G1750" s="152" t="s">
        <v>154</v>
      </c>
      <c r="H1750" s="152" t="s">
        <v>7839</v>
      </c>
      <c r="I1750" s="152" t="s">
        <v>150</v>
      </c>
      <c r="J1750" s="152" t="s">
        <v>150</v>
      </c>
      <c r="K1750" s="152" t="s">
        <v>150</v>
      </c>
      <c r="L1750" s="153">
        <v>45769</v>
      </c>
      <c r="M1750" s="154">
        <v>138297</v>
      </c>
      <c r="N1750" s="154">
        <v>124467.28</v>
      </c>
    </row>
    <row r="1751" spans="1:14" ht="13.75" customHeight="1" x14ac:dyDescent="0.35">
      <c r="A1751" s="151" t="s">
        <v>7840</v>
      </c>
      <c r="B1751" s="152" t="s">
        <v>7841</v>
      </c>
      <c r="C1751" s="152" t="s">
        <v>150</v>
      </c>
      <c r="D1751" s="152" t="s">
        <v>5194</v>
      </c>
      <c r="E1751" s="151" t="s">
        <v>163</v>
      </c>
      <c r="F1751" s="152" t="s">
        <v>2776</v>
      </c>
      <c r="G1751" s="152" t="s">
        <v>154</v>
      </c>
      <c r="H1751" s="152" t="s">
        <v>6520</v>
      </c>
      <c r="I1751" s="152" t="s">
        <v>4462</v>
      </c>
      <c r="J1751" s="152" t="s">
        <v>7842</v>
      </c>
      <c r="K1751" s="152" t="s">
        <v>480</v>
      </c>
      <c r="L1751" s="153">
        <v>45839</v>
      </c>
      <c r="M1751" s="154">
        <v>1361047</v>
      </c>
      <c r="N1751" s="154">
        <v>1156889.92</v>
      </c>
    </row>
    <row r="1752" spans="1:14" ht="13.75" customHeight="1" x14ac:dyDescent="0.35">
      <c r="A1752" s="151" t="s">
        <v>8141</v>
      </c>
      <c r="B1752" s="152" t="s">
        <v>8142</v>
      </c>
      <c r="C1752" s="152" t="s">
        <v>8143</v>
      </c>
      <c r="D1752" s="152" t="s">
        <v>998</v>
      </c>
      <c r="E1752" s="151" t="s">
        <v>260</v>
      </c>
      <c r="F1752" s="152" t="s">
        <v>999</v>
      </c>
      <c r="G1752" s="152" t="s">
        <v>220</v>
      </c>
      <c r="H1752" s="152" t="s">
        <v>7705</v>
      </c>
      <c r="I1752" s="152" t="s">
        <v>8144</v>
      </c>
      <c r="J1752" s="152" t="s">
        <v>8145</v>
      </c>
      <c r="K1752" s="152" t="s">
        <v>431</v>
      </c>
      <c r="L1752" s="153">
        <v>45843</v>
      </c>
      <c r="M1752" s="154">
        <v>418650.15</v>
      </c>
      <c r="N1752" s="154">
        <v>387251.4</v>
      </c>
    </row>
    <row r="1753" spans="1:14" ht="13.75" customHeight="1" x14ac:dyDescent="0.35">
      <c r="A1753" s="151" t="s">
        <v>7843</v>
      </c>
      <c r="B1753" s="152" t="s">
        <v>7844</v>
      </c>
      <c r="C1753" s="152" t="s">
        <v>150</v>
      </c>
      <c r="D1753" s="152" t="s">
        <v>1269</v>
      </c>
      <c r="E1753" s="151" t="s">
        <v>260</v>
      </c>
      <c r="F1753" s="152" t="s">
        <v>895</v>
      </c>
      <c r="G1753" s="152" t="s">
        <v>154</v>
      </c>
      <c r="H1753" s="152" t="s">
        <v>4259</v>
      </c>
      <c r="I1753" s="152" t="s">
        <v>7845</v>
      </c>
      <c r="J1753" s="152" t="s">
        <v>7846</v>
      </c>
      <c r="K1753" s="152" t="s">
        <v>150</v>
      </c>
      <c r="L1753" s="153">
        <v>45805</v>
      </c>
      <c r="M1753" s="154">
        <v>113942.45</v>
      </c>
      <c r="N1753" s="154">
        <v>103497.73</v>
      </c>
    </row>
    <row r="1754" spans="1:14" ht="13.75" customHeight="1" x14ac:dyDescent="0.35">
      <c r="A1754" s="151" t="s">
        <v>7847</v>
      </c>
      <c r="B1754" s="152" t="s">
        <v>7848</v>
      </c>
      <c r="C1754" s="152" t="s">
        <v>150</v>
      </c>
      <c r="D1754" s="152" t="s">
        <v>5816</v>
      </c>
      <c r="E1754" s="151" t="s">
        <v>163</v>
      </c>
      <c r="F1754" s="152" t="s">
        <v>698</v>
      </c>
      <c r="G1754" s="152" t="s">
        <v>154</v>
      </c>
      <c r="H1754" s="152" t="s">
        <v>4842</v>
      </c>
      <c r="I1754" s="152" t="s">
        <v>7849</v>
      </c>
      <c r="J1754" s="152" t="s">
        <v>7850</v>
      </c>
      <c r="K1754" s="152" t="s">
        <v>150</v>
      </c>
      <c r="L1754" s="153">
        <v>45867</v>
      </c>
      <c r="M1754" s="154">
        <v>4478044</v>
      </c>
      <c r="N1754" s="154">
        <v>3806337.39</v>
      </c>
    </row>
    <row r="1755" spans="1:14" ht="13.75" customHeight="1" x14ac:dyDescent="0.35">
      <c r="A1755" s="151" t="s">
        <v>7851</v>
      </c>
      <c r="B1755" s="152" t="s">
        <v>7852</v>
      </c>
      <c r="C1755" s="152" t="s">
        <v>150</v>
      </c>
      <c r="D1755" s="152" t="s">
        <v>5816</v>
      </c>
      <c r="E1755" s="151" t="s">
        <v>163</v>
      </c>
      <c r="F1755" s="152" t="s">
        <v>698</v>
      </c>
      <c r="G1755" s="152" t="s">
        <v>154</v>
      </c>
      <c r="H1755" s="152" t="s">
        <v>4842</v>
      </c>
      <c r="I1755" s="152" t="s">
        <v>7849</v>
      </c>
      <c r="J1755" s="152" t="s">
        <v>7853</v>
      </c>
      <c r="K1755" s="152" t="s">
        <v>7854</v>
      </c>
      <c r="L1755" s="153">
        <v>45824</v>
      </c>
      <c r="M1755" s="154">
        <v>2265702</v>
      </c>
      <c r="N1755" s="154">
        <v>1888085</v>
      </c>
    </row>
    <row r="1756" spans="1:14" ht="13.75" customHeight="1" x14ac:dyDescent="0.35">
      <c r="A1756" s="151" t="s">
        <v>7855</v>
      </c>
      <c r="B1756" s="152" t="s">
        <v>7856</v>
      </c>
      <c r="C1756" s="152" t="s">
        <v>150</v>
      </c>
      <c r="D1756" s="152" t="s">
        <v>8103</v>
      </c>
      <c r="E1756" s="151" t="s">
        <v>260</v>
      </c>
      <c r="F1756" s="152" t="s">
        <v>1153</v>
      </c>
      <c r="G1756" s="152" t="s">
        <v>154</v>
      </c>
      <c r="H1756" s="152" t="s">
        <v>7857</v>
      </c>
      <c r="I1756" s="152" t="s">
        <v>480</v>
      </c>
      <c r="J1756" s="152" t="s">
        <v>480</v>
      </c>
      <c r="K1756" s="152" t="s">
        <v>3630</v>
      </c>
      <c r="L1756" s="153">
        <v>45870</v>
      </c>
      <c r="M1756" s="154">
        <v>171978.97</v>
      </c>
      <c r="N1756" s="154">
        <v>160513.69</v>
      </c>
    </row>
    <row r="1757" spans="1:14" ht="13.75" customHeight="1" x14ac:dyDescent="0.35">
      <c r="A1757" s="151" t="s">
        <v>7858</v>
      </c>
      <c r="B1757" s="152" t="s">
        <v>7859</v>
      </c>
      <c r="C1757" s="152" t="s">
        <v>150</v>
      </c>
      <c r="D1757" s="152" t="s">
        <v>6958</v>
      </c>
      <c r="E1757" s="151" t="s">
        <v>260</v>
      </c>
      <c r="F1757" s="152" t="s">
        <v>1153</v>
      </c>
      <c r="G1757" s="152" t="s">
        <v>154</v>
      </c>
      <c r="H1757" s="152" t="s">
        <v>7860</v>
      </c>
      <c r="I1757" s="152" t="s">
        <v>480</v>
      </c>
      <c r="J1757" s="152" t="s">
        <v>3630</v>
      </c>
      <c r="K1757" s="152" t="s">
        <v>3630</v>
      </c>
      <c r="L1757" s="153">
        <v>45689</v>
      </c>
      <c r="M1757" s="154">
        <v>361379.56</v>
      </c>
      <c r="N1757" s="154">
        <v>319218.59999999998</v>
      </c>
    </row>
    <row r="1758" spans="1:14" ht="13.75" customHeight="1" x14ac:dyDescent="0.35">
      <c r="A1758" s="151" t="s">
        <v>7861</v>
      </c>
      <c r="B1758" s="152" t="s">
        <v>7862</v>
      </c>
      <c r="C1758" s="152" t="s">
        <v>150</v>
      </c>
      <c r="D1758" s="152" t="s">
        <v>2729</v>
      </c>
      <c r="E1758" s="151" t="s">
        <v>260</v>
      </c>
      <c r="F1758" s="152" t="s">
        <v>1153</v>
      </c>
      <c r="G1758" s="152" t="s">
        <v>154</v>
      </c>
      <c r="H1758" s="152" t="s">
        <v>7863</v>
      </c>
      <c r="I1758" s="152" t="s">
        <v>7864</v>
      </c>
      <c r="J1758" s="152" t="s">
        <v>3630</v>
      </c>
      <c r="K1758" s="152" t="s">
        <v>3630</v>
      </c>
      <c r="L1758" s="153">
        <v>45870</v>
      </c>
      <c r="M1758" s="154">
        <v>615031.75</v>
      </c>
      <c r="N1758" s="154">
        <v>574029.66</v>
      </c>
    </row>
    <row r="1759" spans="1:14" ht="13.75" customHeight="1" x14ac:dyDescent="0.35">
      <c r="A1759" s="151" t="s">
        <v>7865</v>
      </c>
      <c r="B1759" s="152" t="s">
        <v>7866</v>
      </c>
      <c r="C1759" s="152" t="s">
        <v>150</v>
      </c>
      <c r="D1759" s="152" t="s">
        <v>8103</v>
      </c>
      <c r="E1759" s="151" t="s">
        <v>260</v>
      </c>
      <c r="F1759" s="152" t="s">
        <v>1153</v>
      </c>
      <c r="G1759" s="152" t="s">
        <v>154</v>
      </c>
      <c r="H1759" s="152" t="s">
        <v>7867</v>
      </c>
      <c r="I1759" s="152" t="s">
        <v>480</v>
      </c>
      <c r="J1759" s="152" t="s">
        <v>3630</v>
      </c>
      <c r="K1759" s="152" t="s">
        <v>3630</v>
      </c>
      <c r="L1759" s="153">
        <v>45870</v>
      </c>
      <c r="M1759" s="154">
        <v>87764.36</v>
      </c>
      <c r="N1759" s="154">
        <v>81913.41</v>
      </c>
    </row>
    <row r="1760" spans="1:14" ht="13.75" customHeight="1" x14ac:dyDescent="0.35">
      <c r="A1760" s="151" t="s">
        <v>7868</v>
      </c>
      <c r="B1760" s="152" t="s">
        <v>7869</v>
      </c>
      <c r="C1760" s="152" t="s">
        <v>7870</v>
      </c>
      <c r="D1760" s="152" t="s">
        <v>7871</v>
      </c>
      <c r="E1760" s="151" t="s">
        <v>260</v>
      </c>
      <c r="F1760" s="152" t="s">
        <v>517</v>
      </c>
      <c r="G1760" s="152" t="s">
        <v>154</v>
      </c>
      <c r="H1760" s="152" t="s">
        <v>7872</v>
      </c>
      <c r="I1760" s="152" t="s">
        <v>7628</v>
      </c>
      <c r="J1760" s="152" t="s">
        <v>150</v>
      </c>
      <c r="K1760" s="152" t="s">
        <v>150</v>
      </c>
      <c r="L1760" s="153">
        <v>45931</v>
      </c>
      <c r="M1760" s="154">
        <v>212539.1</v>
      </c>
      <c r="N1760" s="154">
        <v>201912.15</v>
      </c>
    </row>
    <row r="1761" spans="1:14" ht="13.75" customHeight="1" x14ac:dyDescent="0.35">
      <c r="A1761" s="151" t="s">
        <v>7873</v>
      </c>
      <c r="B1761" s="152" t="s">
        <v>7874</v>
      </c>
      <c r="C1761" s="152" t="s">
        <v>7656</v>
      </c>
      <c r="D1761" s="152" t="s">
        <v>5616</v>
      </c>
      <c r="E1761" s="151" t="s">
        <v>260</v>
      </c>
      <c r="F1761" s="152" t="s">
        <v>319</v>
      </c>
      <c r="G1761" s="152" t="s">
        <v>154</v>
      </c>
      <c r="H1761" s="152" t="s">
        <v>7875</v>
      </c>
      <c r="I1761" s="152" t="s">
        <v>7876</v>
      </c>
      <c r="J1761" s="152" t="s">
        <v>7877</v>
      </c>
      <c r="K1761" s="152" t="s">
        <v>150</v>
      </c>
      <c r="L1761" s="153">
        <v>45663</v>
      </c>
      <c r="M1761" s="154">
        <v>9705576.2400000002</v>
      </c>
      <c r="N1761" s="154">
        <v>8492379.2200000007</v>
      </c>
    </row>
    <row r="1762" spans="1:14" ht="13.75" customHeight="1" x14ac:dyDescent="0.35">
      <c r="A1762" s="151" t="s">
        <v>7878</v>
      </c>
      <c r="B1762" s="152" t="s">
        <v>7879</v>
      </c>
      <c r="C1762" s="152" t="s">
        <v>7546</v>
      </c>
      <c r="D1762" s="152" t="s">
        <v>184</v>
      </c>
      <c r="E1762" s="151" t="s">
        <v>260</v>
      </c>
      <c r="F1762" s="152" t="s">
        <v>1039</v>
      </c>
      <c r="G1762" s="152" t="s">
        <v>154</v>
      </c>
      <c r="H1762" s="152" t="s">
        <v>7715</v>
      </c>
      <c r="I1762" s="152" t="s">
        <v>7880</v>
      </c>
      <c r="J1762" s="152" t="s">
        <v>7881</v>
      </c>
      <c r="K1762" s="152" t="s">
        <v>7882</v>
      </c>
      <c r="L1762" s="153">
        <v>45901</v>
      </c>
      <c r="M1762" s="154">
        <v>202976.45</v>
      </c>
      <c r="N1762" s="154">
        <v>191136.16</v>
      </c>
    </row>
    <row r="1763" spans="1:14" ht="13.75" customHeight="1" x14ac:dyDescent="0.35">
      <c r="A1763" s="151" t="s">
        <v>7883</v>
      </c>
      <c r="B1763" s="152" t="s">
        <v>7884</v>
      </c>
      <c r="C1763" s="152" t="s">
        <v>150</v>
      </c>
      <c r="D1763" s="152" t="s">
        <v>5739</v>
      </c>
      <c r="E1763" s="151" t="s">
        <v>163</v>
      </c>
      <c r="F1763" s="152" t="s">
        <v>2776</v>
      </c>
      <c r="G1763" s="152" t="s">
        <v>154</v>
      </c>
      <c r="H1763" s="152" t="s">
        <v>7885</v>
      </c>
      <c r="I1763" s="152" t="s">
        <v>4462</v>
      </c>
      <c r="J1763" s="152" t="s">
        <v>7886</v>
      </c>
      <c r="K1763" s="152" t="s">
        <v>480</v>
      </c>
      <c r="L1763" s="153">
        <v>45839</v>
      </c>
      <c r="M1763" s="154">
        <v>603042</v>
      </c>
      <c r="N1763" s="154">
        <v>512585.7</v>
      </c>
    </row>
    <row r="1764" spans="1:14" ht="13.75" customHeight="1" x14ac:dyDescent="0.35">
      <c r="A1764" s="151" t="s">
        <v>7887</v>
      </c>
      <c r="B1764" s="152" t="s">
        <v>7888</v>
      </c>
      <c r="C1764" s="152" t="s">
        <v>150</v>
      </c>
      <c r="D1764" s="152" t="s">
        <v>4890</v>
      </c>
      <c r="E1764" s="151" t="s">
        <v>163</v>
      </c>
      <c r="F1764" s="152" t="s">
        <v>2776</v>
      </c>
      <c r="G1764" s="152" t="s">
        <v>154</v>
      </c>
      <c r="H1764" s="152" t="s">
        <v>6520</v>
      </c>
      <c r="I1764" s="152" t="s">
        <v>4462</v>
      </c>
      <c r="J1764" s="152" t="s">
        <v>7889</v>
      </c>
      <c r="K1764" s="152" t="s">
        <v>480</v>
      </c>
      <c r="L1764" s="153">
        <v>45901</v>
      </c>
      <c r="M1764" s="154">
        <v>447350</v>
      </c>
      <c r="N1764" s="154">
        <v>395159.18</v>
      </c>
    </row>
    <row r="1765" spans="1:14" ht="13.75" customHeight="1" x14ac:dyDescent="0.35">
      <c r="A1765" s="151" t="s">
        <v>8146</v>
      </c>
      <c r="B1765" s="152" t="s">
        <v>8147</v>
      </c>
      <c r="C1765" s="152" t="s">
        <v>8148</v>
      </c>
      <c r="D1765" s="152" t="s">
        <v>4129</v>
      </c>
      <c r="E1765" s="151" t="s">
        <v>163</v>
      </c>
      <c r="F1765" s="152" t="s">
        <v>4130</v>
      </c>
      <c r="G1765" s="152" t="s">
        <v>154</v>
      </c>
      <c r="H1765" s="152" t="s">
        <v>4131</v>
      </c>
      <c r="I1765" s="152" t="s">
        <v>8149</v>
      </c>
      <c r="J1765" s="152" t="s">
        <v>8150</v>
      </c>
      <c r="K1765" s="152" t="s">
        <v>8151</v>
      </c>
      <c r="L1765" s="153">
        <v>45901</v>
      </c>
      <c r="M1765" s="154">
        <v>234348.25</v>
      </c>
      <c r="N1765" s="154">
        <v>207007.64</v>
      </c>
    </row>
    <row r="1766" spans="1:14" ht="13.75" customHeight="1" x14ac:dyDescent="0.35">
      <c r="A1766" s="151" t="s">
        <v>8152</v>
      </c>
      <c r="B1766" s="152" t="s">
        <v>8153</v>
      </c>
      <c r="C1766" s="152" t="s">
        <v>150</v>
      </c>
      <c r="D1766" s="152" t="s">
        <v>4919</v>
      </c>
      <c r="E1766" s="151" t="s">
        <v>2190</v>
      </c>
      <c r="F1766" s="152" t="s">
        <v>2776</v>
      </c>
      <c r="G1766" s="152" t="s">
        <v>154</v>
      </c>
      <c r="H1766" s="152" t="s">
        <v>8154</v>
      </c>
      <c r="I1766" s="152" t="s">
        <v>4340</v>
      </c>
      <c r="J1766" s="152" t="s">
        <v>8155</v>
      </c>
      <c r="K1766" s="152" t="s">
        <v>8156</v>
      </c>
      <c r="L1766" s="153">
        <v>45870</v>
      </c>
      <c r="M1766" s="154">
        <v>219494</v>
      </c>
      <c r="N1766" s="154">
        <v>170717.54</v>
      </c>
    </row>
    <row r="1767" spans="1:14" ht="13.75" customHeight="1" x14ac:dyDescent="0.35">
      <c r="A1767" s="151" t="s">
        <v>7890</v>
      </c>
      <c r="B1767" s="152" t="s">
        <v>7891</v>
      </c>
      <c r="C1767" s="152" t="s">
        <v>7241</v>
      </c>
      <c r="D1767" s="152" t="s">
        <v>7242</v>
      </c>
      <c r="E1767" s="151" t="s">
        <v>260</v>
      </c>
      <c r="F1767" s="152" t="s">
        <v>541</v>
      </c>
      <c r="G1767" s="152" t="s">
        <v>154</v>
      </c>
      <c r="H1767" s="152" t="s">
        <v>7243</v>
      </c>
      <c r="I1767" s="152" t="s">
        <v>7244</v>
      </c>
      <c r="J1767" s="152" t="s">
        <v>7892</v>
      </c>
      <c r="K1767" s="152" t="s">
        <v>150</v>
      </c>
      <c r="L1767" s="153">
        <v>45894</v>
      </c>
      <c r="M1767" s="154">
        <v>330997.36</v>
      </c>
      <c r="N1767" s="154">
        <v>308930.88</v>
      </c>
    </row>
    <row r="1768" spans="1:14" ht="13.75" customHeight="1" x14ac:dyDescent="0.35">
      <c r="A1768" s="151" t="s">
        <v>7893</v>
      </c>
      <c r="B1768" s="152" t="s">
        <v>7894</v>
      </c>
      <c r="C1768" s="152" t="s">
        <v>7285</v>
      </c>
      <c r="D1768" s="152" t="s">
        <v>747</v>
      </c>
      <c r="E1768" s="151" t="s">
        <v>152</v>
      </c>
      <c r="F1768" s="152" t="s">
        <v>863</v>
      </c>
      <c r="G1768" s="152" t="s">
        <v>154</v>
      </c>
      <c r="H1768" s="152" t="s">
        <v>5632</v>
      </c>
      <c r="I1768" s="152" t="s">
        <v>3800</v>
      </c>
      <c r="J1768" s="152" t="s">
        <v>7895</v>
      </c>
      <c r="K1768" s="152" t="s">
        <v>7896</v>
      </c>
      <c r="L1768" s="153">
        <v>45894</v>
      </c>
      <c r="M1768" s="154">
        <v>172906.53</v>
      </c>
      <c r="N1768" s="154">
        <v>156439.25</v>
      </c>
    </row>
    <row r="1769" spans="1:14" ht="13.75" customHeight="1" x14ac:dyDescent="0.35">
      <c r="A1769" s="151" t="s">
        <v>7897</v>
      </c>
      <c r="B1769" s="152" t="s">
        <v>7898</v>
      </c>
      <c r="C1769" s="152" t="s">
        <v>150</v>
      </c>
      <c r="D1769" s="152" t="s">
        <v>7899</v>
      </c>
      <c r="E1769" s="151" t="s">
        <v>260</v>
      </c>
      <c r="F1769" s="152" t="s">
        <v>6460</v>
      </c>
      <c r="G1769" s="152" t="s">
        <v>154</v>
      </c>
      <c r="H1769" s="152" t="s">
        <v>7900</v>
      </c>
      <c r="I1769" s="152" t="s">
        <v>7901</v>
      </c>
      <c r="J1769" s="152" t="s">
        <v>3630</v>
      </c>
      <c r="K1769" s="152" t="s">
        <v>3630</v>
      </c>
      <c r="L1769" s="153">
        <v>45870</v>
      </c>
      <c r="M1769" s="154">
        <v>233034.58</v>
      </c>
      <c r="N1769" s="154">
        <v>217498.97</v>
      </c>
    </row>
    <row r="1770" spans="1:14" ht="13.75" customHeight="1" x14ac:dyDescent="0.35">
      <c r="A1770" s="151" t="s">
        <v>7902</v>
      </c>
      <c r="B1770" s="152" t="s">
        <v>7903</v>
      </c>
      <c r="C1770" s="152" t="s">
        <v>150</v>
      </c>
      <c r="D1770" s="152" t="s">
        <v>7899</v>
      </c>
      <c r="E1770" s="151" t="s">
        <v>260</v>
      </c>
      <c r="F1770" s="152" t="s">
        <v>6460</v>
      </c>
      <c r="G1770" s="152" t="s">
        <v>154</v>
      </c>
      <c r="H1770" s="152" t="s">
        <v>8157</v>
      </c>
      <c r="I1770" s="152" t="s">
        <v>4981</v>
      </c>
      <c r="J1770" s="152" t="s">
        <v>4981</v>
      </c>
      <c r="K1770" s="152" t="s">
        <v>3630</v>
      </c>
      <c r="L1770" s="153">
        <v>45839</v>
      </c>
      <c r="M1770" s="154">
        <v>137045.20000000001</v>
      </c>
      <c r="N1770" s="154">
        <v>126766.83</v>
      </c>
    </row>
    <row r="1771" spans="1:14" ht="13.75" customHeight="1" x14ac:dyDescent="0.35">
      <c r="A1771" s="151" t="s">
        <v>7904</v>
      </c>
      <c r="B1771" s="152" t="s">
        <v>7905</v>
      </c>
      <c r="C1771" s="152" t="s">
        <v>150</v>
      </c>
      <c r="D1771" s="152" t="s">
        <v>7760</v>
      </c>
      <c r="E1771" s="151" t="s">
        <v>260</v>
      </c>
      <c r="F1771" s="152" t="s">
        <v>6460</v>
      </c>
      <c r="G1771" s="152" t="s">
        <v>154</v>
      </c>
      <c r="H1771" s="152" t="s">
        <v>7906</v>
      </c>
      <c r="I1771" s="152" t="s">
        <v>4981</v>
      </c>
      <c r="J1771" s="152" t="s">
        <v>3630</v>
      </c>
      <c r="K1771" s="152" t="s">
        <v>3630</v>
      </c>
      <c r="L1771" s="153">
        <v>45870</v>
      </c>
      <c r="M1771" s="154">
        <v>132905.24</v>
      </c>
      <c r="N1771" s="154">
        <v>124044.91</v>
      </c>
    </row>
    <row r="1772" spans="1:14" x14ac:dyDescent="0.35">
      <c r="A1772" s="151" t="s">
        <v>7907</v>
      </c>
      <c r="B1772" s="152" t="s">
        <v>7908</v>
      </c>
      <c r="C1772" s="152" t="s">
        <v>150</v>
      </c>
      <c r="D1772" s="152" t="s">
        <v>5223</v>
      </c>
      <c r="E1772" s="151" t="s">
        <v>260</v>
      </c>
      <c r="F1772" s="152" t="s">
        <v>6460</v>
      </c>
      <c r="G1772" s="152" t="s">
        <v>220</v>
      </c>
      <c r="H1772" s="152" t="s">
        <v>8158</v>
      </c>
      <c r="I1772" s="152" t="s">
        <v>4981</v>
      </c>
      <c r="J1772" s="152" t="s">
        <v>3630</v>
      </c>
      <c r="K1772" s="152" t="s">
        <v>3630</v>
      </c>
      <c r="L1772" s="153">
        <v>45931</v>
      </c>
      <c r="M1772" s="154">
        <v>180000</v>
      </c>
      <c r="N1772" s="154">
        <v>171000</v>
      </c>
    </row>
    <row r="1773" spans="1:14" x14ac:dyDescent="0.35">
      <c r="A1773" s="151" t="s">
        <v>7909</v>
      </c>
      <c r="B1773" s="152" t="s">
        <v>7910</v>
      </c>
      <c r="C1773" s="152" t="s">
        <v>150</v>
      </c>
      <c r="D1773" s="152" t="s">
        <v>7911</v>
      </c>
      <c r="E1773" s="151" t="s">
        <v>163</v>
      </c>
      <c r="F1773" s="152" t="s">
        <v>4130</v>
      </c>
      <c r="G1773" s="152" t="s">
        <v>154</v>
      </c>
      <c r="H1773" s="152" t="s">
        <v>6387</v>
      </c>
      <c r="I1773" s="152" t="s">
        <v>7912</v>
      </c>
      <c r="J1773" s="152" t="s">
        <v>7913</v>
      </c>
      <c r="K1773" s="152" t="s">
        <v>7914</v>
      </c>
      <c r="L1773" s="153">
        <v>45870</v>
      </c>
      <c r="M1773" s="154">
        <v>597024.06999999995</v>
      </c>
      <c r="N1773" s="154">
        <v>517420.86999999988</v>
      </c>
    </row>
    <row r="1774" spans="1:14" x14ac:dyDescent="0.35">
      <c r="A1774" s="151" t="s">
        <v>7915</v>
      </c>
      <c r="B1774" s="152" t="s">
        <v>7916</v>
      </c>
      <c r="C1774" s="152" t="s">
        <v>4466</v>
      </c>
      <c r="D1774" s="152" t="s">
        <v>1026</v>
      </c>
      <c r="E1774" s="151" t="s">
        <v>152</v>
      </c>
      <c r="F1774" s="152" t="s">
        <v>715</v>
      </c>
      <c r="G1774" s="152" t="s">
        <v>220</v>
      </c>
      <c r="H1774" s="152" t="s">
        <v>4671</v>
      </c>
      <c r="I1774" s="152" t="s">
        <v>7917</v>
      </c>
      <c r="J1774" s="152" t="s">
        <v>7918</v>
      </c>
      <c r="K1774" s="152" t="s">
        <v>7919</v>
      </c>
      <c r="L1774" s="153">
        <v>45748</v>
      </c>
      <c r="M1774" s="154">
        <v>104347.5</v>
      </c>
      <c r="N1774" s="154">
        <v>89440.73</v>
      </c>
    </row>
    <row r="1775" spans="1:14" x14ac:dyDescent="0.35">
      <c r="A1775" s="151" t="s">
        <v>7920</v>
      </c>
      <c r="B1775" s="152" t="s">
        <v>7921</v>
      </c>
      <c r="C1775" s="152" t="s">
        <v>4466</v>
      </c>
      <c r="D1775" s="152" t="s">
        <v>1026</v>
      </c>
      <c r="E1775" s="151" t="s">
        <v>152</v>
      </c>
      <c r="F1775" s="152" t="s">
        <v>715</v>
      </c>
      <c r="G1775" s="152" t="s">
        <v>220</v>
      </c>
      <c r="H1775" s="152" t="s">
        <v>4671</v>
      </c>
      <c r="I1775" s="152" t="s">
        <v>7917</v>
      </c>
      <c r="J1775" s="152" t="s">
        <v>7918</v>
      </c>
      <c r="K1775" s="152" t="s">
        <v>7922</v>
      </c>
      <c r="L1775" s="153">
        <v>45748</v>
      </c>
      <c r="M1775" s="154">
        <v>104347.5</v>
      </c>
      <c r="N1775" s="154">
        <v>89440.73</v>
      </c>
    </row>
    <row r="1776" spans="1:14" x14ac:dyDescent="0.35">
      <c r="A1776" s="151" t="s">
        <v>8159</v>
      </c>
      <c r="B1776" s="152" t="s">
        <v>8160</v>
      </c>
      <c r="C1776" s="152" t="s">
        <v>150</v>
      </c>
      <c r="D1776" s="152" t="s">
        <v>6566</v>
      </c>
      <c r="E1776" s="151" t="s">
        <v>260</v>
      </c>
      <c r="F1776" s="152" t="s">
        <v>6754</v>
      </c>
      <c r="G1776" s="152" t="s">
        <v>154</v>
      </c>
      <c r="H1776" s="152" t="s">
        <v>3177</v>
      </c>
      <c r="I1776" s="152" t="s">
        <v>8161</v>
      </c>
      <c r="J1776" s="152" t="s">
        <v>8162</v>
      </c>
      <c r="K1776" s="152" t="s">
        <v>8163</v>
      </c>
      <c r="L1776" s="153">
        <v>45901</v>
      </c>
      <c r="M1776" s="154">
        <v>2482055.35</v>
      </c>
      <c r="N1776" s="154">
        <v>2337268.81</v>
      </c>
    </row>
    <row r="1777" spans="1:14" x14ac:dyDescent="0.35">
      <c r="A1777" s="151" t="s">
        <v>7923</v>
      </c>
      <c r="B1777" s="152" t="s">
        <v>7924</v>
      </c>
      <c r="C1777" s="152" t="s">
        <v>7925</v>
      </c>
      <c r="D1777" s="152" t="s">
        <v>3488</v>
      </c>
      <c r="E1777" s="151" t="s">
        <v>260</v>
      </c>
      <c r="F1777" s="152" t="s">
        <v>863</v>
      </c>
      <c r="G1777" s="152" t="s">
        <v>154</v>
      </c>
      <c r="H1777" s="152" t="s">
        <v>7926</v>
      </c>
      <c r="I1777" s="152" t="s">
        <v>7927</v>
      </c>
      <c r="J1777" s="152" t="s">
        <v>7928</v>
      </c>
      <c r="K1777" s="152" t="s">
        <v>7929</v>
      </c>
      <c r="L1777" s="153">
        <v>45953</v>
      </c>
      <c r="M1777" s="154">
        <v>2561921.11</v>
      </c>
      <c r="N1777" s="154">
        <v>2433825.0699999998</v>
      </c>
    </row>
    <row r="1778" spans="1:14" x14ac:dyDescent="0.35">
      <c r="A1778" s="151" t="s">
        <v>7930</v>
      </c>
      <c r="B1778" s="152" t="s">
        <v>7931</v>
      </c>
      <c r="C1778" s="152" t="s">
        <v>7546</v>
      </c>
      <c r="D1778" s="152" t="s">
        <v>1300</v>
      </c>
      <c r="E1778" s="151" t="s">
        <v>260</v>
      </c>
      <c r="F1778" s="152" t="s">
        <v>1039</v>
      </c>
      <c r="G1778" s="152" t="s">
        <v>154</v>
      </c>
      <c r="H1778" s="152" t="s">
        <v>7932</v>
      </c>
      <c r="I1778" s="152" t="s">
        <v>5062</v>
      </c>
      <c r="J1778" s="152" t="s">
        <v>4915</v>
      </c>
      <c r="K1778" s="152" t="s">
        <v>7933</v>
      </c>
      <c r="L1778" s="153">
        <v>45931</v>
      </c>
      <c r="M1778" s="154">
        <v>268898.89</v>
      </c>
      <c r="N1778" s="154">
        <v>255453.97</v>
      </c>
    </row>
    <row r="1779" spans="1:14" x14ac:dyDescent="0.35">
      <c r="A1779" s="151" t="s">
        <v>7934</v>
      </c>
      <c r="B1779" s="152" t="s">
        <v>7935</v>
      </c>
      <c r="C1779" s="152" t="s">
        <v>7936</v>
      </c>
      <c r="D1779" s="152" t="s">
        <v>7937</v>
      </c>
      <c r="E1779" s="151" t="s">
        <v>260</v>
      </c>
      <c r="F1779" s="152" t="s">
        <v>556</v>
      </c>
      <c r="G1779" s="152" t="s">
        <v>154</v>
      </c>
      <c r="H1779" s="152" t="s">
        <v>637</v>
      </c>
      <c r="I1779" s="152" t="s">
        <v>734</v>
      </c>
      <c r="J1779" s="152" t="s">
        <v>7938</v>
      </c>
      <c r="K1779" s="152" t="s">
        <v>7939</v>
      </c>
      <c r="L1779" s="153">
        <v>45964</v>
      </c>
      <c r="M1779" s="154">
        <v>1519108.01</v>
      </c>
      <c r="N1779" s="154">
        <v>1455811.86</v>
      </c>
    </row>
    <row r="1780" spans="1:14" x14ac:dyDescent="0.35">
      <c r="A1780" s="151" t="s">
        <v>8164</v>
      </c>
      <c r="B1780" s="152" t="s">
        <v>8165</v>
      </c>
      <c r="C1780" s="152" t="s">
        <v>150</v>
      </c>
      <c r="D1780" s="152" t="s">
        <v>7760</v>
      </c>
      <c r="E1780" s="151" t="s">
        <v>260</v>
      </c>
      <c r="F1780" s="152" t="s">
        <v>6460</v>
      </c>
      <c r="G1780" s="152" t="s">
        <v>154</v>
      </c>
      <c r="H1780" s="152" t="s">
        <v>2975</v>
      </c>
      <c r="I1780" s="152" t="s">
        <v>480</v>
      </c>
      <c r="J1780" s="152" t="s">
        <v>3630</v>
      </c>
      <c r="K1780" s="152" t="s">
        <v>3630</v>
      </c>
      <c r="L1780" s="153">
        <v>45931</v>
      </c>
      <c r="M1780" s="154">
        <v>117067.03</v>
      </c>
      <c r="N1780" s="154">
        <v>111213.68</v>
      </c>
    </row>
    <row r="1781" spans="1:14" x14ac:dyDescent="0.35">
      <c r="A1781" s="151" t="s">
        <v>8166</v>
      </c>
      <c r="B1781" s="152" t="s">
        <v>8167</v>
      </c>
      <c r="C1781" s="152" t="s">
        <v>150</v>
      </c>
      <c r="D1781" s="152" t="s">
        <v>8168</v>
      </c>
      <c r="E1781" s="151" t="s">
        <v>260</v>
      </c>
      <c r="F1781" s="152" t="s">
        <v>6460</v>
      </c>
      <c r="G1781" s="152" t="s">
        <v>154</v>
      </c>
      <c r="H1781" s="152" t="s">
        <v>8169</v>
      </c>
      <c r="I1781" s="152" t="s">
        <v>480</v>
      </c>
      <c r="J1781" s="152" t="s">
        <v>3630</v>
      </c>
      <c r="K1781" s="152" t="s">
        <v>3630</v>
      </c>
      <c r="L1781" s="153">
        <v>45962</v>
      </c>
      <c r="M1781" s="154">
        <v>242900</v>
      </c>
      <c r="N1781" s="154">
        <v>232779.16</v>
      </c>
    </row>
    <row r="1782" spans="1:14" x14ac:dyDescent="0.35">
      <c r="A1782" s="151" t="s">
        <v>8170</v>
      </c>
      <c r="B1782" s="152" t="s">
        <v>8171</v>
      </c>
      <c r="C1782" s="152" t="s">
        <v>150</v>
      </c>
      <c r="D1782" s="152" t="s">
        <v>2729</v>
      </c>
      <c r="E1782" s="151" t="s">
        <v>260</v>
      </c>
      <c r="F1782" s="152" t="s">
        <v>6460</v>
      </c>
      <c r="G1782" s="152" t="s">
        <v>154</v>
      </c>
      <c r="H1782" s="152" t="s">
        <v>8172</v>
      </c>
      <c r="I1782" s="152" t="s">
        <v>8173</v>
      </c>
      <c r="J1782" s="152" t="s">
        <v>8174</v>
      </c>
      <c r="K1782" s="152" t="s">
        <v>8175</v>
      </c>
      <c r="L1782" s="153">
        <v>45992</v>
      </c>
      <c r="M1782" s="154">
        <v>102592.33</v>
      </c>
      <c r="N1782" s="154">
        <v>99172.57</v>
      </c>
    </row>
    <row r="1783" spans="1:14" x14ac:dyDescent="0.35">
      <c r="A1783" s="151" t="s">
        <v>8176</v>
      </c>
      <c r="B1783" s="152" t="s">
        <v>8177</v>
      </c>
      <c r="C1783" s="152" t="s">
        <v>150</v>
      </c>
      <c r="D1783" s="152" t="s">
        <v>2729</v>
      </c>
      <c r="E1783" s="151" t="s">
        <v>163</v>
      </c>
      <c r="F1783" s="152" t="s">
        <v>6460</v>
      </c>
      <c r="G1783" s="152" t="s">
        <v>154</v>
      </c>
      <c r="H1783" s="152" t="s">
        <v>8172</v>
      </c>
      <c r="I1783" s="152" t="s">
        <v>8173</v>
      </c>
      <c r="J1783" s="152" t="s">
        <v>8174</v>
      </c>
      <c r="K1783" s="152" t="s">
        <v>8178</v>
      </c>
      <c r="L1783" s="153">
        <v>45992</v>
      </c>
      <c r="M1783" s="154">
        <v>102592.33</v>
      </c>
      <c r="N1783" s="154">
        <v>95752.85</v>
      </c>
    </row>
    <row r="1784" spans="1:14" x14ac:dyDescent="0.35">
      <c r="A1784" s="151" t="s">
        <v>8179</v>
      </c>
      <c r="B1784" s="152" t="s">
        <v>8180</v>
      </c>
      <c r="C1784" s="152" t="s">
        <v>150</v>
      </c>
      <c r="D1784" s="152" t="s">
        <v>2729</v>
      </c>
      <c r="E1784" s="151" t="s">
        <v>163</v>
      </c>
      <c r="F1784" s="152" t="s">
        <v>6460</v>
      </c>
      <c r="G1784" s="152" t="s">
        <v>154</v>
      </c>
      <c r="H1784" s="152" t="s">
        <v>8172</v>
      </c>
      <c r="I1784" s="152" t="s">
        <v>8173</v>
      </c>
      <c r="J1784" s="152" t="s">
        <v>8174</v>
      </c>
      <c r="K1784" s="152" t="s">
        <v>8181</v>
      </c>
      <c r="L1784" s="153">
        <v>45992</v>
      </c>
      <c r="M1784" s="154">
        <v>102592.34</v>
      </c>
      <c r="N1784" s="154">
        <v>95752.86</v>
      </c>
    </row>
    <row r="1785" spans="1:14" x14ac:dyDescent="0.35">
      <c r="A1785" s="151" t="s">
        <v>8182</v>
      </c>
      <c r="B1785" s="152" t="s">
        <v>8183</v>
      </c>
      <c r="C1785" s="152" t="s">
        <v>150</v>
      </c>
      <c r="D1785" s="152" t="s">
        <v>1293</v>
      </c>
      <c r="E1785" s="151" t="s">
        <v>163</v>
      </c>
      <c r="F1785" s="152" t="s">
        <v>1294</v>
      </c>
      <c r="G1785" s="152" t="s">
        <v>154</v>
      </c>
      <c r="H1785" s="152" t="s">
        <v>2357</v>
      </c>
      <c r="I1785" s="152" t="s">
        <v>8184</v>
      </c>
      <c r="J1785" s="152" t="s">
        <v>8185</v>
      </c>
      <c r="K1785" s="152" t="s">
        <v>8186</v>
      </c>
      <c r="L1785" s="153">
        <v>45954</v>
      </c>
      <c r="M1785" s="154">
        <v>2408367.96</v>
      </c>
      <c r="N1785" s="154">
        <v>2167531.15</v>
      </c>
    </row>
    <row r="1786" spans="1:14" x14ac:dyDescent="0.35">
      <c r="A1786" s="151" t="s">
        <v>8187</v>
      </c>
      <c r="B1786" s="152" t="s">
        <v>8188</v>
      </c>
      <c r="C1786" s="152" t="s">
        <v>8189</v>
      </c>
      <c r="D1786" s="152" t="s">
        <v>8190</v>
      </c>
      <c r="E1786" s="151" t="s">
        <v>163</v>
      </c>
      <c r="F1786" s="152" t="s">
        <v>556</v>
      </c>
      <c r="G1786" s="152" t="s">
        <v>154</v>
      </c>
      <c r="H1786" s="152" t="s">
        <v>1111</v>
      </c>
      <c r="I1786" s="152" t="s">
        <v>8191</v>
      </c>
      <c r="J1786" s="152" t="s">
        <v>8192</v>
      </c>
      <c r="K1786" s="152" t="s">
        <v>8193</v>
      </c>
      <c r="L1786" s="153">
        <v>45950</v>
      </c>
      <c r="M1786" s="154">
        <v>119872.64</v>
      </c>
      <c r="N1786" s="154">
        <v>107885.37</v>
      </c>
    </row>
    <row r="1787" spans="1:14" x14ac:dyDescent="0.35">
      <c r="A1787" s="151" t="s">
        <v>8194</v>
      </c>
      <c r="B1787" s="152" t="s">
        <v>8195</v>
      </c>
      <c r="C1787" s="152" t="s">
        <v>150</v>
      </c>
      <c r="D1787" s="152" t="s">
        <v>4919</v>
      </c>
      <c r="E1787" s="151" t="s">
        <v>163</v>
      </c>
      <c r="F1787" s="152" t="s">
        <v>2776</v>
      </c>
      <c r="G1787" s="152" t="s">
        <v>154</v>
      </c>
      <c r="H1787" s="152" t="s">
        <v>8196</v>
      </c>
      <c r="I1787" s="152" t="s">
        <v>4340</v>
      </c>
      <c r="J1787" s="152" t="s">
        <v>8197</v>
      </c>
      <c r="K1787" s="152" t="s">
        <v>480</v>
      </c>
      <c r="L1787" s="153">
        <v>45992</v>
      </c>
      <c r="M1787" s="154">
        <v>345966.45</v>
      </c>
      <c r="N1787" s="154">
        <v>322902.01</v>
      </c>
    </row>
    <row r="1788" spans="1:14" x14ac:dyDescent="0.35">
      <c r="A1788" s="151" t="s">
        <v>8198</v>
      </c>
      <c r="B1788" s="152" t="s">
        <v>8199</v>
      </c>
      <c r="C1788" s="152" t="s">
        <v>150</v>
      </c>
      <c r="D1788" s="152" t="s">
        <v>4723</v>
      </c>
      <c r="E1788" s="151" t="s">
        <v>260</v>
      </c>
      <c r="F1788" s="152" t="s">
        <v>2776</v>
      </c>
      <c r="G1788" s="152" t="s">
        <v>154</v>
      </c>
      <c r="H1788" s="152" t="s">
        <v>8200</v>
      </c>
      <c r="I1788" s="152" t="s">
        <v>480</v>
      </c>
      <c r="J1788" s="152" t="s">
        <v>480</v>
      </c>
      <c r="K1788" s="152" t="s">
        <v>480</v>
      </c>
      <c r="L1788" s="153">
        <v>45992</v>
      </c>
      <c r="M1788" s="154">
        <v>785758.83</v>
      </c>
      <c r="N1788" s="154">
        <v>759566.87</v>
      </c>
    </row>
    <row r="1789" spans="1:14" x14ac:dyDescent="0.35">
      <c r="A1789" s="151" t="s">
        <v>8201</v>
      </c>
      <c r="B1789" s="152" t="s">
        <v>8202</v>
      </c>
      <c r="C1789" s="152" t="s">
        <v>150</v>
      </c>
      <c r="D1789" s="152" t="s">
        <v>1293</v>
      </c>
      <c r="E1789" s="151" t="s">
        <v>163</v>
      </c>
      <c r="F1789" s="152" t="s">
        <v>1294</v>
      </c>
      <c r="G1789" s="152" t="s">
        <v>8203</v>
      </c>
      <c r="H1789" s="152" t="s">
        <v>8204</v>
      </c>
      <c r="I1789" s="152" t="s">
        <v>8205</v>
      </c>
      <c r="J1789" s="152" t="s">
        <v>8185</v>
      </c>
      <c r="K1789" s="152" t="s">
        <v>8186</v>
      </c>
      <c r="L1789" s="153">
        <v>45919</v>
      </c>
      <c r="M1789" s="154">
        <v>498636.33</v>
      </c>
      <c r="N1789" s="154">
        <v>440462.08000000002</v>
      </c>
    </row>
    <row r="1790" spans="1:14" x14ac:dyDescent="0.35">
      <c r="A1790" s="151" t="s">
        <v>8206</v>
      </c>
      <c r="B1790" s="152" t="s">
        <v>8207</v>
      </c>
      <c r="C1790" s="152" t="s">
        <v>150</v>
      </c>
      <c r="D1790" s="152" t="s">
        <v>1293</v>
      </c>
      <c r="E1790" s="151" t="s">
        <v>163</v>
      </c>
      <c r="F1790" s="152" t="s">
        <v>1294</v>
      </c>
      <c r="G1790" s="152" t="s">
        <v>8203</v>
      </c>
      <c r="H1790" s="152" t="s">
        <v>8208</v>
      </c>
      <c r="I1790" s="152" t="s">
        <v>8184</v>
      </c>
      <c r="J1790" s="152" t="s">
        <v>8185</v>
      </c>
      <c r="K1790" s="152" t="s">
        <v>8186</v>
      </c>
      <c r="L1790" s="153">
        <v>45920</v>
      </c>
      <c r="M1790" s="154">
        <v>480099.33</v>
      </c>
      <c r="N1790" s="154">
        <v>424087.73</v>
      </c>
    </row>
    <row r="1791" spans="1:14" x14ac:dyDescent="0.35">
      <c r="A1791" s="151" t="s">
        <v>8209</v>
      </c>
      <c r="B1791" s="152" t="s">
        <v>8210</v>
      </c>
      <c r="C1791" s="152" t="s">
        <v>150</v>
      </c>
      <c r="D1791" s="152" t="s">
        <v>6743</v>
      </c>
      <c r="E1791" s="151" t="s">
        <v>163</v>
      </c>
      <c r="F1791" s="152" t="s">
        <v>1294</v>
      </c>
      <c r="G1791" s="152" t="s">
        <v>8203</v>
      </c>
      <c r="H1791" s="152" t="s">
        <v>8211</v>
      </c>
      <c r="I1791" s="152" t="s">
        <v>8184</v>
      </c>
      <c r="J1791" s="152" t="s">
        <v>8185</v>
      </c>
      <c r="K1791" s="152" t="s">
        <v>8186</v>
      </c>
      <c r="L1791" s="153">
        <v>45919</v>
      </c>
      <c r="M1791" s="154">
        <v>410768.34</v>
      </c>
      <c r="N1791" s="154">
        <v>362845.37</v>
      </c>
    </row>
    <row r="1792" spans="1:14" x14ac:dyDescent="0.35">
      <c r="A1792" s="151" t="s">
        <v>8212</v>
      </c>
      <c r="B1792" s="152" t="s">
        <v>8213</v>
      </c>
      <c r="C1792" s="152" t="s">
        <v>150</v>
      </c>
      <c r="D1792" s="152" t="s">
        <v>8168</v>
      </c>
      <c r="E1792" s="151" t="s">
        <v>327</v>
      </c>
      <c r="F1792" s="152" t="s">
        <v>6460</v>
      </c>
      <c r="G1792" s="152" t="s">
        <v>154</v>
      </c>
      <c r="H1792" s="152" t="s">
        <v>8214</v>
      </c>
      <c r="I1792" s="152" t="s">
        <v>480</v>
      </c>
      <c r="J1792" s="152" t="s">
        <v>4981</v>
      </c>
      <c r="K1792" s="152" t="s">
        <v>3630</v>
      </c>
      <c r="L1792" s="153">
        <v>45931</v>
      </c>
      <c r="M1792" s="154">
        <v>134701.66</v>
      </c>
      <c r="N1792" s="154">
        <v>130211.62</v>
      </c>
    </row>
    <row r="1793" spans="1:14" x14ac:dyDescent="0.35">
      <c r="A1793" s="151" t="s">
        <v>8215</v>
      </c>
      <c r="B1793" s="152" t="s">
        <v>8216</v>
      </c>
      <c r="C1793" s="152" t="s">
        <v>150</v>
      </c>
      <c r="D1793" s="152" t="s">
        <v>7760</v>
      </c>
      <c r="E1793" s="151" t="s">
        <v>163</v>
      </c>
      <c r="F1793" s="152" t="s">
        <v>6460</v>
      </c>
      <c r="G1793" s="152" t="s">
        <v>154</v>
      </c>
      <c r="H1793" s="152" t="s">
        <v>8217</v>
      </c>
      <c r="I1793" s="152" t="s">
        <v>480</v>
      </c>
      <c r="J1793" s="152" t="s">
        <v>3630</v>
      </c>
      <c r="K1793" s="152" t="s">
        <v>3630</v>
      </c>
      <c r="L1793" s="153">
        <v>45809</v>
      </c>
      <c r="M1793" s="154">
        <v>119762.69</v>
      </c>
      <c r="N1793" s="154">
        <v>99802.27</v>
      </c>
    </row>
    <row r="1794" spans="1:14" x14ac:dyDescent="0.35">
      <c r="A1794" s="151" t="s">
        <v>8218</v>
      </c>
      <c r="B1794" s="152" t="s">
        <v>8219</v>
      </c>
      <c r="C1794" s="152" t="s">
        <v>150</v>
      </c>
      <c r="D1794" s="152" t="s">
        <v>7422</v>
      </c>
      <c r="E1794" s="151" t="s">
        <v>260</v>
      </c>
      <c r="F1794" s="152" t="s">
        <v>1153</v>
      </c>
      <c r="G1794" s="152" t="s">
        <v>154</v>
      </c>
      <c r="H1794" s="152" t="s">
        <v>8220</v>
      </c>
      <c r="I1794" s="152" t="s">
        <v>480</v>
      </c>
      <c r="J1794" s="152" t="s">
        <v>3630</v>
      </c>
      <c r="K1794" s="152" t="s">
        <v>3630</v>
      </c>
      <c r="L1794" s="153">
        <v>45992</v>
      </c>
      <c r="M1794" s="154">
        <v>184013.36</v>
      </c>
      <c r="N1794" s="154">
        <v>177879.6</v>
      </c>
    </row>
    <row r="1795" spans="1:14" x14ac:dyDescent="0.35">
      <c r="A1795" s="151" t="s">
        <v>8221</v>
      </c>
      <c r="B1795" s="152" t="s">
        <v>8222</v>
      </c>
      <c r="C1795" s="152" t="s">
        <v>150</v>
      </c>
      <c r="D1795" s="152" t="s">
        <v>5223</v>
      </c>
      <c r="E1795" s="151" t="s">
        <v>260</v>
      </c>
      <c r="F1795" s="152" t="s">
        <v>6460</v>
      </c>
      <c r="G1795" s="152" t="s">
        <v>220</v>
      </c>
      <c r="H1795" s="152" t="s">
        <v>8223</v>
      </c>
      <c r="I1795" s="152" t="s">
        <v>480</v>
      </c>
      <c r="J1795" s="152" t="s">
        <v>3630</v>
      </c>
      <c r="K1795" s="152" t="s">
        <v>3630</v>
      </c>
      <c r="L1795" s="153">
        <v>45992</v>
      </c>
      <c r="M1795" s="154">
        <v>367582.25</v>
      </c>
      <c r="N1795" s="154">
        <v>355329.49</v>
      </c>
    </row>
    <row r="1796" spans="1:14" x14ac:dyDescent="0.35">
      <c r="A1796" s="151" t="s">
        <v>8224</v>
      </c>
      <c r="B1796" s="152" t="s">
        <v>7321</v>
      </c>
      <c r="C1796" s="152" t="s">
        <v>150</v>
      </c>
      <c r="D1796" s="152" t="s">
        <v>5682</v>
      </c>
      <c r="E1796" s="151" t="s">
        <v>845</v>
      </c>
      <c r="F1796" s="152" t="s">
        <v>6254</v>
      </c>
      <c r="G1796" s="152" t="s">
        <v>154</v>
      </c>
      <c r="H1796" s="152" t="s">
        <v>7322</v>
      </c>
      <c r="I1796" s="152" t="s">
        <v>7323</v>
      </c>
      <c r="J1796" s="152" t="s">
        <v>7324</v>
      </c>
      <c r="K1796" s="152" t="s">
        <v>3630</v>
      </c>
      <c r="L1796" s="153">
        <v>45962</v>
      </c>
      <c r="M1796" s="154">
        <v>130435.31</v>
      </c>
      <c r="N1796" s="154">
        <v>123641.81</v>
      </c>
    </row>
    <row r="1797" spans="1:14" x14ac:dyDescent="0.35">
      <c r="A1797" s="151" t="s">
        <v>8225</v>
      </c>
      <c r="B1797" s="152" t="s">
        <v>8226</v>
      </c>
      <c r="C1797" s="152" t="s">
        <v>150</v>
      </c>
      <c r="D1797" s="152" t="s">
        <v>2729</v>
      </c>
      <c r="E1797" s="151" t="s">
        <v>163</v>
      </c>
      <c r="F1797" s="152" t="s">
        <v>6460</v>
      </c>
      <c r="G1797" s="152" t="s">
        <v>3495</v>
      </c>
      <c r="H1797" s="152" t="s">
        <v>2942</v>
      </c>
      <c r="I1797" s="152" t="s">
        <v>8173</v>
      </c>
      <c r="J1797" s="152" t="s">
        <v>8174</v>
      </c>
      <c r="K1797" s="152" t="s">
        <v>150</v>
      </c>
      <c r="L1797" s="153">
        <v>45992</v>
      </c>
      <c r="M1797" s="154">
        <v>102459</v>
      </c>
      <c r="N1797" s="154">
        <v>95628.4</v>
      </c>
    </row>
    <row r="1798" spans="1:14" x14ac:dyDescent="0.35">
      <c r="A1798" s="151" t="s">
        <v>8227</v>
      </c>
      <c r="B1798" s="152" t="s">
        <v>8228</v>
      </c>
      <c r="C1798" s="152" t="s">
        <v>150</v>
      </c>
      <c r="D1798" s="152" t="s">
        <v>2729</v>
      </c>
      <c r="E1798" s="151" t="s">
        <v>163</v>
      </c>
      <c r="F1798" s="152" t="s">
        <v>6460</v>
      </c>
      <c r="G1798" s="152" t="s">
        <v>3495</v>
      </c>
      <c r="H1798" s="152" t="s">
        <v>2942</v>
      </c>
      <c r="I1798" s="152" t="s">
        <v>8173</v>
      </c>
      <c r="J1798" s="152" t="s">
        <v>8174</v>
      </c>
      <c r="K1798" s="152" t="s">
        <v>150</v>
      </c>
      <c r="L1798" s="153">
        <v>45992</v>
      </c>
      <c r="M1798" s="154">
        <v>102459</v>
      </c>
      <c r="N1798" s="154">
        <v>95628.4</v>
      </c>
    </row>
    <row r="1799" spans="1:14" x14ac:dyDescent="0.35">
      <c r="A1799" s="151" t="s">
        <v>8229</v>
      </c>
      <c r="B1799" s="152" t="s">
        <v>8230</v>
      </c>
      <c r="C1799" s="152" t="s">
        <v>150</v>
      </c>
      <c r="D1799" s="152" t="s">
        <v>8231</v>
      </c>
      <c r="E1799" s="151" t="s">
        <v>260</v>
      </c>
      <c r="F1799" s="152" t="s">
        <v>200</v>
      </c>
      <c r="G1799" s="152" t="s">
        <v>220</v>
      </c>
      <c r="H1799" s="152" t="s">
        <v>8158</v>
      </c>
      <c r="I1799" s="152" t="s">
        <v>548</v>
      </c>
      <c r="J1799" s="152" t="s">
        <v>8232</v>
      </c>
      <c r="K1799" s="152" t="s">
        <v>8233</v>
      </c>
      <c r="L1799" s="153">
        <v>45947</v>
      </c>
      <c r="M1799" s="154">
        <v>1425000</v>
      </c>
      <c r="N1799" s="154">
        <v>1353750</v>
      </c>
    </row>
    <row r="1800" spans="1:14" x14ac:dyDescent="0.35">
      <c r="A1800" s="151" t="s">
        <v>8234</v>
      </c>
      <c r="B1800" s="152" t="s">
        <v>8235</v>
      </c>
      <c r="C1800" s="152" t="s">
        <v>8236</v>
      </c>
      <c r="D1800" s="152" t="s">
        <v>8237</v>
      </c>
      <c r="E1800" s="151" t="s">
        <v>260</v>
      </c>
      <c r="F1800" s="152" t="s">
        <v>249</v>
      </c>
      <c r="G1800" s="152" t="s">
        <v>154</v>
      </c>
      <c r="H1800" s="152" t="s">
        <v>8238</v>
      </c>
      <c r="I1800" s="152" t="s">
        <v>8239</v>
      </c>
      <c r="J1800" s="152" t="s">
        <v>8240</v>
      </c>
      <c r="K1800" s="152" t="s">
        <v>8241</v>
      </c>
      <c r="L1800" s="153">
        <v>46006</v>
      </c>
      <c r="M1800" s="154">
        <v>159044</v>
      </c>
      <c r="N1800" s="154">
        <v>153742.51999999999</v>
      </c>
    </row>
    <row r="1801" spans="1:14" x14ac:dyDescent="0.35">
      <c r="A1801" s="151" t="s">
        <v>8242</v>
      </c>
      <c r="B1801" s="152" t="s">
        <v>8243</v>
      </c>
      <c r="C1801" s="152" t="s">
        <v>8244</v>
      </c>
      <c r="D1801" s="152" t="s">
        <v>5662</v>
      </c>
      <c r="E1801" s="151" t="s">
        <v>163</v>
      </c>
      <c r="F1801" s="152" t="s">
        <v>200</v>
      </c>
      <c r="G1801" s="152" t="s">
        <v>220</v>
      </c>
      <c r="H1801" s="152" t="s">
        <v>8245</v>
      </c>
      <c r="I1801" s="152" t="s">
        <v>3234</v>
      </c>
      <c r="J1801" s="152" t="s">
        <v>8246</v>
      </c>
      <c r="K1801" s="152" t="s">
        <v>8247</v>
      </c>
      <c r="L1801" s="153">
        <v>46037</v>
      </c>
      <c r="M1801" s="154">
        <v>12728000</v>
      </c>
      <c r="N1801" s="154">
        <v>12091600.01</v>
      </c>
    </row>
    <row r="1802" spans="1:14" x14ac:dyDescent="0.35">
      <c r="A1802" s="151" t="s">
        <v>8248</v>
      </c>
      <c r="B1802" s="152" t="s">
        <v>8249</v>
      </c>
      <c r="C1802" s="152" t="s">
        <v>150</v>
      </c>
      <c r="D1802" s="152" t="s">
        <v>8168</v>
      </c>
      <c r="E1802" s="151" t="s">
        <v>260</v>
      </c>
      <c r="F1802" s="152" t="s">
        <v>6460</v>
      </c>
      <c r="G1802" s="152" t="s">
        <v>154</v>
      </c>
      <c r="H1802" s="152" t="s">
        <v>8250</v>
      </c>
      <c r="I1802" s="152" t="s">
        <v>480</v>
      </c>
      <c r="J1802" s="152" t="s">
        <v>3630</v>
      </c>
      <c r="K1802" s="152" t="s">
        <v>3630</v>
      </c>
      <c r="L1802" s="153">
        <v>46006</v>
      </c>
      <c r="M1802" s="154">
        <v>464535.83</v>
      </c>
      <c r="N1802" s="154">
        <v>449051.31</v>
      </c>
    </row>
    <row r="1803" spans="1:14" x14ac:dyDescent="0.35">
      <c r="A1803" s="151" t="s">
        <v>8251</v>
      </c>
      <c r="B1803" s="152" t="s">
        <v>8252</v>
      </c>
      <c r="C1803" s="152" t="s">
        <v>8253</v>
      </c>
      <c r="D1803" s="152" t="s">
        <v>1943</v>
      </c>
      <c r="E1803" s="151" t="s">
        <v>260</v>
      </c>
      <c r="F1803" s="152" t="s">
        <v>4558</v>
      </c>
      <c r="G1803" s="152" t="s">
        <v>8254</v>
      </c>
      <c r="H1803" s="152" t="s">
        <v>8255</v>
      </c>
      <c r="I1803" s="152" t="s">
        <v>8256</v>
      </c>
      <c r="J1803" s="152" t="s">
        <v>8257</v>
      </c>
      <c r="K1803" s="152" t="s">
        <v>8258</v>
      </c>
      <c r="L1803" s="153">
        <v>46024</v>
      </c>
      <c r="M1803" s="154">
        <v>130676</v>
      </c>
      <c r="N1803" s="154">
        <v>127409.09</v>
      </c>
    </row>
    <row r="1804" spans="1:14" x14ac:dyDescent="0.35">
      <c r="A1804" s="151" t="s">
        <v>8259</v>
      </c>
      <c r="B1804" s="152" t="s">
        <v>8260</v>
      </c>
      <c r="C1804" s="152" t="s">
        <v>8253</v>
      </c>
      <c r="D1804" s="152" t="s">
        <v>1943</v>
      </c>
      <c r="E1804" s="151" t="s">
        <v>260</v>
      </c>
      <c r="F1804" s="152" t="s">
        <v>4558</v>
      </c>
      <c r="G1804" s="152" t="s">
        <v>8254</v>
      </c>
      <c r="H1804" s="152" t="s">
        <v>8261</v>
      </c>
      <c r="I1804" s="152" t="s">
        <v>8262</v>
      </c>
      <c r="J1804" s="152" t="s">
        <v>8263</v>
      </c>
      <c r="K1804" s="152" t="s">
        <v>8264</v>
      </c>
      <c r="L1804" s="153">
        <v>46082</v>
      </c>
      <c r="M1804" s="154">
        <v>2501545.5</v>
      </c>
      <c r="N1804" s="154">
        <v>2480699.29</v>
      </c>
    </row>
    <row r="1805" spans="1:14" x14ac:dyDescent="0.35">
      <c r="A1805" s="151" t="s">
        <v>8265</v>
      </c>
      <c r="B1805" s="152" t="s">
        <v>8266</v>
      </c>
      <c r="C1805" s="152" t="s">
        <v>8253</v>
      </c>
      <c r="D1805" s="152" t="s">
        <v>1943</v>
      </c>
      <c r="E1805" s="151" t="s">
        <v>260</v>
      </c>
      <c r="F1805" s="152" t="s">
        <v>4558</v>
      </c>
      <c r="G1805" s="152" t="s">
        <v>154</v>
      </c>
      <c r="H1805" s="152" t="s">
        <v>8267</v>
      </c>
      <c r="I1805" s="152" t="s">
        <v>4226</v>
      </c>
      <c r="J1805" s="152" t="s">
        <v>8268</v>
      </c>
      <c r="K1805" s="152" t="s">
        <v>8269</v>
      </c>
      <c r="L1805" s="153">
        <v>46010</v>
      </c>
      <c r="M1805" s="154">
        <v>841815.38</v>
      </c>
      <c r="N1805" s="154">
        <v>813754.86</v>
      </c>
    </row>
    <row r="1806" spans="1:14" x14ac:dyDescent="0.35">
      <c r="A1806" s="151" t="s">
        <v>8270</v>
      </c>
      <c r="B1806" s="152" t="s">
        <v>8271</v>
      </c>
      <c r="C1806" s="152" t="s">
        <v>150</v>
      </c>
      <c r="D1806" s="152" t="s">
        <v>4919</v>
      </c>
      <c r="E1806" s="151" t="s">
        <v>163</v>
      </c>
      <c r="F1806" s="152" t="s">
        <v>2776</v>
      </c>
      <c r="G1806" s="152" t="s">
        <v>154</v>
      </c>
      <c r="H1806" s="152" t="s">
        <v>699</v>
      </c>
      <c r="I1806" s="152" t="s">
        <v>4340</v>
      </c>
      <c r="J1806" s="152" t="s">
        <v>8272</v>
      </c>
      <c r="K1806" s="152" t="s">
        <v>3630</v>
      </c>
      <c r="L1806" s="153">
        <v>45962</v>
      </c>
      <c r="M1806" s="154">
        <v>125795.55</v>
      </c>
      <c r="N1806" s="154">
        <v>115312.6</v>
      </c>
    </row>
    <row r="1807" spans="1:14" x14ac:dyDescent="0.35">
      <c r="A1807" s="151" t="s">
        <v>8273</v>
      </c>
      <c r="B1807" s="152" t="s">
        <v>8274</v>
      </c>
      <c r="C1807" s="152" t="s">
        <v>150</v>
      </c>
      <c r="D1807" s="152" t="s">
        <v>8275</v>
      </c>
      <c r="E1807" s="151" t="s">
        <v>163</v>
      </c>
      <c r="F1807" s="152" t="s">
        <v>8276</v>
      </c>
      <c r="G1807" s="152" t="s">
        <v>154</v>
      </c>
      <c r="H1807" s="152" t="s">
        <v>8277</v>
      </c>
      <c r="I1807" s="152" t="s">
        <v>4226</v>
      </c>
      <c r="J1807" s="152" t="s">
        <v>5184</v>
      </c>
      <c r="K1807" s="152" t="s">
        <v>8278</v>
      </c>
      <c r="L1807" s="153">
        <v>45980</v>
      </c>
      <c r="M1807" s="154">
        <v>230918.67</v>
      </c>
      <c r="N1807" s="154">
        <v>211675.47</v>
      </c>
    </row>
    <row r="1808" spans="1:14" x14ac:dyDescent="0.35">
      <c r="A1808" s="151" t="s">
        <v>8279</v>
      </c>
      <c r="B1808" s="152" t="s">
        <v>8280</v>
      </c>
      <c r="C1808" s="152" t="s">
        <v>150</v>
      </c>
      <c r="D1808" s="152" t="s">
        <v>8275</v>
      </c>
      <c r="E1808" s="151" t="s">
        <v>163</v>
      </c>
      <c r="F1808" s="152" t="s">
        <v>8276</v>
      </c>
      <c r="G1808" s="152" t="s">
        <v>154</v>
      </c>
      <c r="H1808" s="152" t="s">
        <v>8277</v>
      </c>
      <c r="I1808" s="152" t="s">
        <v>4226</v>
      </c>
      <c r="J1808" s="152" t="s">
        <v>8281</v>
      </c>
      <c r="K1808" s="152" t="s">
        <v>8282</v>
      </c>
      <c r="L1808" s="153">
        <v>45980</v>
      </c>
      <c r="M1808" s="154">
        <v>377049.23</v>
      </c>
      <c r="N1808" s="154">
        <v>345628.48</v>
      </c>
    </row>
    <row r="1809" spans="1:14" x14ac:dyDescent="0.35">
      <c r="A1809" s="151" t="s">
        <v>8283</v>
      </c>
      <c r="B1809" s="152" t="s">
        <v>8284</v>
      </c>
      <c r="C1809" s="152" t="s">
        <v>150</v>
      </c>
      <c r="D1809" s="152" t="s">
        <v>8275</v>
      </c>
      <c r="E1809" s="151" t="s">
        <v>163</v>
      </c>
      <c r="F1809" s="152" t="s">
        <v>8276</v>
      </c>
      <c r="G1809" s="152" t="s">
        <v>154</v>
      </c>
      <c r="H1809" s="152" t="s">
        <v>8277</v>
      </c>
      <c r="I1809" s="152" t="s">
        <v>4226</v>
      </c>
      <c r="J1809" s="152" t="s">
        <v>8285</v>
      </c>
      <c r="K1809" s="152" t="s">
        <v>8286</v>
      </c>
      <c r="L1809" s="153">
        <v>45980</v>
      </c>
      <c r="M1809" s="154">
        <v>227491.68</v>
      </c>
      <c r="N1809" s="154">
        <v>208534.04</v>
      </c>
    </row>
    <row r="1810" spans="1:14" x14ac:dyDescent="0.35">
      <c r="A1810" s="151" t="s">
        <v>8287</v>
      </c>
      <c r="B1810" s="152" t="s">
        <v>8288</v>
      </c>
      <c r="C1810" s="152" t="s">
        <v>150</v>
      </c>
      <c r="D1810" s="152" t="s">
        <v>8275</v>
      </c>
      <c r="E1810" s="151" t="s">
        <v>163</v>
      </c>
      <c r="F1810" s="152" t="s">
        <v>8276</v>
      </c>
      <c r="G1810" s="152" t="s">
        <v>154</v>
      </c>
      <c r="H1810" s="152" t="s">
        <v>8277</v>
      </c>
      <c r="I1810" s="152" t="s">
        <v>1172</v>
      </c>
      <c r="J1810" s="152" t="s">
        <v>8289</v>
      </c>
      <c r="K1810" s="152" t="s">
        <v>8290</v>
      </c>
      <c r="L1810" s="153">
        <v>45980</v>
      </c>
      <c r="M1810" s="154">
        <v>119642.56</v>
      </c>
      <c r="N1810" s="154">
        <v>109672.36</v>
      </c>
    </row>
    <row r="1811" spans="1:14" x14ac:dyDescent="0.35">
      <c r="A1811" s="151" t="s">
        <v>8291</v>
      </c>
      <c r="B1811" s="152" t="s">
        <v>8288</v>
      </c>
      <c r="C1811" s="152" t="s">
        <v>150</v>
      </c>
      <c r="D1811" s="152" t="s">
        <v>8275</v>
      </c>
      <c r="E1811" s="151" t="s">
        <v>163</v>
      </c>
      <c r="F1811" s="152" t="s">
        <v>8276</v>
      </c>
      <c r="G1811" s="152" t="s">
        <v>154</v>
      </c>
      <c r="H1811" s="152" t="s">
        <v>8277</v>
      </c>
      <c r="I1811" s="152" t="s">
        <v>1172</v>
      </c>
      <c r="J1811" s="152" t="s">
        <v>8289</v>
      </c>
      <c r="K1811" s="152" t="s">
        <v>8292</v>
      </c>
      <c r="L1811" s="153">
        <v>45980</v>
      </c>
      <c r="M1811" s="154">
        <v>119642.56</v>
      </c>
      <c r="N1811" s="154">
        <v>109672.36</v>
      </c>
    </row>
    <row r="1812" spans="1:14" x14ac:dyDescent="0.35">
      <c r="A1812" s="151" t="s">
        <v>8293</v>
      </c>
      <c r="B1812" s="152" t="s">
        <v>8294</v>
      </c>
      <c r="C1812" s="152" t="s">
        <v>150</v>
      </c>
      <c r="D1812" s="152" t="s">
        <v>8275</v>
      </c>
      <c r="E1812" s="151" t="s">
        <v>163</v>
      </c>
      <c r="F1812" s="152" t="s">
        <v>8276</v>
      </c>
      <c r="G1812" s="152" t="s">
        <v>154</v>
      </c>
      <c r="H1812" s="152" t="s">
        <v>8277</v>
      </c>
      <c r="I1812" s="152" t="s">
        <v>1172</v>
      </c>
      <c r="J1812" s="152" t="s">
        <v>8295</v>
      </c>
      <c r="K1812" s="152" t="s">
        <v>8296</v>
      </c>
      <c r="L1812" s="153">
        <v>45980</v>
      </c>
      <c r="M1812" s="154">
        <v>279012.65999999997</v>
      </c>
      <c r="N1812" s="154">
        <v>255761.61</v>
      </c>
    </row>
    <row r="1813" spans="1:14" x14ac:dyDescent="0.35">
      <c r="A1813" s="151" t="s">
        <v>8297</v>
      </c>
      <c r="B1813" s="152" t="s">
        <v>8298</v>
      </c>
      <c r="C1813" s="152" t="s">
        <v>150</v>
      </c>
      <c r="D1813" s="152" t="s">
        <v>8275</v>
      </c>
      <c r="E1813" s="151" t="s">
        <v>163</v>
      </c>
      <c r="F1813" s="152" t="s">
        <v>8276</v>
      </c>
      <c r="G1813" s="152" t="s">
        <v>154</v>
      </c>
      <c r="H1813" s="152" t="s">
        <v>8277</v>
      </c>
      <c r="I1813" s="152" t="s">
        <v>1172</v>
      </c>
      <c r="J1813" s="152" t="s">
        <v>8299</v>
      </c>
      <c r="K1813" s="152" t="s">
        <v>8300</v>
      </c>
      <c r="L1813" s="153">
        <v>45980</v>
      </c>
      <c r="M1813" s="154">
        <v>144594.44</v>
      </c>
      <c r="N1813" s="154">
        <v>132544.9</v>
      </c>
    </row>
    <row r="1814" spans="1:14" x14ac:dyDescent="0.35">
      <c r="A1814" s="151" t="s">
        <v>8301</v>
      </c>
      <c r="B1814" s="152" t="s">
        <v>8298</v>
      </c>
      <c r="C1814" s="152" t="s">
        <v>150</v>
      </c>
      <c r="D1814" s="152" t="s">
        <v>8275</v>
      </c>
      <c r="E1814" s="151" t="s">
        <v>163</v>
      </c>
      <c r="F1814" s="152" t="s">
        <v>8276</v>
      </c>
      <c r="G1814" s="152" t="s">
        <v>154</v>
      </c>
      <c r="H1814" s="152" t="s">
        <v>8277</v>
      </c>
      <c r="I1814" s="152" t="s">
        <v>1172</v>
      </c>
      <c r="J1814" s="152" t="s">
        <v>8299</v>
      </c>
      <c r="K1814" s="152" t="s">
        <v>8302</v>
      </c>
      <c r="L1814" s="153">
        <v>45980</v>
      </c>
      <c r="M1814" s="154">
        <v>144594.44</v>
      </c>
      <c r="N1814" s="154">
        <v>132544.9</v>
      </c>
    </row>
    <row r="1815" spans="1:14" x14ac:dyDescent="0.35">
      <c r="A1815" s="151" t="s">
        <v>8303</v>
      </c>
      <c r="B1815" s="152" t="s">
        <v>8304</v>
      </c>
      <c r="C1815" s="152" t="s">
        <v>150</v>
      </c>
      <c r="D1815" s="152" t="s">
        <v>1834</v>
      </c>
      <c r="E1815" s="151" t="s">
        <v>163</v>
      </c>
      <c r="F1815" s="152" t="s">
        <v>1835</v>
      </c>
      <c r="G1815" s="152" t="s">
        <v>154</v>
      </c>
      <c r="H1815" s="152" t="s">
        <v>6219</v>
      </c>
      <c r="I1815" s="152" t="s">
        <v>2960</v>
      </c>
      <c r="J1815" s="152" t="s">
        <v>8305</v>
      </c>
      <c r="K1815" s="152" t="s">
        <v>8306</v>
      </c>
      <c r="L1815" s="153">
        <v>46006</v>
      </c>
      <c r="M1815" s="154">
        <v>336172.5</v>
      </c>
      <c r="N1815" s="154">
        <v>313760.98</v>
      </c>
    </row>
    <row r="1816" spans="1:14" x14ac:dyDescent="0.35">
      <c r="A1816" s="151" t="s">
        <v>8307</v>
      </c>
      <c r="B1816" s="152" t="s">
        <v>8308</v>
      </c>
      <c r="C1816" s="152" t="s">
        <v>150</v>
      </c>
      <c r="D1816" s="152" t="s">
        <v>8275</v>
      </c>
      <c r="E1816" s="151" t="s">
        <v>163</v>
      </c>
      <c r="F1816" s="152" t="s">
        <v>8276</v>
      </c>
      <c r="G1816" s="152" t="s">
        <v>154</v>
      </c>
      <c r="H1816" s="152" t="s">
        <v>8277</v>
      </c>
      <c r="I1816" s="152" t="s">
        <v>1172</v>
      </c>
      <c r="J1816" s="152" t="s">
        <v>8309</v>
      </c>
      <c r="K1816" s="152" t="s">
        <v>8310</v>
      </c>
      <c r="L1816" s="153">
        <v>45980</v>
      </c>
      <c r="M1816" s="154">
        <v>282575.15999999997</v>
      </c>
      <c r="N1816" s="154">
        <v>259027.22</v>
      </c>
    </row>
    <row r="1817" spans="1:14" x14ac:dyDescent="0.35">
      <c r="A1817" s="151" t="s">
        <v>8311</v>
      </c>
      <c r="B1817" s="152" t="s">
        <v>8312</v>
      </c>
      <c r="C1817" s="152" t="s">
        <v>150</v>
      </c>
      <c r="D1817" s="152" t="s">
        <v>8275</v>
      </c>
      <c r="E1817" s="151" t="s">
        <v>163</v>
      </c>
      <c r="F1817" s="152" t="s">
        <v>8276</v>
      </c>
      <c r="G1817" s="152" t="s">
        <v>154</v>
      </c>
      <c r="H1817" s="152" t="s">
        <v>8277</v>
      </c>
      <c r="I1817" s="152" t="s">
        <v>1172</v>
      </c>
      <c r="J1817" s="152" t="s">
        <v>8313</v>
      </c>
      <c r="K1817" s="152" t="s">
        <v>8314</v>
      </c>
      <c r="L1817" s="153">
        <v>45980</v>
      </c>
      <c r="M1817" s="154">
        <v>161554.82999999999</v>
      </c>
      <c r="N1817" s="154">
        <v>148091.93</v>
      </c>
    </row>
    <row r="1818" spans="1:14" x14ac:dyDescent="0.35">
      <c r="A1818" s="151" t="s">
        <v>8315</v>
      </c>
      <c r="B1818" s="152" t="s">
        <v>8316</v>
      </c>
      <c r="C1818" s="152" t="s">
        <v>150</v>
      </c>
      <c r="D1818" s="152" t="s">
        <v>2729</v>
      </c>
      <c r="E1818" s="151" t="s">
        <v>845</v>
      </c>
      <c r="F1818" s="152" t="s">
        <v>6460</v>
      </c>
      <c r="G1818" s="152" t="s">
        <v>154</v>
      </c>
      <c r="H1818" s="152" t="s">
        <v>8317</v>
      </c>
      <c r="I1818" s="152" t="s">
        <v>480</v>
      </c>
      <c r="J1818" s="152" t="s">
        <v>3630</v>
      </c>
      <c r="K1818" s="152" t="s">
        <v>4981</v>
      </c>
      <c r="L1818" s="153">
        <v>46013</v>
      </c>
      <c r="M1818" s="154">
        <v>2596862.33</v>
      </c>
      <c r="N1818" s="154">
        <v>2488659.73</v>
      </c>
    </row>
    <row r="1819" spans="1:14" x14ac:dyDescent="0.35">
      <c r="A1819" s="151" t="s">
        <v>8318</v>
      </c>
      <c r="B1819" s="152" t="s">
        <v>8319</v>
      </c>
      <c r="C1819" s="152" t="s">
        <v>150</v>
      </c>
      <c r="D1819" s="152" t="s">
        <v>8320</v>
      </c>
      <c r="E1819" s="151" t="s">
        <v>260</v>
      </c>
      <c r="F1819" s="152" t="s">
        <v>6460</v>
      </c>
      <c r="G1819" s="152" t="s">
        <v>154</v>
      </c>
      <c r="H1819" s="152" t="s">
        <v>8321</v>
      </c>
      <c r="I1819" s="152" t="s">
        <v>8322</v>
      </c>
      <c r="J1819" s="152" t="s">
        <v>3630</v>
      </c>
      <c r="K1819" s="152" t="s">
        <v>3630</v>
      </c>
      <c r="L1819" s="153">
        <v>45930</v>
      </c>
      <c r="M1819" s="154">
        <v>282881.53000000003</v>
      </c>
      <c r="N1819" s="154">
        <v>266380.09999999998</v>
      </c>
    </row>
    <row r="1820" spans="1:14" x14ac:dyDescent="0.35">
      <c r="A1820" s="151" t="s">
        <v>8323</v>
      </c>
      <c r="B1820" s="152" t="s">
        <v>8324</v>
      </c>
      <c r="C1820" s="152" t="s">
        <v>8325</v>
      </c>
      <c r="D1820" s="152" t="s">
        <v>2086</v>
      </c>
      <c r="E1820" s="151" t="s">
        <v>260</v>
      </c>
      <c r="F1820" s="152" t="s">
        <v>200</v>
      </c>
      <c r="G1820" s="152" t="s">
        <v>220</v>
      </c>
      <c r="H1820" s="152" t="s">
        <v>8326</v>
      </c>
      <c r="I1820" s="152" t="s">
        <v>8327</v>
      </c>
      <c r="J1820" s="152" t="s">
        <v>8328</v>
      </c>
      <c r="K1820" s="152" t="s">
        <v>8329</v>
      </c>
      <c r="L1820" s="153">
        <v>45968</v>
      </c>
      <c r="M1820" s="154">
        <v>325000</v>
      </c>
      <c r="N1820" s="154">
        <v>311458.34999999998</v>
      </c>
    </row>
    <row r="1821" spans="1:14" x14ac:dyDescent="0.35">
      <c r="A1821" s="151" t="s">
        <v>8330</v>
      </c>
      <c r="B1821" s="152" t="s">
        <v>8331</v>
      </c>
      <c r="C1821" s="152" t="s">
        <v>5171</v>
      </c>
      <c r="D1821" s="152" t="s">
        <v>8332</v>
      </c>
      <c r="E1821" s="151" t="s">
        <v>163</v>
      </c>
      <c r="F1821" s="152" t="s">
        <v>349</v>
      </c>
      <c r="G1821" s="152" t="s">
        <v>220</v>
      </c>
      <c r="H1821" s="152" t="s">
        <v>8333</v>
      </c>
      <c r="I1821" s="152" t="s">
        <v>8334</v>
      </c>
      <c r="J1821" s="152" t="s">
        <v>8335</v>
      </c>
      <c r="K1821" s="152" t="s">
        <v>8336</v>
      </c>
      <c r="L1821" s="153">
        <v>46129</v>
      </c>
      <c r="M1821" s="154">
        <v>118011.78</v>
      </c>
      <c r="N1821" s="154">
        <v>118011.78</v>
      </c>
    </row>
    <row r="1822" spans="1:14" x14ac:dyDescent="0.35">
      <c r="A1822" s="151" t="s">
        <v>8337</v>
      </c>
      <c r="B1822" s="152" t="s">
        <v>8338</v>
      </c>
      <c r="C1822" s="152" t="s">
        <v>150</v>
      </c>
      <c r="D1822" s="152" t="s">
        <v>705</v>
      </c>
      <c r="E1822" s="151" t="s">
        <v>163</v>
      </c>
      <c r="F1822" s="152" t="s">
        <v>706</v>
      </c>
      <c r="G1822" s="152" t="s">
        <v>8339</v>
      </c>
      <c r="H1822" s="152" t="s">
        <v>8340</v>
      </c>
      <c r="I1822" s="152" t="s">
        <v>8341</v>
      </c>
      <c r="J1822" s="152" t="s">
        <v>8342</v>
      </c>
      <c r="K1822" s="152" t="s">
        <v>8343</v>
      </c>
      <c r="L1822" s="153">
        <v>46017</v>
      </c>
      <c r="M1822" s="154">
        <v>367257.47</v>
      </c>
      <c r="N1822" s="154">
        <v>342773.62999999989</v>
      </c>
    </row>
    <row r="1823" spans="1:14" x14ac:dyDescent="0.35">
      <c r="A1823" s="151" t="s">
        <v>8344</v>
      </c>
      <c r="B1823" s="152" t="s">
        <v>8345</v>
      </c>
      <c r="C1823" s="152" t="s">
        <v>150</v>
      </c>
      <c r="D1823" s="152" t="s">
        <v>705</v>
      </c>
      <c r="E1823" s="151" t="s">
        <v>163</v>
      </c>
      <c r="F1823" s="152" t="s">
        <v>706</v>
      </c>
      <c r="G1823" s="152" t="s">
        <v>220</v>
      </c>
      <c r="H1823" s="152" t="s">
        <v>8346</v>
      </c>
      <c r="I1823" s="152" t="s">
        <v>8341</v>
      </c>
      <c r="J1823" s="152" t="s">
        <v>8347</v>
      </c>
      <c r="K1823" s="152" t="s">
        <v>8348</v>
      </c>
      <c r="L1823" s="153">
        <v>46017</v>
      </c>
      <c r="M1823" s="154">
        <v>448746.25</v>
      </c>
      <c r="N1823" s="154">
        <v>418829.85</v>
      </c>
    </row>
    <row r="1824" spans="1:14" x14ac:dyDescent="0.35">
      <c r="A1824" s="151" t="s">
        <v>8349</v>
      </c>
      <c r="B1824" s="152" t="s">
        <v>8350</v>
      </c>
      <c r="C1824" s="152" t="s">
        <v>150</v>
      </c>
      <c r="D1824" s="152" t="s">
        <v>705</v>
      </c>
      <c r="E1824" s="151" t="s">
        <v>163</v>
      </c>
      <c r="F1824" s="152" t="s">
        <v>706</v>
      </c>
      <c r="G1824" s="152" t="s">
        <v>154</v>
      </c>
      <c r="H1824" s="152" t="s">
        <v>2882</v>
      </c>
      <c r="I1824" s="152" t="s">
        <v>8341</v>
      </c>
      <c r="J1824" s="152" t="s">
        <v>8342</v>
      </c>
      <c r="K1824" s="152" t="s">
        <v>8351</v>
      </c>
      <c r="L1824" s="153">
        <v>46017</v>
      </c>
      <c r="M1824" s="154">
        <v>367257.47</v>
      </c>
      <c r="N1824" s="154">
        <v>342773.62999999989</v>
      </c>
    </row>
    <row r="1825" spans="1:14" x14ac:dyDescent="0.35">
      <c r="A1825" s="151" t="s">
        <v>8352</v>
      </c>
      <c r="B1825" s="152" t="s">
        <v>8353</v>
      </c>
      <c r="C1825" s="152" t="s">
        <v>150</v>
      </c>
      <c r="D1825" s="152" t="s">
        <v>705</v>
      </c>
      <c r="E1825" s="151" t="s">
        <v>163</v>
      </c>
      <c r="F1825" s="152" t="s">
        <v>706</v>
      </c>
      <c r="G1825" s="152" t="s">
        <v>154</v>
      </c>
      <c r="H1825" s="152" t="s">
        <v>3182</v>
      </c>
      <c r="I1825" s="152" t="s">
        <v>8341</v>
      </c>
      <c r="J1825" s="152" t="s">
        <v>8342</v>
      </c>
      <c r="K1825" s="152" t="s">
        <v>8354</v>
      </c>
      <c r="L1825" s="153">
        <v>46017</v>
      </c>
      <c r="M1825" s="154">
        <v>367257.47</v>
      </c>
      <c r="N1825" s="154">
        <v>342773.62999999989</v>
      </c>
    </row>
    <row r="1826" spans="1:14" x14ac:dyDescent="0.35">
      <c r="A1826" s="151" t="s">
        <v>8355</v>
      </c>
      <c r="B1826" s="152" t="s">
        <v>8356</v>
      </c>
      <c r="C1826" s="152" t="s">
        <v>150</v>
      </c>
      <c r="D1826" s="152" t="s">
        <v>705</v>
      </c>
      <c r="E1826" s="151" t="s">
        <v>163</v>
      </c>
      <c r="F1826" s="152" t="s">
        <v>706</v>
      </c>
      <c r="G1826" s="152" t="s">
        <v>154</v>
      </c>
      <c r="H1826" s="152" t="s">
        <v>2882</v>
      </c>
      <c r="I1826" s="152" t="s">
        <v>8341</v>
      </c>
      <c r="J1826" s="152" t="s">
        <v>8342</v>
      </c>
      <c r="K1826" s="152" t="s">
        <v>8357</v>
      </c>
      <c r="L1826" s="153">
        <v>46017</v>
      </c>
      <c r="M1826" s="154">
        <v>367257.47</v>
      </c>
      <c r="N1826" s="154">
        <v>342773.62999999989</v>
      </c>
    </row>
    <row r="1827" spans="1:14" x14ac:dyDescent="0.35">
      <c r="A1827" s="151" t="s">
        <v>8358</v>
      </c>
      <c r="B1827" s="152" t="s">
        <v>8359</v>
      </c>
      <c r="C1827" s="152" t="s">
        <v>150</v>
      </c>
      <c r="D1827" s="152" t="s">
        <v>705</v>
      </c>
      <c r="E1827" s="151" t="s">
        <v>163</v>
      </c>
      <c r="F1827" s="152" t="s">
        <v>706</v>
      </c>
      <c r="G1827" s="152" t="s">
        <v>154</v>
      </c>
      <c r="H1827" s="152" t="s">
        <v>3182</v>
      </c>
      <c r="I1827" s="152" t="s">
        <v>8341</v>
      </c>
      <c r="J1827" s="152" t="s">
        <v>8342</v>
      </c>
      <c r="K1827" s="152" t="s">
        <v>8360</v>
      </c>
      <c r="L1827" s="153">
        <v>46022</v>
      </c>
      <c r="M1827" s="154">
        <v>367257.48</v>
      </c>
      <c r="N1827" s="154">
        <v>342773.64</v>
      </c>
    </row>
    <row r="1828" spans="1:14" x14ac:dyDescent="0.35">
      <c r="A1828" s="151" t="s">
        <v>8361</v>
      </c>
      <c r="B1828" s="152" t="s">
        <v>8362</v>
      </c>
      <c r="C1828" s="152" t="s">
        <v>150</v>
      </c>
      <c r="D1828" s="152" t="s">
        <v>705</v>
      </c>
      <c r="E1828" s="151" t="s">
        <v>163</v>
      </c>
      <c r="F1828" s="152" t="s">
        <v>706</v>
      </c>
      <c r="G1828" s="152" t="s">
        <v>154</v>
      </c>
      <c r="H1828" s="152" t="s">
        <v>2882</v>
      </c>
      <c r="I1828" s="152" t="s">
        <v>8341</v>
      </c>
      <c r="J1828" s="152" t="s">
        <v>8342</v>
      </c>
      <c r="K1828" s="152" t="s">
        <v>8363</v>
      </c>
      <c r="L1828" s="153">
        <v>46112</v>
      </c>
      <c r="M1828" s="154">
        <v>367257.48</v>
      </c>
      <c r="N1828" s="154">
        <v>361136.52</v>
      </c>
    </row>
    <row r="1829" spans="1:14" x14ac:dyDescent="0.35">
      <c r="A1829" s="151" t="s">
        <v>8364</v>
      </c>
      <c r="B1829" s="152" t="s">
        <v>8365</v>
      </c>
      <c r="C1829" s="152" t="s">
        <v>150</v>
      </c>
      <c r="D1829" s="152" t="s">
        <v>705</v>
      </c>
      <c r="E1829" s="151" t="s">
        <v>163</v>
      </c>
      <c r="F1829" s="152" t="s">
        <v>706</v>
      </c>
      <c r="G1829" s="152" t="s">
        <v>154</v>
      </c>
      <c r="H1829" s="152" t="s">
        <v>2882</v>
      </c>
      <c r="I1829" s="152" t="s">
        <v>8341</v>
      </c>
      <c r="J1829" s="152" t="s">
        <v>8347</v>
      </c>
      <c r="K1829" s="152" t="s">
        <v>8366</v>
      </c>
      <c r="L1829" s="153">
        <v>46017</v>
      </c>
      <c r="M1829" s="154">
        <v>448746.25</v>
      </c>
      <c r="N1829" s="154">
        <v>418829.85</v>
      </c>
    </row>
    <row r="1830" spans="1:14" x14ac:dyDescent="0.35">
      <c r="A1830" s="151" t="s">
        <v>8367</v>
      </c>
      <c r="B1830" s="152" t="s">
        <v>8368</v>
      </c>
      <c r="C1830" s="152" t="s">
        <v>150</v>
      </c>
      <c r="D1830" s="152" t="s">
        <v>705</v>
      </c>
      <c r="E1830" s="151" t="s">
        <v>163</v>
      </c>
      <c r="F1830" s="152" t="s">
        <v>706</v>
      </c>
      <c r="G1830" s="152" t="s">
        <v>154</v>
      </c>
      <c r="H1830" s="152" t="s">
        <v>3182</v>
      </c>
      <c r="I1830" s="152" t="s">
        <v>8341</v>
      </c>
      <c r="J1830" s="152" t="s">
        <v>8347</v>
      </c>
      <c r="K1830" s="152" t="s">
        <v>8369</v>
      </c>
      <c r="L1830" s="153">
        <v>46017</v>
      </c>
      <c r="M1830" s="154">
        <v>448746.25</v>
      </c>
      <c r="N1830" s="154">
        <v>418829.85</v>
      </c>
    </row>
    <row r="1831" spans="1:14" x14ac:dyDescent="0.35">
      <c r="A1831" s="151" t="s">
        <v>8370</v>
      </c>
      <c r="B1831" s="152" t="s">
        <v>8371</v>
      </c>
      <c r="C1831" s="152" t="s">
        <v>8372</v>
      </c>
      <c r="D1831" s="152" t="s">
        <v>1943</v>
      </c>
      <c r="E1831" s="151" t="s">
        <v>260</v>
      </c>
      <c r="F1831" s="152" t="s">
        <v>4558</v>
      </c>
      <c r="G1831" s="152" t="s">
        <v>686</v>
      </c>
      <c r="H1831" s="152" t="s">
        <v>6375</v>
      </c>
      <c r="I1831" s="152" t="s">
        <v>8373</v>
      </c>
      <c r="J1831" s="152" t="s">
        <v>8374</v>
      </c>
      <c r="K1831" s="152" t="s">
        <v>8375</v>
      </c>
      <c r="L1831" s="153">
        <v>46072</v>
      </c>
      <c r="M1831" s="154">
        <v>179775</v>
      </c>
      <c r="N1831" s="154">
        <v>176778.74</v>
      </c>
    </row>
    <row r="1832" spans="1:14" x14ac:dyDescent="0.35">
      <c r="A1832" s="151" t="s">
        <v>8376</v>
      </c>
      <c r="B1832" s="152" t="s">
        <v>8377</v>
      </c>
      <c r="C1832" s="152" t="s">
        <v>8378</v>
      </c>
      <c r="D1832" s="152" t="s">
        <v>8379</v>
      </c>
      <c r="E1832" s="151" t="s">
        <v>260</v>
      </c>
      <c r="F1832" s="152" t="s">
        <v>164</v>
      </c>
      <c r="G1832" s="152" t="s">
        <v>154</v>
      </c>
      <c r="H1832" s="152" t="s">
        <v>8380</v>
      </c>
      <c r="I1832" s="152" t="s">
        <v>263</v>
      </c>
      <c r="J1832" s="152" t="s">
        <v>8381</v>
      </c>
      <c r="K1832" s="152" t="s">
        <v>8382</v>
      </c>
      <c r="L1832" s="153">
        <v>45789</v>
      </c>
      <c r="M1832" s="154">
        <v>1470000</v>
      </c>
      <c r="N1832" s="154">
        <v>1335250</v>
      </c>
    </row>
    <row r="1833" spans="1:14" x14ac:dyDescent="0.35">
      <c r="A1833" s="151" t="s">
        <v>8383</v>
      </c>
      <c r="B1833" s="152" t="s">
        <v>8384</v>
      </c>
      <c r="C1833" s="152" t="s">
        <v>8385</v>
      </c>
      <c r="D1833" s="152" t="s">
        <v>5145</v>
      </c>
      <c r="E1833" s="151" t="s">
        <v>260</v>
      </c>
      <c r="F1833" s="152" t="s">
        <v>863</v>
      </c>
      <c r="G1833" s="152" t="s">
        <v>154</v>
      </c>
      <c r="H1833" s="152" t="s">
        <v>7651</v>
      </c>
      <c r="I1833" s="152" t="s">
        <v>8386</v>
      </c>
      <c r="J1833" s="152" t="s">
        <v>8387</v>
      </c>
      <c r="K1833" s="152" t="s">
        <v>8388</v>
      </c>
      <c r="L1833" s="153">
        <v>45971</v>
      </c>
      <c r="M1833" s="154">
        <v>791000</v>
      </c>
      <c r="N1833" s="154">
        <v>758041.66</v>
      </c>
    </row>
    <row r="1834" spans="1:14" x14ac:dyDescent="0.35">
      <c r="A1834" s="151" t="s">
        <v>8389</v>
      </c>
      <c r="B1834" s="152" t="s">
        <v>8390</v>
      </c>
      <c r="C1834" s="152" t="s">
        <v>150</v>
      </c>
      <c r="D1834" s="152" t="s">
        <v>8101</v>
      </c>
      <c r="E1834" s="151" t="s">
        <v>260</v>
      </c>
      <c r="F1834" s="152" t="s">
        <v>1153</v>
      </c>
      <c r="G1834" s="152" t="s">
        <v>154</v>
      </c>
      <c r="H1834" s="152" t="s">
        <v>8391</v>
      </c>
      <c r="I1834" s="152" t="s">
        <v>480</v>
      </c>
      <c r="J1834" s="152" t="s">
        <v>3630</v>
      </c>
      <c r="K1834" s="152" t="s">
        <v>3630</v>
      </c>
      <c r="L1834" s="153">
        <v>46021</v>
      </c>
      <c r="M1834" s="154">
        <v>264363.81</v>
      </c>
      <c r="N1834" s="154">
        <v>255551.69</v>
      </c>
    </row>
    <row r="1835" spans="1:14" x14ac:dyDescent="0.35">
      <c r="A1835" s="151" t="s">
        <v>8392</v>
      </c>
      <c r="B1835" s="152" t="s">
        <v>8393</v>
      </c>
      <c r="C1835" s="152" t="s">
        <v>150</v>
      </c>
      <c r="D1835" s="152" t="s">
        <v>8394</v>
      </c>
      <c r="E1835" s="151" t="s">
        <v>260</v>
      </c>
      <c r="F1835" s="152" t="s">
        <v>6460</v>
      </c>
      <c r="G1835" s="152" t="s">
        <v>154</v>
      </c>
      <c r="H1835" s="152" t="s">
        <v>8395</v>
      </c>
      <c r="I1835" s="152" t="s">
        <v>7901</v>
      </c>
      <c r="J1835" s="152" t="s">
        <v>3630</v>
      </c>
      <c r="K1835" s="152" t="s">
        <v>3630</v>
      </c>
      <c r="L1835" s="153">
        <v>46006</v>
      </c>
      <c r="M1835" s="154">
        <v>324875</v>
      </c>
      <c r="N1835" s="154">
        <v>314045.84000000003</v>
      </c>
    </row>
    <row r="1836" spans="1:14" x14ac:dyDescent="0.35">
      <c r="A1836" s="151" t="s">
        <v>8396</v>
      </c>
      <c r="B1836" s="152" t="s">
        <v>8397</v>
      </c>
      <c r="C1836" s="152" t="s">
        <v>150</v>
      </c>
      <c r="D1836" s="152" t="s">
        <v>7899</v>
      </c>
      <c r="E1836" s="151" t="s">
        <v>260</v>
      </c>
      <c r="F1836" s="152" t="s">
        <v>6460</v>
      </c>
      <c r="G1836" s="152" t="s">
        <v>154</v>
      </c>
      <c r="H1836" s="152" t="s">
        <v>8398</v>
      </c>
      <c r="I1836" s="152" t="s">
        <v>480</v>
      </c>
      <c r="J1836" s="152" t="s">
        <v>3630</v>
      </c>
      <c r="K1836" s="152" t="s">
        <v>3630</v>
      </c>
      <c r="L1836" s="153">
        <v>45996</v>
      </c>
      <c r="M1836" s="154">
        <v>338961.34</v>
      </c>
      <c r="N1836" s="154">
        <v>327662.62000000011</v>
      </c>
    </row>
    <row r="1837" spans="1:14" x14ac:dyDescent="0.35">
      <c r="A1837" s="151" t="s">
        <v>8399</v>
      </c>
      <c r="B1837" s="152" t="s">
        <v>8400</v>
      </c>
      <c r="C1837" s="152" t="s">
        <v>150</v>
      </c>
      <c r="D1837" s="152" t="s">
        <v>7899</v>
      </c>
      <c r="E1837" s="151" t="s">
        <v>260</v>
      </c>
      <c r="F1837" s="152" t="s">
        <v>6460</v>
      </c>
      <c r="G1837" s="152" t="s">
        <v>154</v>
      </c>
      <c r="H1837" s="152" t="s">
        <v>8401</v>
      </c>
      <c r="I1837" s="152" t="s">
        <v>480</v>
      </c>
      <c r="J1837" s="152" t="s">
        <v>3630</v>
      </c>
      <c r="K1837" s="152" t="s">
        <v>3630</v>
      </c>
      <c r="L1837" s="153">
        <v>46081</v>
      </c>
      <c r="M1837" s="154">
        <v>441825.23</v>
      </c>
      <c r="N1837" s="154">
        <v>434461.47</v>
      </c>
    </row>
    <row r="1838" spans="1:14" x14ac:dyDescent="0.35">
      <c r="A1838" s="151" t="s">
        <v>8402</v>
      </c>
      <c r="B1838" s="152" t="s">
        <v>8403</v>
      </c>
      <c r="C1838" s="152" t="s">
        <v>150</v>
      </c>
      <c r="D1838" s="152" t="s">
        <v>8404</v>
      </c>
      <c r="E1838" s="151" t="s">
        <v>260</v>
      </c>
      <c r="F1838" s="152" t="s">
        <v>6649</v>
      </c>
      <c r="G1838" s="152" t="s">
        <v>8405</v>
      </c>
      <c r="H1838" s="152" t="s">
        <v>8406</v>
      </c>
      <c r="I1838" s="152" t="s">
        <v>480</v>
      </c>
      <c r="J1838" s="152" t="s">
        <v>3630</v>
      </c>
      <c r="K1838" s="152" t="s">
        <v>3630</v>
      </c>
      <c r="L1838" s="153">
        <v>45900</v>
      </c>
      <c r="M1838" s="154">
        <v>713190.55</v>
      </c>
      <c r="N1838" s="154">
        <v>665644.54</v>
      </c>
    </row>
    <row r="1839" spans="1:14" x14ac:dyDescent="0.35">
      <c r="A1839" s="151" t="s">
        <v>8407</v>
      </c>
      <c r="B1839" s="152" t="s">
        <v>8408</v>
      </c>
      <c r="C1839" s="152" t="s">
        <v>150</v>
      </c>
      <c r="D1839" s="152" t="s">
        <v>8409</v>
      </c>
      <c r="E1839" s="151" t="s">
        <v>260</v>
      </c>
      <c r="F1839" s="152" t="s">
        <v>1153</v>
      </c>
      <c r="G1839" s="152" t="s">
        <v>220</v>
      </c>
      <c r="H1839" s="152" t="s">
        <v>8410</v>
      </c>
      <c r="I1839" s="152" t="s">
        <v>480</v>
      </c>
      <c r="J1839" s="152" t="s">
        <v>3630</v>
      </c>
      <c r="K1839" s="152" t="s">
        <v>3630</v>
      </c>
      <c r="L1839" s="153">
        <v>46001</v>
      </c>
      <c r="M1839" s="154">
        <v>195000</v>
      </c>
      <c r="N1839" s="154">
        <v>188500</v>
      </c>
    </row>
    <row r="1840" spans="1:14" x14ac:dyDescent="0.35">
      <c r="A1840" s="151" t="s">
        <v>8411</v>
      </c>
      <c r="B1840" s="152" t="s">
        <v>8412</v>
      </c>
      <c r="C1840" s="152" t="s">
        <v>150</v>
      </c>
      <c r="D1840" s="152" t="s">
        <v>4885</v>
      </c>
      <c r="E1840" s="151" t="s">
        <v>2190</v>
      </c>
      <c r="F1840" s="152" t="s">
        <v>2776</v>
      </c>
      <c r="G1840" s="152" t="s">
        <v>154</v>
      </c>
      <c r="H1840" s="152" t="s">
        <v>8413</v>
      </c>
      <c r="I1840" s="152" t="s">
        <v>8414</v>
      </c>
      <c r="J1840" s="152" t="s">
        <v>480</v>
      </c>
      <c r="K1840" s="152" t="s">
        <v>480</v>
      </c>
      <c r="L1840" s="153">
        <v>45962</v>
      </c>
      <c r="M1840" s="154">
        <v>1084257</v>
      </c>
      <c r="N1840" s="154">
        <v>933665.75</v>
      </c>
    </row>
    <row r="1841" spans="1:14" x14ac:dyDescent="0.35">
      <c r="A1841" s="151" t="s">
        <v>8415</v>
      </c>
      <c r="B1841" s="152" t="s">
        <v>8416</v>
      </c>
      <c r="C1841" s="152" t="s">
        <v>150</v>
      </c>
      <c r="D1841" s="152" t="s">
        <v>887</v>
      </c>
      <c r="E1841" s="151" t="s">
        <v>152</v>
      </c>
      <c r="F1841" s="152" t="s">
        <v>164</v>
      </c>
      <c r="G1841" s="152" t="s">
        <v>154</v>
      </c>
      <c r="H1841" s="152" t="s">
        <v>8417</v>
      </c>
      <c r="I1841" s="152" t="s">
        <v>8418</v>
      </c>
      <c r="J1841" s="152" t="s">
        <v>5063</v>
      </c>
      <c r="K1841" s="152" t="s">
        <v>8419</v>
      </c>
      <c r="L1841" s="153">
        <v>45993</v>
      </c>
      <c r="M1841" s="154">
        <v>215550.57</v>
      </c>
      <c r="N1841" s="154">
        <v>205286.25</v>
      </c>
    </row>
    <row r="1842" spans="1:14" x14ac:dyDescent="0.35">
      <c r="A1842" s="151" t="s">
        <v>8420</v>
      </c>
      <c r="B1842" s="152" t="s">
        <v>1953</v>
      </c>
      <c r="C1842" s="152" t="s">
        <v>6296</v>
      </c>
      <c r="D1842" s="152" t="s">
        <v>8421</v>
      </c>
      <c r="E1842" s="151" t="s">
        <v>260</v>
      </c>
      <c r="F1842" s="152" t="s">
        <v>506</v>
      </c>
      <c r="G1842" s="152" t="s">
        <v>154</v>
      </c>
      <c r="H1842" s="152" t="s">
        <v>8422</v>
      </c>
      <c r="I1842" s="152" t="s">
        <v>8423</v>
      </c>
      <c r="J1842" s="152" t="s">
        <v>8424</v>
      </c>
      <c r="K1842" s="152" t="s">
        <v>150</v>
      </c>
      <c r="L1842" s="153">
        <v>46054</v>
      </c>
      <c r="M1842" s="154">
        <v>131103</v>
      </c>
      <c r="N1842" s="154">
        <v>128917.94</v>
      </c>
    </row>
    <row r="1843" spans="1:14" x14ac:dyDescent="0.35">
      <c r="A1843" s="151" t="s">
        <v>8425</v>
      </c>
      <c r="B1843" s="152" t="s">
        <v>8426</v>
      </c>
      <c r="C1843" s="152" t="s">
        <v>150</v>
      </c>
      <c r="D1843" s="152" t="s">
        <v>1834</v>
      </c>
      <c r="E1843" s="151" t="s">
        <v>163</v>
      </c>
      <c r="F1843" s="152" t="s">
        <v>1835</v>
      </c>
      <c r="G1843" s="152" t="s">
        <v>154</v>
      </c>
      <c r="H1843" s="152" t="s">
        <v>6219</v>
      </c>
      <c r="I1843" s="152" t="s">
        <v>8427</v>
      </c>
      <c r="J1843" s="152" t="s">
        <v>8428</v>
      </c>
      <c r="K1843" s="152" t="s">
        <v>8429</v>
      </c>
      <c r="L1843" s="153">
        <v>46006</v>
      </c>
      <c r="M1843" s="154">
        <v>145363.82999999999</v>
      </c>
      <c r="N1843" s="154">
        <v>135672.91</v>
      </c>
    </row>
    <row r="1844" spans="1:14" x14ac:dyDescent="0.35">
      <c r="A1844" s="151" t="s">
        <v>8430</v>
      </c>
      <c r="B1844" s="152" t="s">
        <v>8431</v>
      </c>
      <c r="C1844" s="152" t="s">
        <v>150</v>
      </c>
      <c r="D1844" s="152" t="s">
        <v>8275</v>
      </c>
      <c r="E1844" s="151" t="s">
        <v>163</v>
      </c>
      <c r="F1844" s="152" t="s">
        <v>8276</v>
      </c>
      <c r="G1844" s="152" t="s">
        <v>154</v>
      </c>
      <c r="H1844" s="152" t="s">
        <v>8277</v>
      </c>
      <c r="I1844" s="152" t="s">
        <v>8432</v>
      </c>
      <c r="J1844" s="152" t="s">
        <v>8433</v>
      </c>
      <c r="K1844" s="152" t="s">
        <v>8434</v>
      </c>
      <c r="L1844" s="153">
        <v>45980</v>
      </c>
      <c r="M1844" s="154">
        <v>112105.94</v>
      </c>
      <c r="N1844" s="154">
        <v>102763.79</v>
      </c>
    </row>
    <row r="1845" spans="1:14" x14ac:dyDescent="0.35">
      <c r="A1845" s="151" t="s">
        <v>8435</v>
      </c>
      <c r="B1845" s="152" t="s">
        <v>8436</v>
      </c>
      <c r="C1845" s="152" t="s">
        <v>150</v>
      </c>
      <c r="D1845" s="152" t="s">
        <v>4988</v>
      </c>
      <c r="E1845" s="151" t="s">
        <v>163</v>
      </c>
      <c r="F1845" s="152" t="s">
        <v>2998</v>
      </c>
      <c r="G1845" s="152" t="s">
        <v>154</v>
      </c>
      <c r="H1845" s="152" t="s">
        <v>377</v>
      </c>
      <c r="I1845" s="152" t="s">
        <v>8437</v>
      </c>
      <c r="J1845" s="152" t="s">
        <v>1088</v>
      </c>
      <c r="K1845" s="152" t="s">
        <v>1088</v>
      </c>
      <c r="L1845" s="153">
        <v>45992</v>
      </c>
      <c r="M1845" s="154">
        <v>204008.81</v>
      </c>
      <c r="N1845" s="154">
        <v>190408.21</v>
      </c>
    </row>
    <row r="1846" spans="1:14" x14ac:dyDescent="0.35">
      <c r="A1846" s="151" t="s">
        <v>8438</v>
      </c>
      <c r="B1846" s="152" t="s">
        <v>8439</v>
      </c>
      <c r="C1846" s="152" t="s">
        <v>7627</v>
      </c>
      <c r="D1846" s="152" t="s">
        <v>8440</v>
      </c>
      <c r="E1846" s="151" t="s">
        <v>163</v>
      </c>
      <c r="F1846" s="152" t="s">
        <v>200</v>
      </c>
      <c r="G1846" s="152" t="s">
        <v>154</v>
      </c>
      <c r="H1846" s="152" t="s">
        <v>8441</v>
      </c>
      <c r="I1846" s="152" t="s">
        <v>8442</v>
      </c>
      <c r="J1846" s="152" t="s">
        <v>1088</v>
      </c>
      <c r="K1846" s="152" t="s">
        <v>1088</v>
      </c>
      <c r="L1846" s="153">
        <v>45992</v>
      </c>
      <c r="M1846" s="154">
        <v>146280.84</v>
      </c>
      <c r="N1846" s="154">
        <v>136528.79999999999</v>
      </c>
    </row>
    <row r="1847" spans="1:14" x14ac:dyDescent="0.35">
      <c r="A1847" s="151" t="s">
        <v>8443</v>
      </c>
      <c r="B1847" s="152" t="s">
        <v>8444</v>
      </c>
      <c r="C1847" s="152" t="s">
        <v>8445</v>
      </c>
      <c r="D1847" s="152" t="s">
        <v>7911</v>
      </c>
      <c r="E1847" s="151" t="s">
        <v>163</v>
      </c>
      <c r="F1847" s="152" t="s">
        <v>4130</v>
      </c>
      <c r="G1847" s="152" t="s">
        <v>154</v>
      </c>
      <c r="H1847" s="152" t="s">
        <v>8446</v>
      </c>
      <c r="I1847" s="152" t="s">
        <v>8447</v>
      </c>
      <c r="J1847" s="152" t="s">
        <v>8448</v>
      </c>
      <c r="K1847" s="152" t="s">
        <v>1088</v>
      </c>
      <c r="L1847" s="153">
        <v>45957</v>
      </c>
      <c r="M1847" s="154">
        <v>152852.98000000001</v>
      </c>
      <c r="N1847" s="154">
        <v>137567.69</v>
      </c>
    </row>
    <row r="1848" spans="1:14" x14ac:dyDescent="0.35">
      <c r="A1848" s="151" t="s">
        <v>8449</v>
      </c>
      <c r="B1848" s="152" t="s">
        <v>8450</v>
      </c>
      <c r="C1848" s="152" t="s">
        <v>5171</v>
      </c>
      <c r="D1848" s="152" t="s">
        <v>8332</v>
      </c>
      <c r="E1848" s="151" t="s">
        <v>163</v>
      </c>
      <c r="F1848" s="152" t="s">
        <v>349</v>
      </c>
      <c r="G1848" s="152" t="s">
        <v>220</v>
      </c>
      <c r="H1848" s="152" t="s">
        <v>8333</v>
      </c>
      <c r="I1848" s="152" t="s">
        <v>459</v>
      </c>
      <c r="J1848" s="152" t="s">
        <v>8451</v>
      </c>
      <c r="K1848" s="152" t="s">
        <v>8452</v>
      </c>
      <c r="L1848" s="153">
        <v>46087</v>
      </c>
      <c r="M1848" s="154">
        <v>330467.32</v>
      </c>
      <c r="N1848" s="154">
        <v>324959.53000000003</v>
      </c>
    </row>
    <row r="1849" spans="1:14" x14ac:dyDescent="0.35">
      <c r="A1849" s="151" t="s">
        <v>8453</v>
      </c>
      <c r="B1849" s="152" t="s">
        <v>8454</v>
      </c>
      <c r="C1849" s="152" t="s">
        <v>8455</v>
      </c>
      <c r="D1849" s="152" t="s">
        <v>8030</v>
      </c>
      <c r="E1849" s="151" t="s">
        <v>260</v>
      </c>
      <c r="F1849" s="152" t="s">
        <v>200</v>
      </c>
      <c r="G1849" s="152" t="s">
        <v>220</v>
      </c>
      <c r="H1849" s="152" t="s">
        <v>8456</v>
      </c>
      <c r="I1849" s="152" t="s">
        <v>8457</v>
      </c>
      <c r="J1849" s="152" t="s">
        <v>8458</v>
      </c>
      <c r="K1849" s="152" t="s">
        <v>8459</v>
      </c>
      <c r="L1849" s="153">
        <v>45931</v>
      </c>
      <c r="M1849" s="154">
        <v>404033.15</v>
      </c>
      <c r="N1849" s="154">
        <v>383831.51</v>
      </c>
    </row>
    <row r="1850" spans="1:14" x14ac:dyDescent="0.35">
      <c r="A1850" s="151" t="s">
        <v>8460</v>
      </c>
      <c r="B1850" s="152" t="s">
        <v>8461</v>
      </c>
      <c r="C1850" s="152" t="s">
        <v>8462</v>
      </c>
      <c r="D1850" s="152" t="s">
        <v>4871</v>
      </c>
      <c r="E1850" s="151" t="s">
        <v>260</v>
      </c>
      <c r="F1850" s="152" t="s">
        <v>349</v>
      </c>
      <c r="G1850" s="152" t="s">
        <v>220</v>
      </c>
      <c r="H1850" s="152" t="s">
        <v>8463</v>
      </c>
      <c r="I1850" s="152" t="s">
        <v>8464</v>
      </c>
      <c r="J1850" s="152" t="s">
        <v>150</v>
      </c>
      <c r="K1850" s="152" t="s">
        <v>8465</v>
      </c>
      <c r="L1850" s="153">
        <v>46043</v>
      </c>
      <c r="M1850" s="154">
        <v>176686.41</v>
      </c>
      <c r="N1850" s="154">
        <v>172269.24</v>
      </c>
    </row>
    <row r="1851" spans="1:14" x14ac:dyDescent="0.35">
      <c r="A1851" s="151" t="s">
        <v>8466</v>
      </c>
      <c r="B1851" s="152" t="s">
        <v>8467</v>
      </c>
      <c r="C1851" s="152" t="s">
        <v>150</v>
      </c>
      <c r="D1851" s="152" t="s">
        <v>4919</v>
      </c>
      <c r="E1851" s="151" t="s">
        <v>2190</v>
      </c>
      <c r="F1851" s="152" t="s">
        <v>2776</v>
      </c>
      <c r="G1851" s="152" t="s">
        <v>154</v>
      </c>
      <c r="H1851" s="152" t="s">
        <v>699</v>
      </c>
      <c r="I1851" s="152" t="s">
        <v>8468</v>
      </c>
      <c r="J1851" s="152" t="s">
        <v>8469</v>
      </c>
      <c r="K1851" s="152" t="s">
        <v>480</v>
      </c>
      <c r="L1851" s="153">
        <v>45992</v>
      </c>
      <c r="M1851" s="154">
        <v>117990</v>
      </c>
      <c r="N1851" s="154">
        <v>104880</v>
      </c>
    </row>
    <row r="1852" spans="1:14" x14ac:dyDescent="0.35">
      <c r="A1852" s="151" t="s">
        <v>8470</v>
      </c>
      <c r="B1852" s="152" t="s">
        <v>8471</v>
      </c>
      <c r="C1852" s="152" t="s">
        <v>4466</v>
      </c>
      <c r="D1852" s="152" t="s">
        <v>1264</v>
      </c>
      <c r="E1852" s="151" t="s">
        <v>260</v>
      </c>
      <c r="F1852" s="152" t="s">
        <v>715</v>
      </c>
      <c r="G1852" s="152" t="s">
        <v>220</v>
      </c>
      <c r="H1852" s="152" t="s">
        <v>8472</v>
      </c>
      <c r="I1852" s="152" t="s">
        <v>8473</v>
      </c>
      <c r="J1852" s="152" t="s">
        <v>8474</v>
      </c>
      <c r="K1852" s="152" t="s">
        <v>8475</v>
      </c>
      <c r="L1852" s="153">
        <v>46082</v>
      </c>
      <c r="M1852" s="154">
        <v>751017.6</v>
      </c>
      <c r="N1852" s="154">
        <v>744759.12</v>
      </c>
    </row>
    <row r="1853" spans="1:14" x14ac:dyDescent="0.35">
      <c r="A1853" s="151" t="s">
        <v>8476</v>
      </c>
      <c r="B1853" s="152" t="s">
        <v>8477</v>
      </c>
      <c r="C1853" s="152" t="s">
        <v>8478</v>
      </c>
      <c r="D1853" s="152" t="s">
        <v>8479</v>
      </c>
      <c r="E1853" s="151" t="s">
        <v>260</v>
      </c>
      <c r="F1853" s="152" t="s">
        <v>715</v>
      </c>
      <c r="G1853" s="152" t="s">
        <v>220</v>
      </c>
      <c r="H1853" s="152" t="s">
        <v>4755</v>
      </c>
      <c r="I1853" s="152" t="s">
        <v>8480</v>
      </c>
      <c r="J1853" s="152" t="s">
        <v>8481</v>
      </c>
      <c r="K1853" s="152" t="s">
        <v>8482</v>
      </c>
      <c r="L1853" s="153">
        <v>46003</v>
      </c>
      <c r="M1853" s="154">
        <v>250487.69</v>
      </c>
      <c r="N1853" s="154">
        <v>242138.09</v>
      </c>
    </row>
    <row r="1854" spans="1:14" x14ac:dyDescent="0.35">
      <c r="A1854" s="151" t="s">
        <v>8483</v>
      </c>
      <c r="B1854" s="152" t="s">
        <v>8484</v>
      </c>
      <c r="C1854" s="152" t="s">
        <v>150</v>
      </c>
      <c r="D1854" s="152" t="s">
        <v>8485</v>
      </c>
      <c r="E1854" s="151" t="s">
        <v>163</v>
      </c>
      <c r="F1854" s="152" t="s">
        <v>556</v>
      </c>
      <c r="G1854" s="152" t="s">
        <v>154</v>
      </c>
      <c r="H1854" s="152" t="s">
        <v>1111</v>
      </c>
      <c r="I1854" s="152" t="s">
        <v>8486</v>
      </c>
      <c r="J1854" s="152" t="s">
        <v>8487</v>
      </c>
      <c r="K1854" s="152" t="s">
        <v>8488</v>
      </c>
      <c r="L1854" s="153">
        <v>46006</v>
      </c>
      <c r="M1854" s="154">
        <v>490678.83</v>
      </c>
      <c r="N1854" s="154">
        <v>457966.91</v>
      </c>
    </row>
    <row r="1855" spans="1:14" x14ac:dyDescent="0.35">
      <c r="A1855" s="151" t="s">
        <v>8489</v>
      </c>
      <c r="B1855" s="152" t="s">
        <v>8490</v>
      </c>
      <c r="C1855" s="152" t="s">
        <v>8491</v>
      </c>
      <c r="D1855" s="152" t="s">
        <v>2823</v>
      </c>
      <c r="E1855" s="151" t="s">
        <v>152</v>
      </c>
      <c r="F1855" s="152" t="s">
        <v>517</v>
      </c>
      <c r="G1855" s="152" t="s">
        <v>154</v>
      </c>
      <c r="H1855" s="152" t="s">
        <v>7872</v>
      </c>
      <c r="I1855" s="152" t="s">
        <v>8492</v>
      </c>
      <c r="J1855" s="152" t="s">
        <v>8493</v>
      </c>
      <c r="K1855" s="152" t="s">
        <v>8494</v>
      </c>
      <c r="L1855" s="153">
        <v>46082</v>
      </c>
      <c r="M1855" s="154">
        <v>145128.06</v>
      </c>
      <c r="N1855" s="154">
        <v>143400.34</v>
      </c>
    </row>
    <row r="1856" spans="1:14" x14ac:dyDescent="0.35">
      <c r="A1856" s="151" t="s">
        <v>8495</v>
      </c>
      <c r="B1856" s="152" t="s">
        <v>8496</v>
      </c>
      <c r="C1856" s="152" t="s">
        <v>150</v>
      </c>
      <c r="D1856" s="152" t="s">
        <v>4919</v>
      </c>
      <c r="E1856" s="151" t="s">
        <v>2190</v>
      </c>
      <c r="F1856" s="152" t="s">
        <v>2776</v>
      </c>
      <c r="G1856" s="152" t="s">
        <v>154</v>
      </c>
      <c r="H1856" s="152" t="s">
        <v>699</v>
      </c>
      <c r="I1856" s="152" t="s">
        <v>8497</v>
      </c>
      <c r="J1856" s="152" t="s">
        <v>8498</v>
      </c>
      <c r="K1856" s="152" t="s">
        <v>480</v>
      </c>
      <c r="L1856" s="153">
        <v>46054</v>
      </c>
      <c r="M1856" s="154">
        <v>2150385</v>
      </c>
      <c r="N1856" s="154">
        <v>2030919.16</v>
      </c>
    </row>
    <row r="1857" spans="1:14" x14ac:dyDescent="0.35">
      <c r="A1857" s="151" t="s">
        <v>8499</v>
      </c>
      <c r="B1857" s="152" t="s">
        <v>8500</v>
      </c>
      <c r="C1857" s="152" t="s">
        <v>150</v>
      </c>
      <c r="D1857" s="152" t="s">
        <v>8409</v>
      </c>
      <c r="E1857" s="151" t="s">
        <v>260</v>
      </c>
      <c r="F1857" s="152" t="s">
        <v>1153</v>
      </c>
      <c r="G1857" s="152" t="s">
        <v>154</v>
      </c>
      <c r="H1857" s="152" t="s">
        <v>8501</v>
      </c>
      <c r="I1857" s="152" t="s">
        <v>7329</v>
      </c>
      <c r="J1857" s="152" t="s">
        <v>3630</v>
      </c>
      <c r="K1857" s="152" t="s">
        <v>3630</v>
      </c>
      <c r="L1857" s="153">
        <v>46021</v>
      </c>
      <c r="M1857" s="154">
        <v>860048</v>
      </c>
      <c r="N1857" s="154">
        <v>831379.72</v>
      </c>
    </row>
    <row r="1858" spans="1:14" x14ac:dyDescent="0.35">
      <c r="A1858" s="151" t="s">
        <v>8502</v>
      </c>
      <c r="B1858" s="152" t="s">
        <v>8503</v>
      </c>
      <c r="C1858" s="152" t="s">
        <v>150</v>
      </c>
      <c r="D1858" s="152" t="s">
        <v>7422</v>
      </c>
      <c r="E1858" s="151" t="s">
        <v>260</v>
      </c>
      <c r="F1858" s="152" t="s">
        <v>1153</v>
      </c>
      <c r="G1858" s="152" t="s">
        <v>154</v>
      </c>
      <c r="H1858" s="152" t="s">
        <v>7863</v>
      </c>
      <c r="I1858" s="152" t="s">
        <v>8504</v>
      </c>
      <c r="J1858" s="152" t="s">
        <v>4981</v>
      </c>
      <c r="K1858" s="152" t="s">
        <v>3630</v>
      </c>
      <c r="L1858" s="153">
        <v>46006</v>
      </c>
      <c r="M1858" s="154">
        <v>870820</v>
      </c>
      <c r="N1858" s="154">
        <v>841792.68</v>
      </c>
    </row>
    <row r="1859" spans="1:14" x14ac:dyDescent="0.35">
      <c r="A1859" s="151" t="s">
        <v>8505</v>
      </c>
      <c r="B1859" s="152" t="s">
        <v>8506</v>
      </c>
      <c r="C1859" s="152" t="s">
        <v>150</v>
      </c>
      <c r="D1859" s="152" t="s">
        <v>8275</v>
      </c>
      <c r="E1859" s="151" t="s">
        <v>163</v>
      </c>
      <c r="F1859" s="152" t="s">
        <v>8276</v>
      </c>
      <c r="G1859" s="152" t="s">
        <v>154</v>
      </c>
      <c r="H1859" s="152" t="s">
        <v>8277</v>
      </c>
      <c r="I1859" s="152" t="s">
        <v>1172</v>
      </c>
      <c r="J1859" s="152" t="s">
        <v>8507</v>
      </c>
      <c r="K1859" s="152" t="s">
        <v>8508</v>
      </c>
      <c r="L1859" s="153">
        <v>45980</v>
      </c>
      <c r="M1859" s="154">
        <v>1051486.18</v>
      </c>
      <c r="N1859" s="154">
        <v>963862.34</v>
      </c>
    </row>
    <row r="1860" spans="1:14" x14ac:dyDescent="0.35">
      <c r="A1860" s="151" t="s">
        <v>8509</v>
      </c>
      <c r="B1860" s="152" t="s">
        <v>8510</v>
      </c>
      <c r="C1860" s="152" t="s">
        <v>8511</v>
      </c>
      <c r="D1860" s="152" t="s">
        <v>449</v>
      </c>
      <c r="E1860" s="151" t="s">
        <v>152</v>
      </c>
      <c r="F1860" s="152" t="s">
        <v>164</v>
      </c>
      <c r="G1860" s="152" t="s">
        <v>154</v>
      </c>
      <c r="H1860" s="152" t="s">
        <v>8512</v>
      </c>
      <c r="I1860" s="152" t="s">
        <v>459</v>
      </c>
      <c r="J1860" s="152" t="s">
        <v>8513</v>
      </c>
      <c r="K1860" s="152" t="s">
        <v>8514</v>
      </c>
      <c r="L1860" s="153">
        <v>46054</v>
      </c>
      <c r="M1860" s="154">
        <v>485902.7</v>
      </c>
      <c r="N1860" s="154">
        <v>474333.58</v>
      </c>
    </row>
    <row r="1861" spans="1:14" x14ac:dyDescent="0.35">
      <c r="A1861" s="151" t="s">
        <v>8515</v>
      </c>
      <c r="B1861" s="152" t="s">
        <v>8516</v>
      </c>
      <c r="C1861" s="152" t="s">
        <v>8517</v>
      </c>
      <c r="D1861" s="152" t="s">
        <v>8518</v>
      </c>
      <c r="E1861" s="151" t="s">
        <v>260</v>
      </c>
      <c r="F1861" s="152" t="s">
        <v>394</v>
      </c>
      <c r="G1861" s="152" t="s">
        <v>154</v>
      </c>
      <c r="H1861" s="152" t="s">
        <v>8519</v>
      </c>
      <c r="I1861" s="152" t="s">
        <v>8520</v>
      </c>
      <c r="J1861" s="152" t="s">
        <v>8521</v>
      </c>
      <c r="K1861" s="152" t="s">
        <v>8522</v>
      </c>
      <c r="L1861" s="153">
        <v>46057</v>
      </c>
      <c r="M1861" s="154">
        <v>117041.25</v>
      </c>
      <c r="N1861" s="154">
        <v>115090.57</v>
      </c>
    </row>
    <row r="1862" spans="1:14" x14ac:dyDescent="0.35">
      <c r="A1862" s="151" t="s">
        <v>8523</v>
      </c>
      <c r="B1862" s="152" t="s">
        <v>8524</v>
      </c>
      <c r="C1862" s="152" t="s">
        <v>150</v>
      </c>
      <c r="D1862" s="152" t="s">
        <v>8168</v>
      </c>
      <c r="E1862" s="151" t="s">
        <v>260</v>
      </c>
      <c r="F1862" s="152" t="s">
        <v>6460</v>
      </c>
      <c r="G1862" s="152" t="s">
        <v>154</v>
      </c>
      <c r="H1862" s="152" t="s">
        <v>8525</v>
      </c>
      <c r="I1862" s="152" t="s">
        <v>480</v>
      </c>
      <c r="J1862" s="152" t="s">
        <v>3630</v>
      </c>
      <c r="K1862" s="152" t="s">
        <v>3630</v>
      </c>
      <c r="L1862" s="153">
        <v>46081</v>
      </c>
      <c r="M1862" s="154">
        <v>1246735.6499999999</v>
      </c>
      <c r="N1862" s="154">
        <v>1225956.73</v>
      </c>
    </row>
    <row r="1863" spans="1:14" x14ac:dyDescent="0.35">
      <c r="A1863" s="151" t="s">
        <v>8526</v>
      </c>
      <c r="B1863" s="152" t="s">
        <v>8527</v>
      </c>
      <c r="C1863" s="152" t="s">
        <v>150</v>
      </c>
      <c r="D1863" s="152" t="s">
        <v>8409</v>
      </c>
      <c r="E1863" s="151" t="s">
        <v>260</v>
      </c>
      <c r="F1863" s="152" t="s">
        <v>1153</v>
      </c>
      <c r="G1863" s="152" t="s">
        <v>220</v>
      </c>
      <c r="H1863" s="152" t="s">
        <v>8528</v>
      </c>
      <c r="I1863" s="152" t="s">
        <v>8529</v>
      </c>
      <c r="J1863" s="152" t="s">
        <v>3630</v>
      </c>
      <c r="K1863" s="152" t="s">
        <v>3630</v>
      </c>
      <c r="L1863" s="153">
        <v>46081</v>
      </c>
      <c r="M1863" s="154">
        <v>131000</v>
      </c>
      <c r="N1863" s="154">
        <v>128816.66</v>
      </c>
    </row>
    <row r="1864" spans="1:14" x14ac:dyDescent="0.35">
      <c r="A1864" s="151" t="s">
        <v>8530</v>
      </c>
      <c r="B1864" s="152" t="s">
        <v>8531</v>
      </c>
      <c r="C1864" s="152" t="s">
        <v>150</v>
      </c>
      <c r="D1864" s="152" t="s">
        <v>1765</v>
      </c>
      <c r="E1864" s="151" t="s">
        <v>163</v>
      </c>
      <c r="F1864" s="152" t="s">
        <v>706</v>
      </c>
      <c r="G1864" s="152" t="s">
        <v>154</v>
      </c>
      <c r="H1864" s="152" t="s">
        <v>8532</v>
      </c>
      <c r="I1864" s="152" t="s">
        <v>8533</v>
      </c>
      <c r="J1864" s="152" t="s">
        <v>8534</v>
      </c>
      <c r="K1864" s="152" t="s">
        <v>8535</v>
      </c>
      <c r="L1864" s="153">
        <v>46079</v>
      </c>
      <c r="M1864" s="154">
        <v>483098.88</v>
      </c>
      <c r="N1864" s="154">
        <v>466995.58</v>
      </c>
    </row>
    <row r="1865" spans="1:14" x14ac:dyDescent="0.35">
      <c r="A1865" s="151" t="s">
        <v>8536</v>
      </c>
      <c r="B1865" s="152" t="s">
        <v>8537</v>
      </c>
      <c r="C1865" s="152" t="s">
        <v>150</v>
      </c>
      <c r="D1865" s="152" t="s">
        <v>1765</v>
      </c>
      <c r="E1865" s="151" t="s">
        <v>163</v>
      </c>
      <c r="F1865" s="152" t="s">
        <v>706</v>
      </c>
      <c r="G1865" s="152" t="s">
        <v>154</v>
      </c>
      <c r="H1865" s="152" t="s">
        <v>8532</v>
      </c>
      <c r="I1865" s="152" t="s">
        <v>8538</v>
      </c>
      <c r="J1865" s="152" t="s">
        <v>8539</v>
      </c>
      <c r="K1865" s="152" t="s">
        <v>8540</v>
      </c>
      <c r="L1865" s="153">
        <v>46079</v>
      </c>
      <c r="M1865" s="154">
        <v>448746.25</v>
      </c>
      <c r="N1865" s="154">
        <v>433788.05</v>
      </c>
    </row>
    <row r="1866" spans="1:14" x14ac:dyDescent="0.35">
      <c r="A1866" s="151" t="s">
        <v>8541</v>
      </c>
      <c r="B1866" s="152" t="s">
        <v>8542</v>
      </c>
      <c r="C1866" s="152" t="s">
        <v>150</v>
      </c>
      <c r="D1866" s="152" t="s">
        <v>1293</v>
      </c>
      <c r="E1866" s="151" t="s">
        <v>163</v>
      </c>
      <c r="F1866" s="152" t="s">
        <v>1294</v>
      </c>
      <c r="G1866" s="152" t="s">
        <v>154</v>
      </c>
      <c r="H1866" s="152" t="s">
        <v>8543</v>
      </c>
      <c r="I1866" s="152" t="s">
        <v>8544</v>
      </c>
      <c r="J1866" s="152" t="s">
        <v>5521</v>
      </c>
      <c r="K1866" s="152" t="s">
        <v>5521</v>
      </c>
      <c r="L1866" s="153">
        <v>46054</v>
      </c>
      <c r="M1866" s="154">
        <v>465043</v>
      </c>
      <c r="N1866" s="154">
        <v>449541.56</v>
      </c>
    </row>
    <row r="1867" spans="1:14" x14ac:dyDescent="0.35">
      <c r="A1867" s="151" t="s">
        <v>8545</v>
      </c>
      <c r="B1867" s="152" t="s">
        <v>8546</v>
      </c>
      <c r="C1867" s="152" t="s">
        <v>8547</v>
      </c>
      <c r="D1867" s="152" t="s">
        <v>8548</v>
      </c>
      <c r="E1867" s="151" t="s">
        <v>260</v>
      </c>
      <c r="F1867" s="152" t="s">
        <v>915</v>
      </c>
      <c r="G1867" s="152" t="s">
        <v>154</v>
      </c>
      <c r="H1867" s="152" t="s">
        <v>8549</v>
      </c>
      <c r="I1867" s="152" t="s">
        <v>8550</v>
      </c>
      <c r="J1867" s="152" t="s">
        <v>8551</v>
      </c>
      <c r="K1867" s="152" t="s">
        <v>8552</v>
      </c>
      <c r="L1867" s="153">
        <v>46048</v>
      </c>
      <c r="M1867" s="154">
        <v>2416738</v>
      </c>
      <c r="N1867" s="154">
        <v>2356319.56</v>
      </c>
    </row>
    <row r="1868" spans="1:14" x14ac:dyDescent="0.35">
      <c r="A1868" s="151" t="s">
        <v>8553</v>
      </c>
      <c r="B1868" s="152" t="s">
        <v>8554</v>
      </c>
      <c r="C1868" s="152" t="s">
        <v>150</v>
      </c>
      <c r="D1868" s="152" t="s">
        <v>8555</v>
      </c>
      <c r="E1868" s="151" t="s">
        <v>152</v>
      </c>
      <c r="F1868" s="152" t="s">
        <v>8556</v>
      </c>
      <c r="G1868" s="152" t="s">
        <v>8557</v>
      </c>
      <c r="H1868" s="152" t="s">
        <v>8558</v>
      </c>
      <c r="I1868" s="152" t="s">
        <v>8559</v>
      </c>
      <c r="J1868" s="152" t="s">
        <v>8560</v>
      </c>
      <c r="K1868" s="152" t="s">
        <v>8561</v>
      </c>
      <c r="L1868" s="153">
        <v>46083</v>
      </c>
      <c r="M1868" s="154">
        <v>103999.2</v>
      </c>
      <c r="N1868" s="154">
        <v>102761.11</v>
      </c>
    </row>
    <row r="1869" spans="1:14" x14ac:dyDescent="0.35">
      <c r="A1869" s="151" t="s">
        <v>8562</v>
      </c>
      <c r="B1869" s="152" t="s">
        <v>8563</v>
      </c>
      <c r="C1869" s="152" t="s">
        <v>150</v>
      </c>
      <c r="D1869" s="152" t="s">
        <v>1374</v>
      </c>
      <c r="E1869" s="151" t="s">
        <v>152</v>
      </c>
      <c r="F1869" s="152" t="s">
        <v>296</v>
      </c>
      <c r="G1869" s="152" t="s">
        <v>154</v>
      </c>
      <c r="H1869" s="152" t="s">
        <v>297</v>
      </c>
      <c r="I1869" s="152" t="s">
        <v>7060</v>
      </c>
      <c r="J1869" s="152" t="s">
        <v>8564</v>
      </c>
      <c r="K1869" s="152" t="s">
        <v>8565</v>
      </c>
      <c r="L1869" s="153">
        <v>46082</v>
      </c>
      <c r="M1869" s="154">
        <v>100528</v>
      </c>
      <c r="N1869" s="154">
        <v>99331.24</v>
      </c>
    </row>
    <row r="1870" spans="1:14" x14ac:dyDescent="0.35">
      <c r="A1870" s="151" t="s">
        <v>8566</v>
      </c>
      <c r="B1870" s="152" t="s">
        <v>2637</v>
      </c>
      <c r="C1870" s="152" t="s">
        <v>8567</v>
      </c>
      <c r="D1870" s="152" t="s">
        <v>457</v>
      </c>
      <c r="E1870" s="151" t="s">
        <v>152</v>
      </c>
      <c r="F1870" s="152" t="s">
        <v>8568</v>
      </c>
      <c r="G1870" s="152" t="s">
        <v>154</v>
      </c>
      <c r="H1870" s="152" t="s">
        <v>1231</v>
      </c>
      <c r="I1870" s="152" t="s">
        <v>351</v>
      </c>
      <c r="J1870" s="152" t="s">
        <v>8569</v>
      </c>
      <c r="K1870" s="152" t="s">
        <v>8570</v>
      </c>
      <c r="L1870" s="153">
        <v>46044</v>
      </c>
      <c r="M1870" s="154">
        <v>438880.37</v>
      </c>
      <c r="N1870" s="154">
        <v>423206.06</v>
      </c>
    </row>
    <row r="1871" spans="1:14" x14ac:dyDescent="0.35">
      <c r="A1871" s="151" t="s">
        <v>8571</v>
      </c>
      <c r="B1871" s="152" t="s">
        <v>8572</v>
      </c>
      <c r="C1871" s="152" t="s">
        <v>150</v>
      </c>
      <c r="D1871" s="152" t="s">
        <v>8168</v>
      </c>
      <c r="E1871" s="151" t="s">
        <v>260</v>
      </c>
      <c r="F1871" s="152" t="s">
        <v>6460</v>
      </c>
      <c r="G1871" s="152" t="s">
        <v>4533</v>
      </c>
      <c r="H1871" s="152" t="s">
        <v>8573</v>
      </c>
      <c r="I1871" s="152" t="s">
        <v>8574</v>
      </c>
      <c r="J1871" s="152" t="s">
        <v>4981</v>
      </c>
      <c r="K1871" s="152" t="s">
        <v>3630</v>
      </c>
      <c r="L1871" s="153">
        <v>46112</v>
      </c>
      <c r="M1871" s="154">
        <v>158053.94</v>
      </c>
      <c r="N1871" s="154">
        <v>156736.82</v>
      </c>
    </row>
    <row r="1872" spans="1:14" x14ac:dyDescent="0.35">
      <c r="A1872" s="151" t="s">
        <v>8575</v>
      </c>
      <c r="B1872" s="152" t="s">
        <v>8576</v>
      </c>
      <c r="C1872" s="152" t="s">
        <v>150</v>
      </c>
      <c r="D1872" s="152" t="s">
        <v>8168</v>
      </c>
      <c r="E1872" s="151" t="s">
        <v>260</v>
      </c>
      <c r="F1872" s="152" t="s">
        <v>6460</v>
      </c>
      <c r="G1872" s="152" t="s">
        <v>4533</v>
      </c>
      <c r="H1872" s="152" t="s">
        <v>8577</v>
      </c>
      <c r="I1872" s="152" t="s">
        <v>8574</v>
      </c>
      <c r="J1872" s="152" t="s">
        <v>4981</v>
      </c>
      <c r="K1872" s="152" t="s">
        <v>3630</v>
      </c>
      <c r="L1872" s="153">
        <v>46112</v>
      </c>
      <c r="M1872" s="154">
        <v>158053.94</v>
      </c>
      <c r="N1872" s="154">
        <v>156736.82</v>
      </c>
    </row>
    <row r="1873" spans="1:14" x14ac:dyDescent="0.35">
      <c r="A1873" s="151" t="s">
        <v>8578</v>
      </c>
      <c r="B1873" s="152" t="s">
        <v>8579</v>
      </c>
      <c r="C1873" s="152" t="s">
        <v>150</v>
      </c>
      <c r="D1873" s="152" t="s">
        <v>8580</v>
      </c>
      <c r="E1873" s="151" t="s">
        <v>327</v>
      </c>
      <c r="F1873" s="152" t="s">
        <v>1153</v>
      </c>
      <c r="G1873" s="152" t="s">
        <v>3495</v>
      </c>
      <c r="H1873" s="152" t="s">
        <v>8581</v>
      </c>
      <c r="I1873" s="152" t="s">
        <v>8582</v>
      </c>
      <c r="J1873" s="152" t="s">
        <v>3630</v>
      </c>
      <c r="K1873" s="152" t="s">
        <v>3630</v>
      </c>
      <c r="L1873" s="153">
        <v>46023</v>
      </c>
      <c r="M1873" s="154">
        <v>109395</v>
      </c>
      <c r="N1873" s="154">
        <v>107571.75</v>
      </c>
    </row>
    <row r="1874" spans="1:14" x14ac:dyDescent="0.35">
      <c r="A1874" s="151" t="s">
        <v>8583</v>
      </c>
      <c r="B1874" s="152" t="s">
        <v>8584</v>
      </c>
      <c r="C1874" s="152" t="s">
        <v>150</v>
      </c>
      <c r="D1874" s="152" t="s">
        <v>8585</v>
      </c>
      <c r="E1874" s="151" t="s">
        <v>8586</v>
      </c>
      <c r="F1874" s="152" t="s">
        <v>6649</v>
      </c>
      <c r="G1874" s="152" t="s">
        <v>1085</v>
      </c>
      <c r="H1874" s="152" t="s">
        <v>8587</v>
      </c>
      <c r="I1874" s="152" t="s">
        <v>480</v>
      </c>
      <c r="J1874" s="152" t="s">
        <v>3630</v>
      </c>
      <c r="K1874" s="152" t="s">
        <v>3630</v>
      </c>
      <c r="L1874" s="153">
        <v>46113</v>
      </c>
      <c r="M1874" s="154">
        <v>37394475.710000001</v>
      </c>
      <c r="N1874" s="154">
        <v>37394475.710000001</v>
      </c>
    </row>
    <row r="1875" spans="1:14" x14ac:dyDescent="0.35">
      <c r="A1875" s="151" t="s">
        <v>8588</v>
      </c>
      <c r="B1875" s="152" t="s">
        <v>8589</v>
      </c>
      <c r="C1875" s="152" t="s">
        <v>150</v>
      </c>
      <c r="D1875" s="152" t="s">
        <v>8585</v>
      </c>
      <c r="E1875" s="151" t="s">
        <v>1074</v>
      </c>
      <c r="F1875" s="152" t="s">
        <v>6649</v>
      </c>
      <c r="G1875" s="152" t="s">
        <v>1085</v>
      </c>
      <c r="H1875" s="152" t="s">
        <v>8590</v>
      </c>
      <c r="I1875" s="152" t="s">
        <v>480</v>
      </c>
      <c r="J1875" s="152" t="s">
        <v>3630</v>
      </c>
      <c r="K1875" s="152" t="s">
        <v>3630</v>
      </c>
      <c r="L1875" s="153">
        <v>46113</v>
      </c>
      <c r="M1875" s="154">
        <v>19526060.460000001</v>
      </c>
      <c r="N1875" s="154">
        <v>19526060.460000001</v>
      </c>
    </row>
    <row r="1876" spans="1:14" x14ac:dyDescent="0.35">
      <c r="A1876" s="151" t="s">
        <v>8591</v>
      </c>
      <c r="B1876" s="152" t="s">
        <v>8592</v>
      </c>
      <c r="C1876" s="152" t="s">
        <v>8593</v>
      </c>
      <c r="D1876" s="152" t="s">
        <v>8585</v>
      </c>
      <c r="E1876" s="151" t="s">
        <v>8586</v>
      </c>
      <c r="F1876" s="152" t="s">
        <v>328</v>
      </c>
      <c r="G1876" s="152" t="s">
        <v>1085</v>
      </c>
      <c r="H1876" s="152" t="s">
        <v>8590</v>
      </c>
      <c r="I1876" s="152" t="s">
        <v>8594</v>
      </c>
      <c r="J1876" s="152" t="s">
        <v>3630</v>
      </c>
      <c r="K1876" s="152" t="s">
        <v>3630</v>
      </c>
      <c r="L1876" s="153">
        <v>46113</v>
      </c>
      <c r="M1876" s="154">
        <v>75560763.140000001</v>
      </c>
      <c r="N1876" s="154">
        <v>75560763.140000001</v>
      </c>
    </row>
    <row r="1877" spans="1:14" x14ac:dyDescent="0.35">
      <c r="A1877" s="151" t="s">
        <v>8595</v>
      </c>
      <c r="B1877" s="152" t="s">
        <v>8596</v>
      </c>
      <c r="C1877" s="152" t="s">
        <v>8593</v>
      </c>
      <c r="D1877" s="152" t="s">
        <v>8585</v>
      </c>
      <c r="E1877" s="151" t="s">
        <v>1074</v>
      </c>
      <c r="F1877" s="152" t="s">
        <v>328</v>
      </c>
      <c r="G1877" s="152" t="s">
        <v>1085</v>
      </c>
      <c r="H1877" s="152" t="s">
        <v>8590</v>
      </c>
      <c r="I1877" s="152" t="s">
        <v>480</v>
      </c>
      <c r="J1877" s="152" t="s">
        <v>3630</v>
      </c>
      <c r="K1877" s="152" t="s">
        <v>3630</v>
      </c>
      <c r="L1877" s="153">
        <v>46113</v>
      </c>
      <c r="M1877" s="154">
        <v>13491874.859999999</v>
      </c>
      <c r="N1877" s="154">
        <v>13491874.859999999</v>
      </c>
    </row>
    <row r="1878" spans="1:14" x14ac:dyDescent="0.35">
      <c r="A1878" s="151" t="s">
        <v>7940</v>
      </c>
      <c r="B1878" s="152" t="s">
        <v>7941</v>
      </c>
      <c r="C1878" s="152" t="s">
        <v>150</v>
      </c>
      <c r="D1878" s="152" t="s">
        <v>371</v>
      </c>
      <c r="E1878" s="151" t="s">
        <v>163</v>
      </c>
      <c r="F1878" s="152" t="s">
        <v>372</v>
      </c>
      <c r="G1878" s="152" t="s">
        <v>154</v>
      </c>
      <c r="H1878" s="152" t="s">
        <v>1416</v>
      </c>
      <c r="I1878" s="152" t="s">
        <v>5166</v>
      </c>
      <c r="J1878" s="152" t="s">
        <v>7942</v>
      </c>
      <c r="K1878" s="152" t="s">
        <v>7943</v>
      </c>
      <c r="L1878" s="153">
        <v>42795</v>
      </c>
      <c r="M1878" s="154">
        <v>223456.34</v>
      </c>
      <c r="N1878" s="154">
        <v>0</v>
      </c>
    </row>
    <row r="1879" spans="1:14" x14ac:dyDescent="0.35">
      <c r="A1879" s="189"/>
      <c r="B1879" s="190"/>
      <c r="C1879" s="190"/>
      <c r="D1879" s="190"/>
      <c r="E1879" s="189"/>
      <c r="F1879" s="190"/>
      <c r="G1879" s="190"/>
      <c r="H1879" s="190"/>
      <c r="I1879" s="190"/>
      <c r="J1879" s="190"/>
      <c r="K1879" s="190"/>
      <c r="L1879" s="191"/>
      <c r="M1879" s="192">
        <v>1503198713.786375</v>
      </c>
      <c r="N1879" s="192">
        <v>722403561.9000001</v>
      </c>
    </row>
    <row r="2673" spans="1:14" x14ac:dyDescent="0.35">
      <c r="A2673" s="151"/>
      <c r="B2673" s="152"/>
      <c r="C2673" s="152"/>
      <c r="D2673" s="152"/>
      <c r="E2673" s="151"/>
      <c r="F2673" s="152"/>
      <c r="G2673" s="152"/>
      <c r="H2673" s="152"/>
      <c r="I2673" s="152"/>
      <c r="J2673" s="152"/>
      <c r="K2673" s="152"/>
      <c r="L2673" s="153"/>
      <c r="M2673" s="154"/>
      <c r="N2673" s="154"/>
    </row>
    <row r="10106" spans="3:3" x14ac:dyDescent="0.35">
      <c r="C10106" t="s">
        <v>7957</v>
      </c>
    </row>
  </sheetData>
  <sheetProtection algorithmName="SHA-512" hashValue="xFr0lsHaDibZDXCD5Y9A4/5N/7YDOW1Oi+lcUgO0YBo9QNyl8Q+5jxAwi50317fDgFLC0jhtLSOfU/oyc4KK1w==" saltValue="jXjkhqzAwWfYwtWRFkI+pw==" spinCount="100000" sheet="1" objects="1" scenarios="1"/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D3180-6AA8-471D-AD0D-4121027CD209}">
  <dimension ref="A1:G2643"/>
  <sheetViews>
    <sheetView workbookViewId="0">
      <selection activeCell="L6" sqref="L6"/>
    </sheetView>
  </sheetViews>
  <sheetFormatPr defaultRowHeight="14.5" x14ac:dyDescent="0.35"/>
  <cols>
    <col min="1" max="1" width="18.26953125" bestFit="1" customWidth="1"/>
    <col min="2" max="2" width="9.08984375" bestFit="1" customWidth="1"/>
    <col min="3" max="3" width="25.36328125" bestFit="1" customWidth="1"/>
    <col min="4" max="4" width="21.26953125" bestFit="1" customWidth="1"/>
    <col min="5" max="5" width="22.81640625" bestFit="1" customWidth="1"/>
    <col min="7" max="7" width="22.54296875" customWidth="1"/>
  </cols>
  <sheetData>
    <row r="1" spans="1:7" ht="21" x14ac:dyDescent="0.5">
      <c r="A1" s="339" t="s">
        <v>8727</v>
      </c>
    </row>
    <row r="3" spans="1:7" x14ac:dyDescent="0.35">
      <c r="A3" s="315" t="s">
        <v>8599</v>
      </c>
      <c r="B3" s="315" t="s">
        <v>133</v>
      </c>
      <c r="C3" t="s">
        <v>8725</v>
      </c>
      <c r="D3" t="s">
        <v>8598</v>
      </c>
    </row>
    <row r="4" spans="1:7" x14ac:dyDescent="0.35">
      <c r="A4">
        <v>0</v>
      </c>
      <c r="B4">
        <v>0</v>
      </c>
      <c r="C4" s="577">
        <v>1396</v>
      </c>
      <c r="D4" s="316">
        <v>1503198713.786375</v>
      </c>
    </row>
    <row r="5" spans="1:7" x14ac:dyDescent="0.35">
      <c r="A5" t="s">
        <v>1299</v>
      </c>
      <c r="B5" t="s">
        <v>152</v>
      </c>
      <c r="C5" s="577">
        <v>0</v>
      </c>
      <c r="D5" s="316">
        <v>153740</v>
      </c>
      <c r="G5" t="str">
        <f>_xlfn.XLOOKUP(A5,'SKJULT DATA'!$O$10:$O$3274,'SKJULT DATA'!$B$10:$B$3274,"")</f>
        <v>Centrifuge</v>
      </c>
    </row>
    <row r="6" spans="1:7" x14ac:dyDescent="0.35">
      <c r="A6" t="s">
        <v>1304</v>
      </c>
      <c r="B6" t="s">
        <v>152</v>
      </c>
      <c r="C6" s="577">
        <v>0</v>
      </c>
      <c r="D6" s="316">
        <v>125377</v>
      </c>
      <c r="G6" t="str">
        <f>_xlfn.XLOOKUP(A6,'SKJULT DATA'!$O$10:$O$3274,'SKJULT DATA'!$B$10:$B$3274,"")</f>
        <v>Spektrofotometer</v>
      </c>
    </row>
    <row r="7" spans="1:7" x14ac:dyDescent="0.35">
      <c r="A7" t="s">
        <v>1309</v>
      </c>
      <c r="B7" t="s">
        <v>152</v>
      </c>
      <c r="C7" s="577">
        <v>0</v>
      </c>
      <c r="D7" s="316">
        <v>106246</v>
      </c>
      <c r="G7" t="str">
        <f>_xlfn.XLOOKUP(A7,'SKJULT DATA'!$O$10:$O$3274,'SKJULT DATA'!$B$10:$B$3274,"")</f>
        <v>Mikroskop</v>
      </c>
    </row>
    <row r="8" spans="1:7" x14ac:dyDescent="0.35">
      <c r="A8" t="s">
        <v>1312</v>
      </c>
      <c r="B8" t="s">
        <v>152</v>
      </c>
      <c r="C8" s="577">
        <v>0</v>
      </c>
      <c r="D8" s="316">
        <v>130000</v>
      </c>
      <c r="G8" t="str">
        <f>_xlfn.XLOOKUP(A8,'SKJULT DATA'!$O$10:$O$3274,'SKJULT DATA'!$B$10:$B$3274,"")</f>
        <v>Mikroskop</v>
      </c>
    </row>
    <row r="9" spans="1:7" x14ac:dyDescent="0.35">
      <c r="A9" t="s">
        <v>1316</v>
      </c>
      <c r="B9" t="s">
        <v>152</v>
      </c>
      <c r="C9" s="577">
        <v>0</v>
      </c>
      <c r="D9" s="316">
        <v>116000</v>
      </c>
      <c r="G9" t="str">
        <f>_xlfn.XLOOKUP(A9,'SKJULT DATA'!$O$10:$O$3274,'SKJULT DATA'!$B$10:$B$3274,"")</f>
        <v>Voltage clamping apparat</v>
      </c>
    </row>
    <row r="10" spans="1:7" x14ac:dyDescent="0.35">
      <c r="A10" t="s">
        <v>1319</v>
      </c>
      <c r="B10" t="s">
        <v>152</v>
      </c>
      <c r="C10" s="577">
        <v>0</v>
      </c>
      <c r="D10" s="316">
        <v>238114</v>
      </c>
      <c r="G10" t="str">
        <f>_xlfn.XLOOKUP(A10,'SKJULT DATA'!$O$10:$O$3274,'SKJULT DATA'!$B$10:$B$3274,"")</f>
        <v>Drejebænk</v>
      </c>
    </row>
    <row r="11" spans="1:7" x14ac:dyDescent="0.35">
      <c r="A11" t="s">
        <v>1323</v>
      </c>
      <c r="B11" t="s">
        <v>152</v>
      </c>
      <c r="C11" s="577">
        <v>0</v>
      </c>
      <c r="D11" s="316">
        <v>300000</v>
      </c>
      <c r="G11" t="str">
        <f>_xlfn.XLOOKUP(A11,'SKJULT DATA'!$O$10:$O$3274,'SKJULT DATA'!$B$10:$B$3274,"")</f>
        <v>Mikroskop</v>
      </c>
    </row>
    <row r="12" spans="1:7" x14ac:dyDescent="0.35">
      <c r="A12" t="s">
        <v>1326</v>
      </c>
      <c r="B12" t="s">
        <v>152</v>
      </c>
      <c r="C12" s="577">
        <v>0</v>
      </c>
      <c r="D12" s="316">
        <v>156230</v>
      </c>
      <c r="G12" t="str">
        <f>_xlfn.XLOOKUP(A12,'SKJULT DATA'!$O$10:$O$3274,'SKJULT DATA'!$B$10:$B$3274,"")</f>
        <v>Analysator-elektronik</v>
      </c>
    </row>
    <row r="13" spans="1:7" x14ac:dyDescent="0.35">
      <c r="A13" t="s">
        <v>1330</v>
      </c>
      <c r="B13" t="s">
        <v>152</v>
      </c>
      <c r="C13" s="577">
        <v>0</v>
      </c>
      <c r="D13" s="316">
        <v>144000</v>
      </c>
      <c r="G13" t="str">
        <f>_xlfn.XLOOKUP(A13,'SKJULT DATA'!$O$10:$O$3274,'SKJULT DATA'!$B$10:$B$3274,"")</f>
        <v>Glovebox</v>
      </c>
    </row>
    <row r="14" spans="1:7" x14ac:dyDescent="0.35">
      <c r="A14" t="s">
        <v>1335</v>
      </c>
      <c r="B14" t="s">
        <v>152</v>
      </c>
      <c r="C14" s="577">
        <v>0</v>
      </c>
      <c r="D14" s="316">
        <v>100000</v>
      </c>
      <c r="G14" t="str">
        <f>_xlfn.XLOOKUP(A14,'SKJULT DATA'!$O$10:$O$3274,'SKJULT DATA'!$B$10:$B$3274,"")</f>
        <v>Fryser</v>
      </c>
    </row>
    <row r="15" spans="1:7" x14ac:dyDescent="0.35">
      <c r="A15" t="s">
        <v>1340</v>
      </c>
      <c r="B15" t="s">
        <v>152</v>
      </c>
      <c r="C15" s="577">
        <v>0</v>
      </c>
      <c r="D15" s="316">
        <v>219736</v>
      </c>
      <c r="G15" t="str">
        <f>_xlfn.XLOOKUP(A15,'SKJULT DATA'!$O$10:$O$3274,'SKJULT DATA'!$B$10:$B$3274,"")</f>
        <v>Mikroskop</v>
      </c>
    </row>
    <row r="16" spans="1:7" x14ac:dyDescent="0.35">
      <c r="A16" t="s">
        <v>1343</v>
      </c>
      <c r="B16" t="s">
        <v>152</v>
      </c>
      <c r="C16" s="577">
        <v>0</v>
      </c>
      <c r="D16" s="316">
        <v>110000</v>
      </c>
      <c r="G16" t="str">
        <f>_xlfn.XLOOKUP(A16,'SKJULT DATA'!$O$10:$O$3274,'SKJULT DATA'!$B$10:$B$3274,"")</f>
        <v>DNA-Udstyr</v>
      </c>
    </row>
    <row r="17" spans="1:7" x14ac:dyDescent="0.35">
      <c r="A17" t="s">
        <v>1348</v>
      </c>
      <c r="B17" t="s">
        <v>152</v>
      </c>
      <c r="C17" s="577">
        <v>0</v>
      </c>
      <c r="D17" s="316">
        <v>122777</v>
      </c>
      <c r="G17" t="str">
        <f>_xlfn.XLOOKUP(A17,'SKJULT DATA'!$O$10:$O$3274,'SKJULT DATA'!$B$10:$B$3274,"")</f>
        <v>Gastomatograf</v>
      </c>
    </row>
    <row r="18" spans="1:7" x14ac:dyDescent="0.35">
      <c r="A18" t="s">
        <v>1354</v>
      </c>
      <c r="B18" t="s">
        <v>152</v>
      </c>
      <c r="C18" s="577">
        <v>0</v>
      </c>
      <c r="D18" s="316">
        <v>152988</v>
      </c>
      <c r="G18" t="str">
        <f>_xlfn.XLOOKUP(A18,'SKJULT DATA'!$O$10:$O$3274,'SKJULT DATA'!$B$10:$B$3274,"")</f>
        <v>Gastomatograf</v>
      </c>
    </row>
    <row r="19" spans="1:7" x14ac:dyDescent="0.35">
      <c r="A19" t="s">
        <v>1357</v>
      </c>
      <c r="B19" t="s">
        <v>152</v>
      </c>
      <c r="C19" s="577">
        <v>0</v>
      </c>
      <c r="D19" s="316">
        <v>278000</v>
      </c>
      <c r="G19" t="str">
        <f>_xlfn.XLOOKUP(A19,'SKJULT DATA'!$O$10:$O$3274,'SKJULT DATA'!$B$10:$B$3274,"")</f>
        <v>Fluorometer</v>
      </c>
    </row>
    <row r="20" spans="1:7" x14ac:dyDescent="0.35">
      <c r="A20" t="s">
        <v>1362</v>
      </c>
      <c r="B20" t="s">
        <v>152</v>
      </c>
      <c r="C20" s="577">
        <v>0</v>
      </c>
      <c r="D20" s="316">
        <v>288000</v>
      </c>
      <c r="G20" t="str">
        <f>_xlfn.XLOOKUP(A20,'SKJULT DATA'!$O$10:$O$3274,'SKJULT DATA'!$B$10:$B$3274,"")</f>
        <v>Autoanalysator-kemi</v>
      </c>
    </row>
    <row r="21" spans="1:7" x14ac:dyDescent="0.35">
      <c r="A21" t="s">
        <v>1368</v>
      </c>
      <c r="B21" t="s">
        <v>152</v>
      </c>
      <c r="C21" s="577">
        <v>0</v>
      </c>
      <c r="D21" s="316">
        <v>295000</v>
      </c>
      <c r="G21" t="str">
        <f>_xlfn.XLOOKUP(A21,'SKJULT DATA'!$O$10:$O$3274,'SKJULT DATA'!$B$10:$B$3274,"")</f>
        <v>Partikeltæller</v>
      </c>
    </row>
    <row r="22" spans="1:7" x14ac:dyDescent="0.35">
      <c r="A22" t="s">
        <v>1372</v>
      </c>
      <c r="B22" t="s">
        <v>152</v>
      </c>
      <c r="C22" s="577">
        <v>0</v>
      </c>
      <c r="D22" s="316">
        <v>119884</v>
      </c>
      <c r="G22" t="str">
        <f>_xlfn.XLOOKUP(A22,'SKJULT DATA'!$O$10:$O$3274,'SKJULT DATA'!$B$10:$B$3274,"")</f>
        <v>Vævsprocessor</v>
      </c>
    </row>
    <row r="23" spans="1:7" x14ac:dyDescent="0.35">
      <c r="A23" t="s">
        <v>1376</v>
      </c>
      <c r="B23" t="s">
        <v>152</v>
      </c>
      <c r="C23" s="577">
        <v>0</v>
      </c>
      <c r="D23" s="316">
        <v>110000</v>
      </c>
      <c r="G23" t="str">
        <f>_xlfn.XLOOKUP(A23,'SKJULT DATA'!$O$10:$O$3274,'SKJULT DATA'!$B$10:$B$3274,"")</f>
        <v>Laser vibrometer</v>
      </c>
    </row>
    <row r="24" spans="1:7" x14ac:dyDescent="0.35">
      <c r="A24" t="s">
        <v>1379</v>
      </c>
      <c r="B24" t="s">
        <v>152</v>
      </c>
      <c r="C24" s="577">
        <v>0</v>
      </c>
      <c r="D24" s="316">
        <v>130000</v>
      </c>
      <c r="G24" t="str">
        <f>_xlfn.XLOOKUP(A24,'SKJULT DATA'!$O$10:$O$3274,'SKJULT DATA'!$B$10:$B$3274,"")</f>
        <v>Telemetriudstyr</v>
      </c>
    </row>
    <row r="25" spans="1:7" x14ac:dyDescent="0.35">
      <c r="A25" t="s">
        <v>1383</v>
      </c>
      <c r="B25" t="s">
        <v>152</v>
      </c>
      <c r="C25" s="577">
        <v>0</v>
      </c>
      <c r="D25" s="316">
        <v>136162</v>
      </c>
      <c r="G25" t="str">
        <f>_xlfn.XLOOKUP(A25,'SKJULT DATA'!$O$10:$O$3274,'SKJULT DATA'!$B$10:$B$3274,"")</f>
        <v>Opvaskemaskine</v>
      </c>
    </row>
    <row r="26" spans="1:7" x14ac:dyDescent="0.35">
      <c r="A26" t="s">
        <v>1387</v>
      </c>
      <c r="B26" t="s">
        <v>152</v>
      </c>
      <c r="C26" s="577">
        <v>0</v>
      </c>
      <c r="D26" s="316">
        <v>110555</v>
      </c>
      <c r="G26" t="str">
        <f>_xlfn.XLOOKUP(A26,'SKJULT DATA'!$O$10:$O$3274,'SKJULT DATA'!$B$10:$B$3274,"")</f>
        <v>Tensiometer</v>
      </c>
    </row>
    <row r="27" spans="1:7" x14ac:dyDescent="0.35">
      <c r="A27" t="s">
        <v>1392</v>
      </c>
      <c r="B27" t="s">
        <v>152</v>
      </c>
      <c r="C27" s="577">
        <v>0</v>
      </c>
      <c r="D27" s="316">
        <v>500000</v>
      </c>
      <c r="G27" t="str">
        <f>_xlfn.XLOOKUP(A27,'SKJULT DATA'!$O$10:$O$3274,'SKJULT DATA'!$B$10:$B$3274,"")</f>
        <v>DNA-Udstyr</v>
      </c>
    </row>
    <row r="28" spans="1:7" x14ac:dyDescent="0.35">
      <c r="A28" t="s">
        <v>1396</v>
      </c>
      <c r="B28" t="s">
        <v>152</v>
      </c>
      <c r="C28" s="577">
        <v>0</v>
      </c>
      <c r="D28" s="316">
        <v>150000</v>
      </c>
      <c r="G28" t="str">
        <f>_xlfn.XLOOKUP(A28,'SKJULT DATA'!$O$10:$O$3274,'SKJULT DATA'!$B$10:$B$3274,"")</f>
        <v>Centrifuge</v>
      </c>
    </row>
    <row r="29" spans="1:7" x14ac:dyDescent="0.35">
      <c r="A29" t="s">
        <v>1399</v>
      </c>
      <c r="B29" t="s">
        <v>152</v>
      </c>
      <c r="C29" s="577">
        <v>0</v>
      </c>
      <c r="D29" s="316">
        <v>200000</v>
      </c>
      <c r="G29" t="str">
        <f>_xlfn.XLOOKUP(A29,'SKJULT DATA'!$O$10:$O$3274,'SKJULT DATA'!$B$10:$B$3274,"")</f>
        <v>Spirometer</v>
      </c>
    </row>
    <row r="30" spans="1:7" x14ac:dyDescent="0.35">
      <c r="A30" t="s">
        <v>1405</v>
      </c>
      <c r="B30" t="s">
        <v>152</v>
      </c>
      <c r="C30" s="577">
        <v>0</v>
      </c>
      <c r="D30" s="316">
        <v>120000</v>
      </c>
      <c r="G30" t="str">
        <f>_xlfn.XLOOKUP(A30,'SKJULT DATA'!$O$10:$O$3274,'SKJULT DATA'!$B$10:$B$3274,"")</f>
        <v>Microskop</v>
      </c>
    </row>
    <row r="31" spans="1:7" x14ac:dyDescent="0.35">
      <c r="A31" t="s">
        <v>1408</v>
      </c>
      <c r="B31" t="s">
        <v>152</v>
      </c>
      <c r="C31" s="577">
        <v>0</v>
      </c>
      <c r="D31" s="316">
        <v>399643</v>
      </c>
      <c r="G31" t="str">
        <f>_xlfn.XLOOKUP(A31,'SKJULT DATA'!$O$10:$O$3274,'SKJULT DATA'!$B$10:$B$3274,"")</f>
        <v>Microskop</v>
      </c>
    </row>
    <row r="32" spans="1:7" x14ac:dyDescent="0.35">
      <c r="A32" t="s">
        <v>1282</v>
      </c>
      <c r="B32" t="s">
        <v>1284</v>
      </c>
      <c r="C32" s="577">
        <v>0</v>
      </c>
      <c r="D32" s="316">
        <v>4365900</v>
      </c>
      <c r="G32" t="str">
        <f>_xlfn.XLOOKUP(A32,'SKJULT DATA'!$O$10:$O$3274,'SKJULT DATA'!$B$10:$B$3274,"")</f>
        <v>Doneret bygning, Langegade 41-43, Odense</v>
      </c>
    </row>
    <row r="33" spans="1:7" x14ac:dyDescent="0.35">
      <c r="A33" t="s">
        <v>1286</v>
      </c>
      <c r="B33" t="s">
        <v>1284</v>
      </c>
      <c r="C33" s="577">
        <v>0</v>
      </c>
      <c r="D33" s="316">
        <v>44800000</v>
      </c>
      <c r="G33" t="str">
        <f>_xlfn.XLOOKUP(A33,'SKJULT DATA'!$O$10:$O$3274,'SKJULT DATA'!$B$10:$B$3274,"")</f>
        <v>Doneret bygning, Mærsk McKinney Møller Instituttet</v>
      </c>
    </row>
    <row r="34" spans="1:7" x14ac:dyDescent="0.35">
      <c r="A34" t="s">
        <v>1410</v>
      </c>
      <c r="B34" t="s">
        <v>163</v>
      </c>
      <c r="C34" s="577">
        <v>1</v>
      </c>
      <c r="D34" s="316">
        <v>127787</v>
      </c>
      <c r="G34" t="str">
        <f>_xlfn.XLOOKUP(A34,'SKJULT DATA'!$O$10:$O$3274,'SKJULT DATA'!$B$10:$B$3274,"")</f>
        <v>Mikroskopkamera</v>
      </c>
    </row>
    <row r="35" spans="1:7" x14ac:dyDescent="0.35">
      <c r="A35" t="s">
        <v>1414</v>
      </c>
      <c r="B35" t="s">
        <v>152</v>
      </c>
      <c r="C35" s="577">
        <v>0</v>
      </c>
      <c r="D35" s="316">
        <v>566250</v>
      </c>
      <c r="G35" t="str">
        <f>_xlfn.XLOOKUP(A35,'SKJULT DATA'!$O$10:$O$3274,'SKJULT DATA'!$B$10:$B$3274,"")</f>
        <v>Elektrometer</v>
      </c>
    </row>
    <row r="36" spans="1:7" x14ac:dyDescent="0.35">
      <c r="A36" t="s">
        <v>1419</v>
      </c>
      <c r="B36" t="s">
        <v>152</v>
      </c>
      <c r="C36" s="577">
        <v>0</v>
      </c>
      <c r="D36" s="316">
        <v>171750</v>
      </c>
      <c r="G36" t="str">
        <f>_xlfn.XLOOKUP(A36,'SKJULT DATA'!$O$10:$O$3274,'SKJULT DATA'!$B$10:$B$3274,"")</f>
        <v>Røntgenapparatur</v>
      </c>
    </row>
    <row r="37" spans="1:7" x14ac:dyDescent="0.35">
      <c r="A37" t="s">
        <v>1423</v>
      </c>
      <c r="B37" t="s">
        <v>152</v>
      </c>
      <c r="C37" s="577">
        <v>0</v>
      </c>
      <c r="D37" s="316">
        <v>246891</v>
      </c>
      <c r="G37" t="str">
        <f>_xlfn.XLOOKUP(A37,'SKJULT DATA'!$O$10:$O$3274,'SKJULT DATA'!$B$10:$B$3274,"")</f>
        <v>Gasanalysator</v>
      </c>
    </row>
    <row r="38" spans="1:7" x14ac:dyDescent="0.35">
      <c r="A38" t="s">
        <v>1427</v>
      </c>
      <c r="B38" t="s">
        <v>152</v>
      </c>
      <c r="C38" s="577">
        <v>0</v>
      </c>
      <c r="D38" s="316">
        <v>241283</v>
      </c>
      <c r="G38" t="str">
        <f>_xlfn.XLOOKUP(A38,'SKJULT DATA'!$O$10:$O$3274,'SKJULT DATA'!$B$10:$B$3274,"")</f>
        <v>Synteseapperatur</v>
      </c>
    </row>
    <row r="39" spans="1:7" x14ac:dyDescent="0.35">
      <c r="A39" t="s">
        <v>1432</v>
      </c>
      <c r="B39" t="s">
        <v>152</v>
      </c>
      <c r="C39" s="577">
        <v>0</v>
      </c>
      <c r="D39" s="316">
        <v>139186</v>
      </c>
      <c r="G39" t="str">
        <f>_xlfn.XLOOKUP(A39,'SKJULT DATA'!$O$10:$O$3274,'SKJULT DATA'!$B$10:$B$3274,"")</f>
        <v>GC-FID (Zeus)</v>
      </c>
    </row>
    <row r="40" spans="1:7" x14ac:dyDescent="0.35">
      <c r="A40" t="s">
        <v>1436</v>
      </c>
      <c r="B40" t="s">
        <v>152</v>
      </c>
      <c r="C40" s="577">
        <v>0</v>
      </c>
      <c r="D40" s="316">
        <v>206000</v>
      </c>
      <c r="G40" t="str">
        <f>_xlfn.XLOOKUP(A40,'SKJULT DATA'!$O$10:$O$3274,'SKJULT DATA'!$B$10:$B$3274,"")</f>
        <v>Farvemaskine</v>
      </c>
    </row>
    <row r="41" spans="1:7" x14ac:dyDescent="0.35">
      <c r="A41" t="s">
        <v>1438</v>
      </c>
      <c r="B41" t="s">
        <v>152</v>
      </c>
      <c r="C41" s="577">
        <v>0</v>
      </c>
      <c r="D41" s="316">
        <v>124000</v>
      </c>
      <c r="G41" t="str">
        <f>_xlfn.XLOOKUP(A41,'SKJULT DATA'!$O$10:$O$3274,'SKJULT DATA'!$B$10:$B$3274,"")</f>
        <v>Detektor-elektrokemisk</v>
      </c>
    </row>
    <row r="42" spans="1:7" x14ac:dyDescent="0.35">
      <c r="A42" t="s">
        <v>1442</v>
      </c>
      <c r="B42" t="s">
        <v>152</v>
      </c>
      <c r="C42" s="577">
        <v>0</v>
      </c>
      <c r="D42" s="316">
        <v>220000</v>
      </c>
      <c r="G42" t="str">
        <f>_xlfn.XLOOKUP(A42,'SKJULT DATA'!$O$10:$O$3274,'SKJULT DATA'!$B$10:$B$3274,"")</f>
        <v>HPLC-Udstyr</v>
      </c>
    </row>
    <row r="43" spans="1:7" x14ac:dyDescent="0.35">
      <c r="A43" t="s">
        <v>1446</v>
      </c>
      <c r="B43" t="s">
        <v>152</v>
      </c>
      <c r="C43" s="577">
        <v>0</v>
      </c>
      <c r="D43" s="316">
        <v>470000</v>
      </c>
      <c r="G43" t="str">
        <f>_xlfn.XLOOKUP(A43,'SKJULT DATA'!$O$10:$O$3274,'SKJULT DATA'!$B$10:$B$3274,"")</f>
        <v>HPLC-Udstyr</v>
      </c>
    </row>
    <row r="44" spans="1:7" x14ac:dyDescent="0.35">
      <c r="A44" t="s">
        <v>1450</v>
      </c>
      <c r="B44" t="s">
        <v>152</v>
      </c>
      <c r="C44" s="577">
        <v>0</v>
      </c>
      <c r="D44" s="316">
        <v>139990</v>
      </c>
      <c r="G44" t="str">
        <f>_xlfn.XLOOKUP(A44,'SKJULT DATA'!$O$10:$O$3274,'SKJULT DATA'!$B$10:$B$3274,"")</f>
        <v>Mikroskop</v>
      </c>
    </row>
    <row r="45" spans="1:7" x14ac:dyDescent="0.35">
      <c r="A45" t="s">
        <v>1453</v>
      </c>
      <c r="B45" t="s">
        <v>152</v>
      </c>
      <c r="C45" s="577">
        <v>0</v>
      </c>
      <c r="D45" s="316">
        <v>148230</v>
      </c>
      <c r="G45" t="str">
        <f>_xlfn.XLOOKUP(A45,'SKJULT DATA'!$O$10:$O$3274,'SKJULT DATA'!$B$10:$B$3274,"")</f>
        <v>HPLC-Udstyr</v>
      </c>
    </row>
    <row r="46" spans="1:7" x14ac:dyDescent="0.35">
      <c r="A46" t="s">
        <v>1457</v>
      </c>
      <c r="B46" t="s">
        <v>152</v>
      </c>
      <c r="C46" s="577">
        <v>0</v>
      </c>
      <c r="D46" s="316">
        <v>134175</v>
      </c>
      <c r="G46" t="str">
        <f>_xlfn.XLOOKUP(A46,'SKJULT DATA'!$O$10:$O$3274,'SKJULT DATA'!$B$10:$B$3274,"")</f>
        <v>Doserapparat</v>
      </c>
    </row>
    <row r="47" spans="1:7" x14ac:dyDescent="0.35">
      <c r="A47" t="s">
        <v>1461</v>
      </c>
      <c r="B47" t="s">
        <v>152</v>
      </c>
      <c r="C47" s="577">
        <v>0</v>
      </c>
      <c r="D47" s="316">
        <v>1309420</v>
      </c>
      <c r="G47" t="str">
        <f>_xlfn.XLOOKUP(A47,'SKJULT DATA'!$O$10:$O$3274,'SKJULT DATA'!$B$10:$B$3274,"")</f>
        <v>Laser</v>
      </c>
    </row>
    <row r="48" spans="1:7" x14ac:dyDescent="0.35">
      <c r="A48" t="s">
        <v>1465</v>
      </c>
      <c r="B48" t="s">
        <v>152</v>
      </c>
      <c r="C48" s="577">
        <v>0</v>
      </c>
      <c r="D48" s="316">
        <v>343575</v>
      </c>
      <c r="G48" t="str">
        <f>_xlfn.XLOOKUP(A48,'SKJULT DATA'!$O$10:$O$3274,'SKJULT DATA'!$B$10:$B$3274,"")</f>
        <v>Vakuumpumpe</v>
      </c>
    </row>
    <row r="49" spans="1:7" x14ac:dyDescent="0.35">
      <c r="A49" t="s">
        <v>1468</v>
      </c>
      <c r="B49" t="s">
        <v>152</v>
      </c>
      <c r="C49" s="577">
        <v>0</v>
      </c>
      <c r="D49" s="316">
        <v>2300000</v>
      </c>
      <c r="G49" t="str">
        <f>_xlfn.XLOOKUP(A49,'SKJULT DATA'!$O$10:$O$3274,'SKJULT DATA'!$B$10:$B$3274,"")</f>
        <v>Laser Microsurgery System</v>
      </c>
    </row>
    <row r="50" spans="1:7" x14ac:dyDescent="0.35">
      <c r="A50" t="s">
        <v>1473</v>
      </c>
      <c r="B50" t="s">
        <v>152</v>
      </c>
      <c r="C50" s="577">
        <v>0</v>
      </c>
      <c r="D50" s="316">
        <v>125442</v>
      </c>
      <c r="G50" t="str">
        <f>_xlfn.XLOOKUP(A50,'SKJULT DATA'!$O$10:$O$3274,'SKJULT DATA'!$B$10:$B$3274,"")</f>
        <v>Autoklave</v>
      </c>
    </row>
    <row r="51" spans="1:7" x14ac:dyDescent="0.35">
      <c r="A51" t="s">
        <v>1475</v>
      </c>
      <c r="B51" t="s">
        <v>152</v>
      </c>
      <c r="C51" s="577">
        <v>0</v>
      </c>
      <c r="D51" s="316">
        <v>230322</v>
      </c>
      <c r="G51" t="str">
        <f>_xlfn.XLOOKUP(A51,'SKJULT DATA'!$O$10:$O$3274,'SKJULT DATA'!$B$10:$B$3274,"")</f>
        <v>HPLC-Udstyr UV spektrometer</v>
      </c>
    </row>
    <row r="52" spans="1:7" x14ac:dyDescent="0.35">
      <c r="A52" t="s">
        <v>1479</v>
      </c>
      <c r="B52" t="s">
        <v>152</v>
      </c>
      <c r="C52" s="577">
        <v>0</v>
      </c>
      <c r="D52" s="316">
        <v>146580</v>
      </c>
      <c r="G52" t="str">
        <f>_xlfn.XLOOKUP(A52,'SKJULT DATA'!$O$10:$O$3274,'SKJULT DATA'!$B$10:$B$3274,"")</f>
        <v>DNA-Udstyr UV spektrometer</v>
      </c>
    </row>
    <row r="53" spans="1:7" x14ac:dyDescent="0.35">
      <c r="A53" t="s">
        <v>1484</v>
      </c>
      <c r="B53" t="s">
        <v>152</v>
      </c>
      <c r="C53" s="577">
        <v>0</v>
      </c>
      <c r="D53" s="316">
        <v>111300</v>
      </c>
      <c r="G53" t="str">
        <f>_xlfn.XLOOKUP(A53,'SKJULT DATA'!$O$10:$O$3274,'SKJULT DATA'!$B$10:$B$3274,"")</f>
        <v>Mikroskop</v>
      </c>
    </row>
    <row r="54" spans="1:7" x14ac:dyDescent="0.35">
      <c r="A54" t="s">
        <v>1486</v>
      </c>
      <c r="B54" t="s">
        <v>152</v>
      </c>
      <c r="C54" s="577">
        <v>0</v>
      </c>
      <c r="D54" s="316">
        <v>1040020</v>
      </c>
      <c r="G54" t="str">
        <f>_xlfn.XLOOKUP(A54,'SKJULT DATA'!$O$10:$O$3274,'SKJULT DATA'!$B$10:$B$3274,"")</f>
        <v>Mikroskop</v>
      </c>
    </row>
    <row r="55" spans="1:7" x14ac:dyDescent="0.35">
      <c r="A55" t="s">
        <v>1490</v>
      </c>
      <c r="B55" t="s">
        <v>152</v>
      </c>
      <c r="C55" s="577">
        <v>0</v>
      </c>
      <c r="D55" s="316">
        <v>344322</v>
      </c>
      <c r="G55" t="str">
        <f>_xlfn.XLOOKUP(A55,'SKJULT DATA'!$O$10:$O$3274,'SKJULT DATA'!$B$10:$B$3274,"")</f>
        <v>HPLC-Udstyr</v>
      </c>
    </row>
    <row r="56" spans="1:7" x14ac:dyDescent="0.35">
      <c r="A56" t="s">
        <v>1493</v>
      </c>
      <c r="B56" t="s">
        <v>152</v>
      </c>
      <c r="C56" s="577">
        <v>0</v>
      </c>
      <c r="D56" s="316">
        <v>1180672</v>
      </c>
      <c r="G56" t="str">
        <f>_xlfn.XLOOKUP(A56,'SKJULT DATA'!$O$10:$O$3274,'SKJULT DATA'!$B$10:$B$3274,"")</f>
        <v>Mikroskop</v>
      </c>
    </row>
    <row r="57" spans="1:7" x14ac:dyDescent="0.35">
      <c r="A57" t="s">
        <v>1497</v>
      </c>
      <c r="B57" t="s">
        <v>152</v>
      </c>
      <c r="C57" s="577">
        <v>0</v>
      </c>
      <c r="D57" s="316">
        <v>279325</v>
      </c>
      <c r="G57" t="str">
        <f>_xlfn.XLOOKUP(A57,'SKJULT DATA'!$O$10:$O$3274,'SKJULT DATA'!$B$10:$B$3274,"")</f>
        <v>Mikroskop</v>
      </c>
    </row>
    <row r="58" spans="1:7" x14ac:dyDescent="0.35">
      <c r="A58" t="s">
        <v>1499</v>
      </c>
      <c r="B58" t="s">
        <v>152</v>
      </c>
      <c r="C58" s="577">
        <v>0</v>
      </c>
      <c r="D58" s="316">
        <v>460295</v>
      </c>
      <c r="G58" t="str">
        <f>_xlfn.XLOOKUP(A58,'SKJULT DATA'!$O$10:$O$3274,'SKJULT DATA'!$B$10:$B$3274,"")</f>
        <v>Mikroskop</v>
      </c>
    </row>
    <row r="59" spans="1:7" x14ac:dyDescent="0.35">
      <c r="A59" t="s">
        <v>1503</v>
      </c>
      <c r="B59" t="s">
        <v>152</v>
      </c>
      <c r="C59" s="577">
        <v>0</v>
      </c>
      <c r="D59" s="316">
        <v>105658</v>
      </c>
      <c r="G59" t="str">
        <f>_xlfn.XLOOKUP(A59,'SKJULT DATA'!$O$10:$O$3274,'SKJULT DATA'!$B$10:$B$3274,"")</f>
        <v>Mikroskop</v>
      </c>
    </row>
    <row r="60" spans="1:7" x14ac:dyDescent="0.35">
      <c r="A60" t="s">
        <v>1507</v>
      </c>
      <c r="B60" t="s">
        <v>152</v>
      </c>
      <c r="C60" s="577">
        <v>0</v>
      </c>
      <c r="D60" s="316">
        <v>211000</v>
      </c>
      <c r="G60" t="str">
        <f>_xlfn.XLOOKUP(A60,'SKJULT DATA'!$O$10:$O$3274,'SKJULT DATA'!$B$10:$B$3274,"")</f>
        <v>CCD-Kamera</v>
      </c>
    </row>
    <row r="61" spans="1:7" x14ac:dyDescent="0.35">
      <c r="A61" t="s">
        <v>1511</v>
      </c>
      <c r="B61" t="s">
        <v>152</v>
      </c>
      <c r="C61" s="577">
        <v>0</v>
      </c>
      <c r="D61" s="316">
        <v>175000</v>
      </c>
      <c r="G61" t="str">
        <f>_xlfn.XLOOKUP(A61,'SKJULT DATA'!$O$10:$O$3274,'SKJULT DATA'!$B$10:$B$3274,"")</f>
        <v>Centrifuge</v>
      </c>
    </row>
    <row r="62" spans="1:7" x14ac:dyDescent="0.35">
      <c r="A62" t="s">
        <v>1514</v>
      </c>
      <c r="B62" t="s">
        <v>152</v>
      </c>
      <c r="C62" s="577">
        <v>0</v>
      </c>
      <c r="D62" s="316">
        <v>279999</v>
      </c>
      <c r="G62" t="str">
        <f>_xlfn.XLOOKUP(A62,'SKJULT DATA'!$O$10:$O$3274,'SKJULT DATA'!$B$10:$B$3274,"")</f>
        <v>PCR-udstyr</v>
      </c>
    </row>
    <row r="63" spans="1:7" x14ac:dyDescent="0.35">
      <c r="A63" t="s">
        <v>1518</v>
      </c>
      <c r="B63" t="s">
        <v>152</v>
      </c>
      <c r="C63" s="577">
        <v>0</v>
      </c>
      <c r="D63" s="316">
        <v>100624</v>
      </c>
      <c r="G63" t="str">
        <f>_xlfn.XLOOKUP(A63,'SKJULT DATA'!$O$10:$O$3274,'SKJULT DATA'!$B$10:$B$3274,"")</f>
        <v>Mikrotom</v>
      </c>
    </row>
    <row r="64" spans="1:7" x14ac:dyDescent="0.35">
      <c r="A64" t="s">
        <v>1521</v>
      </c>
      <c r="B64" t="s">
        <v>152</v>
      </c>
      <c r="C64" s="577">
        <v>0</v>
      </c>
      <c r="D64" s="316">
        <v>170096.4</v>
      </c>
      <c r="G64" t="str">
        <f>_xlfn.XLOOKUP(A64,'SKJULT DATA'!$O$10:$O$3274,'SKJULT DATA'!$B$10:$B$3274,"")</f>
        <v>Kryostat</v>
      </c>
    </row>
    <row r="65" spans="1:7" x14ac:dyDescent="0.35">
      <c r="A65" t="s">
        <v>1523</v>
      </c>
      <c r="B65" t="s">
        <v>152</v>
      </c>
      <c r="C65" s="577">
        <v>0</v>
      </c>
      <c r="D65" s="316">
        <v>213817.93</v>
      </c>
      <c r="G65" t="str">
        <f>_xlfn.XLOOKUP(A65,'SKJULT DATA'!$O$10:$O$3274,'SKJULT DATA'!$B$10:$B$3274,"")</f>
        <v>Elektronkanon</v>
      </c>
    </row>
    <row r="66" spans="1:7" x14ac:dyDescent="0.35">
      <c r="A66" t="s">
        <v>1528</v>
      </c>
      <c r="B66" t="s">
        <v>152</v>
      </c>
      <c r="C66" s="577">
        <v>1</v>
      </c>
      <c r="D66" s="316">
        <v>704033</v>
      </c>
      <c r="G66" t="str">
        <f>_xlfn.XLOOKUP(A66,'SKJULT DATA'!$O$10:$O$3274,'SKJULT DATA'!$B$10:$B$3274,"")</f>
        <v>HPLC-Udstyr</v>
      </c>
    </row>
    <row r="67" spans="1:7" x14ac:dyDescent="0.35">
      <c r="A67" t="s">
        <v>1532</v>
      </c>
      <c r="B67" t="s">
        <v>152</v>
      </c>
      <c r="C67" s="577">
        <v>0</v>
      </c>
      <c r="D67" s="316">
        <v>499320</v>
      </c>
      <c r="G67" t="str">
        <f>_xlfn.XLOOKUP(A67,'SKJULT DATA'!$O$10:$O$3274,'SKJULT DATA'!$B$10:$B$3274,"")</f>
        <v>Vakuumsystem</v>
      </c>
    </row>
    <row r="68" spans="1:7" x14ac:dyDescent="0.35">
      <c r="A68" t="s">
        <v>1536</v>
      </c>
      <c r="B68" t="s">
        <v>152</v>
      </c>
      <c r="C68" s="577">
        <v>0</v>
      </c>
      <c r="D68" s="316">
        <v>498818.73</v>
      </c>
      <c r="G68" t="str">
        <f>_xlfn.XLOOKUP(A68,'SKJULT DATA'!$O$10:$O$3274,'SKJULT DATA'!$B$10:$B$3274,"")</f>
        <v>Interference Mikroskop</v>
      </c>
    </row>
    <row r="69" spans="1:7" x14ac:dyDescent="0.35">
      <c r="A69" t="s">
        <v>1539</v>
      </c>
      <c r="B69" t="s">
        <v>260</v>
      </c>
      <c r="C69" s="577">
        <v>0</v>
      </c>
      <c r="D69" s="316">
        <v>109180.4</v>
      </c>
      <c r="G69" t="str">
        <f>_xlfn.XLOOKUP(A69,'SKJULT DATA'!$O$10:$O$3274,'SKJULT DATA'!$B$10:$B$3274,"")</f>
        <v>Sterilbænk</v>
      </c>
    </row>
    <row r="70" spans="1:7" x14ac:dyDescent="0.35">
      <c r="A70" t="s">
        <v>1546</v>
      </c>
      <c r="B70" t="s">
        <v>152</v>
      </c>
      <c r="C70" s="577">
        <v>1</v>
      </c>
      <c r="D70" s="316">
        <v>120000</v>
      </c>
      <c r="G70" t="str">
        <f>_xlfn.XLOOKUP(A70,'SKJULT DATA'!$O$10:$O$3274,'SKJULT DATA'!$B$10:$B$3274,"")</f>
        <v>Mikroskop</v>
      </c>
    </row>
    <row r="71" spans="1:7" x14ac:dyDescent="0.35">
      <c r="A71" t="s">
        <v>1550</v>
      </c>
      <c r="B71" t="s">
        <v>163</v>
      </c>
      <c r="C71" s="577">
        <v>1</v>
      </c>
      <c r="D71" s="316">
        <v>200000</v>
      </c>
      <c r="G71" t="str">
        <f>_xlfn.XLOOKUP(A71,'SKJULT DATA'!$O$10:$O$3274,'SKJULT DATA'!$B$10:$B$3274,"")</f>
        <v>Elektronmikroskop</v>
      </c>
    </row>
    <row r="72" spans="1:7" x14ac:dyDescent="0.35">
      <c r="A72" t="s">
        <v>1556</v>
      </c>
      <c r="B72" t="s">
        <v>152</v>
      </c>
      <c r="C72" s="577">
        <v>0</v>
      </c>
      <c r="D72" s="316">
        <v>584000</v>
      </c>
      <c r="G72" t="str">
        <f>_xlfn.XLOOKUP(A72,'SKJULT DATA'!$O$10:$O$3274,'SKJULT DATA'!$B$10:$B$3274,"")</f>
        <v>Autoklave</v>
      </c>
    </row>
    <row r="73" spans="1:7" x14ac:dyDescent="0.35">
      <c r="A73" t="s">
        <v>1559</v>
      </c>
      <c r="B73" t="s">
        <v>163</v>
      </c>
      <c r="C73" s="577">
        <v>1</v>
      </c>
      <c r="D73" s="316">
        <v>305366.67</v>
      </c>
      <c r="G73" t="str">
        <f>_xlfn.XLOOKUP(A73,'SKJULT DATA'!$O$10:$O$3274,'SKJULT DATA'!$B$10:$B$3274,"")</f>
        <v>CCD-Kamera</v>
      </c>
    </row>
    <row r="74" spans="1:7" x14ac:dyDescent="0.35">
      <c r="A74" t="s">
        <v>149</v>
      </c>
      <c r="B74" t="s">
        <v>152</v>
      </c>
      <c r="C74" s="577">
        <v>0</v>
      </c>
      <c r="D74" s="316">
        <v>400000</v>
      </c>
      <c r="G74" t="str">
        <f>_xlfn.XLOOKUP(A74,'SKJULT DATA'!$O$10:$O$3274,'SKJULT DATA'!$B$10:$B$3274,"")</f>
        <v>Mikroskop</v>
      </c>
    </row>
    <row r="75" spans="1:7" x14ac:dyDescent="0.35">
      <c r="A75" t="s">
        <v>1564</v>
      </c>
      <c r="B75" t="s">
        <v>152</v>
      </c>
      <c r="C75" s="577">
        <v>1</v>
      </c>
      <c r="D75" s="316">
        <v>332621.90000000002</v>
      </c>
      <c r="G75" t="str">
        <f>_xlfn.XLOOKUP(A75,'SKJULT DATA'!$O$10:$O$3274,'SKJULT DATA'!$B$10:$B$3274,"")</f>
        <v>Fluorometer</v>
      </c>
    </row>
    <row r="76" spans="1:7" x14ac:dyDescent="0.35">
      <c r="A76" t="s">
        <v>1569</v>
      </c>
      <c r="B76" t="s">
        <v>152</v>
      </c>
      <c r="C76" s="577">
        <v>0</v>
      </c>
      <c r="D76" s="316">
        <v>358000</v>
      </c>
      <c r="G76" t="str">
        <f>_xlfn.XLOOKUP(A76,'SKJULT DATA'!$O$10:$O$3274,'SKJULT DATA'!$B$10:$B$3274,"")</f>
        <v>Indbindingsmaskine</v>
      </c>
    </row>
    <row r="77" spans="1:7" x14ac:dyDescent="0.35">
      <c r="A77" t="s">
        <v>1574</v>
      </c>
      <c r="B77" t="s">
        <v>163</v>
      </c>
      <c r="C77" s="577">
        <v>1</v>
      </c>
      <c r="D77" s="316">
        <v>977319.3</v>
      </c>
      <c r="G77" t="str">
        <f>_xlfn.XLOOKUP(A77,'SKJULT DATA'!$O$10:$O$3274,'SKJULT DATA'!$B$10:$B$3274,"")</f>
        <v>Atomic Force Mikroskop</v>
      </c>
    </row>
    <row r="78" spans="1:7" x14ac:dyDescent="0.35">
      <c r="A78" t="s">
        <v>1579</v>
      </c>
      <c r="B78" t="s">
        <v>163</v>
      </c>
      <c r="C78" s="577">
        <v>1</v>
      </c>
      <c r="D78" s="316">
        <v>139675.34</v>
      </c>
      <c r="G78" t="str">
        <f>_xlfn.XLOOKUP(A78,'SKJULT DATA'!$O$10:$O$3274,'SKJULT DATA'!$B$10:$B$3274,"")</f>
        <v>Imdepansmeter/Elektronisk arbejdsstation</v>
      </c>
    </row>
    <row r="79" spans="1:7" x14ac:dyDescent="0.35">
      <c r="A79" t="s">
        <v>1586</v>
      </c>
      <c r="B79" t="s">
        <v>152</v>
      </c>
      <c r="C79" s="577">
        <v>1</v>
      </c>
      <c r="D79" s="316">
        <v>581506.02</v>
      </c>
      <c r="G79" t="str">
        <f>_xlfn.XLOOKUP(A79,'SKJULT DATA'!$O$10:$O$3274,'SKJULT DATA'!$B$10:$B$3274,"")</f>
        <v>Pulshøjdeanalysator</v>
      </c>
    </row>
    <row r="80" spans="1:7" x14ac:dyDescent="0.35">
      <c r="A80" t="s">
        <v>1591</v>
      </c>
      <c r="B80" t="s">
        <v>260</v>
      </c>
      <c r="C80" s="577">
        <v>0</v>
      </c>
      <c r="D80" s="316">
        <v>269970</v>
      </c>
      <c r="G80" t="str">
        <f>_xlfn.XLOOKUP(A80,'SKJULT DATA'!$O$10:$O$3274,'SKJULT DATA'!$B$10:$B$3274,"")</f>
        <v>Drejebænk</v>
      </c>
    </row>
    <row r="81" spans="1:7" x14ac:dyDescent="0.35">
      <c r="A81" t="s">
        <v>1596</v>
      </c>
      <c r="B81" t="s">
        <v>152</v>
      </c>
      <c r="C81" s="577">
        <v>0</v>
      </c>
      <c r="D81" s="316">
        <v>128000</v>
      </c>
      <c r="G81" t="str">
        <f>_xlfn.XLOOKUP(A81,'SKJULT DATA'!$O$10:$O$3274,'SKJULT DATA'!$B$10:$B$3274,"")</f>
        <v>Mikroskop</v>
      </c>
    </row>
    <row r="82" spans="1:7" x14ac:dyDescent="0.35">
      <c r="A82" t="s">
        <v>1600</v>
      </c>
      <c r="B82" t="s">
        <v>163</v>
      </c>
      <c r="C82" s="577">
        <v>1</v>
      </c>
      <c r="D82" s="316">
        <v>157723.51</v>
      </c>
      <c r="G82" t="str">
        <f>_xlfn.XLOOKUP(A82,'SKJULT DATA'!$O$10:$O$3274,'SKJULT DATA'!$B$10:$B$3274,"")</f>
        <v>CCD-Kamera</v>
      </c>
    </row>
    <row r="83" spans="1:7" x14ac:dyDescent="0.35">
      <c r="A83" t="s">
        <v>1605</v>
      </c>
      <c r="B83" t="s">
        <v>152</v>
      </c>
      <c r="C83" s="577">
        <v>0</v>
      </c>
      <c r="D83" s="316">
        <v>218505</v>
      </c>
      <c r="G83" t="str">
        <f>_xlfn.XLOOKUP(A83,'SKJULT DATA'!$O$10:$O$3274,'SKJULT DATA'!$B$10:$B$3274,"")</f>
        <v>Spektrograf</v>
      </c>
    </row>
    <row r="84" spans="1:7" x14ac:dyDescent="0.35">
      <c r="A84" t="s">
        <v>1612</v>
      </c>
      <c r="B84" t="s">
        <v>152</v>
      </c>
      <c r="C84" s="577">
        <v>1</v>
      </c>
      <c r="D84" s="316">
        <v>670000</v>
      </c>
      <c r="G84" t="str">
        <f>_xlfn.XLOOKUP(A84,'SKJULT DATA'!$O$10:$O$3274,'SKJULT DATA'!$B$10:$B$3274,"")</f>
        <v>Mikroskop</v>
      </c>
    </row>
    <row r="85" spans="1:7" x14ac:dyDescent="0.35">
      <c r="A85" t="s">
        <v>1616</v>
      </c>
      <c r="B85" t="s">
        <v>152</v>
      </c>
      <c r="C85" s="577">
        <v>1</v>
      </c>
      <c r="D85" s="316">
        <v>158520</v>
      </c>
      <c r="G85" t="str">
        <f>_xlfn.XLOOKUP(A85,'SKJULT DATA'!$O$10:$O$3274,'SKJULT DATA'!$B$10:$B$3274,"")</f>
        <v>Universalbord</v>
      </c>
    </row>
    <row r="86" spans="1:7" x14ac:dyDescent="0.35">
      <c r="A86" t="s">
        <v>1619</v>
      </c>
      <c r="B86" t="s">
        <v>163</v>
      </c>
      <c r="C86" s="577">
        <v>1</v>
      </c>
      <c r="D86" s="316">
        <v>126880.55</v>
      </c>
      <c r="G86" t="str">
        <f>_xlfn.XLOOKUP(A86,'SKJULT DATA'!$O$10:$O$3274,'SKJULT DATA'!$B$10:$B$3274,"")</f>
        <v>Lydmåleudstyr</v>
      </c>
    </row>
    <row r="87" spans="1:7" x14ac:dyDescent="0.35">
      <c r="A87" t="s">
        <v>1625</v>
      </c>
      <c r="B87" t="s">
        <v>163</v>
      </c>
      <c r="C87" s="577">
        <v>1</v>
      </c>
      <c r="D87" s="316">
        <v>216214.82</v>
      </c>
      <c r="G87" t="str">
        <f>_xlfn.XLOOKUP(A87,'SKJULT DATA'!$O$10:$O$3274,'SKJULT DATA'!$B$10:$B$3274,"")</f>
        <v>Synteseapparatur - Feltmåler til måling af CO2</v>
      </c>
    </row>
    <row r="88" spans="1:7" x14ac:dyDescent="0.35">
      <c r="A88" t="s">
        <v>1630</v>
      </c>
      <c r="B88" t="s">
        <v>152</v>
      </c>
      <c r="C88" s="577">
        <v>1</v>
      </c>
      <c r="D88" s="316">
        <v>150982.04</v>
      </c>
      <c r="G88" t="str">
        <f>_xlfn.XLOOKUP(A88,'SKJULT DATA'!$O$10:$O$3274,'SKJULT DATA'!$B$10:$B$3274,"")</f>
        <v>Robot</v>
      </c>
    </row>
    <row r="89" spans="1:7" x14ac:dyDescent="0.35">
      <c r="A89" t="s">
        <v>1636</v>
      </c>
      <c r="B89" t="s">
        <v>152</v>
      </c>
      <c r="C89" s="577">
        <v>1</v>
      </c>
      <c r="D89" s="316">
        <v>200000</v>
      </c>
      <c r="G89" t="str">
        <f>_xlfn.XLOOKUP(A89,'SKJULT DATA'!$O$10:$O$3274,'SKJULT DATA'!$B$10:$B$3274,"")</f>
        <v>Ovn</v>
      </c>
    </row>
    <row r="90" spans="1:7" x14ac:dyDescent="0.35">
      <c r="A90" t="s">
        <v>8600</v>
      </c>
      <c r="B90" t="s">
        <v>163</v>
      </c>
      <c r="C90" s="577">
        <v>1</v>
      </c>
      <c r="D90" s="316">
        <v>373890</v>
      </c>
      <c r="G90" t="str">
        <f>_xlfn.XLOOKUP(A90,'SKJULT DATA'!$O$10:$O$3274,'SKJULT DATA'!$B$10:$B$3274,"")</f>
        <v>CCD-Kamera</v>
      </c>
    </row>
    <row r="91" spans="1:7" x14ac:dyDescent="0.35">
      <c r="A91" t="s">
        <v>1642</v>
      </c>
      <c r="B91" t="s">
        <v>163</v>
      </c>
      <c r="C91" s="577">
        <v>1</v>
      </c>
      <c r="D91" s="316">
        <v>265154</v>
      </c>
      <c r="G91" t="str">
        <f>_xlfn.XLOOKUP(A91,'SKJULT DATA'!$O$10:$O$3274,'SKJULT DATA'!$B$10:$B$3274,"")</f>
        <v>Monokromator</v>
      </c>
    </row>
    <row r="92" spans="1:7" x14ac:dyDescent="0.35">
      <c r="A92" t="s">
        <v>1288</v>
      </c>
      <c r="B92" t="s">
        <v>1284</v>
      </c>
      <c r="C92" s="577">
        <v>0</v>
      </c>
      <c r="D92" s="316">
        <v>3970670</v>
      </c>
      <c r="G92" t="str">
        <f>_xlfn.XLOOKUP(A92,'SKJULT DATA'!$O$10:$O$3274,'SKJULT DATA'!$B$10:$B$3274,"")</f>
        <v>Egen bygning, Campusvej idræt</v>
      </c>
    </row>
    <row r="93" spans="1:7" x14ac:dyDescent="0.35">
      <c r="A93" t="s">
        <v>1646</v>
      </c>
      <c r="B93" t="s">
        <v>152</v>
      </c>
      <c r="C93" s="577">
        <v>1</v>
      </c>
      <c r="D93" s="316">
        <v>355000</v>
      </c>
      <c r="G93" t="str">
        <f>_xlfn.XLOOKUP(A93,'SKJULT DATA'!$O$10:$O$3274,'SKJULT DATA'!$B$10:$B$3274,"")</f>
        <v>Pumpe - HPLC udstyr</v>
      </c>
    </row>
    <row r="94" spans="1:7" x14ac:dyDescent="0.35">
      <c r="A94" t="s">
        <v>1652</v>
      </c>
      <c r="B94" t="s">
        <v>163</v>
      </c>
      <c r="C94" s="577">
        <v>1</v>
      </c>
      <c r="D94" s="316">
        <v>650647</v>
      </c>
      <c r="G94" t="str">
        <f>_xlfn.XLOOKUP(A94,'SKJULT DATA'!$O$10:$O$3274,'SKJULT DATA'!$B$10:$B$3274,"")</f>
        <v>Syn og hørelse-diverse</v>
      </c>
    </row>
    <row r="95" spans="1:7" x14ac:dyDescent="0.35">
      <c r="A95" t="s">
        <v>1658</v>
      </c>
      <c r="B95" t="s">
        <v>163</v>
      </c>
      <c r="C95" s="577">
        <v>1</v>
      </c>
      <c r="D95" s="316">
        <v>330000</v>
      </c>
      <c r="G95" t="str">
        <f>_xlfn.XLOOKUP(A95,'SKJULT DATA'!$O$10:$O$3274,'SKJULT DATA'!$B$10:$B$3274,"")</f>
        <v>HPLC-Udstyr</v>
      </c>
    </row>
    <row r="96" spans="1:7" x14ac:dyDescent="0.35">
      <c r="A96" t="s">
        <v>1664</v>
      </c>
      <c r="B96" t="s">
        <v>163</v>
      </c>
      <c r="C96" s="577">
        <v>1</v>
      </c>
      <c r="D96" s="316">
        <v>169047.8</v>
      </c>
      <c r="G96" t="str">
        <f>_xlfn.XLOOKUP(A96,'SKJULT DATA'!$O$10:$O$3274,'SKJULT DATA'!$B$10:$B$3274,"")</f>
        <v>Mikroskop</v>
      </c>
    </row>
    <row r="97" spans="1:7" x14ac:dyDescent="0.35">
      <c r="A97" t="s">
        <v>1668</v>
      </c>
      <c r="B97" t="s">
        <v>152</v>
      </c>
      <c r="C97" s="577">
        <v>1</v>
      </c>
      <c r="D97" s="316">
        <v>371141</v>
      </c>
      <c r="G97" t="str">
        <f>_xlfn.XLOOKUP(A97,'SKJULT DATA'!$O$10:$O$3274,'SKJULT DATA'!$B$10:$B$3274,"")</f>
        <v>Kamera</v>
      </c>
    </row>
    <row r="98" spans="1:7" x14ac:dyDescent="0.35">
      <c r="A98" t="s">
        <v>1674</v>
      </c>
      <c r="B98" t="s">
        <v>152</v>
      </c>
      <c r="C98" s="577">
        <v>1</v>
      </c>
      <c r="D98" s="316">
        <v>625020</v>
      </c>
      <c r="G98" t="str">
        <f>_xlfn.XLOOKUP(A98,'SKJULT DATA'!$O$10:$O$3274,'SKJULT DATA'!$B$10:$B$3274,"")</f>
        <v>Massespektrometer</v>
      </c>
    </row>
    <row r="99" spans="1:7" x14ac:dyDescent="0.35">
      <c r="A99" t="s">
        <v>1678</v>
      </c>
      <c r="B99" t="s">
        <v>163</v>
      </c>
      <c r="C99" s="577">
        <v>0</v>
      </c>
      <c r="D99" s="316">
        <v>2122510.0499999998</v>
      </c>
      <c r="G99" t="str">
        <f>_xlfn.XLOOKUP(A99,'SKJULT DATA'!$O$10:$O$3274,'SKJULT DATA'!$B$10:$B$3274,"")</f>
        <v>FE-SEM</v>
      </c>
    </row>
    <row r="100" spans="1:7" x14ac:dyDescent="0.35">
      <c r="A100" t="s">
        <v>1682</v>
      </c>
      <c r="B100" t="s">
        <v>152</v>
      </c>
      <c r="C100" s="577">
        <v>0</v>
      </c>
      <c r="D100" s="316">
        <v>188000</v>
      </c>
      <c r="G100" t="str">
        <f>_xlfn.XLOOKUP(A100,'SKJULT DATA'!$O$10:$O$3274,'SKJULT DATA'!$B$10:$B$3274,"")</f>
        <v>Kontrast mikroskop</v>
      </c>
    </row>
    <row r="101" spans="1:7" x14ac:dyDescent="0.35">
      <c r="A101" t="s">
        <v>1685</v>
      </c>
      <c r="B101" t="s">
        <v>152</v>
      </c>
      <c r="C101" s="577">
        <v>1</v>
      </c>
      <c r="D101" s="316">
        <v>412020</v>
      </c>
      <c r="G101" t="str">
        <f>_xlfn.XLOOKUP(A101,'SKJULT DATA'!$O$10:$O$3274,'SKJULT DATA'!$B$10:$B$3274,"")</f>
        <v>Lysspedningsaparat</v>
      </c>
    </row>
    <row r="102" spans="1:7" x14ac:dyDescent="0.35">
      <c r="A102" t="s">
        <v>1691</v>
      </c>
      <c r="B102" t="s">
        <v>152</v>
      </c>
      <c r="C102" s="577">
        <v>1</v>
      </c>
      <c r="D102" s="316">
        <v>100000</v>
      </c>
      <c r="G102" t="str">
        <f>_xlfn.XLOOKUP(A102,'SKJULT DATA'!$O$10:$O$3274,'SKJULT DATA'!$B$10:$B$3274,"")</f>
        <v>Mikroskop</v>
      </c>
    </row>
    <row r="103" spans="1:7" x14ac:dyDescent="0.35">
      <c r="A103" t="s">
        <v>1694</v>
      </c>
      <c r="B103" t="s">
        <v>152</v>
      </c>
      <c r="C103" s="577">
        <v>1</v>
      </c>
      <c r="D103" s="316">
        <v>1275000</v>
      </c>
      <c r="G103" t="str">
        <f>_xlfn.XLOOKUP(A103,'SKJULT DATA'!$O$10:$O$3274,'SKJULT DATA'!$B$10:$B$3274,"")</f>
        <v>Massespektrometer</v>
      </c>
    </row>
    <row r="104" spans="1:7" x14ac:dyDescent="0.35">
      <c r="A104" t="s">
        <v>1698</v>
      </c>
      <c r="B104" t="s">
        <v>152</v>
      </c>
      <c r="C104" s="577">
        <v>0</v>
      </c>
      <c r="D104" s="316">
        <v>504700</v>
      </c>
      <c r="G104" t="str">
        <f>_xlfn.XLOOKUP(A104,'SKJULT DATA'!$O$10:$O$3274,'SKJULT DATA'!$B$10:$B$3274,"")</f>
        <v>Autoklave</v>
      </c>
    </row>
    <row r="105" spans="1:7" x14ac:dyDescent="0.35">
      <c r="A105" t="s">
        <v>1648</v>
      </c>
      <c r="B105" t="s">
        <v>163</v>
      </c>
      <c r="C105" s="577">
        <v>0</v>
      </c>
      <c r="D105" s="316">
        <v>103824</v>
      </c>
      <c r="G105" t="str">
        <f>_xlfn.XLOOKUP(A105,'SKJULT DATA'!$O$10:$O$3274,'SKJULT DATA'!$B$10:$B$3274,"")</f>
        <v>Stereotaktisk apparat</v>
      </c>
    </row>
    <row r="106" spans="1:7" x14ac:dyDescent="0.35">
      <c r="A106" t="s">
        <v>1706</v>
      </c>
      <c r="B106" t="s">
        <v>163</v>
      </c>
      <c r="C106" s="577">
        <v>1</v>
      </c>
      <c r="D106" s="316">
        <v>145000</v>
      </c>
      <c r="G106" t="str">
        <f>_xlfn.XLOOKUP(A106,'SKJULT DATA'!$O$10:$O$3274,'SKJULT DATA'!$B$10:$B$3274,"")</f>
        <v>Absorptionsmåleapparat</v>
      </c>
    </row>
    <row r="107" spans="1:7" x14ac:dyDescent="0.35">
      <c r="A107" t="s">
        <v>1713</v>
      </c>
      <c r="B107" t="s">
        <v>152</v>
      </c>
      <c r="C107" s="577">
        <v>0</v>
      </c>
      <c r="D107" s="316">
        <v>376000</v>
      </c>
      <c r="G107" t="str">
        <f>_xlfn.XLOOKUP(A107,'SKJULT DATA'!$O$10:$O$3274,'SKJULT DATA'!$B$10:$B$3274,"")</f>
        <v>Teknisk-kamera</v>
      </c>
    </row>
    <row r="108" spans="1:7" x14ac:dyDescent="0.35">
      <c r="A108" t="s">
        <v>1719</v>
      </c>
      <c r="B108" t="s">
        <v>152</v>
      </c>
      <c r="C108" s="577">
        <v>0</v>
      </c>
      <c r="D108" s="316">
        <v>126000</v>
      </c>
      <c r="G108" t="str">
        <f>_xlfn.XLOOKUP(A108,'SKJULT DATA'!$O$10:$O$3274,'SKJULT DATA'!$B$10:$B$3274,"")</f>
        <v>Teknisk-kamera</v>
      </c>
    </row>
    <row r="109" spans="1:7" x14ac:dyDescent="0.35">
      <c r="A109" t="s">
        <v>1723</v>
      </c>
      <c r="B109" t="s">
        <v>163</v>
      </c>
      <c r="C109" s="577">
        <v>0</v>
      </c>
      <c r="D109" s="316">
        <v>169000</v>
      </c>
      <c r="G109" t="str">
        <f>_xlfn.XLOOKUP(A109,'SKJULT DATA'!$O$10:$O$3274,'SKJULT DATA'!$B$10:$B$3274,"")</f>
        <v>Fermentor</v>
      </c>
    </row>
    <row r="110" spans="1:7" x14ac:dyDescent="0.35">
      <c r="A110" t="s">
        <v>1728</v>
      </c>
      <c r="B110" t="s">
        <v>163</v>
      </c>
      <c r="C110" s="577">
        <v>0</v>
      </c>
      <c r="D110" s="316">
        <v>155135</v>
      </c>
      <c r="G110" t="str">
        <f>_xlfn.XLOOKUP(A110,'SKJULT DATA'!$O$10:$O$3274,'SKJULT DATA'!$B$10:$B$3274,"")</f>
        <v>Oscilloskop</v>
      </c>
    </row>
    <row r="111" spans="1:7" x14ac:dyDescent="0.35">
      <c r="A111" t="s">
        <v>1732</v>
      </c>
      <c r="B111" t="s">
        <v>152</v>
      </c>
      <c r="C111" s="577">
        <v>0</v>
      </c>
      <c r="D111" s="316">
        <v>200000</v>
      </c>
      <c r="G111" t="str">
        <f>_xlfn.XLOOKUP(A111,'SKJULT DATA'!$O$10:$O$3274,'SKJULT DATA'!$B$10:$B$3274,"")</f>
        <v>Spektrofotometer</v>
      </c>
    </row>
    <row r="112" spans="1:7" x14ac:dyDescent="0.35">
      <c r="A112" t="s">
        <v>1736</v>
      </c>
      <c r="B112" t="s">
        <v>163</v>
      </c>
      <c r="C112" s="577">
        <v>0</v>
      </c>
      <c r="D112" s="316">
        <v>289000</v>
      </c>
      <c r="G112" t="str">
        <f>_xlfn.XLOOKUP(A112,'SKJULT DATA'!$O$10:$O$3274,'SKJULT DATA'!$B$10:$B$3274,"")</f>
        <v>PCR-udstyr</v>
      </c>
    </row>
    <row r="113" spans="1:7" x14ac:dyDescent="0.35">
      <c r="A113" t="s">
        <v>1739</v>
      </c>
      <c r="B113" t="s">
        <v>152</v>
      </c>
      <c r="C113" s="577">
        <v>0</v>
      </c>
      <c r="D113" s="316">
        <v>639582</v>
      </c>
      <c r="G113" t="str">
        <f>_xlfn.XLOOKUP(A113,'SKJULT DATA'!$O$10:$O$3274,'SKJULT DATA'!$B$10:$B$3274,"")</f>
        <v>DNA-Udstyr</v>
      </c>
    </row>
    <row r="114" spans="1:7" x14ac:dyDescent="0.35">
      <c r="A114" t="s">
        <v>1742</v>
      </c>
      <c r="B114" t="s">
        <v>152</v>
      </c>
      <c r="C114" s="577">
        <v>1</v>
      </c>
      <c r="D114" s="316">
        <v>408463.65</v>
      </c>
      <c r="G114" t="str">
        <f>_xlfn.XLOOKUP(A114,'SKJULT DATA'!$O$10:$O$3274,'SKJULT DATA'!$B$10:$B$3274,"")</f>
        <v>Spektrofotometer - ICP</v>
      </c>
    </row>
    <row r="115" spans="1:7" x14ac:dyDescent="0.35">
      <c r="A115" t="s">
        <v>1749</v>
      </c>
      <c r="B115" t="s">
        <v>152</v>
      </c>
      <c r="C115" s="577">
        <v>0</v>
      </c>
      <c r="D115" s="316">
        <v>3500000</v>
      </c>
      <c r="G115" t="str">
        <f>_xlfn.XLOOKUP(A115,'SKJULT DATA'!$O$10:$O$3274,'SKJULT DATA'!$B$10:$B$3274,"")</f>
        <v>Massespektrometer</v>
      </c>
    </row>
    <row r="116" spans="1:7" x14ac:dyDescent="0.35">
      <c r="A116" t="s">
        <v>1752</v>
      </c>
      <c r="B116" t="s">
        <v>152</v>
      </c>
      <c r="C116" s="577">
        <v>0</v>
      </c>
      <c r="D116" s="316">
        <v>1000000</v>
      </c>
      <c r="G116" t="str">
        <f>_xlfn.XLOOKUP(A116,'SKJULT DATA'!$O$10:$O$3274,'SKJULT DATA'!$B$10:$B$3274,"")</f>
        <v>Mikroskop</v>
      </c>
    </row>
    <row r="117" spans="1:7" x14ac:dyDescent="0.35">
      <c r="A117" t="s">
        <v>1756</v>
      </c>
      <c r="B117" t="s">
        <v>152</v>
      </c>
      <c r="C117" s="577">
        <v>1</v>
      </c>
      <c r="D117" s="316">
        <v>175760.02</v>
      </c>
      <c r="G117" t="str">
        <f>_xlfn.XLOOKUP(A117,'SKJULT DATA'!$O$10:$O$3274,'SKJULT DATA'!$B$10:$B$3274,"")</f>
        <v>Lydmåleudstyr</v>
      </c>
    </row>
    <row r="118" spans="1:7" x14ac:dyDescent="0.35">
      <c r="A118" t="s">
        <v>1759</v>
      </c>
      <c r="B118" t="s">
        <v>152</v>
      </c>
      <c r="C118" s="577">
        <v>0</v>
      </c>
      <c r="D118" s="316">
        <v>275000</v>
      </c>
      <c r="G118" t="str">
        <f>_xlfn.XLOOKUP(A118,'SKJULT DATA'!$O$10:$O$3274,'SKJULT DATA'!$B$10:$B$3274,"")</f>
        <v>HPLC-Udstyr</v>
      </c>
    </row>
    <row r="119" spans="1:7" x14ac:dyDescent="0.35">
      <c r="A119" t="s">
        <v>1763</v>
      </c>
      <c r="B119" t="s">
        <v>845</v>
      </c>
      <c r="C119" s="577">
        <v>0</v>
      </c>
      <c r="D119" s="316">
        <v>122450</v>
      </c>
      <c r="G119" t="str">
        <f>_xlfn.XLOOKUP(A119,'SKJULT DATA'!$O$10:$O$3274,'SKJULT DATA'!$B$10:$B$3274,"")</f>
        <v>Truck</v>
      </c>
    </row>
    <row r="120" spans="1:7" x14ac:dyDescent="0.35">
      <c r="A120" t="s">
        <v>1769</v>
      </c>
      <c r="B120" t="s">
        <v>152</v>
      </c>
      <c r="C120" s="577">
        <v>0</v>
      </c>
      <c r="D120" s="316">
        <v>200000</v>
      </c>
      <c r="G120" t="str">
        <f>_xlfn.XLOOKUP(A120,'SKJULT DATA'!$O$10:$O$3274,'SKJULT DATA'!$B$10:$B$3274,"")</f>
        <v>HPLC-udstyr</v>
      </c>
    </row>
    <row r="121" spans="1:7" x14ac:dyDescent="0.35">
      <c r="A121" t="s">
        <v>1774</v>
      </c>
      <c r="B121" t="s">
        <v>163</v>
      </c>
      <c r="C121" s="577">
        <v>0</v>
      </c>
      <c r="D121" s="316">
        <v>187230</v>
      </c>
      <c r="G121" t="str">
        <f>_xlfn.XLOOKUP(A121,'SKJULT DATA'!$O$10:$O$3274,'SKJULT DATA'!$B$10:$B$3274,"")</f>
        <v>Subaru (sælges snart)</v>
      </c>
    </row>
    <row r="122" spans="1:7" x14ac:dyDescent="0.35">
      <c r="A122" t="s">
        <v>1780</v>
      </c>
      <c r="B122" t="s">
        <v>152</v>
      </c>
      <c r="C122" s="577">
        <v>1</v>
      </c>
      <c r="D122" s="316">
        <v>347500</v>
      </c>
      <c r="G122" t="str">
        <f>_xlfn.XLOOKUP(A122,'SKJULT DATA'!$O$10:$O$3274,'SKJULT DATA'!$B$10:$B$3274,"")</f>
        <v>HPLC-Udstyr</v>
      </c>
    </row>
    <row r="123" spans="1:7" x14ac:dyDescent="0.35">
      <c r="A123" t="s">
        <v>1784</v>
      </c>
      <c r="B123" t="s">
        <v>152</v>
      </c>
      <c r="C123" s="577">
        <v>0</v>
      </c>
      <c r="D123" s="316">
        <v>119685</v>
      </c>
      <c r="G123" t="str">
        <f>_xlfn.XLOOKUP(A123,'SKJULT DATA'!$O$10:$O$3274,'SKJULT DATA'!$B$10:$B$3274,"")</f>
        <v>FPLC</v>
      </c>
    </row>
    <row r="124" spans="1:7" x14ac:dyDescent="0.35">
      <c r="A124" t="s">
        <v>1790</v>
      </c>
      <c r="B124" t="s">
        <v>152</v>
      </c>
      <c r="C124" s="577">
        <v>0</v>
      </c>
      <c r="D124" s="316">
        <v>175020</v>
      </c>
      <c r="G124" t="str">
        <f>_xlfn.XLOOKUP(A124,'SKJULT DATA'!$O$10:$O$3274,'SKJULT DATA'!$B$10:$B$3274,"")</f>
        <v>Power analyzer</v>
      </c>
    </row>
    <row r="125" spans="1:7" x14ac:dyDescent="0.35">
      <c r="A125" t="s">
        <v>1794</v>
      </c>
      <c r="B125" t="s">
        <v>152</v>
      </c>
      <c r="C125" s="577">
        <v>1</v>
      </c>
      <c r="D125" s="316">
        <v>743234</v>
      </c>
      <c r="G125" t="str">
        <f>_xlfn.XLOOKUP(A125,'SKJULT DATA'!$O$10:$O$3274,'SKJULT DATA'!$B$10:$B$3274,"")</f>
        <v>Mikroskop</v>
      </c>
    </row>
    <row r="126" spans="1:7" x14ac:dyDescent="0.35">
      <c r="A126" t="s">
        <v>1797</v>
      </c>
      <c r="B126" t="s">
        <v>163</v>
      </c>
      <c r="C126" s="577">
        <v>0</v>
      </c>
      <c r="D126" s="316">
        <v>375486.8</v>
      </c>
      <c r="G126" t="str">
        <f>_xlfn.XLOOKUP(A126,'SKJULT DATA'!$O$10:$O$3274,'SKJULT DATA'!$B$10:$B$3274,"")</f>
        <v>Datatransmissionsudstyr</v>
      </c>
    </row>
    <row r="127" spans="1:7" x14ac:dyDescent="0.35">
      <c r="A127" t="s">
        <v>1802</v>
      </c>
      <c r="B127" t="s">
        <v>152</v>
      </c>
      <c r="C127" s="577">
        <v>0</v>
      </c>
      <c r="D127" s="316">
        <v>300000</v>
      </c>
      <c r="G127" t="str">
        <f>_xlfn.XLOOKUP(A127,'SKJULT DATA'!$O$10:$O$3274,'SKJULT DATA'!$B$10:$B$3274,"")</f>
        <v>HPLC-Udstyr</v>
      </c>
    </row>
    <row r="128" spans="1:7" x14ac:dyDescent="0.35">
      <c r="A128" t="s">
        <v>1805</v>
      </c>
      <c r="B128" t="s">
        <v>152</v>
      </c>
      <c r="C128" s="577">
        <v>1</v>
      </c>
      <c r="D128" s="316">
        <v>3200085</v>
      </c>
      <c r="G128" t="str">
        <f>_xlfn.XLOOKUP(A128,'SKJULT DATA'!$O$10:$O$3274,'SKJULT DATA'!$B$10:$B$3274,"")</f>
        <v>ICPRIE</v>
      </c>
    </row>
    <row r="129" spans="1:7" x14ac:dyDescent="0.35">
      <c r="A129" t="s">
        <v>1810</v>
      </c>
      <c r="B129" t="s">
        <v>152</v>
      </c>
      <c r="C129" s="577">
        <v>1</v>
      </c>
      <c r="D129" s="316">
        <v>199265.6</v>
      </c>
      <c r="G129" t="str">
        <f>_xlfn.XLOOKUP(A129,'SKJULT DATA'!$O$10:$O$3274,'SKJULT DATA'!$B$10:$B$3274,"")</f>
        <v>Analysator-elektronik</v>
      </c>
    </row>
    <row r="130" spans="1:7" x14ac:dyDescent="0.35">
      <c r="A130" t="s">
        <v>1815</v>
      </c>
      <c r="B130" t="s">
        <v>152</v>
      </c>
      <c r="C130" s="577">
        <v>1</v>
      </c>
      <c r="D130" s="316">
        <v>132073</v>
      </c>
      <c r="G130" t="str">
        <f>_xlfn.XLOOKUP(A130,'SKJULT DATA'!$O$10:$O$3274,'SKJULT DATA'!$B$10:$B$3274,"")</f>
        <v>Labview udstyr</v>
      </c>
    </row>
    <row r="131" spans="1:7" x14ac:dyDescent="0.35">
      <c r="A131" t="s">
        <v>1820</v>
      </c>
      <c r="B131" t="s">
        <v>152</v>
      </c>
      <c r="C131" s="577">
        <v>1</v>
      </c>
      <c r="D131" s="316">
        <v>378970.45</v>
      </c>
      <c r="G131" t="str">
        <f>_xlfn.XLOOKUP(A131,'SKJULT DATA'!$O$10:$O$3274,'SKJULT DATA'!$B$10:$B$3274,"")</f>
        <v>Array printer robot</v>
      </c>
    </row>
    <row r="132" spans="1:7" x14ac:dyDescent="0.35">
      <c r="A132" t="s">
        <v>1825</v>
      </c>
      <c r="B132" t="s">
        <v>152</v>
      </c>
      <c r="C132" s="577">
        <v>1</v>
      </c>
      <c r="D132" s="316">
        <v>260551.05</v>
      </c>
      <c r="G132" t="str">
        <f>_xlfn.XLOOKUP(A132,'SKJULT DATA'!$O$10:$O$3274,'SKJULT DATA'!$B$10:$B$3274,"")</f>
        <v>Spektrofotometer Flash Chromatograf</v>
      </c>
    </row>
    <row r="133" spans="1:7" x14ac:dyDescent="0.35">
      <c r="A133" t="s">
        <v>1832</v>
      </c>
      <c r="B133" t="s">
        <v>152</v>
      </c>
      <c r="C133" s="577">
        <v>0</v>
      </c>
      <c r="D133" s="316">
        <v>395200</v>
      </c>
      <c r="G133" t="str">
        <f>_xlfn.XLOOKUP(A133,'SKJULT DATA'!$O$10:$O$3274,'SKJULT DATA'!$B$10:$B$3274,"")</f>
        <v>Robot tilbehør</v>
      </c>
    </row>
    <row r="134" spans="1:7" x14ac:dyDescent="0.35">
      <c r="A134" t="s">
        <v>1838</v>
      </c>
      <c r="B134" t="s">
        <v>163</v>
      </c>
      <c r="C134" s="577">
        <v>1</v>
      </c>
      <c r="D134" s="316">
        <v>228462.99</v>
      </c>
      <c r="G134" t="str">
        <f>_xlfn.XLOOKUP(A134,'SKJULT DATA'!$O$10:$O$3274,'SKJULT DATA'!$B$10:$B$3274,"")</f>
        <v>Dataopsamlingsudstyr</v>
      </c>
    </row>
    <row r="135" spans="1:7" x14ac:dyDescent="0.35">
      <c r="A135" t="s">
        <v>1843</v>
      </c>
      <c r="B135" t="s">
        <v>152</v>
      </c>
      <c r="C135" s="577">
        <v>0</v>
      </c>
      <c r="D135" s="316">
        <v>525000.48</v>
      </c>
      <c r="G135" t="str">
        <f>_xlfn.XLOOKUP(A135,'SKJULT DATA'!$O$10:$O$3274,'SKJULT DATA'!$B$10:$B$3274,"")</f>
        <v>Centrifuge</v>
      </c>
    </row>
    <row r="136" spans="1:7" x14ac:dyDescent="0.35">
      <c r="A136" t="s">
        <v>1846</v>
      </c>
      <c r="B136" t="s">
        <v>152</v>
      </c>
      <c r="C136" s="577">
        <v>1</v>
      </c>
      <c r="D136" s="316">
        <v>300000</v>
      </c>
      <c r="G136" t="str">
        <f>_xlfn.XLOOKUP(A136,'SKJULT DATA'!$O$10:$O$3274,'SKJULT DATA'!$B$10:$B$3274,"")</f>
        <v>HPLC-Udstyr</v>
      </c>
    </row>
    <row r="137" spans="1:7" x14ac:dyDescent="0.35">
      <c r="A137" t="s">
        <v>1850</v>
      </c>
      <c r="B137" t="s">
        <v>152</v>
      </c>
      <c r="C137" s="577">
        <v>1</v>
      </c>
      <c r="D137" s="316">
        <v>249000</v>
      </c>
      <c r="G137" t="str">
        <f>_xlfn.XLOOKUP(A137,'SKJULT DATA'!$O$10:$O$3274,'SKJULT DATA'!$B$10:$B$3274,"")</f>
        <v>Fluorescensudtyr</v>
      </c>
    </row>
    <row r="138" spans="1:7" x14ac:dyDescent="0.35">
      <c r="A138" t="s">
        <v>1856</v>
      </c>
      <c r="B138" t="s">
        <v>152</v>
      </c>
      <c r="C138" s="577">
        <v>0</v>
      </c>
      <c r="D138" s="316">
        <v>1200000</v>
      </c>
      <c r="G138" t="str">
        <f>_xlfn.XLOOKUP(A138,'SKJULT DATA'!$O$10:$O$3274,'SKJULT DATA'!$B$10:$B$3274,"")</f>
        <v>Metal eksponerings maskine</v>
      </c>
    </row>
    <row r="139" spans="1:7" x14ac:dyDescent="0.35">
      <c r="A139" t="s">
        <v>1860</v>
      </c>
      <c r="B139" t="s">
        <v>152</v>
      </c>
      <c r="C139" s="577">
        <v>1</v>
      </c>
      <c r="D139" s="316">
        <v>350000</v>
      </c>
      <c r="G139" t="str">
        <f>_xlfn.XLOOKUP(A139,'SKJULT DATA'!$O$10:$O$3274,'SKJULT DATA'!$B$10:$B$3274,"")</f>
        <v>Atomasorptionsfotometer/Spektrometer</v>
      </c>
    </row>
    <row r="140" spans="1:7" x14ac:dyDescent="0.35">
      <c r="A140" t="s">
        <v>1867</v>
      </c>
      <c r="B140" t="s">
        <v>152</v>
      </c>
      <c r="C140" s="577">
        <v>0</v>
      </c>
      <c r="D140" s="316">
        <v>162288</v>
      </c>
      <c r="G140" t="str">
        <f>_xlfn.XLOOKUP(A140,'SKJULT DATA'!$O$10:$O$3274,'SKJULT DATA'!$B$10:$B$3274,"")</f>
        <v>Spektrofotometer</v>
      </c>
    </row>
    <row r="141" spans="1:7" x14ac:dyDescent="0.35">
      <c r="A141" t="s">
        <v>1871</v>
      </c>
      <c r="B141" t="s">
        <v>152</v>
      </c>
      <c r="C141" s="577">
        <v>0</v>
      </c>
      <c r="D141" s="316">
        <v>1000000</v>
      </c>
      <c r="G141" t="str">
        <f>_xlfn.XLOOKUP(A141,'SKJULT DATA'!$O$10:$O$3274,'SKJULT DATA'!$B$10:$B$3274,"")</f>
        <v>Massespektrometer</v>
      </c>
    </row>
    <row r="142" spans="1:7" x14ac:dyDescent="0.35">
      <c r="A142" t="s">
        <v>1876</v>
      </c>
      <c r="B142" t="s">
        <v>152</v>
      </c>
      <c r="C142" s="577">
        <v>1</v>
      </c>
      <c r="D142" s="316">
        <v>264511.90999999997</v>
      </c>
      <c r="G142" t="str">
        <f>_xlfn.XLOOKUP(A142,'SKJULT DATA'!$O$10:$O$3274,'SKJULT DATA'!$B$10:$B$3274,"")</f>
        <v>Laser</v>
      </c>
    </row>
    <row r="143" spans="1:7" x14ac:dyDescent="0.35">
      <c r="A143" t="s">
        <v>1881</v>
      </c>
      <c r="B143" t="s">
        <v>152</v>
      </c>
      <c r="C143" s="577">
        <v>1</v>
      </c>
      <c r="D143" s="316">
        <v>363000</v>
      </c>
      <c r="G143" t="str">
        <f>_xlfn.XLOOKUP(A143,'SKJULT DATA'!$O$10:$O$3274,'SKJULT DATA'!$B$10:$B$3274,"")</f>
        <v>Mikroskop</v>
      </c>
    </row>
    <row r="144" spans="1:7" x14ac:dyDescent="0.35">
      <c r="A144" t="s">
        <v>1886</v>
      </c>
      <c r="B144" t="s">
        <v>152</v>
      </c>
      <c r="C144" s="577">
        <v>1</v>
      </c>
      <c r="D144" s="316">
        <v>275000</v>
      </c>
      <c r="G144" t="str">
        <f>_xlfn.XLOOKUP(A144,'SKJULT DATA'!$O$10:$O$3274,'SKJULT DATA'!$B$10:$B$3274,"")</f>
        <v>HPLC-udstyr</v>
      </c>
    </row>
    <row r="145" spans="1:7" x14ac:dyDescent="0.35">
      <c r="A145" t="s">
        <v>1889</v>
      </c>
      <c r="B145" t="s">
        <v>152</v>
      </c>
      <c r="C145" s="577">
        <v>1</v>
      </c>
      <c r="D145" s="316">
        <v>301788.2</v>
      </c>
      <c r="G145" t="str">
        <f>_xlfn.XLOOKUP(A145,'SKJULT DATA'!$O$10:$O$3274,'SKJULT DATA'!$B$10:$B$3274,"")</f>
        <v>Profilometer</v>
      </c>
    </row>
    <row r="146" spans="1:7" x14ac:dyDescent="0.35">
      <c r="A146" t="s">
        <v>1894</v>
      </c>
      <c r="B146" t="s">
        <v>152</v>
      </c>
      <c r="C146" s="577">
        <v>1</v>
      </c>
      <c r="D146" s="316">
        <v>650020</v>
      </c>
      <c r="G146" t="str">
        <f>_xlfn.XLOOKUP(A146,'SKJULT DATA'!$O$10:$O$3274,'SKJULT DATA'!$B$10:$B$3274,"")</f>
        <v>AFM Mikroskop</v>
      </c>
    </row>
    <row r="147" spans="1:7" x14ac:dyDescent="0.35">
      <c r="A147" t="s">
        <v>1898</v>
      </c>
      <c r="B147" t="s">
        <v>152</v>
      </c>
      <c r="C147" s="577">
        <v>1</v>
      </c>
      <c r="D147" s="316">
        <v>545541.69999999995</v>
      </c>
      <c r="G147" t="str">
        <f>_xlfn.XLOOKUP(A147,'SKJULT DATA'!$O$10:$O$3274,'SKJULT DATA'!$B$10:$B$3274,"")</f>
        <v>Mikroskop</v>
      </c>
    </row>
    <row r="148" spans="1:7" x14ac:dyDescent="0.35">
      <c r="A148" t="s">
        <v>1903</v>
      </c>
      <c r="B148" t="s">
        <v>152</v>
      </c>
      <c r="C148" s="577">
        <v>1</v>
      </c>
      <c r="D148" s="316">
        <v>208171.17</v>
      </c>
      <c r="G148" t="str">
        <f>_xlfn.XLOOKUP(A148,'SKJULT DATA'!$O$10:$O$3274,'SKJULT DATA'!$B$10:$B$3274,"")</f>
        <v>Laser</v>
      </c>
    </row>
    <row r="149" spans="1:7" x14ac:dyDescent="0.35">
      <c r="A149" t="s">
        <v>1908</v>
      </c>
      <c r="B149" t="s">
        <v>152</v>
      </c>
      <c r="C149" s="577">
        <v>1</v>
      </c>
      <c r="D149" s="316">
        <v>124731.28</v>
      </c>
      <c r="G149" t="str">
        <f>_xlfn.XLOOKUP(A149,'SKJULT DATA'!$O$10:$O$3274,'SKJULT DATA'!$B$10:$B$3274,"")</f>
        <v>Fluorescensudstyr</v>
      </c>
    </row>
    <row r="150" spans="1:7" x14ac:dyDescent="0.35">
      <c r="A150" t="s">
        <v>1915</v>
      </c>
      <c r="B150" t="s">
        <v>152</v>
      </c>
      <c r="C150" s="577">
        <v>1</v>
      </c>
      <c r="D150" s="316">
        <v>369000</v>
      </c>
      <c r="G150" t="str">
        <f>_xlfn.XLOOKUP(A150,'SKJULT DATA'!$O$10:$O$3274,'SKJULT DATA'!$B$10:$B$3274,"")</f>
        <v>Oscilloskop</v>
      </c>
    </row>
    <row r="151" spans="1:7" x14ac:dyDescent="0.35">
      <c r="A151" t="s">
        <v>1919</v>
      </c>
      <c r="B151" t="s">
        <v>152</v>
      </c>
      <c r="C151" s="577">
        <v>1</v>
      </c>
      <c r="D151" s="316">
        <v>196000</v>
      </c>
      <c r="G151" t="str">
        <f>_xlfn.XLOOKUP(A151,'SKJULT DATA'!$O$10:$O$3274,'SKJULT DATA'!$B$10:$B$3274,"")</f>
        <v>Spektrofotometer - UV</v>
      </c>
    </row>
    <row r="152" spans="1:7" x14ac:dyDescent="0.35">
      <c r="A152" t="s">
        <v>1924</v>
      </c>
      <c r="B152" t="s">
        <v>152</v>
      </c>
      <c r="C152" s="577">
        <v>0</v>
      </c>
      <c r="D152" s="316">
        <v>123929.18</v>
      </c>
      <c r="G152" t="str">
        <f>_xlfn.XLOOKUP(A152,'SKJULT DATA'!$O$10:$O$3274,'SKJULT DATA'!$B$10:$B$3274,"")</f>
        <v>Oscilloskop</v>
      </c>
    </row>
    <row r="153" spans="1:7" x14ac:dyDescent="0.35">
      <c r="A153" t="s">
        <v>1929</v>
      </c>
      <c r="B153" t="s">
        <v>152</v>
      </c>
      <c r="C153" s="577">
        <v>1</v>
      </c>
      <c r="D153" s="316">
        <v>104477.8</v>
      </c>
      <c r="G153" t="str">
        <f>_xlfn.XLOOKUP(A153,'SKJULT DATA'!$O$10:$O$3274,'SKJULT DATA'!$B$10:$B$3274,"")</f>
        <v>Signalgenerator</v>
      </c>
    </row>
    <row r="154" spans="1:7" x14ac:dyDescent="0.35">
      <c r="A154" t="s">
        <v>1933</v>
      </c>
      <c r="B154" t="s">
        <v>152</v>
      </c>
      <c r="C154" s="577">
        <v>1</v>
      </c>
      <c r="D154" s="316">
        <v>372136.27</v>
      </c>
      <c r="G154" t="str">
        <f>_xlfn.XLOOKUP(A154,'SKJULT DATA'!$O$10:$O$3274,'SKJULT DATA'!$B$10:$B$3274,"")</f>
        <v>HPLC-Udstyr</v>
      </c>
    </row>
    <row r="155" spans="1:7" x14ac:dyDescent="0.35">
      <c r="A155" t="s">
        <v>1938</v>
      </c>
      <c r="B155" t="s">
        <v>152</v>
      </c>
      <c r="C155" s="577">
        <v>0</v>
      </c>
      <c r="D155" s="316">
        <v>193400</v>
      </c>
      <c r="G155" t="str">
        <f>_xlfn.XLOOKUP(A155,'SKJULT DATA'!$O$10:$O$3274,'SKJULT DATA'!$B$10:$B$3274,"")</f>
        <v>Mikroskop</v>
      </c>
    </row>
    <row r="156" spans="1:7" x14ac:dyDescent="0.35">
      <c r="A156" t="s">
        <v>1941</v>
      </c>
      <c r="B156" t="s">
        <v>152</v>
      </c>
      <c r="C156" s="577">
        <v>1</v>
      </c>
      <c r="D156" s="316">
        <v>253477.03</v>
      </c>
      <c r="G156" t="str">
        <f>_xlfn.XLOOKUP(A156,'SKJULT DATA'!$O$10:$O$3274,'SKJULT DATA'!$B$10:$B$3274,"")</f>
        <v>Analysator - termisk</v>
      </c>
    </row>
    <row r="157" spans="1:7" x14ac:dyDescent="0.35">
      <c r="A157" t="s">
        <v>1947</v>
      </c>
      <c r="B157" t="s">
        <v>152</v>
      </c>
      <c r="C157" s="577">
        <v>1</v>
      </c>
      <c r="D157" s="316">
        <v>1249558</v>
      </c>
      <c r="G157" t="str">
        <f>_xlfn.XLOOKUP(A157,'SKJULT DATA'!$O$10:$O$3274,'SKJULT DATA'!$B$10:$B$3274,"")</f>
        <v>Vibrationsmeter</v>
      </c>
    </row>
    <row r="158" spans="1:7" x14ac:dyDescent="0.35">
      <c r="A158" t="s">
        <v>1952</v>
      </c>
      <c r="B158" t="s">
        <v>152</v>
      </c>
      <c r="C158" s="577">
        <v>1</v>
      </c>
      <c r="D158" s="316">
        <v>458681</v>
      </c>
      <c r="G158" t="str">
        <f>_xlfn.XLOOKUP(A158,'SKJULT DATA'!$O$10:$O$3274,'SKJULT DATA'!$B$10:$B$3274,"")</f>
        <v>Kalorimeter</v>
      </c>
    </row>
    <row r="159" spans="1:7" x14ac:dyDescent="0.35">
      <c r="A159" t="s">
        <v>1957</v>
      </c>
      <c r="B159" t="s">
        <v>152</v>
      </c>
      <c r="C159" s="577">
        <v>0</v>
      </c>
      <c r="D159" s="316">
        <v>1884460.94</v>
      </c>
      <c r="G159" t="str">
        <f>_xlfn.XLOOKUP(A159,'SKJULT DATA'!$O$10:$O$3274,'SKJULT DATA'!$B$10:$B$3274,"")</f>
        <v>Mikroskop</v>
      </c>
    </row>
    <row r="160" spans="1:7" x14ac:dyDescent="0.35">
      <c r="A160" t="s">
        <v>1960</v>
      </c>
      <c r="B160" t="s">
        <v>152</v>
      </c>
      <c r="C160" s="577">
        <v>0</v>
      </c>
      <c r="D160" s="316">
        <v>139801.45000000001</v>
      </c>
      <c r="G160" t="str">
        <f>_xlfn.XLOOKUP(A160,'SKJULT DATA'!$O$10:$O$3274,'SKJULT DATA'!$B$10:$B$3274,"")</f>
        <v>Analysator-elektronik</v>
      </c>
    </row>
    <row r="161" spans="1:7" x14ac:dyDescent="0.35">
      <c r="A161" t="s">
        <v>1962</v>
      </c>
      <c r="B161" t="s">
        <v>152</v>
      </c>
      <c r="C161" s="577">
        <v>0</v>
      </c>
      <c r="D161" s="316">
        <v>134736.68</v>
      </c>
      <c r="G161" t="str">
        <f>_xlfn.XLOOKUP(A161,'SKJULT DATA'!$O$10:$O$3274,'SKJULT DATA'!$B$10:$B$3274,"")</f>
        <v>Analysator-elektronik</v>
      </c>
    </row>
    <row r="162" spans="1:7" x14ac:dyDescent="0.35">
      <c r="A162" t="s">
        <v>8601</v>
      </c>
      <c r="B162" t="s">
        <v>152</v>
      </c>
      <c r="C162" s="577">
        <v>2</v>
      </c>
      <c r="D162" s="316">
        <v>1687629.8</v>
      </c>
      <c r="G162" t="str">
        <f>_xlfn.XLOOKUP(A162,'SKJULT DATA'!$O$10:$O$3274,'SKJULT DATA'!$B$10:$B$3274,"")</f>
        <v>ESR-Spektrometer</v>
      </c>
    </row>
    <row r="163" spans="1:7" x14ac:dyDescent="0.35">
      <c r="A163" t="s">
        <v>1965</v>
      </c>
      <c r="B163" t="s">
        <v>152</v>
      </c>
      <c r="C163" s="577">
        <v>1</v>
      </c>
      <c r="D163" s="316">
        <v>534575</v>
      </c>
      <c r="G163" t="str">
        <f>_xlfn.XLOOKUP(A163,'SKJULT DATA'!$O$10:$O$3274,'SKJULT DATA'!$B$10:$B$3274,"")</f>
        <v>Mikroskop</v>
      </c>
    </row>
    <row r="164" spans="1:7" x14ac:dyDescent="0.35">
      <c r="A164" t="s">
        <v>1970</v>
      </c>
      <c r="B164" t="s">
        <v>163</v>
      </c>
      <c r="C164" s="577">
        <v>0</v>
      </c>
      <c r="D164" s="316">
        <v>380000</v>
      </c>
      <c r="G164" t="str">
        <f>_xlfn.XLOOKUP(A164,'SKJULT DATA'!$O$10:$O$3274,'SKJULT DATA'!$B$10:$B$3274,"")</f>
        <v>Farvemaskine</v>
      </c>
    </row>
    <row r="165" spans="1:7" x14ac:dyDescent="0.35">
      <c r="A165" t="s">
        <v>1974</v>
      </c>
      <c r="B165" t="s">
        <v>152</v>
      </c>
      <c r="C165" s="577">
        <v>1</v>
      </c>
      <c r="D165" s="316">
        <v>137504</v>
      </c>
      <c r="G165" t="str">
        <f>_xlfn.XLOOKUP(A165,'SKJULT DATA'!$O$10:$O$3274,'SKJULT DATA'!$B$10:$B$3274,"")</f>
        <v>Fluorometer</v>
      </c>
    </row>
    <row r="166" spans="1:7" x14ac:dyDescent="0.35">
      <c r="A166" t="s">
        <v>1979</v>
      </c>
      <c r="B166" t="s">
        <v>152</v>
      </c>
      <c r="C166" s="577">
        <v>1</v>
      </c>
      <c r="D166" s="316">
        <v>140020</v>
      </c>
      <c r="G166" t="str">
        <f>_xlfn.XLOOKUP(A166,'SKJULT DATA'!$O$10:$O$3274,'SKJULT DATA'!$B$10:$B$3274,"")</f>
        <v>Sputter coater</v>
      </c>
    </row>
    <row r="167" spans="1:7" x14ac:dyDescent="0.35">
      <c r="A167" t="s">
        <v>1983</v>
      </c>
      <c r="B167" t="s">
        <v>152</v>
      </c>
      <c r="C167" s="577">
        <v>1</v>
      </c>
      <c r="D167" s="316">
        <v>189045.14</v>
      </c>
      <c r="G167" t="str">
        <f>_xlfn.XLOOKUP(A167,'SKJULT DATA'!$O$10:$O$3274,'SKJULT DATA'!$B$10:$B$3274,"")</f>
        <v>Precision impedance analyzer</v>
      </c>
    </row>
    <row r="168" spans="1:7" x14ac:dyDescent="0.35">
      <c r="A168" t="s">
        <v>1988</v>
      </c>
      <c r="B168" t="s">
        <v>152</v>
      </c>
      <c r="C168" s="577">
        <v>0</v>
      </c>
      <c r="D168" s="316">
        <v>757542.29</v>
      </c>
      <c r="G168" t="str">
        <f>_xlfn.XLOOKUP(A168,'SKJULT DATA'!$O$10:$O$3274,'SKJULT DATA'!$B$10:$B$3274,"")</f>
        <v>Ion chromatograf/prep. HPLC</v>
      </c>
    </row>
    <row r="169" spans="1:7" x14ac:dyDescent="0.35">
      <c r="A169" t="s">
        <v>1993</v>
      </c>
      <c r="B169" t="s">
        <v>152</v>
      </c>
      <c r="C169" s="577">
        <v>1</v>
      </c>
      <c r="D169" s="316">
        <v>909285</v>
      </c>
      <c r="G169" t="str">
        <f>_xlfn.XLOOKUP(A169,'SKJULT DATA'!$O$10:$O$3274,'SKJULT DATA'!$B$10:$B$3274,"")</f>
        <v>Mikroskop</v>
      </c>
    </row>
    <row r="170" spans="1:7" x14ac:dyDescent="0.35">
      <c r="A170" t="s">
        <v>1998</v>
      </c>
      <c r="B170" t="s">
        <v>152</v>
      </c>
      <c r="C170" s="577">
        <v>1</v>
      </c>
      <c r="D170" s="316">
        <v>239141.56</v>
      </c>
      <c r="G170" t="str">
        <f>_xlfn.XLOOKUP(A170,'SKJULT DATA'!$O$10:$O$3274,'SKJULT DATA'!$B$10:$B$3274,"")</f>
        <v>Sav</v>
      </c>
    </row>
    <row r="171" spans="1:7" x14ac:dyDescent="0.35">
      <c r="A171" t="s">
        <v>2005</v>
      </c>
      <c r="B171" t="s">
        <v>163</v>
      </c>
      <c r="C171" s="577">
        <v>1</v>
      </c>
      <c r="D171" s="316">
        <v>130000</v>
      </c>
      <c r="G171" t="str">
        <f>_xlfn.XLOOKUP(A171,'SKJULT DATA'!$O$10:$O$3274,'SKJULT DATA'!$B$10:$B$3274,"")</f>
        <v>Fiberskop</v>
      </c>
    </row>
    <row r="172" spans="1:7" x14ac:dyDescent="0.35">
      <c r="A172" t="s">
        <v>2012</v>
      </c>
      <c r="B172" t="s">
        <v>152</v>
      </c>
      <c r="C172" s="577">
        <v>1</v>
      </c>
      <c r="D172" s="316">
        <v>1838200</v>
      </c>
      <c r="G172" t="str">
        <f>_xlfn.XLOOKUP(A172,'SKJULT DATA'!$O$10:$O$3274,'SKJULT DATA'!$B$10:$B$3274,"")</f>
        <v>Massespektrometer</v>
      </c>
    </row>
    <row r="173" spans="1:7" x14ac:dyDescent="0.35">
      <c r="A173" t="s">
        <v>2018</v>
      </c>
      <c r="B173" t="s">
        <v>152</v>
      </c>
      <c r="C173" s="577">
        <v>1</v>
      </c>
      <c r="D173" s="316">
        <v>131391.9</v>
      </c>
      <c r="G173" t="str">
        <f>_xlfn.XLOOKUP(A173,'SKJULT DATA'!$O$10:$O$3274,'SKJULT DATA'!$B$10:$B$3274,"")</f>
        <v>Spektrum analysator/Elektronisk arbejdsstation</v>
      </c>
    </row>
    <row r="174" spans="1:7" x14ac:dyDescent="0.35">
      <c r="A174" t="s">
        <v>2024</v>
      </c>
      <c r="B174" t="s">
        <v>152</v>
      </c>
      <c r="C174" s="577">
        <v>1</v>
      </c>
      <c r="D174" s="316">
        <v>198390.59</v>
      </c>
      <c r="G174" t="str">
        <f>_xlfn.XLOOKUP(A174,'SKJULT DATA'!$O$10:$O$3274,'SKJULT DATA'!$B$10:$B$3274,"")</f>
        <v>Spektrum analysator/Elektronisk arbejdsstation</v>
      </c>
    </row>
    <row r="175" spans="1:7" x14ac:dyDescent="0.35">
      <c r="A175" t="s">
        <v>2028</v>
      </c>
      <c r="B175" t="s">
        <v>152</v>
      </c>
      <c r="C175" s="577">
        <v>0</v>
      </c>
      <c r="D175" s="316">
        <v>307625</v>
      </c>
      <c r="G175" t="str">
        <f>_xlfn.XLOOKUP(A175,'SKJULT DATA'!$O$10:$O$3274,'SKJULT DATA'!$B$10:$B$3274,"")</f>
        <v>HPLC-udstyr (HPLC-4)</v>
      </c>
    </row>
    <row r="176" spans="1:7" x14ac:dyDescent="0.35">
      <c r="A176" t="s">
        <v>2032</v>
      </c>
      <c r="B176" t="s">
        <v>152</v>
      </c>
      <c r="C176" s="577">
        <v>0</v>
      </c>
      <c r="D176" s="316">
        <v>483535</v>
      </c>
      <c r="G176" t="str">
        <f>_xlfn.XLOOKUP(A176,'SKJULT DATA'!$O$10:$O$3274,'SKJULT DATA'!$B$10:$B$3274,"")</f>
        <v>Elektronmikroskop</v>
      </c>
    </row>
    <row r="177" spans="1:7" x14ac:dyDescent="0.35">
      <c r="A177" t="s">
        <v>2034</v>
      </c>
      <c r="B177" t="s">
        <v>152</v>
      </c>
      <c r="C177" s="577">
        <v>1</v>
      </c>
      <c r="D177" s="316">
        <v>653295.66</v>
      </c>
      <c r="G177" t="str">
        <f>_xlfn.XLOOKUP(A177,'SKJULT DATA'!$O$10:$O$3274,'SKJULT DATA'!$B$10:$B$3274,"")</f>
        <v>HPLC-Udstyr</v>
      </c>
    </row>
    <row r="178" spans="1:7" x14ac:dyDescent="0.35">
      <c r="A178" t="s">
        <v>2040</v>
      </c>
      <c r="B178" t="s">
        <v>152</v>
      </c>
      <c r="C178" s="577">
        <v>1</v>
      </c>
      <c r="D178" s="316">
        <v>260000</v>
      </c>
      <c r="G178" t="str">
        <f>_xlfn.XLOOKUP(A178,'SKJULT DATA'!$O$10:$O$3274,'SKJULT DATA'!$B$10:$B$3274,"")</f>
        <v>UV-Fotometer</v>
      </c>
    </row>
    <row r="179" spans="1:7" x14ac:dyDescent="0.35">
      <c r="A179" t="s">
        <v>2045</v>
      </c>
      <c r="B179" t="s">
        <v>152</v>
      </c>
      <c r="C179" s="577">
        <v>1</v>
      </c>
      <c r="D179" s="316">
        <v>205369.52</v>
      </c>
      <c r="G179" t="str">
        <f>_xlfn.XLOOKUP(A179,'SKJULT DATA'!$O$10:$O$3274,'SKJULT DATA'!$B$10:$B$3274,"")</f>
        <v>HPLC-Udstyr</v>
      </c>
    </row>
    <row r="180" spans="1:7" x14ac:dyDescent="0.35">
      <c r="A180" t="s">
        <v>2049</v>
      </c>
      <c r="B180" t="s">
        <v>152</v>
      </c>
      <c r="C180" s="577">
        <v>1</v>
      </c>
      <c r="D180" s="316">
        <v>137710.88</v>
      </c>
      <c r="G180" t="str">
        <f>_xlfn.XLOOKUP(A180,'SKJULT DATA'!$O$10:$O$3274,'SKJULT DATA'!$B$10:$B$3274,"")</f>
        <v>HPLC-Udstyr</v>
      </c>
    </row>
    <row r="181" spans="1:7" x14ac:dyDescent="0.35">
      <c r="A181" t="s">
        <v>2055</v>
      </c>
      <c r="B181" t="s">
        <v>152</v>
      </c>
      <c r="C181" s="577">
        <v>1</v>
      </c>
      <c r="D181" s="316">
        <v>466533.04</v>
      </c>
      <c r="G181" t="str">
        <f>_xlfn.XLOOKUP(A181,'SKJULT DATA'!$O$10:$O$3274,'SKJULT DATA'!$B$10:$B$3274,"")</f>
        <v>HPLC-Udstyr</v>
      </c>
    </row>
    <row r="182" spans="1:7" x14ac:dyDescent="0.35">
      <c r="A182" t="s">
        <v>2060</v>
      </c>
      <c r="B182" t="s">
        <v>152</v>
      </c>
      <c r="C182" s="577">
        <v>0</v>
      </c>
      <c r="D182" s="316">
        <v>200000</v>
      </c>
      <c r="G182" t="str">
        <f>_xlfn.XLOOKUP(A182,'SKJULT DATA'!$O$10:$O$3274,'SKJULT DATA'!$B$10:$B$3274,"")</f>
        <v>Centrifuge</v>
      </c>
    </row>
    <row r="183" spans="1:7" x14ac:dyDescent="0.35">
      <c r="A183" t="s">
        <v>2064</v>
      </c>
      <c r="B183" t="s">
        <v>152</v>
      </c>
      <c r="C183" s="577">
        <v>1</v>
      </c>
      <c r="D183" s="316">
        <v>102000</v>
      </c>
      <c r="G183" t="str">
        <f>_xlfn.XLOOKUP(A183,'SKJULT DATA'!$O$10:$O$3274,'SKJULT DATA'!$B$10:$B$3274,"")</f>
        <v>Inkubator</v>
      </c>
    </row>
    <row r="184" spans="1:7" x14ac:dyDescent="0.35">
      <c r="A184" t="s">
        <v>2070</v>
      </c>
      <c r="B184" t="s">
        <v>152</v>
      </c>
      <c r="C184" s="577">
        <v>1</v>
      </c>
      <c r="D184" s="316">
        <v>427389</v>
      </c>
      <c r="G184" t="str">
        <f>_xlfn.XLOOKUP(A184,'SKJULT DATA'!$O$10:$O$3274,'SKJULT DATA'!$B$10:$B$3274,"")</f>
        <v>Robot</v>
      </c>
    </row>
    <row r="185" spans="1:7" x14ac:dyDescent="0.35">
      <c r="A185" t="s">
        <v>2074</v>
      </c>
      <c r="B185" t="s">
        <v>152</v>
      </c>
      <c r="C185" s="577">
        <v>1</v>
      </c>
      <c r="D185" s="316">
        <v>146245.6</v>
      </c>
      <c r="G185" t="str">
        <f>_xlfn.XLOOKUP(A185,'SKJULT DATA'!$O$10:$O$3274,'SKJULT DATA'!$B$10:$B$3274,"")</f>
        <v>Mikroskopstilbehør</v>
      </c>
    </row>
    <row r="186" spans="1:7" x14ac:dyDescent="0.35">
      <c r="A186" t="s">
        <v>2077</v>
      </c>
      <c r="B186" t="s">
        <v>152</v>
      </c>
      <c r="C186" s="577">
        <v>0</v>
      </c>
      <c r="D186" s="316">
        <v>290463.08</v>
      </c>
      <c r="G186" t="str">
        <f>_xlfn.XLOOKUP(A186,'SKJULT DATA'!$O$10:$O$3274,'SKJULT DATA'!$B$10:$B$3274,"")</f>
        <v>Visuel stimulations apparat</v>
      </c>
    </row>
    <row r="187" spans="1:7" x14ac:dyDescent="0.35">
      <c r="A187" t="s">
        <v>2084</v>
      </c>
      <c r="B187" t="s">
        <v>152</v>
      </c>
      <c r="C187" s="577">
        <v>0</v>
      </c>
      <c r="D187" s="316">
        <v>245435.38</v>
      </c>
      <c r="G187" t="str">
        <f>_xlfn.XLOOKUP(A187,'SKJULT DATA'!$O$10:$O$3274,'SKJULT DATA'!$B$10:$B$3274,"")</f>
        <v>Fryseapparat</v>
      </c>
    </row>
    <row r="188" spans="1:7" x14ac:dyDescent="0.35">
      <c r="A188" t="s">
        <v>2090</v>
      </c>
      <c r="B188" t="s">
        <v>152</v>
      </c>
      <c r="C188" s="577">
        <v>0</v>
      </c>
      <c r="D188" s="316">
        <v>323262</v>
      </c>
      <c r="G188" t="str">
        <f>_xlfn.XLOOKUP(A188,'SKJULT DATA'!$O$10:$O$3274,'SKJULT DATA'!$B$10:$B$3274,"")</f>
        <v>Analysator-elektronik</v>
      </c>
    </row>
    <row r="189" spans="1:7" x14ac:dyDescent="0.35">
      <c r="A189" t="s">
        <v>2094</v>
      </c>
      <c r="B189" t="s">
        <v>152</v>
      </c>
      <c r="C189" s="577">
        <v>1</v>
      </c>
      <c r="D189" s="316">
        <v>110982.65</v>
      </c>
      <c r="G189" t="str">
        <f>_xlfn.XLOOKUP(A189,'SKJULT DATA'!$O$10:$O$3274,'SKJULT DATA'!$B$10:$B$3274,"")</f>
        <v>Celleanalysator</v>
      </c>
    </row>
    <row r="190" spans="1:7" x14ac:dyDescent="0.35">
      <c r="A190" t="s">
        <v>2099</v>
      </c>
      <c r="B190" t="s">
        <v>152</v>
      </c>
      <c r="C190" s="577">
        <v>1</v>
      </c>
      <c r="D190" s="316">
        <v>199999</v>
      </c>
      <c r="G190" t="str">
        <f>_xlfn.XLOOKUP(A190,'SKJULT DATA'!$O$10:$O$3274,'SKJULT DATA'!$B$10:$B$3274,"")</f>
        <v>Analysator-Kviksølv</v>
      </c>
    </row>
    <row r="191" spans="1:7" x14ac:dyDescent="0.35">
      <c r="A191" t="s">
        <v>2104</v>
      </c>
      <c r="B191" t="s">
        <v>152</v>
      </c>
      <c r="C191" s="577">
        <v>0</v>
      </c>
      <c r="D191" s="316">
        <v>655608.29</v>
      </c>
      <c r="G191" t="str">
        <f>_xlfn.XLOOKUP(A191,'SKJULT DATA'!$O$10:$O$3274,'SKJULT DATA'!$B$10:$B$3274,"")</f>
        <v>HPLC-Udstyr</v>
      </c>
    </row>
    <row r="192" spans="1:7" x14ac:dyDescent="0.35">
      <c r="A192" t="s">
        <v>2109</v>
      </c>
      <c r="B192" t="s">
        <v>163</v>
      </c>
      <c r="C192" s="577">
        <v>1</v>
      </c>
      <c r="D192" s="316">
        <v>136056.07999999999</v>
      </c>
      <c r="G192" t="str">
        <f>_xlfn.XLOOKUP(A192,'SKJULT DATA'!$O$10:$O$3274,'SKJULT DATA'!$B$10:$B$3274,"")</f>
        <v>Vandanalyseudstyr</v>
      </c>
    </row>
    <row r="193" spans="1:7" x14ac:dyDescent="0.35">
      <c r="A193" t="s">
        <v>2115</v>
      </c>
      <c r="B193" t="s">
        <v>152</v>
      </c>
      <c r="C193" s="577">
        <v>0</v>
      </c>
      <c r="D193" s="316">
        <v>154806</v>
      </c>
      <c r="G193" t="str">
        <f>_xlfn.XLOOKUP(A193,'SKJULT DATA'!$O$10:$O$3274,'SKJULT DATA'!$B$10:$B$3274,"")</f>
        <v>Kolposkop</v>
      </c>
    </row>
    <row r="194" spans="1:7" x14ac:dyDescent="0.35">
      <c r="A194" t="s">
        <v>2121</v>
      </c>
      <c r="B194" t="s">
        <v>152</v>
      </c>
      <c r="C194" s="577">
        <v>1</v>
      </c>
      <c r="D194" s="316">
        <v>191570</v>
      </c>
      <c r="G194" t="str">
        <f>_xlfn.XLOOKUP(A194,'SKJULT DATA'!$O$10:$O$3274,'SKJULT DATA'!$B$10:$B$3274,"")</f>
        <v>Ultralydapparat</v>
      </c>
    </row>
    <row r="195" spans="1:7" x14ac:dyDescent="0.35">
      <c r="A195" t="s">
        <v>2127</v>
      </c>
      <c r="B195" t="s">
        <v>152</v>
      </c>
      <c r="C195" s="577">
        <v>1</v>
      </c>
      <c r="D195" s="316">
        <v>272120.90000000002</v>
      </c>
      <c r="G195" t="str">
        <f>_xlfn.XLOOKUP(A195,'SKJULT DATA'!$O$10:$O$3274,'SKJULT DATA'!$B$10:$B$3274,"")</f>
        <v>Dataopsamlingsudstyr</v>
      </c>
    </row>
    <row r="196" spans="1:7" x14ac:dyDescent="0.35">
      <c r="A196" t="s">
        <v>2133</v>
      </c>
      <c r="B196" t="s">
        <v>152</v>
      </c>
      <c r="C196" s="577">
        <v>0</v>
      </c>
      <c r="D196" s="316">
        <v>269969</v>
      </c>
      <c r="G196" t="str">
        <f>_xlfn.XLOOKUP(A196,'SKJULT DATA'!$O$10:$O$3274,'SKJULT DATA'!$B$10:$B$3274,"")</f>
        <v>Myograf</v>
      </c>
    </row>
    <row r="197" spans="1:7" x14ac:dyDescent="0.35">
      <c r="A197" t="s">
        <v>2137</v>
      </c>
      <c r="B197" t="s">
        <v>152</v>
      </c>
      <c r="C197" s="577">
        <v>0</v>
      </c>
      <c r="D197" s="316">
        <v>769400.5</v>
      </c>
      <c r="G197" t="str">
        <f>_xlfn.XLOOKUP(A197,'SKJULT DATA'!$O$10:$O$3274,'SKJULT DATA'!$B$10:$B$3274,"")</f>
        <v>Oscillator</v>
      </c>
    </row>
    <row r="198" spans="1:7" x14ac:dyDescent="0.35">
      <c r="A198" t="s">
        <v>2140</v>
      </c>
      <c r="B198" t="s">
        <v>152</v>
      </c>
      <c r="C198" s="577">
        <v>1</v>
      </c>
      <c r="D198" s="316">
        <v>185137.89</v>
      </c>
      <c r="G198" t="str">
        <f>_xlfn.XLOOKUP(A198,'SKJULT DATA'!$O$10:$O$3274,'SKJULT DATA'!$B$10:$B$3274,"")</f>
        <v>Fryseapparat</v>
      </c>
    </row>
    <row r="199" spans="1:7" x14ac:dyDescent="0.35">
      <c r="A199" t="s">
        <v>2144</v>
      </c>
      <c r="B199" t="s">
        <v>152</v>
      </c>
      <c r="C199" s="577">
        <v>0</v>
      </c>
      <c r="D199" s="316">
        <v>250162.32</v>
      </c>
      <c r="G199" t="str">
        <f>_xlfn.XLOOKUP(A199,'SKJULT DATA'!$O$10:$O$3274,'SKJULT DATA'!$B$10:$B$3274,"")</f>
        <v>Cryostat</v>
      </c>
    </row>
    <row r="200" spans="1:7" x14ac:dyDescent="0.35">
      <c r="A200" t="s">
        <v>182</v>
      </c>
      <c r="B200" t="s">
        <v>152</v>
      </c>
      <c r="C200" s="577">
        <v>0</v>
      </c>
      <c r="D200" s="316">
        <v>2000000</v>
      </c>
      <c r="G200" t="str">
        <f>_xlfn.XLOOKUP(A200,'SKJULT DATA'!$O$10:$O$3274,'SKJULT DATA'!$B$10:$B$3274,"")</f>
        <v>Celleanalysator</v>
      </c>
    </row>
    <row r="201" spans="1:7" x14ac:dyDescent="0.35">
      <c r="A201" t="s">
        <v>2149</v>
      </c>
      <c r="B201" t="s">
        <v>152</v>
      </c>
      <c r="C201" s="577">
        <v>1</v>
      </c>
      <c r="D201" s="316">
        <v>289157.96000000002</v>
      </c>
      <c r="G201" t="str">
        <f>_xlfn.XLOOKUP(A201,'SKJULT DATA'!$O$10:$O$3274,'SKJULT DATA'!$B$10:$B$3274,"")</f>
        <v>Mikroskopfotometer</v>
      </c>
    </row>
    <row r="202" spans="1:7" x14ac:dyDescent="0.35">
      <c r="A202" t="s">
        <v>2156</v>
      </c>
      <c r="B202" t="s">
        <v>152</v>
      </c>
      <c r="C202" s="577">
        <v>1</v>
      </c>
      <c r="D202" s="316">
        <v>131009.72</v>
      </c>
      <c r="G202" t="str">
        <f>_xlfn.XLOOKUP(A202,'SKJULT DATA'!$O$10:$O$3274,'SKJULT DATA'!$B$10:$B$3274,"")</f>
        <v>Videoudstyr diverse</v>
      </c>
    </row>
    <row r="203" spans="1:7" x14ac:dyDescent="0.35">
      <c r="A203" t="s">
        <v>2162</v>
      </c>
      <c r="B203" t="s">
        <v>152</v>
      </c>
      <c r="C203" s="577">
        <v>0</v>
      </c>
      <c r="D203" s="316">
        <v>104000</v>
      </c>
      <c r="G203" t="str">
        <f>_xlfn.XLOOKUP(A203,'SKJULT DATA'!$O$10:$O$3274,'SKJULT DATA'!$B$10:$B$3274,"")</f>
        <v>Støjmåleudstyr</v>
      </c>
    </row>
    <row r="204" spans="1:7" x14ac:dyDescent="0.35">
      <c r="A204" t="s">
        <v>2165</v>
      </c>
      <c r="B204" t="s">
        <v>152</v>
      </c>
      <c r="C204" s="577">
        <v>1</v>
      </c>
      <c r="D204" s="316">
        <v>156949.6</v>
      </c>
      <c r="G204" t="str">
        <f>_xlfn.XLOOKUP(A204,'SKJULT DATA'!$O$10:$O$3274,'SKJULT DATA'!$B$10:$B$3274,"")</f>
        <v>DNA-udstyr</v>
      </c>
    </row>
    <row r="205" spans="1:7" x14ac:dyDescent="0.35">
      <c r="A205" t="s">
        <v>2172</v>
      </c>
      <c r="B205" t="s">
        <v>152</v>
      </c>
      <c r="C205" s="577">
        <v>0</v>
      </c>
      <c r="D205" s="316">
        <v>1794386.19</v>
      </c>
      <c r="G205" t="str">
        <f>_xlfn.XLOOKUP(A205,'SKJULT DATA'!$O$10:$O$3274,'SKJULT DATA'!$B$10:$B$3274,"")</f>
        <v>Reoler</v>
      </c>
    </row>
    <row r="206" spans="1:7" x14ac:dyDescent="0.35">
      <c r="A206" t="s">
        <v>2177</v>
      </c>
      <c r="B206" t="s">
        <v>152</v>
      </c>
      <c r="C206" s="577">
        <v>0</v>
      </c>
      <c r="D206" s="316">
        <v>2500000</v>
      </c>
      <c r="G206" t="str">
        <f>_xlfn.XLOOKUP(A206,'SKJULT DATA'!$O$10:$O$3274,'SKJULT DATA'!$B$10:$B$3274,"")</f>
        <v>Massespektrometer - MALDI - HPLC + ESI</v>
      </c>
    </row>
    <row r="207" spans="1:7" x14ac:dyDescent="0.35">
      <c r="A207" t="s">
        <v>2181</v>
      </c>
      <c r="B207" t="s">
        <v>152</v>
      </c>
      <c r="C207" s="577">
        <v>1</v>
      </c>
      <c r="D207" s="316">
        <v>523684.8</v>
      </c>
      <c r="G207" t="str">
        <f>_xlfn.XLOOKUP(A207,'SKJULT DATA'!$O$10:$O$3274,'SKJULT DATA'!$B$10:$B$3274,"")</f>
        <v>Mikroskop</v>
      </c>
    </row>
    <row r="208" spans="1:7" x14ac:dyDescent="0.35">
      <c r="A208" t="s">
        <v>2184</v>
      </c>
      <c r="B208" t="s">
        <v>152</v>
      </c>
      <c r="C208" s="577">
        <v>1</v>
      </c>
      <c r="D208" s="316">
        <v>666822</v>
      </c>
      <c r="G208" t="str">
        <f>_xlfn.XLOOKUP(A208,'SKJULT DATA'!$O$10:$O$3274,'SKJULT DATA'!$B$10:$B$3274,"")</f>
        <v>Mikroskop</v>
      </c>
    </row>
    <row r="209" spans="1:7" x14ac:dyDescent="0.35">
      <c r="A209" t="s">
        <v>2187</v>
      </c>
      <c r="B209" t="s">
        <v>2190</v>
      </c>
      <c r="C209" s="577">
        <v>1</v>
      </c>
      <c r="D209" s="316">
        <v>101369.03</v>
      </c>
      <c r="G209" t="str">
        <f>_xlfn.XLOOKUP(A209,'SKJULT DATA'!$O$10:$O$3274,'SKJULT DATA'!$B$10:$B$3274,"")</f>
        <v>GPS-udstyr</v>
      </c>
    </row>
    <row r="210" spans="1:7" x14ac:dyDescent="0.35">
      <c r="A210" t="s">
        <v>2193</v>
      </c>
      <c r="B210" t="s">
        <v>152</v>
      </c>
      <c r="C210" s="577">
        <v>1</v>
      </c>
      <c r="D210" s="316">
        <v>237559.75</v>
      </c>
      <c r="G210" t="str">
        <f>_xlfn.XLOOKUP(A210,'SKJULT DATA'!$O$10:$O$3274,'SKJULT DATA'!$B$10:$B$3274,"")</f>
        <v>Mikroskop</v>
      </c>
    </row>
    <row r="211" spans="1:7" x14ac:dyDescent="0.35">
      <c r="A211" t="s">
        <v>2197</v>
      </c>
      <c r="B211" t="s">
        <v>152</v>
      </c>
      <c r="C211" s="577">
        <v>0</v>
      </c>
      <c r="D211" s="316">
        <v>350000</v>
      </c>
      <c r="G211" t="str">
        <f>_xlfn.XLOOKUP(A211,'SKJULT DATA'!$O$10:$O$3274,'SKJULT DATA'!$B$10:$B$3274,"")</f>
        <v>HPLC-Udstyr</v>
      </c>
    </row>
    <row r="212" spans="1:7" x14ac:dyDescent="0.35">
      <c r="A212" t="s">
        <v>2201</v>
      </c>
      <c r="B212" t="s">
        <v>152</v>
      </c>
      <c r="C212" s="577">
        <v>1</v>
      </c>
      <c r="D212" s="316">
        <v>1083000</v>
      </c>
      <c r="G212" t="str">
        <f>_xlfn.XLOOKUP(A212,'SKJULT DATA'!$O$10:$O$3274,'SKJULT DATA'!$B$10:$B$3274,"")</f>
        <v>massespektrometer</v>
      </c>
    </row>
    <row r="213" spans="1:7" x14ac:dyDescent="0.35">
      <c r="A213" t="s">
        <v>2208</v>
      </c>
      <c r="B213" t="s">
        <v>152</v>
      </c>
      <c r="C213" s="577">
        <v>1</v>
      </c>
      <c r="D213" s="316">
        <v>409040</v>
      </c>
      <c r="G213" t="str">
        <f>_xlfn.XLOOKUP(A213,'SKJULT DATA'!$O$10:$O$3274,'SKJULT DATA'!$B$10:$B$3274,"")</f>
        <v>Fluorescnsudstyr</v>
      </c>
    </row>
    <row r="214" spans="1:7" x14ac:dyDescent="0.35">
      <c r="A214" t="s">
        <v>2215</v>
      </c>
      <c r="B214" t="s">
        <v>152</v>
      </c>
      <c r="C214" s="577">
        <v>1</v>
      </c>
      <c r="D214" s="316">
        <v>173082.12</v>
      </c>
      <c r="G214" t="str">
        <f>_xlfn.XLOOKUP(A214,'SKJULT DATA'!$O$10:$O$3274,'SKJULT DATA'!$B$10:$B$3274,"")</f>
        <v>Mikroskop</v>
      </c>
    </row>
    <row r="215" spans="1:7" x14ac:dyDescent="0.35">
      <c r="A215" t="s">
        <v>2220</v>
      </c>
      <c r="B215" t="s">
        <v>152</v>
      </c>
      <c r="C215" s="577">
        <v>0</v>
      </c>
      <c r="D215" s="316">
        <v>128732.28</v>
      </c>
      <c r="G215" t="str">
        <f>_xlfn.XLOOKUP(A215,'SKJULT DATA'!$O$10:$O$3274,'SKJULT DATA'!$B$10:$B$3274,"")</f>
        <v>Wirebonder</v>
      </c>
    </row>
    <row r="216" spans="1:7" x14ac:dyDescent="0.35">
      <c r="A216" t="s">
        <v>8602</v>
      </c>
      <c r="B216" t="s">
        <v>152</v>
      </c>
      <c r="C216" s="577">
        <v>2</v>
      </c>
      <c r="D216" s="316">
        <v>604125.35</v>
      </c>
      <c r="G216" t="str">
        <f>_xlfn.XLOOKUP(A216,'SKJULT DATA'!$O$10:$O$3274,'SKJULT DATA'!$B$10:$B$3274,"")</f>
        <v>Spektrofotometer</v>
      </c>
    </row>
    <row r="217" spans="1:7" x14ac:dyDescent="0.35">
      <c r="A217" t="s">
        <v>2224</v>
      </c>
      <c r="B217" t="s">
        <v>152</v>
      </c>
      <c r="C217" s="577">
        <v>1</v>
      </c>
      <c r="D217" s="316">
        <v>277635</v>
      </c>
      <c r="G217" t="str">
        <f>_xlfn.XLOOKUP(A217,'SKJULT DATA'!$O$10:$O$3274,'SKJULT DATA'!$B$10:$B$3274,"")</f>
        <v>Laser vibrometer</v>
      </c>
    </row>
    <row r="218" spans="1:7" x14ac:dyDescent="0.35">
      <c r="A218" t="s">
        <v>2228</v>
      </c>
      <c r="B218" t="s">
        <v>152</v>
      </c>
      <c r="C218" s="577">
        <v>0</v>
      </c>
      <c r="D218" s="316">
        <v>186647</v>
      </c>
      <c r="G218" t="str">
        <f>_xlfn.XLOOKUP(A218,'SKJULT DATA'!$O$10:$O$3274,'SKJULT DATA'!$B$10:$B$3274,"")</f>
        <v>Frysetørrer</v>
      </c>
    </row>
    <row r="219" spans="1:7" x14ac:dyDescent="0.35">
      <c r="A219" t="s">
        <v>2235</v>
      </c>
      <c r="B219" t="s">
        <v>152</v>
      </c>
      <c r="C219" s="577">
        <v>0</v>
      </c>
      <c r="D219" s="316">
        <v>148083</v>
      </c>
      <c r="G219" t="str">
        <f>_xlfn.XLOOKUP(A219,'SKJULT DATA'!$O$10:$O$3274,'SKJULT DATA'!$B$10:$B$3274,"")</f>
        <v>HPLC-Udstyr</v>
      </c>
    </row>
    <row r="220" spans="1:7" x14ac:dyDescent="0.35">
      <c r="A220" t="s">
        <v>2238</v>
      </c>
      <c r="B220" t="s">
        <v>152</v>
      </c>
      <c r="C220" s="577">
        <v>0</v>
      </c>
      <c r="D220" s="316">
        <v>132063.25</v>
      </c>
      <c r="G220" t="str">
        <f>_xlfn.XLOOKUP(A220,'SKJULT DATA'!$O$10:$O$3274,'SKJULT DATA'!$B$10:$B$3274,"")</f>
        <v>Centrifuge</v>
      </c>
    </row>
    <row r="221" spans="1:7" x14ac:dyDescent="0.35">
      <c r="A221" t="s">
        <v>2243</v>
      </c>
      <c r="B221" t="s">
        <v>152</v>
      </c>
      <c r="C221" s="577">
        <v>0</v>
      </c>
      <c r="D221" s="316">
        <v>479409</v>
      </c>
      <c r="G221" t="str">
        <f>_xlfn.XLOOKUP(A221,'SKJULT DATA'!$O$10:$O$3274,'SKJULT DATA'!$B$10:$B$3274,"")</f>
        <v>Robot</v>
      </c>
    </row>
    <row r="222" spans="1:7" x14ac:dyDescent="0.35">
      <c r="A222" t="s">
        <v>2245</v>
      </c>
      <c r="B222" t="s">
        <v>152</v>
      </c>
      <c r="C222" s="577">
        <v>1</v>
      </c>
      <c r="D222" s="316">
        <v>1291016.3799999999</v>
      </c>
      <c r="G222" t="str">
        <f>_xlfn.XLOOKUP(A222,'SKJULT DATA'!$O$10:$O$3274,'SKJULT DATA'!$B$10:$B$3274,"")</f>
        <v>Spektrum Analysator</v>
      </c>
    </row>
    <row r="223" spans="1:7" x14ac:dyDescent="0.35">
      <c r="A223" t="s">
        <v>2250</v>
      </c>
      <c r="B223" t="s">
        <v>152</v>
      </c>
      <c r="C223" s="577">
        <v>1</v>
      </c>
      <c r="D223" s="316">
        <v>1577201.12</v>
      </c>
      <c r="G223" t="str">
        <f>_xlfn.XLOOKUP(A223,'SKJULT DATA'!$O$10:$O$3274,'SKJULT DATA'!$B$10:$B$3274,"")</f>
        <v>Analysator-Elektronik/Røntgenapparat</v>
      </c>
    </row>
    <row r="224" spans="1:7" x14ac:dyDescent="0.35">
      <c r="A224" t="s">
        <v>2257</v>
      </c>
      <c r="B224" t="s">
        <v>152</v>
      </c>
      <c r="C224" s="577">
        <v>1</v>
      </c>
      <c r="D224" s="316">
        <v>351057.23</v>
      </c>
      <c r="G224" t="str">
        <f>_xlfn.XLOOKUP(A224,'SKJULT DATA'!$O$10:$O$3274,'SKJULT DATA'!$B$10:$B$3274,"")</f>
        <v>Impedance Spektrometer</v>
      </c>
    </row>
    <row r="225" spans="1:7" x14ac:dyDescent="0.35">
      <c r="A225" t="s">
        <v>2262</v>
      </c>
      <c r="B225" t="s">
        <v>152</v>
      </c>
      <c r="C225" s="577">
        <v>0</v>
      </c>
      <c r="D225" s="316">
        <v>133369.5</v>
      </c>
      <c r="G225" t="str">
        <f>_xlfn.XLOOKUP(A225,'SKJULT DATA'!$O$10:$O$3274,'SKJULT DATA'!$B$10:$B$3274,"")</f>
        <v>Mikroskop - Wedge bonder</v>
      </c>
    </row>
    <row r="226" spans="1:7" x14ac:dyDescent="0.35">
      <c r="A226" t="s">
        <v>2266</v>
      </c>
      <c r="B226" t="s">
        <v>152</v>
      </c>
      <c r="C226" s="577">
        <v>1</v>
      </c>
      <c r="D226" s="316">
        <v>190817.86</v>
      </c>
      <c r="G226" t="str">
        <f>_xlfn.XLOOKUP(A226,'SKJULT DATA'!$O$10:$O$3274,'SKJULT DATA'!$B$10:$B$3274,"")</f>
        <v>CCD-Kamera</v>
      </c>
    </row>
    <row r="227" spans="1:7" x14ac:dyDescent="0.35">
      <c r="A227" t="s">
        <v>2270</v>
      </c>
      <c r="B227" t="s">
        <v>152</v>
      </c>
      <c r="C227" s="577">
        <v>1</v>
      </c>
      <c r="D227" s="316">
        <v>1322763.78</v>
      </c>
      <c r="G227" t="str">
        <f>_xlfn.XLOOKUP(A227,'SKJULT DATA'!$O$10:$O$3274,'SKJULT DATA'!$B$10:$B$3274,"")</f>
        <v>Mikroskop</v>
      </c>
    </row>
    <row r="228" spans="1:7" x14ac:dyDescent="0.35">
      <c r="A228" t="s">
        <v>2273</v>
      </c>
      <c r="B228" t="s">
        <v>152</v>
      </c>
      <c r="C228" s="577">
        <v>0</v>
      </c>
      <c r="D228" s="316">
        <v>547296.11</v>
      </c>
      <c r="G228" t="str">
        <f>_xlfn.XLOOKUP(A228,'SKJULT DATA'!$O$10:$O$3274,'SKJULT DATA'!$B$10:$B$3274,"")</f>
        <v>Reoler</v>
      </c>
    </row>
    <row r="229" spans="1:7" x14ac:dyDescent="0.35">
      <c r="A229" t="s">
        <v>2277</v>
      </c>
      <c r="B229" t="s">
        <v>152</v>
      </c>
      <c r="C229" s="577">
        <v>1</v>
      </c>
      <c r="D229" s="316">
        <v>200000</v>
      </c>
      <c r="G229" t="str">
        <f>_xlfn.XLOOKUP(A229,'SKJULT DATA'!$O$10:$O$3274,'SKJULT DATA'!$B$10:$B$3274,"")</f>
        <v>HPLC-UDSTYR</v>
      </c>
    </row>
    <row r="230" spans="1:7" x14ac:dyDescent="0.35">
      <c r="A230" t="s">
        <v>2282</v>
      </c>
      <c r="B230" t="s">
        <v>152</v>
      </c>
      <c r="C230" s="577">
        <v>0</v>
      </c>
      <c r="D230" s="316">
        <v>107299.04</v>
      </c>
      <c r="G230" t="str">
        <f>_xlfn.XLOOKUP(A230,'SKJULT DATA'!$O$10:$O$3274,'SKJULT DATA'!$B$10:$B$3274,"")</f>
        <v>Måleudstyr-Partikler</v>
      </c>
    </row>
    <row r="231" spans="1:7" x14ac:dyDescent="0.35">
      <c r="A231" t="s">
        <v>2289</v>
      </c>
      <c r="B231" t="s">
        <v>260</v>
      </c>
      <c r="C231" s="577">
        <v>0</v>
      </c>
      <c r="D231" s="316">
        <v>749074</v>
      </c>
      <c r="G231" t="str">
        <f>_xlfn.XLOOKUP(A231,'SKJULT DATA'!$O$10:$O$3274,'SKJULT DATA'!$B$10:$B$3274,"")</f>
        <v>Inventar</v>
      </c>
    </row>
    <row r="232" spans="1:7" x14ac:dyDescent="0.35">
      <c r="A232" t="s">
        <v>2294</v>
      </c>
      <c r="B232" t="s">
        <v>1074</v>
      </c>
      <c r="C232" s="577">
        <v>1</v>
      </c>
      <c r="D232" s="316">
        <v>1150790</v>
      </c>
      <c r="G232" t="str">
        <f>_xlfn.XLOOKUP(A232,'SKJULT DATA'!$O$10:$O$3274,'SKJULT DATA'!$B$10:$B$3274,"")</f>
        <v>Gas-blandeapparat</v>
      </c>
    </row>
    <row r="233" spans="1:7" x14ac:dyDescent="0.35">
      <c r="A233" t="s">
        <v>2300</v>
      </c>
      <c r="B233" t="s">
        <v>152</v>
      </c>
      <c r="C233" s="577">
        <v>0</v>
      </c>
      <c r="D233" s="316">
        <v>250864</v>
      </c>
      <c r="G233" t="str">
        <f>_xlfn.XLOOKUP(A233,'SKJULT DATA'!$O$10:$O$3274,'SKJULT DATA'!$B$10:$B$3274,"")</f>
        <v>Tørreanlæg / spraytørre</v>
      </c>
    </row>
    <row r="234" spans="1:7" x14ac:dyDescent="0.35">
      <c r="A234" t="s">
        <v>2304</v>
      </c>
      <c r="B234" t="s">
        <v>152</v>
      </c>
      <c r="C234" s="577">
        <v>1</v>
      </c>
      <c r="D234" s="316">
        <v>148921.62</v>
      </c>
      <c r="G234" t="str">
        <f>_xlfn.XLOOKUP(A234,'SKJULT DATA'!$O$10:$O$3274,'SKJULT DATA'!$B$10:$B$3274,"")</f>
        <v>Spektrofotometer tilbehør (kamera)</v>
      </c>
    </row>
    <row r="235" spans="1:7" x14ac:dyDescent="0.35">
      <c r="A235" t="s">
        <v>2308</v>
      </c>
      <c r="B235" t="s">
        <v>152</v>
      </c>
      <c r="C235" s="577">
        <v>1</v>
      </c>
      <c r="D235" s="316">
        <v>795094.97</v>
      </c>
      <c r="G235" t="str">
        <f>_xlfn.XLOOKUP(A235,'SKJULT DATA'!$O$10:$O$3274,'SKJULT DATA'!$B$10:$B$3274,"")</f>
        <v>Laser-spektrumanalysator</v>
      </c>
    </row>
    <row r="236" spans="1:7" x14ac:dyDescent="0.35">
      <c r="A236" t="s">
        <v>2312</v>
      </c>
      <c r="B236" t="s">
        <v>152</v>
      </c>
      <c r="C236" s="577">
        <v>1</v>
      </c>
      <c r="D236" s="316">
        <v>122926.21</v>
      </c>
      <c r="G236" t="str">
        <f>_xlfn.XLOOKUP(A236,'SKJULT DATA'!$O$10:$O$3274,'SKJULT DATA'!$B$10:$B$3274,"")</f>
        <v>Bord</v>
      </c>
    </row>
    <row r="237" spans="1:7" x14ac:dyDescent="0.35">
      <c r="A237" t="s">
        <v>2318</v>
      </c>
      <c r="B237" t="s">
        <v>152</v>
      </c>
      <c r="C237" s="577">
        <v>1</v>
      </c>
      <c r="D237" s="316">
        <v>102976</v>
      </c>
      <c r="G237" t="str">
        <f>_xlfn.XLOOKUP(A237,'SKJULT DATA'!$O$10:$O$3274,'SKJULT DATA'!$B$10:$B$3274,"")</f>
        <v>Flurometer</v>
      </c>
    </row>
    <row r="238" spans="1:7" x14ac:dyDescent="0.35">
      <c r="A238" t="s">
        <v>2323</v>
      </c>
      <c r="B238" t="s">
        <v>152</v>
      </c>
      <c r="C238" s="577">
        <v>1</v>
      </c>
      <c r="D238" s="316">
        <v>314008</v>
      </c>
      <c r="G238" t="str">
        <f>_xlfn.XLOOKUP(A238,'SKJULT DATA'!$O$10:$O$3274,'SKJULT DATA'!$B$10:$B$3274,"")</f>
        <v>Radioaktivitetsdetektor</v>
      </c>
    </row>
    <row r="239" spans="1:7" x14ac:dyDescent="0.35">
      <c r="A239" t="s">
        <v>2329</v>
      </c>
      <c r="B239" t="s">
        <v>152</v>
      </c>
      <c r="C239" s="577">
        <v>1</v>
      </c>
      <c r="D239" s="316">
        <v>224310</v>
      </c>
      <c r="G239" t="str">
        <f>_xlfn.XLOOKUP(A239,'SKJULT DATA'!$O$10:$O$3274,'SKJULT DATA'!$B$10:$B$3274,"")</f>
        <v>Scintillationstæller</v>
      </c>
    </row>
    <row r="240" spans="1:7" x14ac:dyDescent="0.35">
      <c r="A240" t="s">
        <v>2335</v>
      </c>
      <c r="B240" t="s">
        <v>152</v>
      </c>
      <c r="C240" s="577">
        <v>1</v>
      </c>
      <c r="D240" s="316">
        <v>254025</v>
      </c>
      <c r="G240" t="str">
        <f>_xlfn.XLOOKUP(A240,'SKJULT DATA'!$O$10:$O$3274,'SKJULT DATA'!$B$10:$B$3274,"")</f>
        <v>HPLC-udstyr (Ultimate 2)</v>
      </c>
    </row>
    <row r="241" spans="1:7" x14ac:dyDescent="0.35">
      <c r="A241" t="s">
        <v>2340</v>
      </c>
      <c r="B241" t="s">
        <v>260</v>
      </c>
      <c r="C241" s="577">
        <v>0</v>
      </c>
      <c r="D241" s="316">
        <v>372750</v>
      </c>
      <c r="G241" t="str">
        <f>_xlfn.XLOOKUP(A241,'SKJULT DATA'!$O$10:$O$3274,'SKJULT DATA'!$B$10:$B$3274,"")</f>
        <v>Centrifuge</v>
      </c>
    </row>
    <row r="242" spans="1:7" x14ac:dyDescent="0.35">
      <c r="A242" t="s">
        <v>2343</v>
      </c>
      <c r="B242" t="s">
        <v>152</v>
      </c>
      <c r="C242" s="577">
        <v>0</v>
      </c>
      <c r="D242" s="316">
        <v>475012.5</v>
      </c>
      <c r="G242" t="str">
        <f>_xlfn.XLOOKUP(A242,'SKJULT DATA'!$O$10:$O$3274,'SKJULT DATA'!$B$10:$B$3274,"")</f>
        <v>Dataopsamlingsudstyr/AFM</v>
      </c>
    </row>
    <row r="243" spans="1:7" x14ac:dyDescent="0.35">
      <c r="A243" t="s">
        <v>2347</v>
      </c>
      <c r="B243" t="s">
        <v>152</v>
      </c>
      <c r="C243" s="577">
        <v>0</v>
      </c>
      <c r="D243" s="316">
        <v>174997.66</v>
      </c>
      <c r="G243" t="str">
        <f>_xlfn.XLOOKUP(A243,'SKJULT DATA'!$O$10:$O$3274,'SKJULT DATA'!$B$10:$B$3274,"")</f>
        <v>HPLC-udstyr</v>
      </c>
    </row>
    <row r="244" spans="1:7" x14ac:dyDescent="0.35">
      <c r="A244" t="s">
        <v>2350</v>
      </c>
      <c r="B244" t="s">
        <v>152</v>
      </c>
      <c r="C244" s="577">
        <v>0</v>
      </c>
      <c r="D244" s="316">
        <v>181856.65</v>
      </c>
      <c r="G244" t="str">
        <f>_xlfn.XLOOKUP(A244,'SKJULT DATA'!$O$10:$O$3274,'SKJULT DATA'!$B$10:$B$3274,"")</f>
        <v>HPLC-Udstyr</v>
      </c>
    </row>
    <row r="245" spans="1:7" x14ac:dyDescent="0.35">
      <c r="A245" t="s">
        <v>2354</v>
      </c>
      <c r="B245" t="s">
        <v>260</v>
      </c>
      <c r="C245" s="577">
        <v>0</v>
      </c>
      <c r="D245" s="316">
        <v>338800</v>
      </c>
      <c r="G245" t="str">
        <f>_xlfn.XLOOKUP(A245,'SKJULT DATA'!$O$10:$O$3274,'SKJULT DATA'!$B$10:$B$3274,"")</f>
        <v>Klaver</v>
      </c>
    </row>
    <row r="246" spans="1:7" x14ac:dyDescent="0.35">
      <c r="A246" t="s">
        <v>2361</v>
      </c>
      <c r="B246" t="s">
        <v>152</v>
      </c>
      <c r="C246" s="577">
        <v>1</v>
      </c>
      <c r="D246" s="316">
        <v>1623650</v>
      </c>
      <c r="G246" t="str">
        <f>_xlfn.XLOOKUP(A246,'SKJULT DATA'!$O$10:$O$3274,'SKJULT DATA'!$B$10:$B$3274,"")</f>
        <v>Mikroskop</v>
      </c>
    </row>
    <row r="247" spans="1:7" x14ac:dyDescent="0.35">
      <c r="A247" t="s">
        <v>2364</v>
      </c>
      <c r="B247" t="s">
        <v>152</v>
      </c>
      <c r="C247" s="577">
        <v>1</v>
      </c>
      <c r="D247" s="316">
        <v>999020</v>
      </c>
      <c r="G247" t="str">
        <f>_xlfn.XLOOKUP(A247,'SKJULT DATA'!$O$10:$O$3274,'SKJULT DATA'!$B$10:$B$3274,"")</f>
        <v>Spektrofotometer/Raman</v>
      </c>
    </row>
    <row r="248" spans="1:7" x14ac:dyDescent="0.35">
      <c r="A248" t="s">
        <v>2371</v>
      </c>
      <c r="B248" t="s">
        <v>152</v>
      </c>
      <c r="C248" s="577">
        <v>0</v>
      </c>
      <c r="D248" s="316">
        <v>980020</v>
      </c>
      <c r="G248" t="str">
        <f>_xlfn.XLOOKUP(A248,'SKJULT DATA'!$O$10:$O$3274,'SKJULT DATA'!$B$10:$B$3274,"")</f>
        <v>Mikroskop/Raman</v>
      </c>
    </row>
    <row r="249" spans="1:7" x14ac:dyDescent="0.35">
      <c r="A249" t="s">
        <v>2376</v>
      </c>
      <c r="B249" t="s">
        <v>152</v>
      </c>
      <c r="C249" s="577">
        <v>0</v>
      </c>
      <c r="D249" s="316">
        <v>128000</v>
      </c>
      <c r="G249" t="str">
        <f>_xlfn.XLOOKUP(A249,'SKJULT DATA'!$O$10:$O$3274,'SKJULT DATA'!$B$10:$B$3274,"")</f>
        <v>Spektrum analysator</v>
      </c>
    </row>
    <row r="250" spans="1:7" x14ac:dyDescent="0.35">
      <c r="A250" t="s">
        <v>2379</v>
      </c>
      <c r="B250" t="s">
        <v>152</v>
      </c>
      <c r="C250" s="577">
        <v>1</v>
      </c>
      <c r="D250" s="316">
        <v>109366.44</v>
      </c>
      <c r="G250" t="str">
        <f>_xlfn.XLOOKUP(A250,'SKJULT DATA'!$O$10:$O$3274,'SKJULT DATA'!$B$10:$B$3274,"")</f>
        <v>Målemaskine</v>
      </c>
    </row>
    <row r="251" spans="1:7" x14ac:dyDescent="0.35">
      <c r="A251" t="s">
        <v>2384</v>
      </c>
      <c r="B251" t="s">
        <v>152</v>
      </c>
      <c r="C251" s="577">
        <v>0</v>
      </c>
      <c r="D251" s="316">
        <v>344526.04</v>
      </c>
      <c r="G251" t="str">
        <f>_xlfn.XLOOKUP(A251,'SKJULT DATA'!$O$10:$O$3274,'SKJULT DATA'!$B$10:$B$3274,"")</f>
        <v>Målemaskine</v>
      </c>
    </row>
    <row r="252" spans="1:7" x14ac:dyDescent="0.35">
      <c r="A252" t="s">
        <v>8603</v>
      </c>
      <c r="B252" t="s">
        <v>152</v>
      </c>
      <c r="C252" s="577">
        <v>1</v>
      </c>
      <c r="D252" s="316">
        <v>233310</v>
      </c>
      <c r="G252" t="str">
        <f>_xlfn.XLOOKUP(A252,'SKJULT DATA'!$O$10:$O$3274,'SKJULT DATA'!$B$10:$B$3274,"")</f>
        <v>Mikroskop</v>
      </c>
    </row>
    <row r="253" spans="1:7" x14ac:dyDescent="0.35">
      <c r="A253" t="s">
        <v>2389</v>
      </c>
      <c r="B253" t="s">
        <v>163</v>
      </c>
      <c r="C253" s="577">
        <v>1</v>
      </c>
      <c r="D253" s="316">
        <v>535755</v>
      </c>
      <c r="G253" t="str">
        <f>_xlfn.XLOOKUP(A253,'SKJULT DATA'!$O$10:$O$3274,'SKJULT DATA'!$B$10:$B$3274,"")</f>
        <v>2 stk. HPLC-udstyr (Ultimate3)</v>
      </c>
    </row>
    <row r="254" spans="1:7" x14ac:dyDescent="0.35">
      <c r="A254" t="s">
        <v>2396</v>
      </c>
      <c r="B254" t="s">
        <v>152</v>
      </c>
      <c r="C254" s="577">
        <v>1</v>
      </c>
      <c r="D254" s="316">
        <v>159397.65</v>
      </c>
      <c r="G254" t="str">
        <f>_xlfn.XLOOKUP(A254,'SKJULT DATA'!$O$10:$O$3274,'SKJULT DATA'!$B$10:$B$3274,"")</f>
        <v>Sonikator</v>
      </c>
    </row>
    <row r="255" spans="1:7" x14ac:dyDescent="0.35">
      <c r="A255" t="s">
        <v>8604</v>
      </c>
      <c r="B255" t="s">
        <v>152</v>
      </c>
      <c r="C255" s="577">
        <v>1</v>
      </c>
      <c r="D255" s="316">
        <v>2900000</v>
      </c>
      <c r="G255" t="str">
        <f>_xlfn.XLOOKUP(A255,'SKJULT DATA'!$O$10:$O$3274,'SKJULT DATA'!$B$10:$B$3274,"")</f>
        <v>Massespektrometer</v>
      </c>
    </row>
    <row r="256" spans="1:7" x14ac:dyDescent="0.35">
      <c r="A256" t="s">
        <v>2403</v>
      </c>
      <c r="B256" t="s">
        <v>163</v>
      </c>
      <c r="C256" s="577">
        <v>1</v>
      </c>
      <c r="D256" s="316">
        <v>940965.8</v>
      </c>
      <c r="G256" t="str">
        <f>_xlfn.XLOOKUP(A256,'SKJULT DATA'!$O$10:$O$3274,'SKJULT DATA'!$B$10:$B$3274,"")</f>
        <v>Laser til konfokalt mikroskop</v>
      </c>
    </row>
    <row r="257" spans="1:7" x14ac:dyDescent="0.35">
      <c r="A257" t="s">
        <v>8605</v>
      </c>
      <c r="B257" t="s">
        <v>152</v>
      </c>
      <c r="C257" s="577">
        <v>1</v>
      </c>
      <c r="D257" s="316">
        <v>325673</v>
      </c>
      <c r="G257" t="str">
        <f>_xlfn.XLOOKUP(A257,'SKJULT DATA'!$O$10:$O$3274,'SKJULT DATA'!$B$10:$B$3274,"")</f>
        <v>Ellipsometer</v>
      </c>
    </row>
    <row r="258" spans="1:7" x14ac:dyDescent="0.35">
      <c r="A258" t="s">
        <v>1291</v>
      </c>
      <c r="B258" t="s">
        <v>163</v>
      </c>
      <c r="C258" s="577">
        <v>0</v>
      </c>
      <c r="D258" s="316">
        <v>768316</v>
      </c>
      <c r="G258" t="str">
        <f>_xlfn.XLOOKUP(A258,'SKJULT DATA'!$O$10:$O$3274,'SKJULT DATA'!$B$10:$B$3274,"")</f>
        <v>Auditorie U260, Campusvej, NytSUND</v>
      </c>
    </row>
    <row r="259" spans="1:7" x14ac:dyDescent="0.35">
      <c r="A259" t="s">
        <v>2409</v>
      </c>
      <c r="B259" t="s">
        <v>152</v>
      </c>
      <c r="C259" s="577">
        <v>0</v>
      </c>
      <c r="D259" s="316">
        <v>226560</v>
      </c>
      <c r="G259" t="str">
        <f>_xlfn.XLOOKUP(A259,'SKJULT DATA'!$O$10:$O$3274,'SKJULT DATA'!$B$10:$B$3274,"")</f>
        <v>Mikroskop</v>
      </c>
    </row>
    <row r="260" spans="1:7" x14ac:dyDescent="0.35">
      <c r="A260" t="s">
        <v>8606</v>
      </c>
      <c r="B260" t="s">
        <v>152</v>
      </c>
      <c r="C260" s="577">
        <v>1</v>
      </c>
      <c r="D260" s="316">
        <v>484482.69999999995</v>
      </c>
      <c r="G260" t="str">
        <f>_xlfn.XLOOKUP(A260,'SKJULT DATA'!$O$10:$O$3274,'SKJULT DATA'!$B$10:$B$3274,"")</f>
        <v>Blanker control unit</v>
      </c>
    </row>
    <row r="261" spans="1:7" x14ac:dyDescent="0.35">
      <c r="A261" t="s">
        <v>2411</v>
      </c>
      <c r="B261" t="s">
        <v>152</v>
      </c>
      <c r="C261" s="577">
        <v>0</v>
      </c>
      <c r="D261" s="316">
        <v>125905</v>
      </c>
      <c r="G261" t="str">
        <f>_xlfn.XLOOKUP(A261,'SKJULT DATA'!$O$10:$O$3274,'SKJULT DATA'!$B$10:$B$3274,"")</f>
        <v>Mikroskoptilbehør</v>
      </c>
    </row>
    <row r="262" spans="1:7" x14ac:dyDescent="0.35">
      <c r="A262" t="s">
        <v>2417</v>
      </c>
      <c r="B262" t="s">
        <v>152</v>
      </c>
      <c r="C262" s="577">
        <v>1</v>
      </c>
      <c r="D262" s="316">
        <v>499871</v>
      </c>
      <c r="G262" t="str">
        <f>_xlfn.XLOOKUP(A262,'SKJULT DATA'!$O$10:$O$3274,'SKJULT DATA'!$B$10:$B$3274,"")</f>
        <v>NMR-Spektrometer</v>
      </c>
    </row>
    <row r="263" spans="1:7" x14ac:dyDescent="0.35">
      <c r="A263" t="s">
        <v>2423</v>
      </c>
      <c r="B263" t="s">
        <v>152</v>
      </c>
      <c r="C263" s="577">
        <v>0</v>
      </c>
      <c r="D263" s="316">
        <v>120235</v>
      </c>
      <c r="G263" t="str">
        <f>_xlfn.XLOOKUP(A263,'SKJULT DATA'!$O$10:$O$3274,'SKJULT DATA'!$B$10:$B$3274,"")</f>
        <v>Oscilloskop</v>
      </c>
    </row>
    <row r="264" spans="1:7" x14ac:dyDescent="0.35">
      <c r="A264" t="s">
        <v>2425</v>
      </c>
      <c r="B264" t="s">
        <v>152</v>
      </c>
      <c r="C264" s="577">
        <v>1</v>
      </c>
      <c r="D264" s="316">
        <v>218363</v>
      </c>
      <c r="G264" t="str">
        <f>_xlfn.XLOOKUP(A264,'SKJULT DATA'!$O$10:$O$3274,'SKJULT DATA'!$B$10:$B$3274,"")</f>
        <v>PCR-Udstyr</v>
      </c>
    </row>
    <row r="265" spans="1:7" x14ac:dyDescent="0.35">
      <c r="A265" t="s">
        <v>2430</v>
      </c>
      <c r="B265" t="s">
        <v>152</v>
      </c>
      <c r="C265" s="577">
        <v>1</v>
      </c>
      <c r="D265" s="316">
        <v>426700</v>
      </c>
      <c r="G265" t="str">
        <f>_xlfn.XLOOKUP(A265,'SKJULT DATA'!$O$10:$O$3274,'SKJULT DATA'!$B$10:$B$3274,"")</f>
        <v>Gasanalysator</v>
      </c>
    </row>
    <row r="266" spans="1:7" x14ac:dyDescent="0.35">
      <c r="A266" t="s">
        <v>2432</v>
      </c>
      <c r="B266" t="s">
        <v>152</v>
      </c>
      <c r="C266" s="577">
        <v>1</v>
      </c>
      <c r="D266" s="316">
        <v>267500</v>
      </c>
      <c r="G266" t="str">
        <f>_xlfn.XLOOKUP(A266,'SKJULT DATA'!$O$10:$O$3274,'SKJULT DATA'!$B$10:$B$3274,"")</f>
        <v>PCR-Udstyr</v>
      </c>
    </row>
    <row r="267" spans="1:7" x14ac:dyDescent="0.35">
      <c r="A267" t="s">
        <v>2437</v>
      </c>
      <c r="B267" t="s">
        <v>163</v>
      </c>
      <c r="C267" s="577">
        <v>1</v>
      </c>
      <c r="D267" s="316">
        <v>145000</v>
      </c>
      <c r="G267" t="str">
        <f>_xlfn.XLOOKUP(A267,'SKJULT DATA'!$O$10:$O$3274,'SKJULT DATA'!$B$10:$B$3274,"")</f>
        <v>Ultralydapparat</v>
      </c>
    </row>
    <row r="268" spans="1:7" x14ac:dyDescent="0.35">
      <c r="A268" t="s">
        <v>2442</v>
      </c>
      <c r="B268" t="s">
        <v>152</v>
      </c>
      <c r="C268" s="577">
        <v>1</v>
      </c>
      <c r="D268" s="316">
        <v>338783.64</v>
      </c>
      <c r="G268" t="str">
        <f>_xlfn.XLOOKUP(A268,'SKJULT DATA'!$O$10:$O$3274,'SKJULT DATA'!$B$10:$B$3274,"")</f>
        <v>DNA-Udstyr</v>
      </c>
    </row>
    <row r="269" spans="1:7" x14ac:dyDescent="0.35">
      <c r="A269" t="s">
        <v>8607</v>
      </c>
      <c r="B269" t="s">
        <v>163</v>
      </c>
      <c r="C269" s="577">
        <v>2</v>
      </c>
      <c r="D269" s="316">
        <v>400023</v>
      </c>
      <c r="G269" t="str">
        <f>_xlfn.XLOOKUP(A269,'SKJULT DATA'!$O$10:$O$3274,'SKJULT DATA'!$B$10:$B$3274,"")</f>
        <v>Proces-udstyr</v>
      </c>
    </row>
    <row r="270" spans="1:7" x14ac:dyDescent="0.35">
      <c r="A270" t="s">
        <v>2446</v>
      </c>
      <c r="B270" t="s">
        <v>152</v>
      </c>
      <c r="C270" s="577">
        <v>1</v>
      </c>
      <c r="D270" s="316">
        <v>444000</v>
      </c>
      <c r="G270" t="str">
        <f>_xlfn.XLOOKUP(A270,'SKJULT DATA'!$O$10:$O$3274,'SKJULT DATA'!$B$10:$B$3274,"")</f>
        <v>Røntgenapparatur</v>
      </c>
    </row>
    <row r="271" spans="1:7" x14ac:dyDescent="0.35">
      <c r="A271" t="s">
        <v>2449</v>
      </c>
      <c r="B271" t="s">
        <v>152</v>
      </c>
      <c r="C271" s="577">
        <v>0</v>
      </c>
      <c r="D271" s="316">
        <v>993773.59</v>
      </c>
      <c r="G271" t="str">
        <f>_xlfn.XLOOKUP(A271,'SKJULT DATA'!$O$10:$O$3274,'SKJULT DATA'!$B$10:$B$3274,"")</f>
        <v>Laser</v>
      </c>
    </row>
    <row r="272" spans="1:7" x14ac:dyDescent="0.35">
      <c r="A272" t="s">
        <v>2453</v>
      </c>
      <c r="B272" t="s">
        <v>152</v>
      </c>
      <c r="C272" s="577">
        <v>1</v>
      </c>
      <c r="D272" s="316">
        <v>150719.88</v>
      </c>
      <c r="G272" t="str">
        <f>_xlfn.XLOOKUP(A272,'SKJULT DATA'!$O$10:$O$3274,'SKJULT DATA'!$B$10:$B$3274,"")</f>
        <v>Lydmåleudstyr</v>
      </c>
    </row>
    <row r="273" spans="1:7" x14ac:dyDescent="0.35">
      <c r="A273" t="s">
        <v>2457</v>
      </c>
      <c r="B273" t="s">
        <v>152</v>
      </c>
      <c r="C273" s="577">
        <v>1</v>
      </c>
      <c r="D273" s="316">
        <v>564747.9</v>
      </c>
      <c r="G273" t="str">
        <f>_xlfn.XLOOKUP(A273,'SKJULT DATA'!$O$10:$O$3274,'SKJULT DATA'!$B$10:$B$3274,"")</f>
        <v>Fluorometer</v>
      </c>
    </row>
    <row r="274" spans="1:7" x14ac:dyDescent="0.35">
      <c r="A274" t="s">
        <v>2461</v>
      </c>
      <c r="B274" t="s">
        <v>152</v>
      </c>
      <c r="C274" s="577">
        <v>1</v>
      </c>
      <c r="D274" s="316">
        <v>371076.69</v>
      </c>
      <c r="G274" t="str">
        <f>_xlfn.XLOOKUP(A274,'SKJULT DATA'!$O$10:$O$3274,'SKJULT DATA'!$B$10:$B$3274,"")</f>
        <v>Accelerometer</v>
      </c>
    </row>
    <row r="275" spans="1:7" x14ac:dyDescent="0.35">
      <c r="A275" t="s">
        <v>2466</v>
      </c>
      <c r="B275" t="s">
        <v>163</v>
      </c>
      <c r="C275" s="577">
        <v>0</v>
      </c>
      <c r="D275" s="316">
        <v>148865</v>
      </c>
      <c r="G275" t="str">
        <f>_xlfn.XLOOKUP(A275,'SKJULT DATA'!$O$10:$O$3274,'SKJULT DATA'!$B$10:$B$3274,"")</f>
        <v>Ford/uden nummer (sælges snart)</v>
      </c>
    </row>
    <row r="276" spans="1:7" x14ac:dyDescent="0.35">
      <c r="A276" t="s">
        <v>2472</v>
      </c>
      <c r="B276" t="s">
        <v>152</v>
      </c>
      <c r="C276" s="577">
        <v>1</v>
      </c>
      <c r="D276" s="316">
        <v>214749</v>
      </c>
      <c r="G276" t="str">
        <f>_xlfn.XLOOKUP(A276,'SKJULT DATA'!$O$10:$O$3274,'SKJULT DATA'!$B$10:$B$3274,"")</f>
        <v>Mikrobølgeovn</v>
      </c>
    </row>
    <row r="277" spans="1:7" x14ac:dyDescent="0.35">
      <c r="A277" t="s">
        <v>2478</v>
      </c>
      <c r="B277" t="s">
        <v>152</v>
      </c>
      <c r="C277" s="577">
        <v>1</v>
      </c>
      <c r="D277" s="316">
        <v>220311.25</v>
      </c>
      <c r="G277" t="str">
        <f>_xlfn.XLOOKUP(A277,'SKJULT DATA'!$O$10:$O$3274,'SKJULT DATA'!$B$10:$B$3274,"")</f>
        <v>Kamera til mikroskop</v>
      </c>
    </row>
    <row r="278" spans="1:7" x14ac:dyDescent="0.35">
      <c r="A278" t="s">
        <v>2482</v>
      </c>
      <c r="B278" t="s">
        <v>2190</v>
      </c>
      <c r="C278" s="577">
        <v>1</v>
      </c>
      <c r="D278" s="316">
        <v>342687.5</v>
      </c>
      <c r="G278" t="str">
        <f>_xlfn.XLOOKUP(A278,'SKJULT DATA'!$O$10:$O$3274,'SKJULT DATA'!$B$10:$B$3274,"")</f>
        <v>3-finger dextrous hand</v>
      </c>
    </row>
    <row r="279" spans="1:7" x14ac:dyDescent="0.35">
      <c r="A279" t="s">
        <v>2488</v>
      </c>
      <c r="B279" t="s">
        <v>163</v>
      </c>
      <c r="C279" s="577">
        <v>0</v>
      </c>
      <c r="D279" s="316">
        <v>178101.3</v>
      </c>
      <c r="G279" t="str">
        <f>_xlfn.XLOOKUP(A279,'SKJULT DATA'!$O$10:$O$3274,'SKJULT DATA'!$B$10:$B$3274,"")</f>
        <v>Fibermålings apparat</v>
      </c>
    </row>
    <row r="280" spans="1:7" x14ac:dyDescent="0.35">
      <c r="A280" t="s">
        <v>2495</v>
      </c>
      <c r="B280" t="s">
        <v>152</v>
      </c>
      <c r="C280" s="577">
        <v>1</v>
      </c>
      <c r="D280" s="316">
        <v>143715</v>
      </c>
      <c r="G280" t="str">
        <f>_xlfn.XLOOKUP(A280,'SKJULT DATA'!$O$10:$O$3274,'SKJULT DATA'!$B$10:$B$3274,"")</f>
        <v>Fiber laser</v>
      </c>
    </row>
    <row r="281" spans="1:7" x14ac:dyDescent="0.35">
      <c r="A281" t="s">
        <v>2500</v>
      </c>
      <c r="B281" t="s">
        <v>152</v>
      </c>
      <c r="C281" s="577">
        <v>1</v>
      </c>
      <c r="D281" s="316">
        <v>400000</v>
      </c>
      <c r="G281" t="str">
        <f>_xlfn.XLOOKUP(A281,'SKJULT DATA'!$O$10:$O$3274,'SKJULT DATA'!$B$10:$B$3274,"")</f>
        <v>Apparatur til fremstilling af TMA-blokke</v>
      </c>
    </row>
    <row r="282" spans="1:7" x14ac:dyDescent="0.35">
      <c r="A282" t="s">
        <v>2508</v>
      </c>
      <c r="B282" t="s">
        <v>163</v>
      </c>
      <c r="C282" s="577">
        <v>1</v>
      </c>
      <c r="D282" s="316">
        <v>193926.2</v>
      </c>
      <c r="G282" t="str">
        <f>_xlfn.XLOOKUP(A282,'SKJULT DATA'!$O$10:$O$3274,'SKJULT DATA'!$B$10:$B$3274,"")</f>
        <v>Instrument til måling af lungefunktion hos mus</v>
      </c>
    </row>
    <row r="283" spans="1:7" x14ac:dyDescent="0.35">
      <c r="A283" t="s">
        <v>2515</v>
      </c>
      <c r="B283" t="s">
        <v>163</v>
      </c>
      <c r="C283" s="577">
        <v>1</v>
      </c>
      <c r="D283" s="316">
        <v>226420.6</v>
      </c>
      <c r="G283" t="str">
        <f>_xlfn.XLOOKUP(A283,'SKJULT DATA'!$O$10:$O$3274,'SKJULT DATA'!$B$10:$B$3274,"")</f>
        <v>Imaging UV/VIS</v>
      </c>
    </row>
    <row r="284" spans="1:7" x14ac:dyDescent="0.35">
      <c r="A284" t="s">
        <v>2521</v>
      </c>
      <c r="B284" t="s">
        <v>260</v>
      </c>
      <c r="C284" s="577">
        <v>1</v>
      </c>
      <c r="D284" s="316">
        <v>490000</v>
      </c>
      <c r="G284" t="str">
        <f>_xlfn.XLOOKUP(A284,'SKJULT DATA'!$O$10:$O$3274,'SKJULT DATA'!$B$10:$B$3274,"")</f>
        <v>TSQ Quantum XLS Less GC (populært GC-MS) - demo model 1 år</v>
      </c>
    </row>
    <row r="285" spans="1:7" x14ac:dyDescent="0.35">
      <c r="A285" t="s">
        <v>2526</v>
      </c>
      <c r="B285" t="s">
        <v>260</v>
      </c>
      <c r="C285" s="577">
        <v>1</v>
      </c>
      <c r="D285" s="316">
        <v>185000</v>
      </c>
      <c r="G285" t="str">
        <f>_xlfn.XLOOKUP(A285,'SKJULT DATA'!$O$10:$O$3274,'SKJULT DATA'!$B$10:$B$3274,"")</f>
        <v>Triplus Base Unit - Autosampler. Demomodel 1 år</v>
      </c>
    </row>
    <row r="286" spans="1:7" x14ac:dyDescent="0.35">
      <c r="A286" t="s">
        <v>2530</v>
      </c>
      <c r="B286" t="s">
        <v>260</v>
      </c>
      <c r="C286" s="577">
        <v>1</v>
      </c>
      <c r="D286" s="316">
        <v>399660.02</v>
      </c>
      <c r="G286" t="str">
        <f>_xlfn.XLOOKUP(A286,'SKJULT DATA'!$O$10:$O$3274,'SKJULT DATA'!$B$10:$B$3274,"")</f>
        <v>Dynamisk mekanisk analysator (v. polymer materialer)</v>
      </c>
    </row>
    <row r="287" spans="1:7" x14ac:dyDescent="0.35">
      <c r="A287" t="s">
        <v>2535</v>
      </c>
      <c r="B287" t="s">
        <v>260</v>
      </c>
      <c r="C287" s="577">
        <v>1</v>
      </c>
      <c r="D287" s="316">
        <v>125353.92</v>
      </c>
      <c r="G287" t="str">
        <f>_xlfn.XLOOKUP(A287,'SKJULT DATA'!$O$10:$O$3274,'SKJULT DATA'!$B$10:$B$3274,"")</f>
        <v>Vector single piont current meter</v>
      </c>
    </row>
    <row r="288" spans="1:7" x14ac:dyDescent="0.35">
      <c r="A288" t="s">
        <v>2540</v>
      </c>
      <c r="B288" t="s">
        <v>260</v>
      </c>
      <c r="C288" s="577">
        <v>1</v>
      </c>
      <c r="D288" s="316">
        <v>116029.2</v>
      </c>
      <c r="G288" t="str">
        <f>_xlfn.XLOOKUP(A288,'SKJULT DATA'!$O$10:$O$3274,'SKJULT DATA'!$B$10:$B$3274,"")</f>
        <v>Depositionsanlæg, vakuumpumpe</v>
      </c>
    </row>
    <row r="289" spans="1:7" x14ac:dyDescent="0.35">
      <c r="A289" t="s">
        <v>2547</v>
      </c>
      <c r="B289" t="s">
        <v>163</v>
      </c>
      <c r="C289" s="577">
        <v>1</v>
      </c>
      <c r="D289" s="316">
        <v>176183</v>
      </c>
      <c r="G289" t="str">
        <f>_xlfn.XLOOKUP(A289,'SKJULT DATA'!$O$10:$O$3274,'SKJULT DATA'!$B$10:$B$3274,"")</f>
        <v>Elektrisk måleudstyr</v>
      </c>
    </row>
    <row r="290" spans="1:7" x14ac:dyDescent="0.35">
      <c r="A290" t="s">
        <v>8608</v>
      </c>
      <c r="B290" t="s">
        <v>163</v>
      </c>
      <c r="C290" s="577">
        <v>0</v>
      </c>
      <c r="D290" s="316">
        <v>478000</v>
      </c>
      <c r="G290" t="str">
        <f>_xlfn.XLOOKUP(A290,'SKJULT DATA'!$O$10:$O$3274,'SKJULT DATA'!$B$10:$B$3274,"")</f>
        <v>PET Scanner</v>
      </c>
    </row>
    <row r="291" spans="1:7" x14ac:dyDescent="0.35">
      <c r="A291" t="s">
        <v>2553</v>
      </c>
      <c r="B291" t="s">
        <v>163</v>
      </c>
      <c r="C291" s="577">
        <v>1</v>
      </c>
      <c r="D291" s="316">
        <v>596036.80000000005</v>
      </c>
      <c r="G291" t="str">
        <f>_xlfn.XLOOKUP(A291,'SKJULT DATA'!$O$10:$O$3274,'SKJULT DATA'!$B$10:$B$3274,"")</f>
        <v>Simultaneous Thermal Analyzer, STA</v>
      </c>
    </row>
    <row r="292" spans="1:7" x14ac:dyDescent="0.35">
      <c r="A292" t="s">
        <v>2558</v>
      </c>
      <c r="B292" t="s">
        <v>163</v>
      </c>
      <c r="C292" s="577">
        <v>1</v>
      </c>
      <c r="D292" s="316">
        <v>227230.41</v>
      </c>
      <c r="G292" t="str">
        <f>_xlfn.XLOOKUP(A292,'SKJULT DATA'!$O$10:$O$3274,'SKJULT DATA'!$B$10:$B$3274,"")</f>
        <v>Laser</v>
      </c>
    </row>
    <row r="293" spans="1:7" x14ac:dyDescent="0.35">
      <c r="A293" t="s">
        <v>2563</v>
      </c>
      <c r="B293" t="s">
        <v>260</v>
      </c>
      <c r="C293" s="577">
        <v>0</v>
      </c>
      <c r="D293" s="316">
        <v>4256300.41</v>
      </c>
      <c r="G293" t="str">
        <f>_xlfn.XLOOKUP(A293,'SKJULT DATA'!$O$10:$O$3274,'SKJULT DATA'!$B$10:$B$3274,"")</f>
        <v>Bygningsændringer i.f.m. håndværkerflytning</v>
      </c>
    </row>
    <row r="294" spans="1:7" x14ac:dyDescent="0.35">
      <c r="A294" t="s">
        <v>2566</v>
      </c>
      <c r="B294" t="s">
        <v>163</v>
      </c>
      <c r="C294" s="577">
        <v>1</v>
      </c>
      <c r="D294" s="316">
        <v>372840</v>
      </c>
      <c r="G294" t="str">
        <f>_xlfn.XLOOKUP(A294,'SKJULT DATA'!$O$10:$O$3274,'SKJULT DATA'!$B$10:$B$3274,"")</f>
        <v>ICP-MS spektrometer til kemisk analyse</v>
      </c>
    </row>
    <row r="295" spans="1:7" x14ac:dyDescent="0.35">
      <c r="A295" t="s">
        <v>2573</v>
      </c>
      <c r="B295" t="s">
        <v>163</v>
      </c>
      <c r="C295" s="577">
        <v>0</v>
      </c>
      <c r="D295" s="316">
        <v>664143.96</v>
      </c>
      <c r="G295" t="str">
        <f>_xlfn.XLOOKUP(A295,'SKJULT DATA'!$O$10:$O$3274,'SKJULT DATA'!$B$10:$B$3274,"")</f>
        <v>Light scattering detector</v>
      </c>
    </row>
    <row r="296" spans="1:7" x14ac:dyDescent="0.35">
      <c r="A296" t="s">
        <v>2578</v>
      </c>
      <c r="B296" t="s">
        <v>163</v>
      </c>
      <c r="C296" s="577">
        <v>0</v>
      </c>
      <c r="D296" s="316">
        <v>240000</v>
      </c>
      <c r="G296" t="str">
        <f>_xlfn.XLOOKUP(A296,'SKJULT DATA'!$O$10:$O$3274,'SKJULT DATA'!$B$10:$B$3274,"")</f>
        <v>Aspirator/spraytørre</v>
      </c>
    </row>
    <row r="297" spans="1:7" x14ac:dyDescent="0.35">
      <c r="A297" t="s">
        <v>257</v>
      </c>
      <c r="B297" t="s">
        <v>260</v>
      </c>
      <c r="C297" s="577">
        <v>0</v>
      </c>
      <c r="D297" s="316">
        <v>272897</v>
      </c>
      <c r="G297" t="str">
        <f>_xlfn.XLOOKUP(A297,'SKJULT DATA'!$O$10:$O$3274,'SKJULT DATA'!$B$10:$B$3274,"")</f>
        <v>Mikrotomer</v>
      </c>
    </row>
    <row r="298" spans="1:7" x14ac:dyDescent="0.35">
      <c r="A298" t="s">
        <v>2583</v>
      </c>
      <c r="B298" t="s">
        <v>260</v>
      </c>
      <c r="C298" s="577">
        <v>1</v>
      </c>
      <c r="D298" s="316">
        <v>169200</v>
      </c>
      <c r="G298" t="str">
        <f>_xlfn.XLOOKUP(A298,'SKJULT DATA'!$O$10:$O$3274,'SKJULT DATA'!$B$10:$B$3274,"")</f>
        <v>Motoriseret bord til mikroskop</v>
      </c>
    </row>
    <row r="299" spans="1:7" x14ac:dyDescent="0.35">
      <c r="A299" t="s">
        <v>2588</v>
      </c>
      <c r="B299" t="s">
        <v>152</v>
      </c>
      <c r="C299" s="577">
        <v>0</v>
      </c>
      <c r="D299" s="316">
        <v>150209</v>
      </c>
      <c r="G299" t="str">
        <f>_xlfn.XLOOKUP(A299,'SKJULT DATA'!$O$10:$O$3274,'SKJULT DATA'!$B$10:$B$3274,"")</f>
        <v>REal time PCR</v>
      </c>
    </row>
    <row r="300" spans="1:7" x14ac:dyDescent="0.35">
      <c r="A300" t="s">
        <v>2593</v>
      </c>
      <c r="B300" t="s">
        <v>163</v>
      </c>
      <c r="C300" s="577">
        <v>1</v>
      </c>
      <c r="D300" s="316">
        <v>100040</v>
      </c>
      <c r="G300" t="str">
        <f>_xlfn.XLOOKUP(A300,'SKJULT DATA'!$O$10:$O$3274,'SKJULT DATA'!$B$10:$B$3274,"")</f>
        <v>Denaturering af væv</v>
      </c>
    </row>
    <row r="301" spans="1:7" x14ac:dyDescent="0.35">
      <c r="A301" t="s">
        <v>2599</v>
      </c>
      <c r="B301" t="s">
        <v>163</v>
      </c>
      <c r="C301" s="577">
        <v>1</v>
      </c>
      <c r="D301" s="316">
        <v>373687.5</v>
      </c>
      <c r="G301" t="str">
        <f>_xlfn.XLOOKUP(A301,'SKJULT DATA'!$O$10:$O$3274,'SKJULT DATA'!$B$10:$B$3274,"")</f>
        <v>HPLC system</v>
      </c>
    </row>
    <row r="302" spans="1:7" x14ac:dyDescent="0.35">
      <c r="A302" t="s">
        <v>2604</v>
      </c>
      <c r="B302" t="s">
        <v>163</v>
      </c>
      <c r="C302" s="577">
        <v>0</v>
      </c>
      <c r="D302" s="316">
        <v>115000</v>
      </c>
      <c r="G302" t="str">
        <f>_xlfn.XLOOKUP(A302,'SKJULT DATA'!$O$10:$O$3274,'SKJULT DATA'!$B$10:$B$3274,"")</f>
        <v>Robot og controller</v>
      </c>
    </row>
    <row r="303" spans="1:7" x14ac:dyDescent="0.35">
      <c r="A303" t="s">
        <v>2610</v>
      </c>
      <c r="B303" t="s">
        <v>260</v>
      </c>
      <c r="C303" s="577">
        <v>0</v>
      </c>
      <c r="D303" s="316">
        <v>683222.4</v>
      </c>
      <c r="G303" t="str">
        <f>_xlfn.XLOOKUP(A303,'SKJULT DATA'!$O$10:$O$3274,'SKJULT DATA'!$B$10:$B$3274,"")</f>
        <v>Flaskeafkapper</v>
      </c>
    </row>
    <row r="304" spans="1:7" x14ac:dyDescent="0.35">
      <c r="A304" t="s">
        <v>1984</v>
      </c>
      <c r="B304" t="s">
        <v>163</v>
      </c>
      <c r="C304" s="577">
        <v>1</v>
      </c>
      <c r="D304" s="316">
        <v>172638</v>
      </c>
      <c r="G304" t="str">
        <f>_xlfn.XLOOKUP(A304,'SKJULT DATA'!$O$10:$O$3274,'SKJULT DATA'!$B$10:$B$3274,"")</f>
        <v>Realtime PCR</v>
      </c>
    </row>
    <row r="305" spans="1:7" x14ac:dyDescent="0.35">
      <c r="A305" t="s">
        <v>2621</v>
      </c>
      <c r="B305" t="s">
        <v>260</v>
      </c>
      <c r="C305" s="577">
        <v>1</v>
      </c>
      <c r="D305" s="316">
        <v>1700000</v>
      </c>
      <c r="G305" t="str">
        <f>_xlfn.XLOOKUP(A305,'SKJULT DATA'!$O$10:$O$3274,'SKJULT DATA'!$B$10:$B$3274,"")</f>
        <v>TSQ Vantage System with Ion Ma - Demo model indkøbt</v>
      </c>
    </row>
    <row r="306" spans="1:7" x14ac:dyDescent="0.35">
      <c r="A306" t="s">
        <v>2626</v>
      </c>
      <c r="B306" t="s">
        <v>260</v>
      </c>
      <c r="C306" s="577">
        <v>1</v>
      </c>
      <c r="D306" s="316">
        <v>214500</v>
      </c>
      <c r="G306" t="str">
        <f>_xlfn.XLOOKUP(A306,'SKJULT DATA'!$O$10:$O$3274,'SKJULT DATA'!$B$10:$B$3274,"")</f>
        <v>Konelab 20; Autoanalyzer</v>
      </c>
    </row>
    <row r="307" spans="1:7" x14ac:dyDescent="0.35">
      <c r="A307" t="s">
        <v>2633</v>
      </c>
      <c r="B307" t="s">
        <v>260</v>
      </c>
      <c r="C307" s="577">
        <v>0</v>
      </c>
      <c r="D307" s="316">
        <v>1500384.44</v>
      </c>
      <c r="G307" t="str">
        <f>_xlfn.XLOOKUP(A307,'SKJULT DATA'!$O$10:$O$3274,'SKJULT DATA'!$B$10:$B$3274,"")</f>
        <v>5 klasselokaler</v>
      </c>
    </row>
    <row r="308" spans="1:7" x14ac:dyDescent="0.35">
      <c r="A308" t="s">
        <v>2636</v>
      </c>
      <c r="B308" t="s">
        <v>163</v>
      </c>
      <c r="C308" s="577">
        <v>0</v>
      </c>
      <c r="D308" s="316">
        <v>147750.54</v>
      </c>
      <c r="G308" t="str">
        <f>_xlfn.XLOOKUP(A308,'SKJULT DATA'!$O$10:$O$3274,'SKJULT DATA'!$B$10:$B$3274,"")</f>
        <v>HPLC</v>
      </c>
    </row>
    <row r="309" spans="1:7" x14ac:dyDescent="0.35">
      <c r="A309" t="s">
        <v>2641</v>
      </c>
      <c r="B309" t="s">
        <v>260</v>
      </c>
      <c r="C309" s="577">
        <v>1</v>
      </c>
      <c r="D309" s="316">
        <v>537298.51</v>
      </c>
      <c r="G309" t="str">
        <f>_xlfn.XLOOKUP(A309,'SKJULT DATA'!$O$10:$O$3274,'SKJULT DATA'!$B$10:$B$3274,"")</f>
        <v>Mikrobølgeassisteret pertidesyntesemaskine</v>
      </c>
    </row>
    <row r="310" spans="1:7" x14ac:dyDescent="0.35">
      <c r="A310" t="s">
        <v>2647</v>
      </c>
      <c r="B310" t="s">
        <v>152</v>
      </c>
      <c r="C310" s="577">
        <v>1</v>
      </c>
      <c r="D310" s="316">
        <v>780000</v>
      </c>
      <c r="G310" t="str">
        <f>_xlfn.XLOOKUP(A310,'SKJULT DATA'!$O$10:$O$3274,'SKJULT DATA'!$B$10:$B$3274,"")</f>
        <v>Differential Scanning Colorimeter (DSC)</v>
      </c>
    </row>
    <row r="311" spans="1:7" x14ac:dyDescent="0.35">
      <c r="A311" t="s">
        <v>2653</v>
      </c>
      <c r="B311" t="s">
        <v>152</v>
      </c>
      <c r="C311" s="577">
        <v>1</v>
      </c>
      <c r="D311" s="316">
        <v>464526.3</v>
      </c>
      <c r="G311" t="str">
        <f>_xlfn.XLOOKUP(A311,'SKJULT DATA'!$O$10:$O$3274,'SKJULT DATA'!$B$10:$B$3274,"")</f>
        <v>MIMS (Membrane Inlet Mass Spectrometer)</v>
      </c>
    </row>
    <row r="312" spans="1:7" x14ac:dyDescent="0.35">
      <c r="A312" t="s">
        <v>2661</v>
      </c>
      <c r="B312" t="s">
        <v>152</v>
      </c>
      <c r="C312" s="577">
        <v>1</v>
      </c>
      <c r="D312" s="316">
        <v>1600000</v>
      </c>
      <c r="G312" t="str">
        <f>_xlfn.XLOOKUP(A312,'SKJULT DATA'!$O$10:$O$3274,'SKJULT DATA'!$B$10:$B$3274,"")</f>
        <v>Lydmåleudstyr</v>
      </c>
    </row>
    <row r="313" spans="1:7" x14ac:dyDescent="0.35">
      <c r="A313" t="s">
        <v>2666</v>
      </c>
      <c r="B313" t="s">
        <v>152</v>
      </c>
      <c r="C313" s="577">
        <v>1</v>
      </c>
      <c r="D313" s="316">
        <v>590880.02</v>
      </c>
      <c r="G313" t="str">
        <f>_xlfn.XLOOKUP(A313,'SKJULT DATA'!$O$10:$O$3274,'SKJULT DATA'!$B$10:$B$3274,"")</f>
        <v>BiAcorex100 overfladeplasmonresonans(SPR) instrument</v>
      </c>
    </row>
    <row r="314" spans="1:7" x14ac:dyDescent="0.35">
      <c r="A314" t="s">
        <v>2672</v>
      </c>
      <c r="B314" t="s">
        <v>260</v>
      </c>
      <c r="C314" s="577">
        <v>0</v>
      </c>
      <c r="D314" s="316">
        <v>262441.69</v>
      </c>
      <c r="G314" t="str">
        <f>_xlfn.XLOOKUP(A314,'SKJULT DATA'!$O$10:$O$3274,'SKJULT DATA'!$B$10:$B$3274,"")</f>
        <v>Reol til bure</v>
      </c>
    </row>
    <row r="315" spans="1:7" x14ac:dyDescent="0.35">
      <c r="A315" t="s">
        <v>2677</v>
      </c>
      <c r="B315" t="s">
        <v>260</v>
      </c>
      <c r="C315" s="577">
        <v>0</v>
      </c>
      <c r="D315" s="316">
        <v>262441.69</v>
      </c>
      <c r="G315" t="str">
        <f>_xlfn.XLOOKUP(A315,'SKJULT DATA'!$O$10:$O$3274,'SKJULT DATA'!$B$10:$B$3274,"")</f>
        <v>Reol til bure</v>
      </c>
    </row>
    <row r="316" spans="1:7" x14ac:dyDescent="0.35">
      <c r="A316" t="s">
        <v>2678</v>
      </c>
      <c r="B316" t="s">
        <v>260</v>
      </c>
      <c r="C316" s="577">
        <v>0</v>
      </c>
      <c r="D316" s="316">
        <v>262441.69</v>
      </c>
      <c r="G316" t="str">
        <f>_xlfn.XLOOKUP(A316,'SKJULT DATA'!$O$10:$O$3274,'SKJULT DATA'!$B$10:$B$3274,"")</f>
        <v>Reol til bure</v>
      </c>
    </row>
    <row r="317" spans="1:7" x14ac:dyDescent="0.35">
      <c r="A317" t="s">
        <v>2679</v>
      </c>
      <c r="B317" t="s">
        <v>260</v>
      </c>
      <c r="C317" s="577">
        <v>0</v>
      </c>
      <c r="D317" s="316">
        <v>262441.68</v>
      </c>
      <c r="G317" t="str">
        <f>_xlfn.XLOOKUP(A317,'SKJULT DATA'!$O$10:$O$3274,'SKJULT DATA'!$B$10:$B$3274,"")</f>
        <v>Reol til bure</v>
      </c>
    </row>
    <row r="318" spans="1:7" x14ac:dyDescent="0.35">
      <c r="A318" t="s">
        <v>2681</v>
      </c>
      <c r="B318" t="s">
        <v>260</v>
      </c>
      <c r="C318" s="577">
        <v>0</v>
      </c>
      <c r="D318" s="316">
        <v>749340</v>
      </c>
      <c r="G318" t="str">
        <f>_xlfn.XLOOKUP(A318,'SKJULT DATA'!$O$10:$O$3274,'SKJULT DATA'!$B$10:$B$3274,"")</f>
        <v>Reoler til bøger fra biblioteket i.f.m. ombygninger</v>
      </c>
    </row>
    <row r="319" spans="1:7" x14ac:dyDescent="0.35">
      <c r="A319" t="s">
        <v>2685</v>
      </c>
      <c r="B319" t="s">
        <v>163</v>
      </c>
      <c r="C319" s="577">
        <v>0</v>
      </c>
      <c r="D319" s="316">
        <v>120000</v>
      </c>
      <c r="G319" t="str">
        <f>_xlfn.XLOOKUP(A319,'SKJULT DATA'!$O$10:$O$3274,'SKJULT DATA'!$B$10:$B$3274,"")</f>
        <v>Robot med controller</v>
      </c>
    </row>
    <row r="320" spans="1:7" x14ac:dyDescent="0.35">
      <c r="A320" t="s">
        <v>8609</v>
      </c>
      <c r="B320" t="s">
        <v>163</v>
      </c>
      <c r="C320" s="577">
        <v>1</v>
      </c>
      <c r="D320" s="316">
        <v>498000</v>
      </c>
      <c r="G320" t="str">
        <f>_xlfn.XLOOKUP(A320,'SKJULT DATA'!$O$10:$O$3274,'SKJULT DATA'!$B$10:$B$3274,"")</f>
        <v>Metaldeponeringsudstyr</v>
      </c>
    </row>
    <row r="321" spans="1:7" x14ac:dyDescent="0.35">
      <c r="A321" t="s">
        <v>2690</v>
      </c>
      <c r="B321" t="s">
        <v>260</v>
      </c>
      <c r="C321" s="577">
        <v>1</v>
      </c>
      <c r="D321" s="316">
        <v>311717.45</v>
      </c>
      <c r="G321" t="str">
        <f>_xlfn.XLOOKUP(A321,'SKJULT DATA'!$O$10:$O$3274,'SKJULT DATA'!$B$10:$B$3274,"")</f>
        <v>Spektrofotometer</v>
      </c>
    </row>
    <row r="322" spans="1:7" x14ac:dyDescent="0.35">
      <c r="A322" t="s">
        <v>2697</v>
      </c>
      <c r="B322" t="s">
        <v>260</v>
      </c>
      <c r="C322" s="577">
        <v>1</v>
      </c>
      <c r="D322" s="316">
        <v>2679745.4</v>
      </c>
      <c r="G322" t="str">
        <f>_xlfn.XLOOKUP(A322,'SKJULT DATA'!$O$10:$O$3274,'SKJULT DATA'!$B$10:$B$3274,"")</f>
        <v>Knogle og biomateriale skanning</v>
      </c>
    </row>
    <row r="323" spans="1:7" x14ac:dyDescent="0.35">
      <c r="A323" t="s">
        <v>2704</v>
      </c>
      <c r="B323" t="s">
        <v>163</v>
      </c>
      <c r="C323" s="577">
        <v>1</v>
      </c>
      <c r="D323" s="316">
        <v>109000</v>
      </c>
      <c r="G323" t="str">
        <f>_xlfn.XLOOKUP(A323,'SKJULT DATA'!$O$10:$O$3274,'SKJULT DATA'!$B$10:$B$3274,"")</f>
        <v>Styring af elektromekaniske processor</v>
      </c>
    </row>
    <row r="324" spans="1:7" x14ac:dyDescent="0.35">
      <c r="A324" t="s">
        <v>2711</v>
      </c>
      <c r="B324" t="s">
        <v>260</v>
      </c>
      <c r="C324" s="577">
        <v>1</v>
      </c>
      <c r="D324" s="316">
        <v>2699000</v>
      </c>
      <c r="G324" t="str">
        <f>_xlfn.XLOOKUP(A324,'SKJULT DATA'!$O$10:$O$3274,'SKJULT DATA'!$B$10:$B$3274,"")</f>
        <v>Instrument til sortering af celler (flowcytometri)</v>
      </c>
    </row>
    <row r="325" spans="1:7" x14ac:dyDescent="0.35">
      <c r="A325" t="s">
        <v>2717</v>
      </c>
      <c r="B325" t="s">
        <v>163</v>
      </c>
      <c r="C325" s="577">
        <v>0</v>
      </c>
      <c r="D325" s="316">
        <v>525040</v>
      </c>
      <c r="G325" t="str">
        <f>_xlfn.XLOOKUP(A325,'SKJULT DATA'!$O$10:$O$3274,'SKJULT DATA'!$B$10:$B$3274,"")</f>
        <v>EDX detector</v>
      </c>
    </row>
    <row r="326" spans="1:7" x14ac:dyDescent="0.35">
      <c r="A326" t="s">
        <v>2721</v>
      </c>
      <c r="B326" t="s">
        <v>163</v>
      </c>
      <c r="C326" s="577">
        <v>1</v>
      </c>
      <c r="D326" s="316">
        <v>235760</v>
      </c>
      <c r="G326" t="str">
        <f>_xlfn.XLOOKUP(A326,'SKJULT DATA'!$O$10:$O$3274,'SKJULT DATA'!$B$10:$B$3274,"")</f>
        <v>Afpippetteringsrobot</v>
      </c>
    </row>
    <row r="327" spans="1:7" x14ac:dyDescent="0.35">
      <c r="A327" t="s">
        <v>2727</v>
      </c>
      <c r="B327" t="s">
        <v>2190</v>
      </c>
      <c r="C327" s="577">
        <v>0</v>
      </c>
      <c r="D327" s="316">
        <v>574145</v>
      </c>
      <c r="G327" t="str">
        <f>_xlfn.XLOOKUP(A327,'SKJULT DATA'!$O$10:$O$3274,'SKJULT DATA'!$B$10:$B$3274,"")</f>
        <v>Videoovervågning</v>
      </c>
    </row>
    <row r="328" spans="1:7" x14ac:dyDescent="0.35">
      <c r="A328" t="s">
        <v>8610</v>
      </c>
      <c r="B328" t="s">
        <v>260</v>
      </c>
      <c r="C328" s="577">
        <v>1</v>
      </c>
      <c r="D328" s="316">
        <v>545000</v>
      </c>
      <c r="G328" t="str">
        <f>_xlfn.XLOOKUP(A328,'SKJULT DATA'!$O$10:$O$3274,'SKJULT DATA'!$B$10:$B$3274,"")</f>
        <v>Centrifuge</v>
      </c>
    </row>
    <row r="329" spans="1:7" x14ac:dyDescent="0.35">
      <c r="A329" t="s">
        <v>2733</v>
      </c>
      <c r="B329" t="s">
        <v>152</v>
      </c>
      <c r="C329" s="577">
        <v>1</v>
      </c>
      <c r="D329" s="316">
        <v>500040</v>
      </c>
      <c r="G329" t="str">
        <f>_xlfn.XLOOKUP(A329,'SKJULT DATA'!$O$10:$O$3274,'SKJULT DATA'!$B$10:$B$3274,"")</f>
        <v>Gas chromatograph</v>
      </c>
    </row>
    <row r="330" spans="1:7" x14ac:dyDescent="0.35">
      <c r="A330" t="s">
        <v>2738</v>
      </c>
      <c r="B330" t="s">
        <v>260</v>
      </c>
      <c r="C330" s="577">
        <v>1</v>
      </c>
      <c r="D330" s="316">
        <v>331593.2</v>
      </c>
      <c r="G330" t="str">
        <f>_xlfn.XLOOKUP(A330,'SKJULT DATA'!$O$10:$O$3274,'SKJULT DATA'!$B$10:$B$3274,"")</f>
        <v>HPLC udstyr</v>
      </c>
    </row>
    <row r="331" spans="1:7" x14ac:dyDescent="0.35">
      <c r="A331" t="s">
        <v>2744</v>
      </c>
      <c r="B331" t="s">
        <v>163</v>
      </c>
      <c r="C331" s="577">
        <v>1</v>
      </c>
      <c r="D331" s="316">
        <v>151984.64000000001</v>
      </c>
      <c r="G331" t="str">
        <f>_xlfn.XLOOKUP(A331,'SKJULT DATA'!$O$10:$O$3274,'SKJULT DATA'!$B$10:$B$3274,"")</f>
        <v>Spektrometer</v>
      </c>
    </row>
    <row r="332" spans="1:7" x14ac:dyDescent="0.35">
      <c r="A332" t="s">
        <v>2749</v>
      </c>
      <c r="B332" t="s">
        <v>260</v>
      </c>
      <c r="C332" s="577">
        <v>0</v>
      </c>
      <c r="D332" s="316">
        <v>385340</v>
      </c>
      <c r="G332" t="str">
        <f>_xlfn.XLOOKUP(A332,'SKJULT DATA'!$O$10:$O$3274,'SKJULT DATA'!$B$10:$B$3274,"")</f>
        <v>CNC Fræser</v>
      </c>
    </row>
    <row r="333" spans="1:7" x14ac:dyDescent="0.35">
      <c r="A333" t="s">
        <v>8611</v>
      </c>
      <c r="B333" t="s">
        <v>163</v>
      </c>
      <c r="C333" s="577">
        <v>1</v>
      </c>
      <c r="D333" s="316">
        <v>5462502.3100000005</v>
      </c>
      <c r="G333" t="str">
        <f>_xlfn.XLOOKUP(A333,'SKJULT DATA'!$O$10:$O$3274,'SKJULT DATA'!$B$10:$B$3274,"")</f>
        <v>Optical near-field spectroscopy system (S-SNOM)</v>
      </c>
    </row>
    <row r="334" spans="1:7" x14ac:dyDescent="0.35">
      <c r="A334" t="s">
        <v>2756</v>
      </c>
      <c r="B334" t="s">
        <v>163</v>
      </c>
      <c r="C334" s="577">
        <v>1</v>
      </c>
      <c r="D334" s="316">
        <v>151470</v>
      </c>
      <c r="G334" t="str">
        <f>_xlfn.XLOOKUP(A334,'SKJULT DATA'!$O$10:$O$3274,'SKJULT DATA'!$B$10:$B$3274,"")</f>
        <v>Datalogger</v>
      </c>
    </row>
    <row r="335" spans="1:7" x14ac:dyDescent="0.35">
      <c r="A335" t="s">
        <v>2762</v>
      </c>
      <c r="B335" t="s">
        <v>260</v>
      </c>
      <c r="C335" s="577">
        <v>0</v>
      </c>
      <c r="D335" s="316">
        <v>4080952.64</v>
      </c>
      <c r="G335" t="str">
        <f>_xlfn.XLOOKUP(A335,'SKJULT DATA'!$O$10:$O$3274,'SKJULT DATA'!$B$10:$B$3274,"")</f>
        <v>Studenterbar ved indgang C</v>
      </c>
    </row>
    <row r="336" spans="1:7" x14ac:dyDescent="0.35">
      <c r="A336" t="s">
        <v>2765</v>
      </c>
      <c r="B336" t="s">
        <v>260</v>
      </c>
      <c r="C336" s="577">
        <v>0</v>
      </c>
      <c r="D336" s="316">
        <v>4043147.94</v>
      </c>
      <c r="G336" t="str">
        <f>_xlfn.XLOOKUP(A336,'SKJULT DATA'!$O$10:$O$3274,'SKJULT DATA'!$B$10:$B$3274,"")</f>
        <v>Lounge ved Gydehutten</v>
      </c>
    </row>
    <row r="337" spans="1:7" x14ac:dyDescent="0.35">
      <c r="A337" t="s">
        <v>2767</v>
      </c>
      <c r="B337" t="s">
        <v>152</v>
      </c>
      <c r="C337" s="577">
        <v>1</v>
      </c>
      <c r="D337" s="316">
        <v>103577.92</v>
      </c>
      <c r="G337" t="str">
        <f>_xlfn.XLOOKUP(A337,'SKJULT DATA'!$O$10:$O$3274,'SKJULT DATA'!$B$10:$B$3274,"")</f>
        <v>Mikrobølgereaktor</v>
      </c>
    </row>
    <row r="338" spans="1:7" x14ac:dyDescent="0.35">
      <c r="A338" t="s">
        <v>2774</v>
      </c>
      <c r="B338" t="s">
        <v>163</v>
      </c>
      <c r="C338" s="577">
        <v>0</v>
      </c>
      <c r="D338" s="316">
        <v>2913092.8</v>
      </c>
      <c r="G338" t="str">
        <f>_xlfn.XLOOKUP(A338,'SKJULT DATA'!$O$10:$O$3274,'SKJULT DATA'!$B$10:$B$3274,"")</f>
        <v>Rapportgenereringsprogram</v>
      </c>
    </row>
    <row r="339" spans="1:7" x14ac:dyDescent="0.35">
      <c r="A339" t="s">
        <v>2779</v>
      </c>
      <c r="B339" t="s">
        <v>152</v>
      </c>
      <c r="C339" s="577">
        <v>0</v>
      </c>
      <c r="D339" s="316">
        <v>344466.1</v>
      </c>
      <c r="G339" t="str">
        <f>_xlfn.XLOOKUP(A339,'SKJULT DATA'!$O$10:$O$3274,'SKJULT DATA'!$B$10:$B$3274,"")</f>
        <v>GC m 2*FID og autosampler (Hera)</v>
      </c>
    </row>
    <row r="340" spans="1:7" x14ac:dyDescent="0.35">
      <c r="A340" t="s">
        <v>2783</v>
      </c>
      <c r="B340" t="s">
        <v>260</v>
      </c>
      <c r="C340" s="577">
        <v>1</v>
      </c>
      <c r="D340" s="316">
        <v>690860</v>
      </c>
      <c r="G340" t="str">
        <f>_xlfn.XLOOKUP(A340,'SKJULT DATA'!$O$10:$O$3274,'SKJULT DATA'!$B$10:$B$3274,"")</f>
        <v>Massespektrometer</v>
      </c>
    </row>
    <row r="341" spans="1:7" x14ac:dyDescent="0.35">
      <c r="A341" t="s">
        <v>2786</v>
      </c>
      <c r="B341" t="s">
        <v>260</v>
      </c>
      <c r="C341" s="577">
        <v>0</v>
      </c>
      <c r="D341" s="316">
        <v>286681</v>
      </c>
      <c r="G341" t="str">
        <f>_xlfn.XLOOKUP(A341,'SKJULT DATA'!$O$10:$O$3274,'SKJULT DATA'!$B$10:$B$3274,"")</f>
        <v>CNC Fræser</v>
      </c>
    </row>
    <row r="342" spans="1:7" x14ac:dyDescent="0.35">
      <c r="A342" t="s">
        <v>2792</v>
      </c>
      <c r="B342" t="s">
        <v>2190</v>
      </c>
      <c r="C342" s="577">
        <v>0</v>
      </c>
      <c r="D342" s="316">
        <v>123889.54</v>
      </c>
      <c r="G342" t="str">
        <f>_xlfn.XLOOKUP(A342,'SKJULT DATA'!$O$10:$O$3274,'SKJULT DATA'!$B$10:$B$3274,"")</f>
        <v>2 og 3 finger robot griber med controller boks</v>
      </c>
    </row>
    <row r="343" spans="1:7" x14ac:dyDescent="0.35">
      <c r="A343" t="s">
        <v>2797</v>
      </c>
      <c r="B343" t="s">
        <v>260</v>
      </c>
      <c r="C343" s="577">
        <v>1</v>
      </c>
      <c r="D343" s="316">
        <v>170209</v>
      </c>
      <c r="G343" t="str">
        <f>_xlfn.XLOOKUP(A343,'SKJULT DATA'!$O$10:$O$3274,'SKJULT DATA'!$B$10:$B$3274,"")</f>
        <v>qPCR analysator</v>
      </c>
    </row>
    <row r="344" spans="1:7" x14ac:dyDescent="0.35">
      <c r="A344" t="s">
        <v>8612</v>
      </c>
      <c r="B344" t="s">
        <v>152</v>
      </c>
      <c r="C344" s="577">
        <v>1</v>
      </c>
      <c r="D344" s="316">
        <v>262392</v>
      </c>
      <c r="G344" t="str">
        <f>_xlfn.XLOOKUP(A344,'SKJULT DATA'!$O$10:$O$3274,'SKJULT DATA'!$B$10:$B$3274,"")</f>
        <v>Milestone DMA-80 Mercury Analyzer</v>
      </c>
    </row>
    <row r="345" spans="1:7" x14ac:dyDescent="0.35">
      <c r="A345" t="s">
        <v>8613</v>
      </c>
      <c r="B345" t="s">
        <v>152</v>
      </c>
      <c r="C345" s="577">
        <v>1</v>
      </c>
      <c r="D345" s="316">
        <v>2200580</v>
      </c>
      <c r="G345" t="str">
        <f>_xlfn.XLOOKUP(A345,'SKJULT DATA'!$O$10:$O$3274,'SKJULT DATA'!$B$10:$B$3274,"")</f>
        <v>Maldi Massespektrometer</v>
      </c>
    </row>
    <row r="346" spans="1:7" x14ac:dyDescent="0.35">
      <c r="A346" t="s">
        <v>2805</v>
      </c>
      <c r="B346" t="s">
        <v>260</v>
      </c>
      <c r="C346" s="577">
        <v>0</v>
      </c>
      <c r="D346" s="316">
        <v>398286.25</v>
      </c>
      <c r="G346" t="str">
        <f>_xlfn.XLOOKUP(A346,'SKJULT DATA'!$O$10:$O$3274,'SKJULT DATA'!$B$10:$B$3274,"")</f>
        <v>Solcelleanlæg</v>
      </c>
    </row>
    <row r="347" spans="1:7" x14ac:dyDescent="0.35">
      <c r="A347" t="s">
        <v>8614</v>
      </c>
      <c r="B347" t="s">
        <v>260</v>
      </c>
      <c r="C347" s="577">
        <v>0</v>
      </c>
      <c r="D347" s="316">
        <v>198060</v>
      </c>
      <c r="G347" t="str">
        <f>_xlfn.XLOOKUP(A347,'SKJULT DATA'!$O$10:$O$3274,'SKJULT DATA'!$B$10:$B$3274,"")</f>
        <v>Microskop</v>
      </c>
    </row>
    <row r="348" spans="1:7" x14ac:dyDescent="0.35">
      <c r="A348" t="s">
        <v>2807</v>
      </c>
      <c r="B348" t="s">
        <v>163</v>
      </c>
      <c r="C348" s="577">
        <v>1</v>
      </c>
      <c r="D348" s="316">
        <v>130455.5</v>
      </c>
      <c r="G348" t="str">
        <f>_xlfn.XLOOKUP(A348,'SKJULT DATA'!$O$10:$O$3274,'SKJULT DATA'!$B$10:$B$3274,"")</f>
        <v>Elektrokemisk arbejdsstation</v>
      </c>
    </row>
    <row r="349" spans="1:7" x14ac:dyDescent="0.35">
      <c r="A349" t="s">
        <v>2813</v>
      </c>
      <c r="B349" t="s">
        <v>2190</v>
      </c>
      <c r="C349" s="577">
        <v>1</v>
      </c>
      <c r="D349" s="316">
        <v>120000</v>
      </c>
      <c r="G349" t="str">
        <f>_xlfn.XLOOKUP(A349,'SKJULT DATA'!$O$10:$O$3274,'SKJULT DATA'!$B$10:$B$3274,"")</f>
        <v>Robot med controller</v>
      </c>
    </row>
    <row r="350" spans="1:7" x14ac:dyDescent="0.35">
      <c r="A350" t="s">
        <v>2817</v>
      </c>
      <c r="B350" t="s">
        <v>163</v>
      </c>
      <c r="C350" s="577">
        <v>0</v>
      </c>
      <c r="D350" s="316">
        <v>120000.01</v>
      </c>
      <c r="G350" t="str">
        <f>_xlfn.XLOOKUP(A350,'SKJULT DATA'!$O$10:$O$3274,'SKJULT DATA'!$B$10:$B$3274,"")</f>
        <v>Robot med controller</v>
      </c>
    </row>
    <row r="351" spans="1:7" x14ac:dyDescent="0.35">
      <c r="A351" t="s">
        <v>2820</v>
      </c>
      <c r="B351" t="s">
        <v>163</v>
      </c>
      <c r="C351" s="577">
        <v>1</v>
      </c>
      <c r="D351" s="316">
        <v>398112</v>
      </c>
      <c r="G351" t="str">
        <f>_xlfn.XLOOKUP(A351,'SKJULT DATA'!$O$10:$O$3274,'SKJULT DATA'!$B$10:$B$3274,"")</f>
        <v>Højhastigheds kamera</v>
      </c>
    </row>
    <row r="352" spans="1:7" x14ac:dyDescent="0.35">
      <c r="A352" t="s">
        <v>2828</v>
      </c>
      <c r="B352" t="s">
        <v>260</v>
      </c>
      <c r="C352" s="577">
        <v>1</v>
      </c>
      <c r="D352" s="316">
        <v>417281</v>
      </c>
      <c r="G352" t="str">
        <f>_xlfn.XLOOKUP(A352,'SKJULT DATA'!$O$10:$O$3274,'SKJULT DATA'!$B$10:$B$3274,"")</f>
        <v>Atomabsorptionsspektrometer</v>
      </c>
    </row>
    <row r="353" spans="1:7" x14ac:dyDescent="0.35">
      <c r="A353" t="s">
        <v>2834</v>
      </c>
      <c r="B353" t="s">
        <v>1074</v>
      </c>
      <c r="C353" s="577">
        <v>1</v>
      </c>
      <c r="D353" s="316">
        <v>148006</v>
      </c>
      <c r="G353" t="str">
        <f>_xlfn.XLOOKUP(A353,'SKJULT DATA'!$O$10:$O$3274,'SKJULT DATA'!$B$10:$B$3274,"")</f>
        <v>Probe station microscope</v>
      </c>
    </row>
    <row r="354" spans="1:7" x14ac:dyDescent="0.35">
      <c r="A354" t="s">
        <v>2840</v>
      </c>
      <c r="B354" t="s">
        <v>163</v>
      </c>
      <c r="C354" s="577">
        <v>0</v>
      </c>
      <c r="D354" s="316">
        <v>113815</v>
      </c>
      <c r="G354" t="str">
        <f>_xlfn.XLOOKUP(A354,'SKJULT DATA'!$O$10:$O$3274,'SKJULT DATA'!$B$10:$B$3274,"")</f>
        <v>RTK GPS reference system</v>
      </c>
    </row>
    <row r="355" spans="1:7" x14ac:dyDescent="0.35">
      <c r="A355" t="s">
        <v>2846</v>
      </c>
      <c r="B355" t="s">
        <v>163</v>
      </c>
      <c r="C355" s="577">
        <v>0</v>
      </c>
      <c r="D355" s="316">
        <v>107544.8</v>
      </c>
      <c r="G355" t="str">
        <f>_xlfn.XLOOKUP(A355,'SKJULT DATA'!$O$10:$O$3274,'SKJULT DATA'!$B$10:$B$3274,"")</f>
        <v>Grovpumpe til PVD inkl. software</v>
      </c>
    </row>
    <row r="356" spans="1:7" x14ac:dyDescent="0.35">
      <c r="A356" t="s">
        <v>2850</v>
      </c>
      <c r="B356" t="s">
        <v>163</v>
      </c>
      <c r="C356" s="577">
        <v>0</v>
      </c>
      <c r="D356" s="316">
        <v>122918</v>
      </c>
      <c r="G356" t="str">
        <f>_xlfn.XLOOKUP(A356,'SKJULT DATA'!$O$10:$O$3274,'SKJULT DATA'!$B$10:$B$3274,"")</f>
        <v>Bil til SFEO IT drift og udvikling</v>
      </c>
    </row>
    <row r="357" spans="1:7" x14ac:dyDescent="0.35">
      <c r="A357" t="s">
        <v>2858</v>
      </c>
      <c r="B357" t="s">
        <v>163</v>
      </c>
      <c r="C357" s="577">
        <v>0</v>
      </c>
      <c r="D357" s="316">
        <v>674269.08</v>
      </c>
      <c r="G357" t="str">
        <f>_xlfn.XLOOKUP(A357,'SKJULT DATA'!$O$10:$O$3274,'SKJULT DATA'!$B$10:$B$3274,"")</f>
        <v>Sagsstyringssystem (LIMS)</v>
      </c>
    </row>
    <row r="358" spans="1:7" x14ac:dyDescent="0.35">
      <c r="A358" t="s">
        <v>2864</v>
      </c>
      <c r="B358" t="s">
        <v>163</v>
      </c>
      <c r="C358" s="577">
        <v>0</v>
      </c>
      <c r="D358" s="316">
        <v>323500</v>
      </c>
      <c r="G358" t="str">
        <f>_xlfn.XLOOKUP(A358,'SKJULT DATA'!$O$10:$O$3274,'SKJULT DATA'!$B$10:$B$3274,"")</f>
        <v>3-Skæremaskine</v>
      </c>
    </row>
    <row r="359" spans="1:7" x14ac:dyDescent="0.35">
      <c r="A359" t="s">
        <v>2867</v>
      </c>
      <c r="B359" t="s">
        <v>163</v>
      </c>
      <c r="C359" s="577">
        <v>0</v>
      </c>
      <c r="D359" s="316">
        <v>145676.89000000001</v>
      </c>
      <c r="G359" t="str">
        <f>_xlfn.XLOOKUP(A359,'SKJULT DATA'!$O$10:$O$3274,'SKJULT DATA'!$B$10:$B$3274,"")</f>
        <v>Turnable laser(1520-1630nm).It is based an external cavity design(ECL)</v>
      </c>
    </row>
    <row r="360" spans="1:7" x14ac:dyDescent="0.35">
      <c r="A360" t="s">
        <v>2872</v>
      </c>
      <c r="B360" t="s">
        <v>260</v>
      </c>
      <c r="C360" s="577">
        <v>0</v>
      </c>
      <c r="D360" s="316">
        <v>9685941.7100000009</v>
      </c>
      <c r="G360" t="str">
        <f>_xlfn.XLOOKUP(A360,'SKJULT DATA'!$O$10:$O$3274,'SKJULT DATA'!$B$10:$B$3274,"")</f>
        <v>Etablering og indretning af lokaler til fælles serverrum</v>
      </c>
    </row>
    <row r="361" spans="1:7" x14ac:dyDescent="0.35">
      <c r="A361" t="s">
        <v>2876</v>
      </c>
      <c r="B361" t="s">
        <v>260</v>
      </c>
      <c r="C361" s="577">
        <v>0</v>
      </c>
      <c r="D361" s="316">
        <v>3099682</v>
      </c>
      <c r="G361" t="str">
        <f>_xlfn.XLOOKUP(A361,'SKJULT DATA'!$O$10:$O$3274,'SKJULT DATA'!$B$10:$B$3274,"")</f>
        <v>Solcelleanlæg 120 KWP på tag</v>
      </c>
    </row>
    <row r="362" spans="1:7" x14ac:dyDescent="0.35">
      <c r="A362" t="s">
        <v>2880</v>
      </c>
      <c r="B362" t="s">
        <v>163</v>
      </c>
      <c r="C362" s="577">
        <v>0</v>
      </c>
      <c r="D362" s="316">
        <v>219458</v>
      </c>
      <c r="G362" t="str">
        <f>_xlfn.XLOOKUP(A362,'SKJULT DATA'!$O$10:$O$3274,'SKJULT DATA'!$B$10:$B$3274,"")</f>
        <v>Vogn 22, 9 pers., brændstof</v>
      </c>
    </row>
    <row r="363" spans="1:7" x14ac:dyDescent="0.35">
      <c r="A363" t="s">
        <v>2886</v>
      </c>
      <c r="B363" t="s">
        <v>152</v>
      </c>
      <c r="C363" s="577">
        <v>0</v>
      </c>
      <c r="D363" s="316">
        <v>722880</v>
      </c>
      <c r="G363" t="str">
        <f>_xlfn.XLOOKUP(A363,'SKJULT DATA'!$O$10:$O$3274,'SKJULT DATA'!$B$10:$B$3274,"")</f>
        <v>Fræsemaskine</v>
      </c>
    </row>
    <row r="364" spans="1:7" x14ac:dyDescent="0.35">
      <c r="A364" t="s">
        <v>2889</v>
      </c>
      <c r="B364" t="s">
        <v>163</v>
      </c>
      <c r="C364" s="577">
        <v>1</v>
      </c>
      <c r="D364" s="316">
        <v>586000</v>
      </c>
      <c r="G364" t="str">
        <f>_xlfn.XLOOKUP(A364,'SKJULT DATA'!$O$10:$O$3274,'SKJULT DATA'!$B$10:$B$3274,"")</f>
        <v>Massespektrometer</v>
      </c>
    </row>
    <row r="365" spans="1:7" x14ac:dyDescent="0.35">
      <c r="A365" t="s">
        <v>2895</v>
      </c>
      <c r="B365" t="s">
        <v>163</v>
      </c>
      <c r="C365" s="577">
        <v>1</v>
      </c>
      <c r="D365" s="316">
        <v>734976.04</v>
      </c>
      <c r="G365" t="str">
        <f>_xlfn.XLOOKUP(A365,'SKJULT DATA'!$O$10:$O$3274,'SKJULT DATA'!$B$10:$B$3274,"")</f>
        <v>Instrument til måling af molekylære interaktioner</v>
      </c>
    </row>
    <row r="366" spans="1:7" x14ac:dyDescent="0.35">
      <c r="A366" t="s">
        <v>2902</v>
      </c>
      <c r="B366" t="s">
        <v>163</v>
      </c>
      <c r="C366" s="577">
        <v>1</v>
      </c>
      <c r="D366" s="316">
        <v>180000</v>
      </c>
      <c r="G366" t="str">
        <f>_xlfn.XLOOKUP(A366,'SKJULT DATA'!$O$10:$O$3274,'SKJULT DATA'!$B$10:$B$3274,"")</f>
        <v>Fiber interferometer incl. 3 micro spot sensor head</v>
      </c>
    </row>
    <row r="367" spans="1:7" x14ac:dyDescent="0.35">
      <c r="A367" t="s">
        <v>2908</v>
      </c>
      <c r="B367" t="s">
        <v>260</v>
      </c>
      <c r="C367" s="577">
        <v>0</v>
      </c>
      <c r="D367" s="316">
        <v>875725</v>
      </c>
      <c r="G367" t="str">
        <f>_xlfn.XLOOKUP(A367,'SKJULT DATA'!$O$10:$O$3274,'SKJULT DATA'!$B$10:$B$3274,"")</f>
        <v>Solcelleanlæg</v>
      </c>
    </row>
    <row r="368" spans="1:7" x14ac:dyDescent="0.35">
      <c r="A368" t="s">
        <v>2910</v>
      </c>
      <c r="B368" t="s">
        <v>260</v>
      </c>
      <c r="C368" s="577">
        <v>0</v>
      </c>
      <c r="D368" s="316">
        <v>133751</v>
      </c>
      <c r="G368" t="str">
        <f>_xlfn.XLOOKUP(A368,'SKJULT DATA'!$O$10:$O$3274,'SKJULT DATA'!$B$10:$B$3274,"")</f>
        <v>Opvask af glas og plast i laboratoriet</v>
      </c>
    </row>
    <row r="369" spans="1:7" x14ac:dyDescent="0.35">
      <c r="A369" t="s">
        <v>2915</v>
      </c>
      <c r="B369" t="s">
        <v>152</v>
      </c>
      <c r="C369" s="577">
        <v>0</v>
      </c>
      <c r="D369" s="316">
        <v>447487.62</v>
      </c>
      <c r="G369" t="str">
        <f>_xlfn.XLOOKUP(A369,'SKJULT DATA'!$O$10:$O$3274,'SKJULT DATA'!$B$10:$B$3274,"")</f>
        <v>Måleudstyr til elektro akustik målinger</v>
      </c>
    </row>
    <row r="370" spans="1:7" x14ac:dyDescent="0.35">
      <c r="A370" t="s">
        <v>2920</v>
      </c>
      <c r="B370" t="s">
        <v>260</v>
      </c>
      <c r="C370" s="577">
        <v>0</v>
      </c>
      <c r="D370" s="316">
        <v>7603413.0999999996</v>
      </c>
      <c r="G370" t="str">
        <f>_xlfn.XLOOKUP(A370,'SKJULT DATA'!$O$10:$O$3274,'SKJULT DATA'!$B$10:$B$3274,"")</f>
        <v>SDU Fitness</v>
      </c>
    </row>
    <row r="371" spans="1:7" x14ac:dyDescent="0.35">
      <c r="A371" t="s">
        <v>8615</v>
      </c>
      <c r="B371" t="s">
        <v>327</v>
      </c>
      <c r="C371" s="577">
        <v>2</v>
      </c>
      <c r="D371" s="316">
        <v>11343380.98</v>
      </c>
      <c r="G371" t="str">
        <f>_xlfn.XLOOKUP(A371,'SKJULT DATA'!$O$10:$O$3274,'SKJULT DATA'!$B$10:$B$3274,"")</f>
        <v>Idrætsanlæg - Særlig installation</v>
      </c>
    </row>
    <row r="372" spans="1:7" x14ac:dyDescent="0.35">
      <c r="A372" t="s">
        <v>2924</v>
      </c>
      <c r="B372" t="s">
        <v>260</v>
      </c>
      <c r="C372" s="577">
        <v>0</v>
      </c>
      <c r="D372" s="316">
        <v>1125751.1399999999</v>
      </c>
      <c r="G372" t="str">
        <f>_xlfn.XLOOKUP(A372,'SKJULT DATA'!$O$10:$O$3274,'SKJULT DATA'!$B$10:$B$3274,"")</f>
        <v>Overdækning af gårdhave</v>
      </c>
    </row>
    <row r="373" spans="1:7" x14ac:dyDescent="0.35">
      <c r="A373" t="s">
        <v>2927</v>
      </c>
      <c r="B373" t="s">
        <v>260</v>
      </c>
      <c r="C373" s="577">
        <v>0</v>
      </c>
      <c r="D373" s="316">
        <v>740243.55</v>
      </c>
      <c r="G373" t="str">
        <f>_xlfn.XLOOKUP(A373,'SKJULT DATA'!$O$10:$O$3274,'SKJULT DATA'!$B$10:$B$3274,"")</f>
        <v>Bageri</v>
      </c>
    </row>
    <row r="374" spans="1:7" x14ac:dyDescent="0.35">
      <c r="A374" t="s">
        <v>2930</v>
      </c>
      <c r="B374" t="s">
        <v>163</v>
      </c>
      <c r="C374" s="577">
        <v>0</v>
      </c>
      <c r="D374" s="316">
        <v>197109</v>
      </c>
      <c r="G374" t="str">
        <f>_xlfn.XLOOKUP(A374,'SKJULT DATA'!$O$10:$O$3274,'SKJULT DATA'!$B$10:$B$3274,"")</f>
        <v>Kombianlæg bageri</v>
      </c>
    </row>
    <row r="375" spans="1:7" x14ac:dyDescent="0.35">
      <c r="A375" t="s">
        <v>2932</v>
      </c>
      <c r="B375" t="s">
        <v>163</v>
      </c>
      <c r="C375" s="577">
        <v>0</v>
      </c>
      <c r="D375" s="316">
        <v>150051</v>
      </c>
      <c r="G375" t="str">
        <f>_xlfn.XLOOKUP(A375,'SKJULT DATA'!$O$10:$O$3274,'SKJULT DATA'!$B$10:$B$3274,"")</f>
        <v>Herdovn med tre herder</v>
      </c>
    </row>
    <row r="376" spans="1:7" x14ac:dyDescent="0.35">
      <c r="A376" t="s">
        <v>2935</v>
      </c>
      <c r="B376" t="s">
        <v>163</v>
      </c>
      <c r="C376" s="577">
        <v>0</v>
      </c>
      <c r="D376" s="316">
        <v>170918</v>
      </c>
      <c r="G376" t="str">
        <f>_xlfn.XLOOKUP(A376,'SKJULT DATA'!$O$10:$O$3274,'SKJULT DATA'!$B$10:$B$3274,"")</f>
        <v>Stikovn med stikvogn</v>
      </c>
    </row>
    <row r="377" spans="1:7" x14ac:dyDescent="0.35">
      <c r="A377" t="s">
        <v>2937</v>
      </c>
      <c r="B377" t="s">
        <v>260</v>
      </c>
      <c r="C377" s="577">
        <v>0</v>
      </c>
      <c r="D377" s="316">
        <v>2878918.74</v>
      </c>
      <c r="G377" t="str">
        <f>_xlfn.XLOOKUP(A377,'SKJULT DATA'!$O$10:$O$3274,'SKJULT DATA'!$B$10:$B$3274,"")</f>
        <v>Kantine</v>
      </c>
    </row>
    <row r="378" spans="1:7" x14ac:dyDescent="0.35">
      <c r="A378" t="s">
        <v>2940</v>
      </c>
      <c r="B378" t="s">
        <v>163</v>
      </c>
      <c r="C378" s="577">
        <v>0</v>
      </c>
      <c r="D378" s="316">
        <v>478622</v>
      </c>
      <c r="G378" t="str">
        <f>_xlfn.XLOOKUP(A378,'SKJULT DATA'!$O$10:$O$3274,'SKJULT DATA'!$B$10:$B$3274,"")</f>
        <v>Vaskeanlæg kantinen</v>
      </c>
    </row>
    <row r="379" spans="1:7" x14ac:dyDescent="0.35">
      <c r="A379" t="s">
        <v>2943</v>
      </c>
      <c r="B379" t="s">
        <v>163</v>
      </c>
      <c r="C379" s="577">
        <v>0</v>
      </c>
      <c r="D379" s="316">
        <v>182500</v>
      </c>
      <c r="G379" t="str">
        <f>_xlfn.XLOOKUP(A379,'SKJULT DATA'!$O$10:$O$3274,'SKJULT DATA'!$B$10:$B$3274,"")</f>
        <v>Kacheringsmaskine</v>
      </c>
    </row>
    <row r="380" spans="1:7" x14ac:dyDescent="0.35">
      <c r="A380" t="s">
        <v>2948</v>
      </c>
      <c r="B380" t="s">
        <v>260</v>
      </c>
      <c r="C380" s="577">
        <v>0</v>
      </c>
      <c r="D380" s="316">
        <v>2095308</v>
      </c>
      <c r="G380" t="str">
        <f>_xlfn.XLOOKUP(A380,'SKJULT DATA'!$O$10:$O$3274,'SKJULT DATA'!$B$10:$B$3274,"")</f>
        <v>Bevægelsesanalyseudstyr</v>
      </c>
    </row>
    <row r="381" spans="1:7" x14ac:dyDescent="0.35">
      <c r="A381" t="s">
        <v>8616</v>
      </c>
      <c r="B381" t="s">
        <v>163</v>
      </c>
      <c r="C381" s="577">
        <v>1</v>
      </c>
      <c r="D381" s="316">
        <v>2087025</v>
      </c>
      <c r="G381" t="str">
        <f>_xlfn.XLOOKUP(A381,'SKJULT DATA'!$O$10:$O$3274,'SKJULT DATA'!$B$10:$B$3274,"")</f>
        <v>ICP-MS(Massespektrometer)</v>
      </c>
    </row>
    <row r="382" spans="1:7" x14ac:dyDescent="0.35">
      <c r="A382" t="s">
        <v>2952</v>
      </c>
      <c r="B382" t="s">
        <v>260</v>
      </c>
      <c r="C382" s="577">
        <v>1</v>
      </c>
      <c r="D382" s="316">
        <v>166158.09</v>
      </c>
      <c r="G382" t="str">
        <f>_xlfn.XLOOKUP(A382,'SKJULT DATA'!$O$10:$O$3274,'SKJULT DATA'!$B$10:$B$3274,"")</f>
        <v>Gaskromatograf(GC-3)</v>
      </c>
    </row>
    <row r="383" spans="1:7" x14ac:dyDescent="0.35">
      <c r="A383" t="s">
        <v>2958</v>
      </c>
      <c r="B383" t="s">
        <v>152</v>
      </c>
      <c r="C383" s="577">
        <v>0</v>
      </c>
      <c r="D383" s="316">
        <v>171538.6</v>
      </c>
      <c r="G383" t="str">
        <f>_xlfn.XLOOKUP(A383,'SKJULT DATA'!$O$10:$O$3274,'SKJULT DATA'!$B$10:$B$3274,"")</f>
        <v>Robot og controller</v>
      </c>
    </row>
    <row r="384" spans="1:7" x14ac:dyDescent="0.35">
      <c r="A384" t="s">
        <v>2963</v>
      </c>
      <c r="B384" t="s">
        <v>260</v>
      </c>
      <c r="C384" s="577">
        <v>0</v>
      </c>
      <c r="D384" s="316">
        <v>324181.36</v>
      </c>
      <c r="G384" t="str">
        <f>_xlfn.XLOOKUP(A384,'SKJULT DATA'!$O$10:$O$3274,'SKJULT DATA'!$B$10:$B$3274,"")</f>
        <v>Etablering af 2 nye U-lokaler ved kantinen</v>
      </c>
    </row>
    <row r="385" spans="1:7" x14ac:dyDescent="0.35">
      <c r="A385" t="s">
        <v>2967</v>
      </c>
      <c r="B385" t="s">
        <v>260</v>
      </c>
      <c r="C385" s="577">
        <v>0</v>
      </c>
      <c r="D385" s="316">
        <v>1117165.93</v>
      </c>
      <c r="G385" t="str">
        <f>_xlfn.XLOOKUP(A385,'SKJULT DATA'!$O$10:$O$3274,'SKJULT DATA'!$B$10:$B$3274,"")</f>
        <v>Renovering af udlevering i kantine 4</v>
      </c>
    </row>
    <row r="386" spans="1:7" x14ac:dyDescent="0.35">
      <c r="A386" t="s">
        <v>2969</v>
      </c>
      <c r="B386" t="s">
        <v>260</v>
      </c>
      <c r="C386" s="577">
        <v>0</v>
      </c>
      <c r="D386" s="316">
        <v>609153.6</v>
      </c>
      <c r="G386" t="str">
        <f>_xlfn.XLOOKUP(A386,'SKJULT DATA'!$O$10:$O$3274,'SKJULT DATA'!$B$10:$B$3274,"")</f>
        <v>U-lokaler ændret til kantine/spisearealer</v>
      </c>
    </row>
    <row r="387" spans="1:7" x14ac:dyDescent="0.35">
      <c r="A387" t="s">
        <v>2973</v>
      </c>
      <c r="B387" t="s">
        <v>260</v>
      </c>
      <c r="C387" s="577">
        <v>0</v>
      </c>
      <c r="D387" s="316">
        <v>374000</v>
      </c>
      <c r="G387" t="str">
        <f>_xlfn.XLOOKUP(A387,'SKJULT DATA'!$O$10:$O$3274,'SKJULT DATA'!$B$10:$B$3274,"")</f>
        <v>FlexiChef Team</v>
      </c>
    </row>
    <row r="388" spans="1:7" x14ac:dyDescent="0.35">
      <c r="A388" t="s">
        <v>2977</v>
      </c>
      <c r="B388" t="s">
        <v>260</v>
      </c>
      <c r="C388" s="577">
        <v>0</v>
      </c>
      <c r="D388" s="316">
        <v>113855</v>
      </c>
      <c r="G388" t="str">
        <f>_xlfn.XLOOKUP(A388,'SKJULT DATA'!$O$10:$O$3274,'SKJULT DATA'!$B$10:$B$3274,"")</f>
        <v>Kølekompresser</v>
      </c>
    </row>
    <row r="389" spans="1:7" x14ac:dyDescent="0.35">
      <c r="A389" t="s">
        <v>2979</v>
      </c>
      <c r="B389" t="s">
        <v>260</v>
      </c>
      <c r="C389" s="577">
        <v>0</v>
      </c>
      <c r="D389" s="316">
        <v>113855</v>
      </c>
      <c r="G389" t="str">
        <f>_xlfn.XLOOKUP(A389,'SKJULT DATA'!$O$10:$O$3274,'SKJULT DATA'!$B$10:$B$3274,"")</f>
        <v>Kølekompressor</v>
      </c>
    </row>
    <row r="390" spans="1:7" x14ac:dyDescent="0.35">
      <c r="A390" t="s">
        <v>2981</v>
      </c>
      <c r="B390" t="s">
        <v>260</v>
      </c>
      <c r="C390" s="577">
        <v>0</v>
      </c>
      <c r="D390" s="316">
        <v>2308789.06</v>
      </c>
      <c r="G390" t="str">
        <f>_xlfn.XLOOKUP(A390,'SKJULT DATA'!$O$10:$O$3274,'SKJULT DATA'!$B$10:$B$3274,"")</f>
        <v>Renorvering af Produktionskøkken/gårdhave</v>
      </c>
    </row>
    <row r="391" spans="1:7" x14ac:dyDescent="0.35">
      <c r="A391" t="s">
        <v>2984</v>
      </c>
      <c r="B391" t="s">
        <v>152</v>
      </c>
      <c r="C391" s="577">
        <v>0</v>
      </c>
      <c r="D391" s="316">
        <v>696000</v>
      </c>
      <c r="G391" t="str">
        <f>_xlfn.XLOOKUP(A391,'SKJULT DATA'!$O$10:$O$3274,'SKJULT DATA'!$B$10:$B$3274,"")</f>
        <v>Ultralydsscanner</v>
      </c>
    </row>
    <row r="392" spans="1:7" x14ac:dyDescent="0.35">
      <c r="A392" t="s">
        <v>2990</v>
      </c>
      <c r="B392" t="s">
        <v>163</v>
      </c>
      <c r="C392" s="577">
        <v>0</v>
      </c>
      <c r="D392" s="316">
        <v>690296.41</v>
      </c>
      <c r="G392" t="str">
        <f>_xlfn.XLOOKUP(A392,'SKJULT DATA'!$O$10:$O$3274,'SKJULT DATA'!$B$10:$B$3274,"")</f>
        <v>Mikroskop</v>
      </c>
    </row>
    <row r="393" spans="1:7" x14ac:dyDescent="0.35">
      <c r="A393" t="s">
        <v>2995</v>
      </c>
      <c r="B393" t="s">
        <v>260</v>
      </c>
      <c r="C393" s="577">
        <v>0</v>
      </c>
      <c r="D393" s="316">
        <v>165304.79999999999</v>
      </c>
      <c r="G393" t="str">
        <f>_xlfn.XLOOKUP(A393,'SKJULT DATA'!$O$10:$O$3274,'SKJULT DATA'!$B$10:$B$3274,"")</f>
        <v>Model cnc fræser</v>
      </c>
    </row>
    <row r="394" spans="1:7" x14ac:dyDescent="0.35">
      <c r="A394" t="s">
        <v>3003</v>
      </c>
      <c r="B394" t="s">
        <v>152</v>
      </c>
      <c r="C394" s="577">
        <v>1</v>
      </c>
      <c r="D394" s="316">
        <v>368050</v>
      </c>
      <c r="G394" t="str">
        <f>_xlfn.XLOOKUP(A394,'SKJULT DATA'!$O$10:$O$3274,'SKJULT DATA'!$B$10:$B$3274,"")</f>
        <v>HPLC</v>
      </c>
    </row>
    <row r="395" spans="1:7" x14ac:dyDescent="0.35">
      <c r="A395" t="s">
        <v>3007</v>
      </c>
      <c r="B395" t="s">
        <v>152</v>
      </c>
      <c r="C395" s="577">
        <v>1</v>
      </c>
      <c r="D395" s="316">
        <v>425610</v>
      </c>
      <c r="G395" t="str">
        <f>_xlfn.XLOOKUP(A395,'SKJULT DATA'!$O$10:$O$3274,'SKJULT DATA'!$B$10:$B$3274,"")</f>
        <v>HPLC system</v>
      </c>
    </row>
    <row r="396" spans="1:7" x14ac:dyDescent="0.35">
      <c r="A396" t="s">
        <v>3009</v>
      </c>
      <c r="B396" t="s">
        <v>163</v>
      </c>
      <c r="C396" s="577">
        <v>1</v>
      </c>
      <c r="D396" s="316">
        <v>237200</v>
      </c>
      <c r="G396" t="str">
        <f>_xlfn.XLOOKUP(A396,'SKJULT DATA'!$O$10:$O$3274,'SKJULT DATA'!$B$10:$B$3274,"")</f>
        <v>Elzone apparat incl. computer og printer</v>
      </c>
    </row>
    <row r="397" spans="1:7" x14ac:dyDescent="0.35">
      <c r="A397" t="s">
        <v>3015</v>
      </c>
      <c r="B397" t="s">
        <v>152</v>
      </c>
      <c r="C397" s="577">
        <v>1</v>
      </c>
      <c r="D397" s="316">
        <v>2476199.3199999998</v>
      </c>
      <c r="G397" t="str">
        <f>_xlfn.XLOOKUP(A397,'SKJULT DATA'!$O$10:$O$3274,'SKJULT DATA'!$B$10:$B$3274,"")</f>
        <v>GC-Q-TOF + Q-TOF</v>
      </c>
    </row>
    <row r="398" spans="1:7" x14ac:dyDescent="0.35">
      <c r="A398" t="s">
        <v>3019</v>
      </c>
      <c r="B398" t="s">
        <v>152</v>
      </c>
      <c r="C398" s="577">
        <v>1</v>
      </c>
      <c r="D398" s="316">
        <v>408000</v>
      </c>
      <c r="G398" t="str">
        <f>_xlfn.XLOOKUP(A398,'SKJULT DATA'!$O$10:$O$3274,'SKJULT DATA'!$B$10:$B$3274,"")</f>
        <v>Måling af protein størrelse</v>
      </c>
    </row>
    <row r="399" spans="1:7" x14ac:dyDescent="0.35">
      <c r="A399" t="s">
        <v>3023</v>
      </c>
      <c r="B399" t="s">
        <v>260</v>
      </c>
      <c r="C399" s="577">
        <v>0</v>
      </c>
      <c r="D399" s="316">
        <v>506503</v>
      </c>
      <c r="G399" t="str">
        <f>_xlfn.XLOOKUP(A399,'SKJULT DATA'!$O$10:$O$3274,'SKJULT DATA'!$B$10:$B$3274,"")</f>
        <v>Dexa scanner</v>
      </c>
    </row>
    <row r="400" spans="1:7" x14ac:dyDescent="0.35">
      <c r="A400" t="s">
        <v>3030</v>
      </c>
      <c r="B400" t="s">
        <v>260</v>
      </c>
      <c r="C400" s="577">
        <v>1</v>
      </c>
      <c r="D400" s="316">
        <v>292000</v>
      </c>
      <c r="G400" t="str">
        <f>_xlfn.XLOOKUP(A400,'SKJULT DATA'!$O$10:$O$3274,'SKJULT DATA'!$B$10:$B$3274,"")</f>
        <v>Dynamisk Lysspredningsapparat</v>
      </c>
    </row>
    <row r="401" spans="1:7" x14ac:dyDescent="0.35">
      <c r="A401" t="s">
        <v>3036</v>
      </c>
      <c r="B401" t="s">
        <v>163</v>
      </c>
      <c r="C401" s="577">
        <v>0</v>
      </c>
      <c r="D401" s="316">
        <v>207703.1</v>
      </c>
      <c r="G401" t="str">
        <f>_xlfn.XLOOKUP(A401,'SKJULT DATA'!$O$10:$O$3274,'SKJULT DATA'!$B$10:$B$3274,"")</f>
        <v>Atomic force microscope (AFM)</v>
      </c>
    </row>
    <row r="402" spans="1:7" x14ac:dyDescent="0.35">
      <c r="A402" t="s">
        <v>3041</v>
      </c>
      <c r="B402" t="s">
        <v>163</v>
      </c>
      <c r="C402" s="577">
        <v>0</v>
      </c>
      <c r="D402" s="316">
        <v>1533978.75</v>
      </c>
      <c r="G402" t="str">
        <f>_xlfn.XLOOKUP(A402,'SKJULT DATA'!$O$10:$O$3274,'SKJULT DATA'!$B$10:$B$3274,"")</f>
        <v>Studenterhus Odense</v>
      </c>
    </row>
    <row r="403" spans="1:7" x14ac:dyDescent="0.35">
      <c r="A403" t="s">
        <v>8617</v>
      </c>
      <c r="B403" t="s">
        <v>163</v>
      </c>
      <c r="C403" s="577">
        <v>1</v>
      </c>
      <c r="D403" s="316">
        <v>199121.48</v>
      </c>
      <c r="G403" t="str">
        <f>_xlfn.XLOOKUP(A403,'SKJULT DATA'!$O$10:$O$3274,'SKJULT DATA'!$B$10:$B$3274,"")</f>
        <v>Spectrum analyzer og scanner</v>
      </c>
    </row>
    <row r="404" spans="1:7" x14ac:dyDescent="0.35">
      <c r="A404" t="s">
        <v>3045</v>
      </c>
      <c r="B404" t="s">
        <v>260</v>
      </c>
      <c r="C404" s="577">
        <v>1</v>
      </c>
      <c r="D404" s="316">
        <v>208500</v>
      </c>
      <c r="G404" t="str">
        <f>_xlfn.XLOOKUP(A404,'SKJULT DATA'!$O$10:$O$3274,'SKJULT DATA'!$B$10:$B$3274,"")</f>
        <v>EasyMax</v>
      </c>
    </row>
    <row r="405" spans="1:7" x14ac:dyDescent="0.35">
      <c r="A405" t="s">
        <v>3050</v>
      </c>
      <c r="B405" t="s">
        <v>260</v>
      </c>
      <c r="C405" s="577">
        <v>0</v>
      </c>
      <c r="D405" s="316">
        <v>385865</v>
      </c>
      <c r="G405" t="str">
        <f>_xlfn.XLOOKUP(A405,'SKJULT DATA'!$O$10:$O$3274,'SKJULT DATA'!$B$10:$B$3274,"")</f>
        <v>ReactIR</v>
      </c>
    </row>
    <row r="406" spans="1:7" x14ac:dyDescent="0.35">
      <c r="A406" t="s">
        <v>3054</v>
      </c>
      <c r="B406" t="s">
        <v>2190</v>
      </c>
      <c r="C406" s="577">
        <v>1</v>
      </c>
      <c r="D406" s="316">
        <v>741380</v>
      </c>
      <c r="G406" t="str">
        <f>_xlfn.XLOOKUP(A406,'SKJULT DATA'!$O$10:$O$3274,'SKJULT DATA'!$B$10:$B$3274,"")</f>
        <v>Audiologisk Diagnostics computersystem</v>
      </c>
    </row>
    <row r="407" spans="1:7" x14ac:dyDescent="0.35">
      <c r="A407" t="s">
        <v>3060</v>
      </c>
      <c r="B407" t="s">
        <v>260</v>
      </c>
      <c r="C407" s="577">
        <v>1</v>
      </c>
      <c r="D407" s="316">
        <v>6693539.2999999998</v>
      </c>
      <c r="G407" t="str">
        <f>_xlfn.XLOOKUP(A407,'SKJULT DATA'!$O$10:$O$3274,'SKJULT DATA'!$B$10:$B$3274,"")</f>
        <v>Mikroskop</v>
      </c>
    </row>
    <row r="408" spans="1:7" x14ac:dyDescent="0.35">
      <c r="A408" t="s">
        <v>3064</v>
      </c>
      <c r="B408" t="s">
        <v>163</v>
      </c>
      <c r="C408" s="577">
        <v>0</v>
      </c>
      <c r="D408" s="316">
        <v>139028</v>
      </c>
      <c r="G408" t="str">
        <f>_xlfn.XLOOKUP(A408,'SKJULT DATA'!$O$10:$O$3274,'SKJULT DATA'!$B$10:$B$3274,"")</f>
        <v>Vibrationsanalyse-udstyr</v>
      </c>
    </row>
    <row r="409" spans="1:7" x14ac:dyDescent="0.35">
      <c r="A409" t="s">
        <v>3070</v>
      </c>
      <c r="B409" t="s">
        <v>260</v>
      </c>
      <c r="C409" s="577">
        <v>0</v>
      </c>
      <c r="D409" s="316">
        <v>148899</v>
      </c>
      <c r="G409" t="str">
        <f>_xlfn.XLOOKUP(A409,'SKJULT DATA'!$O$10:$O$3274,'SKJULT DATA'!$B$10:$B$3274,"")</f>
        <v>EMG system</v>
      </c>
    </row>
    <row r="410" spans="1:7" x14ac:dyDescent="0.35">
      <c r="A410" t="s">
        <v>3075</v>
      </c>
      <c r="B410" t="s">
        <v>163</v>
      </c>
      <c r="C410" s="577">
        <v>1</v>
      </c>
      <c r="D410" s="316">
        <v>452850.4</v>
      </c>
      <c r="G410" t="str">
        <f>_xlfn.XLOOKUP(A410,'SKJULT DATA'!$O$10:$O$3274,'SKJULT DATA'!$B$10:$B$3274,"")</f>
        <v>Partikelanalysator</v>
      </c>
    </row>
    <row r="411" spans="1:7" x14ac:dyDescent="0.35">
      <c r="A411" t="s">
        <v>3082</v>
      </c>
      <c r="B411" t="s">
        <v>152</v>
      </c>
      <c r="C411" s="577">
        <v>1</v>
      </c>
      <c r="D411" s="316">
        <v>385792</v>
      </c>
      <c r="G411" t="str">
        <f>_xlfn.XLOOKUP(A411,'SKJULT DATA'!$O$10:$O$3274,'SKJULT DATA'!$B$10:$B$3274,"")</f>
        <v>imager</v>
      </c>
    </row>
    <row r="412" spans="1:7" x14ac:dyDescent="0.35">
      <c r="A412" t="s">
        <v>8618</v>
      </c>
      <c r="B412" t="s">
        <v>260</v>
      </c>
      <c r="C412" s="577">
        <v>2</v>
      </c>
      <c r="D412" s="316">
        <v>250923.55</v>
      </c>
      <c r="G412" t="str">
        <f>_xlfn.XLOOKUP(A412,'SKJULT DATA'!$O$10:$O$3274,'SKJULT DATA'!$B$10:$B$3274,"")</f>
        <v>Mikroskop udstyr</v>
      </c>
    </row>
    <row r="413" spans="1:7" x14ac:dyDescent="0.35">
      <c r="A413" t="s">
        <v>3088</v>
      </c>
      <c r="B413" t="s">
        <v>163</v>
      </c>
      <c r="C413" s="577">
        <v>1</v>
      </c>
      <c r="D413" s="316">
        <v>399743.07</v>
      </c>
      <c r="G413" t="str">
        <f>_xlfn.XLOOKUP(A413,'SKJULT DATA'!$O$10:$O$3274,'SKJULT DATA'!$B$10:$B$3274,"")</f>
        <v>Time-correlated Single Photon Counting System</v>
      </c>
    </row>
    <row r="414" spans="1:7" x14ac:dyDescent="0.35">
      <c r="A414" t="s">
        <v>3095</v>
      </c>
      <c r="B414" t="s">
        <v>163</v>
      </c>
      <c r="C414" s="577">
        <v>1</v>
      </c>
      <c r="D414" s="316">
        <v>115000</v>
      </c>
      <c r="G414" t="str">
        <f>_xlfn.XLOOKUP(A414,'SKJULT DATA'!$O$10:$O$3274,'SKJULT DATA'!$B$10:$B$3274,"")</f>
        <v>Elektrokemisk reduktionsceller</v>
      </c>
    </row>
    <row r="415" spans="1:7" x14ac:dyDescent="0.35">
      <c r="A415" t="s">
        <v>3102</v>
      </c>
      <c r="B415" t="s">
        <v>163</v>
      </c>
      <c r="C415" s="577">
        <v>1</v>
      </c>
      <c r="D415" s="316">
        <v>116180.1</v>
      </c>
      <c r="G415" t="str">
        <f>_xlfn.XLOOKUP(A415,'SKJULT DATA'!$O$10:$O$3274,'SKJULT DATA'!$B$10:$B$3274,"")</f>
        <v>HPLC udstyr</v>
      </c>
    </row>
    <row r="416" spans="1:7" x14ac:dyDescent="0.35">
      <c r="A416" t="s">
        <v>3104</v>
      </c>
      <c r="B416" t="s">
        <v>152</v>
      </c>
      <c r="C416" s="577">
        <v>1</v>
      </c>
      <c r="D416" s="316">
        <v>102761.38</v>
      </c>
      <c r="G416" t="str">
        <f>_xlfn.XLOOKUP(A416,'SKJULT DATA'!$O$10:$O$3274,'SKJULT DATA'!$B$10:$B$3274,"")</f>
        <v>FLIM system - detektor</v>
      </c>
    </row>
    <row r="417" spans="1:7" x14ac:dyDescent="0.35">
      <c r="A417" t="s">
        <v>3109</v>
      </c>
      <c r="B417" t="s">
        <v>260</v>
      </c>
      <c r="C417" s="577">
        <v>1</v>
      </c>
      <c r="D417" s="316">
        <v>231613.9</v>
      </c>
      <c r="G417" t="str">
        <f>_xlfn.XLOOKUP(A417,'SKJULT DATA'!$O$10:$O$3274,'SKJULT DATA'!$B$10:$B$3274,"")</f>
        <v>Laser Diffraction Particle Size Analyser</v>
      </c>
    </row>
    <row r="418" spans="1:7" x14ac:dyDescent="0.35">
      <c r="A418" t="s">
        <v>3111</v>
      </c>
      <c r="B418" t="s">
        <v>152</v>
      </c>
      <c r="C418" s="577">
        <v>0</v>
      </c>
      <c r="D418" s="316">
        <v>446000</v>
      </c>
      <c r="G418" t="str">
        <f>_xlfn.XLOOKUP(A418,'SKJULT DATA'!$O$10:$O$3274,'SKJULT DATA'!$B$10:$B$3274,"")</f>
        <v>Prøvehåndteringsrobot (Roberto)</v>
      </c>
    </row>
    <row r="419" spans="1:7" x14ac:dyDescent="0.35">
      <c r="A419" t="s">
        <v>3117</v>
      </c>
      <c r="B419" t="s">
        <v>260</v>
      </c>
      <c r="C419" s="577">
        <v>0</v>
      </c>
      <c r="D419" s="316">
        <v>393869.52</v>
      </c>
      <c r="G419" t="str">
        <f>_xlfn.XLOOKUP(A419,'SKJULT DATA'!$O$10:$O$3274,'SKJULT DATA'!$B$10:$B$3274,"")</f>
        <v>HPLC-delen af MSudstyr</v>
      </c>
    </row>
    <row r="420" spans="1:7" x14ac:dyDescent="0.35">
      <c r="A420" t="s">
        <v>3122</v>
      </c>
      <c r="B420" t="s">
        <v>260</v>
      </c>
      <c r="C420" s="577">
        <v>1</v>
      </c>
      <c r="D420" s="316">
        <v>169513.48</v>
      </c>
      <c r="G420" t="str">
        <f>_xlfn.XLOOKUP(A420,'SKJULT DATA'!$O$10:$O$3274,'SKJULT DATA'!$B$10:$B$3274,"")</f>
        <v>Gaskromatograf (GC4)</v>
      </c>
    </row>
    <row r="421" spans="1:7" x14ac:dyDescent="0.35">
      <c r="A421" t="s">
        <v>3126</v>
      </c>
      <c r="B421" t="s">
        <v>260</v>
      </c>
      <c r="C421" s="577">
        <v>1</v>
      </c>
      <c r="D421" s="316">
        <v>200046.32</v>
      </c>
      <c r="G421" t="str">
        <f>_xlfn.XLOOKUP(A421,'SKJULT DATA'!$O$10:$O$3274,'SKJULT DATA'!$B$10:$B$3274,"")</f>
        <v>AAS+GTA</v>
      </c>
    </row>
    <row r="422" spans="1:7" x14ac:dyDescent="0.35">
      <c r="A422" t="s">
        <v>3130</v>
      </c>
      <c r="B422" t="s">
        <v>260</v>
      </c>
      <c r="C422" s="577">
        <v>0</v>
      </c>
      <c r="D422" s="316">
        <v>1877653.11</v>
      </c>
      <c r="G422" t="str">
        <f>_xlfn.XLOOKUP(A422,'SKJULT DATA'!$O$10:$O$3274,'SKJULT DATA'!$B$10:$B$3274,"")</f>
        <v>MS del 1</v>
      </c>
    </row>
    <row r="423" spans="1:7" x14ac:dyDescent="0.35">
      <c r="A423" t="s">
        <v>3134</v>
      </c>
      <c r="B423" t="s">
        <v>260</v>
      </c>
      <c r="C423" s="577">
        <v>0</v>
      </c>
      <c r="D423" s="316">
        <v>245957.7</v>
      </c>
      <c r="G423" t="str">
        <f>_xlfn.XLOOKUP(A423,'SKJULT DATA'!$O$10:$O$3274,'SKJULT DATA'!$B$10:$B$3274,"")</f>
        <v>Opstandningssystem til mus IVC reol</v>
      </c>
    </row>
    <row r="424" spans="1:7" x14ac:dyDescent="0.35">
      <c r="A424" t="s">
        <v>3138</v>
      </c>
      <c r="B424" t="s">
        <v>163</v>
      </c>
      <c r="C424" s="577">
        <v>0</v>
      </c>
      <c r="D424" s="316">
        <v>104700</v>
      </c>
      <c r="G424" t="str">
        <f>_xlfn.XLOOKUP(A424,'SKJULT DATA'!$O$10:$O$3274,'SKJULT DATA'!$B$10:$B$3274,"")</f>
        <v>400 MHz Oscilloscope</v>
      </c>
    </row>
    <row r="425" spans="1:7" x14ac:dyDescent="0.35">
      <c r="A425" t="s">
        <v>3143</v>
      </c>
      <c r="B425" t="s">
        <v>260</v>
      </c>
      <c r="C425" s="577">
        <v>0</v>
      </c>
      <c r="D425" s="316">
        <v>245957.7</v>
      </c>
      <c r="G425" t="str">
        <f>_xlfn.XLOOKUP(A425,'SKJULT DATA'!$O$10:$O$3274,'SKJULT DATA'!$B$10:$B$3274,"")</f>
        <v>Opstandningssystem til mus IVC reol</v>
      </c>
    </row>
    <row r="426" spans="1:7" x14ac:dyDescent="0.35">
      <c r="A426" t="s">
        <v>3144</v>
      </c>
      <c r="B426" t="s">
        <v>260</v>
      </c>
      <c r="C426" s="577">
        <v>0</v>
      </c>
      <c r="D426" s="316">
        <v>245957.69</v>
      </c>
      <c r="G426" t="str">
        <f>_xlfn.XLOOKUP(A426,'SKJULT DATA'!$O$10:$O$3274,'SKJULT DATA'!$B$10:$B$3274,"")</f>
        <v>Opstaldningssystem til mus IVC reol</v>
      </c>
    </row>
    <row r="427" spans="1:7" x14ac:dyDescent="0.35">
      <c r="A427" t="s">
        <v>8619</v>
      </c>
      <c r="B427" t="s">
        <v>260</v>
      </c>
      <c r="C427" s="577">
        <v>1</v>
      </c>
      <c r="D427" s="316">
        <v>572930.5</v>
      </c>
      <c r="G427" t="str">
        <f>_xlfn.XLOOKUP(A427,'SKJULT DATA'!$O$10:$O$3274,'SKJULT DATA'!$B$10:$B$3274,"")</f>
        <v>Fluorescent image analyser</v>
      </c>
    </row>
    <row r="428" spans="1:7" x14ac:dyDescent="0.35">
      <c r="A428" t="s">
        <v>8620</v>
      </c>
      <c r="B428" t="s">
        <v>260</v>
      </c>
      <c r="C428" s="577">
        <v>1</v>
      </c>
      <c r="D428" s="316">
        <v>219999.46</v>
      </c>
      <c r="G428" t="str">
        <f>_xlfn.XLOOKUP(A428,'SKJULT DATA'!$O$10:$O$3274,'SKJULT DATA'!$B$10:$B$3274,"")</f>
        <v>Kryostat</v>
      </c>
    </row>
    <row r="429" spans="1:7" x14ac:dyDescent="0.35">
      <c r="A429" t="s">
        <v>3146</v>
      </c>
      <c r="B429" t="s">
        <v>260</v>
      </c>
      <c r="C429" s="577">
        <v>1</v>
      </c>
      <c r="D429" s="316">
        <v>186788.64</v>
      </c>
      <c r="G429" t="str">
        <f>_xlfn.XLOOKUP(A429,'SKJULT DATA'!$O$10:$O$3274,'SKJULT DATA'!$B$10:$B$3274,"")</f>
        <v>Pulse peaker til semtosecond laser</v>
      </c>
    </row>
    <row r="430" spans="1:7" x14ac:dyDescent="0.35">
      <c r="A430" t="s">
        <v>8621</v>
      </c>
      <c r="B430" t="s">
        <v>260</v>
      </c>
      <c r="C430" s="577">
        <v>1</v>
      </c>
      <c r="D430" s="316">
        <v>220000</v>
      </c>
      <c r="G430" t="str">
        <f>_xlfn.XLOOKUP(A430,'SKJULT DATA'!$O$10:$O$3274,'SKJULT DATA'!$B$10:$B$3274,"")</f>
        <v>Cyrostat til skæring af væv</v>
      </c>
    </row>
    <row r="431" spans="1:7" x14ac:dyDescent="0.35">
      <c r="A431" t="s">
        <v>3152</v>
      </c>
      <c r="B431" t="s">
        <v>163</v>
      </c>
      <c r="C431" s="577">
        <v>0</v>
      </c>
      <c r="D431" s="316">
        <v>103995.64</v>
      </c>
      <c r="G431" t="str">
        <f>_xlfn.XLOOKUP(A431,'SKJULT DATA'!$O$10:$O$3274,'SKJULT DATA'!$B$10:$B$3274,"")</f>
        <v>Spektrometer</v>
      </c>
    </row>
    <row r="432" spans="1:7" x14ac:dyDescent="0.35">
      <c r="A432" t="s">
        <v>3156</v>
      </c>
      <c r="B432" t="s">
        <v>163</v>
      </c>
      <c r="C432" s="577">
        <v>0</v>
      </c>
      <c r="D432" s="316">
        <v>267623.88</v>
      </c>
      <c r="G432" t="str">
        <f>_xlfn.XLOOKUP(A432,'SKJULT DATA'!$O$10:$O$3274,'SKJULT DATA'!$B$10:$B$3274,"")</f>
        <v>Medicinsk måleudstyr - forstærker og transducerer</v>
      </c>
    </row>
    <row r="433" spans="1:7" x14ac:dyDescent="0.35">
      <c r="A433" t="s">
        <v>3164</v>
      </c>
      <c r="B433" t="s">
        <v>152</v>
      </c>
      <c r="C433" s="577">
        <v>1</v>
      </c>
      <c r="D433" s="316">
        <v>2347200</v>
      </c>
      <c r="G433" t="str">
        <f>_xlfn.XLOOKUP(A433,'SKJULT DATA'!$O$10:$O$3274,'SKJULT DATA'!$B$10:$B$3274,"")</f>
        <v>Cell sorter</v>
      </c>
    </row>
    <row r="434" spans="1:7" x14ac:dyDescent="0.35">
      <c r="A434" t="s">
        <v>3170</v>
      </c>
      <c r="B434" t="s">
        <v>152</v>
      </c>
      <c r="C434" s="577">
        <v>1</v>
      </c>
      <c r="D434" s="316">
        <v>750104.64</v>
      </c>
      <c r="G434" t="str">
        <f>_xlfn.XLOOKUP(A434,'SKJULT DATA'!$O$10:$O$3274,'SKJULT DATA'!$B$10:$B$3274,"")</f>
        <v>Mikroskop</v>
      </c>
    </row>
    <row r="435" spans="1:7" x14ac:dyDescent="0.35">
      <c r="A435" t="s">
        <v>3175</v>
      </c>
      <c r="B435" t="s">
        <v>152</v>
      </c>
      <c r="C435" s="577">
        <v>0</v>
      </c>
      <c r="D435" s="316">
        <v>1450000.01</v>
      </c>
      <c r="G435" t="str">
        <f>_xlfn.XLOOKUP(A435,'SKJULT DATA'!$O$10:$O$3274,'SKJULT DATA'!$B$10:$B$3274,"")</f>
        <v>LC-MS/MS (Morpheus)</v>
      </c>
    </row>
    <row r="436" spans="1:7" x14ac:dyDescent="0.35">
      <c r="A436" t="s">
        <v>8622</v>
      </c>
      <c r="B436" t="s">
        <v>260</v>
      </c>
      <c r="C436" s="577">
        <v>1</v>
      </c>
      <c r="D436" s="316">
        <v>487176.43000000005</v>
      </c>
      <c r="G436" t="str">
        <f>_xlfn.XLOOKUP(A436,'SKJULT DATA'!$O$10:$O$3274,'SKJULT DATA'!$B$10:$B$3274,"")</f>
        <v>Spektrometer (Flourometer)</v>
      </c>
    </row>
    <row r="437" spans="1:7" x14ac:dyDescent="0.35">
      <c r="A437" t="s">
        <v>3180</v>
      </c>
      <c r="B437" t="s">
        <v>163</v>
      </c>
      <c r="C437" s="577">
        <v>0</v>
      </c>
      <c r="D437" s="316">
        <v>126994.25</v>
      </c>
      <c r="G437" t="str">
        <f>_xlfn.XLOOKUP(A437,'SKJULT DATA'!$O$10:$O$3274,'SKJULT DATA'!$B$10:$B$3274,"")</f>
        <v>Vogn 13, 5 pers., brændstof</v>
      </c>
    </row>
    <row r="438" spans="1:7" x14ac:dyDescent="0.35">
      <c r="A438" t="s">
        <v>3185</v>
      </c>
      <c r="B438" t="s">
        <v>152</v>
      </c>
      <c r="C438" s="577">
        <v>0</v>
      </c>
      <c r="D438" s="316">
        <v>218750</v>
      </c>
      <c r="G438" t="str">
        <f>_xlfn.XLOOKUP(A438,'SKJULT DATA'!$O$10:$O$3274,'SKJULT DATA'!$B$10:$B$3274,"")</f>
        <v>Fragment analyzer</v>
      </c>
    </row>
    <row r="439" spans="1:7" x14ac:dyDescent="0.35">
      <c r="A439" t="s">
        <v>3190</v>
      </c>
      <c r="B439" t="s">
        <v>152</v>
      </c>
      <c r="C439" s="577">
        <v>0</v>
      </c>
      <c r="D439" s="316">
        <v>585156</v>
      </c>
      <c r="G439" t="str">
        <f>_xlfn.XLOOKUP(A439,'SKJULT DATA'!$O$10:$O$3274,'SKJULT DATA'!$B$10:$B$3274,"")</f>
        <v>XYZ controler til BX53</v>
      </c>
    </row>
    <row r="440" spans="1:7" x14ac:dyDescent="0.35">
      <c r="A440" t="s">
        <v>3195</v>
      </c>
      <c r="B440" t="s">
        <v>260</v>
      </c>
      <c r="C440" s="577">
        <v>0</v>
      </c>
      <c r="D440" s="316">
        <v>509003</v>
      </c>
      <c r="G440" t="str">
        <f>_xlfn.XLOOKUP(A440,'SKJULT DATA'!$O$10:$O$3274,'SKJULT DATA'!$B$10:$B$3274,"")</f>
        <v>Drejebænk til værkstedet ST-10Y, s/n 3099342</v>
      </c>
    </row>
    <row r="441" spans="1:7" x14ac:dyDescent="0.35">
      <c r="A441" t="s">
        <v>3200</v>
      </c>
      <c r="B441" t="s">
        <v>163</v>
      </c>
      <c r="C441" s="577">
        <v>0</v>
      </c>
      <c r="D441" s="316">
        <v>850000</v>
      </c>
      <c r="G441" t="str">
        <f>_xlfn.XLOOKUP(A441,'SKJULT DATA'!$O$10:$O$3274,'SKJULT DATA'!$B$10:$B$3274,"")</f>
        <v>Digital Image Correlation</v>
      </c>
    </row>
    <row r="442" spans="1:7" x14ac:dyDescent="0.35">
      <c r="A442" t="s">
        <v>3208</v>
      </c>
      <c r="B442" t="s">
        <v>163</v>
      </c>
      <c r="C442" s="577">
        <v>0</v>
      </c>
      <c r="D442" s="316">
        <v>784999.99</v>
      </c>
      <c r="G442" t="str">
        <f>_xlfn.XLOOKUP(A442,'SKJULT DATA'!$O$10:$O$3274,'SKJULT DATA'!$B$10:$B$3274,"")</f>
        <v>Streak Camera System - SDU2020</v>
      </c>
    </row>
    <row r="443" spans="1:7" x14ac:dyDescent="0.35">
      <c r="A443" t="s">
        <v>3212</v>
      </c>
      <c r="B443" t="s">
        <v>260</v>
      </c>
      <c r="C443" s="577">
        <v>0</v>
      </c>
      <c r="D443" s="316">
        <v>125242</v>
      </c>
      <c r="G443" t="str">
        <f>_xlfn.XLOOKUP(A443,'SKJULT DATA'!$O$10:$O$3274,'SKJULT DATA'!$B$10:$B$3274,"")</f>
        <v>Køleunit til det primære serverrum</v>
      </c>
    </row>
    <row r="444" spans="1:7" x14ac:dyDescent="0.35">
      <c r="A444" t="s">
        <v>3218</v>
      </c>
      <c r="B444" t="s">
        <v>845</v>
      </c>
      <c r="C444" s="577">
        <v>0</v>
      </c>
      <c r="D444" s="316">
        <v>156537.5</v>
      </c>
      <c r="G444" t="str">
        <f>_xlfn.XLOOKUP(A444,'SKJULT DATA'!$O$10:$O$3274,'SKJULT DATA'!$B$10:$B$3274,"")</f>
        <v>Ladbil 2 personer TEK BIL 3 (AP75418)</v>
      </c>
    </row>
    <row r="445" spans="1:7" x14ac:dyDescent="0.35">
      <c r="A445" t="s">
        <v>3226</v>
      </c>
      <c r="B445" t="s">
        <v>163</v>
      </c>
      <c r="C445" s="577">
        <v>1</v>
      </c>
      <c r="D445" s="316">
        <v>136804.53</v>
      </c>
      <c r="G445" t="str">
        <f>_xlfn.XLOOKUP(A445,'SKJULT DATA'!$O$10:$O$3274,'SKJULT DATA'!$B$10:$B$3274,"")</f>
        <v>Blitz apparat</v>
      </c>
    </row>
    <row r="446" spans="1:7" x14ac:dyDescent="0.35">
      <c r="A446" t="s">
        <v>3231</v>
      </c>
      <c r="B446" t="s">
        <v>260</v>
      </c>
      <c r="C446" s="577">
        <v>1</v>
      </c>
      <c r="D446" s="316">
        <v>4600000</v>
      </c>
      <c r="G446" t="str">
        <f>_xlfn.XLOOKUP(A446,'SKJULT DATA'!$O$10:$O$3274,'SKJULT DATA'!$B$10:$B$3274,"")</f>
        <v>Mass spectrometer</v>
      </c>
    </row>
    <row r="447" spans="1:7" x14ac:dyDescent="0.35">
      <c r="A447" t="s">
        <v>3237</v>
      </c>
      <c r="B447" t="s">
        <v>260</v>
      </c>
      <c r="C447" s="577">
        <v>1</v>
      </c>
      <c r="D447" s="316">
        <v>1729068</v>
      </c>
      <c r="G447" t="str">
        <f>_xlfn.XLOOKUP(A447,'SKJULT DATA'!$O$10:$O$3274,'SKJULT DATA'!$B$10:$B$3274,"")</f>
        <v>SPR imaging instrument (IBIS MX96) samt spotter (Wasatch CFM)</v>
      </c>
    </row>
    <row r="448" spans="1:7" x14ac:dyDescent="0.35">
      <c r="A448" t="s">
        <v>3242</v>
      </c>
      <c r="B448" t="s">
        <v>2190</v>
      </c>
      <c r="C448" s="577">
        <v>1</v>
      </c>
      <c r="D448" s="316">
        <v>119000</v>
      </c>
      <c r="G448" t="str">
        <f>_xlfn.XLOOKUP(A448,'SKJULT DATA'!$O$10:$O$3274,'SKJULT DATA'!$B$10:$B$3274,"")</f>
        <v>Robotarm og controllerboks</v>
      </c>
    </row>
    <row r="449" spans="1:7" x14ac:dyDescent="0.35">
      <c r="A449" t="s">
        <v>3248</v>
      </c>
      <c r="B449" t="s">
        <v>2190</v>
      </c>
      <c r="C449" s="577">
        <v>1</v>
      </c>
      <c r="D449" s="316">
        <v>167800</v>
      </c>
      <c r="G449" t="str">
        <f>_xlfn.XLOOKUP(A449,'SKJULT DATA'!$O$10:$O$3274,'SKJULT DATA'!$B$10:$B$3274,"")</f>
        <v>Oscilloskop og tilbehør</v>
      </c>
    </row>
    <row r="450" spans="1:7" x14ac:dyDescent="0.35">
      <c r="A450" t="s">
        <v>3253</v>
      </c>
      <c r="B450" t="s">
        <v>845</v>
      </c>
      <c r="C450" s="577">
        <v>0</v>
      </c>
      <c r="D450" s="316">
        <v>174152</v>
      </c>
      <c r="G450" t="str">
        <f>_xlfn.XLOOKUP(A450,'SKJULT DATA'!$O$10:$O$3274,'SKJULT DATA'!$B$10:$B$3274,"")</f>
        <v>Vogn 12, 3 pers., brændstof</v>
      </c>
    </row>
    <row r="451" spans="1:7" x14ac:dyDescent="0.35">
      <c r="A451" t="s">
        <v>3258</v>
      </c>
      <c r="B451" t="s">
        <v>163</v>
      </c>
      <c r="C451" s="577">
        <v>0</v>
      </c>
      <c r="D451" s="316">
        <v>256875</v>
      </c>
      <c r="G451" t="str">
        <f>_xlfn.XLOOKUP(A451,'SKJULT DATA'!$O$10:$O$3274,'SKJULT DATA'!$B$10:$B$3274,"")</f>
        <v>Vogn 21, 9 pers., brændstof</v>
      </c>
    </row>
    <row r="452" spans="1:7" x14ac:dyDescent="0.35">
      <c r="A452" t="s">
        <v>3263</v>
      </c>
      <c r="B452" t="s">
        <v>260</v>
      </c>
      <c r="C452" s="577">
        <v>0</v>
      </c>
      <c r="D452" s="316">
        <v>2171195.5063749999</v>
      </c>
      <c r="G452" t="str">
        <f>_xlfn.XLOOKUP(A452,'SKJULT DATA'!$O$10:$O$3274,'SKJULT DATA'!$B$10:$B$3274,"")</f>
        <v>Vandskæremaskine</v>
      </c>
    </row>
    <row r="453" spans="1:7" x14ac:dyDescent="0.35">
      <c r="A453" t="s">
        <v>8623</v>
      </c>
      <c r="B453" t="s">
        <v>260</v>
      </c>
      <c r="C453" s="577">
        <v>1</v>
      </c>
      <c r="D453" s="316">
        <v>2214713.75</v>
      </c>
      <c r="G453" t="str">
        <f>_xlfn.XLOOKUP(A453,'SKJULT DATA'!$O$10:$O$3274,'SKJULT DATA'!$B$10:$B$3274,"")</f>
        <v>Deponerings cluster system - SDU2020</v>
      </c>
    </row>
    <row r="454" spans="1:7" x14ac:dyDescent="0.35">
      <c r="A454" t="s">
        <v>3269</v>
      </c>
      <c r="B454" t="s">
        <v>152</v>
      </c>
      <c r="C454" s="577">
        <v>1</v>
      </c>
      <c r="D454" s="316">
        <v>200000</v>
      </c>
      <c r="G454" t="str">
        <f>_xlfn.XLOOKUP(A454,'SKJULT DATA'!$O$10:$O$3274,'SKJULT DATA'!$B$10:$B$3274,"")</f>
        <v>Blodgas analysator</v>
      </c>
    </row>
    <row r="455" spans="1:7" x14ac:dyDescent="0.35">
      <c r="A455" t="s">
        <v>3276</v>
      </c>
      <c r="B455" t="s">
        <v>163</v>
      </c>
      <c r="C455" s="577">
        <v>1</v>
      </c>
      <c r="D455" s="316">
        <v>122645</v>
      </c>
      <c r="G455" t="str">
        <f>_xlfn.XLOOKUP(A455,'SKJULT DATA'!$O$10:$O$3274,'SKJULT DATA'!$B$10:$B$3274,"")</f>
        <v>Imaging System</v>
      </c>
    </row>
    <row r="456" spans="1:7" x14ac:dyDescent="0.35">
      <c r="A456" t="s">
        <v>3283</v>
      </c>
      <c r="B456" t="s">
        <v>152</v>
      </c>
      <c r="C456" s="577">
        <v>0</v>
      </c>
      <c r="D456" s="316">
        <v>112582.8</v>
      </c>
      <c r="G456" t="str">
        <f>_xlfn.XLOOKUP(A456,'SKJULT DATA'!$O$10:$O$3274,'SKJULT DATA'!$B$10:$B$3274,"")</f>
        <v>GC</v>
      </c>
    </row>
    <row r="457" spans="1:7" x14ac:dyDescent="0.35">
      <c r="A457" t="s">
        <v>3287</v>
      </c>
      <c r="B457" t="s">
        <v>152</v>
      </c>
      <c r="C457" s="577">
        <v>0</v>
      </c>
      <c r="D457" s="316">
        <v>197986.14</v>
      </c>
      <c r="G457" t="str">
        <f>_xlfn.XLOOKUP(A457,'SKJULT DATA'!$O$10:$O$3274,'SKJULT DATA'!$B$10:$B$3274,"")</f>
        <v>LC</v>
      </c>
    </row>
    <row r="458" spans="1:7" x14ac:dyDescent="0.35">
      <c r="A458" t="s">
        <v>3291</v>
      </c>
      <c r="B458" t="s">
        <v>163</v>
      </c>
      <c r="C458" s="577">
        <v>0</v>
      </c>
      <c r="D458" s="316">
        <v>140905.20000000001</v>
      </c>
      <c r="G458" t="str">
        <f>_xlfn.XLOOKUP(A458,'SKJULT DATA'!$O$10:$O$3274,'SKJULT DATA'!$B$10:$B$3274,"")</f>
        <v>HPLC med binær pumpe og manuel injektion</v>
      </c>
    </row>
    <row r="459" spans="1:7" x14ac:dyDescent="0.35">
      <c r="A459" t="s">
        <v>3297</v>
      </c>
      <c r="B459" t="s">
        <v>260</v>
      </c>
      <c r="C459" s="577">
        <v>0</v>
      </c>
      <c r="D459" s="316">
        <v>164257.23000000001</v>
      </c>
      <c r="G459" t="str">
        <f>_xlfn.XLOOKUP(A459,'SKJULT DATA'!$O$10:$O$3274,'SKJULT DATA'!$B$10:$B$3274,"")</f>
        <v>Vibrationsdæmpende udstyr</v>
      </c>
    </row>
    <row r="460" spans="1:7" x14ac:dyDescent="0.35">
      <c r="A460" t="s">
        <v>3301</v>
      </c>
      <c r="B460" t="s">
        <v>152</v>
      </c>
      <c r="C460" s="577">
        <v>0</v>
      </c>
      <c r="D460" s="316">
        <v>187096.7</v>
      </c>
      <c r="G460" t="str">
        <f>_xlfn.XLOOKUP(A460,'SKJULT DATA'!$O$10:$O$3274,'SKJULT DATA'!$B$10:$B$3274,"")</f>
        <v>HPLC</v>
      </c>
    </row>
    <row r="461" spans="1:7" x14ac:dyDescent="0.35">
      <c r="A461" t="s">
        <v>8624</v>
      </c>
      <c r="B461" t="s">
        <v>260</v>
      </c>
      <c r="C461" s="577">
        <v>1</v>
      </c>
      <c r="D461" s="316">
        <v>10278107.800000001</v>
      </c>
      <c r="G461" t="str">
        <f>_xlfn.XLOOKUP(A461,'SKJULT DATA'!$O$10:$O$3274,'SKJULT DATA'!$B$10:$B$3274,"")</f>
        <v>Imaging and fabrication of nano-scale structures</v>
      </c>
    </row>
    <row r="462" spans="1:7" x14ac:dyDescent="0.35">
      <c r="A462" t="s">
        <v>3304</v>
      </c>
      <c r="B462" t="s">
        <v>152</v>
      </c>
      <c r="C462" s="577">
        <v>0</v>
      </c>
      <c r="D462" s="316">
        <v>1345000</v>
      </c>
      <c r="G462" t="str">
        <f>_xlfn.XLOOKUP(A462,'SKJULT DATA'!$O$10:$O$3274,'SKJULT DATA'!$B$10:$B$3274,"")</f>
        <v>LC-QTOF (Brutalis)</v>
      </c>
    </row>
    <row r="463" spans="1:7" x14ac:dyDescent="0.35">
      <c r="A463" t="s">
        <v>3312</v>
      </c>
      <c r="B463" t="s">
        <v>260</v>
      </c>
      <c r="C463" s="577">
        <v>1</v>
      </c>
      <c r="D463" s="316">
        <v>285080.09999999998</v>
      </c>
      <c r="G463" t="str">
        <f>_xlfn.XLOOKUP(A463,'SKJULT DATA'!$O$10:$O$3274,'SKJULT DATA'!$B$10:$B$3274,"")</f>
        <v>Mikroskopi (Fluorscens, lys, fasekontrast)</v>
      </c>
    </row>
    <row r="464" spans="1:7" x14ac:dyDescent="0.35">
      <c r="A464" t="s">
        <v>3317</v>
      </c>
      <c r="B464" t="s">
        <v>152</v>
      </c>
      <c r="C464" s="577">
        <v>1</v>
      </c>
      <c r="D464" s="316">
        <v>135237.79999999999</v>
      </c>
      <c r="G464" t="str">
        <f>_xlfn.XLOOKUP(A464,'SKJULT DATA'!$O$10:$O$3274,'SKJULT DATA'!$B$10:$B$3274,"")</f>
        <v>Dissociator</v>
      </c>
    </row>
    <row r="465" spans="1:7" x14ac:dyDescent="0.35">
      <c r="A465" t="s">
        <v>3324</v>
      </c>
      <c r="B465" t="s">
        <v>163</v>
      </c>
      <c r="C465" s="577">
        <v>1</v>
      </c>
      <c r="D465" s="316">
        <v>120000</v>
      </c>
      <c r="G465" t="str">
        <f>_xlfn.XLOOKUP(A465,'SKJULT DATA'!$O$10:$O$3274,'SKJULT DATA'!$B$10:$B$3274,"")</f>
        <v>Wallac DBS Puncher</v>
      </c>
    </row>
    <row r="466" spans="1:7" x14ac:dyDescent="0.35">
      <c r="A466" t="s">
        <v>3334</v>
      </c>
      <c r="B466" t="s">
        <v>260</v>
      </c>
      <c r="C466" s="577">
        <v>0</v>
      </c>
      <c r="D466" s="316">
        <v>905645</v>
      </c>
      <c r="G466" t="str">
        <f>_xlfn.XLOOKUP(A466,'SKJULT DATA'!$O$10:$O$3274,'SKJULT DATA'!$B$10:$B$3274,"")</f>
        <v>Undervisningslokale U150</v>
      </c>
    </row>
    <row r="467" spans="1:7" x14ac:dyDescent="0.35">
      <c r="A467" t="s">
        <v>3337</v>
      </c>
      <c r="B467" t="s">
        <v>260</v>
      </c>
      <c r="C467" s="577">
        <v>0</v>
      </c>
      <c r="D467" s="316">
        <v>1135619.56</v>
      </c>
      <c r="G467" t="str">
        <f>_xlfn.XLOOKUP(A467,'SKJULT DATA'!$O$10:$O$3274,'SKJULT DATA'!$B$10:$B$3274,"")</f>
        <v>Stillezone Alsion</v>
      </c>
    </row>
    <row r="468" spans="1:7" x14ac:dyDescent="0.35">
      <c r="A468" t="s">
        <v>3340</v>
      </c>
      <c r="B468" t="s">
        <v>260</v>
      </c>
      <c r="C468" s="577">
        <v>0</v>
      </c>
      <c r="D468" s="316">
        <v>141703.56</v>
      </c>
      <c r="G468" t="str">
        <f>_xlfn.XLOOKUP(A468,'SKJULT DATA'!$O$10:$O$3274,'SKJULT DATA'!$B$10:$B$3274,"")</f>
        <v>Lokaler til Design og kommunikation</v>
      </c>
    </row>
    <row r="469" spans="1:7" x14ac:dyDescent="0.35">
      <c r="A469" t="s">
        <v>3344</v>
      </c>
      <c r="B469" t="s">
        <v>260</v>
      </c>
      <c r="C469" s="577">
        <v>0</v>
      </c>
      <c r="D469" s="316">
        <v>220264.14</v>
      </c>
      <c r="G469" t="str">
        <f>_xlfn.XLOOKUP(A469,'SKJULT DATA'!$O$10:$O$3274,'SKJULT DATA'!$B$10:$B$3274,"")</f>
        <v>DSB lokaler ombygget til kontorer</v>
      </c>
    </row>
    <row r="470" spans="1:7" x14ac:dyDescent="0.35">
      <c r="A470" t="s">
        <v>3347</v>
      </c>
      <c r="B470" t="s">
        <v>163</v>
      </c>
      <c r="C470" s="577">
        <v>0</v>
      </c>
      <c r="D470" s="316">
        <v>113250</v>
      </c>
      <c r="G470" t="str">
        <f>_xlfn.XLOOKUP(A470,'SKJULT DATA'!$O$10:$O$3274,'SKJULT DATA'!$B$10:$B$3274,"")</f>
        <v>Chemidoc XRS</v>
      </c>
    </row>
    <row r="471" spans="1:7" x14ac:dyDescent="0.35">
      <c r="A471" t="s">
        <v>3353</v>
      </c>
      <c r="B471" t="s">
        <v>163</v>
      </c>
      <c r="C471" s="577">
        <v>0</v>
      </c>
      <c r="D471" s="316">
        <v>379633</v>
      </c>
      <c r="G471" t="str">
        <f>_xlfn.XLOOKUP(A471,'SKJULT DATA'!$O$10:$O$3274,'SKJULT DATA'!$B$10:$B$3274,"")</f>
        <v>Scanning Probe Microscope - Solver - P47 - Pro</v>
      </c>
    </row>
    <row r="472" spans="1:7" x14ac:dyDescent="0.35">
      <c r="A472" t="s">
        <v>3358</v>
      </c>
      <c r="B472" t="s">
        <v>163</v>
      </c>
      <c r="C472" s="577">
        <v>0</v>
      </c>
      <c r="D472" s="316">
        <v>250000</v>
      </c>
      <c r="G472" t="str">
        <f>_xlfn.XLOOKUP(A472,'SKJULT DATA'!$O$10:$O$3274,'SKJULT DATA'!$B$10:$B$3274,"")</f>
        <v>scanner</v>
      </c>
    </row>
    <row r="473" spans="1:7" x14ac:dyDescent="0.35">
      <c r="A473" t="s">
        <v>3365</v>
      </c>
      <c r="B473" t="s">
        <v>260</v>
      </c>
      <c r="C473" s="577">
        <v>0</v>
      </c>
      <c r="D473" s="316">
        <v>422589.39</v>
      </c>
      <c r="G473" t="str">
        <f>_xlfn.XLOOKUP(A473,'SKJULT DATA'!$O$10:$O$3274,'SKJULT DATA'!$B$10:$B$3274,"")</f>
        <v>Fakturanr: 113156 Levnr: 556296350301 Leverandør: Gammadata Instrument AB</v>
      </c>
    </row>
    <row r="474" spans="1:7" x14ac:dyDescent="0.35">
      <c r="A474" t="s">
        <v>3368</v>
      </c>
      <c r="B474" t="s">
        <v>260</v>
      </c>
      <c r="C474" s="577">
        <v>0</v>
      </c>
      <c r="D474" s="316">
        <v>422589.39</v>
      </c>
      <c r="G474" t="str">
        <f>_xlfn.XLOOKUP(A474,'SKJULT DATA'!$O$10:$O$3274,'SKJULT DATA'!$B$10:$B$3274,"")</f>
        <v>Vibrations dæmpende bord 2</v>
      </c>
    </row>
    <row r="475" spans="1:7" x14ac:dyDescent="0.35">
      <c r="A475" t="s">
        <v>3371</v>
      </c>
      <c r="B475" t="s">
        <v>260</v>
      </c>
      <c r="C475" s="577">
        <v>0</v>
      </c>
      <c r="D475" s="316">
        <v>422589.39</v>
      </c>
      <c r="G475" t="str">
        <f>_xlfn.XLOOKUP(A475,'SKJULT DATA'!$O$10:$O$3274,'SKJULT DATA'!$B$10:$B$3274,"")</f>
        <v>Vibrations dæmpende bord 3</v>
      </c>
    </row>
    <row r="476" spans="1:7" x14ac:dyDescent="0.35">
      <c r="A476" t="s">
        <v>3374</v>
      </c>
      <c r="B476" t="s">
        <v>2190</v>
      </c>
      <c r="C476" s="577">
        <v>0</v>
      </c>
      <c r="D476" s="316">
        <v>499000</v>
      </c>
      <c r="G476" t="str">
        <f>_xlfn.XLOOKUP(A476,'SKJULT DATA'!$O$10:$O$3274,'SKJULT DATA'!$B$10:$B$3274,"")</f>
        <v>3D printer</v>
      </c>
    </row>
    <row r="477" spans="1:7" x14ac:dyDescent="0.35">
      <c r="A477" t="s">
        <v>3380</v>
      </c>
      <c r="B477" t="s">
        <v>163</v>
      </c>
      <c r="C477" s="577">
        <v>0</v>
      </c>
      <c r="D477" s="316">
        <v>148808</v>
      </c>
      <c r="G477" t="str">
        <f>_xlfn.XLOOKUP(A477,'SKJULT DATA'!$O$10:$O$3274,'SKJULT DATA'!$B$10:$B$3274,"")</f>
        <v>Analysevægt</v>
      </c>
    </row>
    <row r="478" spans="1:7" x14ac:dyDescent="0.35">
      <c r="A478" t="s">
        <v>3384</v>
      </c>
      <c r="B478" t="s">
        <v>163</v>
      </c>
      <c r="C478" s="577">
        <v>0</v>
      </c>
      <c r="D478" s="316">
        <v>654985</v>
      </c>
      <c r="G478" t="str">
        <f>_xlfn.XLOOKUP(A478,'SKJULT DATA'!$O$10:$O$3274,'SKJULT DATA'!$B$10:$B$3274,"")</f>
        <v>Røntgen pulver diffraktometer</v>
      </c>
    </row>
    <row r="479" spans="1:7" x14ac:dyDescent="0.35">
      <c r="A479" t="s">
        <v>3390</v>
      </c>
      <c r="B479" t="s">
        <v>163</v>
      </c>
      <c r="C479" s="577">
        <v>1</v>
      </c>
      <c r="D479" s="316">
        <v>150000</v>
      </c>
      <c r="G479" t="str">
        <f>_xlfn.XLOOKUP(A479,'SKJULT DATA'!$O$10:$O$3274,'SKJULT DATA'!$B$10:$B$3274,"")</f>
        <v>Power analyser</v>
      </c>
    </row>
    <row r="480" spans="1:7" x14ac:dyDescent="0.35">
      <c r="A480" t="s">
        <v>3394</v>
      </c>
      <c r="B480" t="s">
        <v>163</v>
      </c>
      <c r="C480" s="577">
        <v>0</v>
      </c>
      <c r="D480" s="316">
        <v>111560</v>
      </c>
      <c r="G480" t="str">
        <f>_xlfn.XLOOKUP(A480,'SKJULT DATA'!$O$10:$O$3274,'SKJULT DATA'!$B$10:$B$3274,"")</f>
        <v>Microbølgeovn</v>
      </c>
    </row>
    <row r="481" spans="1:7" x14ac:dyDescent="0.35">
      <c r="A481" t="s">
        <v>3399</v>
      </c>
      <c r="B481" t="s">
        <v>163</v>
      </c>
      <c r="C481" s="577">
        <v>0</v>
      </c>
      <c r="D481" s="316">
        <v>203211.01</v>
      </c>
      <c r="G481" t="str">
        <f>_xlfn.XLOOKUP(A481,'SKJULT DATA'!$O$10:$O$3274,'SKJULT DATA'!$B$10:$B$3274,"")</f>
        <v>Røntgenfluorescens, XRF</v>
      </c>
    </row>
    <row r="482" spans="1:7" x14ac:dyDescent="0.35">
      <c r="A482" t="s">
        <v>3403</v>
      </c>
      <c r="B482" t="s">
        <v>163</v>
      </c>
      <c r="C482" s="577">
        <v>0</v>
      </c>
      <c r="D482" s="316">
        <v>107976.92</v>
      </c>
      <c r="G482" t="str">
        <f>_xlfn.XLOOKUP(A482,'SKJULT DATA'!$O$10:$O$3274,'SKJULT DATA'!$B$10:$B$3274,"")</f>
        <v>OEM Laser</v>
      </c>
    </row>
    <row r="483" spans="1:7" x14ac:dyDescent="0.35">
      <c r="A483" t="s">
        <v>8625</v>
      </c>
      <c r="B483" t="s">
        <v>260</v>
      </c>
      <c r="C483" s="577">
        <v>1</v>
      </c>
      <c r="D483" s="316">
        <v>156810</v>
      </c>
      <c r="G483" t="str">
        <f>_xlfn.XLOOKUP(A483,'SKJULT DATA'!$O$10:$O$3274,'SKJULT DATA'!$B$10:$B$3274,"")</f>
        <v>Cell disruptor</v>
      </c>
    </row>
    <row r="484" spans="1:7" x14ac:dyDescent="0.35">
      <c r="A484" t="s">
        <v>3409</v>
      </c>
      <c r="B484" t="s">
        <v>163</v>
      </c>
      <c r="C484" s="577">
        <v>1</v>
      </c>
      <c r="D484" s="316">
        <v>220000</v>
      </c>
      <c r="G484" t="str">
        <f>_xlfn.XLOOKUP(A484,'SKJULT DATA'!$O$10:$O$3274,'SKJULT DATA'!$B$10:$B$3274,"")</f>
        <v>Transportabelt røntgen udstyr</v>
      </c>
    </row>
    <row r="485" spans="1:7" x14ac:dyDescent="0.35">
      <c r="A485" t="s">
        <v>3415</v>
      </c>
      <c r="B485" t="s">
        <v>163</v>
      </c>
      <c r="C485" s="577">
        <v>1</v>
      </c>
      <c r="D485" s="316">
        <v>331025.43</v>
      </c>
      <c r="G485" t="str">
        <f>_xlfn.XLOOKUP(A485,'SKJULT DATA'!$O$10:$O$3274,'SKJULT DATA'!$B$10:$B$3274,"")</f>
        <v>A spectrometer w single photon sensitive EMCCD camera</v>
      </c>
    </row>
    <row r="486" spans="1:7" x14ac:dyDescent="0.35">
      <c r="A486" t="s">
        <v>3420</v>
      </c>
      <c r="B486" t="s">
        <v>260</v>
      </c>
      <c r="C486" s="577">
        <v>0</v>
      </c>
      <c r="D486" s="316">
        <v>460486.40000000002</v>
      </c>
      <c r="G486" t="str">
        <f>_xlfn.XLOOKUP(A486,'SKJULT DATA'!$O$10:$O$3274,'SKJULT DATA'!$B$10:$B$3274,"")</f>
        <v>Indretning/klargøring af rum til HPC (supercomputer)</v>
      </c>
    </row>
    <row r="487" spans="1:7" x14ac:dyDescent="0.35">
      <c r="A487" t="s">
        <v>8626</v>
      </c>
      <c r="B487" t="s">
        <v>260</v>
      </c>
      <c r="C487" s="577">
        <v>1</v>
      </c>
      <c r="D487" s="316">
        <v>232000</v>
      </c>
      <c r="G487" t="str">
        <f>_xlfn.XLOOKUP(A487,'SKJULT DATA'!$O$10:$O$3274,'SKJULT DATA'!$B$10:$B$3274,"")</f>
        <v>Ultracentrifuge</v>
      </c>
    </row>
    <row r="488" spans="1:7" x14ac:dyDescent="0.35">
      <c r="A488" t="s">
        <v>3423</v>
      </c>
      <c r="B488" t="s">
        <v>260</v>
      </c>
      <c r="C488" s="577">
        <v>0</v>
      </c>
      <c r="D488" s="316">
        <v>397517.27</v>
      </c>
      <c r="G488" t="str">
        <f>_xlfn.XLOOKUP(A488,'SKJULT DATA'!$O$10:$O$3274,'SKJULT DATA'!$B$10:$B$3274,"")</f>
        <v>GC-MS (Ole)</v>
      </c>
    </row>
    <row r="489" spans="1:7" x14ac:dyDescent="0.35">
      <c r="A489" t="s">
        <v>3428</v>
      </c>
      <c r="B489" t="s">
        <v>260</v>
      </c>
      <c r="C489" s="577">
        <v>1</v>
      </c>
      <c r="D489" s="316">
        <v>495000</v>
      </c>
      <c r="G489" t="str">
        <f>_xlfn.XLOOKUP(A489,'SKJULT DATA'!$O$10:$O$3274,'SKJULT DATA'!$B$10:$B$3274,"")</f>
        <v>Autosampler</v>
      </c>
    </row>
    <row r="490" spans="1:7" x14ac:dyDescent="0.35">
      <c r="A490" t="s">
        <v>3433</v>
      </c>
      <c r="B490" t="s">
        <v>260</v>
      </c>
      <c r="C490" s="577">
        <v>0</v>
      </c>
      <c r="D490" s="316">
        <v>1706644.82</v>
      </c>
      <c r="G490" t="str">
        <f>_xlfn.XLOOKUP(A490,'SKJULT DATA'!$O$10:$O$3274,'SKJULT DATA'!$B$10:$B$3274,"")</f>
        <v>Indretning af ORION lab</v>
      </c>
    </row>
    <row r="491" spans="1:7" x14ac:dyDescent="0.35">
      <c r="A491" t="s">
        <v>3435</v>
      </c>
      <c r="B491" t="s">
        <v>260</v>
      </c>
      <c r="C491" s="577">
        <v>0</v>
      </c>
      <c r="D491" s="316">
        <v>765707</v>
      </c>
      <c r="G491" t="str">
        <f>_xlfn.XLOOKUP(A491,'SKJULT DATA'!$O$10:$O$3274,'SKJULT DATA'!$B$10:$B$3274,"")</f>
        <v>Ændring af lokale 301 til ny undervisningsform</v>
      </c>
    </row>
    <row r="492" spans="1:7" x14ac:dyDescent="0.35">
      <c r="A492" t="s">
        <v>3438</v>
      </c>
      <c r="B492" t="s">
        <v>260</v>
      </c>
      <c r="C492" s="577">
        <v>1</v>
      </c>
      <c r="D492" s="316">
        <v>6770000</v>
      </c>
      <c r="G492" t="str">
        <f>_xlfn.XLOOKUP(A492,'SKJULT DATA'!$O$10:$O$3274,'SKJULT DATA'!$B$10:$B$3274,"")</f>
        <v>NMR-spektrometer</v>
      </c>
    </row>
    <row r="493" spans="1:7" x14ac:dyDescent="0.35">
      <c r="A493" t="s">
        <v>3443</v>
      </c>
      <c r="B493" t="s">
        <v>163</v>
      </c>
      <c r="C493" s="577">
        <v>1</v>
      </c>
      <c r="D493" s="316">
        <v>196200</v>
      </c>
      <c r="G493" t="str">
        <f>_xlfn.XLOOKUP(A493,'SKJULT DATA'!$O$10:$O$3274,'SKJULT DATA'!$B$10:$B$3274,"")</f>
        <v>Surface Area and pore analyser</v>
      </c>
    </row>
    <row r="494" spans="1:7" x14ac:dyDescent="0.35">
      <c r="A494" t="s">
        <v>3448</v>
      </c>
      <c r="B494" t="s">
        <v>152</v>
      </c>
      <c r="C494" s="577">
        <v>1</v>
      </c>
      <c r="D494" s="316">
        <v>242974.07999999999</v>
      </c>
      <c r="G494" t="str">
        <f>_xlfn.XLOOKUP(A494,'SKJULT DATA'!$O$10:$O$3274,'SKJULT DATA'!$B$10:$B$3274,"")</f>
        <v>Textur analysator</v>
      </c>
    </row>
    <row r="495" spans="1:7" x14ac:dyDescent="0.35">
      <c r="A495" t="s">
        <v>8627</v>
      </c>
      <c r="B495" t="s">
        <v>152</v>
      </c>
      <c r="C495" s="577">
        <v>1</v>
      </c>
      <c r="D495" s="316">
        <v>372025.49</v>
      </c>
      <c r="G495" t="str">
        <f>_xlfn.XLOOKUP(A495,'SKJULT DATA'!$O$10:$O$3274,'SKJULT DATA'!$B$10:$B$3274,"")</f>
        <v>HPLC med fluorescens dektektor</v>
      </c>
    </row>
    <row r="496" spans="1:7" x14ac:dyDescent="0.35">
      <c r="A496" t="s">
        <v>3454</v>
      </c>
      <c r="B496" t="s">
        <v>152</v>
      </c>
      <c r="C496" s="577">
        <v>1</v>
      </c>
      <c r="D496" s="316">
        <v>212704</v>
      </c>
      <c r="G496" t="str">
        <f>_xlfn.XLOOKUP(A496,'SKJULT DATA'!$O$10:$O$3274,'SKJULT DATA'!$B$10:$B$3274,"")</f>
        <v>HPLC system</v>
      </c>
    </row>
    <row r="497" spans="1:7" x14ac:dyDescent="0.35">
      <c r="A497" t="s">
        <v>3459</v>
      </c>
      <c r="B497" t="s">
        <v>260</v>
      </c>
      <c r="C497" s="577">
        <v>1</v>
      </c>
      <c r="D497" s="316">
        <v>126900</v>
      </c>
      <c r="G497" t="str">
        <f>_xlfn.XLOOKUP(A497,'SKJULT DATA'!$O$10:$O$3274,'SKJULT DATA'!$B$10:$B$3274,"")</f>
        <v>Ultralydsscanner, benyttes af sygeplejersker ved besøg hos projektdeltagere</v>
      </c>
    </row>
    <row r="498" spans="1:7" x14ac:dyDescent="0.35">
      <c r="A498" t="s">
        <v>3467</v>
      </c>
      <c r="B498" t="s">
        <v>260</v>
      </c>
      <c r="C498" s="577">
        <v>1</v>
      </c>
      <c r="D498" s="316">
        <v>126900</v>
      </c>
      <c r="G498" t="str">
        <f>_xlfn.XLOOKUP(A498,'SKJULT DATA'!$O$10:$O$3274,'SKJULT DATA'!$B$10:$B$3274,"")</f>
        <v>Ultralydsscanner, benyttes af sygeplejersker ved besøg hos projektdeltagere</v>
      </c>
    </row>
    <row r="499" spans="1:7" x14ac:dyDescent="0.35">
      <c r="A499" t="s">
        <v>3470</v>
      </c>
      <c r="B499" t="s">
        <v>260</v>
      </c>
      <c r="C499" s="577">
        <v>1</v>
      </c>
      <c r="D499" s="316">
        <v>126900</v>
      </c>
      <c r="G499" t="str">
        <f>_xlfn.XLOOKUP(A499,'SKJULT DATA'!$O$10:$O$3274,'SKJULT DATA'!$B$10:$B$3274,"")</f>
        <v>Ultralydsscanner, benyttes af sygeplejersker ved besøg hos projektdeltagere</v>
      </c>
    </row>
    <row r="500" spans="1:7" x14ac:dyDescent="0.35">
      <c r="A500" t="s">
        <v>3473</v>
      </c>
      <c r="B500" t="s">
        <v>163</v>
      </c>
      <c r="C500" s="577">
        <v>0</v>
      </c>
      <c r="D500" s="316">
        <v>282527.75</v>
      </c>
      <c r="G500" t="str">
        <f>_xlfn.XLOOKUP(A500,'SKJULT DATA'!$O$10:$O$3274,'SKJULT DATA'!$B$10:$B$3274,"")</f>
        <v>Vogn 24, 9 pers., brændstof</v>
      </c>
    </row>
    <row r="501" spans="1:7" x14ac:dyDescent="0.35">
      <c r="A501" t="s">
        <v>3477</v>
      </c>
      <c r="B501" t="s">
        <v>260</v>
      </c>
      <c r="C501" s="577">
        <v>0</v>
      </c>
      <c r="D501" s="316">
        <v>300000</v>
      </c>
      <c r="G501" t="str">
        <f>_xlfn.XLOOKUP(A501,'SKJULT DATA'!$O$10:$O$3274,'SKJULT DATA'!$B$10:$B$3274,"")</f>
        <v>Dataopsamlingsudstyr</v>
      </c>
    </row>
    <row r="502" spans="1:7" x14ac:dyDescent="0.35">
      <c r="A502" t="s">
        <v>8628</v>
      </c>
      <c r="B502" t="s">
        <v>260</v>
      </c>
      <c r="C502" s="577">
        <v>1</v>
      </c>
      <c r="D502" s="316">
        <v>662470.30000000005</v>
      </c>
      <c r="G502" t="str">
        <f>_xlfn.XLOOKUP(A502,'SKJULT DATA'!$O$10:$O$3274,'SKJULT DATA'!$B$10:$B$3274,"")</f>
        <v>Aminosyreanalysator</v>
      </c>
    </row>
    <row r="503" spans="1:7" x14ac:dyDescent="0.35">
      <c r="A503" t="s">
        <v>3481</v>
      </c>
      <c r="B503" t="s">
        <v>152</v>
      </c>
      <c r="C503" s="577">
        <v>0</v>
      </c>
      <c r="D503" s="316">
        <v>160000</v>
      </c>
      <c r="G503" t="str">
        <f>_xlfn.XLOOKUP(A503,'SKJULT DATA'!$O$10:$O$3274,'SKJULT DATA'!$B$10:$B$3274,"")</f>
        <v>Foldemaskine</v>
      </c>
    </row>
    <row r="504" spans="1:7" x14ac:dyDescent="0.35">
      <c r="A504" t="s">
        <v>3486</v>
      </c>
      <c r="B504" t="s">
        <v>152</v>
      </c>
      <c r="C504" s="577">
        <v>0</v>
      </c>
      <c r="D504" s="316">
        <v>234199.97</v>
      </c>
      <c r="G504" t="str">
        <f>_xlfn.XLOOKUP(A504,'SKJULT DATA'!$O$10:$O$3274,'SKJULT DATA'!$B$10:$B$3274,"")</f>
        <v>Handskeboks</v>
      </c>
    </row>
    <row r="505" spans="1:7" x14ac:dyDescent="0.35">
      <c r="A505" t="s">
        <v>3493</v>
      </c>
      <c r="B505" t="s">
        <v>260</v>
      </c>
      <c r="C505" s="577">
        <v>0</v>
      </c>
      <c r="D505" s="316">
        <v>514000</v>
      </c>
      <c r="G505" t="str">
        <f>_xlfn.XLOOKUP(A505,'SKJULT DATA'!$O$10:$O$3274,'SKJULT DATA'!$B$10:$B$3274,"")</f>
        <v>Solafskærmning Kolding</v>
      </c>
    </row>
    <row r="506" spans="1:7" x14ac:dyDescent="0.35">
      <c r="A506" t="s">
        <v>3497</v>
      </c>
      <c r="B506" t="s">
        <v>163</v>
      </c>
      <c r="C506" s="577">
        <v>1</v>
      </c>
      <c r="D506" s="316">
        <v>285000</v>
      </c>
      <c r="G506" t="str">
        <f>_xlfn.XLOOKUP(A506,'SKJULT DATA'!$O$10:$O$3274,'SKJULT DATA'!$B$10:$B$3274,"")</f>
        <v>System til dyrkning af store volumener af eukaryot cellekultur i poser</v>
      </c>
    </row>
    <row r="507" spans="1:7" x14ac:dyDescent="0.35">
      <c r="A507" t="s">
        <v>8629</v>
      </c>
      <c r="B507" t="s">
        <v>260</v>
      </c>
      <c r="C507" s="577">
        <v>0</v>
      </c>
      <c r="D507" s="316">
        <v>782759.16999999993</v>
      </c>
      <c r="G507" t="str">
        <f>_xlfn.XLOOKUP(A507,'SKJULT DATA'!$O$10:$O$3274,'SKJULT DATA'!$B$10:$B$3274,"")</f>
        <v>Nyt Dobbeltlaboriatorie FKF</v>
      </c>
    </row>
    <row r="508" spans="1:7" x14ac:dyDescent="0.35">
      <c r="A508" t="s">
        <v>3502</v>
      </c>
      <c r="B508" t="s">
        <v>260</v>
      </c>
      <c r="C508" s="577">
        <v>0</v>
      </c>
      <c r="D508" s="316">
        <v>378300.7</v>
      </c>
      <c r="G508" t="str">
        <f>_xlfn.XLOOKUP(A508,'SKJULT DATA'!$O$10:$O$3274,'SKJULT DATA'!$B$10:$B$3274,"")</f>
        <v>Vævspræparering</v>
      </c>
    </row>
    <row r="509" spans="1:7" x14ac:dyDescent="0.35">
      <c r="A509" t="s">
        <v>3507</v>
      </c>
      <c r="B509" t="s">
        <v>163</v>
      </c>
      <c r="C509" s="577">
        <v>0</v>
      </c>
      <c r="D509" s="316">
        <v>920000</v>
      </c>
      <c r="G509" t="str">
        <f>_xlfn.XLOOKUP(A509,'SKJULT DATA'!$O$10:$O$3274,'SKJULT DATA'!$B$10:$B$3274,"")</f>
        <v>EVO Massespektrometer</v>
      </c>
    </row>
    <row r="510" spans="1:7" x14ac:dyDescent="0.35">
      <c r="A510" t="s">
        <v>3511</v>
      </c>
      <c r="B510" t="s">
        <v>163</v>
      </c>
      <c r="C510" s="577">
        <v>0</v>
      </c>
      <c r="D510" s="316">
        <v>271124.81</v>
      </c>
      <c r="G510" t="str">
        <f>_xlfn.XLOOKUP(A510,'SKJULT DATA'!$O$10:$O$3274,'SKJULT DATA'!$B$10:$B$3274,"")</f>
        <v>Varioskan Lux (Spektrofotometer)</v>
      </c>
    </row>
    <row r="511" spans="1:7" x14ac:dyDescent="0.35">
      <c r="A511" t="s">
        <v>3515</v>
      </c>
      <c r="B511" t="s">
        <v>260</v>
      </c>
      <c r="C511" s="577">
        <v>0</v>
      </c>
      <c r="D511" s="316">
        <v>219950</v>
      </c>
      <c r="G511" t="str">
        <f>_xlfn.XLOOKUP(A511,'SKJULT DATA'!$O$10:$O$3274,'SKJULT DATA'!$B$10:$B$3274,"")</f>
        <v>Reoler til kister i anatomi</v>
      </c>
    </row>
    <row r="512" spans="1:7" x14ac:dyDescent="0.35">
      <c r="A512" t="s">
        <v>3518</v>
      </c>
      <c r="B512" t="s">
        <v>152</v>
      </c>
      <c r="C512" s="577">
        <v>0</v>
      </c>
      <c r="D512" s="316">
        <v>182025.01</v>
      </c>
      <c r="G512" t="str">
        <f>_xlfn.XLOOKUP(A512,'SKJULT DATA'!$O$10:$O$3274,'SKJULT DATA'!$B$10:$B$3274,"")</f>
        <v>Ergometer testcykel</v>
      </c>
    </row>
    <row r="513" spans="1:7" x14ac:dyDescent="0.35">
      <c r="A513" t="s">
        <v>3524</v>
      </c>
      <c r="B513" t="s">
        <v>152</v>
      </c>
      <c r="C513" s="577">
        <v>0</v>
      </c>
      <c r="D513" s="316">
        <v>128346.7</v>
      </c>
      <c r="G513" t="str">
        <f>_xlfn.XLOOKUP(A513,'SKJULT DATA'!$O$10:$O$3274,'SKJULT DATA'!$B$10:$B$3274,"")</f>
        <v>Apparatur til bestemmelse af iltoptagelse</v>
      </c>
    </row>
    <row r="514" spans="1:7" x14ac:dyDescent="0.35">
      <c r="A514" t="s">
        <v>3530</v>
      </c>
      <c r="B514" t="s">
        <v>152</v>
      </c>
      <c r="C514" s="577">
        <v>0</v>
      </c>
      <c r="D514" s="316">
        <v>128346.7</v>
      </c>
      <c r="G514" t="str">
        <f>_xlfn.XLOOKUP(A514,'SKJULT DATA'!$O$10:$O$3274,'SKJULT DATA'!$B$10:$B$3274,"")</f>
        <v>Apparatur til bestemmelse af iltoptag</v>
      </c>
    </row>
    <row r="515" spans="1:7" x14ac:dyDescent="0.35">
      <c r="A515" t="s">
        <v>3534</v>
      </c>
      <c r="B515" t="s">
        <v>163</v>
      </c>
      <c r="C515" s="577">
        <v>0</v>
      </c>
      <c r="D515" s="316">
        <v>267904</v>
      </c>
      <c r="G515" t="str">
        <f>_xlfn.XLOOKUP(A515,'SKJULT DATA'!$O$10:$O$3274,'SKJULT DATA'!$B$10:$B$3274,"")</f>
        <v>Vibrating flatsheet membrane system</v>
      </c>
    </row>
    <row r="516" spans="1:7" x14ac:dyDescent="0.35">
      <c r="A516" t="s">
        <v>3541</v>
      </c>
      <c r="B516" t="s">
        <v>163</v>
      </c>
      <c r="C516" s="577">
        <v>0</v>
      </c>
      <c r="D516" s="316">
        <v>119000</v>
      </c>
      <c r="G516" t="str">
        <f>_xlfn.XLOOKUP(A516,'SKJULT DATA'!$O$10:$O$3274,'SKJULT DATA'!$B$10:$B$3274,"")</f>
        <v>Robotarm med controller</v>
      </c>
    </row>
    <row r="517" spans="1:7" x14ac:dyDescent="0.35">
      <c r="A517" t="s">
        <v>3545</v>
      </c>
      <c r="B517" t="s">
        <v>260</v>
      </c>
      <c r="C517" s="577">
        <v>0</v>
      </c>
      <c r="D517" s="316">
        <v>1193052.3</v>
      </c>
      <c r="G517" t="str">
        <f>_xlfn.XLOOKUP(A517,'SKJULT DATA'!$O$10:$O$3274,'SKJULT DATA'!$B$10:$B$3274,"")</f>
        <v>3 fasede power sources</v>
      </c>
    </row>
    <row r="518" spans="1:7" x14ac:dyDescent="0.35">
      <c r="A518" t="s">
        <v>8630</v>
      </c>
      <c r="B518" t="s">
        <v>260</v>
      </c>
      <c r="C518" s="577">
        <v>1</v>
      </c>
      <c r="D518" s="316">
        <v>100164</v>
      </c>
      <c r="G518" t="str">
        <f>_xlfn.XLOOKUP(A518,'SKJULT DATA'!$O$10:$O$3274,'SKJULT DATA'!$B$10:$B$3274,"")</f>
        <v>Rotationsmikrotom til skæring af væv</v>
      </c>
    </row>
    <row r="519" spans="1:7" x14ac:dyDescent="0.35">
      <c r="A519" t="s">
        <v>3551</v>
      </c>
      <c r="B519" t="s">
        <v>260</v>
      </c>
      <c r="C519" s="577">
        <v>1</v>
      </c>
      <c r="D519" s="316">
        <v>126845.5</v>
      </c>
      <c r="G519" t="str">
        <f>_xlfn.XLOOKUP(A519,'SKJULT DATA'!$O$10:$O$3274,'SKJULT DATA'!$B$10:$B$3274,"")</f>
        <v>BET - Partikelstørrelse og porøsitatanalyseudstyr</v>
      </c>
    </row>
    <row r="520" spans="1:7" x14ac:dyDescent="0.35">
      <c r="A520" t="s">
        <v>3558</v>
      </c>
      <c r="B520" t="s">
        <v>260</v>
      </c>
      <c r="C520" s="577">
        <v>0</v>
      </c>
      <c r="D520" s="316">
        <v>874304.69</v>
      </c>
      <c r="G520" t="str">
        <f>_xlfn.XLOOKUP(A520,'SKJULT DATA'!$O$10:$O$3274,'SKJULT DATA'!$B$10:$B$3274,"")</f>
        <v>Træk og tryk materiale testmaskine</v>
      </c>
    </row>
    <row r="521" spans="1:7" x14ac:dyDescent="0.35">
      <c r="A521" t="s">
        <v>3563</v>
      </c>
      <c r="B521" t="s">
        <v>163</v>
      </c>
      <c r="C521" s="577">
        <v>0</v>
      </c>
      <c r="D521" s="316">
        <v>215000</v>
      </c>
      <c r="G521" t="str">
        <f>_xlfn.XLOOKUP(A521,'SKJULT DATA'!$O$10:$O$3274,'SKJULT DATA'!$B$10:$B$3274,"")</f>
        <v>Hydraulisk aktuator</v>
      </c>
    </row>
    <row r="522" spans="1:7" x14ac:dyDescent="0.35">
      <c r="A522" t="s">
        <v>3568</v>
      </c>
      <c r="B522" t="s">
        <v>163</v>
      </c>
      <c r="C522" s="577">
        <v>0</v>
      </c>
      <c r="D522" s="316">
        <v>115076.38</v>
      </c>
      <c r="G522" t="str">
        <f>_xlfn.XLOOKUP(A522,'SKJULT DATA'!$O$10:$O$3274,'SKJULT DATA'!$B$10:$B$3274,"")</f>
        <v>Argon ionlaser</v>
      </c>
    </row>
    <row r="523" spans="1:7" x14ac:dyDescent="0.35">
      <c r="A523" t="s">
        <v>3574</v>
      </c>
      <c r="B523" t="s">
        <v>260</v>
      </c>
      <c r="C523" s="577">
        <v>0</v>
      </c>
      <c r="D523" s="316">
        <v>313000</v>
      </c>
      <c r="G523" t="str">
        <f>_xlfn.XLOOKUP(A523,'SKJULT DATA'!$O$10:$O$3274,'SKJULT DATA'!$B$10:$B$3274,"")</f>
        <v>Hass CNC drejebænk</v>
      </c>
    </row>
    <row r="524" spans="1:7" x14ac:dyDescent="0.35">
      <c r="A524" t="s">
        <v>3578</v>
      </c>
      <c r="B524" t="s">
        <v>152</v>
      </c>
      <c r="C524" s="577">
        <v>0</v>
      </c>
      <c r="D524" s="316">
        <v>101000</v>
      </c>
      <c r="G524" t="str">
        <f>_xlfn.XLOOKUP(A524,'SKJULT DATA'!$O$10:$O$3274,'SKJULT DATA'!$B$10:$B$3274,"")</f>
        <v>Frontlæsser som bruges af gartnere</v>
      </c>
    </row>
    <row r="525" spans="1:7" x14ac:dyDescent="0.35">
      <c r="A525" t="s">
        <v>8631</v>
      </c>
      <c r="B525" t="s">
        <v>260</v>
      </c>
      <c r="C525" s="577">
        <v>0</v>
      </c>
      <c r="D525" s="316">
        <v>298847.06</v>
      </c>
      <c r="G525" t="str">
        <f>_xlfn.XLOOKUP(A525,'SKJULT DATA'!$O$10:$O$3274,'SKJULT DATA'!$B$10:$B$3274,"")</f>
        <v>Fluidmekanisk laboratorieudstyr</v>
      </c>
    </row>
    <row r="526" spans="1:7" x14ac:dyDescent="0.35">
      <c r="A526" t="s">
        <v>3583</v>
      </c>
      <c r="B526" t="s">
        <v>260</v>
      </c>
      <c r="C526" s="577">
        <v>0</v>
      </c>
      <c r="D526" s="316">
        <v>968357</v>
      </c>
      <c r="G526" t="str">
        <f>_xlfn.XLOOKUP(A526,'SKJULT DATA'!$O$10:$O$3274,'SKJULT DATA'!$B$10:$B$3274,"")</f>
        <v>Hydraulisk akturatorsystem til styrketest af konstruktioner</v>
      </c>
    </row>
    <row r="527" spans="1:7" x14ac:dyDescent="0.35">
      <c r="A527" t="s">
        <v>3588</v>
      </c>
      <c r="B527" t="s">
        <v>845</v>
      </c>
      <c r="C527" s="577">
        <v>0</v>
      </c>
      <c r="D527" s="316">
        <v>448400</v>
      </c>
      <c r="G527" t="str">
        <f>_xlfn.XLOOKUP(A527,'SKJULT DATA'!$O$10:$O$3274,'SKJULT DATA'!$B$10:$B$3274,"")</f>
        <v>Traktor John Deere</v>
      </c>
    </row>
    <row r="528" spans="1:7" x14ac:dyDescent="0.35">
      <c r="A528" t="s">
        <v>3592</v>
      </c>
      <c r="B528" t="s">
        <v>2190</v>
      </c>
      <c r="C528" s="577">
        <v>0</v>
      </c>
      <c r="D528" s="316">
        <v>161263</v>
      </c>
      <c r="G528" t="str">
        <f>_xlfn.XLOOKUP(A528,'SKJULT DATA'!$O$10:$O$3274,'SKJULT DATA'!$B$10:$B$3274,"")</f>
        <v>Info -og wayfindingstander</v>
      </c>
    </row>
    <row r="529" spans="1:7" x14ac:dyDescent="0.35">
      <c r="A529" t="s">
        <v>3598</v>
      </c>
      <c r="B529" t="s">
        <v>163</v>
      </c>
      <c r="C529" s="577">
        <v>0</v>
      </c>
      <c r="D529" s="316">
        <v>498070</v>
      </c>
      <c r="G529" t="str">
        <f>_xlfn.XLOOKUP(A529,'SKJULT DATA'!$O$10:$O$3274,'SKJULT DATA'!$B$10:$B$3274,"")</f>
        <v>Universal laser inkl. Bofa</v>
      </c>
    </row>
    <row r="530" spans="1:7" x14ac:dyDescent="0.35">
      <c r="A530" t="s">
        <v>3607</v>
      </c>
      <c r="B530" t="s">
        <v>163</v>
      </c>
      <c r="C530" s="577">
        <v>0</v>
      </c>
      <c r="D530" s="316">
        <v>333918.55</v>
      </c>
      <c r="G530" t="str">
        <f>_xlfn.XLOOKUP(A530,'SKJULT DATA'!$O$10:$O$3274,'SKJULT DATA'!$B$10:$B$3274,"")</f>
        <v>Racerbils simulator</v>
      </c>
    </row>
    <row r="531" spans="1:7" x14ac:dyDescent="0.35">
      <c r="A531" t="s">
        <v>8632</v>
      </c>
      <c r="B531" t="s">
        <v>260</v>
      </c>
      <c r="C531" s="577">
        <v>0</v>
      </c>
      <c r="D531" s="316">
        <v>318495.25</v>
      </c>
      <c r="G531" t="str">
        <f>_xlfn.XLOOKUP(A531,'SKJULT DATA'!$O$10:$O$3274,'SKJULT DATA'!$B$10:$B$3274,"")</f>
        <v>Gulvautoklave</v>
      </c>
    </row>
    <row r="532" spans="1:7" x14ac:dyDescent="0.35">
      <c r="A532" t="s">
        <v>3613</v>
      </c>
      <c r="B532" t="s">
        <v>260</v>
      </c>
      <c r="C532" s="577">
        <v>0</v>
      </c>
      <c r="D532" s="316">
        <v>608479.36</v>
      </c>
      <c r="G532" t="str">
        <f>_xlfn.XLOOKUP(A532,'SKJULT DATA'!$O$10:$O$3274,'SKJULT DATA'!$B$10:$B$3274,"")</f>
        <v>Opsætning af glasvægge/døre i.f.m. brandsikring</v>
      </c>
    </row>
    <row r="533" spans="1:7" x14ac:dyDescent="0.35">
      <c r="A533" t="s">
        <v>3616</v>
      </c>
      <c r="B533" t="s">
        <v>163</v>
      </c>
      <c r="C533" s="577">
        <v>0</v>
      </c>
      <c r="D533" s="316">
        <v>215061.73</v>
      </c>
      <c r="G533" t="str">
        <f>_xlfn.XLOOKUP(A533,'SKJULT DATA'!$O$10:$O$3274,'SKJULT DATA'!$B$10:$B$3274,"")</f>
        <v>Solar Simulator</v>
      </c>
    </row>
    <row r="534" spans="1:7" x14ac:dyDescent="0.35">
      <c r="A534" t="s">
        <v>3620</v>
      </c>
      <c r="B534" t="s">
        <v>260</v>
      </c>
      <c r="C534" s="577">
        <v>0</v>
      </c>
      <c r="D534" s="316">
        <v>177918.36</v>
      </c>
      <c r="G534" t="str">
        <f>_xlfn.XLOOKUP(A534,'SKJULT DATA'!$O$10:$O$3274,'SKJULT DATA'!$B$10:$B$3274,"")</f>
        <v>Retssal i kælderen ved SAMF</v>
      </c>
    </row>
    <row r="535" spans="1:7" x14ac:dyDescent="0.35">
      <c r="A535" t="s">
        <v>3623</v>
      </c>
      <c r="B535" t="s">
        <v>163</v>
      </c>
      <c r="C535" s="577">
        <v>0</v>
      </c>
      <c r="D535" s="316">
        <v>144092.5</v>
      </c>
      <c r="G535" t="str">
        <f>_xlfn.XLOOKUP(A535,'SKJULT DATA'!$O$10:$O$3274,'SKJULT DATA'!$B$10:$B$3274,"")</f>
        <v>Vogn 8, 5 pers., brændstof</v>
      </c>
    </row>
    <row r="536" spans="1:7" x14ac:dyDescent="0.35">
      <c r="A536" t="s">
        <v>3627</v>
      </c>
      <c r="B536" t="s">
        <v>260</v>
      </c>
      <c r="C536" s="577">
        <v>0</v>
      </c>
      <c r="D536" s="316">
        <v>100272</v>
      </c>
      <c r="G536" t="str">
        <f>_xlfn.XLOOKUP(A536,'SKJULT DATA'!$O$10:$O$3274,'SKJULT DATA'!$B$10:$B$3274,"")</f>
        <v>Spænddæk (stål til fleksible opstillinger)</v>
      </c>
    </row>
    <row r="537" spans="1:7" x14ac:dyDescent="0.35">
      <c r="A537" t="s">
        <v>3631</v>
      </c>
      <c r="B537" t="s">
        <v>163</v>
      </c>
      <c r="C537" s="577">
        <v>0</v>
      </c>
      <c r="D537" s="316">
        <v>534173</v>
      </c>
      <c r="G537" t="str">
        <f>_xlfn.XLOOKUP(A537,'SKJULT DATA'!$O$10:$O$3274,'SKJULT DATA'!$B$10:$B$3274,"")</f>
        <v>Elemtal Analyzer</v>
      </c>
    </row>
    <row r="538" spans="1:7" x14ac:dyDescent="0.35">
      <c r="A538" t="s">
        <v>3635</v>
      </c>
      <c r="B538" t="s">
        <v>152</v>
      </c>
      <c r="C538" s="577">
        <v>0</v>
      </c>
      <c r="D538" s="316">
        <v>175430</v>
      </c>
      <c r="G538" t="str">
        <f>_xlfn.XLOOKUP(A538,'SKJULT DATA'!$O$10:$O$3274,'SKJULT DATA'!$B$10:$B$3274,"")</f>
        <v>Saltspreder til gartner</v>
      </c>
    </row>
    <row r="539" spans="1:7" x14ac:dyDescent="0.35">
      <c r="A539" t="s">
        <v>3639</v>
      </c>
      <c r="B539" t="s">
        <v>260</v>
      </c>
      <c r="C539" s="577">
        <v>0</v>
      </c>
      <c r="D539" s="316">
        <v>202761.82</v>
      </c>
      <c r="G539" t="str">
        <f>_xlfn.XLOOKUP(A539,'SKJULT DATA'!$O$10:$O$3274,'SKJULT DATA'!$B$10:$B$3274,"")</f>
        <v>LC-MS (HPLC delen)</v>
      </c>
    </row>
    <row r="540" spans="1:7" x14ac:dyDescent="0.35">
      <c r="A540" t="s">
        <v>3643</v>
      </c>
      <c r="B540" t="s">
        <v>260</v>
      </c>
      <c r="C540" s="577">
        <v>0</v>
      </c>
      <c r="D540" s="316">
        <v>127700</v>
      </c>
      <c r="G540" t="str">
        <f>_xlfn.XLOOKUP(A540,'SKJULT DATA'!$O$10:$O$3274,'SKJULT DATA'!$B$10:$B$3274,"")</f>
        <v>Køleranlæg til køling af vand fra hydraulikstation</v>
      </c>
    </row>
    <row r="541" spans="1:7" x14ac:dyDescent="0.35">
      <c r="A541" t="s">
        <v>3648</v>
      </c>
      <c r="B541" t="s">
        <v>260</v>
      </c>
      <c r="C541" s="577">
        <v>0</v>
      </c>
      <c r="D541" s="316">
        <v>991699.8</v>
      </c>
      <c r="G541" t="str">
        <f>_xlfn.XLOOKUP(A541,'SKJULT DATA'!$O$10:$O$3274,'SKJULT DATA'!$B$10:$B$3274,"")</f>
        <v>Flux analyzer for cells measuring respiration and glycolysis</v>
      </c>
    </row>
    <row r="542" spans="1:7" x14ac:dyDescent="0.35">
      <c r="A542" t="s">
        <v>8633</v>
      </c>
      <c r="B542" t="s">
        <v>260</v>
      </c>
      <c r="C542" s="577">
        <v>1</v>
      </c>
      <c r="D542" s="316">
        <v>164200</v>
      </c>
      <c r="G542" t="str">
        <f>_xlfn.XLOOKUP(A542,'SKJULT DATA'!$O$10:$O$3274,'SKJULT DATA'!$B$10:$B$3274,"")</f>
        <v>Måling af vibrationer uden fysisk kontakt</v>
      </c>
    </row>
    <row r="543" spans="1:7" x14ac:dyDescent="0.35">
      <c r="A543" t="s">
        <v>3653</v>
      </c>
      <c r="B543" t="s">
        <v>260</v>
      </c>
      <c r="C543" s="577">
        <v>1</v>
      </c>
      <c r="D543" s="316">
        <v>160000</v>
      </c>
      <c r="G543" t="str">
        <f>_xlfn.XLOOKUP(A543,'SKJULT DATA'!$O$10:$O$3274,'SKJULT DATA'!$B$10:$B$3274,"")</f>
        <v>Kryostat</v>
      </c>
    </row>
    <row r="544" spans="1:7" x14ac:dyDescent="0.35">
      <c r="A544" t="s">
        <v>3658</v>
      </c>
      <c r="B544" t="s">
        <v>163</v>
      </c>
      <c r="C544" s="577">
        <v>0</v>
      </c>
      <c r="D544" s="316">
        <v>175000</v>
      </c>
      <c r="G544" t="str">
        <f>_xlfn.XLOOKUP(A544,'SKJULT DATA'!$O$10:$O$3274,'SKJULT DATA'!$B$10:$B$3274,"")</f>
        <v>Mikroskope til undervisning</v>
      </c>
    </row>
    <row r="545" spans="1:7" x14ac:dyDescent="0.35">
      <c r="A545" t="s">
        <v>3662</v>
      </c>
      <c r="B545" t="s">
        <v>163</v>
      </c>
      <c r="C545" s="577">
        <v>1</v>
      </c>
      <c r="D545" s="316">
        <v>145000</v>
      </c>
      <c r="G545" t="str">
        <f>_xlfn.XLOOKUP(A545,'SKJULT DATA'!$O$10:$O$3274,'SKJULT DATA'!$B$10:$B$3274,"")</f>
        <v>Gas Chromatograf (GC)</v>
      </c>
    </row>
    <row r="546" spans="1:7" x14ac:dyDescent="0.35">
      <c r="A546" t="s">
        <v>3668</v>
      </c>
      <c r="B546" t="s">
        <v>163</v>
      </c>
      <c r="C546" s="577">
        <v>1</v>
      </c>
      <c r="D546" s="316">
        <v>164755.16</v>
      </c>
      <c r="G546" t="str">
        <f>_xlfn.XLOOKUP(A546,'SKJULT DATA'!$O$10:$O$3274,'SKJULT DATA'!$B$10:$B$3274,"")</f>
        <v>Piezo-Scanning-stage and controller</v>
      </c>
    </row>
    <row r="547" spans="1:7" x14ac:dyDescent="0.35">
      <c r="A547" t="s">
        <v>3673</v>
      </c>
      <c r="B547" t="s">
        <v>152</v>
      </c>
      <c r="C547" s="577">
        <v>0</v>
      </c>
      <c r="D547" s="316">
        <v>126500</v>
      </c>
      <c r="G547" t="str">
        <f>_xlfn.XLOOKUP(A547,'SKJULT DATA'!$O$10:$O$3274,'SKJULT DATA'!$B$10:$B$3274,"")</f>
        <v>John Deere  El-gator også kaldet "golfvogn"</v>
      </c>
    </row>
    <row r="548" spans="1:7" x14ac:dyDescent="0.35">
      <c r="A548" t="s">
        <v>3677</v>
      </c>
      <c r="B548" t="s">
        <v>163</v>
      </c>
      <c r="C548" s="577">
        <v>0</v>
      </c>
      <c r="D548" s="316">
        <v>116436</v>
      </c>
      <c r="G548" t="str">
        <f>_xlfn.XLOOKUP(A548,'SKJULT DATA'!$O$10:$O$3274,'SKJULT DATA'!$B$10:$B$3274,"")</f>
        <v>Colorimeter</v>
      </c>
    </row>
    <row r="549" spans="1:7" x14ac:dyDescent="0.35">
      <c r="A549" t="s">
        <v>3682</v>
      </c>
      <c r="B549" t="s">
        <v>163</v>
      </c>
      <c r="C549" s="577">
        <v>0</v>
      </c>
      <c r="D549" s="316">
        <v>420700</v>
      </c>
      <c r="G549" t="str">
        <f>_xlfn.XLOOKUP(A549,'SKJULT DATA'!$O$10:$O$3274,'SKJULT DATA'!$B$10:$B$3274,"")</f>
        <v>2*Test AC/PM motor,servoconfig,1*test synkrongenerator</v>
      </c>
    </row>
    <row r="550" spans="1:7" x14ac:dyDescent="0.35">
      <c r="A550" t="s">
        <v>3687</v>
      </c>
      <c r="B550" t="s">
        <v>163</v>
      </c>
      <c r="C550" s="577">
        <v>1</v>
      </c>
      <c r="D550" s="316">
        <v>174952</v>
      </c>
      <c r="G550" t="str">
        <f>_xlfn.XLOOKUP(A550,'SKJULT DATA'!$O$10:$O$3274,'SKJULT DATA'!$B$10:$B$3274,"")</f>
        <v>Kjeldahl apparatur</v>
      </c>
    </row>
    <row r="551" spans="1:7" x14ac:dyDescent="0.35">
      <c r="A551" t="s">
        <v>3693</v>
      </c>
      <c r="B551" t="s">
        <v>260</v>
      </c>
      <c r="C551" s="577">
        <v>1</v>
      </c>
      <c r="D551" s="316">
        <v>1550000</v>
      </c>
      <c r="G551" t="str">
        <f>_xlfn.XLOOKUP(A551,'SKJULT DATA'!$O$10:$O$3274,'SKJULT DATA'!$B$10:$B$3274,"")</f>
        <v>HPLC med EQUAN ekstraktionsmodul samt massespektrometer</v>
      </c>
    </row>
    <row r="552" spans="1:7" x14ac:dyDescent="0.35">
      <c r="A552" t="s">
        <v>3699</v>
      </c>
      <c r="B552" t="s">
        <v>260</v>
      </c>
      <c r="C552" s="577">
        <v>0</v>
      </c>
      <c r="D552" s="316">
        <v>425000</v>
      </c>
      <c r="G552" t="str">
        <f>_xlfn.XLOOKUP(A552,'SKJULT DATA'!$O$10:$O$3274,'SKJULT DATA'!$B$10:$B$3274,"")</f>
        <v>Talevarslingsanlæg i.f.m. brandadskillelse af Gydehutten, Stenten</v>
      </c>
    </row>
    <row r="553" spans="1:7" x14ac:dyDescent="0.35">
      <c r="A553" t="s">
        <v>3702</v>
      </c>
      <c r="B553" t="s">
        <v>260</v>
      </c>
      <c r="C553" s="577">
        <v>0</v>
      </c>
      <c r="D553" s="316">
        <v>2013666.38</v>
      </c>
      <c r="G553" t="str">
        <f>_xlfn.XLOOKUP(A553,'SKJULT DATA'!$O$10:$O$3274,'SKJULT DATA'!$B$10:$B$3274,"")</f>
        <v>Trykmaskine til materialetest</v>
      </c>
    </row>
    <row r="554" spans="1:7" x14ac:dyDescent="0.35">
      <c r="A554" t="s">
        <v>3707</v>
      </c>
      <c r="B554" t="s">
        <v>260</v>
      </c>
      <c r="C554" s="577">
        <v>0</v>
      </c>
      <c r="D554" s="316">
        <v>798516.24</v>
      </c>
      <c r="G554" t="str">
        <f>_xlfn.XLOOKUP(A554,'SKJULT DATA'!$O$10:$O$3274,'SKJULT DATA'!$B$10:$B$3274,"")</f>
        <v>LCMS (MS del)</v>
      </c>
    </row>
    <row r="555" spans="1:7" x14ac:dyDescent="0.35">
      <c r="A555" t="s">
        <v>3711</v>
      </c>
      <c r="B555" t="s">
        <v>163</v>
      </c>
      <c r="C555" s="577">
        <v>0</v>
      </c>
      <c r="D555" s="316">
        <v>192046.87</v>
      </c>
      <c r="G555" t="str">
        <f>_xlfn.XLOOKUP(A555,'SKJULT DATA'!$O$10:$O$3274,'SKJULT DATA'!$B$10:$B$3274,"")</f>
        <v>Udendørs Pylon i Kolding</v>
      </c>
    </row>
    <row r="556" spans="1:7" x14ac:dyDescent="0.35">
      <c r="A556" t="s">
        <v>3714</v>
      </c>
      <c r="B556" t="s">
        <v>152</v>
      </c>
      <c r="C556" s="577">
        <v>1</v>
      </c>
      <c r="D556" s="316">
        <v>3150000</v>
      </c>
      <c r="G556" t="str">
        <f>_xlfn.XLOOKUP(A556,'SKJULT DATA'!$O$10:$O$3274,'SKJULT DATA'!$B$10:$B$3274,"")</f>
        <v>Massespektrometer</v>
      </c>
    </row>
    <row r="557" spans="1:7" x14ac:dyDescent="0.35">
      <c r="A557" t="s">
        <v>3717</v>
      </c>
      <c r="B557" t="s">
        <v>163</v>
      </c>
      <c r="C557" s="577">
        <v>1</v>
      </c>
      <c r="D557" s="316">
        <v>277639.2</v>
      </c>
      <c r="G557" t="str">
        <f>_xlfn.XLOOKUP(A557,'SKJULT DATA'!$O$10:$O$3274,'SKJULT DATA'!$B$10:$B$3274,"")</f>
        <v>TOC analyseapparatur</v>
      </c>
    </row>
    <row r="558" spans="1:7" x14ac:dyDescent="0.35">
      <c r="A558" t="s">
        <v>3723</v>
      </c>
      <c r="B558" t="s">
        <v>163</v>
      </c>
      <c r="C558" s="577">
        <v>1</v>
      </c>
      <c r="D558" s="316">
        <v>155160</v>
      </c>
      <c r="G558" t="str">
        <f>_xlfn.XLOOKUP(A558,'SKJULT DATA'!$O$10:$O$3274,'SKJULT DATA'!$B$10:$B$3274,"")</f>
        <v>Mobil robot platform og batteripakke med lader</v>
      </c>
    </row>
    <row r="559" spans="1:7" x14ac:dyDescent="0.35">
      <c r="A559" t="s">
        <v>3729</v>
      </c>
      <c r="B559" t="s">
        <v>163</v>
      </c>
      <c r="C559" s="577">
        <v>0</v>
      </c>
      <c r="D559" s="316">
        <v>260844</v>
      </c>
      <c r="G559" t="str">
        <f>_xlfn.XLOOKUP(A559,'SKJULT DATA'!$O$10:$O$3274,'SKJULT DATA'!$B$10:$B$3274,"")</f>
        <v>Elektroniske AC DC belastninger</v>
      </c>
    </row>
    <row r="560" spans="1:7" x14ac:dyDescent="0.35">
      <c r="A560" t="s">
        <v>3734</v>
      </c>
      <c r="B560" t="s">
        <v>260</v>
      </c>
      <c r="C560" s="577">
        <v>0</v>
      </c>
      <c r="D560" s="316">
        <v>2458273.83</v>
      </c>
      <c r="G560" t="str">
        <f>_xlfn.XLOOKUP(A560,'SKJULT DATA'!$O$10:$O$3274,'SKJULT DATA'!$B$10:$B$3274,"")</f>
        <v>Indretning af laboratorium</v>
      </c>
    </row>
    <row r="561" spans="1:7" x14ac:dyDescent="0.35">
      <c r="A561" t="s">
        <v>3736</v>
      </c>
      <c r="B561" t="s">
        <v>163</v>
      </c>
      <c r="C561" s="577">
        <v>0</v>
      </c>
      <c r="D561" s="316">
        <v>342085.98</v>
      </c>
      <c r="G561" t="str">
        <f>_xlfn.XLOOKUP(A561,'SKJULT DATA'!$O$10:$O$3274,'SKJULT DATA'!$B$10:$B$3274,"")</f>
        <v>Laser ND-YAG 10W, fx pumpelaser til kontinuert Ti:safir laser.</v>
      </c>
    </row>
    <row r="562" spans="1:7" x14ac:dyDescent="0.35">
      <c r="A562" t="s">
        <v>3741</v>
      </c>
      <c r="B562" t="s">
        <v>163</v>
      </c>
      <c r="C562" s="577">
        <v>1</v>
      </c>
      <c r="D562" s="316">
        <v>163900</v>
      </c>
      <c r="G562" t="str">
        <f>_xlfn.XLOOKUP(A562,'SKJULT DATA'!$O$10:$O$3274,'SKJULT DATA'!$B$10:$B$3274,"")</f>
        <v>Robot arm og styreenhed</v>
      </c>
    </row>
    <row r="563" spans="1:7" x14ac:dyDescent="0.35">
      <c r="A563" t="s">
        <v>3745</v>
      </c>
      <c r="B563" t="s">
        <v>163</v>
      </c>
      <c r="C563" s="577">
        <v>0</v>
      </c>
      <c r="D563" s="316">
        <v>135000</v>
      </c>
      <c r="G563" t="str">
        <f>_xlfn.XLOOKUP(A563,'SKJULT DATA'!$O$10:$O$3274,'SKJULT DATA'!$B$10:$B$3274,"")</f>
        <v>Software til Visitkortløsning</v>
      </c>
    </row>
    <row r="564" spans="1:7" x14ac:dyDescent="0.35">
      <c r="A564" t="s">
        <v>3749</v>
      </c>
      <c r="B564" t="s">
        <v>152</v>
      </c>
      <c r="C564" s="577">
        <v>1</v>
      </c>
      <c r="D564" s="316">
        <v>3800000</v>
      </c>
      <c r="G564" t="str">
        <f>_xlfn.XLOOKUP(A564,'SKJULT DATA'!$O$10:$O$3274,'SKJULT DATA'!$B$10:$B$3274,"")</f>
        <v>Massespektometer</v>
      </c>
    </row>
    <row r="565" spans="1:7" x14ac:dyDescent="0.35">
      <c r="A565" t="s">
        <v>3753</v>
      </c>
      <c r="B565" t="s">
        <v>260</v>
      </c>
      <c r="C565" s="577">
        <v>0</v>
      </c>
      <c r="D565" s="316">
        <v>3503894.6</v>
      </c>
      <c r="G565" t="str">
        <f>_xlfn.XLOOKUP(A565,'SKJULT DATA'!$O$10:$O$3274,'SKJULT DATA'!$B$10:$B$3274,"")</f>
        <v>Indretning af rum til HPC fase 2</v>
      </c>
    </row>
    <row r="566" spans="1:7" x14ac:dyDescent="0.35">
      <c r="A566" t="s">
        <v>3756</v>
      </c>
      <c r="B566" t="s">
        <v>163</v>
      </c>
      <c r="C566" s="577">
        <v>1</v>
      </c>
      <c r="D566" s="316">
        <v>111131.61</v>
      </c>
      <c r="G566" t="str">
        <f>_xlfn.XLOOKUP(A566,'SKJULT DATA'!$O$10:$O$3274,'SKJULT DATA'!$B$10:$B$3274,"")</f>
        <v>Cyrostat</v>
      </c>
    </row>
    <row r="567" spans="1:7" x14ac:dyDescent="0.35">
      <c r="A567" t="s">
        <v>3761</v>
      </c>
      <c r="B567" t="s">
        <v>152</v>
      </c>
      <c r="C567" s="577">
        <v>1</v>
      </c>
      <c r="D567" s="316">
        <v>250000</v>
      </c>
      <c r="G567" t="str">
        <f>_xlfn.XLOOKUP(A567,'SKJULT DATA'!$O$10:$O$3274,'SKJULT DATA'!$B$10:$B$3274,"")</f>
        <v>HPLC</v>
      </c>
    </row>
    <row r="568" spans="1:7" x14ac:dyDescent="0.35">
      <c r="A568" t="s">
        <v>8634</v>
      </c>
      <c r="B568" t="s">
        <v>163</v>
      </c>
      <c r="C568" s="577">
        <v>1</v>
      </c>
      <c r="D568" s="316">
        <v>146625.76</v>
      </c>
      <c r="G568" t="str">
        <f>_xlfn.XLOOKUP(A568,'SKJULT DATA'!$O$10:$O$3274,'SKJULT DATA'!$B$10:$B$3274,"")</f>
        <v>Målesystem til analysering af hydrodynamiske flowbevægelser</v>
      </c>
    </row>
    <row r="569" spans="1:7" x14ac:dyDescent="0.35">
      <c r="A569" t="s">
        <v>3764</v>
      </c>
      <c r="B569" t="s">
        <v>163</v>
      </c>
      <c r="C569" s="577">
        <v>1</v>
      </c>
      <c r="D569" s="316">
        <v>122424</v>
      </c>
      <c r="G569" t="str">
        <f>_xlfn.XLOOKUP(A569,'SKJULT DATA'!$O$10:$O$3274,'SKJULT DATA'!$B$10:$B$3274,"")</f>
        <v>Spektrofotometer</v>
      </c>
    </row>
    <row r="570" spans="1:7" x14ac:dyDescent="0.35">
      <c r="A570" t="s">
        <v>3769</v>
      </c>
      <c r="B570" t="s">
        <v>163</v>
      </c>
      <c r="C570" s="577">
        <v>1</v>
      </c>
      <c r="D570" s="316">
        <v>458529.55</v>
      </c>
      <c r="G570" t="str">
        <f>_xlfn.XLOOKUP(A570,'SKJULT DATA'!$O$10:$O$3274,'SKJULT DATA'!$B$10:$B$3274,"")</f>
        <v>Robot</v>
      </c>
    </row>
    <row r="571" spans="1:7" x14ac:dyDescent="0.35">
      <c r="A571" t="s">
        <v>8635</v>
      </c>
      <c r="B571" t="s">
        <v>163</v>
      </c>
      <c r="C571" s="577">
        <v>1</v>
      </c>
      <c r="D571" s="316">
        <v>2015000</v>
      </c>
      <c r="G571" t="str">
        <f>_xlfn.XLOOKUP(A571,'SKJULT DATA'!$O$10:$O$3274,'SKJULT DATA'!$B$10:$B$3274,"")</f>
        <v>500 MHz NMR Spectrometer</v>
      </c>
    </row>
    <row r="572" spans="1:7" x14ac:dyDescent="0.35">
      <c r="A572" t="s">
        <v>3774</v>
      </c>
      <c r="B572" t="s">
        <v>1284</v>
      </c>
      <c r="C572" s="577">
        <v>0</v>
      </c>
      <c r="D572" s="316">
        <v>5400000</v>
      </c>
      <c r="G572" t="str">
        <f>_xlfn.XLOOKUP(A572,'SKJULT DATA'!$O$10:$O$3274,'SKJULT DATA'!$B$10:$B$3274,"")</f>
        <v>Hangar til Droneforsøg, administration m.v</v>
      </c>
    </row>
    <row r="573" spans="1:7" x14ac:dyDescent="0.35">
      <c r="A573" t="s">
        <v>3777</v>
      </c>
      <c r="B573" t="s">
        <v>163</v>
      </c>
      <c r="C573" s="577">
        <v>0</v>
      </c>
      <c r="D573" s="316">
        <v>210632.77</v>
      </c>
      <c r="G573" t="str">
        <f>_xlfn.XLOOKUP(A573,'SKJULT DATA'!$O$10:$O$3274,'SKJULT DATA'!$B$10:$B$3274,"")</f>
        <v>Kviksølv analysator</v>
      </c>
    </row>
    <row r="574" spans="1:7" x14ac:dyDescent="0.35">
      <c r="A574" t="s">
        <v>3782</v>
      </c>
      <c r="B574" t="s">
        <v>152</v>
      </c>
      <c r="C574" s="577">
        <v>0</v>
      </c>
      <c r="D574" s="316">
        <v>329981.37</v>
      </c>
      <c r="G574" t="str">
        <f>_xlfn.XLOOKUP(A574,'SKJULT DATA'!$O$10:$O$3274,'SKJULT DATA'!$B$10:$B$3274,"")</f>
        <v>Scintillationstæller</v>
      </c>
    </row>
    <row r="575" spans="1:7" x14ac:dyDescent="0.35">
      <c r="A575" t="s">
        <v>3787</v>
      </c>
      <c r="B575" t="s">
        <v>152</v>
      </c>
      <c r="C575" s="577">
        <v>0</v>
      </c>
      <c r="D575" s="316">
        <v>1400000</v>
      </c>
      <c r="G575" t="str">
        <f>_xlfn.XLOOKUP(A575,'SKJULT DATA'!$O$10:$O$3274,'SKJULT DATA'!$B$10:$B$3274,"")</f>
        <v>LC-MS/MS (Iris)</v>
      </c>
    </row>
    <row r="576" spans="1:7" x14ac:dyDescent="0.35">
      <c r="A576" t="s">
        <v>3790</v>
      </c>
      <c r="B576" t="s">
        <v>163</v>
      </c>
      <c r="C576" s="577">
        <v>1</v>
      </c>
      <c r="D576" s="316">
        <v>7907000</v>
      </c>
      <c r="G576" t="str">
        <f>_xlfn.XLOOKUP(A576,'SKJULT DATA'!$O$10:$O$3274,'SKJULT DATA'!$B$10:$B$3274,"")</f>
        <v>Rulle-til-Rulle tryk anlæg</v>
      </c>
    </row>
    <row r="577" spans="1:7" x14ac:dyDescent="0.35">
      <c r="A577" t="s">
        <v>3794</v>
      </c>
      <c r="B577" t="s">
        <v>163</v>
      </c>
      <c r="C577" s="577">
        <v>0</v>
      </c>
      <c r="D577" s="316">
        <v>173280</v>
      </c>
      <c r="G577" t="str">
        <f>_xlfn.XLOOKUP(A577,'SKJULT DATA'!$O$10:$O$3274,'SKJULT DATA'!$B$10:$B$3274,"")</f>
        <v>Motor testbænk</v>
      </c>
    </row>
    <row r="578" spans="1:7" x14ac:dyDescent="0.35">
      <c r="A578" t="s">
        <v>3799</v>
      </c>
      <c r="B578" t="s">
        <v>260</v>
      </c>
      <c r="C578" s="577">
        <v>0</v>
      </c>
      <c r="D578" s="316">
        <v>159800</v>
      </c>
      <c r="G578" t="str">
        <f>_xlfn.XLOOKUP(A578,'SKJULT DATA'!$O$10:$O$3274,'SKJULT DATA'!$B$10:$B$3274,"")</f>
        <v>Mikroskop</v>
      </c>
    </row>
    <row r="579" spans="1:7" x14ac:dyDescent="0.35">
      <c r="A579" t="s">
        <v>3802</v>
      </c>
      <c r="B579" t="s">
        <v>163</v>
      </c>
      <c r="C579" s="577">
        <v>0</v>
      </c>
      <c r="D579" s="316">
        <v>158387</v>
      </c>
      <c r="G579" t="str">
        <f>_xlfn.XLOOKUP(A579,'SKJULT DATA'!$O$10:$O$3274,'SKJULT DATA'!$B$10:$B$3274,"")</f>
        <v>Ford/bill 1 (sælges snart)</v>
      </c>
    </row>
    <row r="580" spans="1:7" x14ac:dyDescent="0.35">
      <c r="A580" t="s">
        <v>8636</v>
      </c>
      <c r="B580" t="s">
        <v>260</v>
      </c>
      <c r="C580" s="577">
        <v>1</v>
      </c>
      <c r="D580" s="316">
        <v>2671151</v>
      </c>
      <c r="G580" t="str">
        <f>_xlfn.XLOOKUP(A580,'SKJULT DATA'!$O$10:$O$3274,'SKJULT DATA'!$B$10:$B$3274,"")</f>
        <v>Røntgendifraktometer</v>
      </c>
    </row>
    <row r="581" spans="1:7" x14ac:dyDescent="0.35">
      <c r="A581" t="s">
        <v>3807</v>
      </c>
      <c r="B581" t="s">
        <v>260</v>
      </c>
      <c r="C581" s="577">
        <v>0</v>
      </c>
      <c r="D581" s="316">
        <v>500134.55</v>
      </c>
      <c r="G581" t="str">
        <f>_xlfn.XLOOKUP(A581,'SKJULT DATA'!$O$10:$O$3274,'SKJULT DATA'!$B$10:$B$3274,"")</f>
        <v>Ombygning af U-lokale U133 så der er plads til 96 personer</v>
      </c>
    </row>
    <row r="582" spans="1:7" x14ac:dyDescent="0.35">
      <c r="A582" t="s">
        <v>3810</v>
      </c>
      <c r="B582" t="s">
        <v>163</v>
      </c>
      <c r="C582" s="577">
        <v>0</v>
      </c>
      <c r="D582" s="316">
        <v>145520.63</v>
      </c>
      <c r="G582" t="str">
        <f>_xlfn.XLOOKUP(A582,'SKJULT DATA'!$O$10:$O$3274,'SKJULT DATA'!$B$10:$B$3274,"")</f>
        <v>Vogn 3, 5 pers., brændstof</v>
      </c>
    </row>
    <row r="583" spans="1:7" x14ac:dyDescent="0.35">
      <c r="A583" t="s">
        <v>3816</v>
      </c>
      <c r="B583" t="s">
        <v>163</v>
      </c>
      <c r="C583" s="577">
        <v>0</v>
      </c>
      <c r="D583" s="316">
        <v>145520.63</v>
      </c>
      <c r="G583" t="str">
        <f>_xlfn.XLOOKUP(A583,'SKJULT DATA'!$O$10:$O$3274,'SKJULT DATA'!$B$10:$B$3274,"")</f>
        <v>Vogn 4, 5 pers., brændstof</v>
      </c>
    </row>
    <row r="584" spans="1:7" x14ac:dyDescent="0.35">
      <c r="A584" t="s">
        <v>3821</v>
      </c>
      <c r="B584" t="s">
        <v>163</v>
      </c>
      <c r="C584" s="577">
        <v>0</v>
      </c>
      <c r="D584" s="316">
        <v>145520.63</v>
      </c>
      <c r="G584" t="str">
        <f>_xlfn.XLOOKUP(A584,'SKJULT DATA'!$O$10:$O$3274,'SKJULT DATA'!$B$10:$B$3274,"")</f>
        <v>Vogn 27, 5 pers., brændstof</v>
      </c>
    </row>
    <row r="585" spans="1:7" x14ac:dyDescent="0.35">
      <c r="A585" t="s">
        <v>3824</v>
      </c>
      <c r="B585" t="s">
        <v>163</v>
      </c>
      <c r="C585" s="577">
        <v>0</v>
      </c>
      <c r="D585" s="316">
        <v>145520.63</v>
      </c>
      <c r="G585" t="str">
        <f>_xlfn.XLOOKUP(A585,'SKJULT DATA'!$O$10:$O$3274,'SKJULT DATA'!$B$10:$B$3274,"")</f>
        <v>Ford/bil 5 (sælges snart)</v>
      </c>
    </row>
    <row r="586" spans="1:7" x14ac:dyDescent="0.35">
      <c r="A586" t="s">
        <v>3828</v>
      </c>
      <c r="B586" t="s">
        <v>163</v>
      </c>
      <c r="C586" s="577">
        <v>0</v>
      </c>
      <c r="D586" s="316">
        <v>145520.63</v>
      </c>
      <c r="G586" t="str">
        <f>_xlfn.XLOOKUP(A586,'SKJULT DATA'!$O$10:$O$3274,'SKJULT DATA'!$B$10:$B$3274,"")</f>
        <v>Personbil - bil nr 6</v>
      </c>
    </row>
    <row r="587" spans="1:7" x14ac:dyDescent="0.35">
      <c r="A587" t="s">
        <v>3833</v>
      </c>
      <c r="B587" t="s">
        <v>163</v>
      </c>
      <c r="C587" s="577">
        <v>0</v>
      </c>
      <c r="D587" s="316">
        <v>145520.63</v>
      </c>
      <c r="G587" t="str">
        <f>_xlfn.XLOOKUP(A587,'SKJULT DATA'!$O$10:$O$3274,'SKJULT DATA'!$B$10:$B$3274,"")</f>
        <v>Ford/bil 7 (sælges snart)</v>
      </c>
    </row>
    <row r="588" spans="1:7" x14ac:dyDescent="0.35">
      <c r="A588" t="s">
        <v>8637</v>
      </c>
      <c r="B588" t="s">
        <v>163</v>
      </c>
      <c r="C588" s="577">
        <v>1</v>
      </c>
      <c r="D588" s="316">
        <v>741981.85</v>
      </c>
      <c r="G588" t="str">
        <f>_xlfn.XLOOKUP(A588,'SKJULT DATA'!$O$10:$O$3274,'SKJULT DATA'!$B$10:$B$3274,"")</f>
        <v>iCH4&amp;iCO2 analyzer inkl. skærm</v>
      </c>
    </row>
    <row r="589" spans="1:7" x14ac:dyDescent="0.35">
      <c r="A589" t="s">
        <v>3837</v>
      </c>
      <c r="B589" t="s">
        <v>163</v>
      </c>
      <c r="C589" s="577">
        <v>1</v>
      </c>
      <c r="D589" s="316">
        <v>1300000</v>
      </c>
      <c r="G589" t="str">
        <f>_xlfn.XLOOKUP(A589,'SKJULT DATA'!$O$10:$O$3274,'SKJULT DATA'!$B$10:$B$3274,"")</f>
        <v>HCS platform inkl. computer og skærm</v>
      </c>
    </row>
    <row r="590" spans="1:7" x14ac:dyDescent="0.35">
      <c r="A590" t="s">
        <v>3842</v>
      </c>
      <c r="B590" t="s">
        <v>260</v>
      </c>
      <c r="C590" s="577">
        <v>1</v>
      </c>
      <c r="D590" s="316">
        <v>631893</v>
      </c>
      <c r="G590" t="str">
        <f>_xlfn.XLOOKUP(A590,'SKJULT DATA'!$O$10:$O$3274,'SKJULT DATA'!$B$10:$B$3274,"")</f>
        <v>Mødefacilitet (Igloo) til afholdelse af workshops og undervisning</v>
      </c>
    </row>
    <row r="591" spans="1:7" x14ac:dyDescent="0.35">
      <c r="A591" t="s">
        <v>3850</v>
      </c>
      <c r="B591" t="s">
        <v>152</v>
      </c>
      <c r="C591" s="577">
        <v>1</v>
      </c>
      <c r="D591" s="316">
        <v>142000</v>
      </c>
      <c r="G591" t="str">
        <f>_xlfn.XLOOKUP(A591,'SKJULT DATA'!$O$10:$O$3274,'SKJULT DATA'!$B$10:$B$3274,"")</f>
        <v>Knoglesav</v>
      </c>
    </row>
    <row r="592" spans="1:7" x14ac:dyDescent="0.35">
      <c r="A592" t="s">
        <v>3854</v>
      </c>
      <c r="B592" t="s">
        <v>152</v>
      </c>
      <c r="C592" s="577">
        <v>1</v>
      </c>
      <c r="D592" s="316">
        <v>102000</v>
      </c>
      <c r="G592" t="str">
        <f>_xlfn.XLOOKUP(A592,'SKJULT DATA'!$O$10:$O$3274,'SKJULT DATA'!$B$10:$B$3274,"")</f>
        <v>Knoglepolermaskine</v>
      </c>
    </row>
    <row r="593" spans="1:7" x14ac:dyDescent="0.35">
      <c r="A593" t="s">
        <v>8638</v>
      </c>
      <c r="B593" t="s">
        <v>152</v>
      </c>
      <c r="C593" s="577">
        <v>1</v>
      </c>
      <c r="D593" s="316">
        <v>195000</v>
      </c>
      <c r="G593" t="str">
        <f>_xlfn.XLOOKUP(A593,'SKJULT DATA'!$O$10:$O$3274,'SKJULT DATA'!$B$10:$B$3274,"")</f>
        <v>Søjlemaskine</v>
      </c>
    </row>
    <row r="594" spans="1:7" x14ac:dyDescent="0.35">
      <c r="A594" t="s">
        <v>3858</v>
      </c>
      <c r="B594" t="s">
        <v>163</v>
      </c>
      <c r="C594" s="577">
        <v>0</v>
      </c>
      <c r="D594" s="316">
        <v>156116</v>
      </c>
      <c r="G594" t="str">
        <f>_xlfn.XLOOKUP(A594,'SKJULT DATA'!$O$10:$O$3274,'SKJULT DATA'!$B$10:$B$3274,"")</f>
        <v>Vogn 2, 5 pers., brændstof</v>
      </c>
    </row>
    <row r="595" spans="1:7" x14ac:dyDescent="0.35">
      <c r="A595" t="s">
        <v>8639</v>
      </c>
      <c r="B595" t="s">
        <v>260</v>
      </c>
      <c r="C595" s="577">
        <v>1</v>
      </c>
      <c r="D595" s="316">
        <v>137333</v>
      </c>
      <c r="G595" t="str">
        <f>_xlfn.XLOOKUP(A595,'SKJULT DATA'!$O$10:$O$3274,'SKJULT DATA'!$B$10:$B$3274,"")</f>
        <v>Fluorescensmikroskop</v>
      </c>
    </row>
    <row r="596" spans="1:7" x14ac:dyDescent="0.35">
      <c r="A596" t="s">
        <v>3862</v>
      </c>
      <c r="B596" t="s">
        <v>260</v>
      </c>
      <c r="C596" s="577">
        <v>0</v>
      </c>
      <c r="D596" s="316">
        <v>137333</v>
      </c>
      <c r="G596" t="str">
        <f>_xlfn.XLOOKUP(A596,'SKJULT DATA'!$O$10:$O$3274,'SKJULT DATA'!$B$10:$B$3274,"")</f>
        <v>Fluorescensmikroskop 2</v>
      </c>
    </row>
    <row r="597" spans="1:7" x14ac:dyDescent="0.35">
      <c r="A597" t="s">
        <v>3865</v>
      </c>
      <c r="B597" t="s">
        <v>260</v>
      </c>
      <c r="C597" s="577">
        <v>0</v>
      </c>
      <c r="D597" s="316">
        <v>318000</v>
      </c>
      <c r="G597" t="str">
        <f>_xlfn.XLOOKUP(A597,'SKJULT DATA'!$O$10:$O$3274,'SKJULT DATA'!$B$10:$B$3274,"")</f>
        <v>Ståldele til fleksibel opstilling</v>
      </c>
    </row>
    <row r="598" spans="1:7" x14ac:dyDescent="0.35">
      <c r="A598" t="s">
        <v>3867</v>
      </c>
      <c r="B598" t="s">
        <v>260</v>
      </c>
      <c r="C598" s="577">
        <v>0</v>
      </c>
      <c r="D598" s="316">
        <v>104324.87</v>
      </c>
      <c r="G598" t="str">
        <f>_xlfn.XLOOKUP(A598,'SKJULT DATA'!$O$10:$O$3274,'SKJULT DATA'!$B$10:$B$3274,"")</f>
        <v>Revyudstyr til foreningernes udlånscentral</v>
      </c>
    </row>
    <row r="599" spans="1:7" x14ac:dyDescent="0.35">
      <c r="A599" t="s">
        <v>3871</v>
      </c>
      <c r="B599" t="s">
        <v>152</v>
      </c>
      <c r="C599" s="577">
        <v>0</v>
      </c>
      <c r="D599" s="316">
        <v>120380.1</v>
      </c>
      <c r="G599" t="str">
        <f>_xlfn.XLOOKUP(A599,'SKJULT DATA'!$O$10:$O$3274,'SKJULT DATA'!$B$10:$B$3274,"")</f>
        <v>Til måling af styrke i f.eks. Ben og arme</v>
      </c>
    </row>
    <row r="600" spans="1:7" x14ac:dyDescent="0.35">
      <c r="A600" t="s">
        <v>3876</v>
      </c>
      <c r="B600" t="s">
        <v>163</v>
      </c>
      <c r="C600" s="577">
        <v>0</v>
      </c>
      <c r="D600" s="316">
        <v>134100</v>
      </c>
      <c r="G600" t="str">
        <f>_xlfn.XLOOKUP(A600,'SKJULT DATA'!$O$10:$O$3274,'SKJULT DATA'!$B$10:$B$3274,"")</f>
        <v>Scanner til digitalisering af ældre bøger</v>
      </c>
    </row>
    <row r="601" spans="1:7" x14ac:dyDescent="0.35">
      <c r="A601" t="s">
        <v>3884</v>
      </c>
      <c r="B601" t="s">
        <v>260</v>
      </c>
      <c r="C601" s="577">
        <v>0</v>
      </c>
      <c r="D601" s="316">
        <v>178943.5</v>
      </c>
      <c r="G601" t="str">
        <f>_xlfn.XLOOKUP(A601,'SKJULT DATA'!$O$10:$O$3274,'SKJULT DATA'!$B$10:$B$3274,"")</f>
        <v>Nyt køle- fryse rum til kantine 4</v>
      </c>
    </row>
    <row r="602" spans="1:7" x14ac:dyDescent="0.35">
      <c r="A602" t="s">
        <v>3887</v>
      </c>
      <c r="B602" t="s">
        <v>260</v>
      </c>
      <c r="C602" s="577">
        <v>0</v>
      </c>
      <c r="D602" s="316">
        <v>121300</v>
      </c>
      <c r="G602" t="str">
        <f>_xlfn.XLOOKUP(A602,'SKJULT DATA'!$O$10:$O$3274,'SKJULT DATA'!$B$10:$B$3274,"")</f>
        <v>Montering af bure vedr. forskning af flagermus</v>
      </c>
    </row>
    <row r="603" spans="1:7" x14ac:dyDescent="0.35">
      <c r="A603" t="s">
        <v>3891</v>
      </c>
      <c r="B603" t="s">
        <v>260</v>
      </c>
      <c r="C603" s="577">
        <v>0</v>
      </c>
      <c r="D603" s="316">
        <v>286860.51</v>
      </c>
      <c r="G603" t="str">
        <f>_xlfn.XLOOKUP(A603,'SKJULT DATA'!$O$10:$O$3274,'SKJULT DATA'!$B$10:$B$3274,"")</f>
        <v>Etablering af bad og omklædningsrum nyt TEK hus</v>
      </c>
    </row>
    <row r="604" spans="1:7" x14ac:dyDescent="0.35">
      <c r="A604" t="s">
        <v>8640</v>
      </c>
      <c r="B604" t="s">
        <v>152</v>
      </c>
      <c r="C604" s="577">
        <v>1</v>
      </c>
      <c r="D604" s="316">
        <v>5085525.2</v>
      </c>
      <c r="G604" t="str">
        <f>_xlfn.XLOOKUP(A604,'SKJULT DATA'!$O$10:$O$3274,'SKJULT DATA'!$B$10:$B$3274,"")</f>
        <v>Massespectrometer</v>
      </c>
    </row>
    <row r="605" spans="1:7" x14ac:dyDescent="0.35">
      <c r="A605" t="s">
        <v>3894</v>
      </c>
      <c r="B605" t="s">
        <v>152</v>
      </c>
      <c r="C605" s="577">
        <v>1</v>
      </c>
      <c r="D605" s="316">
        <v>414474.8</v>
      </c>
      <c r="G605" t="str">
        <f>_xlfn.XLOOKUP(A605,'SKJULT DATA'!$O$10:$O$3274,'SKJULT DATA'!$B$10:$B$3274,"")</f>
        <v>HPLC</v>
      </c>
    </row>
    <row r="606" spans="1:7" x14ac:dyDescent="0.35">
      <c r="A606" t="s">
        <v>3897</v>
      </c>
      <c r="B606" t="s">
        <v>152</v>
      </c>
      <c r="C606" s="577">
        <v>0</v>
      </c>
      <c r="D606" s="316">
        <v>154675</v>
      </c>
      <c r="G606" t="str">
        <f>_xlfn.XLOOKUP(A606,'SKJULT DATA'!$O$10:$O$3274,'SKJULT DATA'!$B$10:$B$3274,"")</f>
        <v>Apparat til analyse af stofs optagelse i celler</v>
      </c>
    </row>
    <row r="607" spans="1:7" x14ac:dyDescent="0.35">
      <c r="A607" t="s">
        <v>3901</v>
      </c>
      <c r="B607" t="s">
        <v>152</v>
      </c>
      <c r="C607" s="577">
        <v>0</v>
      </c>
      <c r="D607" s="316">
        <v>750000</v>
      </c>
      <c r="G607" t="str">
        <f>_xlfn.XLOOKUP(A607,'SKJULT DATA'!$O$10:$O$3274,'SKJULT DATA'!$B$10:$B$3274,"")</f>
        <v>olympus ix83 fluorescence microscope</v>
      </c>
    </row>
    <row r="608" spans="1:7" x14ac:dyDescent="0.35">
      <c r="A608" t="s">
        <v>3905</v>
      </c>
      <c r="B608" t="s">
        <v>152</v>
      </c>
      <c r="C608" s="577">
        <v>0</v>
      </c>
      <c r="D608" s="316">
        <v>340064.33</v>
      </c>
      <c r="G608" t="str">
        <f>_xlfn.XLOOKUP(A608,'SKJULT DATA'!$O$10:$O$3274,'SKJULT DATA'!$B$10:$B$3274,"")</f>
        <v>Sonicator</v>
      </c>
    </row>
    <row r="609" spans="1:7" x14ac:dyDescent="0.35">
      <c r="A609" t="s">
        <v>3908</v>
      </c>
      <c r="B609" t="s">
        <v>260</v>
      </c>
      <c r="C609" s="577">
        <v>0</v>
      </c>
      <c r="D609" s="316">
        <v>315610</v>
      </c>
      <c r="G609" t="str">
        <f>_xlfn.XLOOKUP(A609,'SKJULT DATA'!$O$10:$O$3274,'SKJULT DATA'!$B$10:$B$3274,"")</f>
        <v>Drejebænk</v>
      </c>
    </row>
    <row r="610" spans="1:7" x14ac:dyDescent="0.35">
      <c r="A610" t="s">
        <v>3914</v>
      </c>
      <c r="B610" t="s">
        <v>163</v>
      </c>
      <c r="C610" s="577">
        <v>0</v>
      </c>
      <c r="D610" s="316">
        <v>300275.75</v>
      </c>
      <c r="G610" t="str">
        <f>_xlfn.XLOOKUP(A610,'SKJULT DATA'!$O$10:$O$3274,'SKJULT DATA'!$B$10:$B$3274,"")</f>
        <v>Vogn 23, 9 pers., brændstof</v>
      </c>
    </row>
    <row r="611" spans="1:7" x14ac:dyDescent="0.35">
      <c r="A611" t="s">
        <v>3918</v>
      </c>
      <c r="B611" t="s">
        <v>845</v>
      </c>
      <c r="C611" s="577">
        <v>0</v>
      </c>
      <c r="D611" s="316">
        <v>247414.2</v>
      </c>
      <c r="G611" t="str">
        <f>_xlfn.XLOOKUP(A611,'SKJULT DATA'!$O$10:$O$3274,'SKJULT DATA'!$B$10:$B$3274,"")</f>
        <v>Bil - vogn 8</v>
      </c>
    </row>
    <row r="612" spans="1:7" x14ac:dyDescent="0.35">
      <c r="A612" t="s">
        <v>3924</v>
      </c>
      <c r="B612" t="s">
        <v>260</v>
      </c>
      <c r="C612" s="577">
        <v>0</v>
      </c>
      <c r="D612" s="316">
        <v>233855.28</v>
      </c>
      <c r="G612" t="str">
        <f>_xlfn.XLOOKUP(A612,'SKJULT DATA'!$O$10:$O$3274,'SKJULT DATA'!$B$10:$B$3274,"")</f>
        <v>Universal hårdhedsmåler</v>
      </c>
    </row>
    <row r="613" spans="1:7" x14ac:dyDescent="0.35">
      <c r="A613" t="s">
        <v>3929</v>
      </c>
      <c r="B613" t="s">
        <v>163</v>
      </c>
      <c r="C613" s="577">
        <v>1</v>
      </c>
      <c r="D613" s="316">
        <v>125640</v>
      </c>
      <c r="G613" t="str">
        <f>_xlfn.XLOOKUP(A613,'SKJULT DATA'!$O$10:$O$3274,'SKJULT DATA'!$B$10:$B$3274,"")</f>
        <v>Spektrofotometer</v>
      </c>
    </row>
    <row r="614" spans="1:7" x14ac:dyDescent="0.35">
      <c r="A614" t="s">
        <v>8641</v>
      </c>
      <c r="B614" t="s">
        <v>260</v>
      </c>
      <c r="C614" s="577">
        <v>1</v>
      </c>
      <c r="D614" s="316">
        <v>388654</v>
      </c>
      <c r="G614" t="str">
        <f>_xlfn.XLOOKUP(A614,'SKJULT DATA'!$O$10:$O$3274,'SKJULT DATA'!$B$10:$B$3274,"")</f>
        <v>Ovn</v>
      </c>
    </row>
    <row r="615" spans="1:7" x14ac:dyDescent="0.35">
      <c r="A615" t="s">
        <v>3933</v>
      </c>
      <c r="B615" t="s">
        <v>163</v>
      </c>
      <c r="C615" s="577">
        <v>1</v>
      </c>
      <c r="D615" s="316">
        <v>495000</v>
      </c>
      <c r="G615" t="str">
        <f>_xlfn.XLOOKUP(A615,'SKJULT DATA'!$O$10:$O$3274,'SKJULT DATA'!$B$10:$B$3274,"")</f>
        <v>Skalar sampler</v>
      </c>
    </row>
    <row r="616" spans="1:7" x14ac:dyDescent="0.35">
      <c r="A616" t="s">
        <v>3940</v>
      </c>
      <c r="B616" t="s">
        <v>260</v>
      </c>
      <c r="C616" s="577">
        <v>0</v>
      </c>
      <c r="D616" s="316">
        <v>117603.8</v>
      </c>
      <c r="G616" t="str">
        <f>_xlfn.XLOOKUP(A616,'SKJULT DATA'!$O$10:$O$3274,'SKJULT DATA'!$B$10:$B$3274,"")</f>
        <v>Anlæg til test af kognitive funktioner og underliggende neurale mekanismer</v>
      </c>
    </row>
    <row r="617" spans="1:7" x14ac:dyDescent="0.35">
      <c r="A617" t="s">
        <v>8642</v>
      </c>
      <c r="B617" t="s">
        <v>163</v>
      </c>
      <c r="C617" s="577">
        <v>1</v>
      </c>
      <c r="D617" s="316">
        <v>265140.39999999997</v>
      </c>
      <c r="G617" t="str">
        <f>_xlfn.XLOOKUP(A617,'SKJULT DATA'!$O$10:$O$3274,'SKJULT DATA'!$B$10:$B$3274,"")</f>
        <v>Transportabel gasanalysator</v>
      </c>
    </row>
    <row r="618" spans="1:7" x14ac:dyDescent="0.35">
      <c r="A618" t="s">
        <v>3947</v>
      </c>
      <c r="B618" t="s">
        <v>152</v>
      </c>
      <c r="C618" s="577">
        <v>0</v>
      </c>
      <c r="D618" s="316">
        <v>250753.5</v>
      </c>
      <c r="G618" t="str">
        <f>_xlfn.XLOOKUP(A618,'SKJULT DATA'!$O$10:$O$3274,'SKJULT DATA'!$B$10:$B$3274,"")</f>
        <v>Micro ultracentrifuge</v>
      </c>
    </row>
    <row r="619" spans="1:7" x14ac:dyDescent="0.35">
      <c r="A619" t="s">
        <v>3952</v>
      </c>
      <c r="B619" t="s">
        <v>152</v>
      </c>
      <c r="C619" s="577">
        <v>1</v>
      </c>
      <c r="D619" s="316">
        <v>371910</v>
      </c>
      <c r="G619" t="str">
        <f>_xlfn.XLOOKUP(A619,'SKJULT DATA'!$O$10:$O$3274,'SKJULT DATA'!$B$10:$B$3274,"")</f>
        <v>1 mm probe til NMR maskine</v>
      </c>
    </row>
    <row r="620" spans="1:7" x14ac:dyDescent="0.35">
      <c r="A620" t="s">
        <v>3958</v>
      </c>
      <c r="B620" t="s">
        <v>163</v>
      </c>
      <c r="C620" s="577">
        <v>0</v>
      </c>
      <c r="D620" s="316">
        <v>248973</v>
      </c>
      <c r="G620" t="str">
        <f>_xlfn.XLOOKUP(A620,'SKJULT DATA'!$O$10:$O$3274,'SKJULT DATA'!$B$10:$B$3274,"")</f>
        <v>Pylon ved Fioniavej</v>
      </c>
    </row>
    <row r="621" spans="1:7" x14ac:dyDescent="0.35">
      <c r="A621" t="s">
        <v>3962</v>
      </c>
      <c r="B621" t="s">
        <v>327</v>
      </c>
      <c r="C621" s="577">
        <v>0</v>
      </c>
      <c r="D621" s="316">
        <v>293778</v>
      </c>
      <c r="G621" t="str">
        <f>_xlfn.XLOOKUP(A621,'SKJULT DATA'!$O$10:$O$3274,'SKJULT DATA'!$B$10:$B$3274,"")</f>
        <v>Etablering af cykelparkering ved TEK - Særlig installation</v>
      </c>
    </row>
    <row r="622" spans="1:7" x14ac:dyDescent="0.35">
      <c r="A622" t="s">
        <v>8643</v>
      </c>
      <c r="B622" t="s">
        <v>163</v>
      </c>
      <c r="C622" s="577">
        <v>1</v>
      </c>
      <c r="D622" s="316">
        <v>189366.06</v>
      </c>
      <c r="G622" t="str">
        <f>_xlfn.XLOOKUP(A622,'SKJULT DATA'!$O$10:$O$3274,'SKJULT DATA'!$B$10:$B$3274,"")</f>
        <v>Coulometer til måling af DIC</v>
      </c>
    </row>
    <row r="623" spans="1:7" x14ac:dyDescent="0.35">
      <c r="A623" t="s">
        <v>8644</v>
      </c>
      <c r="B623" t="s">
        <v>260</v>
      </c>
      <c r="C623" s="577">
        <v>0</v>
      </c>
      <c r="D623" s="316">
        <v>623075.05000000005</v>
      </c>
      <c r="G623" t="str">
        <f>_xlfn.XLOOKUP(A623,'SKJULT DATA'!$O$10:$O$3274,'SKJULT DATA'!$B$10:$B$3274,"")</f>
        <v>Blæserenhed</v>
      </c>
    </row>
    <row r="624" spans="1:7" x14ac:dyDescent="0.35">
      <c r="A624" t="s">
        <v>3965</v>
      </c>
      <c r="B624" t="s">
        <v>152</v>
      </c>
      <c r="C624" s="577">
        <v>0</v>
      </c>
      <c r="D624" s="316">
        <v>229800</v>
      </c>
      <c r="G624" t="str">
        <f>_xlfn.XLOOKUP(A624,'SKJULT DATA'!$O$10:$O$3274,'SKJULT DATA'!$B$10:$B$3274,"")</f>
        <v>Autoklave</v>
      </c>
    </row>
    <row r="625" spans="1:7" x14ac:dyDescent="0.35">
      <c r="A625" t="s">
        <v>3970</v>
      </c>
      <c r="B625" t="s">
        <v>163</v>
      </c>
      <c r="C625" s="577">
        <v>0</v>
      </c>
      <c r="D625" s="316">
        <v>412205</v>
      </c>
      <c r="G625" t="str">
        <f>_xlfn.XLOOKUP(A625,'SKJULT DATA'!$O$10:$O$3274,'SKJULT DATA'!$B$10:$B$3274,"")</f>
        <v>Vogn 25, 9 pers., brændstof</v>
      </c>
    </row>
    <row r="626" spans="1:7" x14ac:dyDescent="0.35">
      <c r="A626" t="s">
        <v>3975</v>
      </c>
      <c r="B626" t="s">
        <v>163</v>
      </c>
      <c r="C626" s="577">
        <v>0</v>
      </c>
      <c r="D626" s="316">
        <v>169900</v>
      </c>
      <c r="G626" t="str">
        <f>_xlfn.XLOOKUP(A626,'SKJULT DATA'!$O$10:$O$3274,'SKJULT DATA'!$B$10:$B$3274,"")</f>
        <v>Vogn 15, 5 pers., brændstof</v>
      </c>
    </row>
    <row r="627" spans="1:7" x14ac:dyDescent="0.35">
      <c r="A627" t="s">
        <v>3979</v>
      </c>
      <c r="B627" t="s">
        <v>163</v>
      </c>
      <c r="C627" s="577">
        <v>0</v>
      </c>
      <c r="D627" s="316">
        <v>412205</v>
      </c>
      <c r="G627" t="str">
        <f>_xlfn.XLOOKUP(A627,'SKJULT DATA'!$O$10:$O$3274,'SKJULT DATA'!$B$10:$B$3274,"")</f>
        <v>Vogn 26, 9 pers., brændstof</v>
      </c>
    </row>
    <row r="628" spans="1:7" x14ac:dyDescent="0.35">
      <c r="A628" t="s">
        <v>3983</v>
      </c>
      <c r="B628" t="s">
        <v>163</v>
      </c>
      <c r="C628" s="577">
        <v>1</v>
      </c>
      <c r="D628" s="316">
        <v>546425.15</v>
      </c>
      <c r="G628" t="str">
        <f>_xlfn.XLOOKUP(A628,'SKJULT DATA'!$O$10:$O$3274,'SKJULT DATA'!$B$10:$B$3274,"")</f>
        <v>Single cell microfluidics system</v>
      </c>
    </row>
    <row r="629" spans="1:7" x14ac:dyDescent="0.35">
      <c r="A629" t="s">
        <v>3988</v>
      </c>
      <c r="B629" t="s">
        <v>163</v>
      </c>
      <c r="C629" s="577">
        <v>0</v>
      </c>
      <c r="D629" s="316">
        <v>119000</v>
      </c>
      <c r="G629" t="str">
        <f>_xlfn.XLOOKUP(A629,'SKJULT DATA'!$O$10:$O$3274,'SKJULT DATA'!$B$10:$B$3274,"")</f>
        <v>UR5 Robot og tilhørende controller boks</v>
      </c>
    </row>
    <row r="630" spans="1:7" x14ac:dyDescent="0.35">
      <c r="A630" t="s">
        <v>3992</v>
      </c>
      <c r="B630" t="s">
        <v>163</v>
      </c>
      <c r="C630" s="577">
        <v>0</v>
      </c>
      <c r="D630" s="316">
        <v>119000</v>
      </c>
      <c r="G630" t="str">
        <f>_xlfn.XLOOKUP(A630,'SKJULT DATA'!$O$10:$O$3274,'SKJULT DATA'!$B$10:$B$3274,"")</f>
        <v>UR5 Robot og tilhørende controller boks</v>
      </c>
    </row>
    <row r="631" spans="1:7" x14ac:dyDescent="0.35">
      <c r="A631" t="s">
        <v>3995</v>
      </c>
      <c r="B631" t="s">
        <v>163</v>
      </c>
      <c r="C631" s="577">
        <v>0</v>
      </c>
      <c r="D631" s="316">
        <v>119000</v>
      </c>
      <c r="G631" t="str">
        <f>_xlfn.XLOOKUP(A631,'SKJULT DATA'!$O$10:$O$3274,'SKJULT DATA'!$B$10:$B$3274,"")</f>
        <v>UR5 Robot og tilhørende controller boks</v>
      </c>
    </row>
    <row r="632" spans="1:7" x14ac:dyDescent="0.35">
      <c r="A632" t="s">
        <v>3997</v>
      </c>
      <c r="B632" t="s">
        <v>163</v>
      </c>
      <c r="C632" s="577">
        <v>0</v>
      </c>
      <c r="D632" s="316">
        <v>119000</v>
      </c>
      <c r="G632" t="str">
        <f>_xlfn.XLOOKUP(A632,'SKJULT DATA'!$O$10:$O$3274,'SKJULT DATA'!$B$10:$B$3274,"")</f>
        <v>UR5 Robot og tilhørende controller boks</v>
      </c>
    </row>
    <row r="633" spans="1:7" x14ac:dyDescent="0.35">
      <c r="A633" t="s">
        <v>3999</v>
      </c>
      <c r="B633" t="s">
        <v>163</v>
      </c>
      <c r="C633" s="577">
        <v>1</v>
      </c>
      <c r="D633" s="316">
        <v>119000</v>
      </c>
      <c r="G633" t="str">
        <f>_xlfn.XLOOKUP(A633,'SKJULT DATA'!$O$10:$O$3274,'SKJULT DATA'!$B$10:$B$3274,"")</f>
        <v>UR5 Robot og tilhørende controller boks</v>
      </c>
    </row>
    <row r="634" spans="1:7" x14ac:dyDescent="0.35">
      <c r="A634" t="s">
        <v>4004</v>
      </c>
      <c r="B634" t="s">
        <v>260</v>
      </c>
      <c r="C634" s="577">
        <v>0</v>
      </c>
      <c r="D634" s="316">
        <v>156151</v>
      </c>
      <c r="G634" t="str">
        <f>_xlfn.XLOOKUP(A634,'SKJULT DATA'!$O$10:$O$3274,'SKJULT DATA'!$B$10:$B$3274,"")</f>
        <v>Q-PCR</v>
      </c>
    </row>
    <row r="635" spans="1:7" x14ac:dyDescent="0.35">
      <c r="A635" t="s">
        <v>4009</v>
      </c>
      <c r="B635" t="s">
        <v>260</v>
      </c>
      <c r="C635" s="577">
        <v>0</v>
      </c>
      <c r="D635" s="316">
        <v>276687.5</v>
      </c>
      <c r="G635" t="str">
        <f>_xlfn.XLOOKUP(A635,'SKJULT DATA'!$O$10:$O$3274,'SKJULT DATA'!$B$10:$B$3274,"")</f>
        <v>Ombygning af køl 30-R22</v>
      </c>
    </row>
    <row r="636" spans="1:7" x14ac:dyDescent="0.35">
      <c r="A636" t="s">
        <v>4013</v>
      </c>
      <c r="B636" t="s">
        <v>152</v>
      </c>
      <c r="C636" s="577">
        <v>0</v>
      </c>
      <c r="D636" s="316">
        <v>307000</v>
      </c>
      <c r="G636" t="str">
        <f>_xlfn.XLOOKUP(A636,'SKJULT DATA'!$O$10:$O$3274,'SKJULT DATA'!$B$10:$B$3274,"")</f>
        <v>Hako multimaskine til gartnerafdelingen</v>
      </c>
    </row>
    <row r="637" spans="1:7" x14ac:dyDescent="0.35">
      <c r="A637" t="s">
        <v>8645</v>
      </c>
      <c r="B637" t="s">
        <v>152</v>
      </c>
      <c r="C637" s="577">
        <v>1</v>
      </c>
      <c r="D637" s="316">
        <v>895385</v>
      </c>
      <c r="G637" t="str">
        <f>_xlfn.XLOOKUP(A637,'SKJULT DATA'!$O$10:$O$3274,'SKJULT DATA'!$B$10:$B$3274,"")</f>
        <v>Screening platform: fluid dispenser and microplate reader</v>
      </c>
    </row>
    <row r="638" spans="1:7" x14ac:dyDescent="0.35">
      <c r="A638" t="s">
        <v>7940</v>
      </c>
      <c r="B638" t="s">
        <v>163</v>
      </c>
      <c r="C638" s="577">
        <v>0</v>
      </c>
      <c r="D638" s="316">
        <v>223456.34</v>
      </c>
      <c r="G638" t="str">
        <f>_xlfn.XLOOKUP(A638,'SKJULT DATA'!$O$10:$O$3274,'SKJULT DATA'!$B$10:$B$3274,"")</f>
        <v>Element EDS Analysis System</v>
      </c>
    </row>
    <row r="639" spans="1:7" x14ac:dyDescent="0.35">
      <c r="A639" t="s">
        <v>4019</v>
      </c>
      <c r="B639" t="s">
        <v>260</v>
      </c>
      <c r="C639" s="577">
        <v>0</v>
      </c>
      <c r="D639" s="316">
        <v>295313</v>
      </c>
      <c r="G639" t="str">
        <f>_xlfn.XLOOKUP(A639,'SKJULT DATA'!$O$10:$O$3274,'SKJULT DATA'!$B$10:$B$3274,"")</f>
        <v>Cryostat til sektionering af væv.</v>
      </c>
    </row>
    <row r="640" spans="1:7" x14ac:dyDescent="0.35">
      <c r="A640" t="s">
        <v>4024</v>
      </c>
      <c r="B640" t="s">
        <v>260</v>
      </c>
      <c r="C640" s="577">
        <v>0</v>
      </c>
      <c r="D640" s="316">
        <v>399016</v>
      </c>
      <c r="G640" t="str">
        <f>_xlfn.XLOOKUP(A640,'SKJULT DATA'!$O$10:$O$3274,'SKJULT DATA'!$B$10:$B$3274,"")</f>
        <v>Ultracentrifuge</v>
      </c>
    </row>
    <row r="641" spans="1:7" x14ac:dyDescent="0.35">
      <c r="A641" t="s">
        <v>4028</v>
      </c>
      <c r="B641" t="s">
        <v>260</v>
      </c>
      <c r="C641" s="577">
        <v>0</v>
      </c>
      <c r="D641" s="316">
        <v>2978867.84</v>
      </c>
      <c r="G641" t="str">
        <f>_xlfn.XLOOKUP(A641,'SKJULT DATA'!$O$10:$O$3274,'SKJULT DATA'!$B$10:$B$3274,"")</f>
        <v>U21+U22+U23 ombygning</v>
      </c>
    </row>
    <row r="642" spans="1:7" x14ac:dyDescent="0.35">
      <c r="A642" t="s">
        <v>4031</v>
      </c>
      <c r="B642" t="s">
        <v>260</v>
      </c>
      <c r="C642" s="577">
        <v>0</v>
      </c>
      <c r="D642" s="316">
        <v>348981.85</v>
      </c>
      <c r="G642" t="str">
        <f>_xlfn.XLOOKUP(A642,'SKJULT DATA'!$O$10:$O$3274,'SKJULT DATA'!$B$10:$B$3274,"")</f>
        <v>Autolave inkl. Klargøring af rum og montering</v>
      </c>
    </row>
    <row r="643" spans="1:7" x14ac:dyDescent="0.35">
      <c r="A643" t="s">
        <v>4034</v>
      </c>
      <c r="B643" t="s">
        <v>152</v>
      </c>
      <c r="C643" s="577">
        <v>1</v>
      </c>
      <c r="D643" s="316">
        <v>541600.31999999995</v>
      </c>
      <c r="G643" t="str">
        <f>_xlfn.XLOOKUP(A643,'SKJULT DATA'!$O$10:$O$3274,'SKJULT DATA'!$B$10:$B$3274,"")</f>
        <v>G6125BW LC/MSD with LC stack for OpenLAB ChemStation</v>
      </c>
    </row>
    <row r="644" spans="1:7" x14ac:dyDescent="0.35">
      <c r="A644" t="s">
        <v>4040</v>
      </c>
      <c r="B644" t="s">
        <v>260</v>
      </c>
      <c r="C644" s="577">
        <v>0</v>
      </c>
      <c r="D644" s="316">
        <v>604987.25</v>
      </c>
      <c r="G644" t="str">
        <f>_xlfn.XLOOKUP(A644,'SKJULT DATA'!$O$10:$O$3274,'SKJULT DATA'!$B$10:$B$3274,"")</f>
        <v>Blæser enhed med 4 reoler</v>
      </c>
    </row>
    <row r="645" spans="1:7" x14ac:dyDescent="0.35">
      <c r="A645" t="s">
        <v>4045</v>
      </c>
      <c r="B645" t="s">
        <v>260</v>
      </c>
      <c r="C645" s="577">
        <v>0</v>
      </c>
      <c r="D645" s="316">
        <v>151720.20000000001</v>
      </c>
      <c r="G645" t="str">
        <f>_xlfn.XLOOKUP(A645,'SKJULT DATA'!$O$10:$O$3274,'SKJULT DATA'!$B$10:$B$3274,"")</f>
        <v>Smart flow til klasse 2</v>
      </c>
    </row>
    <row r="646" spans="1:7" x14ac:dyDescent="0.35">
      <c r="A646" t="s">
        <v>8646</v>
      </c>
      <c r="B646" t="s">
        <v>163</v>
      </c>
      <c r="C646" s="577">
        <v>1</v>
      </c>
      <c r="D646" s="316">
        <v>387941</v>
      </c>
      <c r="G646" t="str">
        <f>_xlfn.XLOOKUP(A646,'SKJULT DATA'!$O$10:$O$3274,'SKJULT DATA'!$B$10:$B$3274,"")</f>
        <v>IRMS EA Isolink</v>
      </c>
    </row>
    <row r="647" spans="1:7" x14ac:dyDescent="0.35">
      <c r="A647" t="s">
        <v>4050</v>
      </c>
      <c r="B647" t="s">
        <v>152</v>
      </c>
      <c r="C647" s="577">
        <v>0</v>
      </c>
      <c r="D647" s="316">
        <v>6258491.5199999996</v>
      </c>
      <c r="G647" t="str">
        <f>_xlfn.XLOOKUP(A647,'SKJULT DATA'!$O$10:$O$3274,'SKJULT DATA'!$B$10:$B$3274,"")</f>
        <v>NovaSeq 6000 sekventeringsinstrument</v>
      </c>
    </row>
    <row r="648" spans="1:7" x14ac:dyDescent="0.35">
      <c r="A648" t="s">
        <v>4056</v>
      </c>
      <c r="B648" t="s">
        <v>163</v>
      </c>
      <c r="C648" s="577">
        <v>0</v>
      </c>
      <c r="D648" s="316">
        <v>142158</v>
      </c>
      <c r="G648" t="str">
        <f>_xlfn.XLOOKUP(A648,'SKJULT DATA'!$O$10:$O$3274,'SKJULT DATA'!$B$10:$B$3274,"")</f>
        <v>Ford/uden nummer (sælges snart)</v>
      </c>
    </row>
    <row r="649" spans="1:7" x14ac:dyDescent="0.35">
      <c r="A649" t="s">
        <v>4060</v>
      </c>
      <c r="B649" t="s">
        <v>260</v>
      </c>
      <c r="C649" s="577">
        <v>1</v>
      </c>
      <c r="D649" s="316">
        <v>149310.59</v>
      </c>
      <c r="G649" t="str">
        <f>_xlfn.XLOOKUP(A649,'SKJULT DATA'!$O$10:$O$3274,'SKJULT DATA'!$B$10:$B$3274,"")</f>
        <v>Differential refractometer</v>
      </c>
    </row>
    <row r="650" spans="1:7" x14ac:dyDescent="0.35">
      <c r="A650" t="s">
        <v>4065</v>
      </c>
      <c r="B650" t="s">
        <v>163</v>
      </c>
      <c r="C650" s="577">
        <v>1</v>
      </c>
      <c r="D650" s="316">
        <v>231670</v>
      </c>
      <c r="G650" t="str">
        <f>_xlfn.XLOOKUP(A650,'SKJULT DATA'!$O$10:$O$3274,'SKJULT DATA'!$B$10:$B$3274,"")</f>
        <v>Histologiudstyr</v>
      </c>
    </row>
    <row r="651" spans="1:7" x14ac:dyDescent="0.35">
      <c r="A651" t="s">
        <v>4070</v>
      </c>
      <c r="B651" t="s">
        <v>152</v>
      </c>
      <c r="C651" s="577">
        <v>1</v>
      </c>
      <c r="D651" s="316">
        <v>1302403</v>
      </c>
      <c r="G651" t="str">
        <f>_xlfn.XLOOKUP(A651,'SKJULT DATA'!$O$10:$O$3274,'SKJULT DATA'!$B$10:$B$3274,"")</f>
        <v>Bi-layer Interferometry (BLI) baseret biosensor</v>
      </c>
    </row>
    <row r="652" spans="1:7" x14ac:dyDescent="0.35">
      <c r="A652" t="s">
        <v>4077</v>
      </c>
      <c r="B652" t="s">
        <v>163</v>
      </c>
      <c r="C652" s="577">
        <v>0</v>
      </c>
      <c r="D652" s="316">
        <v>262100.78</v>
      </c>
      <c r="G652" t="str">
        <f>_xlfn.XLOOKUP(A652,'SKJULT DATA'!$O$10:$O$3274,'SKJULT DATA'!$B$10:$B$3274,"")</f>
        <v>Videokonferencesystem CISCO Ellehammer</v>
      </c>
    </row>
    <row r="653" spans="1:7" x14ac:dyDescent="0.35">
      <c r="A653" t="s">
        <v>4084</v>
      </c>
      <c r="B653" t="s">
        <v>163</v>
      </c>
      <c r="C653" s="577">
        <v>0</v>
      </c>
      <c r="D653" s="316">
        <v>178523</v>
      </c>
      <c r="G653" t="str">
        <f>_xlfn.XLOOKUP(A653,'SKJULT DATA'!$O$10:$O$3274,'SKJULT DATA'!$B$10:$B$3274,"")</f>
        <v>3D-scanner</v>
      </c>
    </row>
    <row r="654" spans="1:7" x14ac:dyDescent="0.35">
      <c r="A654" t="s">
        <v>4091</v>
      </c>
      <c r="B654" t="s">
        <v>260</v>
      </c>
      <c r="C654" s="577">
        <v>1</v>
      </c>
      <c r="D654" s="316">
        <v>134187.35</v>
      </c>
      <c r="G654" t="str">
        <f>_xlfn.XLOOKUP(A654,'SKJULT DATA'!$O$10:$O$3274,'SKJULT DATA'!$B$10:$B$3274,"")</f>
        <v>Q-PCR maskine</v>
      </c>
    </row>
    <row r="655" spans="1:7" x14ac:dyDescent="0.35">
      <c r="A655" t="s">
        <v>8647</v>
      </c>
      <c r="B655" t="s">
        <v>260</v>
      </c>
      <c r="C655" s="577">
        <v>1</v>
      </c>
      <c r="D655" s="316">
        <v>126500</v>
      </c>
      <c r="G655" t="str">
        <f>_xlfn.XLOOKUP(A655,'SKJULT DATA'!$O$10:$O$3274,'SKJULT DATA'!$B$10:$B$3274,"")</f>
        <v>Kamera til mikroskop</v>
      </c>
    </row>
    <row r="656" spans="1:7" x14ac:dyDescent="0.35">
      <c r="A656" t="s">
        <v>4098</v>
      </c>
      <c r="B656" t="s">
        <v>260</v>
      </c>
      <c r="C656" s="577">
        <v>0</v>
      </c>
      <c r="D656" s="316">
        <v>1643703.41</v>
      </c>
      <c r="G656" t="str">
        <f>_xlfn.XLOOKUP(A656,'SKJULT DATA'!$O$10:$O$3274,'SKJULT DATA'!$B$10:$B$3274,"")</f>
        <v>Etablering af robot laboratorium TEK U44</v>
      </c>
    </row>
    <row r="657" spans="1:7" x14ac:dyDescent="0.35">
      <c r="A657" t="s">
        <v>4101</v>
      </c>
      <c r="B657" t="s">
        <v>845</v>
      </c>
      <c r="C657" s="577">
        <v>0</v>
      </c>
      <c r="D657" s="316">
        <v>138170.4</v>
      </c>
      <c r="G657" t="str">
        <f>_xlfn.XLOOKUP(A657,'SKJULT DATA'!$O$10:$O$3274,'SKJULT DATA'!$B$10:$B$3274,"")</f>
        <v>Ford Transit Custom, 2,0</v>
      </c>
    </row>
    <row r="658" spans="1:7" x14ac:dyDescent="0.35">
      <c r="A658" t="s">
        <v>8648</v>
      </c>
      <c r="B658" t="s">
        <v>163</v>
      </c>
      <c r="C658" s="577">
        <v>1</v>
      </c>
      <c r="D658" s="316">
        <v>225589</v>
      </c>
      <c r="G658" t="str">
        <f>_xlfn.XLOOKUP(A658,'SKJULT DATA'!$O$10:$O$3274,'SKJULT DATA'!$B$10:$B$3274,"")</f>
        <v>Precon CH4/N2O analysator</v>
      </c>
    </row>
    <row r="659" spans="1:7" x14ac:dyDescent="0.35">
      <c r="A659" t="s">
        <v>4106</v>
      </c>
      <c r="B659" t="s">
        <v>163</v>
      </c>
      <c r="C659" s="577">
        <v>1</v>
      </c>
      <c r="D659" s="316">
        <v>173500</v>
      </c>
      <c r="G659" t="str">
        <f>_xlfn.XLOOKUP(A659,'SKJULT DATA'!$O$10:$O$3274,'SKJULT DATA'!$B$10:$B$3274,"")</f>
        <v>Transportabel Vibrometer</v>
      </c>
    </row>
    <row r="660" spans="1:7" x14ac:dyDescent="0.35">
      <c r="A660" t="s">
        <v>4111</v>
      </c>
      <c r="B660" t="s">
        <v>152</v>
      </c>
      <c r="C660" s="577">
        <v>1</v>
      </c>
      <c r="D660" s="316">
        <v>234337.06</v>
      </c>
      <c r="G660" t="str">
        <f>_xlfn.XLOOKUP(A660,'SKJULT DATA'!$O$10:$O$3274,'SKJULT DATA'!$B$10:$B$3274,"")</f>
        <v>Quench-flow instrument</v>
      </c>
    </row>
    <row r="661" spans="1:7" x14ac:dyDescent="0.35">
      <c r="A661" t="s">
        <v>4118</v>
      </c>
      <c r="B661" t="s">
        <v>163</v>
      </c>
      <c r="C661" s="577">
        <v>1</v>
      </c>
      <c r="D661" s="316">
        <v>246685.98</v>
      </c>
      <c r="G661" t="str">
        <f>_xlfn.XLOOKUP(A661,'SKJULT DATA'!$O$10:$O$3274,'SKJULT DATA'!$B$10:$B$3274,"")</f>
        <v>Eyetracker</v>
      </c>
    </row>
    <row r="662" spans="1:7" x14ac:dyDescent="0.35">
      <c r="A662" t="s">
        <v>4123</v>
      </c>
      <c r="B662" t="s">
        <v>260</v>
      </c>
      <c r="C662" s="577">
        <v>1</v>
      </c>
      <c r="D662" s="316">
        <v>270000</v>
      </c>
      <c r="G662" t="str">
        <f>_xlfn.XLOOKUP(A662,'SKJULT DATA'!$O$10:$O$3274,'SKJULT DATA'!$B$10:$B$3274,"")</f>
        <v>Kryostat</v>
      </c>
    </row>
    <row r="663" spans="1:7" x14ac:dyDescent="0.35">
      <c r="A663" t="s">
        <v>4127</v>
      </c>
      <c r="B663" t="s">
        <v>163</v>
      </c>
      <c r="C663" s="577">
        <v>1</v>
      </c>
      <c r="D663" s="316">
        <v>4302389.5</v>
      </c>
      <c r="G663" t="str">
        <f>_xlfn.XLOOKUP(A663,'SKJULT DATA'!$O$10:$O$3274,'SKJULT DATA'!$B$10:$B$3274,"")</f>
        <v>Elektronmikroskop (SEM) med katodeluminescensdetektor (CL)</v>
      </c>
    </row>
    <row r="664" spans="1:7" x14ac:dyDescent="0.35">
      <c r="A664" t="s">
        <v>4135</v>
      </c>
      <c r="B664" t="s">
        <v>163</v>
      </c>
      <c r="C664" s="577">
        <v>0</v>
      </c>
      <c r="D664" s="316">
        <v>349525</v>
      </c>
      <c r="G664" t="str">
        <f>_xlfn.XLOOKUP(A664,'SKJULT DATA'!$O$10:$O$3274,'SKJULT DATA'!$B$10:$B$3274,"")</f>
        <v>Nprinting er et program der skaber rapporter fra QlikView</v>
      </c>
    </row>
    <row r="665" spans="1:7" x14ac:dyDescent="0.35">
      <c r="A665" t="s">
        <v>4140</v>
      </c>
      <c r="B665" t="s">
        <v>152</v>
      </c>
      <c r="C665" s="577">
        <v>1</v>
      </c>
      <c r="D665" s="316">
        <v>138529.04</v>
      </c>
      <c r="G665" t="str">
        <f>_xlfn.XLOOKUP(A665,'SKJULT DATA'!$O$10:$O$3274,'SKJULT DATA'!$B$10:$B$3274,"")</f>
        <v>Electrochemical measurement</v>
      </c>
    </row>
    <row r="666" spans="1:7" x14ac:dyDescent="0.35">
      <c r="A666" t="s">
        <v>4145</v>
      </c>
      <c r="B666" t="s">
        <v>163</v>
      </c>
      <c r="C666" s="577">
        <v>1</v>
      </c>
      <c r="D666" s="316">
        <v>123510</v>
      </c>
      <c r="G666" t="str">
        <f>_xlfn.XLOOKUP(A666,'SKJULT DATA'!$O$10:$O$3274,'SKJULT DATA'!$B$10:$B$3274,"")</f>
        <v>Robot til MCI Innovation Lab</v>
      </c>
    </row>
    <row r="667" spans="1:7" x14ac:dyDescent="0.35">
      <c r="A667" t="s">
        <v>8649</v>
      </c>
      <c r="B667" t="s">
        <v>260</v>
      </c>
      <c r="C667" s="577">
        <v>1</v>
      </c>
      <c r="D667" s="316">
        <v>329725.71999999997</v>
      </c>
      <c r="G667" t="str">
        <f>_xlfn.XLOOKUP(A667,'SKJULT DATA'!$O$10:$O$3274,'SKJULT DATA'!$B$10:$B$3274,"")</f>
        <v>Drivetrain Diagnostics Simulator Magnum</v>
      </c>
    </row>
    <row r="668" spans="1:7" x14ac:dyDescent="0.35">
      <c r="A668" t="s">
        <v>4150</v>
      </c>
      <c r="B668" t="s">
        <v>152</v>
      </c>
      <c r="C668" s="577">
        <v>0</v>
      </c>
      <c r="D668" s="316">
        <v>2085567.32</v>
      </c>
      <c r="G668" t="str">
        <f>_xlfn.XLOOKUP(A668,'SKJULT DATA'!$O$10:$O$3274,'SKJULT DATA'!$B$10:$B$3274,"")</f>
        <v>LC-QTOF (Otto)</v>
      </c>
    </row>
    <row r="669" spans="1:7" x14ac:dyDescent="0.35">
      <c r="A669" t="s">
        <v>4154</v>
      </c>
      <c r="B669" t="s">
        <v>163</v>
      </c>
      <c r="C669" s="577">
        <v>1</v>
      </c>
      <c r="D669" s="316">
        <v>107695.66</v>
      </c>
      <c r="G669" t="str">
        <f>_xlfn.XLOOKUP(A669,'SKJULT DATA'!$O$10:$O$3274,'SKJULT DATA'!$B$10:$B$3274,"")</f>
        <v>Rigiscan system (scanner) nr. 1</v>
      </c>
    </row>
    <row r="670" spans="1:7" x14ac:dyDescent="0.35">
      <c r="A670" t="s">
        <v>4159</v>
      </c>
      <c r="B670" t="s">
        <v>163</v>
      </c>
      <c r="C670" s="577">
        <v>1</v>
      </c>
      <c r="D670" s="316">
        <v>107695.66</v>
      </c>
      <c r="G670" t="str">
        <f>_xlfn.XLOOKUP(A670,'SKJULT DATA'!$O$10:$O$3274,'SKJULT DATA'!$B$10:$B$3274,"")</f>
        <v>Rigiscan system (scanner) nr. 2</v>
      </c>
    </row>
    <row r="671" spans="1:7" x14ac:dyDescent="0.35">
      <c r="A671" t="s">
        <v>4162</v>
      </c>
      <c r="B671" t="s">
        <v>163</v>
      </c>
      <c r="C671" s="577">
        <v>1</v>
      </c>
      <c r="D671" s="316">
        <v>107695.66</v>
      </c>
      <c r="G671" t="str">
        <f>_xlfn.XLOOKUP(A671,'SKJULT DATA'!$O$10:$O$3274,'SKJULT DATA'!$B$10:$B$3274,"")</f>
        <v>Rigiscan system (scanner) nr. 3</v>
      </c>
    </row>
    <row r="672" spans="1:7" x14ac:dyDescent="0.35">
      <c r="A672" t="s">
        <v>4164</v>
      </c>
      <c r="B672" t="s">
        <v>163</v>
      </c>
      <c r="C672" s="577">
        <v>1</v>
      </c>
      <c r="D672" s="316">
        <v>107695.66</v>
      </c>
      <c r="G672" t="str">
        <f>_xlfn.XLOOKUP(A672,'SKJULT DATA'!$O$10:$O$3274,'SKJULT DATA'!$B$10:$B$3274,"")</f>
        <v>Rigiscan system (scanner) nr. 4</v>
      </c>
    </row>
    <row r="673" spans="1:7" x14ac:dyDescent="0.35">
      <c r="A673" t="s">
        <v>4166</v>
      </c>
      <c r="B673" t="s">
        <v>163</v>
      </c>
      <c r="C673" s="577">
        <v>1</v>
      </c>
      <c r="D673" s="316">
        <v>107695.66</v>
      </c>
      <c r="G673" t="str">
        <f>_xlfn.XLOOKUP(A673,'SKJULT DATA'!$O$10:$O$3274,'SKJULT DATA'!$B$10:$B$3274,"")</f>
        <v>Rigiscan system (scanner) nr. 5</v>
      </c>
    </row>
    <row r="674" spans="1:7" x14ac:dyDescent="0.35">
      <c r="A674" t="s">
        <v>4168</v>
      </c>
      <c r="B674" t="s">
        <v>163</v>
      </c>
      <c r="C674" s="577">
        <v>0</v>
      </c>
      <c r="D674" s="316">
        <v>254350</v>
      </c>
      <c r="G674" t="str">
        <f>_xlfn.XLOOKUP(A674,'SKJULT DATA'!$O$10:$O$3274,'SKJULT DATA'!$B$10:$B$3274,"")</f>
        <v>Helkrops træningsfantom</v>
      </c>
    </row>
    <row r="675" spans="1:7" x14ac:dyDescent="0.35">
      <c r="A675" t="s">
        <v>4174</v>
      </c>
      <c r="B675" t="s">
        <v>163</v>
      </c>
      <c r="C675" s="577">
        <v>1</v>
      </c>
      <c r="D675" s="316">
        <v>116906.4</v>
      </c>
      <c r="G675" t="str">
        <f>_xlfn.XLOOKUP(A675,'SKJULT DATA'!$O$10:$O$3274,'SKJULT DATA'!$B$10:$B$3274,"")</f>
        <v>Muse cell analyzer. Bruges til at analysere celler enkeltvis.</v>
      </c>
    </row>
    <row r="676" spans="1:7" x14ac:dyDescent="0.35">
      <c r="A676" t="s">
        <v>4179</v>
      </c>
      <c r="B676" t="s">
        <v>163</v>
      </c>
      <c r="C676" s="577">
        <v>0</v>
      </c>
      <c r="D676" s="316">
        <v>1446802.28</v>
      </c>
      <c r="G676" t="str">
        <f>_xlfn.XLOOKUP(A676,'SKJULT DATA'!$O$10:$O$3274,'SKJULT DATA'!$B$10:$B$3274,"")</f>
        <v>Biacore måler molekylære interaktioner vha surface plasmon resonance</v>
      </c>
    </row>
    <row r="677" spans="1:7" x14ac:dyDescent="0.35">
      <c r="A677" t="s">
        <v>4184</v>
      </c>
      <c r="B677" t="s">
        <v>163</v>
      </c>
      <c r="C677" s="577">
        <v>0</v>
      </c>
      <c r="D677" s="316">
        <v>192715</v>
      </c>
      <c r="G677" t="str">
        <f>_xlfn.XLOOKUP(A677,'SKJULT DATA'!$O$10:$O$3274,'SKJULT DATA'!$B$10:$B$3274,"")</f>
        <v>Nikon eclipse Ts2R-FL microscope</v>
      </c>
    </row>
    <row r="678" spans="1:7" x14ac:dyDescent="0.35">
      <c r="A678" t="s">
        <v>4190</v>
      </c>
      <c r="B678" t="s">
        <v>260</v>
      </c>
      <c r="C678" s="577">
        <v>0</v>
      </c>
      <c r="D678" s="316">
        <v>650000</v>
      </c>
      <c r="G678" t="str">
        <f>_xlfn.XLOOKUP(A678,'SKJULT DATA'!$O$10:$O$3274,'SKJULT DATA'!$B$10:$B$3274,"")</f>
        <v>Anlæg til blanding af balsameringsopløsning (Ethanol, formalin, Glycerin, vand)</v>
      </c>
    </row>
    <row r="679" spans="1:7" x14ac:dyDescent="0.35">
      <c r="A679" t="s">
        <v>4194</v>
      </c>
      <c r="B679" t="s">
        <v>260</v>
      </c>
      <c r="C679" s="577">
        <v>0</v>
      </c>
      <c r="D679" s="316">
        <v>665176.35</v>
      </c>
      <c r="G679" t="str">
        <f>_xlfn.XLOOKUP(A679,'SKJULT DATA'!$O$10:$O$3274,'SKJULT DATA'!$B$10:$B$3274,"")</f>
        <v>Vægmonteret vetilations enhed inkl. reoler</v>
      </c>
    </row>
    <row r="680" spans="1:7" x14ac:dyDescent="0.35">
      <c r="A680" t="s">
        <v>4199</v>
      </c>
      <c r="B680" t="s">
        <v>163</v>
      </c>
      <c r="C680" s="577">
        <v>0</v>
      </c>
      <c r="D680" s="316">
        <v>184000</v>
      </c>
      <c r="G680" t="str">
        <f>_xlfn.XLOOKUP(A680,'SKJULT DATA'!$O$10:$O$3274,'SKJULT DATA'!$B$10:$B$3274,"")</f>
        <v>Robotbase med controller mm</v>
      </c>
    </row>
    <row r="681" spans="1:7" x14ac:dyDescent="0.35">
      <c r="A681" t="s">
        <v>4204</v>
      </c>
      <c r="B681" t="s">
        <v>163</v>
      </c>
      <c r="C681" s="577">
        <v>0</v>
      </c>
      <c r="D681" s="316">
        <v>184000</v>
      </c>
      <c r="G681" t="str">
        <f>_xlfn.XLOOKUP(A681,'SKJULT DATA'!$O$10:$O$3274,'SKJULT DATA'!$B$10:$B$3274,"")</f>
        <v>Robotbase med controller mm</v>
      </c>
    </row>
    <row r="682" spans="1:7" x14ac:dyDescent="0.35">
      <c r="A682" t="s">
        <v>4205</v>
      </c>
      <c r="B682" t="s">
        <v>152</v>
      </c>
      <c r="C682" s="577">
        <v>1</v>
      </c>
      <c r="D682" s="316">
        <v>289062</v>
      </c>
      <c r="G682" t="str">
        <f>_xlfn.XLOOKUP(A682,'SKJULT DATA'!$O$10:$O$3274,'SKJULT DATA'!$B$10:$B$3274,"")</f>
        <v>Trykmyograf</v>
      </c>
    </row>
    <row r="683" spans="1:7" x14ac:dyDescent="0.35">
      <c r="A683" t="s">
        <v>4210</v>
      </c>
      <c r="B683" t="s">
        <v>260</v>
      </c>
      <c r="C683" s="577">
        <v>1</v>
      </c>
      <c r="D683" s="316">
        <v>276500</v>
      </c>
      <c r="G683" t="str">
        <f>_xlfn.XLOOKUP(A683,'SKJULT DATA'!$O$10:$O$3274,'SKJULT DATA'!$B$10:$B$3274,"")</f>
        <v>Røntgen Flourmeter</v>
      </c>
    </row>
    <row r="684" spans="1:7" x14ac:dyDescent="0.35">
      <c r="A684" t="s">
        <v>4215</v>
      </c>
      <c r="B684" t="s">
        <v>2190</v>
      </c>
      <c r="C684" s="577">
        <v>1</v>
      </c>
      <c r="D684" s="316">
        <v>102900</v>
      </c>
      <c r="G684" t="str">
        <f>_xlfn.XLOOKUP(A684,'SKJULT DATA'!$O$10:$O$3274,'SKJULT DATA'!$B$10:$B$3274,"")</f>
        <v>Måleudstyr (GPS, afstande, punkter, geotagging)</v>
      </c>
    </row>
    <row r="685" spans="1:7" x14ac:dyDescent="0.35">
      <c r="A685" t="s">
        <v>4223</v>
      </c>
      <c r="B685" t="s">
        <v>163</v>
      </c>
      <c r="C685" s="577">
        <v>1</v>
      </c>
      <c r="D685" s="316">
        <v>837583.8</v>
      </c>
      <c r="G685" t="str">
        <f>_xlfn.XLOOKUP(A685,'SKJULT DATA'!$O$10:$O$3274,'SKJULT DATA'!$B$10:$B$3274,"")</f>
        <v>Curve tracer til karakterisering af komponenter</v>
      </c>
    </row>
    <row r="686" spans="1:7" x14ac:dyDescent="0.35">
      <c r="A686" t="s">
        <v>4229</v>
      </c>
      <c r="B686" t="s">
        <v>163</v>
      </c>
      <c r="C686" s="577">
        <v>1</v>
      </c>
      <c r="D686" s="316">
        <v>231670</v>
      </c>
      <c r="G686" t="str">
        <f>_xlfn.XLOOKUP(A686,'SKJULT DATA'!$O$10:$O$3274,'SKJULT DATA'!$B$10:$B$3274,"")</f>
        <v>Histology Microtom</v>
      </c>
    </row>
    <row r="687" spans="1:7" x14ac:dyDescent="0.35">
      <c r="A687" t="s">
        <v>4234</v>
      </c>
      <c r="B687" t="s">
        <v>260</v>
      </c>
      <c r="C687" s="577">
        <v>0</v>
      </c>
      <c r="D687" s="316">
        <v>502867.63</v>
      </c>
      <c r="G687" t="str">
        <f>_xlfn.XLOOKUP(A687,'SKJULT DATA'!$O$10:$O$3274,'SKJULT DATA'!$B$10:$B$3274,"")</f>
        <v>Ændring af depotrum til laboratorie</v>
      </c>
    </row>
    <row r="688" spans="1:7" x14ac:dyDescent="0.35">
      <c r="A688" t="s">
        <v>4236</v>
      </c>
      <c r="B688" t="s">
        <v>2190</v>
      </c>
      <c r="C688" s="577">
        <v>0</v>
      </c>
      <c r="D688" s="316">
        <v>352280.36</v>
      </c>
      <c r="G688" t="str">
        <f>_xlfn.XLOOKUP(A688,'SKJULT DATA'!$O$10:$O$3274,'SKJULT DATA'!$B$10:$B$3274,"")</f>
        <v>Sporing af øjne når en person bliver præsenteret for et spørgsmål</v>
      </c>
    </row>
    <row r="689" spans="1:7" x14ac:dyDescent="0.35">
      <c r="A689" t="s">
        <v>4241</v>
      </c>
      <c r="B689" t="s">
        <v>163</v>
      </c>
      <c r="C689" s="577">
        <v>1</v>
      </c>
      <c r="D689" s="316">
        <v>354027.49</v>
      </c>
      <c r="G689" t="str">
        <f>_xlfn.XLOOKUP(A689,'SKJULT DATA'!$O$10:$O$3274,'SKJULT DATA'!$B$10:$B$3274,"")</f>
        <v>Optisk mikroskop - retvendt</v>
      </c>
    </row>
    <row r="690" spans="1:7" x14ac:dyDescent="0.35">
      <c r="A690" t="s">
        <v>4246</v>
      </c>
      <c r="B690" t="s">
        <v>163</v>
      </c>
      <c r="C690" s="577">
        <v>1</v>
      </c>
      <c r="D690" s="316">
        <v>271153.33</v>
      </c>
      <c r="G690" t="str">
        <f>_xlfn.XLOOKUP(A690,'SKJULT DATA'!$O$10:$O$3274,'SKJULT DATA'!$B$10:$B$3274,"")</f>
        <v>Optisk mikroskop - inverteret</v>
      </c>
    </row>
    <row r="691" spans="1:7" x14ac:dyDescent="0.35">
      <c r="A691" t="s">
        <v>4251</v>
      </c>
      <c r="B691" t="s">
        <v>163</v>
      </c>
      <c r="C691" s="577">
        <v>0</v>
      </c>
      <c r="D691" s="316">
        <v>155000</v>
      </c>
      <c r="G691" t="str">
        <f>_xlfn.XLOOKUP(A691,'SKJULT DATA'!$O$10:$O$3274,'SKJULT DATA'!$B$10:$B$3274,"")</f>
        <v>VW Caddy - 7 personers  Vogn 4</v>
      </c>
    </row>
    <row r="692" spans="1:7" x14ac:dyDescent="0.35">
      <c r="A692" t="s">
        <v>8650</v>
      </c>
      <c r="B692" t="s">
        <v>163</v>
      </c>
      <c r="C692" s="577">
        <v>0</v>
      </c>
      <c r="D692" s="316">
        <v>100776</v>
      </c>
      <c r="G692" t="str">
        <f>_xlfn.XLOOKUP(A692,'SKJULT DATA'!$O$10:$O$3274,'SKJULT DATA'!$B$10:$B$3274,"")</f>
        <v>SMD loddeovn</v>
      </c>
    </row>
    <row r="693" spans="1:7" x14ac:dyDescent="0.35">
      <c r="A693" t="s">
        <v>4257</v>
      </c>
      <c r="B693" t="s">
        <v>152</v>
      </c>
      <c r="C693" s="577">
        <v>1</v>
      </c>
      <c r="D693" s="316">
        <v>798653.24</v>
      </c>
      <c r="G693" t="str">
        <f>_xlfn.XLOOKUP(A693,'SKJULT DATA'!$O$10:$O$3274,'SKJULT DATA'!$B$10:$B$3274,"")</f>
        <v>Ionkilde til orbitrap massespektrometer</v>
      </c>
    </row>
    <row r="694" spans="1:7" x14ac:dyDescent="0.35">
      <c r="A694" t="s">
        <v>4263</v>
      </c>
      <c r="B694" t="s">
        <v>163</v>
      </c>
      <c r="C694" s="577">
        <v>1</v>
      </c>
      <c r="D694" s="316">
        <v>291820.09000000003</v>
      </c>
      <c r="G694" t="str">
        <f>_xlfn.XLOOKUP(A694,'SKJULT DATA'!$O$10:$O$3274,'SKJULT DATA'!$B$10:$B$3274,"")</f>
        <v>Imageing Spektrometer med Camera</v>
      </c>
    </row>
    <row r="695" spans="1:7" x14ac:dyDescent="0.35">
      <c r="A695" t="s">
        <v>4268</v>
      </c>
      <c r="B695" t="s">
        <v>163</v>
      </c>
      <c r="C695" s="577">
        <v>1</v>
      </c>
      <c r="D695" s="316">
        <v>147400</v>
      </c>
      <c r="G695" t="str">
        <f>_xlfn.XLOOKUP(A695,'SKJULT DATA'!$O$10:$O$3274,'SKJULT DATA'!$B$10:$B$3274,"")</f>
        <v>Mikrobølgeovn til forberedelse af prøver til ICP-ms</v>
      </c>
    </row>
    <row r="696" spans="1:7" x14ac:dyDescent="0.35">
      <c r="A696" t="s">
        <v>4275</v>
      </c>
      <c r="B696" t="s">
        <v>260</v>
      </c>
      <c r="C696" s="577">
        <v>1</v>
      </c>
      <c r="D696" s="316">
        <v>114665.60000000001</v>
      </c>
      <c r="G696" t="str">
        <f>_xlfn.XLOOKUP(A696,'SKJULT DATA'!$O$10:$O$3274,'SKJULT DATA'!$B$10:$B$3274,"")</f>
        <v>Optical microscope</v>
      </c>
    </row>
    <row r="697" spans="1:7" x14ac:dyDescent="0.35">
      <c r="A697" t="s">
        <v>8651</v>
      </c>
      <c r="B697" t="s">
        <v>163</v>
      </c>
      <c r="C697" s="577">
        <v>1</v>
      </c>
      <c r="D697" s="316">
        <v>191995.89</v>
      </c>
      <c r="G697" t="str">
        <f>_xlfn.XLOOKUP(A697,'SKJULT DATA'!$O$10:$O$3274,'SKJULT DATA'!$B$10:$B$3274,"")</f>
        <v>Western Blot Imager</v>
      </c>
    </row>
    <row r="698" spans="1:7" x14ac:dyDescent="0.35">
      <c r="A698" t="s">
        <v>4278</v>
      </c>
      <c r="B698" t="s">
        <v>163</v>
      </c>
      <c r="C698" s="577">
        <v>0</v>
      </c>
      <c r="D698" s="316">
        <v>5999989.9000000004</v>
      </c>
      <c r="G698" t="str">
        <f>_xlfn.XLOOKUP(A698,'SKJULT DATA'!$O$10:$O$3274,'SKJULT DATA'!$B$10:$B$3274,"")</f>
        <v>HPC - DSP personlig medicin</v>
      </c>
    </row>
    <row r="699" spans="1:7" x14ac:dyDescent="0.35">
      <c r="A699" t="s">
        <v>4281</v>
      </c>
      <c r="B699" t="s">
        <v>163</v>
      </c>
      <c r="C699" s="577">
        <v>1</v>
      </c>
      <c r="D699" s="316">
        <v>457440</v>
      </c>
      <c r="G699" t="str">
        <f>_xlfn.XLOOKUP(A699,'SKJULT DATA'!$O$10:$O$3274,'SKJULT DATA'!$B$10:$B$3274,"")</f>
        <v>Peptid  syntesemaskine</v>
      </c>
    </row>
    <row r="700" spans="1:7" x14ac:dyDescent="0.35">
      <c r="A700" t="s">
        <v>4287</v>
      </c>
      <c r="B700" t="s">
        <v>163</v>
      </c>
      <c r="C700" s="577">
        <v>0</v>
      </c>
      <c r="D700" s="316">
        <v>319386</v>
      </c>
      <c r="G700" t="str">
        <f>_xlfn.XLOOKUP(A700,'SKJULT DATA'!$O$10:$O$3274,'SKJULT DATA'!$B$10:$B$3274,"")</f>
        <v>Lasercutter</v>
      </c>
    </row>
    <row r="701" spans="1:7" x14ac:dyDescent="0.35">
      <c r="A701" t="s">
        <v>4295</v>
      </c>
      <c r="B701" t="s">
        <v>163</v>
      </c>
      <c r="C701" s="577">
        <v>0</v>
      </c>
      <c r="D701" s="316">
        <v>256788</v>
      </c>
      <c r="G701" t="str">
        <f>_xlfn.XLOOKUP(A701,'SKJULT DATA'!$O$10:$O$3274,'SKJULT DATA'!$B$10:$B$3274,"")</f>
        <v>Vogn 19, 8 pers., brændstof</v>
      </c>
    </row>
    <row r="702" spans="1:7" x14ac:dyDescent="0.35">
      <c r="A702" t="s">
        <v>4299</v>
      </c>
      <c r="B702" t="s">
        <v>163</v>
      </c>
      <c r="C702" s="577">
        <v>1</v>
      </c>
      <c r="D702" s="316">
        <v>1041031.2</v>
      </c>
      <c r="G702" t="str">
        <f>_xlfn.XLOOKUP(A702,'SKJULT DATA'!$O$10:$O$3274,'SKJULT DATA'!$B$10:$B$3274,"")</f>
        <v>ICP-MS til metalbestemmelse i diverse matricer - Rentrum</v>
      </c>
    </row>
    <row r="703" spans="1:7" x14ac:dyDescent="0.35">
      <c r="A703" t="s">
        <v>4304</v>
      </c>
      <c r="B703" t="s">
        <v>163</v>
      </c>
      <c r="C703" s="577">
        <v>1</v>
      </c>
      <c r="D703" s="316">
        <v>187835.71</v>
      </c>
      <c r="G703" t="str">
        <f>_xlfn.XLOOKUP(A703,'SKJULT DATA'!$O$10:$O$3274,'SKJULT DATA'!$B$10:$B$3274,"")</f>
        <v>Iltoptagelsessystem</v>
      </c>
    </row>
    <row r="704" spans="1:7" x14ac:dyDescent="0.35">
      <c r="A704" t="s">
        <v>4310</v>
      </c>
      <c r="B704" t="s">
        <v>260</v>
      </c>
      <c r="C704" s="577">
        <v>0</v>
      </c>
      <c r="D704" s="316">
        <v>138601.9</v>
      </c>
      <c r="G704" t="str">
        <f>_xlfn.XLOOKUP(A704,'SKJULT DATA'!$O$10:$O$3274,'SKJULT DATA'!$B$10:$B$3274,"")</f>
        <v>Reoler til bure</v>
      </c>
    </row>
    <row r="705" spans="1:7" x14ac:dyDescent="0.35">
      <c r="A705" t="s">
        <v>4313</v>
      </c>
      <c r="B705" t="s">
        <v>260</v>
      </c>
      <c r="C705" s="577">
        <v>0</v>
      </c>
      <c r="D705" s="316">
        <v>158782.35</v>
      </c>
      <c r="G705" t="str">
        <f>_xlfn.XLOOKUP(A705,'SKJULT DATA'!$O$10:$O$3274,'SKJULT DATA'!$B$10:$B$3274,"")</f>
        <v>Reoler til bure</v>
      </c>
    </row>
    <row r="706" spans="1:7" x14ac:dyDescent="0.35">
      <c r="A706" t="s">
        <v>2532</v>
      </c>
      <c r="B706" t="s">
        <v>260</v>
      </c>
      <c r="C706" s="577">
        <v>0</v>
      </c>
      <c r="D706" s="316">
        <v>158782.35</v>
      </c>
      <c r="G706" t="str">
        <f>_xlfn.XLOOKUP(A706,'SKJULT DATA'!$O$10:$O$3274,'SKJULT DATA'!$B$10:$B$3274,"")</f>
        <v>Reol til bure</v>
      </c>
    </row>
    <row r="707" spans="1:7" x14ac:dyDescent="0.35">
      <c r="A707" t="s">
        <v>4315</v>
      </c>
      <c r="B707" t="s">
        <v>163</v>
      </c>
      <c r="C707" s="577">
        <v>0</v>
      </c>
      <c r="D707" s="316">
        <v>335215.43</v>
      </c>
      <c r="G707" t="str">
        <f>_xlfn.XLOOKUP(A707,'SKJULT DATA'!$O$10:$O$3274,'SKJULT DATA'!$B$10:$B$3274,"")</f>
        <v>Setup til at måle transiente elektriske målinger på solceller</v>
      </c>
    </row>
    <row r="708" spans="1:7" x14ac:dyDescent="0.35">
      <c r="A708" t="s">
        <v>4318</v>
      </c>
      <c r="B708" t="s">
        <v>163</v>
      </c>
      <c r="C708" s="577">
        <v>1</v>
      </c>
      <c r="D708" s="316">
        <v>121746.88</v>
      </c>
      <c r="G708" t="str">
        <f>_xlfn.XLOOKUP(A708,'SKJULT DATA'!$O$10:$O$3274,'SKJULT DATA'!$B$10:$B$3274,"")</f>
        <v>Milli-Q anlæg til rentrumsanalyser</v>
      </c>
    </row>
    <row r="709" spans="1:7" x14ac:dyDescent="0.35">
      <c r="A709" t="s">
        <v>4324</v>
      </c>
      <c r="B709" t="s">
        <v>163</v>
      </c>
      <c r="C709" s="577">
        <v>0</v>
      </c>
      <c r="D709" s="316">
        <v>184000</v>
      </c>
      <c r="G709" t="str">
        <f>_xlfn.XLOOKUP(A709,'SKJULT DATA'!$O$10:$O$3274,'SKJULT DATA'!$B$10:$B$3274,"")</f>
        <v>Robotbase med controller mm</v>
      </c>
    </row>
    <row r="710" spans="1:7" x14ac:dyDescent="0.35">
      <c r="A710" t="s">
        <v>4325</v>
      </c>
      <c r="B710" t="s">
        <v>163</v>
      </c>
      <c r="C710" s="577">
        <v>0</v>
      </c>
      <c r="D710" s="316">
        <v>184000</v>
      </c>
      <c r="G710" t="str">
        <f>_xlfn.XLOOKUP(A710,'SKJULT DATA'!$O$10:$O$3274,'SKJULT DATA'!$B$10:$B$3274,"")</f>
        <v>Robotbase med controller mm</v>
      </c>
    </row>
    <row r="711" spans="1:7" x14ac:dyDescent="0.35">
      <c r="A711" t="s">
        <v>4326</v>
      </c>
      <c r="B711" t="s">
        <v>163</v>
      </c>
      <c r="C711" s="577">
        <v>0</v>
      </c>
      <c r="D711" s="316">
        <v>184000</v>
      </c>
      <c r="G711" t="str">
        <f>_xlfn.XLOOKUP(A711,'SKJULT DATA'!$O$10:$O$3274,'SKJULT DATA'!$B$10:$B$3274,"")</f>
        <v>Robotbase med controller mm</v>
      </c>
    </row>
    <row r="712" spans="1:7" x14ac:dyDescent="0.35">
      <c r="A712" t="s">
        <v>4327</v>
      </c>
      <c r="B712" t="s">
        <v>163</v>
      </c>
      <c r="C712" s="577">
        <v>0</v>
      </c>
      <c r="D712" s="316">
        <v>184000</v>
      </c>
      <c r="G712" t="str">
        <f>_xlfn.XLOOKUP(A712,'SKJULT DATA'!$O$10:$O$3274,'SKJULT DATA'!$B$10:$B$3274,"")</f>
        <v>Robotbase med controller mm</v>
      </c>
    </row>
    <row r="713" spans="1:7" x14ac:dyDescent="0.35">
      <c r="A713" t="s">
        <v>4329</v>
      </c>
      <c r="B713" t="s">
        <v>163</v>
      </c>
      <c r="C713" s="577">
        <v>0</v>
      </c>
      <c r="D713" s="316">
        <v>184000</v>
      </c>
      <c r="G713" t="str">
        <f>_xlfn.XLOOKUP(A713,'SKJULT DATA'!$O$10:$O$3274,'SKJULT DATA'!$B$10:$B$3274,"")</f>
        <v>Robotbase med controller mm</v>
      </c>
    </row>
    <row r="714" spans="1:7" x14ac:dyDescent="0.35">
      <c r="A714" t="s">
        <v>4330</v>
      </c>
      <c r="B714" t="s">
        <v>163</v>
      </c>
      <c r="C714" s="577">
        <v>0</v>
      </c>
      <c r="D714" s="316">
        <v>184000</v>
      </c>
      <c r="G714" t="str">
        <f>_xlfn.XLOOKUP(A714,'SKJULT DATA'!$O$10:$O$3274,'SKJULT DATA'!$B$10:$B$3274,"")</f>
        <v>Robotbase med controller mm</v>
      </c>
    </row>
    <row r="715" spans="1:7" x14ac:dyDescent="0.35">
      <c r="A715" t="s">
        <v>4331</v>
      </c>
      <c r="B715" t="s">
        <v>260</v>
      </c>
      <c r="C715" s="577">
        <v>0</v>
      </c>
      <c r="D715" s="316">
        <v>366623.81</v>
      </c>
      <c r="G715" t="str">
        <f>_xlfn.XLOOKUP(A715,'SKJULT DATA'!$O$10:$O$3274,'SKJULT DATA'!$B$10:$B$3274,"")</f>
        <v>Operationsmikroskop</v>
      </c>
    </row>
    <row r="716" spans="1:7" x14ac:dyDescent="0.35">
      <c r="A716" t="s">
        <v>4335</v>
      </c>
      <c r="B716" t="s">
        <v>163</v>
      </c>
      <c r="C716" s="577">
        <v>0</v>
      </c>
      <c r="D716" s="316">
        <v>121529.62</v>
      </c>
      <c r="G716" t="str">
        <f>_xlfn.XLOOKUP(A716,'SKJULT DATA'!$O$10:$O$3274,'SKJULT DATA'!$B$10:$B$3274,"")</f>
        <v>Server til Peter's gruppe (PhD/kandidat studerende, postdocs)</v>
      </c>
    </row>
    <row r="717" spans="1:7" x14ac:dyDescent="0.35">
      <c r="A717" t="s">
        <v>4341</v>
      </c>
      <c r="B717" t="s">
        <v>260</v>
      </c>
      <c r="C717" s="577">
        <v>0</v>
      </c>
      <c r="D717" s="316">
        <v>631254</v>
      </c>
      <c r="G717" t="str">
        <f>_xlfn.XLOOKUP(A717,'SKJULT DATA'!$O$10:$O$3274,'SKJULT DATA'!$B$10:$B$3274,"")</f>
        <v>Bearbejdsningscenter (fræser)</v>
      </c>
    </row>
    <row r="718" spans="1:7" x14ac:dyDescent="0.35">
      <c r="A718" t="s">
        <v>4348</v>
      </c>
      <c r="B718" t="s">
        <v>163</v>
      </c>
      <c r="C718" s="577">
        <v>0</v>
      </c>
      <c r="D718" s="316">
        <v>358325</v>
      </c>
      <c r="G718" t="str">
        <f>_xlfn.XLOOKUP(A718,'SKJULT DATA'!$O$10:$O$3274,'SKJULT DATA'!$B$10:$B$3274,"")</f>
        <v>High Speed Kamera</v>
      </c>
    </row>
    <row r="719" spans="1:7" x14ac:dyDescent="0.35">
      <c r="A719" t="s">
        <v>4353</v>
      </c>
      <c r="B719" t="s">
        <v>163</v>
      </c>
      <c r="C719" s="577">
        <v>0</v>
      </c>
      <c r="D719" s="316">
        <v>200000</v>
      </c>
      <c r="G719" t="str">
        <f>_xlfn.XLOOKUP(A719,'SKJULT DATA'!$O$10:$O$3274,'SKJULT DATA'!$B$10:$B$3274,"")</f>
        <v>Fragment Analyzer</v>
      </c>
    </row>
    <row r="720" spans="1:7" x14ac:dyDescent="0.35">
      <c r="A720" t="s">
        <v>4358</v>
      </c>
      <c r="B720" t="s">
        <v>260</v>
      </c>
      <c r="C720" s="577">
        <v>0</v>
      </c>
      <c r="D720" s="316">
        <v>131189.79999999999</v>
      </c>
      <c r="G720" t="str">
        <f>_xlfn.XLOOKUP(A720,'SKJULT DATA'!$O$10:$O$3274,'SKJULT DATA'!$B$10:$B$3274,"")</f>
        <v>Reol til bure</v>
      </c>
    </row>
    <row r="721" spans="1:7" x14ac:dyDescent="0.35">
      <c r="A721" t="s">
        <v>4360</v>
      </c>
      <c r="B721" t="s">
        <v>260</v>
      </c>
      <c r="C721" s="577">
        <v>0</v>
      </c>
      <c r="D721" s="316">
        <v>131189.79999999999</v>
      </c>
      <c r="G721" t="str">
        <f>_xlfn.XLOOKUP(A721,'SKJULT DATA'!$O$10:$O$3274,'SKJULT DATA'!$B$10:$B$3274,"")</f>
        <v>Reol til bure</v>
      </c>
    </row>
    <row r="722" spans="1:7" x14ac:dyDescent="0.35">
      <c r="A722" t="s">
        <v>4361</v>
      </c>
      <c r="B722" t="s">
        <v>260</v>
      </c>
      <c r="C722" s="577">
        <v>0</v>
      </c>
      <c r="D722" s="316">
        <v>131189.79999999999</v>
      </c>
      <c r="G722" t="str">
        <f>_xlfn.XLOOKUP(A722,'SKJULT DATA'!$O$10:$O$3274,'SKJULT DATA'!$B$10:$B$3274,"")</f>
        <v>Reol til bure</v>
      </c>
    </row>
    <row r="723" spans="1:7" x14ac:dyDescent="0.35">
      <c r="A723" t="s">
        <v>2542</v>
      </c>
      <c r="B723" t="s">
        <v>260</v>
      </c>
      <c r="C723" s="577">
        <v>0</v>
      </c>
      <c r="D723" s="316">
        <v>131189.79999999999</v>
      </c>
      <c r="G723" t="str">
        <f>_xlfn.XLOOKUP(A723,'SKJULT DATA'!$O$10:$O$3274,'SKJULT DATA'!$B$10:$B$3274,"")</f>
        <v>Reol til bure</v>
      </c>
    </row>
    <row r="724" spans="1:7" x14ac:dyDescent="0.35">
      <c r="A724" t="s">
        <v>4362</v>
      </c>
      <c r="B724" t="s">
        <v>260</v>
      </c>
      <c r="C724" s="577">
        <v>0</v>
      </c>
      <c r="D724" s="316">
        <v>131189.79999999999</v>
      </c>
      <c r="G724" t="str">
        <f>_xlfn.XLOOKUP(A724,'SKJULT DATA'!$O$10:$O$3274,'SKJULT DATA'!$B$10:$B$3274,"")</f>
        <v>Reol til bure</v>
      </c>
    </row>
    <row r="725" spans="1:7" x14ac:dyDescent="0.35">
      <c r="A725" t="s">
        <v>4363</v>
      </c>
      <c r="B725" t="s">
        <v>260</v>
      </c>
      <c r="C725" s="577">
        <v>0</v>
      </c>
      <c r="D725" s="316">
        <v>150553.70000000001</v>
      </c>
      <c r="G725" t="str">
        <f>_xlfn.XLOOKUP(A725,'SKJULT DATA'!$O$10:$O$3274,'SKJULT DATA'!$B$10:$B$3274,"")</f>
        <v>Reol til bure</v>
      </c>
    </row>
    <row r="726" spans="1:7" x14ac:dyDescent="0.35">
      <c r="A726" t="s">
        <v>4365</v>
      </c>
      <c r="B726" t="s">
        <v>260</v>
      </c>
      <c r="C726" s="577">
        <v>0</v>
      </c>
      <c r="D726" s="316">
        <v>150553.70000000001</v>
      </c>
      <c r="G726" t="str">
        <f>_xlfn.XLOOKUP(A726,'SKJULT DATA'!$O$10:$O$3274,'SKJULT DATA'!$B$10:$B$3274,"")</f>
        <v>Reol til bure</v>
      </c>
    </row>
    <row r="727" spans="1:7" x14ac:dyDescent="0.35">
      <c r="A727" t="s">
        <v>4366</v>
      </c>
      <c r="B727" t="s">
        <v>260</v>
      </c>
      <c r="C727" s="577">
        <v>0</v>
      </c>
      <c r="D727" s="316">
        <v>150553.70000000001</v>
      </c>
      <c r="G727" t="str">
        <f>_xlfn.XLOOKUP(A727,'SKJULT DATA'!$O$10:$O$3274,'SKJULT DATA'!$B$10:$B$3274,"")</f>
        <v>Reol til bure</v>
      </c>
    </row>
    <row r="728" spans="1:7" x14ac:dyDescent="0.35">
      <c r="A728" t="s">
        <v>4367</v>
      </c>
      <c r="B728" t="s">
        <v>260</v>
      </c>
      <c r="C728" s="577">
        <v>0</v>
      </c>
      <c r="D728" s="316">
        <v>150553.70000000001</v>
      </c>
      <c r="G728" t="str">
        <f>_xlfn.XLOOKUP(A728,'SKJULT DATA'!$O$10:$O$3274,'SKJULT DATA'!$B$10:$B$3274,"")</f>
        <v>Reol til bure</v>
      </c>
    </row>
    <row r="729" spans="1:7" x14ac:dyDescent="0.35">
      <c r="A729" t="s">
        <v>4368</v>
      </c>
      <c r="B729" t="s">
        <v>260</v>
      </c>
      <c r="C729" s="577">
        <v>0</v>
      </c>
      <c r="D729" s="316">
        <v>150553.70000000001</v>
      </c>
      <c r="G729" t="str">
        <f>_xlfn.XLOOKUP(A729,'SKJULT DATA'!$O$10:$O$3274,'SKJULT DATA'!$B$10:$B$3274,"")</f>
        <v>Reol til bure</v>
      </c>
    </row>
    <row r="730" spans="1:7" x14ac:dyDescent="0.35">
      <c r="A730" t="s">
        <v>4369</v>
      </c>
      <c r="B730" t="s">
        <v>260</v>
      </c>
      <c r="C730" s="577">
        <v>0</v>
      </c>
      <c r="D730" s="316">
        <v>150553.70000000001</v>
      </c>
      <c r="G730" t="str">
        <f>_xlfn.XLOOKUP(A730,'SKJULT DATA'!$O$10:$O$3274,'SKJULT DATA'!$B$10:$B$3274,"")</f>
        <v>Reol til bure</v>
      </c>
    </row>
    <row r="731" spans="1:7" x14ac:dyDescent="0.35">
      <c r="A731" t="s">
        <v>4370</v>
      </c>
      <c r="B731" t="s">
        <v>260</v>
      </c>
      <c r="C731" s="577">
        <v>0</v>
      </c>
      <c r="D731" s="316">
        <v>157853.70000000001</v>
      </c>
      <c r="G731" t="str">
        <f>_xlfn.XLOOKUP(A731,'SKJULT DATA'!$O$10:$O$3274,'SKJULT DATA'!$B$10:$B$3274,"")</f>
        <v>Reol til bure</v>
      </c>
    </row>
    <row r="732" spans="1:7" x14ac:dyDescent="0.35">
      <c r="A732" t="s">
        <v>4371</v>
      </c>
      <c r="B732" t="s">
        <v>260</v>
      </c>
      <c r="C732" s="577">
        <v>1</v>
      </c>
      <c r="D732" s="316">
        <v>5968320</v>
      </c>
      <c r="G732" t="str">
        <f>_xlfn.XLOOKUP(A732,'SKJULT DATA'!$O$10:$O$3274,'SKJULT DATA'!$B$10:$B$3274,"")</f>
        <v>X-Ray Nanotomograph</v>
      </c>
    </row>
    <row r="733" spans="1:7" x14ac:dyDescent="0.35">
      <c r="A733" t="s">
        <v>4377</v>
      </c>
      <c r="B733" t="s">
        <v>260</v>
      </c>
      <c r="C733" s="577">
        <v>0</v>
      </c>
      <c r="D733" s="316">
        <v>136721.9</v>
      </c>
      <c r="G733" t="str">
        <f>_xlfn.XLOOKUP(A733,'SKJULT DATA'!$O$10:$O$3274,'SKJULT DATA'!$B$10:$B$3274,"")</f>
        <v>Reol til bure</v>
      </c>
    </row>
    <row r="734" spans="1:7" x14ac:dyDescent="0.35">
      <c r="A734" t="s">
        <v>4378</v>
      </c>
      <c r="B734" t="s">
        <v>260</v>
      </c>
      <c r="C734" s="577">
        <v>0</v>
      </c>
      <c r="D734" s="316">
        <v>156902.35</v>
      </c>
      <c r="G734" t="str">
        <f>_xlfn.XLOOKUP(A734,'SKJULT DATA'!$O$10:$O$3274,'SKJULT DATA'!$B$10:$B$3274,"")</f>
        <v>Reol til bure</v>
      </c>
    </row>
    <row r="735" spans="1:7" x14ac:dyDescent="0.35">
      <c r="A735" t="s">
        <v>4379</v>
      </c>
      <c r="B735" t="s">
        <v>163</v>
      </c>
      <c r="C735" s="577">
        <v>0</v>
      </c>
      <c r="D735" s="316">
        <v>122000</v>
      </c>
      <c r="G735" t="str">
        <f>_xlfn.XLOOKUP(A735,'SKJULT DATA'!$O$10:$O$3274,'SKJULT DATA'!$B$10:$B$3274,"")</f>
        <v>Mobil robot platform</v>
      </c>
    </row>
    <row r="736" spans="1:7" x14ac:dyDescent="0.35">
      <c r="A736" t="s">
        <v>4384</v>
      </c>
      <c r="B736" t="s">
        <v>163</v>
      </c>
      <c r="C736" s="577">
        <v>0</v>
      </c>
      <c r="D736" s="316">
        <v>122000</v>
      </c>
      <c r="G736" t="str">
        <f>_xlfn.XLOOKUP(A736,'SKJULT DATA'!$O$10:$O$3274,'SKJULT DATA'!$B$10:$B$3274,"")</f>
        <v>Mobil robot platform</v>
      </c>
    </row>
    <row r="737" spans="1:7" x14ac:dyDescent="0.35">
      <c r="A737" t="s">
        <v>4386</v>
      </c>
      <c r="B737" t="s">
        <v>163</v>
      </c>
      <c r="C737" s="577">
        <v>0</v>
      </c>
      <c r="D737" s="316">
        <v>122000</v>
      </c>
      <c r="G737" t="str">
        <f>_xlfn.XLOOKUP(A737,'SKJULT DATA'!$O$10:$O$3274,'SKJULT DATA'!$B$10:$B$3274,"")</f>
        <v>4 MIR100</v>
      </c>
    </row>
    <row r="738" spans="1:7" x14ac:dyDescent="0.35">
      <c r="A738" t="s">
        <v>4389</v>
      </c>
      <c r="B738" t="s">
        <v>163</v>
      </c>
      <c r="C738" s="577">
        <v>0</v>
      </c>
      <c r="D738" s="316">
        <v>122000</v>
      </c>
      <c r="G738" t="str">
        <f>_xlfn.XLOOKUP(A738,'SKJULT DATA'!$O$10:$O$3274,'SKJULT DATA'!$B$10:$B$3274,"")</f>
        <v>4 MIR100</v>
      </c>
    </row>
    <row r="739" spans="1:7" x14ac:dyDescent="0.35">
      <c r="A739" t="s">
        <v>4391</v>
      </c>
      <c r="B739" t="s">
        <v>163</v>
      </c>
      <c r="C739" s="577">
        <v>0</v>
      </c>
      <c r="D739" s="316">
        <v>152000</v>
      </c>
      <c r="G739" t="str">
        <f>_xlfn.XLOOKUP(A739,'SKJULT DATA'!$O$10:$O$3274,'SKJULT DATA'!$B$10:$B$3274,"")</f>
        <v>4 MIR200</v>
      </c>
    </row>
    <row r="740" spans="1:7" x14ac:dyDescent="0.35">
      <c r="A740" t="s">
        <v>4395</v>
      </c>
      <c r="B740" t="s">
        <v>163</v>
      </c>
      <c r="C740" s="577">
        <v>0</v>
      </c>
      <c r="D740" s="316">
        <v>152000</v>
      </c>
      <c r="G740" t="str">
        <f>_xlfn.XLOOKUP(A740,'SKJULT DATA'!$O$10:$O$3274,'SKJULT DATA'!$B$10:$B$3274,"")</f>
        <v>Mobil robot platform</v>
      </c>
    </row>
    <row r="741" spans="1:7" x14ac:dyDescent="0.35">
      <c r="A741" t="s">
        <v>4398</v>
      </c>
      <c r="B741" t="s">
        <v>163</v>
      </c>
      <c r="C741" s="577">
        <v>0</v>
      </c>
      <c r="D741" s="316">
        <v>152000</v>
      </c>
      <c r="G741" t="str">
        <f>_xlfn.XLOOKUP(A741,'SKJULT DATA'!$O$10:$O$3274,'SKJULT DATA'!$B$10:$B$3274,"")</f>
        <v>4 MIR200</v>
      </c>
    </row>
    <row r="742" spans="1:7" x14ac:dyDescent="0.35">
      <c r="A742" t="s">
        <v>4400</v>
      </c>
      <c r="B742" t="s">
        <v>163</v>
      </c>
      <c r="C742" s="577">
        <v>0</v>
      </c>
      <c r="D742" s="316">
        <v>152000</v>
      </c>
      <c r="G742" t="str">
        <f>_xlfn.XLOOKUP(A742,'SKJULT DATA'!$O$10:$O$3274,'SKJULT DATA'!$B$10:$B$3274,"")</f>
        <v>4 MIR200</v>
      </c>
    </row>
    <row r="743" spans="1:7" x14ac:dyDescent="0.35">
      <c r="A743" t="s">
        <v>4402</v>
      </c>
      <c r="B743" t="s">
        <v>163</v>
      </c>
      <c r="C743" s="577">
        <v>0</v>
      </c>
      <c r="D743" s="316">
        <v>112200</v>
      </c>
      <c r="G743" t="str">
        <f>_xlfn.XLOOKUP(A743,'SKJULT DATA'!$O$10:$O$3274,'SKJULT DATA'!$B$10:$B$3274,"")</f>
        <v>Universal Robots ApS-UR10e 5 stk</v>
      </c>
    </row>
    <row r="744" spans="1:7" x14ac:dyDescent="0.35">
      <c r="A744" t="s">
        <v>4405</v>
      </c>
      <c r="B744" t="s">
        <v>163</v>
      </c>
      <c r="C744" s="577">
        <v>0</v>
      </c>
      <c r="D744" s="316">
        <v>112200</v>
      </c>
      <c r="G744" t="str">
        <f>_xlfn.XLOOKUP(A744,'SKJULT DATA'!$O$10:$O$3274,'SKJULT DATA'!$B$10:$B$3274,"")</f>
        <v>Universal Robots ApS-UR10e 5 stk</v>
      </c>
    </row>
    <row r="745" spans="1:7" x14ac:dyDescent="0.35">
      <c r="A745" t="s">
        <v>4407</v>
      </c>
      <c r="B745" t="s">
        <v>163</v>
      </c>
      <c r="C745" s="577">
        <v>0</v>
      </c>
      <c r="D745" s="316">
        <v>112200</v>
      </c>
      <c r="G745" t="str">
        <f>_xlfn.XLOOKUP(A745,'SKJULT DATA'!$O$10:$O$3274,'SKJULT DATA'!$B$10:$B$3274,"")</f>
        <v>Universal Robots ApS-UR10e 5 stk</v>
      </c>
    </row>
    <row r="746" spans="1:7" x14ac:dyDescent="0.35">
      <c r="A746" t="s">
        <v>4409</v>
      </c>
      <c r="B746" t="s">
        <v>163</v>
      </c>
      <c r="C746" s="577">
        <v>0</v>
      </c>
      <c r="D746" s="316">
        <v>112200</v>
      </c>
      <c r="G746" t="str">
        <f>_xlfn.XLOOKUP(A746,'SKJULT DATA'!$O$10:$O$3274,'SKJULT DATA'!$B$10:$B$3274,"")</f>
        <v>Universal Robots ApS-UR10e 5 stk</v>
      </c>
    </row>
    <row r="747" spans="1:7" x14ac:dyDescent="0.35">
      <c r="A747" t="s">
        <v>4411</v>
      </c>
      <c r="B747" t="s">
        <v>163</v>
      </c>
      <c r="C747" s="577">
        <v>0</v>
      </c>
      <c r="D747" s="316">
        <v>112200</v>
      </c>
      <c r="G747" t="str">
        <f>_xlfn.XLOOKUP(A747,'SKJULT DATA'!$O$10:$O$3274,'SKJULT DATA'!$B$10:$B$3274,"")</f>
        <v>Universal Robots ApS-UR10e 5 stk</v>
      </c>
    </row>
    <row r="748" spans="1:7" x14ac:dyDescent="0.35">
      <c r="A748" t="s">
        <v>4413</v>
      </c>
      <c r="B748" t="s">
        <v>163</v>
      </c>
      <c r="C748" s="577">
        <v>0</v>
      </c>
      <c r="D748" s="316">
        <v>113900</v>
      </c>
      <c r="G748" t="str">
        <f>_xlfn.XLOOKUP(A748,'SKJULT DATA'!$O$10:$O$3274,'SKJULT DATA'!$B$10:$B$3274,"")</f>
        <v>Til brug for ukrudbekæmpelse</v>
      </c>
    </row>
    <row r="749" spans="1:7" x14ac:dyDescent="0.35">
      <c r="A749" t="s">
        <v>4419</v>
      </c>
      <c r="B749" t="s">
        <v>163</v>
      </c>
      <c r="C749" s="577">
        <v>1</v>
      </c>
      <c r="D749" s="316">
        <v>216382.4</v>
      </c>
      <c r="G749" t="str">
        <f>_xlfn.XLOOKUP(A749,'SKJULT DATA'!$O$10:$O$3274,'SKJULT DATA'!$B$10:$B$3274,"")</f>
        <v>qNano Gold</v>
      </c>
    </row>
    <row r="750" spans="1:7" x14ac:dyDescent="0.35">
      <c r="A750" t="s">
        <v>4424</v>
      </c>
      <c r="B750" t="s">
        <v>2190</v>
      </c>
      <c r="C750" s="577">
        <v>0</v>
      </c>
      <c r="D750" s="316">
        <v>199000</v>
      </c>
      <c r="G750" t="str">
        <f>_xlfn.XLOOKUP(A750,'SKJULT DATA'!$O$10:$O$3274,'SKJULT DATA'!$B$10:$B$3274,"")</f>
        <v>Software - Dynamictemplate</v>
      </c>
    </row>
    <row r="751" spans="1:7" x14ac:dyDescent="0.35">
      <c r="A751" t="s">
        <v>4428</v>
      </c>
      <c r="B751" t="s">
        <v>163</v>
      </c>
      <c r="C751" s="577">
        <v>1</v>
      </c>
      <c r="D751" s="316">
        <v>132407.81</v>
      </c>
      <c r="G751" t="str">
        <f>_xlfn.XLOOKUP(A751,'SKJULT DATA'!$O$10:$O$3274,'SKJULT DATA'!$B$10:$B$3274,"")</f>
        <v>Apperatet har til formål at overfører 2-D film fra crystaller til plane prøver.</v>
      </c>
    </row>
    <row r="752" spans="1:7" x14ac:dyDescent="0.35">
      <c r="A752" t="s">
        <v>4432</v>
      </c>
      <c r="B752" t="s">
        <v>163</v>
      </c>
      <c r="C752" s="577">
        <v>1</v>
      </c>
      <c r="D752" s="316">
        <v>378780.04</v>
      </c>
      <c r="G752" t="str">
        <f>_xlfn.XLOOKUP(A752,'SKJULT DATA'!$O$10:$O$3274,'SKJULT DATA'!$B$10:$B$3274,"")</f>
        <v>Stor robotarm med controller skab</v>
      </c>
    </row>
    <row r="753" spans="1:7" x14ac:dyDescent="0.35">
      <c r="A753" t="s">
        <v>4437</v>
      </c>
      <c r="B753" t="s">
        <v>1074</v>
      </c>
      <c r="C753" s="577">
        <v>0</v>
      </c>
      <c r="D753" s="316">
        <v>3886863.6</v>
      </c>
      <c r="G753" t="str">
        <f>_xlfn.XLOOKUP(A753,'SKJULT DATA'!$O$10:$O$3274,'SKJULT DATA'!$B$10:$B$3274,"")</f>
        <v>Installation af solceller på  flade tage</v>
      </c>
    </row>
    <row r="754" spans="1:7" x14ac:dyDescent="0.35">
      <c r="A754" t="s">
        <v>4440</v>
      </c>
      <c r="B754" t="s">
        <v>260</v>
      </c>
      <c r="C754" s="577">
        <v>0</v>
      </c>
      <c r="D754" s="316">
        <v>3160857.37</v>
      </c>
      <c r="G754" t="str">
        <f>_xlfn.XLOOKUP(A754,'SKJULT DATA'!$O$10:$O$3274,'SKJULT DATA'!$B$10:$B$3274,"")</f>
        <v>Ændring af U10 til renrumlaboratorium / Don Canfield)</v>
      </c>
    </row>
    <row r="755" spans="1:7" x14ac:dyDescent="0.35">
      <c r="A755" t="s">
        <v>4442</v>
      </c>
      <c r="B755" t="s">
        <v>260</v>
      </c>
      <c r="C755" s="577">
        <v>0</v>
      </c>
      <c r="D755" s="316">
        <v>187490</v>
      </c>
      <c r="G755" t="str">
        <f>_xlfn.XLOOKUP(A755,'SKJULT DATA'!$O$10:$O$3274,'SKJULT DATA'!$B$10:$B$3274,"")</f>
        <v>Anæstesiapparat</v>
      </c>
    </row>
    <row r="756" spans="1:7" x14ac:dyDescent="0.35">
      <c r="A756" t="s">
        <v>4446</v>
      </c>
      <c r="B756" t="s">
        <v>260</v>
      </c>
      <c r="C756" s="577">
        <v>0</v>
      </c>
      <c r="D756" s="316">
        <v>187490</v>
      </c>
      <c r="G756" t="str">
        <f>_xlfn.XLOOKUP(A756,'SKJULT DATA'!$O$10:$O$3274,'SKJULT DATA'!$B$10:$B$3274,"")</f>
        <v>Anæstesiapparat</v>
      </c>
    </row>
    <row r="757" spans="1:7" x14ac:dyDescent="0.35">
      <c r="A757" t="s">
        <v>4448</v>
      </c>
      <c r="B757" t="s">
        <v>260</v>
      </c>
      <c r="C757" s="577">
        <v>0</v>
      </c>
      <c r="D757" s="316">
        <v>187490</v>
      </c>
      <c r="G757" t="str">
        <f>_xlfn.XLOOKUP(A757,'SKJULT DATA'!$O$10:$O$3274,'SKJULT DATA'!$B$10:$B$3274,"")</f>
        <v>Anæstesiapparat</v>
      </c>
    </row>
    <row r="758" spans="1:7" x14ac:dyDescent="0.35">
      <c r="A758" t="s">
        <v>4451</v>
      </c>
      <c r="B758" t="s">
        <v>260</v>
      </c>
      <c r="C758" s="577">
        <v>0</v>
      </c>
      <c r="D758" s="316">
        <v>187490</v>
      </c>
      <c r="G758" t="str">
        <f>_xlfn.XLOOKUP(A758,'SKJULT DATA'!$O$10:$O$3274,'SKJULT DATA'!$B$10:$B$3274,"")</f>
        <v>Anæstesiapparat</v>
      </c>
    </row>
    <row r="759" spans="1:7" x14ac:dyDescent="0.35">
      <c r="A759" t="s">
        <v>4453</v>
      </c>
      <c r="B759" t="s">
        <v>260</v>
      </c>
      <c r="C759" s="577">
        <v>0</v>
      </c>
      <c r="D759" s="316">
        <v>358412.2</v>
      </c>
      <c r="G759" t="str">
        <f>_xlfn.XLOOKUP(A759,'SKJULT DATA'!$O$10:$O$3274,'SKJULT DATA'!$B$10:$B$3274,"")</f>
        <v>Flaskevaskemaskine/cabinet washer</v>
      </c>
    </row>
    <row r="760" spans="1:7" x14ac:dyDescent="0.35">
      <c r="A760" t="s">
        <v>8652</v>
      </c>
      <c r="B760" t="s">
        <v>260</v>
      </c>
      <c r="C760" s="577">
        <v>0</v>
      </c>
      <c r="D760" s="316">
        <v>7126192.6099999994</v>
      </c>
      <c r="G760" t="str">
        <f>_xlfn.XLOOKUP(A760,'SKJULT DATA'!$O$10:$O$3274,'SKJULT DATA'!$B$10:$B$3274,"")</f>
        <v>403 Dronecenter - tekniske installationer</v>
      </c>
    </row>
    <row r="761" spans="1:7" x14ac:dyDescent="0.35">
      <c r="A761" t="s">
        <v>8653</v>
      </c>
      <c r="B761" t="s">
        <v>260</v>
      </c>
      <c r="C761" s="577">
        <v>0</v>
      </c>
      <c r="D761" s="316">
        <v>2449929.52</v>
      </c>
      <c r="G761" t="str">
        <f>_xlfn.XLOOKUP(A761,'SKJULT DATA'!$O$10:$O$3274,'SKJULT DATA'!$B$10:$B$3274,"")</f>
        <v>403 Dronecenter - installationer og indretning</v>
      </c>
    </row>
    <row r="762" spans="1:7" x14ac:dyDescent="0.35">
      <c r="A762" t="s">
        <v>4459</v>
      </c>
      <c r="B762" t="s">
        <v>163</v>
      </c>
      <c r="C762" s="577">
        <v>0</v>
      </c>
      <c r="D762" s="316">
        <v>536410</v>
      </c>
      <c r="G762" t="str">
        <f>_xlfn.XLOOKUP(A762,'SKJULT DATA'!$O$10:$O$3274,'SKJULT DATA'!$B$10:$B$3274,"")</f>
        <v>2018-version af udskiftning af switche (Livscyklus model)</v>
      </c>
    </row>
    <row r="763" spans="1:7" x14ac:dyDescent="0.35">
      <c r="A763" t="s">
        <v>4464</v>
      </c>
      <c r="B763" t="s">
        <v>152</v>
      </c>
      <c r="C763" s="577">
        <v>1</v>
      </c>
      <c r="D763" s="316">
        <v>606777.11</v>
      </c>
      <c r="G763" t="str">
        <f>_xlfn.XLOOKUP(A763,'SKJULT DATA'!$O$10:$O$3274,'SKJULT DATA'!$B$10:$B$3274,"")</f>
        <v>ESR26 EMI Målemodtager</v>
      </c>
    </row>
    <row r="764" spans="1:7" x14ac:dyDescent="0.35">
      <c r="A764" t="s">
        <v>4471</v>
      </c>
      <c r="B764" t="s">
        <v>152</v>
      </c>
      <c r="C764" s="577">
        <v>1</v>
      </c>
      <c r="D764" s="316">
        <v>1303514.07</v>
      </c>
      <c r="G764" t="str">
        <f>_xlfn.XLOOKUP(A764,'SKJULT DATA'!$O$10:$O$3274,'SKJULT DATA'!$B$10:$B$3274,"")</f>
        <v>Power Device Analyzer/Curve Tracer</v>
      </c>
    </row>
    <row r="765" spans="1:7" x14ac:dyDescent="0.35">
      <c r="A765" t="s">
        <v>4474</v>
      </c>
      <c r="B765" t="s">
        <v>163</v>
      </c>
      <c r="C765" s="577">
        <v>1</v>
      </c>
      <c r="D765" s="316">
        <v>312731.36</v>
      </c>
      <c r="G765" t="str">
        <f>_xlfn.XLOOKUP(A765,'SKJULT DATA'!$O$10:$O$3274,'SKJULT DATA'!$B$10:$B$3274,"")</f>
        <v>Sirius DAQ System</v>
      </c>
    </row>
    <row r="766" spans="1:7" x14ac:dyDescent="0.35">
      <c r="A766" t="s">
        <v>4479</v>
      </c>
      <c r="B766" t="s">
        <v>163</v>
      </c>
      <c r="C766" s="577">
        <v>0</v>
      </c>
      <c r="D766" s="316">
        <v>165912</v>
      </c>
      <c r="G766" t="str">
        <f>_xlfn.XLOOKUP(A766,'SKJULT DATA'!$O$10:$O$3274,'SKJULT DATA'!$B$10:$B$3274,"")</f>
        <v>Server til dataanalyse</v>
      </c>
    </row>
    <row r="767" spans="1:7" x14ac:dyDescent="0.35">
      <c r="A767" t="s">
        <v>8654</v>
      </c>
      <c r="B767" t="s">
        <v>163</v>
      </c>
      <c r="C767" s="577">
        <v>1</v>
      </c>
      <c r="D767" s="316">
        <v>2285908</v>
      </c>
      <c r="G767" t="str">
        <f>_xlfn.XLOOKUP(A767,'SKJULT DATA'!$O$10:$O$3274,'SKJULT DATA'!$B$10:$B$3274,"")</f>
        <v>Storage - DSP personlig medicin</v>
      </c>
    </row>
    <row r="768" spans="1:7" x14ac:dyDescent="0.35">
      <c r="A768" t="s">
        <v>4487</v>
      </c>
      <c r="B768" t="s">
        <v>152</v>
      </c>
      <c r="C768" s="577">
        <v>0</v>
      </c>
      <c r="D768" s="316">
        <v>688595</v>
      </c>
      <c r="G768" t="str">
        <f>_xlfn.XLOOKUP(A768,'SKJULT DATA'!$O$10:$O$3274,'SKJULT DATA'!$B$10:$B$3274,"")</f>
        <v>Efterbehandler</v>
      </c>
    </row>
    <row r="769" spans="1:7" x14ac:dyDescent="0.35">
      <c r="A769" t="s">
        <v>4493</v>
      </c>
      <c r="B769" t="s">
        <v>163</v>
      </c>
      <c r="C769" s="577">
        <v>1</v>
      </c>
      <c r="D769" s="316">
        <v>392466</v>
      </c>
      <c r="G769" t="str">
        <f>_xlfn.XLOOKUP(A769,'SKJULT DATA'!$O$10:$O$3274,'SKJULT DATA'!$B$10:$B$3274,"")</f>
        <v>Motion Caption system til præcis positionsbestemmelse af objekter</v>
      </c>
    </row>
    <row r="770" spans="1:7" x14ac:dyDescent="0.35">
      <c r="A770" t="s">
        <v>4501</v>
      </c>
      <c r="B770" t="s">
        <v>163</v>
      </c>
      <c r="C770" s="577">
        <v>0</v>
      </c>
      <c r="D770" s="316">
        <v>141022.39999999999</v>
      </c>
      <c r="G770" t="str">
        <f>_xlfn.XLOOKUP(A770,'SKJULT DATA'!$O$10:$O$3274,'SKJULT DATA'!$B$10:$B$3274,"")</f>
        <v>Vogn 20, 5 pers., brændstof</v>
      </c>
    </row>
    <row r="771" spans="1:7" x14ac:dyDescent="0.35">
      <c r="A771" t="s">
        <v>4505</v>
      </c>
      <c r="B771" t="s">
        <v>260</v>
      </c>
      <c r="C771" s="577">
        <v>0</v>
      </c>
      <c r="D771" s="316">
        <v>536162.29</v>
      </c>
      <c r="G771" t="str">
        <f>_xlfn.XLOOKUP(A771,'SKJULT DATA'!$O$10:$O$3274,'SKJULT DATA'!$B$10:$B$3274,"")</f>
        <v>2019-arbejdet med opgradering af den passive infrastruktur.</v>
      </c>
    </row>
    <row r="772" spans="1:7" x14ac:dyDescent="0.35">
      <c r="A772" t="s">
        <v>4507</v>
      </c>
      <c r="B772" t="s">
        <v>260</v>
      </c>
      <c r="C772" s="577">
        <v>1</v>
      </c>
      <c r="D772" s="316">
        <v>392400</v>
      </c>
      <c r="G772" t="str">
        <f>_xlfn.XLOOKUP(A772,'SKJULT DATA'!$O$10:$O$3274,'SKJULT DATA'!$B$10:$B$3274,"")</f>
        <v>Lytteboks (large audiometric room)</v>
      </c>
    </row>
    <row r="773" spans="1:7" x14ac:dyDescent="0.35">
      <c r="A773" t="s">
        <v>4511</v>
      </c>
      <c r="B773" t="s">
        <v>260</v>
      </c>
      <c r="C773" s="577">
        <v>1</v>
      </c>
      <c r="D773" s="316">
        <v>653800</v>
      </c>
      <c r="G773" t="str">
        <f>_xlfn.XLOOKUP(A773,'SKJULT DATA'!$O$10:$O$3274,'SKJULT DATA'!$B$10:$B$3274,"")</f>
        <v>Lytteboks (small audiometric RF-shielded room)</v>
      </c>
    </row>
    <row r="774" spans="1:7" x14ac:dyDescent="0.35">
      <c r="A774" t="s">
        <v>4515</v>
      </c>
      <c r="B774" t="s">
        <v>260</v>
      </c>
      <c r="C774" s="577">
        <v>1</v>
      </c>
      <c r="D774" s="316">
        <v>256650</v>
      </c>
      <c r="G774" t="str">
        <f>_xlfn.XLOOKUP(A774,'SKJULT DATA'!$O$10:$O$3274,'SKJULT DATA'!$B$10:$B$3274,"")</f>
        <v>Specialbygget Laf bænk til rentrum</v>
      </c>
    </row>
    <row r="775" spans="1:7" x14ac:dyDescent="0.35">
      <c r="A775" t="s">
        <v>4521</v>
      </c>
      <c r="B775" t="s">
        <v>163</v>
      </c>
      <c r="C775" s="577">
        <v>0</v>
      </c>
      <c r="D775" s="316">
        <v>173500</v>
      </c>
      <c r="G775" t="str">
        <f>_xlfn.XLOOKUP(A775,'SKJULT DATA'!$O$10:$O$3274,'SKJULT DATA'!$B$10:$B$3274,"")</f>
        <v>Klipper til at klippe græs på skråninger</v>
      </c>
    </row>
    <row r="776" spans="1:7" x14ac:dyDescent="0.35">
      <c r="A776" t="s">
        <v>4527</v>
      </c>
      <c r="B776" t="s">
        <v>2190</v>
      </c>
      <c r="C776" s="577">
        <v>0</v>
      </c>
      <c r="D776" s="316">
        <v>188032.32</v>
      </c>
      <c r="G776" t="str">
        <f>_xlfn.XLOOKUP(A776,'SKJULT DATA'!$O$10:$O$3274,'SKJULT DATA'!$B$10:$B$3274,"")</f>
        <v>Software til styring af dyrebesætning og økonomi</v>
      </c>
    </row>
    <row r="777" spans="1:7" x14ac:dyDescent="0.35">
      <c r="A777" t="s">
        <v>8655</v>
      </c>
      <c r="B777" t="s">
        <v>163</v>
      </c>
      <c r="C777" s="577">
        <v>0</v>
      </c>
      <c r="D777" s="316">
        <v>164295</v>
      </c>
      <c r="G777" t="str">
        <f>_xlfn.XLOOKUP(A777,'SKJULT DATA'!$O$10:$O$3274,'SKJULT DATA'!$B$10:$B$3274,"")</f>
        <v>Vogn 9, 5 pers., brændstof</v>
      </c>
    </row>
    <row r="778" spans="1:7" x14ac:dyDescent="0.35">
      <c r="A778" t="s">
        <v>4531</v>
      </c>
      <c r="B778" t="s">
        <v>845</v>
      </c>
      <c r="C778" s="577">
        <v>0</v>
      </c>
      <c r="D778" s="316">
        <v>118900</v>
      </c>
      <c r="G778" t="str">
        <f>_xlfn.XLOOKUP(A778,'SKJULT DATA'!$O$10:$O$3274,'SKJULT DATA'!$B$10:$B$3274,"")</f>
        <v>Gaffeltruck</v>
      </c>
    </row>
    <row r="779" spans="1:7" x14ac:dyDescent="0.35">
      <c r="A779" t="s">
        <v>4537</v>
      </c>
      <c r="B779" t="s">
        <v>152</v>
      </c>
      <c r="C779" s="577">
        <v>0</v>
      </c>
      <c r="D779" s="316">
        <v>1993635.6</v>
      </c>
      <c r="G779" t="str">
        <f>_xlfn.XLOOKUP(A779,'SKJULT DATA'!$O$10:$O$3274,'SKJULT DATA'!$B$10:$B$3274,"")</f>
        <v>Tensile Machine Z250 SE</v>
      </c>
    </row>
    <row r="780" spans="1:7" x14ac:dyDescent="0.35">
      <c r="A780" t="s">
        <v>4542</v>
      </c>
      <c r="B780" t="s">
        <v>163</v>
      </c>
      <c r="C780" s="577">
        <v>1</v>
      </c>
      <c r="D780" s="316">
        <v>130340.52</v>
      </c>
      <c r="G780" t="str">
        <f>_xlfn.XLOOKUP(A780,'SKJULT DATA'!$O$10:$O$3274,'SKJULT DATA'!$B$10:$B$3274,"")</f>
        <v>Mixer for 2 kemiske komponenter, f.eks. Epoxit ressin, lab udstyr</v>
      </c>
    </row>
    <row r="781" spans="1:7" x14ac:dyDescent="0.35">
      <c r="A781" t="s">
        <v>8656</v>
      </c>
      <c r="B781" t="s">
        <v>163</v>
      </c>
      <c r="C781" s="577">
        <v>1</v>
      </c>
      <c r="D781" s="316">
        <v>667296.39</v>
      </c>
      <c r="G781" t="str">
        <f>_xlfn.XLOOKUP(A781,'SKJULT DATA'!$O$10:$O$3274,'SKJULT DATA'!$B$10:$B$3274,"")</f>
        <v>Real time simulator</v>
      </c>
    </row>
    <row r="782" spans="1:7" x14ac:dyDescent="0.35">
      <c r="A782" t="s">
        <v>4549</v>
      </c>
      <c r="B782" t="s">
        <v>163</v>
      </c>
      <c r="C782" s="577">
        <v>0</v>
      </c>
      <c r="D782" s="316">
        <v>885191</v>
      </c>
      <c r="G782" t="str">
        <f>_xlfn.XLOOKUP(A782,'SKJULT DATA'!$O$10:$O$3274,'SKJULT DATA'!$B$10:$B$3274,"")</f>
        <v>Automatisk lager løsning</v>
      </c>
    </row>
    <row r="783" spans="1:7" x14ac:dyDescent="0.35">
      <c r="A783" t="s">
        <v>4555</v>
      </c>
      <c r="B783" t="s">
        <v>260</v>
      </c>
      <c r="C783" s="577">
        <v>0</v>
      </c>
      <c r="D783" s="316">
        <v>1945500</v>
      </c>
      <c r="G783" t="str">
        <f>_xlfn.XLOOKUP(A783,'SKJULT DATA'!$O$10:$O$3274,'SKJULT DATA'!$B$10:$B$3274,"")</f>
        <v>Cryogenic system til måling ved lave temperaturer.</v>
      </c>
    </row>
    <row r="784" spans="1:7" x14ac:dyDescent="0.35">
      <c r="A784" t="s">
        <v>4561</v>
      </c>
      <c r="B784" t="s">
        <v>152</v>
      </c>
      <c r="C784" s="577">
        <v>1</v>
      </c>
      <c r="D784" s="316">
        <v>134329.20000000001</v>
      </c>
      <c r="G784" t="str">
        <f>_xlfn.XLOOKUP(A784,'SKJULT DATA'!$O$10:$O$3274,'SKJULT DATA'!$B$10:$B$3274,"")</f>
        <v>Prøveholder til optisk målinger af prøver</v>
      </c>
    </row>
    <row r="785" spans="1:7" x14ac:dyDescent="0.35">
      <c r="A785" t="s">
        <v>4566</v>
      </c>
      <c r="B785" t="s">
        <v>163</v>
      </c>
      <c r="C785" s="577">
        <v>1</v>
      </c>
      <c r="D785" s="316">
        <v>193388</v>
      </c>
      <c r="G785" t="str">
        <f>_xlfn.XLOOKUP(A785,'SKJULT DATA'!$O$10:$O$3274,'SKJULT DATA'!$B$10:$B$3274,"")</f>
        <v>Myograf med dertilhørendesoftware</v>
      </c>
    </row>
    <row r="786" spans="1:7" x14ac:dyDescent="0.35">
      <c r="A786" t="s">
        <v>4570</v>
      </c>
      <c r="B786" t="s">
        <v>260</v>
      </c>
      <c r="C786" s="577">
        <v>0</v>
      </c>
      <c r="D786" s="316">
        <v>131189.79999999999</v>
      </c>
      <c r="G786" t="str">
        <f>_xlfn.XLOOKUP(A786,'SKJULT DATA'!$O$10:$O$3274,'SKJULT DATA'!$B$10:$B$3274,"")</f>
        <v>Reol til bure</v>
      </c>
    </row>
    <row r="787" spans="1:7" x14ac:dyDescent="0.35">
      <c r="A787" t="s">
        <v>4574</v>
      </c>
      <c r="B787" t="s">
        <v>260</v>
      </c>
      <c r="C787" s="577">
        <v>0</v>
      </c>
      <c r="D787" s="316">
        <v>156902.35</v>
      </c>
      <c r="G787" t="str">
        <f>_xlfn.XLOOKUP(A787,'SKJULT DATA'!$O$10:$O$3274,'SKJULT DATA'!$B$10:$B$3274,"")</f>
        <v>Reol til bure</v>
      </c>
    </row>
    <row r="788" spans="1:7" x14ac:dyDescent="0.35">
      <c r="A788" t="s">
        <v>4576</v>
      </c>
      <c r="B788" t="s">
        <v>163</v>
      </c>
      <c r="C788" s="577">
        <v>0</v>
      </c>
      <c r="D788" s="316">
        <v>2798677.18</v>
      </c>
      <c r="G788" t="str">
        <f>_xlfn.XLOOKUP(A788,'SKJULT DATA'!$O$10:$O$3274,'SKJULT DATA'!$B$10:$B$3274,"")</f>
        <v>PhenoMaster NG (TSE)</v>
      </c>
    </row>
    <row r="789" spans="1:7" x14ac:dyDescent="0.35">
      <c r="A789" t="s">
        <v>4582</v>
      </c>
      <c r="B789" t="s">
        <v>260</v>
      </c>
      <c r="C789" s="577">
        <v>0</v>
      </c>
      <c r="D789" s="316">
        <v>694944.83</v>
      </c>
      <c r="G789" t="str">
        <f>_xlfn.XLOOKUP(A789,'SKJULT DATA'!$O$10:$O$3274,'SKJULT DATA'!$B$10:$B$3274,"")</f>
        <v>Mask Aligner</v>
      </c>
    </row>
    <row r="790" spans="1:7" x14ac:dyDescent="0.35">
      <c r="A790" t="s">
        <v>4587</v>
      </c>
      <c r="B790" t="s">
        <v>152</v>
      </c>
      <c r="C790" s="577">
        <v>0</v>
      </c>
      <c r="D790" s="316">
        <v>499894.02</v>
      </c>
      <c r="G790" t="str">
        <f>_xlfn.XLOOKUP(A790,'SKJULT DATA'!$O$10:$O$3274,'SKJULT DATA'!$B$10:$B$3274,"")</f>
        <v>GC-MS (Pauline)</v>
      </c>
    </row>
    <row r="791" spans="1:7" x14ac:dyDescent="0.35">
      <c r="A791" t="s">
        <v>4591</v>
      </c>
      <c r="B791" t="s">
        <v>260</v>
      </c>
      <c r="C791" s="577">
        <v>1</v>
      </c>
      <c r="D791" s="316">
        <v>1258935.3700000001</v>
      </c>
      <c r="G791" t="str">
        <f>_xlfn.XLOOKUP(A791,'SKJULT DATA'!$O$10:$O$3274,'SKJULT DATA'!$B$10:$B$3274,"")</f>
        <v>Scanning probe microscope</v>
      </c>
    </row>
    <row r="792" spans="1:7" x14ac:dyDescent="0.35">
      <c r="A792" t="s">
        <v>4598</v>
      </c>
      <c r="B792" t="s">
        <v>163</v>
      </c>
      <c r="C792" s="577">
        <v>1</v>
      </c>
      <c r="D792" s="316">
        <v>342192.42</v>
      </c>
      <c r="G792" t="str">
        <f>_xlfn.XLOOKUP(A792,'SKJULT DATA'!$O$10:$O$3274,'SKJULT DATA'!$B$10:$B$3274,"")</f>
        <v>FPLC</v>
      </c>
    </row>
    <row r="793" spans="1:7" x14ac:dyDescent="0.35">
      <c r="A793" t="s">
        <v>4602</v>
      </c>
      <c r="B793" t="s">
        <v>163</v>
      </c>
      <c r="C793" s="577">
        <v>0</v>
      </c>
      <c r="D793" s="316">
        <v>109630.6</v>
      </c>
      <c r="G793" t="str">
        <f>_xlfn.XLOOKUP(A793,'SKJULT DATA'!$O$10:$O$3274,'SKJULT DATA'!$B$10:$B$3274,"")</f>
        <v>Aktivt udstyr til to krydsfelter i den nye tilbygning til Alsion (CIE)</v>
      </c>
    </row>
    <row r="794" spans="1:7" x14ac:dyDescent="0.35">
      <c r="A794" t="s">
        <v>4606</v>
      </c>
      <c r="B794" t="s">
        <v>163</v>
      </c>
      <c r="C794" s="577">
        <v>0</v>
      </c>
      <c r="D794" s="316">
        <v>205188.56</v>
      </c>
      <c r="G794" t="str">
        <f>_xlfn.XLOOKUP(A794,'SKJULT DATA'!$O$10:$O$3274,'SKJULT DATA'!$B$10:$B$3274,"")</f>
        <v>To nye datacenterswitche til 40G og 100G</v>
      </c>
    </row>
    <row r="795" spans="1:7" x14ac:dyDescent="0.35">
      <c r="A795" t="s">
        <v>4610</v>
      </c>
      <c r="B795" t="s">
        <v>163</v>
      </c>
      <c r="C795" s="577">
        <v>1</v>
      </c>
      <c r="D795" s="316">
        <v>229918.37</v>
      </c>
      <c r="G795" t="str">
        <f>_xlfn.XLOOKUP(A795,'SKJULT DATA'!$O$10:$O$3274,'SKJULT DATA'!$B$10:$B$3274,"")</f>
        <v>Massespektrometer Q-tot</v>
      </c>
    </row>
    <row r="796" spans="1:7" x14ac:dyDescent="0.35">
      <c r="A796" t="s">
        <v>4616</v>
      </c>
      <c r="B796" t="s">
        <v>163</v>
      </c>
      <c r="C796" s="577">
        <v>1</v>
      </c>
      <c r="D796" s="316">
        <v>103209.31</v>
      </c>
      <c r="G796" t="str">
        <f>_xlfn.XLOOKUP(A796,'SKJULT DATA'!$O$10:$O$3274,'SKJULT DATA'!$B$10:$B$3274,"")</f>
        <v>Rigiscan system (scanner)</v>
      </c>
    </row>
    <row r="797" spans="1:7" x14ac:dyDescent="0.35">
      <c r="A797" t="s">
        <v>4619</v>
      </c>
      <c r="B797" t="s">
        <v>152</v>
      </c>
      <c r="C797" s="577">
        <v>0</v>
      </c>
      <c r="D797" s="316">
        <v>2555965</v>
      </c>
      <c r="G797" t="str">
        <f>_xlfn.XLOOKUP(A797,'SKJULT DATA'!$O$10:$O$3274,'SKJULT DATA'!$B$10:$B$3274,"")</f>
        <v>Printer</v>
      </c>
    </row>
    <row r="798" spans="1:7" x14ac:dyDescent="0.35">
      <c r="A798" t="s">
        <v>4624</v>
      </c>
      <c r="B798" t="s">
        <v>163</v>
      </c>
      <c r="C798" s="577">
        <v>0</v>
      </c>
      <c r="D798" s="316">
        <v>145337</v>
      </c>
      <c r="G798" t="str">
        <f>_xlfn.XLOOKUP(A798,'SKJULT DATA'!$O$10:$O$3274,'SKJULT DATA'!$B$10:$B$3274,"")</f>
        <v>VW Caddy - 7 personers  Vogn 3</v>
      </c>
    </row>
    <row r="799" spans="1:7" x14ac:dyDescent="0.35">
      <c r="A799" t="s">
        <v>4629</v>
      </c>
      <c r="B799" t="s">
        <v>163</v>
      </c>
      <c r="C799" s="577">
        <v>0</v>
      </c>
      <c r="D799" s="316">
        <v>1998033.97</v>
      </c>
      <c r="G799" t="str">
        <f>_xlfn.XLOOKUP(A799,'SKJULT DATA'!$O$10:$O$3274,'SKJULT DATA'!$B$10:$B$3274,"")</f>
        <v>Transportbånd med magnet slæder</v>
      </c>
    </row>
    <row r="800" spans="1:7" x14ac:dyDescent="0.35">
      <c r="A800" t="s">
        <v>4634</v>
      </c>
      <c r="B800" t="s">
        <v>260</v>
      </c>
      <c r="C800" s="577">
        <v>0</v>
      </c>
      <c r="D800" s="316">
        <v>499942.39</v>
      </c>
      <c r="G800" t="str">
        <f>_xlfn.XLOOKUP(A800,'SKJULT DATA'!$O$10:$O$3274,'SKJULT DATA'!$B$10:$B$3274,"")</f>
        <v>Immunhistokemisk farvemaskine</v>
      </c>
    </row>
    <row r="801" spans="1:7" x14ac:dyDescent="0.35">
      <c r="A801" t="s">
        <v>4639</v>
      </c>
      <c r="B801" t="s">
        <v>163</v>
      </c>
      <c r="C801" s="577">
        <v>0</v>
      </c>
      <c r="D801" s="316">
        <v>367555</v>
      </c>
      <c r="G801" t="str">
        <f>_xlfn.XLOOKUP(A801,'SKJULT DATA'!$O$10:$O$3274,'SKJULT DATA'!$B$10:$B$3274,"")</f>
        <v>Speciel bygget med med lift og sædder der kan flyttes rundt i bilen</v>
      </c>
    </row>
    <row r="802" spans="1:7" x14ac:dyDescent="0.35">
      <c r="A802" t="s">
        <v>4644</v>
      </c>
      <c r="B802" t="s">
        <v>163</v>
      </c>
      <c r="C802" s="577">
        <v>0</v>
      </c>
      <c r="D802" s="316">
        <v>258127.51</v>
      </c>
      <c r="G802" t="str">
        <f>_xlfn.XLOOKUP(A802,'SKJULT DATA'!$O$10:$O$3274,'SKJULT DATA'!$B$10:$B$3274,"")</f>
        <v>Kropsbåret motion capturing system</v>
      </c>
    </row>
    <row r="803" spans="1:7" x14ac:dyDescent="0.35">
      <c r="A803" t="s">
        <v>4650</v>
      </c>
      <c r="B803" t="s">
        <v>152</v>
      </c>
      <c r="C803" s="577">
        <v>1</v>
      </c>
      <c r="D803" s="316">
        <v>531817.5</v>
      </c>
      <c r="G803" t="str">
        <f>_xlfn.XLOOKUP(A803,'SKJULT DATA'!$O$10:$O$3274,'SKJULT DATA'!$B$10:$B$3274,"")</f>
        <v>Klimaskab</v>
      </c>
    </row>
    <row r="804" spans="1:7" x14ac:dyDescent="0.35">
      <c r="A804" t="s">
        <v>4655</v>
      </c>
      <c r="B804" t="s">
        <v>163</v>
      </c>
      <c r="C804" s="577">
        <v>0</v>
      </c>
      <c r="D804" s="316">
        <v>298456</v>
      </c>
      <c r="G804" t="str">
        <f>_xlfn.XLOOKUP(A804,'SKJULT DATA'!$O$10:$O$3274,'SKJULT DATA'!$B$10:$B$3274,"")</f>
        <v>LISST-200X laser particle analyser</v>
      </c>
    </row>
    <row r="805" spans="1:7" x14ac:dyDescent="0.35">
      <c r="A805" t="s">
        <v>4660</v>
      </c>
      <c r="B805" t="s">
        <v>152</v>
      </c>
      <c r="C805" s="577">
        <v>0</v>
      </c>
      <c r="D805" s="316">
        <v>249000</v>
      </c>
      <c r="G805" t="str">
        <f>_xlfn.XLOOKUP(A805,'SKJULT DATA'!$O$10:$O$3274,'SKJULT DATA'!$B$10:$B$3274,"")</f>
        <v>Plate Reader</v>
      </c>
    </row>
    <row r="806" spans="1:7" x14ac:dyDescent="0.35">
      <c r="A806" t="s">
        <v>4664</v>
      </c>
      <c r="B806" t="s">
        <v>152</v>
      </c>
      <c r="C806" s="577">
        <v>1</v>
      </c>
      <c r="D806" s="316">
        <v>346647</v>
      </c>
      <c r="G806" t="str">
        <f>_xlfn.XLOOKUP(A806,'SKJULT DATA'!$O$10:$O$3274,'SKJULT DATA'!$B$10:$B$3274,"")</f>
        <v>HPLC</v>
      </c>
    </row>
    <row r="807" spans="1:7" x14ac:dyDescent="0.35">
      <c r="A807" t="s">
        <v>4669</v>
      </c>
      <c r="B807" t="s">
        <v>152</v>
      </c>
      <c r="C807" s="577">
        <v>1</v>
      </c>
      <c r="D807" s="316">
        <v>295521.57</v>
      </c>
      <c r="G807" t="str">
        <f>_xlfn.XLOOKUP(A807,'SKJULT DATA'!$O$10:$O$3274,'SKJULT DATA'!$B$10:$B$3274,"")</f>
        <v>ThermalAir Temperature Test System</v>
      </c>
    </row>
    <row r="808" spans="1:7" x14ac:dyDescent="0.35">
      <c r="A808" t="s">
        <v>4675</v>
      </c>
      <c r="B808" t="s">
        <v>152</v>
      </c>
      <c r="C808" s="577">
        <v>1</v>
      </c>
      <c r="D808" s="316">
        <v>156321.09</v>
      </c>
      <c r="G808" t="str">
        <f>_xlfn.XLOOKUP(A808,'SKJULT DATA'!$O$10:$O$3274,'SKJULT DATA'!$B$10:$B$3274,"")</f>
        <v>nanoparticle synthesis</v>
      </c>
    </row>
    <row r="809" spans="1:7" x14ac:dyDescent="0.35">
      <c r="A809" t="s">
        <v>4681</v>
      </c>
      <c r="B809" t="s">
        <v>152</v>
      </c>
      <c r="C809" s="577">
        <v>1</v>
      </c>
      <c r="D809" s="316">
        <v>115965.7</v>
      </c>
      <c r="G809" t="str">
        <f>_xlfn.XLOOKUP(A809,'SKJULT DATA'!$O$10:$O$3274,'SKJULT DATA'!$B$10:$B$3274,"")</f>
        <v>Trækstyrkemåler</v>
      </c>
    </row>
    <row r="810" spans="1:7" x14ac:dyDescent="0.35">
      <c r="A810" t="s">
        <v>4687</v>
      </c>
      <c r="B810" t="s">
        <v>260</v>
      </c>
      <c r="C810" s="577">
        <v>1</v>
      </c>
      <c r="D810" s="316">
        <v>391132.5</v>
      </c>
      <c r="G810" t="str">
        <f>_xlfn.XLOOKUP(A810,'SKJULT DATA'!$O$10:$O$3274,'SKJULT DATA'!$B$10:$B$3274,"")</f>
        <v>Drejebænk</v>
      </c>
    </row>
    <row r="811" spans="1:7" x14ac:dyDescent="0.35">
      <c r="A811" t="s">
        <v>4692</v>
      </c>
      <c r="B811" t="s">
        <v>152</v>
      </c>
      <c r="C811" s="577">
        <v>1</v>
      </c>
      <c r="D811" s="316">
        <v>373998.07</v>
      </c>
      <c r="G811" t="str">
        <f>_xlfn.XLOOKUP(A811,'SKJULT DATA'!$O$10:$O$3274,'SKJULT DATA'!$B$10:$B$3274,"")</f>
        <v>Klimaskab</v>
      </c>
    </row>
    <row r="812" spans="1:7" x14ac:dyDescent="0.35">
      <c r="A812" t="s">
        <v>4696</v>
      </c>
      <c r="B812" t="s">
        <v>152</v>
      </c>
      <c r="C812" s="577">
        <v>1</v>
      </c>
      <c r="D812" s="316">
        <v>2399995</v>
      </c>
      <c r="G812" t="str">
        <f>_xlfn.XLOOKUP(A812,'SKJULT DATA'!$O$10:$O$3274,'SKJULT DATA'!$B$10:$B$3274,"")</f>
        <v>Q-Exactive massespektrometer samt Vanquish HPLC system</v>
      </c>
    </row>
    <row r="813" spans="1:7" x14ac:dyDescent="0.35">
      <c r="A813" t="s">
        <v>8657</v>
      </c>
      <c r="B813" t="s">
        <v>152</v>
      </c>
      <c r="C813" s="577">
        <v>1</v>
      </c>
      <c r="D813" s="316">
        <v>1971398.8800000001</v>
      </c>
      <c r="G813" t="str">
        <f>_xlfn.XLOOKUP(A813,'SKJULT DATA'!$O$10:$O$3274,'SKJULT DATA'!$B$10:$B$3274,"")</f>
        <v>AFM Mikroskop</v>
      </c>
    </row>
    <row r="814" spans="1:7" x14ac:dyDescent="0.35">
      <c r="A814" t="s">
        <v>4702</v>
      </c>
      <c r="B814" t="s">
        <v>152</v>
      </c>
      <c r="C814" s="577">
        <v>1</v>
      </c>
      <c r="D814" s="316">
        <v>219975</v>
      </c>
      <c r="G814" t="str">
        <f>_xlfn.XLOOKUP(A814,'SKJULT DATA'!$O$10:$O$3274,'SKJULT DATA'!$B$10:$B$3274,"")</f>
        <v>Mixed Signal Oscilloscope</v>
      </c>
    </row>
    <row r="815" spans="1:7" x14ac:dyDescent="0.35">
      <c r="A815" t="s">
        <v>4707</v>
      </c>
      <c r="B815" t="s">
        <v>163</v>
      </c>
      <c r="C815" s="577">
        <v>0</v>
      </c>
      <c r="D815" s="316">
        <v>112500</v>
      </c>
      <c r="G815" t="str">
        <f>_xlfn.XLOOKUP(A815,'SKJULT DATA'!$O$10:$O$3274,'SKJULT DATA'!$B$10:$B$3274,"")</f>
        <v>Robotarm med controller skab</v>
      </c>
    </row>
    <row r="816" spans="1:7" x14ac:dyDescent="0.35">
      <c r="A816" t="s">
        <v>4711</v>
      </c>
      <c r="B816" t="s">
        <v>163</v>
      </c>
      <c r="C816" s="577">
        <v>0</v>
      </c>
      <c r="D816" s="316">
        <v>112500</v>
      </c>
      <c r="G816" t="str">
        <f>_xlfn.XLOOKUP(A816,'SKJULT DATA'!$O$10:$O$3274,'SKJULT DATA'!$B$10:$B$3274,"")</f>
        <v>Robotarm med controller skab</v>
      </c>
    </row>
    <row r="817" spans="1:7" x14ac:dyDescent="0.35">
      <c r="A817" t="s">
        <v>4713</v>
      </c>
      <c r="B817" t="s">
        <v>163</v>
      </c>
      <c r="C817" s="577">
        <v>0</v>
      </c>
      <c r="D817" s="316">
        <v>112500</v>
      </c>
      <c r="G817" t="str">
        <f>_xlfn.XLOOKUP(A817,'SKJULT DATA'!$O$10:$O$3274,'SKJULT DATA'!$B$10:$B$3274,"")</f>
        <v>Robotarm med controller skab</v>
      </c>
    </row>
    <row r="818" spans="1:7" x14ac:dyDescent="0.35">
      <c r="A818" t="s">
        <v>4715</v>
      </c>
      <c r="B818" t="s">
        <v>163</v>
      </c>
      <c r="C818" s="577">
        <v>0</v>
      </c>
      <c r="D818" s="316">
        <v>112500</v>
      </c>
      <c r="G818" t="str">
        <f>_xlfn.XLOOKUP(A818,'SKJULT DATA'!$O$10:$O$3274,'SKJULT DATA'!$B$10:$B$3274,"")</f>
        <v>Robotarm med controller skab</v>
      </c>
    </row>
    <row r="819" spans="1:7" x14ac:dyDescent="0.35">
      <c r="A819" t="s">
        <v>4717</v>
      </c>
      <c r="B819" t="s">
        <v>152</v>
      </c>
      <c r="C819" s="577">
        <v>0</v>
      </c>
      <c r="D819" s="316">
        <v>159695.29</v>
      </c>
      <c r="G819" t="str">
        <f>_xlfn.XLOOKUP(A819,'SKJULT DATA'!$O$10:$O$3274,'SKJULT DATA'!$B$10:$B$3274,"")</f>
        <v>stereo-camera system</v>
      </c>
    </row>
    <row r="820" spans="1:7" x14ac:dyDescent="0.35">
      <c r="A820" t="s">
        <v>4721</v>
      </c>
      <c r="B820" t="s">
        <v>163</v>
      </c>
      <c r="C820" s="577">
        <v>0</v>
      </c>
      <c r="D820" s="316">
        <v>1367925.3</v>
      </c>
      <c r="G820" t="str">
        <f>_xlfn.XLOOKUP(A820,'SKJULT DATA'!$O$10:$O$3274,'SKJULT DATA'!$B$10:$B$3274,"")</f>
        <v>Cyklisk udskiftning af access switche, 2019 - udvidelse</v>
      </c>
    </row>
    <row r="821" spans="1:7" x14ac:dyDescent="0.35">
      <c r="A821" t="s">
        <v>4726</v>
      </c>
      <c r="B821" t="s">
        <v>163</v>
      </c>
      <c r="C821" s="577">
        <v>0</v>
      </c>
      <c r="D821" s="316">
        <v>568353.73</v>
      </c>
      <c r="G821" t="str">
        <f>_xlfn.XLOOKUP(A821,'SKJULT DATA'!$O$10:$O$3274,'SKJULT DATA'!$B$10:$B$3274,"")</f>
        <v>Aktivt udstyr til DIAS</v>
      </c>
    </row>
    <row r="822" spans="1:7" x14ac:dyDescent="0.35">
      <c r="A822" t="s">
        <v>8658</v>
      </c>
      <c r="B822" t="s">
        <v>163</v>
      </c>
      <c r="C822" s="577">
        <v>1</v>
      </c>
      <c r="D822" s="316">
        <v>1265907.9100000001</v>
      </c>
      <c r="G822" t="str">
        <f>_xlfn.XLOOKUP(A822,'SKJULT DATA'!$O$10:$O$3274,'SKJULT DATA'!$B$10:$B$3274,"")</f>
        <v>precisION Stable Isotope Mass Spectrometer</v>
      </c>
    </row>
    <row r="823" spans="1:7" x14ac:dyDescent="0.35">
      <c r="A823" t="s">
        <v>4730</v>
      </c>
      <c r="B823" t="s">
        <v>163</v>
      </c>
      <c r="C823" s="577">
        <v>0</v>
      </c>
      <c r="D823" s="316">
        <v>171384</v>
      </c>
      <c r="G823" t="str">
        <f>_xlfn.XLOOKUP(A823,'SKJULT DATA'!$O$10:$O$3274,'SKJULT DATA'!$B$10:$B$3274,"")</f>
        <v>VW Caddy - 7 personers vogn 1</v>
      </c>
    </row>
    <row r="824" spans="1:7" x14ac:dyDescent="0.35">
      <c r="A824" t="s">
        <v>4734</v>
      </c>
      <c r="B824" t="s">
        <v>260</v>
      </c>
      <c r="C824" s="577">
        <v>0</v>
      </c>
      <c r="D824" s="316">
        <v>965252.78</v>
      </c>
      <c r="G824" t="str">
        <f>_xlfn.XLOOKUP(A824,'SKJULT DATA'!$O$10:$O$3274,'SKJULT DATA'!$B$10:$B$3274,"")</f>
        <v>Incucyte</v>
      </c>
    </row>
    <row r="825" spans="1:7" x14ac:dyDescent="0.35">
      <c r="A825" t="s">
        <v>8659</v>
      </c>
      <c r="B825" t="s">
        <v>260</v>
      </c>
      <c r="C825" s="577">
        <v>1</v>
      </c>
      <c r="D825" s="316">
        <v>8695135.6500000004</v>
      </c>
      <c r="G825" t="str">
        <f>_xlfn.XLOOKUP(A825,'SKJULT DATA'!$O$10:$O$3274,'SKJULT DATA'!$B$10:$B$3274,"")</f>
        <v>5 mikroskoper</v>
      </c>
    </row>
    <row r="826" spans="1:7" x14ac:dyDescent="0.35">
      <c r="A826" t="s">
        <v>8660</v>
      </c>
      <c r="B826" t="s">
        <v>163</v>
      </c>
      <c r="C826" s="577">
        <v>1</v>
      </c>
      <c r="D826" s="316">
        <v>166336</v>
      </c>
      <c r="G826" t="str">
        <f>_xlfn.XLOOKUP(A826,'SKJULT DATA'!$O$10:$O$3274,'SKJULT DATA'!$B$10:$B$3274,"")</f>
        <v>Autotitrator</v>
      </c>
    </row>
    <row r="827" spans="1:7" x14ac:dyDescent="0.35">
      <c r="A827" t="s">
        <v>4741</v>
      </c>
      <c r="B827" t="s">
        <v>260</v>
      </c>
      <c r="C827" s="577">
        <v>1</v>
      </c>
      <c r="D827" s="316">
        <v>4673781.58</v>
      </c>
      <c r="G827" t="str">
        <f>_xlfn.XLOOKUP(A827,'SKJULT DATA'!$O$10:$O$3274,'SKJULT DATA'!$B$10:$B$3274,"")</f>
        <v>Mikroskop</v>
      </c>
    </row>
    <row r="828" spans="1:7" x14ac:dyDescent="0.35">
      <c r="A828" t="s">
        <v>4747</v>
      </c>
      <c r="B828" t="s">
        <v>152</v>
      </c>
      <c r="C828" s="577">
        <v>0</v>
      </c>
      <c r="D828" s="316">
        <v>268299.24</v>
      </c>
      <c r="G828" t="str">
        <f>_xlfn.XLOOKUP(A828,'SKJULT DATA'!$O$10:$O$3274,'SKJULT DATA'!$B$10:$B$3274,"")</f>
        <v>Nano-litre dispensing robotics</v>
      </c>
    </row>
    <row r="829" spans="1:7" x14ac:dyDescent="0.35">
      <c r="A829" t="s">
        <v>4752</v>
      </c>
      <c r="B829" t="s">
        <v>152</v>
      </c>
      <c r="C829" s="577">
        <v>1</v>
      </c>
      <c r="D829" s="316">
        <v>389190.22</v>
      </c>
      <c r="G829" t="str">
        <f>_xlfn.XLOOKUP(A829,'SKJULT DATA'!$O$10:$O$3274,'SKJULT DATA'!$B$10:$B$3274,"")</f>
        <v>Digital Mikroskop</v>
      </c>
    </row>
    <row r="830" spans="1:7" x14ac:dyDescent="0.35">
      <c r="A830" t="s">
        <v>4759</v>
      </c>
      <c r="B830" t="s">
        <v>163</v>
      </c>
      <c r="C830" s="577">
        <v>1</v>
      </c>
      <c r="D830" s="316">
        <v>100315.8</v>
      </c>
      <c r="G830" t="str">
        <f>_xlfn.XLOOKUP(A830,'SKJULT DATA'!$O$10:$O$3274,'SKJULT DATA'!$B$10:$B$3274,"")</f>
        <v>MicroLabBox</v>
      </c>
    </row>
    <row r="831" spans="1:7" x14ac:dyDescent="0.35">
      <c r="A831" t="s">
        <v>4764</v>
      </c>
      <c r="B831" t="s">
        <v>152</v>
      </c>
      <c r="C831" s="577">
        <v>0</v>
      </c>
      <c r="D831" s="316">
        <v>1098772.45</v>
      </c>
      <c r="G831" t="str">
        <f>_xlfn.XLOOKUP(A831,'SKJULT DATA'!$O$10:$O$3274,'SKJULT DATA'!$B$10:$B$3274,"")</f>
        <v>Liquid handling robot</v>
      </c>
    </row>
    <row r="832" spans="1:7" x14ac:dyDescent="0.35">
      <c r="A832" t="s">
        <v>4769</v>
      </c>
      <c r="B832" t="s">
        <v>152</v>
      </c>
      <c r="C832" s="577">
        <v>1</v>
      </c>
      <c r="D832" s="316">
        <v>142460</v>
      </c>
      <c r="G832" t="str">
        <f>_xlfn.XLOOKUP(A832,'SKJULT DATA'!$O$10:$O$3274,'SKJULT DATA'!$B$10:$B$3274,"")</f>
        <v>Robotarm</v>
      </c>
    </row>
    <row r="833" spans="1:7" x14ac:dyDescent="0.35">
      <c r="A833" t="s">
        <v>4774</v>
      </c>
      <c r="B833" t="s">
        <v>163</v>
      </c>
      <c r="C833" s="577">
        <v>1</v>
      </c>
      <c r="D833" s="316">
        <v>152000</v>
      </c>
      <c r="G833" t="str">
        <f>_xlfn.XLOOKUP(A833,'SKJULT DATA'!$O$10:$O$3274,'SKJULT DATA'!$B$10:$B$3274,"")</f>
        <v>Varmestyring til 145KW kanalvarmer</v>
      </c>
    </row>
    <row r="834" spans="1:7" x14ac:dyDescent="0.35">
      <c r="A834" t="s">
        <v>4780</v>
      </c>
      <c r="B834" t="s">
        <v>152</v>
      </c>
      <c r="C834" s="577">
        <v>1</v>
      </c>
      <c r="D834" s="316">
        <v>134400</v>
      </c>
      <c r="G834" t="str">
        <f>_xlfn.XLOOKUP(A834,'SKJULT DATA'!$O$10:$O$3274,'SKJULT DATA'!$B$10:$B$3274,"")</f>
        <v>Probe</v>
      </c>
    </row>
    <row r="835" spans="1:7" x14ac:dyDescent="0.35">
      <c r="A835" t="s">
        <v>4784</v>
      </c>
      <c r="B835" t="s">
        <v>152</v>
      </c>
      <c r="C835" s="577">
        <v>1</v>
      </c>
      <c r="D835" s="316">
        <v>134400</v>
      </c>
      <c r="G835" t="str">
        <f>_xlfn.XLOOKUP(A835,'SKJULT DATA'!$O$10:$O$3274,'SKJULT DATA'!$B$10:$B$3274,"")</f>
        <v>Probe</v>
      </c>
    </row>
    <row r="836" spans="1:7" x14ac:dyDescent="0.35">
      <c r="A836" t="s">
        <v>4786</v>
      </c>
      <c r="B836" t="s">
        <v>152</v>
      </c>
      <c r="C836" s="577">
        <v>1</v>
      </c>
      <c r="D836" s="316">
        <v>134400</v>
      </c>
      <c r="G836" t="str">
        <f>_xlfn.XLOOKUP(A836,'SKJULT DATA'!$O$10:$O$3274,'SKJULT DATA'!$B$10:$B$3274,"")</f>
        <v>Probe</v>
      </c>
    </row>
    <row r="837" spans="1:7" x14ac:dyDescent="0.35">
      <c r="A837" t="s">
        <v>4788</v>
      </c>
      <c r="B837" t="s">
        <v>152</v>
      </c>
      <c r="C837" s="577">
        <v>1</v>
      </c>
      <c r="D837" s="316">
        <v>262308.68</v>
      </c>
      <c r="G837" t="str">
        <f>_xlfn.XLOOKUP(A837,'SKJULT DATA'!$O$10:$O$3274,'SKJULT DATA'!$B$10:$B$3274,"")</f>
        <v>Holoprinter</v>
      </c>
    </row>
    <row r="838" spans="1:7" x14ac:dyDescent="0.35">
      <c r="A838" t="s">
        <v>4793</v>
      </c>
      <c r="B838" t="s">
        <v>152</v>
      </c>
      <c r="C838" s="577">
        <v>1</v>
      </c>
      <c r="D838" s="316">
        <v>312670.02</v>
      </c>
      <c r="G838" t="str">
        <f>_xlfn.XLOOKUP(A838,'SKJULT DATA'!$O$10:$O$3274,'SKJULT DATA'!$B$10:$B$3274,"")</f>
        <v>udstyr til måling på solceller</v>
      </c>
    </row>
    <row r="839" spans="1:7" x14ac:dyDescent="0.35">
      <c r="A839" t="s">
        <v>4798</v>
      </c>
      <c r="B839" t="s">
        <v>163</v>
      </c>
      <c r="C839" s="577">
        <v>1</v>
      </c>
      <c r="D839" s="316">
        <v>100315.8</v>
      </c>
      <c r="G839" t="str">
        <f>_xlfn.XLOOKUP(A839,'SKJULT DATA'!$O$10:$O$3274,'SKJULT DATA'!$B$10:$B$3274,"")</f>
        <v>MicroLabBox</v>
      </c>
    </row>
    <row r="840" spans="1:7" x14ac:dyDescent="0.35">
      <c r="A840" t="s">
        <v>4800</v>
      </c>
      <c r="B840" t="s">
        <v>163</v>
      </c>
      <c r="C840" s="577">
        <v>1</v>
      </c>
      <c r="D840" s="316">
        <v>158778.15</v>
      </c>
      <c r="G840" t="str">
        <f>_xlfn.XLOOKUP(A840,'SKJULT DATA'!$O$10:$O$3274,'SKJULT DATA'!$B$10:$B$3274,"")</f>
        <v>Zebrafisk anlæg til forskningsbrug</v>
      </c>
    </row>
    <row r="841" spans="1:7" x14ac:dyDescent="0.35">
      <c r="A841" t="s">
        <v>4806</v>
      </c>
      <c r="B841" t="s">
        <v>163</v>
      </c>
      <c r="C841" s="577">
        <v>1</v>
      </c>
      <c r="D841" s="316">
        <v>199000</v>
      </c>
      <c r="G841" t="str">
        <f>_xlfn.XLOOKUP(A841,'SKJULT DATA'!$O$10:$O$3274,'SKJULT DATA'!$B$10:$B$3274,"")</f>
        <v>Pladeslæser til UV-Vis og fluorescens</v>
      </c>
    </row>
    <row r="842" spans="1:7" x14ac:dyDescent="0.35">
      <c r="A842" t="s">
        <v>4811</v>
      </c>
      <c r="B842" t="s">
        <v>260</v>
      </c>
      <c r="C842" s="577">
        <v>0</v>
      </c>
      <c r="D842" s="316">
        <v>200353</v>
      </c>
      <c r="G842" t="str">
        <f>_xlfn.XLOOKUP(A842,'SKJULT DATA'!$O$10:$O$3274,'SKJULT DATA'!$B$10:$B$3274,"")</f>
        <v>Myograf</v>
      </c>
    </row>
    <row r="843" spans="1:7" x14ac:dyDescent="0.35">
      <c r="A843" t="s">
        <v>4813</v>
      </c>
      <c r="B843" t="s">
        <v>260</v>
      </c>
      <c r="C843" s="577">
        <v>1</v>
      </c>
      <c r="D843" s="316">
        <v>152688</v>
      </c>
      <c r="G843" t="str">
        <f>_xlfn.XLOOKUP(A843,'SKJULT DATA'!$O$10:$O$3274,'SKJULT DATA'!$B$10:$B$3274,"")</f>
        <v>Myograf</v>
      </c>
    </row>
    <row r="844" spans="1:7" x14ac:dyDescent="0.35">
      <c r="A844" t="s">
        <v>4816</v>
      </c>
      <c r="B844" t="s">
        <v>152</v>
      </c>
      <c r="C844" s="577">
        <v>1</v>
      </c>
      <c r="D844" s="316">
        <v>122365.32</v>
      </c>
      <c r="G844" t="str">
        <f>_xlfn.XLOOKUP(A844,'SKJULT DATA'!$O$10:$O$3274,'SKJULT DATA'!$B$10:$B$3274,"")</f>
        <v>FLIR Kamera</v>
      </c>
    </row>
    <row r="845" spans="1:7" x14ac:dyDescent="0.35">
      <c r="A845" t="s">
        <v>4822</v>
      </c>
      <c r="B845" t="s">
        <v>260</v>
      </c>
      <c r="C845" s="577">
        <v>0</v>
      </c>
      <c r="D845" s="316">
        <v>243000</v>
      </c>
      <c r="G845" t="str">
        <f>_xlfn.XLOOKUP(A845,'SKJULT DATA'!$O$10:$O$3274,'SKJULT DATA'!$B$10:$B$3274,"")</f>
        <v>Anæstesimonitorer OP-stue</v>
      </c>
    </row>
    <row r="846" spans="1:7" x14ac:dyDescent="0.35">
      <c r="A846" t="s">
        <v>4828</v>
      </c>
      <c r="B846" t="s">
        <v>163</v>
      </c>
      <c r="C846" s="577">
        <v>0</v>
      </c>
      <c r="D846" s="316">
        <v>231008.86</v>
      </c>
      <c r="G846" t="str">
        <f>_xlfn.XLOOKUP(A846,'SKJULT DATA'!$O$10:$O$3274,'SKJULT DATA'!$B$10:$B$3274,"")</f>
        <v>Laserskærer til stålplader</v>
      </c>
    </row>
    <row r="847" spans="1:7" x14ac:dyDescent="0.35">
      <c r="A847" t="s">
        <v>4834</v>
      </c>
      <c r="B847" t="s">
        <v>4837</v>
      </c>
      <c r="C847" s="577">
        <v>1</v>
      </c>
      <c r="D847" s="316">
        <v>258755.1</v>
      </c>
      <c r="G847" t="str">
        <f>_xlfn.XLOOKUP(A847,'SKJULT DATA'!$O$10:$O$3274,'SKJULT DATA'!$B$10:$B$3274,"")</f>
        <v>GPU node</v>
      </c>
    </row>
    <row r="848" spans="1:7" x14ac:dyDescent="0.35">
      <c r="A848" t="s">
        <v>4840</v>
      </c>
      <c r="B848" t="s">
        <v>4837</v>
      </c>
      <c r="C848" s="577">
        <v>0</v>
      </c>
      <c r="D848" s="316">
        <v>1521827</v>
      </c>
      <c r="G848" t="str">
        <f>_xlfn.XLOOKUP(A848,'SKJULT DATA'!$O$10:$O$3274,'SKJULT DATA'!$B$10:$B$3274,"")</f>
        <v>Storage system</v>
      </c>
    </row>
    <row r="849" spans="1:7" x14ac:dyDescent="0.35">
      <c r="A849" t="s">
        <v>4845</v>
      </c>
      <c r="B849" t="s">
        <v>4837</v>
      </c>
      <c r="C849" s="577">
        <v>1</v>
      </c>
      <c r="D849" s="316">
        <v>264596</v>
      </c>
      <c r="G849" t="str">
        <f>_xlfn.XLOOKUP(A849,'SKJULT DATA'!$O$10:$O$3274,'SKJULT DATA'!$B$10:$B$3274,"")</f>
        <v>GPU node</v>
      </c>
    </row>
    <row r="850" spans="1:7" x14ac:dyDescent="0.35">
      <c r="A850" t="s">
        <v>4847</v>
      </c>
      <c r="B850" t="s">
        <v>260</v>
      </c>
      <c r="C850" s="577">
        <v>1</v>
      </c>
      <c r="D850" s="316">
        <v>166250</v>
      </c>
      <c r="G850" t="str">
        <f>_xlfn.XLOOKUP(A850,'SKJULT DATA'!$O$10:$O$3274,'SKJULT DATA'!$B$10:$B$3274,"")</f>
        <v>OEM Raman Spektrometer</v>
      </c>
    </row>
    <row r="851" spans="1:7" x14ac:dyDescent="0.35">
      <c r="A851" t="s">
        <v>8661</v>
      </c>
      <c r="B851" t="s">
        <v>260</v>
      </c>
      <c r="C851" s="577">
        <v>1</v>
      </c>
      <c r="D851" s="316">
        <v>1317095</v>
      </c>
      <c r="G851" t="str">
        <f>_xlfn.XLOOKUP(A851,'SKJULT DATA'!$O$10:$O$3274,'SKJULT DATA'!$B$10:$B$3274,"")</f>
        <v>Laserbaseret målesystem til analysering væskeforstøvning</v>
      </c>
    </row>
    <row r="852" spans="1:7" x14ac:dyDescent="0.35">
      <c r="A852" t="s">
        <v>4853</v>
      </c>
      <c r="B852" t="s">
        <v>152</v>
      </c>
      <c r="C852" s="577">
        <v>1</v>
      </c>
      <c r="D852" s="316">
        <v>153390.20000000001</v>
      </c>
      <c r="G852" t="str">
        <f>_xlfn.XLOOKUP(A852,'SKJULT DATA'!$O$10:$O$3274,'SKJULT DATA'!$B$10:$B$3274,"")</f>
        <v>Læksøger</v>
      </c>
    </row>
    <row r="853" spans="1:7" x14ac:dyDescent="0.35">
      <c r="A853" t="s">
        <v>4858</v>
      </c>
      <c r="B853" t="s">
        <v>152</v>
      </c>
      <c r="C853" s="577">
        <v>1</v>
      </c>
      <c r="D853" s="316">
        <v>1300000</v>
      </c>
      <c r="G853" t="str">
        <f>_xlfn.XLOOKUP(A853,'SKJULT DATA'!$O$10:$O$3274,'SKJULT DATA'!$B$10:$B$3274,"")</f>
        <v>Massspektrometer (Cebi - Exp1)</v>
      </c>
    </row>
    <row r="854" spans="1:7" x14ac:dyDescent="0.35">
      <c r="A854" t="s">
        <v>4861</v>
      </c>
      <c r="B854" t="s">
        <v>260</v>
      </c>
      <c r="C854" s="577">
        <v>1</v>
      </c>
      <c r="D854" s="316">
        <v>960000</v>
      </c>
      <c r="G854" t="str">
        <f>_xlfn.XLOOKUP(A854,'SKJULT DATA'!$O$10:$O$3274,'SKJULT DATA'!$B$10:$B$3274,"")</f>
        <v>HPLC-MS system</v>
      </c>
    </row>
    <row r="855" spans="1:7" x14ac:dyDescent="0.35">
      <c r="A855" t="s">
        <v>4865</v>
      </c>
      <c r="B855" t="s">
        <v>260</v>
      </c>
      <c r="C855" s="577">
        <v>1</v>
      </c>
      <c r="D855" s="316">
        <v>261030.9</v>
      </c>
      <c r="G855" t="str">
        <f>_xlfn.XLOOKUP(A855,'SKJULT DATA'!$O$10:$O$3274,'SKJULT DATA'!$B$10:$B$3274,"")</f>
        <v>Temperatur test kammer for elektronikkomponter</v>
      </c>
    </row>
    <row r="856" spans="1:7" x14ac:dyDescent="0.35">
      <c r="A856" t="s">
        <v>4869</v>
      </c>
      <c r="B856" t="s">
        <v>152</v>
      </c>
      <c r="C856" s="577">
        <v>1</v>
      </c>
      <c r="D856" s="316">
        <v>160453</v>
      </c>
      <c r="G856" t="str">
        <f>_xlfn.XLOOKUP(A856,'SKJULT DATA'!$O$10:$O$3274,'SKJULT DATA'!$B$10:$B$3274,"")</f>
        <v>Active Suspension</v>
      </c>
    </row>
    <row r="857" spans="1:7" x14ac:dyDescent="0.35">
      <c r="A857" t="s">
        <v>4875</v>
      </c>
      <c r="B857" t="s">
        <v>152</v>
      </c>
      <c r="C857" s="577">
        <v>1</v>
      </c>
      <c r="D857" s="316">
        <v>183086</v>
      </c>
      <c r="G857" t="str">
        <f>_xlfn.XLOOKUP(A857,'SKJULT DATA'!$O$10:$O$3274,'SKJULT DATA'!$B$10:$B$3274,"")</f>
        <v>Gyro Workstation</v>
      </c>
    </row>
    <row r="858" spans="1:7" x14ac:dyDescent="0.35">
      <c r="A858" t="s">
        <v>4879</v>
      </c>
      <c r="B858" t="s">
        <v>152</v>
      </c>
      <c r="C858" s="577">
        <v>1</v>
      </c>
      <c r="D858" s="316">
        <v>455520</v>
      </c>
      <c r="G858" t="str">
        <f>_xlfn.XLOOKUP(A858,'SKJULT DATA'!$O$10:$O$3274,'SKJULT DATA'!$B$10:$B$3274,"")</f>
        <v>Joint Control Robot</v>
      </c>
    </row>
    <row r="859" spans="1:7" x14ac:dyDescent="0.35">
      <c r="A859" t="s">
        <v>4883</v>
      </c>
      <c r="B859" t="s">
        <v>163</v>
      </c>
      <c r="C859" s="577">
        <v>0</v>
      </c>
      <c r="D859" s="316">
        <v>163950</v>
      </c>
      <c r="G859" t="str">
        <f>_xlfn.XLOOKUP(A859,'SKJULT DATA'!$O$10:$O$3274,'SKJULT DATA'!$B$10:$B$3274,"")</f>
        <v>Disksystem til SharePoint 365 backup</v>
      </c>
    </row>
    <row r="860" spans="1:7" x14ac:dyDescent="0.35">
      <c r="A860" t="s">
        <v>8662</v>
      </c>
      <c r="B860" t="s">
        <v>152</v>
      </c>
      <c r="C860" s="577">
        <v>1</v>
      </c>
      <c r="D860" s="316">
        <v>1300000</v>
      </c>
      <c r="G860" t="str">
        <f>_xlfn.XLOOKUP(A860,'SKJULT DATA'!$O$10:$O$3274,'SKJULT DATA'!$B$10:$B$3274,"")</f>
        <v>Massspektrometer (Cebi - Exp2)</v>
      </c>
    </row>
    <row r="861" spans="1:7" x14ac:dyDescent="0.35">
      <c r="A861" t="s">
        <v>4888</v>
      </c>
      <c r="B861" t="s">
        <v>4837</v>
      </c>
      <c r="C861" s="577">
        <v>0</v>
      </c>
      <c r="D861" s="316">
        <v>5417389.0700000003</v>
      </c>
      <c r="G861" t="str">
        <f>_xlfn.XLOOKUP(A861,'SKJULT DATA'!$O$10:$O$3274,'SKJULT DATA'!$B$10:$B$3274,"")</f>
        <v>Accesspunkter</v>
      </c>
    </row>
    <row r="862" spans="1:7" x14ac:dyDescent="0.35">
      <c r="A862" t="s">
        <v>4891</v>
      </c>
      <c r="B862" t="s">
        <v>163</v>
      </c>
      <c r="C862" s="577">
        <v>0</v>
      </c>
      <c r="D862" s="316">
        <v>1217239.17</v>
      </c>
      <c r="G862" t="str">
        <f>_xlfn.XLOOKUP(A862,'SKJULT DATA'!$O$10:$O$3274,'SKJULT DATA'!$B$10:$B$3274,"")</f>
        <v>Aktivt it-udstyr Esbjerg</v>
      </c>
    </row>
    <row r="863" spans="1:7" x14ac:dyDescent="0.35">
      <c r="A863" t="s">
        <v>4894</v>
      </c>
      <c r="B863" t="s">
        <v>163</v>
      </c>
      <c r="C863" s="577">
        <v>0</v>
      </c>
      <c r="D863" s="316">
        <v>1573250.97</v>
      </c>
      <c r="G863" t="str">
        <f>_xlfn.XLOOKUP(A863,'SKJULT DATA'!$O$10:$O$3274,'SKJULT DATA'!$B$10:$B$3274,"")</f>
        <v>Access switche</v>
      </c>
    </row>
    <row r="864" spans="1:7" x14ac:dyDescent="0.35">
      <c r="A864" t="s">
        <v>4896</v>
      </c>
      <c r="B864" t="s">
        <v>163</v>
      </c>
      <c r="C864" s="577">
        <v>1</v>
      </c>
      <c r="D864" s="316">
        <v>163078.26</v>
      </c>
      <c r="G864" t="str">
        <f>_xlfn.XLOOKUP(A864,'SKJULT DATA'!$O$10:$O$3274,'SKJULT DATA'!$B$10:$B$3274,"")</f>
        <v>Plasma Etcher</v>
      </c>
    </row>
    <row r="865" spans="1:7" x14ac:dyDescent="0.35">
      <c r="A865" t="s">
        <v>4901</v>
      </c>
      <c r="B865" t="s">
        <v>152</v>
      </c>
      <c r="C865" s="577">
        <v>1</v>
      </c>
      <c r="D865" s="316">
        <v>693842</v>
      </c>
      <c r="G865" t="str">
        <f>_xlfn.XLOOKUP(A865,'SKJULT DATA'!$O$10:$O$3274,'SKJULT DATA'!$B$10:$B$3274,"")</f>
        <v>3D scanner</v>
      </c>
    </row>
    <row r="866" spans="1:7" x14ac:dyDescent="0.35">
      <c r="A866" t="s">
        <v>4907</v>
      </c>
      <c r="B866" t="s">
        <v>152</v>
      </c>
      <c r="C866" s="577">
        <v>1</v>
      </c>
      <c r="D866" s="316">
        <v>350055</v>
      </c>
      <c r="G866" t="str">
        <f>_xlfn.XLOOKUP(A866,'SKJULT DATA'!$O$10:$O$3274,'SKJULT DATA'!$B$10:$B$3274,"")</f>
        <v>Immunity Test System 7 kV</v>
      </c>
    </row>
    <row r="867" spans="1:7" x14ac:dyDescent="0.35">
      <c r="A867" t="s">
        <v>8663</v>
      </c>
      <c r="B867" t="s">
        <v>152</v>
      </c>
      <c r="C867" s="577">
        <v>1</v>
      </c>
      <c r="D867" s="316">
        <v>357153.08</v>
      </c>
      <c r="G867" t="str">
        <f>_xlfn.XLOOKUP(A867,'SKJULT DATA'!$O$10:$O$3274,'SKJULT DATA'!$B$10:$B$3274,"")</f>
        <v>Løbebånd</v>
      </c>
    </row>
    <row r="868" spans="1:7" x14ac:dyDescent="0.35">
      <c r="A868" t="s">
        <v>4912</v>
      </c>
      <c r="B868" t="s">
        <v>260</v>
      </c>
      <c r="C868" s="577">
        <v>1</v>
      </c>
      <c r="D868" s="316">
        <v>209094.73</v>
      </c>
      <c r="G868" t="str">
        <f>_xlfn.XLOOKUP(A868,'SKJULT DATA'!$O$10:$O$3274,'SKJULT DATA'!$B$10:$B$3274,"")</f>
        <v>Kromatografi-system til proteinoprensning</v>
      </c>
    </row>
    <row r="869" spans="1:7" x14ac:dyDescent="0.35">
      <c r="A869" t="s">
        <v>4917</v>
      </c>
      <c r="B869" t="s">
        <v>163</v>
      </c>
      <c r="C869" s="577">
        <v>0</v>
      </c>
      <c r="D869" s="316">
        <v>158014</v>
      </c>
      <c r="G869" t="str">
        <f>_xlfn.XLOOKUP(A869,'SKJULT DATA'!$O$10:$O$3274,'SKJULT DATA'!$B$10:$B$3274,"")</f>
        <v>SAN-switche incl udvidelse</v>
      </c>
    </row>
    <row r="870" spans="1:7" x14ac:dyDescent="0.35">
      <c r="A870" t="s">
        <v>4923</v>
      </c>
      <c r="B870" t="s">
        <v>163</v>
      </c>
      <c r="C870" s="577">
        <v>0</v>
      </c>
      <c r="D870" s="316">
        <v>2371213.41</v>
      </c>
      <c r="G870" t="str">
        <f>_xlfn.XLOOKUP(A870,'SKJULT DATA'!$O$10:$O$3274,'SKJULT DATA'!$B$10:$B$3274,"")</f>
        <v>Redundant Fiberforsyning på Campus (tidl. Unilab)</v>
      </c>
    </row>
    <row r="871" spans="1:7" x14ac:dyDescent="0.35">
      <c r="A871" t="s">
        <v>4925</v>
      </c>
      <c r="B871" t="s">
        <v>163</v>
      </c>
      <c r="C871" s="577">
        <v>1</v>
      </c>
      <c r="D871" s="316">
        <v>187490.04</v>
      </c>
      <c r="G871" t="str">
        <f>_xlfn.XLOOKUP(A871,'SKJULT DATA'!$O$10:$O$3274,'SKJULT DATA'!$B$10:$B$3274,"")</f>
        <v>Lipid bilayer</v>
      </c>
    </row>
    <row r="872" spans="1:7" x14ac:dyDescent="0.35">
      <c r="A872" t="s">
        <v>4931</v>
      </c>
      <c r="B872" t="s">
        <v>2190</v>
      </c>
      <c r="C872" s="577">
        <v>1</v>
      </c>
      <c r="D872" s="316">
        <v>484000</v>
      </c>
      <c r="G872" t="str">
        <f>_xlfn.XLOOKUP(A872,'SKJULT DATA'!$O$10:$O$3274,'SKJULT DATA'!$B$10:$B$3274,"")</f>
        <v>GPU SERVER</v>
      </c>
    </row>
    <row r="873" spans="1:7" x14ac:dyDescent="0.35">
      <c r="A873" t="s">
        <v>8664</v>
      </c>
      <c r="B873" t="s">
        <v>163</v>
      </c>
      <c r="C873" s="577">
        <v>1</v>
      </c>
      <c r="D873" s="316">
        <v>2045654.73</v>
      </c>
      <c r="G873" t="str">
        <f>_xlfn.XLOOKUP(A873,'SKJULT DATA'!$O$10:$O$3274,'SKJULT DATA'!$B$10:$B$3274,"")</f>
        <v>Cryostat system med CFM kit</v>
      </c>
    </row>
    <row r="874" spans="1:7" x14ac:dyDescent="0.35">
      <c r="A874" t="s">
        <v>4938</v>
      </c>
      <c r="B874" t="s">
        <v>163</v>
      </c>
      <c r="C874" s="577">
        <v>1</v>
      </c>
      <c r="D874" s="316">
        <v>162002</v>
      </c>
      <c r="G874" t="str">
        <f>_xlfn.XLOOKUP(A874,'SKJULT DATA'!$O$10:$O$3274,'SKJULT DATA'!$B$10:$B$3274,"")</f>
        <v>Vindtunnel fane</v>
      </c>
    </row>
    <row r="875" spans="1:7" x14ac:dyDescent="0.35">
      <c r="A875" t="s">
        <v>4945</v>
      </c>
      <c r="B875" t="s">
        <v>152</v>
      </c>
      <c r="C875" s="577">
        <v>1</v>
      </c>
      <c r="D875" s="316">
        <v>298275</v>
      </c>
      <c r="G875" t="str">
        <f>_xlfn.XLOOKUP(A875,'SKJULT DATA'!$O$10:$O$3274,'SKJULT DATA'!$B$10:$B$3274,"")</f>
        <v>High Definition Ocsilloscope</v>
      </c>
    </row>
    <row r="876" spans="1:7" x14ac:dyDescent="0.35">
      <c r="A876" t="s">
        <v>8665</v>
      </c>
      <c r="B876" t="s">
        <v>152</v>
      </c>
      <c r="C876" s="577">
        <v>1</v>
      </c>
      <c r="D876" s="316">
        <v>463192</v>
      </c>
      <c r="G876" t="str">
        <f>_xlfn.XLOOKUP(A876,'SKJULT DATA'!$O$10:$O$3274,'SKJULT DATA'!$B$10:$B$3274,"")</f>
        <v>Regenerativ Grid simulator (programmerbar Netforsyning)</v>
      </c>
    </row>
    <row r="877" spans="1:7" x14ac:dyDescent="0.35">
      <c r="A877" t="s">
        <v>4951</v>
      </c>
      <c r="B877" t="s">
        <v>152</v>
      </c>
      <c r="C877" s="577">
        <v>1</v>
      </c>
      <c r="D877" s="316">
        <v>236564</v>
      </c>
      <c r="G877" t="str">
        <f>_xlfn.XLOOKUP(A877,'SKJULT DATA'!$O$10:$O$3274,'SKJULT DATA'!$B$10:$B$3274,"")</f>
        <v>Robot</v>
      </c>
    </row>
    <row r="878" spans="1:7" x14ac:dyDescent="0.35">
      <c r="A878" t="s">
        <v>4957</v>
      </c>
      <c r="B878" t="s">
        <v>152</v>
      </c>
      <c r="C878" s="577">
        <v>1</v>
      </c>
      <c r="D878" s="316">
        <v>481526.75</v>
      </c>
      <c r="G878" t="str">
        <f>_xlfn.XLOOKUP(A878,'SKJULT DATA'!$O$10:$O$3274,'SKJULT DATA'!$B$10:$B$3274,"")</f>
        <v>Lucas Nülle undervisningssystem til Elektrisk Energiteknologi</v>
      </c>
    </row>
    <row r="879" spans="1:7" x14ac:dyDescent="0.35">
      <c r="A879" t="s">
        <v>4961</v>
      </c>
      <c r="B879" t="s">
        <v>260</v>
      </c>
      <c r="C879" s="577">
        <v>1</v>
      </c>
      <c r="D879" s="316">
        <v>217153</v>
      </c>
      <c r="G879" t="str">
        <f>_xlfn.XLOOKUP(A879,'SKJULT DATA'!$O$10:$O$3274,'SKJULT DATA'!$B$10:$B$3274,"")</f>
        <v>Myrograf</v>
      </c>
    </row>
    <row r="880" spans="1:7" x14ac:dyDescent="0.35">
      <c r="A880" t="s">
        <v>4966</v>
      </c>
      <c r="B880" t="s">
        <v>152</v>
      </c>
      <c r="C880" s="577">
        <v>1</v>
      </c>
      <c r="D880" s="316">
        <v>235904.36</v>
      </c>
      <c r="G880" t="str">
        <f>_xlfn.XLOOKUP(A880,'SKJULT DATA'!$O$10:$O$3274,'SKJULT DATA'!$B$10:$B$3274,"")</f>
        <v>DC Strømforsyning</v>
      </c>
    </row>
    <row r="881" spans="1:7" x14ac:dyDescent="0.35">
      <c r="A881" t="s">
        <v>4971</v>
      </c>
      <c r="B881" t="s">
        <v>163</v>
      </c>
      <c r="C881" s="577">
        <v>0</v>
      </c>
      <c r="D881" s="316">
        <v>107000</v>
      </c>
      <c r="G881" t="str">
        <f>_xlfn.XLOOKUP(A881,'SKJULT DATA'!$O$10:$O$3274,'SKJULT DATA'!$B$10:$B$3274,"")</f>
        <v>Rammelærred til den ultimative biograf</v>
      </c>
    </row>
    <row r="882" spans="1:7" x14ac:dyDescent="0.35">
      <c r="A882" t="s">
        <v>4976</v>
      </c>
      <c r="B882" t="s">
        <v>163</v>
      </c>
      <c r="C882" s="577">
        <v>0</v>
      </c>
      <c r="D882" s="316">
        <v>150000</v>
      </c>
      <c r="G882" t="str">
        <f>_xlfn.XLOOKUP(A882,'SKJULT DATA'!$O$10:$O$3274,'SKJULT DATA'!$B$10:$B$3274,"")</f>
        <v>Kaffebar opstillet i "Cafe ved siden af "</v>
      </c>
    </row>
    <row r="883" spans="1:7" x14ac:dyDescent="0.35">
      <c r="A883" t="s">
        <v>4982</v>
      </c>
      <c r="B883" t="s">
        <v>163</v>
      </c>
      <c r="C883" s="577">
        <v>0</v>
      </c>
      <c r="D883" s="316">
        <v>141937.60000000001</v>
      </c>
      <c r="G883" t="str">
        <f>_xlfn.XLOOKUP(A883,'SKJULT DATA'!$O$10:$O$3274,'SKJULT DATA'!$B$10:$B$3274,"")</f>
        <v>Fastfase ekstraxtionssystem (SPE udbygning)</v>
      </c>
    </row>
    <row r="884" spans="1:7" x14ac:dyDescent="0.35">
      <c r="A884" t="s">
        <v>4986</v>
      </c>
      <c r="B884" t="s">
        <v>163</v>
      </c>
      <c r="C884" s="577">
        <v>0</v>
      </c>
      <c r="D884" s="316">
        <v>1174635</v>
      </c>
      <c r="G884" t="str">
        <f>_xlfn.XLOOKUP(A884,'SKJULT DATA'!$O$10:$O$3274,'SKJULT DATA'!$B$10:$B$3274,"")</f>
        <v>Stor robot arm monteret på glideskinne og controller skab</v>
      </c>
    </row>
    <row r="885" spans="1:7" x14ac:dyDescent="0.35">
      <c r="A885" t="s">
        <v>4991</v>
      </c>
      <c r="B885" t="s">
        <v>152</v>
      </c>
      <c r="C885" s="577">
        <v>1</v>
      </c>
      <c r="D885" s="316">
        <v>218025.5</v>
      </c>
      <c r="G885" t="str">
        <f>_xlfn.XLOOKUP(A885,'SKJULT DATA'!$O$10:$O$3274,'SKJULT DATA'!$B$10:$B$3274,"")</f>
        <v>Interface til MS (Cebi- FAIMS3)</v>
      </c>
    </row>
    <row r="886" spans="1:7" x14ac:dyDescent="0.35">
      <c r="A886" t="s">
        <v>4994</v>
      </c>
      <c r="B886" t="s">
        <v>152</v>
      </c>
      <c r="C886" s="577">
        <v>1</v>
      </c>
      <c r="D886" s="316">
        <v>218025.5</v>
      </c>
      <c r="G886" t="str">
        <f>_xlfn.XLOOKUP(A886,'SKJULT DATA'!$O$10:$O$3274,'SKJULT DATA'!$B$10:$B$3274,"")</f>
        <v>Interface til MS (PRG-FAIMS2)</v>
      </c>
    </row>
    <row r="887" spans="1:7" x14ac:dyDescent="0.35">
      <c r="A887" t="s">
        <v>8666</v>
      </c>
      <c r="B887" t="s">
        <v>152</v>
      </c>
      <c r="C887" s="577">
        <v>1</v>
      </c>
      <c r="D887" s="316">
        <v>1200000</v>
      </c>
      <c r="G887" t="str">
        <f>_xlfn.XLOOKUP(A887,'SKJULT DATA'!$O$10:$O$3274,'SKJULT DATA'!$B$10:$B$3274,"")</f>
        <v>Massespektrometer (PRG Exp3)</v>
      </c>
    </row>
    <row r="888" spans="1:7" x14ac:dyDescent="0.35">
      <c r="A888" t="s">
        <v>4997</v>
      </c>
      <c r="B888" t="s">
        <v>152</v>
      </c>
      <c r="C888" s="577">
        <v>1</v>
      </c>
      <c r="D888" s="316">
        <v>1200000</v>
      </c>
      <c r="G888" t="str">
        <f>_xlfn.XLOOKUP(A888,'SKJULT DATA'!$O$10:$O$3274,'SKJULT DATA'!$B$10:$B$3274,"")</f>
        <v>Massespektrometer (PRG-Exp4)</v>
      </c>
    </row>
    <row r="889" spans="1:7" x14ac:dyDescent="0.35">
      <c r="A889" t="s">
        <v>8667</v>
      </c>
      <c r="B889" t="s">
        <v>152</v>
      </c>
      <c r="C889" s="577">
        <v>1</v>
      </c>
      <c r="D889" s="316">
        <v>3406864.1</v>
      </c>
      <c r="G889" t="str">
        <f>_xlfn.XLOOKUP(A889,'SKJULT DATA'!$O$10:$O$3274,'SKJULT DATA'!$B$10:$B$3274,"")</f>
        <v>MS Eclipse (PRG)</v>
      </c>
    </row>
    <row r="890" spans="1:7" x14ac:dyDescent="0.35">
      <c r="A890" t="s">
        <v>5001</v>
      </c>
      <c r="B890" t="s">
        <v>260</v>
      </c>
      <c r="C890" s="577">
        <v>1</v>
      </c>
      <c r="D890" s="316">
        <v>893065.72</v>
      </c>
      <c r="G890" t="str">
        <f>_xlfn.XLOOKUP(A890,'SKJULT DATA'!$O$10:$O$3274,'SKJULT DATA'!$B$10:$B$3274,"")</f>
        <v>3D LS Spectrometer</v>
      </c>
    </row>
    <row r="891" spans="1:7" x14ac:dyDescent="0.35">
      <c r="A891" t="s">
        <v>5007</v>
      </c>
      <c r="B891" t="s">
        <v>152</v>
      </c>
      <c r="C891" s="577">
        <v>1</v>
      </c>
      <c r="D891" s="316">
        <v>1308000</v>
      </c>
      <c r="G891" t="str">
        <f>_xlfn.XLOOKUP(A891,'SKJULT DATA'!$O$10:$O$3274,'SKJULT DATA'!$B$10:$B$3274,"")</f>
        <v>Slot Die Sheet Coater</v>
      </c>
    </row>
    <row r="892" spans="1:7" x14ac:dyDescent="0.35">
      <c r="A892" t="s">
        <v>5012</v>
      </c>
      <c r="B892" t="s">
        <v>260</v>
      </c>
      <c r="C892" s="577">
        <v>0</v>
      </c>
      <c r="D892" s="316">
        <v>629900</v>
      </c>
      <c r="G892" t="str">
        <f>_xlfn.XLOOKUP(A892,'SKJULT DATA'!$O$10:$O$3274,'SKJULT DATA'!$B$10:$B$3274,"")</f>
        <v>Autoklave</v>
      </c>
    </row>
    <row r="893" spans="1:7" x14ac:dyDescent="0.35">
      <c r="A893" t="s">
        <v>5017</v>
      </c>
      <c r="B893" t="s">
        <v>163</v>
      </c>
      <c r="C893" s="577">
        <v>0</v>
      </c>
      <c r="D893" s="316">
        <v>222000</v>
      </c>
      <c r="G893" t="str">
        <f>_xlfn.XLOOKUP(A893,'SKJULT DATA'!$O$10:$O$3274,'SKJULT DATA'!$B$10:$B$3274,"")</f>
        <v>Digital eksamen</v>
      </c>
    </row>
    <row r="894" spans="1:7" x14ac:dyDescent="0.35">
      <c r="A894" t="s">
        <v>5022</v>
      </c>
      <c r="B894" t="s">
        <v>260</v>
      </c>
      <c r="C894" s="577">
        <v>0</v>
      </c>
      <c r="D894" s="316">
        <v>162625.70000000001</v>
      </c>
      <c r="G894" t="str">
        <f>_xlfn.XLOOKUP(A894,'SKJULT DATA'!$O$10:$O$3274,'SKJULT DATA'!$B$10:$B$3274,"")</f>
        <v>Ændring af kontor / elevator til IT depot</v>
      </c>
    </row>
    <row r="895" spans="1:7" x14ac:dyDescent="0.35">
      <c r="A895" t="s">
        <v>5025</v>
      </c>
      <c r="B895" t="s">
        <v>152</v>
      </c>
      <c r="C895" s="577">
        <v>1</v>
      </c>
      <c r="D895" s="316">
        <v>445284</v>
      </c>
      <c r="G895" t="str">
        <f>_xlfn.XLOOKUP(A895,'SKJULT DATA'!$O$10:$O$3274,'SKJULT DATA'!$B$10:$B$3274,"")</f>
        <v>Rystebordssystem</v>
      </c>
    </row>
    <row r="896" spans="1:7" x14ac:dyDescent="0.35">
      <c r="A896" t="s">
        <v>5029</v>
      </c>
      <c r="B896" t="s">
        <v>152</v>
      </c>
      <c r="C896" s="577">
        <v>1</v>
      </c>
      <c r="D896" s="316">
        <v>299734</v>
      </c>
      <c r="G896" t="str">
        <f>_xlfn.XLOOKUP(A896,'SKJULT DATA'!$O$10:$O$3274,'SKJULT DATA'!$B$10:$B$3274,"")</f>
        <v>Powermeter</v>
      </c>
    </row>
    <row r="897" spans="1:7" x14ac:dyDescent="0.35">
      <c r="A897" t="s">
        <v>5032</v>
      </c>
      <c r="B897" t="s">
        <v>260</v>
      </c>
      <c r="C897" s="577">
        <v>0</v>
      </c>
      <c r="D897" s="316">
        <v>361047</v>
      </c>
      <c r="G897" t="str">
        <f>_xlfn.XLOOKUP(A897,'SKJULT DATA'!$O$10:$O$3274,'SKJULT DATA'!$B$10:$B$3274,"")</f>
        <v>SDS PAGE/ WESTERN BLOTT UDSTYR</v>
      </c>
    </row>
    <row r="898" spans="1:7" x14ac:dyDescent="0.35">
      <c r="A898" t="s">
        <v>5036</v>
      </c>
      <c r="B898" t="s">
        <v>163</v>
      </c>
      <c r="C898" s="577">
        <v>1</v>
      </c>
      <c r="D898" s="316">
        <v>267077.96000000002</v>
      </c>
      <c r="G898" t="str">
        <f>_xlfn.XLOOKUP(A898,'SKJULT DATA'!$O$10:$O$3274,'SKJULT DATA'!$B$10:$B$3274,"")</f>
        <v>Analyseapparat til opløst uorganisk carbon, inkl. kondensator og pc</v>
      </c>
    </row>
    <row r="899" spans="1:7" x14ac:dyDescent="0.35">
      <c r="A899" t="s">
        <v>5042</v>
      </c>
      <c r="B899" t="s">
        <v>260</v>
      </c>
      <c r="C899" s="577">
        <v>0</v>
      </c>
      <c r="D899" s="316">
        <v>2862960.75</v>
      </c>
      <c r="G899" t="str">
        <f>_xlfn.XLOOKUP(A899,'SKJULT DATA'!$O$10:$O$3274,'SKJULT DATA'!$B$10:$B$3274,"")</f>
        <v>Installation af solceller på tage</v>
      </c>
    </row>
    <row r="900" spans="1:7" x14ac:dyDescent="0.35">
      <c r="A900" t="s">
        <v>5046</v>
      </c>
      <c r="B900" t="s">
        <v>260</v>
      </c>
      <c r="C900" s="577">
        <v>0</v>
      </c>
      <c r="D900" s="316">
        <v>775082.98</v>
      </c>
      <c r="G900" t="str">
        <f>_xlfn.XLOOKUP(A900,'SKJULT DATA'!$O$10:$O$3274,'SKJULT DATA'!$B$10:$B$3274,"")</f>
        <v>Etablering af omklædning og bad for håndværkere</v>
      </c>
    </row>
    <row r="901" spans="1:7" x14ac:dyDescent="0.35">
      <c r="A901" t="s">
        <v>5049</v>
      </c>
      <c r="B901" t="s">
        <v>260</v>
      </c>
      <c r="C901" s="577">
        <v>0</v>
      </c>
      <c r="D901" s="316">
        <v>641749.84</v>
      </c>
      <c r="G901" t="str">
        <f>_xlfn.XLOOKUP(A901,'SKJULT DATA'!$O$10:$O$3274,'SKJULT DATA'!$B$10:$B$3274,"")</f>
        <v>Ombygning af Teknikinstallation i Lab. U201, Alsion</v>
      </c>
    </row>
    <row r="902" spans="1:7" x14ac:dyDescent="0.35">
      <c r="A902" t="s">
        <v>5052</v>
      </c>
      <c r="B902" t="s">
        <v>845</v>
      </c>
      <c r="C902" s="577">
        <v>0</v>
      </c>
      <c r="D902" s="316">
        <v>248719</v>
      </c>
      <c r="G902" t="str">
        <f>_xlfn.XLOOKUP(A902,'SKJULT DATA'!$O$10:$O$3274,'SKJULT DATA'!$B$10:$B$3274,"")</f>
        <v>Nissan e-NV200 Van Aut. Premium 40</v>
      </c>
    </row>
    <row r="903" spans="1:7" x14ac:dyDescent="0.35">
      <c r="A903" t="s">
        <v>5058</v>
      </c>
      <c r="B903" t="s">
        <v>260</v>
      </c>
      <c r="C903" s="577">
        <v>0</v>
      </c>
      <c r="D903" s="316">
        <v>228378.08</v>
      </c>
      <c r="G903" t="str">
        <f>_xlfn.XLOOKUP(A903,'SKJULT DATA'!$O$10:$O$3274,'SKJULT DATA'!$B$10:$B$3274,"")</f>
        <v>Imager</v>
      </c>
    </row>
    <row r="904" spans="1:7" x14ac:dyDescent="0.35">
      <c r="A904" t="s">
        <v>5065</v>
      </c>
      <c r="B904" t="s">
        <v>152</v>
      </c>
      <c r="C904" s="577">
        <v>0</v>
      </c>
      <c r="D904" s="316">
        <v>243971.71</v>
      </c>
      <c r="G904" t="str">
        <f>_xlfn.XLOOKUP(A904,'SKJULT DATA'!$O$10:$O$3274,'SKJULT DATA'!$B$10:$B$3274,"")</f>
        <v>Test-cykel</v>
      </c>
    </row>
    <row r="905" spans="1:7" x14ac:dyDescent="0.35">
      <c r="A905" t="s">
        <v>8668</v>
      </c>
      <c r="B905" t="s">
        <v>152</v>
      </c>
      <c r="C905" s="577">
        <v>1</v>
      </c>
      <c r="D905" s="316">
        <v>120999.6</v>
      </c>
      <c r="G905" t="str">
        <f>_xlfn.XLOOKUP(A905,'SKJULT DATA'!$O$10:$O$3274,'SKJULT DATA'!$B$10:$B$3274,"")</f>
        <v>Milli-Q vandbehandlingsanlæg PhyLife</v>
      </c>
    </row>
    <row r="906" spans="1:7" x14ac:dyDescent="0.35">
      <c r="A906" t="s">
        <v>5070</v>
      </c>
      <c r="B906" t="s">
        <v>163</v>
      </c>
      <c r="C906" s="577">
        <v>0</v>
      </c>
      <c r="D906" s="316">
        <v>2638074.69</v>
      </c>
      <c r="G906" t="str">
        <f>_xlfn.XLOOKUP(A906,'SKJULT DATA'!$O$10:$O$3274,'SKJULT DATA'!$B$10:$B$3274,"")</f>
        <v>Vindtunnel til dyreforsøg, flagermus - Biologi - Særlig installation</v>
      </c>
    </row>
    <row r="907" spans="1:7" x14ac:dyDescent="0.35">
      <c r="A907" t="s">
        <v>5072</v>
      </c>
      <c r="B907" t="s">
        <v>2190</v>
      </c>
      <c r="C907" s="577">
        <v>0</v>
      </c>
      <c r="D907" s="316">
        <v>351088</v>
      </c>
      <c r="G907" t="str">
        <f>_xlfn.XLOOKUP(A907,'SKJULT DATA'!$O$10:$O$3274,'SKJULT DATA'!$B$10:$B$3274,"")</f>
        <v>SQL cluster</v>
      </c>
    </row>
    <row r="908" spans="1:7" x14ac:dyDescent="0.35">
      <c r="A908" t="s">
        <v>5075</v>
      </c>
      <c r="B908" t="s">
        <v>260</v>
      </c>
      <c r="C908" s="577">
        <v>1</v>
      </c>
      <c r="D908" s="316">
        <v>1033232.83</v>
      </c>
      <c r="G908" t="str">
        <f>_xlfn.XLOOKUP(A908,'SKJULT DATA'!$O$10:$O$3274,'SKJULT DATA'!$B$10:$B$3274,"")</f>
        <v>Core loss analysator</v>
      </c>
    </row>
    <row r="909" spans="1:7" x14ac:dyDescent="0.35">
      <c r="A909" t="s">
        <v>5080</v>
      </c>
      <c r="B909" t="s">
        <v>1074</v>
      </c>
      <c r="C909" s="577">
        <v>0</v>
      </c>
      <c r="D909" s="316">
        <v>1229232.17</v>
      </c>
      <c r="G909" t="str">
        <f>_xlfn.XLOOKUP(A909,'SKJULT DATA'!$O$10:$O$3274,'SKJULT DATA'!$B$10:$B$3274,"")</f>
        <v>Udskiftning af hovedvandforsyning - rør, fortsætter 2021</v>
      </c>
    </row>
    <row r="910" spans="1:7" x14ac:dyDescent="0.35">
      <c r="A910" t="s">
        <v>5084</v>
      </c>
      <c r="B910" t="s">
        <v>260</v>
      </c>
      <c r="C910" s="577">
        <v>0</v>
      </c>
      <c r="D910" s="316">
        <v>5474295.9000000004</v>
      </c>
      <c r="G910" t="str">
        <f>_xlfn.XLOOKUP(A910,'SKJULT DATA'!$O$10:$O$3274,'SKJULT DATA'!$B$10:$B$3274,"")</f>
        <v>Installation af ny 10 KV . Forsyning</v>
      </c>
    </row>
    <row r="911" spans="1:7" x14ac:dyDescent="0.35">
      <c r="A911" t="s">
        <v>5087</v>
      </c>
      <c r="B911" t="s">
        <v>163</v>
      </c>
      <c r="C911" s="577">
        <v>1</v>
      </c>
      <c r="D911" s="316">
        <v>125000</v>
      </c>
      <c r="G911" t="str">
        <f>_xlfn.XLOOKUP(A911,'SKJULT DATA'!$O$10:$O$3274,'SKJULT DATA'!$B$10:$B$3274,"")</f>
        <v>Udstyr til analyse af væv i forskningsøjemed</v>
      </c>
    </row>
    <row r="912" spans="1:7" x14ac:dyDescent="0.35">
      <c r="A912" t="s">
        <v>5094</v>
      </c>
      <c r="B912" t="s">
        <v>163</v>
      </c>
      <c r="C912" s="577">
        <v>1</v>
      </c>
      <c r="D912" s="316">
        <v>101002</v>
      </c>
      <c r="G912" t="str">
        <f>_xlfn.XLOOKUP(A912,'SKJULT DATA'!$O$10:$O$3274,'SKJULT DATA'!$B$10:$B$3274,"")</f>
        <v>MacPro28 kerner, 192 GB ram, 8 TB SSD, Radeon Pro W5700X 16GB</v>
      </c>
    </row>
    <row r="913" spans="1:7" x14ac:dyDescent="0.35">
      <c r="A913" t="s">
        <v>5102</v>
      </c>
      <c r="B913" t="s">
        <v>163</v>
      </c>
      <c r="C913" s="577">
        <v>1</v>
      </c>
      <c r="D913" s="316">
        <v>239354.18</v>
      </c>
      <c r="G913" t="str">
        <f>_xlfn.XLOOKUP(A913,'SKJULT DATA'!$O$10:$O$3274,'SKJULT DATA'!$B$10:$B$3274,"")</f>
        <v>Akvarie Zebrafiskesystem</v>
      </c>
    </row>
    <row r="914" spans="1:7" x14ac:dyDescent="0.35">
      <c r="A914" t="s">
        <v>5108</v>
      </c>
      <c r="B914" t="s">
        <v>163</v>
      </c>
      <c r="C914" s="577">
        <v>0</v>
      </c>
      <c r="D914" s="316">
        <v>200363.86</v>
      </c>
      <c r="G914" t="str">
        <f>_xlfn.XLOOKUP(A914,'SKJULT DATA'!$O$10:$O$3274,'SKJULT DATA'!$B$10:$B$3274,"")</f>
        <v>Zebra Tracking system</v>
      </c>
    </row>
    <row r="915" spans="1:7" x14ac:dyDescent="0.35">
      <c r="A915" t="s">
        <v>5113</v>
      </c>
      <c r="B915" t="s">
        <v>163</v>
      </c>
      <c r="C915" s="577">
        <v>1</v>
      </c>
      <c r="D915" s="316">
        <v>124855.2</v>
      </c>
      <c r="G915" t="str">
        <f>_xlfn.XLOOKUP(A915,'SKJULT DATA'!$O$10:$O$3274,'SKJULT DATA'!$B$10:$B$3274,"")</f>
        <v>Auto-tirtrator til måling af alkalinitet</v>
      </c>
    </row>
    <row r="916" spans="1:7" x14ac:dyDescent="0.35">
      <c r="A916" t="s">
        <v>5117</v>
      </c>
      <c r="B916" t="s">
        <v>260</v>
      </c>
      <c r="C916" s="577">
        <v>0</v>
      </c>
      <c r="D916" s="316">
        <v>123180</v>
      </c>
      <c r="G916" t="str">
        <f>_xlfn.XLOOKUP(A916,'SKJULT DATA'!$O$10:$O$3274,'SKJULT DATA'!$B$10:$B$3274,"")</f>
        <v>Fryse tørrer</v>
      </c>
    </row>
    <row r="917" spans="1:7" x14ac:dyDescent="0.35">
      <c r="A917" t="s">
        <v>8669</v>
      </c>
      <c r="B917" t="s">
        <v>260</v>
      </c>
      <c r="C917" s="577">
        <v>1</v>
      </c>
      <c r="D917" s="316">
        <v>264882.96999999997</v>
      </c>
      <c r="G917" t="str">
        <f>_xlfn.XLOOKUP(A917,'SKJULT DATA'!$O$10:$O$3274,'SKJULT DATA'!$B$10:$B$3274,"")</f>
        <v>3D bioprinter</v>
      </c>
    </row>
    <row r="918" spans="1:7" x14ac:dyDescent="0.35">
      <c r="A918" t="s">
        <v>5120</v>
      </c>
      <c r="B918" t="s">
        <v>152</v>
      </c>
      <c r="C918" s="577">
        <v>1</v>
      </c>
      <c r="D918" s="316">
        <v>324533.7</v>
      </c>
      <c r="G918" t="str">
        <f>_xlfn.XLOOKUP(A918,'SKJULT DATA'!$O$10:$O$3274,'SKJULT DATA'!$B$10:$B$3274,"")</f>
        <v>Cryostat - skæring af frossen væv til IHC</v>
      </c>
    </row>
    <row r="919" spans="1:7" x14ac:dyDescent="0.35">
      <c r="A919" t="s">
        <v>5124</v>
      </c>
      <c r="B919" t="s">
        <v>152</v>
      </c>
      <c r="C919" s="577">
        <v>1</v>
      </c>
      <c r="D919" s="316">
        <v>305094</v>
      </c>
      <c r="G919" t="str">
        <f>_xlfn.XLOOKUP(A919,'SKJULT DATA'!$O$10:$O$3274,'SKJULT DATA'!$B$10:$B$3274,"")</f>
        <v>Multiplex analyzer, Luminex</v>
      </c>
    </row>
    <row r="920" spans="1:7" x14ac:dyDescent="0.35">
      <c r="A920" t="s">
        <v>5129</v>
      </c>
      <c r="B920" t="s">
        <v>152</v>
      </c>
      <c r="C920" s="577">
        <v>0</v>
      </c>
      <c r="D920" s="316">
        <v>114643</v>
      </c>
      <c r="G920" t="str">
        <f>_xlfn.XLOOKUP(A920,'SKJULT DATA'!$O$10:$O$3274,'SKJULT DATA'!$B$10:$B$3274,"")</f>
        <v>Fryser til opbevaring af biologisk materiale, biobank</v>
      </c>
    </row>
    <row r="921" spans="1:7" x14ac:dyDescent="0.35">
      <c r="A921" t="s">
        <v>5135</v>
      </c>
      <c r="B921" t="s">
        <v>152</v>
      </c>
      <c r="C921" s="577">
        <v>1</v>
      </c>
      <c r="D921" s="316">
        <v>120393.34</v>
      </c>
      <c r="G921" t="str">
        <f>_xlfn.XLOOKUP(A921,'SKJULT DATA'!$O$10:$O$3274,'SKJULT DATA'!$B$10:$B$3274,"")</f>
        <v>Thermo TSX60086V Skabsfryser</v>
      </c>
    </row>
    <row r="922" spans="1:7" x14ac:dyDescent="0.35">
      <c r="A922" t="s">
        <v>5142</v>
      </c>
      <c r="B922" t="s">
        <v>152</v>
      </c>
      <c r="C922" s="577">
        <v>1</v>
      </c>
      <c r="D922" s="316">
        <v>111836.71</v>
      </c>
      <c r="G922" t="str">
        <f>_xlfn.XLOOKUP(A922,'SKJULT DATA'!$O$10:$O$3274,'SKJULT DATA'!$B$10:$B$3274,"")</f>
        <v>GC Gas Chromatograph med split og FID</v>
      </c>
    </row>
    <row r="923" spans="1:7" x14ac:dyDescent="0.35">
      <c r="A923" t="s">
        <v>5149</v>
      </c>
      <c r="B923" t="s">
        <v>163</v>
      </c>
      <c r="C923" s="577">
        <v>1</v>
      </c>
      <c r="D923" s="316">
        <v>354623.5</v>
      </c>
      <c r="G923" t="str">
        <f>_xlfn.XLOOKUP(A923,'SKJULT DATA'!$O$10:$O$3274,'SKJULT DATA'!$B$10:$B$3274,"")</f>
        <v>OzID system</v>
      </c>
    </row>
    <row r="924" spans="1:7" x14ac:dyDescent="0.35">
      <c r="A924" t="s">
        <v>5153</v>
      </c>
      <c r="B924" t="s">
        <v>152</v>
      </c>
      <c r="C924" s="577">
        <v>1</v>
      </c>
      <c r="D924" s="316">
        <v>628134.06000000006</v>
      </c>
      <c r="G924" t="str">
        <f>_xlfn.XLOOKUP(A924,'SKJULT DATA'!$O$10:$O$3274,'SKJULT DATA'!$B$10:$B$3274,"")</f>
        <v>XRF instrument</v>
      </c>
    </row>
    <row r="925" spans="1:7" x14ac:dyDescent="0.35">
      <c r="A925" t="s">
        <v>5157</v>
      </c>
      <c r="B925" t="s">
        <v>260</v>
      </c>
      <c r="C925" s="577">
        <v>1</v>
      </c>
      <c r="D925" s="316">
        <v>859631.85</v>
      </c>
      <c r="G925" t="str">
        <f>_xlfn.XLOOKUP(A925,'SKJULT DATA'!$O$10:$O$3274,'SKJULT DATA'!$B$10:$B$3274,"")</f>
        <v>Load cycle tester</v>
      </c>
    </row>
    <row r="926" spans="1:7" x14ac:dyDescent="0.35">
      <c r="A926" t="s">
        <v>5162</v>
      </c>
      <c r="B926" t="s">
        <v>260</v>
      </c>
      <c r="C926" s="577">
        <v>1</v>
      </c>
      <c r="D926" s="316">
        <v>241648.25</v>
      </c>
      <c r="G926" t="str">
        <f>_xlfn.XLOOKUP(A926,'SKJULT DATA'!$O$10:$O$3274,'SKJULT DATA'!$B$10:$B$3274,"")</f>
        <v>Træktester</v>
      </c>
    </row>
    <row r="927" spans="1:7" x14ac:dyDescent="0.35">
      <c r="A927" t="s">
        <v>5169</v>
      </c>
      <c r="B927" t="s">
        <v>152</v>
      </c>
      <c r="C927" s="577">
        <v>1</v>
      </c>
      <c r="D927" s="316">
        <v>621105</v>
      </c>
      <c r="G927" t="str">
        <f>_xlfn.XLOOKUP(A927,'SKJULT DATA'!$O$10:$O$3274,'SKJULT DATA'!$B$10:$B$3274,"")</f>
        <v>Acoustic Camera System</v>
      </c>
    </row>
    <row r="928" spans="1:7" x14ac:dyDescent="0.35">
      <c r="A928" t="s">
        <v>5176</v>
      </c>
      <c r="B928" t="s">
        <v>163</v>
      </c>
      <c r="C928" s="577">
        <v>1</v>
      </c>
      <c r="D928" s="316">
        <v>154674</v>
      </c>
      <c r="G928" t="str">
        <f>_xlfn.XLOOKUP(A928,'SKJULT DATA'!$O$10:$O$3274,'SKJULT DATA'!$B$10:$B$3274,"")</f>
        <v>Temperaurtestkammer for halvledertest</v>
      </c>
    </row>
    <row r="929" spans="1:7" x14ac:dyDescent="0.35">
      <c r="A929" t="s">
        <v>5181</v>
      </c>
      <c r="B929" t="s">
        <v>260</v>
      </c>
      <c r="C929" s="577">
        <v>1</v>
      </c>
      <c r="D929" s="316">
        <v>375303.05</v>
      </c>
      <c r="G929" t="str">
        <f>_xlfn.XLOOKUP(A929,'SKJULT DATA'!$O$10:$O$3274,'SKJULT DATA'!$B$10:$B$3274,"")</f>
        <v>Analysatorsor til karakterisering af magnetiske komponenter</v>
      </c>
    </row>
    <row r="930" spans="1:7" x14ac:dyDescent="0.35">
      <c r="A930" t="s">
        <v>5186</v>
      </c>
      <c r="B930" t="s">
        <v>163</v>
      </c>
      <c r="C930" s="577">
        <v>0</v>
      </c>
      <c r="D930" s="316">
        <v>547435</v>
      </c>
      <c r="G930" t="str">
        <f>_xlfn.XLOOKUP(A930,'SKJULT DATA'!$O$10:$O$3274,'SKJULT DATA'!$B$10:$B$3274,"")</f>
        <v>Backup</v>
      </c>
    </row>
    <row r="931" spans="1:7" x14ac:dyDescent="0.35">
      <c r="A931" t="s">
        <v>5189</v>
      </c>
      <c r="B931" t="s">
        <v>2190</v>
      </c>
      <c r="C931" s="577">
        <v>0</v>
      </c>
      <c r="D931" s="316">
        <v>134576.04</v>
      </c>
      <c r="G931" t="str">
        <f>_xlfn.XLOOKUP(A931,'SKJULT DATA'!$O$10:$O$3274,'SKJULT DATA'!$B$10:$B$3274,"")</f>
        <v>Storage</v>
      </c>
    </row>
    <row r="932" spans="1:7" x14ac:dyDescent="0.35">
      <c r="A932" t="s">
        <v>5192</v>
      </c>
      <c r="B932" t="s">
        <v>163</v>
      </c>
      <c r="C932" s="577">
        <v>0</v>
      </c>
      <c r="D932" s="316">
        <v>113932</v>
      </c>
      <c r="G932" t="str">
        <f>_xlfn.XLOOKUP(A932,'SKJULT DATA'!$O$10:$O$3274,'SKJULT DATA'!$B$10:$B$3274,"")</f>
        <v>VPN Cisco Firepower 4115</v>
      </c>
    </row>
    <row r="933" spans="1:7" x14ac:dyDescent="0.35">
      <c r="A933" t="s">
        <v>5197</v>
      </c>
      <c r="B933" t="s">
        <v>260</v>
      </c>
      <c r="C933" s="577">
        <v>1</v>
      </c>
      <c r="D933" s="316">
        <v>104063</v>
      </c>
      <c r="G933" t="str">
        <f>_xlfn.XLOOKUP(A933,'SKJULT DATA'!$O$10:$O$3274,'SKJULT DATA'!$B$10:$B$3274,"")</f>
        <v>Incubator Shaker inkl. bord</v>
      </c>
    </row>
    <row r="934" spans="1:7" x14ac:dyDescent="0.35">
      <c r="A934" t="s">
        <v>5203</v>
      </c>
      <c r="B934" t="s">
        <v>845</v>
      </c>
      <c r="C934" s="577">
        <v>0</v>
      </c>
      <c r="D934" s="316">
        <v>1925011.16</v>
      </c>
      <c r="G934" t="str">
        <f>_xlfn.XLOOKUP(A934,'SKJULT DATA'!$O$10:$O$3274,'SKJULT DATA'!$B$10:$B$3274,"")</f>
        <v>CTS Software 2019</v>
      </c>
    </row>
    <row r="935" spans="1:7" x14ac:dyDescent="0.35">
      <c r="A935" t="s">
        <v>5206</v>
      </c>
      <c r="B935" t="s">
        <v>260</v>
      </c>
      <c r="C935" s="577">
        <v>0</v>
      </c>
      <c r="D935" s="316">
        <v>677194.46</v>
      </c>
      <c r="G935" t="str">
        <f>_xlfn.XLOOKUP(A935,'SKJULT DATA'!$O$10:$O$3274,'SKJULT DATA'!$B$10:$B$3274,"")</f>
        <v>CTS Hardware 2019</v>
      </c>
    </row>
    <row r="936" spans="1:7" x14ac:dyDescent="0.35">
      <c r="A936" t="s">
        <v>5208</v>
      </c>
      <c r="B936" t="s">
        <v>845</v>
      </c>
      <c r="C936" s="577">
        <v>0</v>
      </c>
      <c r="D936" s="316">
        <v>2661244.4500000002</v>
      </c>
      <c r="G936" t="str">
        <f>_xlfn.XLOOKUP(A936,'SKJULT DATA'!$O$10:$O$3274,'SKJULT DATA'!$B$10:$B$3274,"")</f>
        <v>CTS Software 2020</v>
      </c>
    </row>
    <row r="937" spans="1:7" x14ac:dyDescent="0.35">
      <c r="A937" t="s">
        <v>5210</v>
      </c>
      <c r="B937" t="s">
        <v>260</v>
      </c>
      <c r="C937" s="577">
        <v>0</v>
      </c>
      <c r="D937" s="316">
        <v>1121067.19</v>
      </c>
      <c r="G937" t="str">
        <f>_xlfn.XLOOKUP(A937,'SKJULT DATA'!$O$10:$O$3274,'SKJULT DATA'!$B$10:$B$3274,"")</f>
        <v>CTS Hardware 2020</v>
      </c>
    </row>
    <row r="938" spans="1:7" x14ac:dyDescent="0.35">
      <c r="A938" t="s">
        <v>5212</v>
      </c>
      <c r="B938" t="s">
        <v>152</v>
      </c>
      <c r="C938" s="577">
        <v>1</v>
      </c>
      <c r="D938" s="316">
        <v>147496</v>
      </c>
      <c r="G938" t="str">
        <f>_xlfn.XLOOKUP(A938,'SKJULT DATA'!$O$10:$O$3274,'SKJULT DATA'!$B$10:$B$3274,"")</f>
        <v>PCR maskine</v>
      </c>
    </row>
    <row r="939" spans="1:7" x14ac:dyDescent="0.35">
      <c r="A939" t="s">
        <v>5218</v>
      </c>
      <c r="B939" t="s">
        <v>152</v>
      </c>
      <c r="C939" s="577">
        <v>1</v>
      </c>
      <c r="D939" s="316">
        <v>166500</v>
      </c>
      <c r="G939" t="str">
        <f>_xlfn.XLOOKUP(A939,'SKJULT DATA'!$O$10:$O$3274,'SKJULT DATA'!$B$10:$B$3274,"")</f>
        <v>Spektrometer</v>
      </c>
    </row>
    <row r="940" spans="1:7" x14ac:dyDescent="0.35">
      <c r="A940" t="s">
        <v>5221</v>
      </c>
      <c r="B940" t="s">
        <v>260</v>
      </c>
      <c r="C940" s="577">
        <v>1</v>
      </c>
      <c r="D940" s="316">
        <v>1672010</v>
      </c>
      <c r="G940" t="str">
        <f>_xlfn.XLOOKUP(A940,'SKJULT DATA'!$O$10:$O$3274,'SKJULT DATA'!$B$10:$B$3274,"")</f>
        <v>CIE lab - ombygning VVS, EL, CTS osv</v>
      </c>
    </row>
    <row r="941" spans="1:7" x14ac:dyDescent="0.35">
      <c r="A941" t="s">
        <v>5224</v>
      </c>
      <c r="B941" t="s">
        <v>260</v>
      </c>
      <c r="C941" s="577">
        <v>1</v>
      </c>
      <c r="D941" s="316">
        <v>4492647.59</v>
      </c>
      <c r="G941" t="str">
        <f>_xlfn.XLOOKUP(A941,'SKJULT DATA'!$O$10:$O$3274,'SKJULT DATA'!$B$10:$B$3274,"")</f>
        <v>EMC Kammer</v>
      </c>
    </row>
    <row r="942" spans="1:7" x14ac:dyDescent="0.35">
      <c r="A942" t="s">
        <v>5227</v>
      </c>
      <c r="B942" t="s">
        <v>152</v>
      </c>
      <c r="C942" s="577">
        <v>1</v>
      </c>
      <c r="D942" s="316">
        <v>550020.14</v>
      </c>
      <c r="G942" t="str">
        <f>_xlfn.XLOOKUP(A942,'SKJULT DATA'!$O$10:$O$3274,'SKJULT DATA'!$B$10:$B$3274,"")</f>
        <v>Vektor Netværksanalysator</v>
      </c>
    </row>
    <row r="943" spans="1:7" x14ac:dyDescent="0.35">
      <c r="A943" t="s">
        <v>5231</v>
      </c>
      <c r="B943" t="s">
        <v>163</v>
      </c>
      <c r="C943" s="577">
        <v>1</v>
      </c>
      <c r="D943" s="316">
        <v>655272.19999999995</v>
      </c>
      <c r="G943" t="str">
        <f>_xlfn.XLOOKUP(A943,'SKJULT DATA'!$O$10:$O$3274,'SKJULT DATA'!$B$10:$B$3274,"")</f>
        <v>HPC server med 8x Nvidia A100</v>
      </c>
    </row>
    <row r="944" spans="1:7" x14ac:dyDescent="0.35">
      <c r="A944" t="s">
        <v>5237</v>
      </c>
      <c r="B944" t="s">
        <v>163</v>
      </c>
      <c r="C944" s="577">
        <v>0</v>
      </c>
      <c r="D944" s="316">
        <v>340000</v>
      </c>
      <c r="G944" t="str">
        <f>_xlfn.XLOOKUP(A944,'SKJULT DATA'!$O$10:$O$3274,'SKJULT DATA'!$B$10:$B$3274,"")</f>
        <v>MAXUS EUNIQ MPV 7 Sæder 52,5 El-bil</v>
      </c>
    </row>
    <row r="945" spans="1:7" x14ac:dyDescent="0.35">
      <c r="A945" t="s">
        <v>5243</v>
      </c>
      <c r="B945" t="s">
        <v>1074</v>
      </c>
      <c r="C945" s="577">
        <v>0</v>
      </c>
      <c r="D945" s="316">
        <v>145323.79999999999</v>
      </c>
      <c r="G945" t="str">
        <f>_xlfn.XLOOKUP(A945,'SKJULT DATA'!$O$10:$O$3274,'SKJULT DATA'!$B$10:$B$3274,"")</f>
        <v>Bursystem til grise og gittervæg til løsdriftstald</v>
      </c>
    </row>
    <row r="946" spans="1:7" x14ac:dyDescent="0.35">
      <c r="A946" t="s">
        <v>5248</v>
      </c>
      <c r="B946" t="s">
        <v>163</v>
      </c>
      <c r="C946" s="577">
        <v>0</v>
      </c>
      <c r="D946" s="316">
        <v>230000.11</v>
      </c>
      <c r="G946" t="str">
        <f>_xlfn.XLOOKUP(A946,'SKJULT DATA'!$O$10:$O$3274,'SKJULT DATA'!$B$10:$B$3274,"")</f>
        <v>Carousel for Mantis liquid handling robot with 24 extra channels</v>
      </c>
    </row>
    <row r="947" spans="1:7" x14ac:dyDescent="0.35">
      <c r="A947" t="s">
        <v>5252</v>
      </c>
      <c r="B947" t="s">
        <v>163</v>
      </c>
      <c r="C947" s="577">
        <v>0</v>
      </c>
      <c r="D947" s="316">
        <v>112295.67999999999</v>
      </c>
      <c r="G947" t="str">
        <f>_xlfn.XLOOKUP(A947,'SKJULT DATA'!$O$10:$O$3274,'SKJULT DATA'!$B$10:$B$3274,"")</f>
        <v>LCOS-SLM</v>
      </c>
    </row>
    <row r="948" spans="1:7" x14ac:dyDescent="0.35">
      <c r="A948" t="s">
        <v>5257</v>
      </c>
      <c r="B948" t="s">
        <v>260</v>
      </c>
      <c r="C948" s="577">
        <v>0</v>
      </c>
      <c r="D948" s="316">
        <v>183060</v>
      </c>
      <c r="G948" t="str">
        <f>_xlfn.XLOOKUP(A948,'SKJULT DATA'!$O$10:$O$3274,'SKJULT DATA'!$B$10:$B$3274,"")</f>
        <v>Kapselprinter</v>
      </c>
    </row>
    <row r="949" spans="1:7" x14ac:dyDescent="0.35">
      <c r="A949" t="s">
        <v>5262</v>
      </c>
      <c r="B949" t="s">
        <v>163</v>
      </c>
      <c r="C949" s="577">
        <v>0</v>
      </c>
      <c r="D949" s="316">
        <v>333263</v>
      </c>
      <c r="G949" t="str">
        <f>_xlfn.XLOOKUP(A949,'SKJULT DATA'!$O$10:$O$3274,'SKJULT DATA'!$B$10:$B$3274,"")</f>
        <v>Institutbil</v>
      </c>
    </row>
    <row r="950" spans="1:7" x14ac:dyDescent="0.35">
      <c r="A950" t="s">
        <v>5267</v>
      </c>
      <c r="B950" t="s">
        <v>163</v>
      </c>
      <c r="C950" s="577">
        <v>1</v>
      </c>
      <c r="D950" s="316">
        <v>250000</v>
      </c>
      <c r="G950" t="str">
        <f>_xlfn.XLOOKUP(A950,'SKJULT DATA'!$O$10:$O$3274,'SKJULT DATA'!$B$10:$B$3274,"")</f>
        <v>Mobile operation center (trailer/kommando central)</v>
      </c>
    </row>
    <row r="951" spans="1:7" x14ac:dyDescent="0.35">
      <c r="A951" t="s">
        <v>5272</v>
      </c>
      <c r="B951" t="s">
        <v>163</v>
      </c>
      <c r="C951" s="577">
        <v>1</v>
      </c>
      <c r="D951" s="316">
        <v>1299000</v>
      </c>
      <c r="G951" t="str">
        <f>_xlfn.XLOOKUP(A951,'SKJULT DATA'!$O$10:$O$3274,'SKJULT DATA'!$B$10:$B$3274,"")</f>
        <v>High-memory HPC cluster</v>
      </c>
    </row>
    <row r="952" spans="1:7" x14ac:dyDescent="0.35">
      <c r="A952" t="s">
        <v>8670</v>
      </c>
      <c r="B952" t="s">
        <v>152</v>
      </c>
      <c r="C952" s="577">
        <v>1</v>
      </c>
      <c r="D952" s="316">
        <v>3500000</v>
      </c>
      <c r="G952" t="str">
        <f>_xlfn.XLOOKUP(A952,'SKJULT DATA'!$O$10:$O$3274,'SKJULT DATA'!$B$10:$B$3274,"")</f>
        <v>NMR 500 fra Jeol</v>
      </c>
    </row>
    <row r="953" spans="1:7" x14ac:dyDescent="0.35">
      <c r="A953" t="s">
        <v>5278</v>
      </c>
      <c r="B953" t="s">
        <v>163</v>
      </c>
      <c r="C953" s="577">
        <v>1</v>
      </c>
      <c r="D953" s="316">
        <v>114908.48</v>
      </c>
      <c r="G953" t="str">
        <f>_xlfn.XLOOKUP(A953,'SKJULT DATA'!$O$10:$O$3274,'SKJULT DATA'!$B$10:$B$3274,"")</f>
        <v>Konference-udstyr</v>
      </c>
    </row>
    <row r="954" spans="1:7" x14ac:dyDescent="0.35">
      <c r="A954" t="s">
        <v>5284</v>
      </c>
      <c r="B954" t="s">
        <v>152</v>
      </c>
      <c r="C954" s="577">
        <v>1</v>
      </c>
      <c r="D954" s="316">
        <v>255719.29</v>
      </c>
      <c r="G954" t="str">
        <f>_xlfn.XLOOKUP(A954,'SKJULT DATA'!$O$10:$O$3274,'SKJULT DATA'!$B$10:$B$3274,"")</f>
        <v>Gearbox Dynamics Simulator</v>
      </c>
    </row>
    <row r="955" spans="1:7" x14ac:dyDescent="0.35">
      <c r="A955" t="s">
        <v>5289</v>
      </c>
      <c r="B955" t="s">
        <v>152</v>
      </c>
      <c r="C955" s="577">
        <v>1</v>
      </c>
      <c r="D955" s="316">
        <v>472965.6</v>
      </c>
      <c r="G955" t="str">
        <f>_xlfn.XLOOKUP(A955,'SKJULT DATA'!$O$10:$O$3274,'SKJULT DATA'!$B$10:$B$3274,"")</f>
        <v>Pladelæser - mikroplate reader</v>
      </c>
    </row>
    <row r="956" spans="1:7" x14ac:dyDescent="0.35">
      <c r="A956" t="s">
        <v>5296</v>
      </c>
      <c r="B956" t="s">
        <v>260</v>
      </c>
      <c r="C956" s="577">
        <v>0</v>
      </c>
      <c r="D956" s="316">
        <v>250000</v>
      </c>
      <c r="G956" t="str">
        <f>_xlfn.XLOOKUP(A956,'SKJULT DATA'!$O$10:$O$3274,'SKJULT DATA'!$B$10:$B$3274,"")</f>
        <v>Cryostat - skæring af nedfrosset væv</v>
      </c>
    </row>
    <row r="957" spans="1:7" x14ac:dyDescent="0.35">
      <c r="A957" t="s">
        <v>5301</v>
      </c>
      <c r="B957" t="s">
        <v>260</v>
      </c>
      <c r="C957" s="577">
        <v>0</v>
      </c>
      <c r="D957" s="316">
        <v>292600</v>
      </c>
      <c r="G957" t="str">
        <f>_xlfn.XLOOKUP(A957,'SKJULT DATA'!$O$10:$O$3274,'SKJULT DATA'!$B$10:$B$3274,"")</f>
        <v>Avant Minilæsser</v>
      </c>
    </row>
    <row r="958" spans="1:7" x14ac:dyDescent="0.35">
      <c r="A958" t="s">
        <v>827</v>
      </c>
      <c r="B958" t="s">
        <v>152</v>
      </c>
      <c r="C958" s="577">
        <v>0</v>
      </c>
      <c r="D958" s="316">
        <v>485795.5</v>
      </c>
      <c r="G958" t="str">
        <f>_xlfn.XLOOKUP(A958,'SKJULT DATA'!$O$10:$O$3274,'SKJULT DATA'!$B$10:$B$3274,"")</f>
        <v>Nitrogenfryser - indkøbt 2022</v>
      </c>
    </row>
    <row r="959" spans="1:7" x14ac:dyDescent="0.35">
      <c r="A959" t="s">
        <v>5307</v>
      </c>
      <c r="B959" t="s">
        <v>163</v>
      </c>
      <c r="C959" s="577">
        <v>0</v>
      </c>
      <c r="D959" s="316">
        <v>740310.84</v>
      </c>
      <c r="G959" t="str">
        <f>_xlfn.XLOOKUP(A959,'SKJULT DATA'!$O$10:$O$3274,'SKJULT DATA'!$B$10:$B$3274,"")</f>
        <v>Applikation til understøttelse af fondsansøgninger</v>
      </c>
    </row>
    <row r="960" spans="1:7" x14ac:dyDescent="0.35">
      <c r="A960" t="s">
        <v>5311</v>
      </c>
      <c r="B960" t="s">
        <v>152</v>
      </c>
      <c r="C960" s="577">
        <v>0</v>
      </c>
      <c r="D960" s="316">
        <v>419600</v>
      </c>
      <c r="G960" t="str">
        <f>_xlfn.XLOOKUP(A960,'SKJULT DATA'!$O$10:$O$3274,'SKJULT DATA'!$B$10:$B$3274,"")</f>
        <v>Prøvehåndteringsrobot Robby</v>
      </c>
    </row>
    <row r="961" spans="1:7" x14ac:dyDescent="0.35">
      <c r="A961" t="s">
        <v>5314</v>
      </c>
      <c r="B961" t="s">
        <v>260</v>
      </c>
      <c r="C961" s="577">
        <v>1</v>
      </c>
      <c r="D961" s="316">
        <v>110595</v>
      </c>
      <c r="G961" t="str">
        <f>_xlfn.XLOOKUP(A961,'SKJULT DATA'!$O$10:$O$3274,'SKJULT DATA'!$B$10:$B$3274,"")</f>
        <v>Fryser PHCbi ECO-VIP MDF-DU702VH, -86°C</v>
      </c>
    </row>
    <row r="962" spans="1:7" x14ac:dyDescent="0.35">
      <c r="A962" t="s">
        <v>5319</v>
      </c>
      <c r="B962" t="s">
        <v>163</v>
      </c>
      <c r="C962" s="577">
        <v>1</v>
      </c>
      <c r="D962" s="316">
        <v>719999.99</v>
      </c>
      <c r="G962" t="str">
        <f>_xlfn.XLOOKUP(A962,'SKJULT DATA'!$O$10:$O$3274,'SKJULT DATA'!$B$10:$B$3274,"")</f>
        <v>Isothermal calorimetry ITC</v>
      </c>
    </row>
    <row r="963" spans="1:7" x14ac:dyDescent="0.35">
      <c r="A963" t="s">
        <v>5326</v>
      </c>
      <c r="B963" t="s">
        <v>152</v>
      </c>
      <c r="C963" s="577">
        <v>1</v>
      </c>
      <c r="D963" s="316">
        <v>420767.23</v>
      </c>
      <c r="G963" t="str">
        <f>_xlfn.XLOOKUP(A963,'SKJULT DATA'!$O$10:$O$3274,'SKJULT DATA'!$B$10:$B$3274,"")</f>
        <v>Ækta Pure</v>
      </c>
    </row>
    <row r="964" spans="1:7" x14ac:dyDescent="0.35">
      <c r="A964" t="s">
        <v>5333</v>
      </c>
      <c r="B964" t="s">
        <v>260</v>
      </c>
      <c r="C964" s="577">
        <v>1</v>
      </c>
      <c r="D964" s="316">
        <v>355064</v>
      </c>
      <c r="G964" t="str">
        <f>_xlfn.XLOOKUP(A964,'SKJULT DATA'!$O$10:$O$3274,'SKJULT DATA'!$B$10:$B$3274,"")</f>
        <v>Rhapsody single-cell analyzer</v>
      </c>
    </row>
    <row r="965" spans="1:7" x14ac:dyDescent="0.35">
      <c r="A965" t="s">
        <v>5340</v>
      </c>
      <c r="B965" t="s">
        <v>260</v>
      </c>
      <c r="C965" s="577">
        <v>0</v>
      </c>
      <c r="D965" s="316">
        <v>121125</v>
      </c>
      <c r="G965" t="str">
        <f>_xlfn.XLOOKUP(A965,'SKJULT DATA'!$O$10:$O$3274,'SKJULT DATA'!$B$10:$B$3274,"")</f>
        <v>gentleMACS Octo Dissociater with Heater</v>
      </c>
    </row>
    <row r="966" spans="1:7" x14ac:dyDescent="0.35">
      <c r="A966" t="s">
        <v>5346</v>
      </c>
      <c r="B966" t="s">
        <v>152</v>
      </c>
      <c r="C966" s="577">
        <v>1</v>
      </c>
      <c r="D966" s="316">
        <v>112000</v>
      </c>
      <c r="G966" t="str">
        <f>_xlfn.XLOOKUP(A966,'SKJULT DATA'!$O$10:$O$3274,'SKJULT DATA'!$B$10:$B$3274,"")</f>
        <v>Vibrating blade microtome</v>
      </c>
    </row>
    <row r="967" spans="1:7" x14ac:dyDescent="0.35">
      <c r="A967" t="s">
        <v>5353</v>
      </c>
      <c r="B967" t="s">
        <v>163</v>
      </c>
      <c r="C967" s="577">
        <v>1</v>
      </c>
      <c r="D967" s="316">
        <v>166172.38</v>
      </c>
      <c r="G967" t="str">
        <f>_xlfn.XLOOKUP(A967,'SKJULT DATA'!$O$10:$O$3274,'SKJULT DATA'!$B$10:$B$3274,"")</f>
        <v>Autoanalyser til DIC (Apollo)</v>
      </c>
    </row>
    <row r="968" spans="1:7" x14ac:dyDescent="0.35">
      <c r="A968" t="s">
        <v>8671</v>
      </c>
      <c r="B968" t="s">
        <v>152</v>
      </c>
      <c r="C968" s="577">
        <v>1</v>
      </c>
      <c r="D968" s="316">
        <v>776862.26</v>
      </c>
      <c r="G968" t="str">
        <f>_xlfn.XLOOKUP(A968,'SKJULT DATA'!$O$10:$O$3274,'SKJULT DATA'!$B$10:$B$3274,"")</f>
        <v>Pipetteringsrobot</v>
      </c>
    </row>
    <row r="969" spans="1:7" x14ac:dyDescent="0.35">
      <c r="A969" t="s">
        <v>5359</v>
      </c>
      <c r="B969" t="s">
        <v>152</v>
      </c>
      <c r="C969" s="577">
        <v>1</v>
      </c>
      <c r="D969" s="316">
        <v>698993.4</v>
      </c>
      <c r="G969" t="str">
        <f>_xlfn.XLOOKUP(A969,'SKJULT DATA'!$O$10:$O$3274,'SKJULT DATA'!$B$10:$B$3274,"")</f>
        <v>Indendørs Tracking System</v>
      </c>
    </row>
    <row r="970" spans="1:7" x14ac:dyDescent="0.35">
      <c r="A970" t="s">
        <v>5367</v>
      </c>
      <c r="B970" t="s">
        <v>152</v>
      </c>
      <c r="C970" s="577">
        <v>1</v>
      </c>
      <c r="D970" s="316">
        <v>743464.82</v>
      </c>
      <c r="G970" t="str">
        <f>_xlfn.XLOOKUP(A970,'SKJULT DATA'!$O$10:$O$3274,'SKJULT DATA'!$B$10:$B$3274,"")</f>
        <v>Detektor for HPLC</v>
      </c>
    </row>
    <row r="971" spans="1:7" x14ac:dyDescent="0.35">
      <c r="A971" t="s">
        <v>5372</v>
      </c>
      <c r="B971" t="s">
        <v>260</v>
      </c>
      <c r="C971" s="577">
        <v>0</v>
      </c>
      <c r="D971" s="316">
        <v>233345.7</v>
      </c>
      <c r="G971" t="str">
        <f>_xlfn.XLOOKUP(A971,'SKJULT DATA'!$O$10:$O$3274,'SKJULT DATA'!$B$10:$B$3274,"")</f>
        <v>System til Dataopsamling og analyse</v>
      </c>
    </row>
    <row r="972" spans="1:7" x14ac:dyDescent="0.35">
      <c r="A972" t="s">
        <v>5377</v>
      </c>
      <c r="B972" t="s">
        <v>260</v>
      </c>
      <c r="C972" s="577">
        <v>0</v>
      </c>
      <c r="D972" s="316">
        <v>111572.56</v>
      </c>
      <c r="G972" t="str">
        <f>_xlfn.XLOOKUP(A972,'SKJULT DATA'!$O$10:$O$3274,'SKJULT DATA'!$B$10:$B$3274,"")</f>
        <v>Bord til sensorisk bedømmelse af fødevarer</v>
      </c>
    </row>
    <row r="973" spans="1:7" x14ac:dyDescent="0.35">
      <c r="A973" t="s">
        <v>5383</v>
      </c>
      <c r="B973" t="s">
        <v>152</v>
      </c>
      <c r="C973" s="577">
        <v>1</v>
      </c>
      <c r="D973" s="316">
        <v>207657.34</v>
      </c>
      <c r="G973" t="str">
        <f>_xlfn.XLOOKUP(A973,'SKJULT DATA'!$O$10:$O$3274,'SKJULT DATA'!$B$10:$B$3274,"")</f>
        <v>PCB Fræser</v>
      </c>
    </row>
    <row r="974" spans="1:7" x14ac:dyDescent="0.35">
      <c r="A974" t="s">
        <v>5389</v>
      </c>
      <c r="B974" t="s">
        <v>260</v>
      </c>
      <c r="C974" s="577">
        <v>1</v>
      </c>
      <c r="D974" s="316">
        <v>380000</v>
      </c>
      <c r="G974" t="str">
        <f>_xlfn.XLOOKUP(A974,'SKJULT DATA'!$O$10:$O$3274,'SKJULT DATA'!$B$10:$B$3274,"")</f>
        <v>Ion Kromatograf</v>
      </c>
    </row>
    <row r="975" spans="1:7" x14ac:dyDescent="0.35">
      <c r="A975" t="s">
        <v>5395</v>
      </c>
      <c r="B975" t="s">
        <v>163</v>
      </c>
      <c r="C975" s="577">
        <v>1</v>
      </c>
      <c r="D975" s="316">
        <v>1113176.51</v>
      </c>
      <c r="G975" t="str">
        <f>_xlfn.XLOOKUP(A975,'SKJULT DATA'!$O$10:$O$3274,'SKJULT DATA'!$B$10:$B$3274,"")</f>
        <v>Hexapod 6-akset Bevægelsesbord til afprøvning af droner, sensorer</v>
      </c>
    </row>
    <row r="976" spans="1:7" x14ac:dyDescent="0.35">
      <c r="A976" t="s">
        <v>5400</v>
      </c>
      <c r="B976" t="s">
        <v>260</v>
      </c>
      <c r="C976" s="577">
        <v>1</v>
      </c>
      <c r="D976" s="316">
        <v>280337.2</v>
      </c>
      <c r="G976" t="str">
        <f>_xlfn.XLOOKUP(A976,'SKJULT DATA'!$O$10:$O$3274,'SKJULT DATA'!$B$10:$B$3274,"")</f>
        <v>Partial Discharge Tester</v>
      </c>
    </row>
    <row r="977" spans="1:7" x14ac:dyDescent="0.35">
      <c r="A977" t="s">
        <v>5405</v>
      </c>
      <c r="B977" t="s">
        <v>152</v>
      </c>
      <c r="C977" s="577">
        <v>1</v>
      </c>
      <c r="D977" s="316">
        <v>133220.32999999999</v>
      </c>
      <c r="G977" t="str">
        <f>_xlfn.XLOOKUP(A977,'SKJULT DATA'!$O$10:$O$3274,'SKJULT DATA'!$B$10:$B$3274,"")</f>
        <v>Tryktank</v>
      </c>
    </row>
    <row r="978" spans="1:7" x14ac:dyDescent="0.35">
      <c r="A978" t="s">
        <v>5412</v>
      </c>
      <c r="B978" t="s">
        <v>152</v>
      </c>
      <c r="C978" s="577">
        <v>1</v>
      </c>
      <c r="D978" s="316">
        <v>133220.32999999999</v>
      </c>
      <c r="G978" t="str">
        <f>_xlfn.XLOOKUP(A978,'SKJULT DATA'!$O$10:$O$3274,'SKJULT DATA'!$B$10:$B$3274,"")</f>
        <v>Tryktank</v>
      </c>
    </row>
    <row r="979" spans="1:7" x14ac:dyDescent="0.35">
      <c r="A979" t="s">
        <v>5414</v>
      </c>
      <c r="B979" t="s">
        <v>152</v>
      </c>
      <c r="C979" s="577">
        <v>1</v>
      </c>
      <c r="D979" s="316">
        <v>133220.63</v>
      </c>
      <c r="G979" t="str">
        <f>_xlfn.XLOOKUP(A979,'SKJULT DATA'!$O$10:$O$3274,'SKJULT DATA'!$B$10:$B$3274,"")</f>
        <v>Tryktank</v>
      </c>
    </row>
    <row r="980" spans="1:7" x14ac:dyDescent="0.35">
      <c r="A980" t="s">
        <v>5416</v>
      </c>
      <c r="B980" t="s">
        <v>152</v>
      </c>
      <c r="C980" s="577">
        <v>1</v>
      </c>
      <c r="D980" s="316">
        <v>178012.56</v>
      </c>
      <c r="G980" t="str">
        <f>_xlfn.XLOOKUP(A980,'SKJULT DATA'!$O$10:$O$3274,'SKJULT DATA'!$B$10:$B$3274,"")</f>
        <v>Prep. Waters HPLC</v>
      </c>
    </row>
    <row r="981" spans="1:7" x14ac:dyDescent="0.35">
      <c r="A981" t="s">
        <v>8672</v>
      </c>
      <c r="B981" t="s">
        <v>845</v>
      </c>
      <c r="C981" s="577">
        <v>0</v>
      </c>
      <c r="D981" s="316">
        <v>13008122.74</v>
      </c>
      <c r="G981" t="str">
        <f>_xlfn.XLOOKUP(A981,'SKJULT DATA'!$O$10:$O$3274,'SKJULT DATA'!$B$10:$B$3274,"")</f>
        <v>Cloud - HCM - Intern løn omk.</v>
      </c>
    </row>
    <row r="982" spans="1:7" x14ac:dyDescent="0.35">
      <c r="A982" t="s">
        <v>5422</v>
      </c>
      <c r="B982" t="s">
        <v>152</v>
      </c>
      <c r="C982" s="577">
        <v>0</v>
      </c>
      <c r="D982" s="316">
        <v>120000</v>
      </c>
      <c r="G982" t="str">
        <f>_xlfn.XLOOKUP(A982,'SKJULT DATA'!$O$10:$O$3274,'SKJULT DATA'!$B$10:$B$3274,"")</f>
        <v>Blot scanner</v>
      </c>
    </row>
    <row r="983" spans="1:7" x14ac:dyDescent="0.35">
      <c r="A983" t="s">
        <v>5426</v>
      </c>
      <c r="B983" t="s">
        <v>260</v>
      </c>
      <c r="C983" s="577">
        <v>0</v>
      </c>
      <c r="D983" s="316">
        <v>161944.76</v>
      </c>
      <c r="G983" t="str">
        <f>_xlfn.XLOOKUP(A983,'SKJULT DATA'!$O$10:$O$3274,'SKJULT DATA'!$B$10:$B$3274,"")</f>
        <v>Dækglasmaskine</v>
      </c>
    </row>
    <row r="984" spans="1:7" x14ac:dyDescent="0.35">
      <c r="A984" t="s">
        <v>5432</v>
      </c>
      <c r="B984" t="s">
        <v>845</v>
      </c>
      <c r="C984" s="577">
        <v>0</v>
      </c>
      <c r="D984" s="316">
        <v>2607751.46</v>
      </c>
      <c r="G984" t="str">
        <f>_xlfn.XLOOKUP(A984,'SKJULT DATA'!$O$10:$O$3274,'SKJULT DATA'!$B$10:$B$3274,"")</f>
        <v>CTS Software 2021</v>
      </c>
    </row>
    <row r="985" spans="1:7" x14ac:dyDescent="0.35">
      <c r="A985" t="s">
        <v>5435</v>
      </c>
      <c r="B985" t="s">
        <v>260</v>
      </c>
      <c r="C985" s="577">
        <v>0</v>
      </c>
      <c r="D985" s="316">
        <v>880804.32</v>
      </c>
      <c r="G985" t="str">
        <f>_xlfn.XLOOKUP(A985,'SKJULT DATA'!$O$10:$O$3274,'SKJULT DATA'!$B$10:$B$3274,"")</f>
        <v>CTS Hardware 2021</v>
      </c>
    </row>
    <row r="986" spans="1:7" x14ac:dyDescent="0.35">
      <c r="A986" t="s">
        <v>5438</v>
      </c>
      <c r="B986" t="s">
        <v>163</v>
      </c>
      <c r="C986" s="577">
        <v>1</v>
      </c>
      <c r="D986" s="316">
        <v>1314905.3400000001</v>
      </c>
      <c r="G986" t="str">
        <f>_xlfn.XLOOKUP(A986,'SKJULT DATA'!$O$10:$O$3274,'SKJULT DATA'!$B$10:$B$3274,"")</f>
        <v>Confocal Raman Imaging Microscope</v>
      </c>
    </row>
    <row r="987" spans="1:7" x14ac:dyDescent="0.35">
      <c r="A987" t="s">
        <v>5443</v>
      </c>
      <c r="B987" t="s">
        <v>152</v>
      </c>
      <c r="C987" s="577">
        <v>1</v>
      </c>
      <c r="D987" s="316">
        <v>161784.10999999999</v>
      </c>
      <c r="G987" t="str">
        <f>_xlfn.XLOOKUP(A987,'SKJULT DATA'!$O$10:$O$3274,'SKJULT DATA'!$B$10:$B$3274,"")</f>
        <v>Tryk celle</v>
      </c>
    </row>
    <row r="988" spans="1:7" x14ac:dyDescent="0.35">
      <c r="A988" t="s">
        <v>5448</v>
      </c>
      <c r="B988" t="s">
        <v>260</v>
      </c>
      <c r="C988" s="577">
        <v>0</v>
      </c>
      <c r="D988" s="316">
        <v>448000</v>
      </c>
      <c r="G988" t="str">
        <f>_xlfn.XLOOKUP(A988,'SKJULT DATA'!$O$10:$O$3274,'SKJULT DATA'!$B$10:$B$3274,"")</f>
        <v>CNC-fræser</v>
      </c>
    </row>
    <row r="989" spans="1:7" x14ac:dyDescent="0.35">
      <c r="A989" t="s">
        <v>5452</v>
      </c>
      <c r="B989" t="s">
        <v>260</v>
      </c>
      <c r="C989" s="577">
        <v>1</v>
      </c>
      <c r="D989" s="316">
        <v>171092.25</v>
      </c>
      <c r="G989" t="str">
        <f>_xlfn.XLOOKUP(A989,'SKJULT DATA'!$O$10:$O$3274,'SKJULT DATA'!$B$10:$B$3274,"")</f>
        <v>Micro CNC fræser med sikkerhedskabinet</v>
      </c>
    </row>
    <row r="990" spans="1:7" x14ac:dyDescent="0.35">
      <c r="A990" t="s">
        <v>8673</v>
      </c>
      <c r="B990" t="s">
        <v>163</v>
      </c>
      <c r="C990" s="577">
        <v>1</v>
      </c>
      <c r="D990" s="316">
        <v>108619.20000000001</v>
      </c>
      <c r="G990" t="str">
        <f>_xlfn.XLOOKUP(A990,'SKJULT DATA'!$O$10:$O$3274,'SKJULT DATA'!$B$10:$B$3274,"")</f>
        <v>Portable spectrometer for recording near-infrared spectra</v>
      </c>
    </row>
    <row r="991" spans="1:7" x14ac:dyDescent="0.35">
      <c r="A991" t="s">
        <v>8674</v>
      </c>
      <c r="B991" t="s">
        <v>152</v>
      </c>
      <c r="C991" s="577">
        <v>1</v>
      </c>
      <c r="D991" s="316">
        <v>319915.39</v>
      </c>
      <c r="G991" t="str">
        <f>_xlfn.XLOOKUP(A991,'SKJULT DATA'!$O$10:$O$3274,'SKJULT DATA'!$B$10:$B$3274,"")</f>
        <v>Peptidmaskine</v>
      </c>
    </row>
    <row r="992" spans="1:7" x14ac:dyDescent="0.35">
      <c r="A992" t="s">
        <v>5458</v>
      </c>
      <c r="B992" t="s">
        <v>163</v>
      </c>
      <c r="C992" s="577">
        <v>0</v>
      </c>
      <c r="D992" s="316">
        <v>110568.12</v>
      </c>
      <c r="G992" t="str">
        <f>_xlfn.XLOOKUP(A992,'SKJULT DATA'!$O$10:$O$3274,'SKJULT DATA'!$B$10:$B$3274,"")</f>
        <v>Kraftige sammensatte svejseborde til understøttelse af robot opstilling</v>
      </c>
    </row>
    <row r="993" spans="1:7" x14ac:dyDescent="0.35">
      <c r="A993" t="s">
        <v>8675</v>
      </c>
      <c r="B993" t="s">
        <v>845</v>
      </c>
      <c r="C993" s="577">
        <v>0</v>
      </c>
      <c r="D993" s="316">
        <v>23402312.399999999</v>
      </c>
      <c r="G993" t="str">
        <f>_xlfn.XLOOKUP(A993,'SKJULT DATA'!$O$10:$O$3274,'SKJULT DATA'!$B$10:$B$3274,"")</f>
        <v>Cloud - ERP - Intern løn omk.</v>
      </c>
    </row>
    <row r="994" spans="1:7" x14ac:dyDescent="0.35">
      <c r="A994" t="s">
        <v>5463</v>
      </c>
      <c r="B994" t="s">
        <v>152</v>
      </c>
      <c r="C994" s="577">
        <v>1</v>
      </c>
      <c r="D994" s="316">
        <v>217469.25</v>
      </c>
      <c r="G994" t="str">
        <f>_xlfn.XLOOKUP(A994,'SKJULT DATA'!$O$10:$O$3274,'SKJULT DATA'!$B$10:$B$3274,"")</f>
        <v>Solar simulator</v>
      </c>
    </row>
    <row r="995" spans="1:7" x14ac:dyDescent="0.35">
      <c r="A995" t="s">
        <v>5468</v>
      </c>
      <c r="B995" t="s">
        <v>260</v>
      </c>
      <c r="C995" s="577">
        <v>1</v>
      </c>
      <c r="D995" s="316">
        <v>249751.85</v>
      </c>
      <c r="G995" t="str">
        <f>_xlfn.XLOOKUP(A995,'SKJULT DATA'!$O$10:$O$3274,'SKJULT DATA'!$B$10:$B$3274,"")</f>
        <v>Thermogravimetric Analyzer</v>
      </c>
    </row>
    <row r="996" spans="1:7" x14ac:dyDescent="0.35">
      <c r="A996" t="s">
        <v>5472</v>
      </c>
      <c r="B996" t="s">
        <v>260</v>
      </c>
      <c r="C996" s="577">
        <v>0</v>
      </c>
      <c r="D996" s="316">
        <v>6810577.3300000001</v>
      </c>
      <c r="G996" t="str">
        <f>_xlfn.XLOOKUP(A996,'SKJULT DATA'!$O$10:$O$3274,'SKJULT DATA'!$B$10:$B$3274,"")</f>
        <v>Connections mellem Mulitiflow og bursystem</v>
      </c>
    </row>
    <row r="997" spans="1:7" x14ac:dyDescent="0.35">
      <c r="A997" t="s">
        <v>5477</v>
      </c>
      <c r="B997" t="s">
        <v>260</v>
      </c>
      <c r="C997" s="577">
        <v>0</v>
      </c>
      <c r="D997" s="316">
        <v>983702.57</v>
      </c>
      <c r="G997" t="str">
        <f>_xlfn.XLOOKUP(A997,'SKJULT DATA'!$O$10:$O$3274,'SKJULT DATA'!$B$10:$B$3274,"")</f>
        <v>Ventilatonsanlæg til mus og rottekasser - anlæg 1</v>
      </c>
    </row>
    <row r="998" spans="1:7" x14ac:dyDescent="0.35">
      <c r="A998" t="s">
        <v>5480</v>
      </c>
      <c r="B998" t="s">
        <v>260</v>
      </c>
      <c r="C998" s="577">
        <v>0</v>
      </c>
      <c r="D998" s="316">
        <v>983702.57</v>
      </c>
      <c r="G998" t="str">
        <f>_xlfn.XLOOKUP(A998,'SKJULT DATA'!$O$10:$O$3274,'SKJULT DATA'!$B$10:$B$3274,"")</f>
        <v>Ventilatonsanlæg til mus og rottekasser - anlæg 2</v>
      </c>
    </row>
    <row r="999" spans="1:7" x14ac:dyDescent="0.35">
      <c r="A999" t="s">
        <v>5482</v>
      </c>
      <c r="B999" t="s">
        <v>260</v>
      </c>
      <c r="C999" s="577">
        <v>0</v>
      </c>
      <c r="D999" s="316">
        <v>983702.57</v>
      </c>
      <c r="G999" t="str">
        <f>_xlfn.XLOOKUP(A999,'SKJULT DATA'!$O$10:$O$3274,'SKJULT DATA'!$B$10:$B$3274,"")</f>
        <v>Ventilatonsanlæg til mus og rottekasser - anlæg 3</v>
      </c>
    </row>
    <row r="1000" spans="1:7" x14ac:dyDescent="0.35">
      <c r="A1000" t="s">
        <v>5484</v>
      </c>
      <c r="B1000" t="s">
        <v>260</v>
      </c>
      <c r="C1000" s="577">
        <v>0</v>
      </c>
      <c r="D1000" s="316">
        <v>983702.57</v>
      </c>
      <c r="G1000" t="str">
        <f>_xlfn.XLOOKUP(A1000,'SKJULT DATA'!$O$10:$O$3274,'SKJULT DATA'!$B$10:$B$3274,"")</f>
        <v>Ventilatonsanlæg til mus og rottekasser - anlæg 4</v>
      </c>
    </row>
    <row r="1001" spans="1:7" x14ac:dyDescent="0.35">
      <c r="A1001" t="s">
        <v>5486</v>
      </c>
      <c r="B1001" t="s">
        <v>260</v>
      </c>
      <c r="C1001" s="577">
        <v>0</v>
      </c>
      <c r="D1001" s="316">
        <v>983702.57</v>
      </c>
      <c r="G1001" t="str">
        <f>_xlfn.XLOOKUP(A1001,'SKJULT DATA'!$O$10:$O$3274,'SKJULT DATA'!$B$10:$B$3274,"")</f>
        <v>Ventilatonsanlæg til mus og rottekasser - anlæg 5</v>
      </c>
    </row>
    <row r="1002" spans="1:7" x14ac:dyDescent="0.35">
      <c r="A1002" t="s">
        <v>5488</v>
      </c>
      <c r="B1002" t="s">
        <v>260</v>
      </c>
      <c r="C1002" s="577">
        <v>0</v>
      </c>
      <c r="D1002" s="316">
        <v>983702.57</v>
      </c>
      <c r="G1002" t="str">
        <f>_xlfn.XLOOKUP(A1002,'SKJULT DATA'!$O$10:$O$3274,'SKJULT DATA'!$B$10:$B$3274,"")</f>
        <v>Ventilatonsanlæg til mus og rottekasser - anlæg 6</v>
      </c>
    </row>
    <row r="1003" spans="1:7" x14ac:dyDescent="0.35">
      <c r="A1003" t="s">
        <v>5490</v>
      </c>
      <c r="B1003" t="s">
        <v>260</v>
      </c>
      <c r="C1003" s="577">
        <v>0</v>
      </c>
      <c r="D1003" s="316">
        <v>983702.57</v>
      </c>
      <c r="G1003" t="str">
        <f>_xlfn.XLOOKUP(A1003,'SKJULT DATA'!$O$10:$O$3274,'SKJULT DATA'!$B$10:$B$3274,"")</f>
        <v>Ventilatonsanlæg til mus og rottekasser - anlæg 7</v>
      </c>
    </row>
    <row r="1004" spans="1:7" x14ac:dyDescent="0.35">
      <c r="A1004" t="s">
        <v>5492</v>
      </c>
      <c r="B1004" t="s">
        <v>260</v>
      </c>
      <c r="C1004" s="577">
        <v>1</v>
      </c>
      <c r="D1004" s="316">
        <v>249771</v>
      </c>
      <c r="G1004" t="str">
        <f>_xlfn.XLOOKUP(A1004,'SKJULT DATA'!$O$10:$O$3274,'SKJULT DATA'!$B$10:$B$3274,"")</f>
        <v>Rheometer</v>
      </c>
    </row>
    <row r="1005" spans="1:7" x14ac:dyDescent="0.35">
      <c r="A1005" t="s">
        <v>5497</v>
      </c>
      <c r="B1005" t="s">
        <v>260</v>
      </c>
      <c r="C1005" s="577">
        <v>0</v>
      </c>
      <c r="D1005" s="316">
        <v>525555.96</v>
      </c>
      <c r="G1005" t="str">
        <f>_xlfn.XLOOKUP(A1005,'SKJULT DATA'!$O$10:$O$3274,'SKJULT DATA'!$B$10:$B$3274,"")</f>
        <v>Indretning af køle-fryse rum til HADAL og biologi  V21og V22</v>
      </c>
    </row>
    <row r="1006" spans="1:7" x14ac:dyDescent="0.35">
      <c r="A1006" t="s">
        <v>5500</v>
      </c>
      <c r="B1006" t="s">
        <v>260</v>
      </c>
      <c r="C1006" s="577">
        <v>1</v>
      </c>
      <c r="D1006" s="316">
        <v>133311.9</v>
      </c>
      <c r="G1006" t="str">
        <f>_xlfn.XLOOKUP(A1006,'SKJULT DATA'!$O$10:$O$3274,'SKJULT DATA'!$B$10:$B$3274,"")</f>
        <v>Stackable shaking incubator with LED lights</v>
      </c>
    </row>
    <row r="1007" spans="1:7" x14ac:dyDescent="0.35">
      <c r="A1007" t="s">
        <v>5507</v>
      </c>
      <c r="B1007" t="s">
        <v>152</v>
      </c>
      <c r="C1007" s="577">
        <v>1</v>
      </c>
      <c r="D1007" s="316">
        <v>214516.47</v>
      </c>
      <c r="G1007" t="str">
        <f>_xlfn.XLOOKUP(A1007,'SKJULT DATA'!$O$10:$O$3274,'SKJULT DATA'!$B$10:$B$3274,"")</f>
        <v>U-HPLC system med Corona detektor</v>
      </c>
    </row>
    <row r="1008" spans="1:7" x14ac:dyDescent="0.35">
      <c r="A1008" t="s">
        <v>5512</v>
      </c>
      <c r="B1008" t="s">
        <v>163</v>
      </c>
      <c r="C1008" s="577">
        <v>1</v>
      </c>
      <c r="D1008" s="316">
        <v>101480</v>
      </c>
      <c r="G1008" t="str">
        <f>_xlfn.XLOOKUP(A1008,'SKJULT DATA'!$O$10:$O$3274,'SKJULT DATA'!$B$10:$B$3274,"")</f>
        <v>Laptop</v>
      </c>
    </row>
    <row r="1009" spans="1:7" x14ac:dyDescent="0.35">
      <c r="A1009" t="s">
        <v>5516</v>
      </c>
      <c r="B1009" t="s">
        <v>163</v>
      </c>
      <c r="C1009" s="577">
        <v>1</v>
      </c>
      <c r="D1009" s="316">
        <v>101480</v>
      </c>
      <c r="G1009" t="str">
        <f>_xlfn.XLOOKUP(A1009,'SKJULT DATA'!$O$10:$O$3274,'SKJULT DATA'!$B$10:$B$3274,"")</f>
        <v>Laptop</v>
      </c>
    </row>
    <row r="1010" spans="1:7" x14ac:dyDescent="0.35">
      <c r="A1010" t="s">
        <v>5518</v>
      </c>
      <c r="B1010" t="s">
        <v>4837</v>
      </c>
      <c r="C1010" s="577">
        <v>0</v>
      </c>
      <c r="D1010" s="316">
        <v>190601</v>
      </c>
      <c r="G1010" t="str">
        <f>_xlfn.XLOOKUP(A1010,'SKJULT DATA'!$O$10:$O$3274,'SKJULT DATA'!$B$10:$B$3274,"")</f>
        <v>Lab til undervisning af produktion i medievidenskab</v>
      </c>
    </row>
    <row r="1011" spans="1:7" x14ac:dyDescent="0.35">
      <c r="A1011" t="s">
        <v>5522</v>
      </c>
      <c r="B1011" t="s">
        <v>260</v>
      </c>
      <c r="C1011" s="577">
        <v>1</v>
      </c>
      <c r="D1011" s="316">
        <v>133400</v>
      </c>
      <c r="G1011" t="str">
        <f>_xlfn.XLOOKUP(A1011,'SKJULT DATA'!$O$10:$O$3274,'SKJULT DATA'!$B$10:$B$3274,"")</f>
        <v>Måleudstyr til analysering af form og størrelse af partikler</v>
      </c>
    </row>
    <row r="1012" spans="1:7" x14ac:dyDescent="0.35">
      <c r="A1012" t="s">
        <v>5527</v>
      </c>
      <c r="B1012" t="s">
        <v>163</v>
      </c>
      <c r="C1012" s="577">
        <v>1</v>
      </c>
      <c r="D1012" s="316">
        <v>208197.24</v>
      </c>
      <c r="G1012" t="str">
        <f>_xlfn.XLOOKUP(A1012,'SKJULT DATA'!$O$10:$O$3274,'SKJULT DATA'!$B$10:$B$3274,"")</f>
        <v>CTD</v>
      </c>
    </row>
    <row r="1013" spans="1:7" x14ac:dyDescent="0.35">
      <c r="A1013" t="s">
        <v>5533</v>
      </c>
      <c r="B1013" t="s">
        <v>260</v>
      </c>
      <c r="C1013" s="577">
        <v>1</v>
      </c>
      <c r="D1013" s="316">
        <v>2579115.9300000002</v>
      </c>
      <c r="G1013" t="str">
        <f>_xlfn.XLOOKUP(A1013,'SKJULT DATA'!$O$10:$O$3274,'SKJULT DATA'!$B$10:$B$3274,"")</f>
        <v>Confocal Raman Microscope</v>
      </c>
    </row>
    <row r="1014" spans="1:7" x14ac:dyDescent="0.35">
      <c r="A1014" t="s">
        <v>5539</v>
      </c>
      <c r="B1014" t="s">
        <v>152</v>
      </c>
      <c r="C1014" s="577">
        <v>1</v>
      </c>
      <c r="D1014" s="316">
        <v>186476</v>
      </c>
      <c r="G1014" t="str">
        <f>_xlfn.XLOOKUP(A1014,'SKJULT DATA'!$O$10:$O$3274,'SKJULT DATA'!$B$10:$B$3274,"")</f>
        <v>Differential Scanning Calorimeters.</v>
      </c>
    </row>
    <row r="1015" spans="1:7" x14ac:dyDescent="0.35">
      <c r="A1015" t="s">
        <v>5543</v>
      </c>
      <c r="B1015" t="s">
        <v>152</v>
      </c>
      <c r="C1015" s="577">
        <v>0</v>
      </c>
      <c r="D1015" s="316">
        <v>724480</v>
      </c>
      <c r="G1015" t="str">
        <f>_xlfn.XLOOKUP(A1015,'SKJULT DATA'!$O$10:$O$3274,'SKJULT DATA'!$B$10:$B$3274,"")</f>
        <v>Hako Citymaster 1650 suge-fejemaskine</v>
      </c>
    </row>
    <row r="1016" spans="1:7" x14ac:dyDescent="0.35">
      <c r="A1016" t="s">
        <v>5547</v>
      </c>
      <c r="B1016" t="s">
        <v>152</v>
      </c>
      <c r="C1016" s="577">
        <v>0</v>
      </c>
      <c r="D1016" s="316">
        <v>196815.98</v>
      </c>
      <c r="G1016" t="str">
        <f>_xlfn.XLOOKUP(A1016,'SKJULT DATA'!$O$10:$O$3274,'SKJULT DATA'!$B$10:$B$3274,"")</f>
        <v>Steriomikroskop</v>
      </c>
    </row>
    <row r="1017" spans="1:7" x14ac:dyDescent="0.35">
      <c r="A1017" t="s">
        <v>5552</v>
      </c>
      <c r="B1017" t="s">
        <v>260</v>
      </c>
      <c r="C1017" s="577">
        <v>1</v>
      </c>
      <c r="D1017" s="316">
        <v>935593.35</v>
      </c>
      <c r="G1017" t="str">
        <f>_xlfn.XLOOKUP(A1017,'SKJULT DATA'!$O$10:$O$3274,'SKJULT DATA'!$B$10:$B$3274,"")</f>
        <v>Magnetic Measuring system</v>
      </c>
    </row>
    <row r="1018" spans="1:7" x14ac:dyDescent="0.35">
      <c r="A1018" t="s">
        <v>5557</v>
      </c>
      <c r="B1018" t="s">
        <v>152</v>
      </c>
      <c r="C1018" s="577">
        <v>0</v>
      </c>
      <c r="D1018" s="316">
        <v>203892</v>
      </c>
      <c r="G1018" t="str">
        <f>_xlfn.XLOOKUP(A1018,'SKJULT DATA'!$O$10:$O$3274,'SKJULT DATA'!$B$10:$B$3274,"")</f>
        <v>Opvaskemaskine til kantinekøkken</v>
      </c>
    </row>
    <row r="1019" spans="1:7" x14ac:dyDescent="0.35">
      <c r="A1019" t="s">
        <v>5563</v>
      </c>
      <c r="B1019" t="s">
        <v>260</v>
      </c>
      <c r="C1019" s="577">
        <v>0</v>
      </c>
      <c r="D1019" s="316">
        <v>1626954.21</v>
      </c>
      <c r="G1019" t="str">
        <f>_xlfn.XLOOKUP(A1019,'SKJULT DATA'!$O$10:$O$3274,'SKJULT DATA'!$B$10:$B$3274,"")</f>
        <v>Indretning af kiropraktorsal</v>
      </c>
    </row>
    <row r="1020" spans="1:7" x14ac:dyDescent="0.35">
      <c r="A1020" t="s">
        <v>5565</v>
      </c>
      <c r="B1020" t="s">
        <v>163</v>
      </c>
      <c r="C1020" s="577">
        <v>0</v>
      </c>
      <c r="D1020" s="316">
        <v>458424</v>
      </c>
      <c r="G1020" t="str">
        <f>_xlfn.XLOOKUP(A1020,'SKJULT DATA'!$O$10:$O$3274,'SKJULT DATA'!$B$10:$B$3274,"")</f>
        <v>VPN udstyr og router til Slagelse</v>
      </c>
    </row>
    <row r="1021" spans="1:7" x14ac:dyDescent="0.35">
      <c r="A1021" t="s">
        <v>5568</v>
      </c>
      <c r="B1021" t="s">
        <v>2190</v>
      </c>
      <c r="C1021" s="577">
        <v>0</v>
      </c>
      <c r="D1021" s="316">
        <v>453000</v>
      </c>
      <c r="G1021" t="str">
        <f>_xlfn.XLOOKUP(A1021,'SKJULT DATA'!$O$10:$O$3274,'SKJULT DATA'!$B$10:$B$3274,"")</f>
        <v>E-Læringssytem. Bruges til undervise SDU's studerende</v>
      </c>
    </row>
    <row r="1022" spans="1:7" x14ac:dyDescent="0.35">
      <c r="A1022" t="s">
        <v>5572</v>
      </c>
      <c r="B1022" t="s">
        <v>163</v>
      </c>
      <c r="C1022" s="577">
        <v>0</v>
      </c>
      <c r="D1022" s="316">
        <v>1279530</v>
      </c>
      <c r="G1022" t="str">
        <f>_xlfn.XLOOKUP(A1022,'SKJULT DATA'!$O$10:$O$3274,'SKJULT DATA'!$B$10:$B$3274,"")</f>
        <v>Netbackup disklager og tapeudbygning</v>
      </c>
    </row>
    <row r="1023" spans="1:7" x14ac:dyDescent="0.35">
      <c r="A1023" t="s">
        <v>5574</v>
      </c>
      <c r="B1023" t="s">
        <v>163</v>
      </c>
      <c r="C1023" s="577">
        <v>0</v>
      </c>
      <c r="D1023" s="316">
        <v>822180.02</v>
      </c>
      <c r="G1023" t="str">
        <f>_xlfn.XLOOKUP(A1023,'SKJULT DATA'!$O$10:$O$3274,'SKJULT DATA'!$B$10:$B$3274,"")</f>
        <v>Forberedelse til NytSUND - accesnet</v>
      </c>
    </row>
    <row r="1024" spans="1:7" x14ac:dyDescent="0.35">
      <c r="A1024" t="s">
        <v>5577</v>
      </c>
      <c r="B1024" t="s">
        <v>260</v>
      </c>
      <c r="C1024" s="577">
        <v>0</v>
      </c>
      <c r="D1024" s="316">
        <v>1746883</v>
      </c>
      <c r="G1024" t="str">
        <f>_xlfn.XLOOKUP(A1024,'SKJULT DATA'!$O$10:$O$3274,'SKJULT DATA'!$B$10:$B$3274,"")</f>
        <v>Forberedelse for NytSUND (Fiber installation)</v>
      </c>
    </row>
    <row r="1025" spans="1:7" x14ac:dyDescent="0.35">
      <c r="A1025" t="s">
        <v>5579</v>
      </c>
      <c r="B1025" t="s">
        <v>2190</v>
      </c>
      <c r="C1025" s="577">
        <v>0</v>
      </c>
      <c r="D1025" s="316">
        <v>1010098</v>
      </c>
      <c r="G1025" t="str">
        <f>_xlfn.XLOOKUP(A1025,'SKJULT DATA'!$O$10:$O$3274,'SKJULT DATA'!$B$10:$B$3274,"")</f>
        <v>Generations skift af vmware</v>
      </c>
    </row>
    <row r="1026" spans="1:7" x14ac:dyDescent="0.35">
      <c r="A1026" t="s">
        <v>5581</v>
      </c>
      <c r="B1026" t="s">
        <v>163</v>
      </c>
      <c r="C1026" s="577">
        <v>0</v>
      </c>
      <c r="D1026" s="316">
        <v>1963845</v>
      </c>
      <c r="G1026" t="str">
        <f>_xlfn.XLOOKUP(A1026,'SKJULT DATA'!$O$10:$O$3274,'SKJULT DATA'!$B$10:$B$3274,"")</f>
        <v>Datacenter netværk til serverrum syd og nord</v>
      </c>
    </row>
    <row r="1027" spans="1:7" x14ac:dyDescent="0.35">
      <c r="A1027" t="s">
        <v>5584</v>
      </c>
      <c r="B1027" t="s">
        <v>163</v>
      </c>
      <c r="C1027" s="577">
        <v>0</v>
      </c>
      <c r="D1027" s="316">
        <v>1504100</v>
      </c>
      <c r="G1027" t="str">
        <f>_xlfn.XLOOKUP(A1027,'SKJULT DATA'!$O$10:$O$3274,'SKJULT DATA'!$B$10:$B$3274,"")</f>
        <v>Udskiftning af access point på campusvej - forbedring</v>
      </c>
    </row>
    <row r="1028" spans="1:7" x14ac:dyDescent="0.35">
      <c r="A1028" t="s">
        <v>5586</v>
      </c>
      <c r="B1028" t="s">
        <v>163</v>
      </c>
      <c r="C1028" s="577">
        <v>1</v>
      </c>
      <c r="D1028" s="316">
        <v>220256</v>
      </c>
      <c r="G1028" t="str">
        <f>_xlfn.XLOOKUP(A1028,'SKJULT DATA'!$O$10:$O$3274,'SKJULT DATA'!$B$10:$B$3274,"")</f>
        <v>Motion capture system med flere kamera</v>
      </c>
    </row>
    <row r="1029" spans="1:7" x14ac:dyDescent="0.35">
      <c r="A1029" t="s">
        <v>5591</v>
      </c>
      <c r="B1029" t="s">
        <v>152</v>
      </c>
      <c r="C1029" s="577">
        <v>1</v>
      </c>
      <c r="D1029" s="316">
        <v>939691.84</v>
      </c>
      <c r="G1029" t="str">
        <f>_xlfn.XLOOKUP(A1029,'SKJULT DATA'!$O$10:$O$3274,'SKJULT DATA'!$B$10:$B$3274,"")</f>
        <v>Mikroskop</v>
      </c>
    </row>
    <row r="1030" spans="1:7" x14ac:dyDescent="0.35">
      <c r="A1030" t="s">
        <v>5596</v>
      </c>
      <c r="B1030" t="s">
        <v>152</v>
      </c>
      <c r="C1030" s="577">
        <v>1</v>
      </c>
      <c r="D1030" s="316">
        <v>440000</v>
      </c>
      <c r="G1030" t="str">
        <f>_xlfn.XLOOKUP(A1030,'SKJULT DATA'!$O$10:$O$3274,'SKJULT DATA'!$B$10:$B$3274,"")</f>
        <v>nanoHPLC  easy 1200 cebi-lab</v>
      </c>
    </row>
    <row r="1031" spans="1:7" x14ac:dyDescent="0.35">
      <c r="A1031" t="s">
        <v>5603</v>
      </c>
      <c r="B1031" t="s">
        <v>152</v>
      </c>
      <c r="C1031" s="577">
        <v>1</v>
      </c>
      <c r="D1031" s="316">
        <v>440000</v>
      </c>
      <c r="G1031" t="str">
        <f>_xlfn.XLOOKUP(A1031,'SKJULT DATA'!$O$10:$O$3274,'SKJULT DATA'!$B$10:$B$3274,"")</f>
        <v>nanoHPLC  easy 1200 prg-lab</v>
      </c>
    </row>
    <row r="1032" spans="1:7" x14ac:dyDescent="0.35">
      <c r="A1032" t="s">
        <v>5608</v>
      </c>
      <c r="B1032" t="s">
        <v>260</v>
      </c>
      <c r="C1032" s="577">
        <v>1</v>
      </c>
      <c r="D1032" s="316">
        <v>2975183</v>
      </c>
      <c r="G1032" t="str">
        <f>_xlfn.XLOOKUP(A1032,'SKJULT DATA'!$O$10:$O$3274,'SKJULT DATA'!$B$10:$B$3274,"")</f>
        <v>X-ray analytical instrument</v>
      </c>
    </row>
    <row r="1033" spans="1:7" x14ac:dyDescent="0.35">
      <c r="A1033" t="s">
        <v>5613</v>
      </c>
      <c r="B1033" t="s">
        <v>152</v>
      </c>
      <c r="C1033" s="577">
        <v>1</v>
      </c>
      <c r="D1033" s="316">
        <v>363762.48</v>
      </c>
      <c r="G1033" t="str">
        <f>_xlfn.XLOOKUP(A1033,'SKJULT DATA'!$O$10:$O$3274,'SKJULT DATA'!$B$10:$B$3274,"")</f>
        <v>8 Adfærdsrum til rotter med touchscreen og mulighed for reward.</v>
      </c>
    </row>
    <row r="1034" spans="1:7" x14ac:dyDescent="0.35">
      <c r="A1034" t="s">
        <v>5620</v>
      </c>
      <c r="B1034" t="s">
        <v>260</v>
      </c>
      <c r="C1034" s="577">
        <v>1</v>
      </c>
      <c r="D1034" s="316">
        <v>105423.47</v>
      </c>
      <c r="G1034" t="str">
        <f>_xlfn.XLOOKUP(A1034,'SKJULT DATA'!$O$10:$O$3274,'SKJULT DATA'!$B$10:$B$3274,"")</f>
        <v>Opstilling til måling af varmeafledere/heat sinks</v>
      </c>
    </row>
    <row r="1035" spans="1:7" x14ac:dyDescent="0.35">
      <c r="A1035" t="s">
        <v>5626</v>
      </c>
      <c r="B1035" t="s">
        <v>163</v>
      </c>
      <c r="C1035" s="577">
        <v>0</v>
      </c>
      <c r="D1035" s="316">
        <v>285000</v>
      </c>
      <c r="G1035" t="str">
        <f>_xlfn.XLOOKUP(A1035,'SKJULT DATA'!$O$10:$O$3274,'SKJULT DATA'!$B$10:$B$3274,"")</f>
        <v>5 pers personbil - Vogn 12 (Kerteminde)</v>
      </c>
    </row>
    <row r="1036" spans="1:7" x14ac:dyDescent="0.35">
      <c r="A1036" t="s">
        <v>5631</v>
      </c>
      <c r="B1036" t="s">
        <v>152</v>
      </c>
      <c r="C1036" s="577">
        <v>0</v>
      </c>
      <c r="D1036" s="316">
        <v>442767.64</v>
      </c>
      <c r="G1036" t="str">
        <f>_xlfn.XLOOKUP(A1036,'SKJULT DATA'!$O$10:$O$3274,'SKJULT DATA'!$B$10:$B$3274,"")</f>
        <v>Partikeltæller</v>
      </c>
    </row>
    <row r="1037" spans="1:7" x14ac:dyDescent="0.35">
      <c r="A1037" t="s">
        <v>8676</v>
      </c>
      <c r="B1037" t="s">
        <v>260</v>
      </c>
      <c r="C1037" s="577">
        <v>1</v>
      </c>
      <c r="D1037" s="316">
        <v>135248.25</v>
      </c>
      <c r="G1037" t="str">
        <f>_xlfn.XLOOKUP(A1037,'SKJULT DATA'!$O$10:$O$3274,'SKJULT DATA'!$B$10:$B$3274,"")</f>
        <v>ULT fryser</v>
      </c>
    </row>
    <row r="1038" spans="1:7" x14ac:dyDescent="0.35">
      <c r="A1038" t="s">
        <v>5635</v>
      </c>
      <c r="B1038" t="s">
        <v>152</v>
      </c>
      <c r="C1038" s="577">
        <v>1</v>
      </c>
      <c r="D1038" s="316">
        <v>535806</v>
      </c>
      <c r="G1038" t="str">
        <f>_xlfn.XLOOKUP(A1038,'SKJULT DATA'!$O$10:$O$3274,'SKJULT DATA'!$B$10:$B$3274,"")</f>
        <v>Mass Spectrometer</v>
      </c>
    </row>
    <row r="1039" spans="1:7" x14ac:dyDescent="0.35">
      <c r="A1039" t="s">
        <v>5641</v>
      </c>
      <c r="B1039" t="s">
        <v>260</v>
      </c>
      <c r="C1039" s="577">
        <v>1</v>
      </c>
      <c r="D1039" s="316">
        <v>584857.13</v>
      </c>
      <c r="G1039" t="str">
        <f>_xlfn.XLOOKUP(A1039,'SKJULT DATA'!$O$10:$O$3274,'SKJULT DATA'!$B$10:$B$3274,"")</f>
        <v>AFM</v>
      </c>
    </row>
    <row r="1040" spans="1:7" x14ac:dyDescent="0.35">
      <c r="A1040" t="s">
        <v>5648</v>
      </c>
      <c r="B1040" t="s">
        <v>152</v>
      </c>
      <c r="C1040" s="577">
        <v>1</v>
      </c>
      <c r="D1040" s="316">
        <v>182290.5</v>
      </c>
      <c r="G1040" t="str">
        <f>_xlfn.XLOOKUP(A1040,'SKJULT DATA'!$O$10:$O$3274,'SKJULT DATA'!$B$10:$B$3274,"")</f>
        <v>Hyperspektral Scanner</v>
      </c>
    </row>
    <row r="1041" spans="1:7" x14ac:dyDescent="0.35">
      <c r="A1041" t="s">
        <v>5656</v>
      </c>
      <c r="B1041" t="s">
        <v>1074</v>
      </c>
      <c r="C1041" s="577">
        <v>0</v>
      </c>
      <c r="D1041" s="316">
        <v>403190</v>
      </c>
      <c r="G1041" t="str">
        <f>_xlfn.XLOOKUP(A1041,'SKJULT DATA'!$O$10:$O$3274,'SKJULT DATA'!$B$10:$B$3274,"")</f>
        <v>Rådgivning anatomi – bygning (dissektionsborde mv)</v>
      </c>
    </row>
    <row r="1042" spans="1:7" x14ac:dyDescent="0.35">
      <c r="A1042" t="s">
        <v>5659</v>
      </c>
      <c r="B1042" t="s">
        <v>152</v>
      </c>
      <c r="C1042" s="577">
        <v>1</v>
      </c>
      <c r="D1042" s="316">
        <v>115270</v>
      </c>
      <c r="G1042" t="str">
        <f>_xlfn.XLOOKUP(A1042,'SKJULT DATA'!$O$10:$O$3274,'SKJULT DATA'!$B$10:$B$3274,"")</f>
        <v>Critical Point Dryer K850</v>
      </c>
    </row>
    <row r="1043" spans="1:7" x14ac:dyDescent="0.35">
      <c r="A1043" t="s">
        <v>5666</v>
      </c>
      <c r="B1043" t="s">
        <v>260</v>
      </c>
      <c r="C1043" s="577">
        <v>1</v>
      </c>
      <c r="D1043" s="316">
        <v>510412.82</v>
      </c>
      <c r="G1043" t="str">
        <f>_xlfn.XLOOKUP(A1043,'SKJULT DATA'!$O$10:$O$3274,'SKJULT DATA'!$B$10:$B$3274,"")</f>
        <v>Micromanipulated Cryogenic Vacuum Probe Station</v>
      </c>
    </row>
    <row r="1044" spans="1:7" x14ac:dyDescent="0.35">
      <c r="A1044" t="s">
        <v>5671</v>
      </c>
      <c r="B1044" t="s">
        <v>152</v>
      </c>
      <c r="C1044" s="577">
        <v>1</v>
      </c>
      <c r="D1044" s="316">
        <v>727440</v>
      </c>
      <c r="G1044" t="str">
        <f>_xlfn.XLOOKUP(A1044,'SKJULT DATA'!$O$10:$O$3274,'SKJULT DATA'!$B$10:$B$3274,"")</f>
        <v>Opgradering af Vakuum Ovn</v>
      </c>
    </row>
    <row r="1045" spans="1:7" x14ac:dyDescent="0.35">
      <c r="A1045" t="s">
        <v>5675</v>
      </c>
      <c r="B1045" t="s">
        <v>2190</v>
      </c>
      <c r="C1045" s="577">
        <v>0</v>
      </c>
      <c r="D1045" s="316">
        <v>211856.74</v>
      </c>
      <c r="G1045" t="str">
        <f>_xlfn.XLOOKUP(A1045,'SKJULT DATA'!$O$10:$O$3274,'SKJULT DATA'!$B$10:$B$3274,"")</f>
        <v>17/20 produktionsfaciliteter til digital undervisning ,AV udstyr</v>
      </c>
    </row>
    <row r="1046" spans="1:7" x14ac:dyDescent="0.35">
      <c r="A1046" t="s">
        <v>5678</v>
      </c>
      <c r="B1046" t="s">
        <v>260</v>
      </c>
      <c r="C1046" s="577">
        <v>0</v>
      </c>
      <c r="D1046" s="316">
        <v>577171.56999999995</v>
      </c>
      <c r="G1046" t="str">
        <f>_xlfn.XLOOKUP(A1046,'SKJULT DATA'!$O$10:$O$3274,'SKJULT DATA'!$B$10:$B$3274,"")</f>
        <v>17/20 produktionsfaciliteter til digital undervisning , Truss</v>
      </c>
    </row>
    <row r="1047" spans="1:7" x14ac:dyDescent="0.35">
      <c r="A1047" t="s">
        <v>5680</v>
      </c>
      <c r="B1047" t="s">
        <v>163</v>
      </c>
      <c r="C1047" s="577">
        <v>0</v>
      </c>
      <c r="D1047" s="316">
        <v>345604</v>
      </c>
      <c r="G1047" t="str">
        <f>_xlfn.XLOOKUP(A1047,'SKJULT DATA'!$O$10:$O$3274,'SKJULT DATA'!$B$10:$B$3274,"")</f>
        <v>Implementering af nyt lagerstyringssystem</v>
      </c>
    </row>
    <row r="1048" spans="1:7" x14ac:dyDescent="0.35">
      <c r="A1048" t="s">
        <v>5686</v>
      </c>
      <c r="B1048" t="s">
        <v>260</v>
      </c>
      <c r="C1048" s="577">
        <v>1</v>
      </c>
      <c r="D1048" s="316">
        <v>291499.5</v>
      </c>
      <c r="G1048" t="str">
        <f>_xlfn.XLOOKUP(A1048,'SKJULT DATA'!$O$10:$O$3274,'SKJULT DATA'!$B$10:$B$3274,"")</f>
        <v>Edinburgh Spektrofotometer FLS-980</v>
      </c>
    </row>
    <row r="1049" spans="1:7" x14ac:dyDescent="0.35">
      <c r="A1049" t="s">
        <v>5692</v>
      </c>
      <c r="B1049" t="s">
        <v>163</v>
      </c>
      <c r="C1049" s="577">
        <v>1</v>
      </c>
      <c r="D1049" s="316">
        <v>135775</v>
      </c>
      <c r="G1049" t="str">
        <f>_xlfn.XLOOKUP(A1049,'SKJULT DATA'!$O$10:$O$3274,'SKJULT DATA'!$B$10:$B$3274,"")</f>
        <v>Server med tilhørende diskstorage</v>
      </c>
    </row>
    <row r="1050" spans="1:7" x14ac:dyDescent="0.35">
      <c r="A1050" t="s">
        <v>5699</v>
      </c>
      <c r="B1050" t="s">
        <v>260</v>
      </c>
      <c r="C1050" s="577">
        <v>1</v>
      </c>
      <c r="D1050" s="316">
        <v>201705</v>
      </c>
      <c r="G1050" t="str">
        <f>_xlfn.XLOOKUP(A1050,'SKJULT DATA'!$O$10:$O$3274,'SKJULT DATA'!$B$10:$B$3274,"")</f>
        <v>Mixed Signal Oscilloscope</v>
      </c>
    </row>
    <row r="1051" spans="1:7" x14ac:dyDescent="0.35">
      <c r="A1051" t="s">
        <v>5702</v>
      </c>
      <c r="B1051" t="s">
        <v>163</v>
      </c>
      <c r="C1051" s="577">
        <v>0</v>
      </c>
      <c r="D1051" s="316">
        <v>351077</v>
      </c>
      <c r="G1051" t="str">
        <f>_xlfn.XLOOKUP(A1051,'SKJULT DATA'!$O$10:$O$3274,'SKJULT DATA'!$B$10:$B$3274,"")</f>
        <v>HPE StoreEver MSL6480, Tapelibrary</v>
      </c>
    </row>
    <row r="1052" spans="1:7" x14ac:dyDescent="0.35">
      <c r="A1052" t="s">
        <v>5707</v>
      </c>
      <c r="B1052" t="s">
        <v>260</v>
      </c>
      <c r="C1052" s="577">
        <v>1</v>
      </c>
      <c r="D1052" s="316">
        <v>201705</v>
      </c>
      <c r="G1052" t="str">
        <f>_xlfn.XLOOKUP(A1052,'SKJULT DATA'!$O$10:$O$3274,'SKJULT DATA'!$B$10:$B$3274,"")</f>
        <v>Mixed Signal Oscilloscope</v>
      </c>
    </row>
    <row r="1053" spans="1:7" x14ac:dyDescent="0.35">
      <c r="A1053" t="s">
        <v>5709</v>
      </c>
      <c r="B1053" t="s">
        <v>152</v>
      </c>
      <c r="C1053" s="577">
        <v>1</v>
      </c>
      <c r="D1053" s="316">
        <v>4683623.8</v>
      </c>
      <c r="G1053" t="str">
        <f>_xlfn.XLOOKUP(A1053,'SKJULT DATA'!$O$10:$O$3274,'SKJULT DATA'!$B$10:$B$3274,"")</f>
        <v>TimsTOF pro med nanoElute (inkl HPLC)</v>
      </c>
    </row>
    <row r="1054" spans="1:7" x14ac:dyDescent="0.35">
      <c r="A1054" t="s">
        <v>5714</v>
      </c>
      <c r="B1054" t="s">
        <v>152</v>
      </c>
      <c r="C1054" s="577">
        <v>1</v>
      </c>
      <c r="D1054" s="316">
        <v>6521116.2000000002</v>
      </c>
      <c r="G1054" t="str">
        <f>_xlfn.XLOOKUP(A1054,'SKJULT DATA'!$O$10:$O$3274,'SKJULT DATA'!$B$10:$B$3274,"")</f>
        <v>Tims TOF flex</v>
      </c>
    </row>
    <row r="1055" spans="1:7" x14ac:dyDescent="0.35">
      <c r="A1055" t="s">
        <v>8677</v>
      </c>
      <c r="B1055" t="s">
        <v>260</v>
      </c>
      <c r="C1055" s="577">
        <v>1</v>
      </c>
      <c r="D1055" s="316">
        <v>1199821.3900000001</v>
      </c>
      <c r="G1055" t="str">
        <f>_xlfn.XLOOKUP(A1055,'SKJULT DATA'!$O$10:$O$3274,'SKJULT DATA'!$B$10:$B$3274,"")</f>
        <v>Olympus high-content imaging microscope</v>
      </c>
    </row>
    <row r="1056" spans="1:7" x14ac:dyDescent="0.35">
      <c r="A1056" t="s">
        <v>5719</v>
      </c>
      <c r="B1056" t="s">
        <v>260</v>
      </c>
      <c r="C1056" s="577">
        <v>0</v>
      </c>
      <c r="D1056" s="316">
        <v>133764</v>
      </c>
      <c r="G1056" t="str">
        <f>_xlfn.XLOOKUP(A1056,'SKJULT DATA'!$O$10:$O$3274,'SKJULT DATA'!$B$10:$B$3274,"")</f>
        <v>Udbygning af elinstallation til IT</v>
      </c>
    </row>
    <row r="1057" spans="1:7" x14ac:dyDescent="0.35">
      <c r="A1057" t="s">
        <v>5723</v>
      </c>
      <c r="B1057" t="s">
        <v>260</v>
      </c>
      <c r="C1057" s="577">
        <v>0</v>
      </c>
      <c r="D1057" s="316">
        <v>156502.5</v>
      </c>
      <c r="G1057" t="str">
        <f>_xlfn.XLOOKUP(A1057,'SKJULT DATA'!$O$10:$O$3274,'SKJULT DATA'!$B$10:$B$3274,"")</f>
        <v>Rådgivning Kvælstoffrysere - Bygning</v>
      </c>
    </row>
    <row r="1058" spans="1:7" x14ac:dyDescent="0.35">
      <c r="A1058" t="s">
        <v>5726</v>
      </c>
      <c r="B1058" t="s">
        <v>260</v>
      </c>
      <c r="C1058" s="577">
        <v>0</v>
      </c>
      <c r="D1058" s="316">
        <v>916193</v>
      </c>
      <c r="G1058" t="str">
        <f>_xlfn.XLOOKUP(A1058,'SKJULT DATA'!$O$10:$O$3274,'SKJULT DATA'!$B$10:$B$3274,"")</f>
        <v>Rådgivning BML - Bygning</v>
      </c>
    </row>
    <row r="1059" spans="1:7" x14ac:dyDescent="0.35">
      <c r="A1059" t="s">
        <v>5729</v>
      </c>
      <c r="B1059" t="s">
        <v>260</v>
      </c>
      <c r="C1059" s="577">
        <v>0</v>
      </c>
      <c r="D1059" s="316">
        <v>324584</v>
      </c>
      <c r="G1059" t="str">
        <f>_xlfn.XLOOKUP(A1059,'SKJULT DATA'!$O$10:$O$3274,'SKJULT DATA'!$B$10:$B$3274,"")</f>
        <v>Rådgivning anatomi – bygning (cuvetter mv.)</v>
      </c>
    </row>
    <row r="1060" spans="1:7" x14ac:dyDescent="0.35">
      <c r="A1060" t="s">
        <v>5732</v>
      </c>
      <c r="B1060" t="s">
        <v>152</v>
      </c>
      <c r="C1060" s="577">
        <v>0</v>
      </c>
      <c r="D1060" s="316">
        <v>447123</v>
      </c>
      <c r="G1060" t="str">
        <f>_xlfn.XLOOKUP(A1060,'SKJULT DATA'!$O$10:$O$3274,'SKJULT DATA'!$B$10:$B$3274,"")</f>
        <v>Nitroge/kvælstoffryser</v>
      </c>
    </row>
    <row r="1061" spans="1:7" x14ac:dyDescent="0.35">
      <c r="A1061" t="s">
        <v>5737</v>
      </c>
      <c r="B1061" t="s">
        <v>163</v>
      </c>
      <c r="C1061" s="577">
        <v>0</v>
      </c>
      <c r="D1061" s="316">
        <v>3356764</v>
      </c>
      <c r="G1061" t="str">
        <f>_xlfn.XLOOKUP(A1061,'SKJULT DATA'!$O$10:$O$3274,'SKJULT DATA'!$B$10:$B$3274,"")</f>
        <v>Aktivt netværlsudstyr til Nyt Sund</v>
      </c>
    </row>
    <row r="1062" spans="1:7" x14ac:dyDescent="0.35">
      <c r="A1062" t="s">
        <v>5743</v>
      </c>
      <c r="B1062" t="s">
        <v>260</v>
      </c>
      <c r="C1062" s="577">
        <v>0</v>
      </c>
      <c r="D1062" s="316">
        <v>826116.31</v>
      </c>
      <c r="G1062" t="str">
        <f>_xlfn.XLOOKUP(A1062,'SKJULT DATA'!$O$10:$O$3274,'SKJULT DATA'!$B$10:$B$3274,"")</f>
        <v>CTS Hardware 2022</v>
      </c>
    </row>
    <row r="1063" spans="1:7" x14ac:dyDescent="0.35">
      <c r="A1063" t="s">
        <v>5745</v>
      </c>
      <c r="B1063" t="s">
        <v>845</v>
      </c>
      <c r="C1063" s="577">
        <v>0</v>
      </c>
      <c r="D1063" s="316">
        <v>2647172.85</v>
      </c>
      <c r="G1063" t="str">
        <f>_xlfn.XLOOKUP(A1063,'SKJULT DATA'!$O$10:$O$3274,'SKJULT DATA'!$B$10:$B$3274,"")</f>
        <v>CTS Software 2022</v>
      </c>
    </row>
    <row r="1064" spans="1:7" x14ac:dyDescent="0.35">
      <c r="A1064" t="s">
        <v>5747</v>
      </c>
      <c r="B1064" t="s">
        <v>152</v>
      </c>
      <c r="C1064" s="577">
        <v>1</v>
      </c>
      <c r="D1064" s="316">
        <v>721824.79</v>
      </c>
      <c r="G1064" t="str">
        <f>_xlfn.XLOOKUP(A1064,'SKJULT DATA'!$O$10:$O$3274,'SKJULT DATA'!$B$10:$B$3274,"")</f>
        <v>Flash med split, MS og TLC reader</v>
      </c>
    </row>
    <row r="1065" spans="1:7" x14ac:dyDescent="0.35">
      <c r="A1065" t="s">
        <v>8678</v>
      </c>
      <c r="B1065" t="s">
        <v>260</v>
      </c>
      <c r="C1065" s="577">
        <v>1</v>
      </c>
      <c r="D1065" s="316">
        <v>170477.6</v>
      </c>
      <c r="G1065" t="str">
        <f>_xlfn.XLOOKUP(A1065,'SKJULT DATA'!$O$10:$O$3274,'SKJULT DATA'!$B$10:$B$3274,"")</f>
        <v>Gel/UV/VIS dokumentaion sysem (kamera)</v>
      </c>
    </row>
    <row r="1066" spans="1:7" x14ac:dyDescent="0.35">
      <c r="A1066" t="s">
        <v>5753</v>
      </c>
      <c r="B1066" t="s">
        <v>163</v>
      </c>
      <c r="C1066" s="577">
        <v>0</v>
      </c>
      <c r="D1066" s="316">
        <v>1097882.99</v>
      </c>
      <c r="G1066" t="str">
        <f>_xlfn.XLOOKUP(A1066,'SKJULT DATA'!$O$10:$O$3274,'SKJULT DATA'!$B$10:$B$3274,"")</f>
        <v>HPE 5M IB HDR QSFP56 Act Optic al Cable</v>
      </c>
    </row>
    <row r="1067" spans="1:7" x14ac:dyDescent="0.35">
      <c r="A1067" t="s">
        <v>5757</v>
      </c>
      <c r="B1067" t="s">
        <v>163</v>
      </c>
      <c r="C1067" s="577">
        <v>0</v>
      </c>
      <c r="D1067" s="316">
        <v>107236.76</v>
      </c>
      <c r="G1067" t="str">
        <f>_xlfn.XLOOKUP(A1067,'SKJULT DATA'!$O$10:$O$3274,'SKJULT DATA'!$B$10:$B$3274,"")</f>
        <v>Trækstyrke bænk</v>
      </c>
    </row>
    <row r="1068" spans="1:7" x14ac:dyDescent="0.35">
      <c r="A1068" t="s">
        <v>5762</v>
      </c>
      <c r="B1068" t="s">
        <v>260</v>
      </c>
      <c r="C1068" s="577">
        <v>0</v>
      </c>
      <c r="D1068" s="316">
        <v>495895.7</v>
      </c>
      <c r="G1068" t="str">
        <f>_xlfn.XLOOKUP(A1068,'SKJULT DATA'!$O$10:$O$3274,'SKJULT DATA'!$B$10:$B$3274,"")</f>
        <v>GC-MS (Stoffer)</v>
      </c>
    </row>
    <row r="1069" spans="1:7" x14ac:dyDescent="0.35">
      <c r="A1069" t="s">
        <v>5767</v>
      </c>
      <c r="B1069" t="s">
        <v>260</v>
      </c>
      <c r="C1069" s="577">
        <v>1</v>
      </c>
      <c r="D1069" s="316">
        <v>616820</v>
      </c>
      <c r="G1069" t="str">
        <f>_xlfn.XLOOKUP(A1069,'SKJULT DATA'!$O$10:$O$3274,'SKJULT DATA'!$B$10:$B$3274,"")</f>
        <v>Nanopartikelmåler</v>
      </c>
    </row>
    <row r="1070" spans="1:7" x14ac:dyDescent="0.35">
      <c r="A1070" t="s">
        <v>5773</v>
      </c>
      <c r="B1070" t="s">
        <v>152</v>
      </c>
      <c r="C1070" s="577">
        <v>1</v>
      </c>
      <c r="D1070" s="316">
        <v>289495.5</v>
      </c>
      <c r="G1070" t="str">
        <f>_xlfn.XLOOKUP(A1070,'SKJULT DATA'!$O$10:$O$3274,'SKJULT DATA'!$B$10:$B$3274,"")</f>
        <v>Hyperspektral Scanner</v>
      </c>
    </row>
    <row r="1071" spans="1:7" x14ac:dyDescent="0.35">
      <c r="A1071" t="s">
        <v>5779</v>
      </c>
      <c r="B1071" t="s">
        <v>163</v>
      </c>
      <c r="C1071" s="577">
        <v>1</v>
      </c>
      <c r="D1071" s="316">
        <v>114050.6</v>
      </c>
      <c r="G1071" t="str">
        <f>_xlfn.XLOOKUP(A1071,'SKJULT DATA'!$O$10:$O$3274,'SKJULT DATA'!$B$10:$B$3274,"")</f>
        <v>Spartial light modulator</v>
      </c>
    </row>
    <row r="1072" spans="1:7" x14ac:dyDescent="0.35">
      <c r="A1072" t="s">
        <v>5786</v>
      </c>
      <c r="B1072" t="s">
        <v>152</v>
      </c>
      <c r="C1072" s="577">
        <v>1</v>
      </c>
      <c r="D1072" s="316">
        <v>412427.17</v>
      </c>
      <c r="G1072" t="str">
        <f>_xlfn.XLOOKUP(A1072,'SKJULT DATA'!$O$10:$O$3274,'SKJULT DATA'!$B$10:$B$3274,"")</f>
        <v>Delaminator</v>
      </c>
    </row>
    <row r="1073" spans="1:7" x14ac:dyDescent="0.35">
      <c r="A1073" t="s">
        <v>5792</v>
      </c>
      <c r="B1073" t="s">
        <v>152</v>
      </c>
      <c r="C1073" s="577">
        <v>1</v>
      </c>
      <c r="D1073" s="316">
        <v>587260</v>
      </c>
      <c r="G1073" t="str">
        <f>_xlfn.XLOOKUP(A1073,'SKJULT DATA'!$O$10:$O$3274,'SKJULT DATA'!$B$10:$B$3274,"")</f>
        <v>Peptid syntese apparat</v>
      </c>
    </row>
    <row r="1074" spans="1:7" x14ac:dyDescent="0.35">
      <c r="A1074" t="s">
        <v>8679</v>
      </c>
      <c r="B1074" t="s">
        <v>163</v>
      </c>
      <c r="C1074" s="577">
        <v>1</v>
      </c>
      <c r="D1074" s="316">
        <v>254514.65</v>
      </c>
      <c r="G1074" t="str">
        <f>_xlfn.XLOOKUP(A1074,'SKJULT DATA'!$O$10:$O$3274,'SKJULT DATA'!$B$10:$B$3274,"")</f>
        <v>Øjenbevægelseskortlægningsydstyr (eye tracker)</v>
      </c>
    </row>
    <row r="1075" spans="1:7" x14ac:dyDescent="0.35">
      <c r="A1075" t="s">
        <v>5797</v>
      </c>
      <c r="B1075" t="s">
        <v>260</v>
      </c>
      <c r="C1075" s="577">
        <v>0</v>
      </c>
      <c r="D1075" s="316">
        <v>248209.44</v>
      </c>
      <c r="G1075" t="str">
        <f>_xlfn.XLOOKUP(A1075,'SKJULT DATA'!$O$10:$O$3274,'SKJULT DATA'!$B$10:$B$3274,"")</f>
        <v>"BioSemi ActiveTwo" EEG system</v>
      </c>
    </row>
    <row r="1076" spans="1:7" x14ac:dyDescent="0.35">
      <c r="A1076" t="s">
        <v>5802</v>
      </c>
      <c r="B1076" t="s">
        <v>152</v>
      </c>
      <c r="C1076" s="577">
        <v>1</v>
      </c>
      <c r="D1076" s="316">
        <v>428520.72</v>
      </c>
      <c r="G1076" t="str">
        <f>_xlfn.XLOOKUP(A1076,'SKJULT DATA'!$O$10:$O$3274,'SKJULT DATA'!$B$10:$B$3274,"")</f>
        <v>Image Sprayer</v>
      </c>
    </row>
    <row r="1077" spans="1:7" x14ac:dyDescent="0.35">
      <c r="A1077" t="s">
        <v>5807</v>
      </c>
      <c r="B1077" t="s">
        <v>163</v>
      </c>
      <c r="C1077" s="577">
        <v>0</v>
      </c>
      <c r="D1077" s="316">
        <v>159000</v>
      </c>
      <c r="G1077" t="str">
        <f>_xlfn.XLOOKUP(A1077,'SKJULT DATA'!$O$10:$O$3274,'SKJULT DATA'!$B$10:$B$3274,"")</f>
        <v>Ukrudstbrænder til gartnere</v>
      </c>
    </row>
    <row r="1078" spans="1:7" x14ac:dyDescent="0.35">
      <c r="A1078" t="s">
        <v>5811</v>
      </c>
      <c r="B1078" t="s">
        <v>163</v>
      </c>
      <c r="C1078" s="577">
        <v>0</v>
      </c>
      <c r="D1078" s="316">
        <v>161431.92000000001</v>
      </c>
      <c r="G1078" t="str">
        <f>_xlfn.XLOOKUP(A1078,'SKJULT DATA'!$O$10:$O$3274,'SKJULT DATA'!$B$10:$B$3274,"")</f>
        <v>Ethernet switche</v>
      </c>
    </row>
    <row r="1079" spans="1:7" x14ac:dyDescent="0.35">
      <c r="A1079" t="s">
        <v>5814</v>
      </c>
      <c r="B1079" t="s">
        <v>163</v>
      </c>
      <c r="C1079" s="577">
        <v>0</v>
      </c>
      <c r="D1079" s="316">
        <v>439006.08</v>
      </c>
      <c r="G1079" t="str">
        <f>_xlfn.XLOOKUP(A1079,'SKJULT DATA'!$O$10:$O$3274,'SKJULT DATA'!$B$10:$B$3274,"")</f>
        <v>Ceph storage noder</v>
      </c>
    </row>
    <row r="1080" spans="1:7" x14ac:dyDescent="0.35">
      <c r="A1080" t="s">
        <v>8680</v>
      </c>
      <c r="B1080" t="s">
        <v>260</v>
      </c>
      <c r="C1080" s="577">
        <v>1</v>
      </c>
      <c r="D1080" s="316">
        <v>640000</v>
      </c>
      <c r="G1080" t="str">
        <f>_xlfn.XLOOKUP(A1080,'SKJULT DATA'!$O$10:$O$3274,'SKJULT DATA'!$B$10:$B$3274,"")</f>
        <v>Scanner til måling af kropskomposition i mus</v>
      </c>
    </row>
    <row r="1081" spans="1:7" x14ac:dyDescent="0.35">
      <c r="A1081" t="s">
        <v>5819</v>
      </c>
      <c r="B1081" t="s">
        <v>163</v>
      </c>
      <c r="C1081" s="577">
        <v>0</v>
      </c>
      <c r="D1081" s="316">
        <v>171923.63</v>
      </c>
      <c r="G1081" t="str">
        <f>_xlfn.XLOOKUP(A1081,'SKJULT DATA'!$O$10:$O$3274,'SKJULT DATA'!$B$10:$B$3274,"")</f>
        <v>Robotarm, robot controller og force torque sensor  - anlæg 1</v>
      </c>
    </row>
    <row r="1082" spans="1:7" x14ac:dyDescent="0.35">
      <c r="A1082" t="s">
        <v>5823</v>
      </c>
      <c r="B1082" t="s">
        <v>152</v>
      </c>
      <c r="C1082" s="577">
        <v>1</v>
      </c>
      <c r="D1082" s="316">
        <v>428100.01</v>
      </c>
      <c r="G1082" t="str">
        <f>_xlfn.XLOOKUP(A1082,'SKJULT DATA'!$O$10:$O$3274,'SKJULT DATA'!$B$10:$B$3274,"")</f>
        <v>HPLC Vanquish Neo System</v>
      </c>
    </row>
    <row r="1083" spans="1:7" x14ac:dyDescent="0.35">
      <c r="A1083" t="s">
        <v>5827</v>
      </c>
      <c r="B1083" t="s">
        <v>260</v>
      </c>
      <c r="C1083" s="577">
        <v>0</v>
      </c>
      <c r="D1083" s="316">
        <v>737395.78</v>
      </c>
      <c r="G1083" t="str">
        <f>_xlfn.XLOOKUP(A1083,'SKJULT DATA'!$O$10:$O$3274,'SKJULT DATA'!$B$10:$B$3274,"")</f>
        <v>Enkeltcuvette 3, niveau 1</v>
      </c>
    </row>
    <row r="1084" spans="1:7" x14ac:dyDescent="0.35">
      <c r="A1084" t="s">
        <v>5832</v>
      </c>
      <c r="B1084" t="s">
        <v>260</v>
      </c>
      <c r="C1084" s="577">
        <v>0</v>
      </c>
      <c r="D1084" s="316">
        <v>737395.78</v>
      </c>
      <c r="G1084" t="str">
        <f>_xlfn.XLOOKUP(A1084,'SKJULT DATA'!$O$10:$O$3274,'SKJULT DATA'!$B$10:$B$3274,"")</f>
        <v>Enkeltcuvette 2, niveau 1</v>
      </c>
    </row>
    <row r="1085" spans="1:7" x14ac:dyDescent="0.35">
      <c r="A1085" t="s">
        <v>5835</v>
      </c>
      <c r="B1085" t="s">
        <v>260</v>
      </c>
      <c r="C1085" s="577">
        <v>0</v>
      </c>
      <c r="D1085" s="316">
        <v>737395.78</v>
      </c>
      <c r="G1085" t="str">
        <f>_xlfn.XLOOKUP(A1085,'SKJULT DATA'!$O$10:$O$3274,'SKJULT DATA'!$B$10:$B$3274,"")</f>
        <v>Enkeltcuvette 1, niveau 1</v>
      </c>
    </row>
    <row r="1086" spans="1:7" x14ac:dyDescent="0.35">
      <c r="A1086" t="s">
        <v>5838</v>
      </c>
      <c r="B1086" t="s">
        <v>260</v>
      </c>
      <c r="C1086" s="577">
        <v>0</v>
      </c>
      <c r="D1086" s="316">
        <v>201586</v>
      </c>
      <c r="G1086" t="str">
        <f>_xlfn.XLOOKUP(A1086,'SKJULT DATA'!$O$10:$O$3274,'SKJULT DATA'!$B$10:$B$3274,"")</f>
        <v>Airshower 1</v>
      </c>
    </row>
    <row r="1087" spans="1:7" x14ac:dyDescent="0.35">
      <c r="A1087" t="s">
        <v>5842</v>
      </c>
      <c r="B1087" t="s">
        <v>260</v>
      </c>
      <c r="C1087" s="577">
        <v>0</v>
      </c>
      <c r="D1087" s="316">
        <v>201586</v>
      </c>
      <c r="G1087" t="str">
        <f>_xlfn.XLOOKUP(A1087,'SKJULT DATA'!$O$10:$O$3274,'SKJULT DATA'!$B$10:$B$3274,"")</f>
        <v>Airshower 2</v>
      </c>
    </row>
    <row r="1088" spans="1:7" x14ac:dyDescent="0.35">
      <c r="A1088" t="s">
        <v>5845</v>
      </c>
      <c r="B1088" t="s">
        <v>260</v>
      </c>
      <c r="C1088" s="577">
        <v>0</v>
      </c>
      <c r="D1088" s="316">
        <v>201586</v>
      </c>
      <c r="G1088" t="str">
        <f>_xlfn.XLOOKUP(A1088,'SKJULT DATA'!$O$10:$O$3274,'SKJULT DATA'!$B$10:$B$3274,"")</f>
        <v>Airshower 3</v>
      </c>
    </row>
    <row r="1089" spans="1:7" x14ac:dyDescent="0.35">
      <c r="A1089" t="s">
        <v>5848</v>
      </c>
      <c r="B1089" t="s">
        <v>260</v>
      </c>
      <c r="C1089" s="577">
        <v>0</v>
      </c>
      <c r="D1089" s="316">
        <v>201586</v>
      </c>
      <c r="G1089" t="str">
        <f>_xlfn.XLOOKUP(A1089,'SKJULT DATA'!$O$10:$O$3274,'SKJULT DATA'!$B$10:$B$3274,"")</f>
        <v>Airshower 4</v>
      </c>
    </row>
    <row r="1090" spans="1:7" x14ac:dyDescent="0.35">
      <c r="A1090" t="s">
        <v>5851</v>
      </c>
      <c r="B1090" t="s">
        <v>260</v>
      </c>
      <c r="C1090" s="577">
        <v>0</v>
      </c>
      <c r="D1090" s="316">
        <v>201586</v>
      </c>
      <c r="G1090" t="str">
        <f>_xlfn.XLOOKUP(A1090,'SKJULT DATA'!$O$10:$O$3274,'SKJULT DATA'!$B$10:$B$3274,"")</f>
        <v>Airshower 5</v>
      </c>
    </row>
    <row r="1091" spans="1:7" x14ac:dyDescent="0.35">
      <c r="A1091" t="s">
        <v>922</v>
      </c>
      <c r="B1091" t="s">
        <v>260</v>
      </c>
      <c r="C1091" s="577">
        <v>0</v>
      </c>
      <c r="D1091" s="316">
        <v>201586</v>
      </c>
      <c r="G1091" t="str">
        <f>_xlfn.XLOOKUP(A1091,'SKJULT DATA'!$O$10:$O$3274,'SKJULT DATA'!$B$10:$B$3274,"")</f>
        <v>Airshower 6</v>
      </c>
    </row>
    <row r="1092" spans="1:7" x14ac:dyDescent="0.35">
      <c r="A1092" t="s">
        <v>5855</v>
      </c>
      <c r="B1092" t="s">
        <v>260</v>
      </c>
      <c r="C1092" s="577">
        <v>0</v>
      </c>
      <c r="D1092" s="316">
        <v>485238.5</v>
      </c>
      <c r="G1092" t="str">
        <f>_xlfn.XLOOKUP(A1092,'SKJULT DATA'!$O$10:$O$3274,'SKJULT DATA'!$B$10:$B$3274,"")</f>
        <v>Nitrogenfryser 1</v>
      </c>
    </row>
    <row r="1093" spans="1:7" x14ac:dyDescent="0.35">
      <c r="A1093" t="s">
        <v>5858</v>
      </c>
      <c r="B1093" t="s">
        <v>260</v>
      </c>
      <c r="C1093" s="577">
        <v>0</v>
      </c>
      <c r="D1093" s="316">
        <v>485238.5</v>
      </c>
      <c r="G1093" t="str">
        <f>_xlfn.XLOOKUP(A1093,'SKJULT DATA'!$O$10:$O$3274,'SKJULT DATA'!$B$10:$B$3274,"")</f>
        <v>Nitrogenfryser 2</v>
      </c>
    </row>
    <row r="1094" spans="1:7" x14ac:dyDescent="0.35">
      <c r="A1094" t="s">
        <v>5862</v>
      </c>
      <c r="B1094" t="s">
        <v>260</v>
      </c>
      <c r="C1094" s="577">
        <v>0</v>
      </c>
      <c r="D1094" s="316">
        <v>485238.5</v>
      </c>
      <c r="G1094" t="str">
        <f>_xlfn.XLOOKUP(A1094,'SKJULT DATA'!$O$10:$O$3274,'SKJULT DATA'!$B$10:$B$3274,"")</f>
        <v>Nitrogenfryser 3</v>
      </c>
    </row>
    <row r="1095" spans="1:7" x14ac:dyDescent="0.35">
      <c r="A1095" t="s">
        <v>928</v>
      </c>
      <c r="B1095" t="s">
        <v>260</v>
      </c>
      <c r="C1095" s="577">
        <v>0</v>
      </c>
      <c r="D1095" s="316">
        <v>485238.5</v>
      </c>
      <c r="G1095" t="str">
        <f>_xlfn.XLOOKUP(A1095,'SKJULT DATA'!$O$10:$O$3274,'SKJULT DATA'!$B$10:$B$3274,"")</f>
        <v>Nitrogenfryser 4</v>
      </c>
    </row>
    <row r="1096" spans="1:7" x14ac:dyDescent="0.35">
      <c r="A1096" t="s">
        <v>5865</v>
      </c>
      <c r="B1096" t="s">
        <v>260</v>
      </c>
      <c r="C1096" s="577">
        <v>0</v>
      </c>
      <c r="D1096" s="316">
        <v>485238.5</v>
      </c>
      <c r="G1096" t="str">
        <f>_xlfn.XLOOKUP(A1096,'SKJULT DATA'!$O$10:$O$3274,'SKJULT DATA'!$B$10:$B$3274,"")</f>
        <v>Nitrogenfryser 5</v>
      </c>
    </row>
    <row r="1097" spans="1:7" x14ac:dyDescent="0.35">
      <c r="A1097" t="s">
        <v>5868</v>
      </c>
      <c r="B1097" t="s">
        <v>260</v>
      </c>
      <c r="C1097" s="577">
        <v>0</v>
      </c>
      <c r="D1097" s="316">
        <v>485238.5</v>
      </c>
      <c r="G1097" t="str">
        <f>_xlfn.XLOOKUP(A1097,'SKJULT DATA'!$O$10:$O$3274,'SKJULT DATA'!$B$10:$B$3274,"")</f>
        <v>Nitrogenfryser 6</v>
      </c>
    </row>
    <row r="1098" spans="1:7" x14ac:dyDescent="0.35">
      <c r="A1098" t="s">
        <v>5872</v>
      </c>
      <c r="B1098" t="s">
        <v>260</v>
      </c>
      <c r="C1098" s="577">
        <v>0</v>
      </c>
      <c r="D1098" s="316">
        <v>485238.5</v>
      </c>
      <c r="G1098" t="str">
        <f>_xlfn.XLOOKUP(A1098,'SKJULT DATA'!$O$10:$O$3274,'SKJULT DATA'!$B$10:$B$3274,"")</f>
        <v>Nitrogenfryser 7</v>
      </c>
    </row>
    <row r="1099" spans="1:7" x14ac:dyDescent="0.35">
      <c r="A1099" t="s">
        <v>5875</v>
      </c>
      <c r="B1099" t="s">
        <v>260</v>
      </c>
      <c r="C1099" s="577">
        <v>0</v>
      </c>
      <c r="D1099" s="316">
        <v>485238.5</v>
      </c>
      <c r="G1099" t="str">
        <f>_xlfn.XLOOKUP(A1099,'SKJULT DATA'!$O$10:$O$3274,'SKJULT DATA'!$B$10:$B$3274,"")</f>
        <v>Nitrogenfryser 8</v>
      </c>
    </row>
    <row r="1100" spans="1:7" x14ac:dyDescent="0.35">
      <c r="A1100" t="s">
        <v>5878</v>
      </c>
      <c r="B1100" t="s">
        <v>260</v>
      </c>
      <c r="C1100" s="577">
        <v>0</v>
      </c>
      <c r="D1100" s="316">
        <v>485238.5</v>
      </c>
      <c r="G1100" t="str">
        <f>_xlfn.XLOOKUP(A1100,'SKJULT DATA'!$O$10:$O$3274,'SKJULT DATA'!$B$10:$B$3274,"")</f>
        <v>Nitrogenfryser 9</v>
      </c>
    </row>
    <row r="1101" spans="1:7" x14ac:dyDescent="0.35">
      <c r="A1101" t="s">
        <v>5882</v>
      </c>
      <c r="B1101" t="s">
        <v>260</v>
      </c>
      <c r="C1101" s="577">
        <v>0</v>
      </c>
      <c r="D1101" s="316">
        <v>485238.5</v>
      </c>
      <c r="G1101" t="str">
        <f>_xlfn.XLOOKUP(A1101,'SKJULT DATA'!$O$10:$O$3274,'SKJULT DATA'!$B$10:$B$3274,"")</f>
        <v>Nitrogenfryser 10</v>
      </c>
    </row>
    <row r="1102" spans="1:7" x14ac:dyDescent="0.35">
      <c r="A1102" t="s">
        <v>5885</v>
      </c>
      <c r="B1102" t="s">
        <v>260</v>
      </c>
      <c r="C1102" s="577">
        <v>0</v>
      </c>
      <c r="D1102" s="316">
        <v>485238.5</v>
      </c>
      <c r="G1102" t="str">
        <f>_xlfn.XLOOKUP(A1102,'SKJULT DATA'!$O$10:$O$3274,'SKJULT DATA'!$B$10:$B$3274,"")</f>
        <v>OMK - Nitrogenfryser 11</v>
      </c>
    </row>
    <row r="1103" spans="1:7" x14ac:dyDescent="0.35">
      <c r="A1103" t="s">
        <v>5888</v>
      </c>
      <c r="B1103" t="s">
        <v>260</v>
      </c>
      <c r="C1103" s="577">
        <v>0</v>
      </c>
      <c r="D1103" s="316">
        <v>485238.49</v>
      </c>
      <c r="G1103" t="str">
        <f>_xlfn.XLOOKUP(A1103,'SKJULT DATA'!$O$10:$O$3274,'SKJULT DATA'!$B$10:$B$3274,"")</f>
        <v>Nitrogenfryser 12</v>
      </c>
    </row>
    <row r="1104" spans="1:7" x14ac:dyDescent="0.35">
      <c r="A1104" t="s">
        <v>5891</v>
      </c>
      <c r="B1104" t="s">
        <v>260</v>
      </c>
      <c r="C1104" s="577">
        <v>0</v>
      </c>
      <c r="D1104" s="316">
        <v>485238.49</v>
      </c>
      <c r="G1104" t="str">
        <f>_xlfn.XLOOKUP(A1104,'SKJULT DATA'!$O$10:$O$3274,'SKJULT DATA'!$B$10:$B$3274,"")</f>
        <v>Nitrogenfryser 13</v>
      </c>
    </row>
    <row r="1105" spans="1:7" x14ac:dyDescent="0.35">
      <c r="A1105" t="s">
        <v>5894</v>
      </c>
      <c r="B1105" t="s">
        <v>260</v>
      </c>
      <c r="C1105" s="577">
        <v>0</v>
      </c>
      <c r="D1105" s="316">
        <v>485238.49</v>
      </c>
      <c r="G1105" t="str">
        <f>_xlfn.XLOOKUP(A1105,'SKJULT DATA'!$O$10:$O$3274,'SKJULT DATA'!$B$10:$B$3274,"")</f>
        <v>Nitrogenfryser 14</v>
      </c>
    </row>
    <row r="1106" spans="1:7" x14ac:dyDescent="0.35">
      <c r="A1106" t="s">
        <v>5897</v>
      </c>
      <c r="B1106" t="s">
        <v>260</v>
      </c>
      <c r="C1106" s="577">
        <v>0</v>
      </c>
      <c r="D1106" s="316">
        <v>485238.49</v>
      </c>
      <c r="G1106" t="str">
        <f>_xlfn.XLOOKUP(A1106,'SKJULT DATA'!$O$10:$O$3274,'SKJULT DATA'!$B$10:$B$3274,"")</f>
        <v>Nitrogenfryser 15</v>
      </c>
    </row>
    <row r="1107" spans="1:7" x14ac:dyDescent="0.35">
      <c r="A1107" t="s">
        <v>5900</v>
      </c>
      <c r="B1107" t="s">
        <v>260</v>
      </c>
      <c r="C1107" s="577">
        <v>0</v>
      </c>
      <c r="D1107" s="316">
        <v>485238.49</v>
      </c>
      <c r="G1107" t="str">
        <f>_xlfn.XLOOKUP(A1107,'SKJULT DATA'!$O$10:$O$3274,'SKJULT DATA'!$B$10:$B$3274,"")</f>
        <v>Nitrogenfryser 16</v>
      </c>
    </row>
    <row r="1108" spans="1:7" x14ac:dyDescent="0.35">
      <c r="A1108" t="s">
        <v>5903</v>
      </c>
      <c r="B1108" t="s">
        <v>260</v>
      </c>
      <c r="C1108" s="577">
        <v>0</v>
      </c>
      <c r="D1108" s="316">
        <v>485238.49</v>
      </c>
      <c r="G1108" t="str">
        <f>_xlfn.XLOOKUP(A1108,'SKJULT DATA'!$O$10:$O$3274,'SKJULT DATA'!$B$10:$B$3274,"")</f>
        <v>Nitrogenfryser 18</v>
      </c>
    </row>
    <row r="1109" spans="1:7" x14ac:dyDescent="0.35">
      <c r="A1109" t="s">
        <v>5906</v>
      </c>
      <c r="B1109" t="s">
        <v>260</v>
      </c>
      <c r="C1109" s="577">
        <v>0</v>
      </c>
      <c r="D1109" s="316">
        <v>485238.49</v>
      </c>
      <c r="G1109" t="str">
        <f>_xlfn.XLOOKUP(A1109,'SKJULT DATA'!$O$10:$O$3274,'SKJULT DATA'!$B$10:$B$3274,"")</f>
        <v>Nitrogenfryser 19</v>
      </c>
    </row>
    <row r="1110" spans="1:7" x14ac:dyDescent="0.35">
      <c r="A1110" t="s">
        <v>5909</v>
      </c>
      <c r="B1110" t="s">
        <v>260</v>
      </c>
      <c r="C1110" s="577">
        <v>0</v>
      </c>
      <c r="D1110" s="316">
        <v>485238.49</v>
      </c>
      <c r="G1110" t="str">
        <f>_xlfn.XLOOKUP(A1110,'SKJULT DATA'!$O$10:$O$3274,'SKJULT DATA'!$B$10:$B$3274,"")</f>
        <v>Nitrogenfryser 20</v>
      </c>
    </row>
    <row r="1111" spans="1:7" x14ac:dyDescent="0.35">
      <c r="A1111" t="s">
        <v>5912</v>
      </c>
      <c r="B1111" t="s">
        <v>260</v>
      </c>
      <c r="C1111" s="577">
        <v>0</v>
      </c>
      <c r="D1111" s="316">
        <v>485238.49</v>
      </c>
      <c r="G1111" t="str">
        <f>_xlfn.XLOOKUP(A1111,'SKJULT DATA'!$O$10:$O$3274,'SKJULT DATA'!$B$10:$B$3274,"")</f>
        <v>Nitrogenfryser 21</v>
      </c>
    </row>
    <row r="1112" spans="1:7" x14ac:dyDescent="0.35">
      <c r="A1112" t="s">
        <v>5915</v>
      </c>
      <c r="B1112" t="s">
        <v>260</v>
      </c>
      <c r="C1112" s="577">
        <v>0</v>
      </c>
      <c r="D1112" s="316">
        <v>485238.49</v>
      </c>
      <c r="G1112" t="str">
        <f>_xlfn.XLOOKUP(A1112,'SKJULT DATA'!$O$10:$O$3274,'SKJULT DATA'!$B$10:$B$3274,"")</f>
        <v>Nitrogenfryser 22</v>
      </c>
    </row>
    <row r="1113" spans="1:7" x14ac:dyDescent="0.35">
      <c r="A1113" t="s">
        <v>5918</v>
      </c>
      <c r="B1113" t="s">
        <v>260</v>
      </c>
      <c r="C1113" s="577">
        <v>0</v>
      </c>
      <c r="D1113" s="316">
        <v>485238.6</v>
      </c>
      <c r="G1113" t="str">
        <f>_xlfn.XLOOKUP(A1113,'SKJULT DATA'!$O$10:$O$3274,'SKJULT DATA'!$B$10:$B$3274,"")</f>
        <v>Nitrogenfryser 23</v>
      </c>
    </row>
    <row r="1114" spans="1:7" x14ac:dyDescent="0.35">
      <c r="A1114" t="s">
        <v>5921</v>
      </c>
      <c r="B1114" t="s">
        <v>260</v>
      </c>
      <c r="C1114" s="577">
        <v>0</v>
      </c>
      <c r="D1114" s="316">
        <v>304063</v>
      </c>
      <c r="G1114" t="str">
        <f>_xlfn.XLOOKUP(A1114,'SKJULT DATA'!$O$10:$O$3274,'SKJULT DATA'!$B$10:$B$3274,"")</f>
        <v>LAF-kabine til mus 1 (stationær burskiftestation, BSS1M)</v>
      </c>
    </row>
    <row r="1115" spans="1:7" x14ac:dyDescent="0.35">
      <c r="A1115" t="s">
        <v>5926</v>
      </c>
      <c r="B1115" t="s">
        <v>260</v>
      </c>
      <c r="C1115" s="577">
        <v>0</v>
      </c>
      <c r="D1115" s="316">
        <v>304063</v>
      </c>
      <c r="G1115" t="str">
        <f>_xlfn.XLOOKUP(A1115,'SKJULT DATA'!$O$10:$O$3274,'SKJULT DATA'!$B$10:$B$3274,"")</f>
        <v>Burskiftestation, stationær, BSS1M nr. 2 - 55%</v>
      </c>
    </row>
    <row r="1116" spans="1:7" x14ac:dyDescent="0.35">
      <c r="A1116" t="s">
        <v>5929</v>
      </c>
      <c r="B1116" t="s">
        <v>260</v>
      </c>
      <c r="C1116" s="577">
        <v>0</v>
      </c>
      <c r="D1116" s="316">
        <v>304063</v>
      </c>
      <c r="G1116" t="str">
        <f>_xlfn.XLOOKUP(A1116,'SKJULT DATA'!$O$10:$O$3274,'SKJULT DATA'!$B$10:$B$3274,"")</f>
        <v>Burskiftestation, stationær, BSS1M nr. 3 - 55%</v>
      </c>
    </row>
    <row r="1117" spans="1:7" x14ac:dyDescent="0.35">
      <c r="A1117" t="s">
        <v>5933</v>
      </c>
      <c r="B1117" t="s">
        <v>260</v>
      </c>
      <c r="C1117" s="577">
        <v>0</v>
      </c>
      <c r="D1117" s="316">
        <v>304063</v>
      </c>
      <c r="G1117" t="str">
        <f>_xlfn.XLOOKUP(A1117,'SKJULT DATA'!$O$10:$O$3274,'SKJULT DATA'!$B$10:$B$3274,"")</f>
        <v>Burskiftestation, stationær, BSS1M nr. 4 - 55%</v>
      </c>
    </row>
    <row r="1118" spans="1:7" x14ac:dyDescent="0.35">
      <c r="A1118" t="s">
        <v>5936</v>
      </c>
      <c r="B1118" t="s">
        <v>260</v>
      </c>
      <c r="C1118" s="577">
        <v>0</v>
      </c>
      <c r="D1118" s="316">
        <v>304063</v>
      </c>
      <c r="G1118" t="str">
        <f>_xlfn.XLOOKUP(A1118,'SKJULT DATA'!$O$10:$O$3274,'SKJULT DATA'!$B$10:$B$3274,"")</f>
        <v>LAF-kabine til mus 5 (stationær burskiftestation, BSS1M)</v>
      </c>
    </row>
    <row r="1119" spans="1:7" x14ac:dyDescent="0.35">
      <c r="A1119" t="s">
        <v>5939</v>
      </c>
      <c r="B1119" t="s">
        <v>260</v>
      </c>
      <c r="C1119" s="577">
        <v>0</v>
      </c>
      <c r="D1119" s="316">
        <v>304063</v>
      </c>
      <c r="G1119" t="str">
        <f>_xlfn.XLOOKUP(A1119,'SKJULT DATA'!$O$10:$O$3274,'SKJULT DATA'!$B$10:$B$3274,"")</f>
        <v>LAF-kabine til mus 6 (stationær burskiftestation, BSS1M)</v>
      </c>
    </row>
    <row r="1120" spans="1:7" x14ac:dyDescent="0.35">
      <c r="A1120" t="s">
        <v>935</v>
      </c>
      <c r="B1120" t="s">
        <v>260</v>
      </c>
      <c r="C1120" s="577">
        <v>0</v>
      </c>
      <c r="D1120" s="316">
        <v>587710</v>
      </c>
      <c r="G1120" t="str">
        <f>_xlfn.XLOOKUP(A1120,'SKJULT DATA'!$O$10:$O$3274,'SKJULT DATA'!$B$10:$B$3274,"")</f>
        <v>LAF-kabine til rotter (stationær burskiftestation, BSS1R)</v>
      </c>
    </row>
    <row r="1121" spans="1:7" x14ac:dyDescent="0.35">
      <c r="A1121" t="s">
        <v>5943</v>
      </c>
      <c r="B1121" t="s">
        <v>260</v>
      </c>
      <c r="C1121" s="577">
        <v>0</v>
      </c>
      <c r="D1121" s="316">
        <v>850175</v>
      </c>
      <c r="G1121" t="str">
        <f>_xlfn.XLOOKUP(A1121,'SKJULT DATA'!$O$10:$O$3274,'SKJULT DATA'!$B$10:$B$3274,"")</f>
        <v>Dekontaminator 1. SPF</v>
      </c>
    </row>
    <row r="1122" spans="1:7" x14ac:dyDescent="0.35">
      <c r="A1122" t="s">
        <v>5947</v>
      </c>
      <c r="B1122" t="s">
        <v>260</v>
      </c>
      <c r="C1122" s="577">
        <v>0</v>
      </c>
      <c r="D1122" s="316">
        <v>850175</v>
      </c>
      <c r="G1122" t="str">
        <f>_xlfn.XLOOKUP(A1122,'SKJULT DATA'!$O$10:$O$3274,'SKJULT DATA'!$B$10:$B$3274,"")</f>
        <v>Dekontaminator 2. GM02</v>
      </c>
    </row>
    <row r="1123" spans="1:7" x14ac:dyDescent="0.35">
      <c r="A1123" t="s">
        <v>5950</v>
      </c>
      <c r="B1123" t="s">
        <v>260</v>
      </c>
      <c r="C1123" s="577">
        <v>0</v>
      </c>
      <c r="D1123" s="316">
        <v>850175</v>
      </c>
      <c r="G1123" t="str">
        <f>_xlfn.XLOOKUP(A1123,'SKJULT DATA'!$O$10:$O$3274,'SKJULT DATA'!$B$10:$B$3274,"")</f>
        <v>Dekontaminator 3, modtagelsen</v>
      </c>
    </row>
    <row r="1124" spans="1:7" x14ac:dyDescent="0.35">
      <c r="A1124" t="s">
        <v>5954</v>
      </c>
      <c r="B1124" t="s">
        <v>260</v>
      </c>
      <c r="C1124" s="577">
        <v>0</v>
      </c>
      <c r="D1124" s="316">
        <v>782123</v>
      </c>
      <c r="G1124" t="str">
        <f>_xlfn.XLOOKUP(A1124,'SKJULT DATA'!$O$10:$O$3274,'SKJULT DATA'!$B$10:$B$3274,"")</f>
        <v>Urent strøelsesanlæg</v>
      </c>
    </row>
    <row r="1125" spans="1:7" x14ac:dyDescent="0.35">
      <c r="A1125" t="s">
        <v>5959</v>
      </c>
      <c r="B1125" t="s">
        <v>260</v>
      </c>
      <c r="C1125" s="577">
        <v>0</v>
      </c>
      <c r="D1125" s="316">
        <v>1012741</v>
      </c>
      <c r="G1125" t="str">
        <f>_xlfn.XLOOKUP(A1125,'SKJULT DATA'!$O$10:$O$3274,'SKJULT DATA'!$B$10:$B$3274,"")</f>
        <v>Rent strøelsesanlæg</v>
      </c>
    </row>
    <row r="1126" spans="1:7" x14ac:dyDescent="0.35">
      <c r="A1126" t="s">
        <v>5963</v>
      </c>
      <c r="B1126" t="s">
        <v>260</v>
      </c>
      <c r="C1126" s="577">
        <v>0</v>
      </c>
      <c r="D1126" s="316">
        <v>1111698</v>
      </c>
      <c r="G1126" t="str">
        <f>_xlfn.XLOOKUP(A1126,'SKJULT DATA'!$O$10:$O$3274,'SKJULT DATA'!$B$10:$B$3274,"")</f>
        <v>Reolvasker - Atlantis</v>
      </c>
    </row>
    <row r="1127" spans="1:7" x14ac:dyDescent="0.35">
      <c r="A1127" t="s">
        <v>5968</v>
      </c>
      <c r="B1127" t="s">
        <v>260</v>
      </c>
      <c r="C1127" s="577">
        <v>0</v>
      </c>
      <c r="D1127" s="316">
        <v>2205081.4900000002</v>
      </c>
      <c r="G1127" t="str">
        <f>_xlfn.XLOOKUP(A1127,'SKJULT DATA'!$O$10:$O$3274,'SKJULT DATA'!$B$10:$B$3274,"")</f>
        <v>Flaskevasker, P-line</v>
      </c>
    </row>
    <row r="1128" spans="1:7" x14ac:dyDescent="0.35">
      <c r="A1128" t="s">
        <v>5972</v>
      </c>
      <c r="B1128" t="s">
        <v>260</v>
      </c>
      <c r="C1128" s="577">
        <v>0</v>
      </c>
      <c r="D1128" s="316">
        <v>2231809</v>
      </c>
      <c r="G1128" t="str">
        <f>_xlfn.XLOOKUP(A1128,'SKJULT DATA'!$O$10:$O$3274,'SKJULT DATA'!$B$10:$B$3274,"")</f>
        <v>Robotanlæg, tunnelvasker</v>
      </c>
    </row>
    <row r="1129" spans="1:7" x14ac:dyDescent="0.35">
      <c r="A1129" t="s">
        <v>5976</v>
      </c>
      <c r="B1129" t="s">
        <v>260</v>
      </c>
      <c r="C1129" s="577">
        <v>0</v>
      </c>
      <c r="D1129" s="316">
        <v>2231809</v>
      </c>
      <c r="G1129" t="str">
        <f>_xlfn.XLOOKUP(A1129,'SKJULT DATA'!$O$10:$O$3274,'SKJULT DATA'!$B$10:$B$3274,"")</f>
        <v>Robotanlæg, uren robot</v>
      </c>
    </row>
    <row r="1130" spans="1:7" x14ac:dyDescent="0.35">
      <c r="A1130" t="s">
        <v>5980</v>
      </c>
      <c r="B1130" t="s">
        <v>260</v>
      </c>
      <c r="C1130" s="577">
        <v>0</v>
      </c>
      <c r="D1130" s="316">
        <v>2231809</v>
      </c>
      <c r="G1130" t="str">
        <f>_xlfn.XLOOKUP(A1130,'SKJULT DATA'!$O$10:$O$3274,'SKJULT DATA'!$B$10:$B$3274,"")</f>
        <v>Robotanlæg, ren robot</v>
      </c>
    </row>
    <row r="1131" spans="1:7" x14ac:dyDescent="0.35">
      <c r="A1131" t="s">
        <v>5983</v>
      </c>
      <c r="B1131" t="s">
        <v>260</v>
      </c>
      <c r="C1131" s="577">
        <v>0</v>
      </c>
      <c r="D1131" s="316">
        <v>852660.77</v>
      </c>
      <c r="G1131" t="str">
        <f>_xlfn.XLOOKUP(A1131,'SKJULT DATA'!$O$10:$O$3274,'SKJULT DATA'!$B$10:$B$3274,"")</f>
        <v>Enkeltcuvette 1</v>
      </c>
    </row>
    <row r="1132" spans="1:7" x14ac:dyDescent="0.35">
      <c r="A1132" t="s">
        <v>5987</v>
      </c>
      <c r="B1132" t="s">
        <v>260</v>
      </c>
      <c r="C1132" s="577">
        <v>0</v>
      </c>
      <c r="D1132" s="316">
        <v>852660.95</v>
      </c>
      <c r="G1132" t="str">
        <f>_xlfn.XLOOKUP(A1132,'SKJULT DATA'!$O$10:$O$3274,'SKJULT DATA'!$B$10:$B$3274,"")</f>
        <v>Vådt depot 2 - enkeltcuvette</v>
      </c>
    </row>
    <row r="1133" spans="1:7" x14ac:dyDescent="0.35">
      <c r="A1133" t="s">
        <v>5991</v>
      </c>
      <c r="B1133" t="s">
        <v>260</v>
      </c>
      <c r="C1133" s="577">
        <v>0</v>
      </c>
      <c r="D1133" s="316">
        <v>904383.72</v>
      </c>
      <c r="G1133" t="str">
        <f>_xlfn.XLOOKUP(A1133,'SKJULT DATA'!$O$10:$O$3274,'SKJULT DATA'!$B$10:$B$3274,"")</f>
        <v>Dobbeltcuvette 1</v>
      </c>
    </row>
    <row r="1134" spans="1:7" x14ac:dyDescent="0.35">
      <c r="A1134" t="s">
        <v>5995</v>
      </c>
      <c r="B1134" t="s">
        <v>260</v>
      </c>
      <c r="C1134" s="577">
        <v>0</v>
      </c>
      <c r="D1134" s="316">
        <v>904383.72</v>
      </c>
      <c r="G1134" t="str">
        <f>_xlfn.XLOOKUP(A1134,'SKJULT DATA'!$O$10:$O$3274,'SKJULT DATA'!$B$10:$B$3274,"")</f>
        <v>Dobbeltcuvette 2</v>
      </c>
    </row>
    <row r="1135" spans="1:7" x14ac:dyDescent="0.35">
      <c r="A1135" t="s">
        <v>5998</v>
      </c>
      <c r="B1135" t="s">
        <v>260</v>
      </c>
      <c r="C1135" s="577">
        <v>0</v>
      </c>
      <c r="D1135" s="316">
        <v>904383.72</v>
      </c>
      <c r="G1135" t="str">
        <f>_xlfn.XLOOKUP(A1135,'SKJULT DATA'!$O$10:$O$3274,'SKJULT DATA'!$B$10:$B$3274,"")</f>
        <v>Dobbeltcuvette 3</v>
      </c>
    </row>
    <row r="1136" spans="1:7" x14ac:dyDescent="0.35">
      <c r="A1136" t="s">
        <v>6001</v>
      </c>
      <c r="B1136" t="s">
        <v>260</v>
      </c>
      <c r="C1136" s="577">
        <v>0</v>
      </c>
      <c r="D1136" s="316">
        <v>904383.72</v>
      </c>
      <c r="G1136" t="str">
        <f>_xlfn.XLOOKUP(A1136,'SKJULT DATA'!$O$10:$O$3274,'SKJULT DATA'!$B$10:$B$3274,"")</f>
        <v>Dobbeltcuvette 4</v>
      </c>
    </row>
    <row r="1137" spans="1:7" x14ac:dyDescent="0.35">
      <c r="A1137" t="s">
        <v>6004</v>
      </c>
      <c r="B1137" t="s">
        <v>260</v>
      </c>
      <c r="C1137" s="577">
        <v>0</v>
      </c>
      <c r="D1137" s="316">
        <v>904383.72</v>
      </c>
      <c r="G1137" t="str">
        <f>_xlfn.XLOOKUP(A1137,'SKJULT DATA'!$O$10:$O$3274,'SKJULT DATA'!$B$10:$B$3274,"")</f>
        <v>Dobbeltcuvette 5</v>
      </c>
    </row>
    <row r="1138" spans="1:7" x14ac:dyDescent="0.35">
      <c r="A1138" t="s">
        <v>6007</v>
      </c>
      <c r="B1138" t="s">
        <v>260</v>
      </c>
      <c r="C1138" s="577">
        <v>0</v>
      </c>
      <c r="D1138" s="316">
        <v>904383.72</v>
      </c>
      <c r="G1138" t="str">
        <f>_xlfn.XLOOKUP(A1138,'SKJULT DATA'!$O$10:$O$3274,'SKJULT DATA'!$B$10:$B$3274,"")</f>
        <v>Dobbeltcuvette 6</v>
      </c>
    </row>
    <row r="1139" spans="1:7" x14ac:dyDescent="0.35">
      <c r="A1139" t="s">
        <v>6010</v>
      </c>
      <c r="B1139" t="s">
        <v>1074</v>
      </c>
      <c r="C1139" s="577">
        <v>0</v>
      </c>
      <c r="D1139" s="316">
        <v>6101005.21</v>
      </c>
      <c r="G1139" t="str">
        <f>_xlfn.XLOOKUP(A1139,'SKJULT DATA'!$O$10:$O$3274,'SKJULT DATA'!$B$10:$B$3274,"")</f>
        <v>Tankgård</v>
      </c>
    </row>
    <row r="1140" spans="1:7" x14ac:dyDescent="0.35">
      <c r="A1140" t="s">
        <v>6013</v>
      </c>
      <c r="B1140" t="s">
        <v>1074</v>
      </c>
      <c r="C1140" s="577">
        <v>0</v>
      </c>
      <c r="D1140" s="316">
        <v>1175868</v>
      </c>
      <c r="G1140" t="str">
        <f>_xlfn.XLOOKUP(A1140,'SKJULT DATA'!$O$10:$O$3274,'SKJULT DATA'!$B$10:$B$3274,"")</f>
        <v>Blanderum</v>
      </c>
    </row>
    <row r="1141" spans="1:7" x14ac:dyDescent="0.35">
      <c r="A1141" t="s">
        <v>8681</v>
      </c>
      <c r="B1141" t="s">
        <v>152</v>
      </c>
      <c r="C1141" s="577">
        <v>1</v>
      </c>
      <c r="D1141" s="316">
        <v>428099.99</v>
      </c>
      <c r="G1141" t="str">
        <f>_xlfn.XLOOKUP(A1141,'SKJULT DATA'!$O$10:$O$3274,'SKJULT DATA'!$B$10:$B$3274,"")</f>
        <v>VANQUISH NEO SYSTEM</v>
      </c>
    </row>
    <row r="1142" spans="1:7" x14ac:dyDescent="0.35">
      <c r="A1142" t="s">
        <v>6016</v>
      </c>
      <c r="B1142" t="s">
        <v>260</v>
      </c>
      <c r="C1142" s="577">
        <v>1</v>
      </c>
      <c r="D1142" s="316">
        <v>174999.54</v>
      </c>
      <c r="G1142" t="str">
        <f>_xlfn.XLOOKUP(A1142,'SKJULT DATA'!$O$10:$O$3274,'SKJULT DATA'!$B$10:$B$3274,"")</f>
        <v>Tårn til ionkromatograf</v>
      </c>
    </row>
    <row r="1143" spans="1:7" x14ac:dyDescent="0.35">
      <c r="A1143" t="s">
        <v>6021</v>
      </c>
      <c r="B1143" t="s">
        <v>260</v>
      </c>
      <c r="C1143" s="577">
        <v>1</v>
      </c>
      <c r="D1143" s="316">
        <v>116167</v>
      </c>
      <c r="G1143" t="str">
        <f>_xlfn.XLOOKUP(A1143,'SKJULT DATA'!$O$10:$O$3274,'SKJULT DATA'!$B$10:$B$3274,"")</f>
        <v>Tissue dissociator/homogenizer</v>
      </c>
    </row>
    <row r="1144" spans="1:7" x14ac:dyDescent="0.35">
      <c r="A1144" t="s">
        <v>6028</v>
      </c>
      <c r="B1144" t="s">
        <v>152</v>
      </c>
      <c r="C1144" s="577">
        <v>1</v>
      </c>
      <c r="D1144" s="316">
        <v>104948</v>
      </c>
      <c r="G1144" t="str">
        <f>_xlfn.XLOOKUP(A1144,'SKJULT DATA'!$O$10:$O$3274,'SKJULT DATA'!$B$10:$B$3274,"")</f>
        <v>Ovn</v>
      </c>
    </row>
    <row r="1145" spans="1:7" x14ac:dyDescent="0.35">
      <c r="A1145" t="s">
        <v>6034</v>
      </c>
      <c r="B1145" t="s">
        <v>163</v>
      </c>
      <c r="C1145" s="577">
        <v>1</v>
      </c>
      <c r="D1145" s="316">
        <v>435247.44</v>
      </c>
      <c r="G1145" t="str">
        <f>_xlfn.XLOOKUP(A1145,'SKJULT DATA'!$O$10:$O$3274,'SKJULT DATA'!$B$10:$B$3274,"")</f>
        <v>Multi-Mode Microplate Reader</v>
      </c>
    </row>
    <row r="1146" spans="1:7" x14ac:dyDescent="0.35">
      <c r="A1146" t="s">
        <v>6041</v>
      </c>
      <c r="B1146" t="s">
        <v>163</v>
      </c>
      <c r="C1146" s="577">
        <v>1</v>
      </c>
      <c r="D1146" s="316">
        <v>1315000</v>
      </c>
      <c r="G1146" t="str">
        <f>_xlfn.XLOOKUP(A1146,'SKJULT DATA'!$O$10:$O$3274,'SKJULT DATA'!$B$10:$B$3274,"")</f>
        <v>Flow cytometer til analyse af celler</v>
      </c>
    </row>
    <row r="1147" spans="1:7" x14ac:dyDescent="0.35">
      <c r="A1147" t="s">
        <v>6047</v>
      </c>
      <c r="B1147" t="s">
        <v>163</v>
      </c>
      <c r="C1147" s="577">
        <v>1</v>
      </c>
      <c r="D1147" s="316">
        <v>157609</v>
      </c>
      <c r="G1147" t="str">
        <f>_xlfn.XLOOKUP(A1147,'SKJULT DATA'!$O$10:$O$3274,'SKJULT DATA'!$B$10:$B$3274,"")</f>
        <v>Vibratom m. lyskilde</v>
      </c>
    </row>
    <row r="1148" spans="1:7" x14ac:dyDescent="0.35">
      <c r="A1148" t="s">
        <v>6052</v>
      </c>
      <c r="B1148" t="s">
        <v>163</v>
      </c>
      <c r="C1148" s="577">
        <v>1</v>
      </c>
      <c r="D1148" s="316">
        <v>205590</v>
      </c>
      <c r="G1148" t="str">
        <f>_xlfn.XLOOKUP(A1148,'SKJULT DATA'!$O$10:$O$3274,'SKJULT DATA'!$B$10:$B$3274,"")</f>
        <v>Real Time q-PCR maskine</v>
      </c>
    </row>
    <row r="1149" spans="1:7" x14ac:dyDescent="0.35">
      <c r="A1149" t="s">
        <v>6058</v>
      </c>
      <c r="B1149" t="s">
        <v>163</v>
      </c>
      <c r="C1149" s="577">
        <v>0</v>
      </c>
      <c r="D1149" s="316">
        <v>171923.63</v>
      </c>
      <c r="G1149" t="str">
        <f>_xlfn.XLOOKUP(A1149,'SKJULT DATA'!$O$10:$O$3274,'SKJULT DATA'!$B$10:$B$3274,"")</f>
        <v>Robotarm, robot controller og force torque sensor  - anlæg 2</v>
      </c>
    </row>
    <row r="1150" spans="1:7" x14ac:dyDescent="0.35">
      <c r="A1150" t="s">
        <v>6061</v>
      </c>
      <c r="B1150" t="s">
        <v>163</v>
      </c>
      <c r="C1150" s="577">
        <v>0</v>
      </c>
      <c r="D1150" s="316">
        <v>227104.73</v>
      </c>
      <c r="G1150" t="str">
        <f>_xlfn.XLOOKUP(A1150,'SKJULT DATA'!$O$10:$O$3274,'SKJULT DATA'!$B$10:$B$3274,"")</f>
        <v>Time-correlated Single Photon Counting System</v>
      </c>
    </row>
    <row r="1151" spans="1:7" x14ac:dyDescent="0.35">
      <c r="A1151" t="s">
        <v>6065</v>
      </c>
      <c r="B1151" t="s">
        <v>152</v>
      </c>
      <c r="C1151" s="577">
        <v>0</v>
      </c>
      <c r="D1151" s="316">
        <v>199698.81</v>
      </c>
      <c r="G1151" t="str">
        <f>_xlfn.XLOOKUP(A1151,'SKJULT DATA'!$O$10:$O$3274,'SKJULT DATA'!$B$10:$B$3274,"")</f>
        <v>Dronemotor teststand</v>
      </c>
    </row>
    <row r="1152" spans="1:7" x14ac:dyDescent="0.35">
      <c r="A1152" t="s">
        <v>6070</v>
      </c>
      <c r="B1152" t="s">
        <v>2190</v>
      </c>
      <c r="C1152" s="577">
        <v>1</v>
      </c>
      <c r="D1152" s="316">
        <v>369600</v>
      </c>
      <c r="G1152" t="str">
        <f>_xlfn.XLOOKUP(A1152,'SKJULT DATA'!$O$10:$O$3274,'SKJULT DATA'!$B$10:$B$3274,"")</f>
        <v>COMSOL licens</v>
      </c>
    </row>
    <row r="1153" spans="1:7" x14ac:dyDescent="0.35">
      <c r="A1153" t="s">
        <v>6074</v>
      </c>
      <c r="B1153" t="s">
        <v>163</v>
      </c>
      <c r="C1153" s="577">
        <v>1</v>
      </c>
      <c r="D1153" s="316">
        <v>100000</v>
      </c>
      <c r="G1153" t="str">
        <f>_xlfn.XLOOKUP(A1153,'SKJULT DATA'!$O$10:$O$3274,'SKJULT DATA'!$B$10:$B$3274,"")</f>
        <v>Bioimpedance måler</v>
      </c>
    </row>
    <row r="1154" spans="1:7" x14ac:dyDescent="0.35">
      <c r="A1154" t="s">
        <v>6083</v>
      </c>
      <c r="B1154" t="s">
        <v>260</v>
      </c>
      <c r="C1154" s="577">
        <v>1</v>
      </c>
      <c r="D1154" s="316">
        <v>769432</v>
      </c>
      <c r="G1154" t="str">
        <f>_xlfn.XLOOKUP(A1154,'SKJULT DATA'!$O$10:$O$3274,'SKJULT DATA'!$B$10:$B$3274,"")</f>
        <v>Lytteboks (small audiometric room)</v>
      </c>
    </row>
    <row r="1155" spans="1:7" x14ac:dyDescent="0.35">
      <c r="A1155" t="s">
        <v>6086</v>
      </c>
      <c r="B1155" t="s">
        <v>260</v>
      </c>
      <c r="C1155" s="577">
        <v>1</v>
      </c>
      <c r="D1155" s="316">
        <v>769432</v>
      </c>
      <c r="G1155" t="str">
        <f>_xlfn.XLOOKUP(A1155,'SKJULT DATA'!$O$10:$O$3274,'SKJULT DATA'!$B$10:$B$3274,"")</f>
        <v>Lytteboks (large audiometric room)</v>
      </c>
    </row>
    <row r="1156" spans="1:7" x14ac:dyDescent="0.35">
      <c r="A1156" t="s">
        <v>6088</v>
      </c>
      <c r="B1156" t="s">
        <v>163</v>
      </c>
      <c r="C1156" s="577">
        <v>1</v>
      </c>
      <c r="D1156" s="316">
        <v>818019.99</v>
      </c>
      <c r="G1156" t="str">
        <f>_xlfn.XLOOKUP(A1156,'SKJULT DATA'!$O$10:$O$3274,'SKJULT DATA'!$B$10:$B$3274,"")</f>
        <v>Flervinkellysspredningsdetektor</v>
      </c>
    </row>
    <row r="1157" spans="1:7" x14ac:dyDescent="0.35">
      <c r="A1157" t="s">
        <v>8682</v>
      </c>
      <c r="B1157" t="s">
        <v>152</v>
      </c>
      <c r="C1157" s="577">
        <v>1</v>
      </c>
      <c r="D1157" s="316">
        <v>216034</v>
      </c>
      <c r="G1157" t="str">
        <f>_xlfn.XLOOKUP(A1157,'SKJULT DATA'!$O$10:$O$3274,'SKJULT DATA'!$B$10:$B$3274,"")</f>
        <v>Pippeteringsrobot</v>
      </c>
    </row>
    <row r="1158" spans="1:7" x14ac:dyDescent="0.35">
      <c r="A1158" t="s">
        <v>6093</v>
      </c>
      <c r="B1158" t="s">
        <v>163</v>
      </c>
      <c r="C1158" s="577">
        <v>0</v>
      </c>
      <c r="D1158" s="316">
        <v>1067910.81</v>
      </c>
      <c r="G1158" t="str">
        <f>_xlfn.XLOOKUP(A1158,'SKJULT DATA'!$O$10:$O$3274,'SKJULT DATA'!$B$10:$B$3274,"")</f>
        <v>10x HPC noder</v>
      </c>
    </row>
    <row r="1159" spans="1:7" x14ac:dyDescent="0.35">
      <c r="A1159" t="s">
        <v>6097</v>
      </c>
      <c r="B1159" t="s">
        <v>260</v>
      </c>
      <c r="C1159" s="577">
        <v>1</v>
      </c>
      <c r="D1159" s="316">
        <v>9090468.9100000001</v>
      </c>
      <c r="G1159" t="str">
        <f>_xlfn.XLOOKUP(A1159,'SKJULT DATA'!$O$10:$O$3274,'SKJULT DATA'!$B$10:$B$3274,"")</f>
        <v>3D MINFLUX nanoscope system</v>
      </c>
    </row>
    <row r="1160" spans="1:7" x14ac:dyDescent="0.35">
      <c r="A1160" t="s">
        <v>6101</v>
      </c>
      <c r="B1160" t="s">
        <v>163</v>
      </c>
      <c r="C1160" s="577">
        <v>1</v>
      </c>
      <c r="D1160" s="316">
        <v>197738.72</v>
      </c>
      <c r="G1160" t="str">
        <f>_xlfn.XLOOKUP(A1160,'SKJULT DATA'!$O$10:$O$3274,'SKJULT DATA'!$B$10:$B$3274,"")</f>
        <v>Thermografisk kamera system</v>
      </c>
    </row>
    <row r="1161" spans="1:7" x14ac:dyDescent="0.35">
      <c r="A1161" t="s">
        <v>6106</v>
      </c>
      <c r="B1161" t="s">
        <v>260</v>
      </c>
      <c r="C1161" s="577">
        <v>1</v>
      </c>
      <c r="D1161" s="316">
        <v>132191.23000000001</v>
      </c>
      <c r="G1161" t="str">
        <f>_xlfn.XLOOKUP(A1161,'SKJULT DATA'!$O$10:$O$3274,'SKJULT DATA'!$B$10:$B$3274,"")</f>
        <v>500kHz Forstærker</v>
      </c>
    </row>
    <row r="1162" spans="1:7" x14ac:dyDescent="0.35">
      <c r="A1162" t="s">
        <v>6112</v>
      </c>
      <c r="B1162" t="s">
        <v>260</v>
      </c>
      <c r="C1162" s="577">
        <v>0</v>
      </c>
      <c r="D1162" s="316">
        <v>627460</v>
      </c>
      <c r="G1162" t="str">
        <f>_xlfn.XLOOKUP(A1162,'SKJULT DATA'!$O$10:$O$3274,'SKJULT DATA'!$B$10:$B$3274,"")</f>
        <v>Autoklave til laboratorie brug</v>
      </c>
    </row>
    <row r="1163" spans="1:7" x14ac:dyDescent="0.35">
      <c r="A1163" t="s">
        <v>6116</v>
      </c>
      <c r="B1163" t="s">
        <v>260</v>
      </c>
      <c r="C1163" s="577">
        <v>1</v>
      </c>
      <c r="D1163" s="316">
        <v>1526032.3</v>
      </c>
      <c r="G1163" t="str">
        <f>_xlfn.XLOOKUP(A1163,'SKJULT DATA'!$O$10:$O$3274,'SKJULT DATA'!$B$10:$B$3274,"")</f>
        <v>Fategue Tester</v>
      </c>
    </row>
    <row r="1164" spans="1:7" x14ac:dyDescent="0.35">
      <c r="A1164" t="s">
        <v>6121</v>
      </c>
      <c r="B1164" t="s">
        <v>260</v>
      </c>
      <c r="C1164" s="577">
        <v>1</v>
      </c>
      <c r="D1164" s="316">
        <v>349681</v>
      </c>
      <c r="G1164" t="str">
        <f>_xlfn.XLOOKUP(A1164,'SKJULT DATA'!$O$10:$O$3274,'SKJULT DATA'!$B$10:$B$3274,"")</f>
        <v>vindmølle simulator system</v>
      </c>
    </row>
    <row r="1165" spans="1:7" x14ac:dyDescent="0.35">
      <c r="A1165" t="s">
        <v>6126</v>
      </c>
      <c r="B1165" t="s">
        <v>260</v>
      </c>
      <c r="C1165" s="577">
        <v>1</v>
      </c>
      <c r="D1165" s="316">
        <v>269692.5</v>
      </c>
      <c r="G1165" t="str">
        <f>_xlfn.XLOOKUP(A1165,'SKJULT DATA'!$O$10:$O$3274,'SKJULT DATA'!$B$10:$B$3274,"")</f>
        <v>Programerbar strømforsyning</v>
      </c>
    </row>
    <row r="1166" spans="1:7" x14ac:dyDescent="0.35">
      <c r="A1166" t="s">
        <v>6131</v>
      </c>
      <c r="B1166" t="s">
        <v>152</v>
      </c>
      <c r="C1166" s="577">
        <v>1</v>
      </c>
      <c r="D1166" s="316">
        <v>223119</v>
      </c>
      <c r="G1166" t="str">
        <f>_xlfn.XLOOKUP(A1166,'SKJULT DATA'!$O$10:$O$3274,'SKJULT DATA'!$B$10:$B$3274,"")</f>
        <v>Kuglemølle / centrifuge</v>
      </c>
    </row>
    <row r="1167" spans="1:7" x14ac:dyDescent="0.35">
      <c r="A1167" t="s">
        <v>6137</v>
      </c>
      <c r="B1167" t="s">
        <v>260</v>
      </c>
      <c r="C1167" s="577">
        <v>1</v>
      </c>
      <c r="D1167" s="316">
        <v>368835.4</v>
      </c>
      <c r="G1167" t="str">
        <f>_xlfn.XLOOKUP(A1167,'SKJULT DATA'!$O$10:$O$3274,'SKJULT DATA'!$B$10:$B$3274,"")</f>
        <v>Impedance Analyzer</v>
      </c>
    </row>
    <row r="1168" spans="1:7" x14ac:dyDescent="0.35">
      <c r="A1168" t="s">
        <v>6142</v>
      </c>
      <c r="B1168" t="s">
        <v>163</v>
      </c>
      <c r="C1168" s="577">
        <v>0</v>
      </c>
      <c r="D1168" s="316">
        <v>183954.72</v>
      </c>
      <c r="G1168" t="str">
        <f>_xlfn.XLOOKUP(A1168,'SKJULT DATA'!$O$10:$O$3274,'SKJULT DATA'!$B$10:$B$3274,"")</f>
        <v>2x HPC noder</v>
      </c>
    </row>
    <row r="1169" spans="1:7" x14ac:dyDescent="0.35">
      <c r="A1169" t="s">
        <v>6145</v>
      </c>
      <c r="B1169" t="s">
        <v>260</v>
      </c>
      <c r="C1169" s="577">
        <v>0</v>
      </c>
      <c r="D1169" s="316">
        <v>123961.37</v>
      </c>
      <c r="G1169" t="str">
        <f>_xlfn.XLOOKUP(A1169,'SKJULT DATA'!$O$10:$O$3274,'SKJULT DATA'!$B$10:$B$3274,"")</f>
        <v>KEN IQ4 m tørremodul, gnaver</v>
      </c>
    </row>
    <row r="1170" spans="1:7" x14ac:dyDescent="0.35">
      <c r="A1170" t="s">
        <v>957</v>
      </c>
      <c r="B1170" t="s">
        <v>260</v>
      </c>
      <c r="C1170" s="577">
        <v>0</v>
      </c>
      <c r="D1170" s="316">
        <v>123961.37</v>
      </c>
      <c r="G1170" t="str">
        <f>_xlfn.XLOOKUP(A1170,'SKJULT DATA'!$O$10:$O$3274,'SKJULT DATA'!$B$10:$B$3274,"")</f>
        <v>KEN IQ4 m tørremodul, stordyr</v>
      </c>
    </row>
    <row r="1171" spans="1:7" x14ac:dyDescent="0.35">
      <c r="A1171" t="s">
        <v>8683</v>
      </c>
      <c r="B1171" t="s">
        <v>152</v>
      </c>
      <c r="C1171" s="577">
        <v>1</v>
      </c>
      <c r="D1171" s="316">
        <v>218838</v>
      </c>
      <c r="G1171" t="str">
        <f>_xlfn.XLOOKUP(A1171,'SKJULT DATA'!$O$10:$O$3274,'SKJULT DATA'!$B$10:$B$3274,"")</f>
        <v>qPCR instrument</v>
      </c>
    </row>
    <row r="1172" spans="1:7" x14ac:dyDescent="0.35">
      <c r="A1172" t="s">
        <v>6149</v>
      </c>
      <c r="B1172" t="s">
        <v>152</v>
      </c>
      <c r="C1172" s="577">
        <v>1</v>
      </c>
      <c r="D1172" s="316">
        <v>229574.58</v>
      </c>
      <c r="G1172" t="str">
        <f>_xlfn.XLOOKUP(A1172,'SKJULT DATA'!$O$10:$O$3274,'SKJULT DATA'!$B$10:$B$3274,"")</f>
        <v>Måleudstyr til Solceller</v>
      </c>
    </row>
    <row r="1173" spans="1:7" x14ac:dyDescent="0.35">
      <c r="A1173" t="s">
        <v>6156</v>
      </c>
      <c r="B1173" t="s">
        <v>1074</v>
      </c>
      <c r="C1173" s="577">
        <v>0</v>
      </c>
      <c r="D1173" s="316">
        <v>857763</v>
      </c>
      <c r="G1173" t="str">
        <f>_xlfn.XLOOKUP(A1173,'SKJULT DATA'!$O$10:$O$3274,'SKJULT DATA'!$B$10:$B$3274,"")</f>
        <v>Nyt VENT-anlæg V101 i bygning 26 i forbindelse med renovering , Campus Life</v>
      </c>
    </row>
    <row r="1174" spans="1:7" x14ac:dyDescent="0.35">
      <c r="A1174" t="s">
        <v>6159</v>
      </c>
      <c r="B1174" t="s">
        <v>152</v>
      </c>
      <c r="C1174" s="577">
        <v>0</v>
      </c>
      <c r="D1174" s="316">
        <v>287936</v>
      </c>
      <c r="G1174" t="str">
        <f>_xlfn.XLOOKUP(A1174,'SKJULT DATA'!$O$10:$O$3274,'SKJULT DATA'!$B$10:$B$3274,"")</f>
        <v>Kamerasystem</v>
      </c>
    </row>
    <row r="1175" spans="1:7" x14ac:dyDescent="0.35">
      <c r="A1175" t="s">
        <v>8684</v>
      </c>
      <c r="B1175" t="s">
        <v>152</v>
      </c>
      <c r="C1175" s="577">
        <v>1</v>
      </c>
      <c r="D1175" s="316">
        <v>454877.99</v>
      </c>
      <c r="G1175" t="str">
        <f>_xlfn.XLOOKUP(A1175,'SKJULT DATA'!$O$10:$O$3274,'SKJULT DATA'!$B$10:$B$3274,"")</f>
        <v>Bord NMR</v>
      </c>
    </row>
    <row r="1176" spans="1:7" x14ac:dyDescent="0.35">
      <c r="A1176" t="s">
        <v>8685</v>
      </c>
      <c r="B1176" t="s">
        <v>152</v>
      </c>
      <c r="C1176" s="577">
        <v>1</v>
      </c>
      <c r="D1176" s="316">
        <v>209719.56</v>
      </c>
      <c r="G1176" t="str">
        <f>_xlfn.XLOOKUP(A1176,'SKJULT DATA'!$O$10:$O$3274,'SKJULT DATA'!$B$10:$B$3274,"")</f>
        <v>Sutter instruments Laser pulle</v>
      </c>
    </row>
    <row r="1177" spans="1:7" x14ac:dyDescent="0.35">
      <c r="A1177" t="s">
        <v>6164</v>
      </c>
      <c r="B1177" t="s">
        <v>260</v>
      </c>
      <c r="C1177" s="577">
        <v>0</v>
      </c>
      <c r="D1177" s="316">
        <v>197246.96</v>
      </c>
      <c r="G1177" t="str">
        <f>_xlfn.XLOOKUP(A1177,'SKJULT DATA'!$O$10:$O$3274,'SKJULT DATA'!$B$10:$B$3274,"")</f>
        <v>IQ5 maskiner</v>
      </c>
    </row>
    <row r="1178" spans="1:7" x14ac:dyDescent="0.35">
      <c r="A1178" t="s">
        <v>6170</v>
      </c>
      <c r="B1178" t="s">
        <v>260</v>
      </c>
      <c r="C1178" s="577">
        <v>0</v>
      </c>
      <c r="D1178" s="316">
        <v>197246.97</v>
      </c>
      <c r="G1178" t="str">
        <f>_xlfn.XLOOKUP(A1178,'SKJULT DATA'!$O$10:$O$3274,'SKJULT DATA'!$B$10:$B$3274,"")</f>
        <v>IQ5 maskine</v>
      </c>
    </row>
    <row r="1179" spans="1:7" x14ac:dyDescent="0.35">
      <c r="A1179" t="s">
        <v>6174</v>
      </c>
      <c r="B1179" t="s">
        <v>260</v>
      </c>
      <c r="C1179" s="577">
        <v>0</v>
      </c>
      <c r="D1179" s="316">
        <v>830603.3</v>
      </c>
      <c r="G1179" t="str">
        <f>_xlfn.XLOOKUP(A1179,'SKJULT DATA'!$O$10:$O$3274,'SKJULT DATA'!$B$10:$B$3274,"")</f>
        <v>Autoklave, OP store dyr</v>
      </c>
    </row>
    <row r="1180" spans="1:7" x14ac:dyDescent="0.35">
      <c r="A1180" t="s">
        <v>6179</v>
      </c>
      <c r="B1180" t="s">
        <v>260</v>
      </c>
      <c r="C1180" s="577">
        <v>0</v>
      </c>
      <c r="D1180" s="316">
        <v>835604.5</v>
      </c>
      <c r="G1180" t="str">
        <f>_xlfn.XLOOKUP(A1180,'SKJULT DATA'!$O$10:$O$3274,'SKJULT DATA'!$B$10:$B$3274,"")</f>
        <v>Autoklave, GM02</v>
      </c>
    </row>
    <row r="1181" spans="1:7" x14ac:dyDescent="0.35">
      <c r="A1181" t="s">
        <v>6183</v>
      </c>
      <c r="B1181" t="s">
        <v>260</v>
      </c>
      <c r="C1181" s="577">
        <v>0</v>
      </c>
      <c r="D1181" s="316">
        <v>2433693</v>
      </c>
      <c r="G1181" t="str">
        <f>_xlfn.XLOOKUP(A1181,'SKJULT DATA'!$O$10:$O$3274,'SKJULT DATA'!$B$10:$B$3274,"")</f>
        <v>Autoklave, SPF</v>
      </c>
    </row>
    <row r="1182" spans="1:7" x14ac:dyDescent="0.35">
      <c r="A1182" t="s">
        <v>6187</v>
      </c>
      <c r="B1182" t="s">
        <v>260</v>
      </c>
      <c r="C1182" s="577">
        <v>0</v>
      </c>
      <c r="D1182" s="316">
        <v>3364489.71</v>
      </c>
      <c r="G1182" t="str">
        <f>_xlfn.XLOOKUP(A1182,'SKJULT DATA'!$O$10:$O$3274,'SKJULT DATA'!$B$10:$B$3274,"")</f>
        <v>Autoklave, vaskerum</v>
      </c>
    </row>
    <row r="1183" spans="1:7" x14ac:dyDescent="0.35">
      <c r="A1183" t="s">
        <v>8686</v>
      </c>
      <c r="B1183" t="s">
        <v>152</v>
      </c>
      <c r="C1183" s="577">
        <v>1</v>
      </c>
      <c r="D1183" s="316">
        <v>2098024.2000000002</v>
      </c>
      <c r="G1183" t="str">
        <f>_xlfn.XLOOKUP(A1183,'SKJULT DATA'!$O$10:$O$3274,'SKJULT DATA'!$B$10:$B$3274,"")</f>
        <v>Triple Quadrupole</v>
      </c>
    </row>
    <row r="1184" spans="1:7" x14ac:dyDescent="0.35">
      <c r="A1184" t="s">
        <v>6191</v>
      </c>
      <c r="B1184" t="s">
        <v>152</v>
      </c>
      <c r="C1184" s="577">
        <v>1</v>
      </c>
      <c r="D1184" s="316">
        <v>641276.27</v>
      </c>
      <c r="G1184" t="str">
        <f>_xlfn.XLOOKUP(A1184,'SKJULT DATA'!$O$10:$O$3274,'SKJULT DATA'!$B$10:$B$3274,"")</f>
        <v>HPLC analysemaskine</v>
      </c>
    </row>
    <row r="1185" spans="1:7" x14ac:dyDescent="0.35">
      <c r="A1185" t="s">
        <v>995</v>
      </c>
      <c r="B1185" t="s">
        <v>152</v>
      </c>
      <c r="C1185" s="577">
        <v>1</v>
      </c>
      <c r="D1185" s="316">
        <v>136369.48000000001</v>
      </c>
      <c r="G1185" t="str">
        <f>_xlfn.XLOOKUP(A1185,'SKJULT DATA'!$O$10:$O$3274,'SKJULT DATA'!$B$10:$B$3274,"")</f>
        <v>OMK - OMK - omk til anlægsart projekt</v>
      </c>
    </row>
    <row r="1186" spans="1:7" x14ac:dyDescent="0.35">
      <c r="A1186" t="s">
        <v>6197</v>
      </c>
      <c r="B1186" t="s">
        <v>152</v>
      </c>
      <c r="C1186" s="577">
        <v>1</v>
      </c>
      <c r="D1186" s="316">
        <v>1199450</v>
      </c>
      <c r="G1186" t="str">
        <f>_xlfn.XLOOKUP(A1186,'SKJULT DATA'!$O$10:$O$3274,'SKJULT DATA'!$B$10:$B$3274,"")</f>
        <v>Metal 3D Printer</v>
      </c>
    </row>
    <row r="1187" spans="1:7" x14ac:dyDescent="0.35">
      <c r="A1187" t="s">
        <v>6202</v>
      </c>
      <c r="B1187" t="s">
        <v>152</v>
      </c>
      <c r="C1187" s="577">
        <v>1</v>
      </c>
      <c r="D1187" s="316">
        <v>452354.37</v>
      </c>
      <c r="G1187" t="str">
        <f>_xlfn.XLOOKUP(A1187,'SKJULT DATA'!$O$10:$O$3274,'SKJULT DATA'!$B$10:$B$3274,"")</f>
        <v>Udstyr til måling af kropskomposition</v>
      </c>
    </row>
    <row r="1188" spans="1:7" x14ac:dyDescent="0.35">
      <c r="A1188" t="s">
        <v>6208</v>
      </c>
      <c r="B1188" t="s">
        <v>163</v>
      </c>
      <c r="C1188" s="577">
        <v>1</v>
      </c>
      <c r="D1188" s="316">
        <v>160265.60000000001</v>
      </c>
      <c r="G1188" t="str">
        <f>_xlfn.XLOOKUP(A1188,'SKJULT DATA'!$O$10:$O$3274,'SKJULT DATA'!$B$10:$B$3274,"")</f>
        <v>Adjustable pump laser</v>
      </c>
    </row>
    <row r="1189" spans="1:7" x14ac:dyDescent="0.35">
      <c r="A1189" t="s">
        <v>6214</v>
      </c>
      <c r="B1189" t="s">
        <v>260</v>
      </c>
      <c r="C1189" s="577">
        <v>0</v>
      </c>
      <c r="D1189" s="316">
        <v>993500</v>
      </c>
      <c r="G1189" t="str">
        <f>_xlfn.XLOOKUP(A1189,'SKJULT DATA'!$O$10:$O$3274,'SKJULT DATA'!$B$10:$B$3274,"")</f>
        <v>Reoler til knogler i.f.m. flytning til P.L. Brandts Alle 2</v>
      </c>
    </row>
    <row r="1190" spans="1:7" x14ac:dyDescent="0.35">
      <c r="A1190" t="s">
        <v>8687</v>
      </c>
      <c r="B1190" t="s">
        <v>163</v>
      </c>
      <c r="C1190" s="577">
        <v>0</v>
      </c>
      <c r="D1190" s="316">
        <v>965140</v>
      </c>
      <c r="G1190" t="str">
        <f>_xlfn.XLOOKUP(A1190,'SKJULT DATA'!$O$10:$O$3274,'SKJULT DATA'!$B$10:$B$3274,"")</f>
        <v>In Vivo Imaging System (IVIS)</v>
      </c>
    </row>
    <row r="1191" spans="1:7" x14ac:dyDescent="0.35">
      <c r="A1191" t="s">
        <v>6217</v>
      </c>
      <c r="B1191" t="s">
        <v>163</v>
      </c>
      <c r="C1191" s="577">
        <v>0</v>
      </c>
      <c r="D1191" s="316">
        <v>148200</v>
      </c>
      <c r="G1191" t="str">
        <f>_xlfn.XLOOKUP(A1191,'SKJULT DATA'!$O$10:$O$3274,'SKJULT DATA'!$B$10:$B$3274,"")</f>
        <v>Robotarm og controller</v>
      </c>
    </row>
    <row r="1192" spans="1:7" x14ac:dyDescent="0.35">
      <c r="A1192" t="s">
        <v>6222</v>
      </c>
      <c r="B1192" t="s">
        <v>163</v>
      </c>
      <c r="C1192" s="577">
        <v>1</v>
      </c>
      <c r="D1192" s="316">
        <v>149300</v>
      </c>
      <c r="G1192" t="str">
        <f>_xlfn.XLOOKUP(A1192,'SKJULT DATA'!$O$10:$O$3274,'SKJULT DATA'!$B$10:$B$3274,"")</f>
        <v>Robotarm og controller</v>
      </c>
    </row>
    <row r="1193" spans="1:7" x14ac:dyDescent="0.35">
      <c r="A1193" t="s">
        <v>6225</v>
      </c>
      <c r="B1193" t="s">
        <v>260</v>
      </c>
      <c r="C1193" s="577">
        <v>1</v>
      </c>
      <c r="D1193" s="316">
        <v>230000</v>
      </c>
      <c r="G1193" t="str">
        <f>_xlfn.XLOOKUP(A1193,'SKJULT DATA'!$O$10:$O$3274,'SKJULT DATA'!$B$10:$B$3274,"")</f>
        <v>Robot</v>
      </c>
    </row>
    <row r="1194" spans="1:7" x14ac:dyDescent="0.35">
      <c r="A1194" t="s">
        <v>6230</v>
      </c>
      <c r="B1194" t="s">
        <v>163</v>
      </c>
      <c r="C1194" s="577">
        <v>0</v>
      </c>
      <c r="D1194" s="316">
        <v>451652</v>
      </c>
      <c r="G1194" t="str">
        <f>_xlfn.XLOOKUP(A1194,'SKJULT DATA'!$O$10:$O$3274,'SKJULT DATA'!$B$10:$B$3274,"")</f>
        <v>Backup servere 2022</v>
      </c>
    </row>
    <row r="1195" spans="1:7" x14ac:dyDescent="0.35">
      <c r="A1195" t="s">
        <v>6235</v>
      </c>
      <c r="B1195" t="s">
        <v>163</v>
      </c>
      <c r="C1195" s="577">
        <v>0</v>
      </c>
      <c r="D1195" s="316">
        <v>349251</v>
      </c>
      <c r="G1195" t="str">
        <f>_xlfn.XLOOKUP(A1195,'SKJULT DATA'!$O$10:$O$3274,'SKJULT DATA'!$B$10:$B$3274,"")</f>
        <v>Data servere 2022</v>
      </c>
    </row>
    <row r="1196" spans="1:7" x14ac:dyDescent="0.35">
      <c r="A1196" t="s">
        <v>6240</v>
      </c>
      <c r="B1196" t="s">
        <v>327</v>
      </c>
      <c r="C1196" s="577">
        <v>0</v>
      </c>
      <c r="D1196" s="316">
        <v>414521.95</v>
      </c>
      <c r="G1196" t="str">
        <f>_xlfn.XLOOKUP(A1196,'SKJULT DATA'!$O$10:$O$3274,'SKJULT DATA'!$B$10:$B$3274,"")</f>
        <v>Fiberudbygning og forbedring på Campus Alsion</v>
      </c>
    </row>
    <row r="1197" spans="1:7" x14ac:dyDescent="0.35">
      <c r="A1197" t="s">
        <v>6244</v>
      </c>
      <c r="B1197" t="s">
        <v>163</v>
      </c>
      <c r="C1197" s="577">
        <v>0</v>
      </c>
      <c r="D1197" s="316">
        <v>1101614</v>
      </c>
      <c r="G1197" t="str">
        <f>_xlfn.XLOOKUP(A1197,'SKJULT DATA'!$O$10:$O$3274,'SKJULT DATA'!$B$10:$B$3274,"")</f>
        <v>Opgradering af Vmware inkl storage</v>
      </c>
    </row>
    <row r="1198" spans="1:7" x14ac:dyDescent="0.35">
      <c r="A1198" t="s">
        <v>6247</v>
      </c>
      <c r="B1198" t="s">
        <v>163</v>
      </c>
      <c r="C1198" s="577">
        <v>0</v>
      </c>
      <c r="D1198" s="316">
        <v>703921.62</v>
      </c>
      <c r="G1198" t="str">
        <f>_xlfn.XLOOKUP(A1198,'SKJULT DATA'!$O$10:$O$3274,'SKJULT DATA'!$B$10:$B$3274,"")</f>
        <v>Vindvæg (lodret vindtunnel)</v>
      </c>
    </row>
    <row r="1199" spans="1:7" x14ac:dyDescent="0.35">
      <c r="A1199" t="s">
        <v>6252</v>
      </c>
      <c r="B1199" t="s">
        <v>260</v>
      </c>
      <c r="C1199" s="577">
        <v>0</v>
      </c>
      <c r="D1199" s="316">
        <v>161350</v>
      </c>
      <c r="G1199" t="str">
        <f>_xlfn.XLOOKUP(A1199,'SKJULT DATA'!$O$10:$O$3274,'SKJULT DATA'!$B$10:$B$3274,"")</f>
        <v>Køb af granulator til plast</v>
      </c>
    </row>
    <row r="1200" spans="1:7" x14ac:dyDescent="0.35">
      <c r="A1200" t="s">
        <v>6259</v>
      </c>
      <c r="B1200" t="s">
        <v>152</v>
      </c>
      <c r="C1200" s="577">
        <v>1</v>
      </c>
      <c r="D1200" s="316">
        <v>758082.86</v>
      </c>
      <c r="G1200" t="str">
        <f>_xlfn.XLOOKUP(A1200,'SKJULT DATA'!$O$10:$O$3274,'SKJULT DATA'!$B$10:$B$3274,"")</f>
        <v>UV spektraphotometer med fire fiber prober</v>
      </c>
    </row>
    <row r="1201" spans="1:7" x14ac:dyDescent="0.35">
      <c r="A1201" t="s">
        <v>6266</v>
      </c>
      <c r="B1201" t="s">
        <v>260</v>
      </c>
      <c r="C1201" s="577">
        <v>1</v>
      </c>
      <c r="D1201" s="316">
        <v>177280.7</v>
      </c>
      <c r="G1201" t="str">
        <f>_xlfn.XLOOKUP(A1201,'SKJULT DATA'!$O$10:$O$3274,'SKJULT DATA'!$B$10:$B$3274,"")</f>
        <v>AFM</v>
      </c>
    </row>
    <row r="1202" spans="1:7" x14ac:dyDescent="0.35">
      <c r="A1202" t="s">
        <v>6271</v>
      </c>
      <c r="B1202" t="s">
        <v>152</v>
      </c>
      <c r="C1202" s="577">
        <v>1</v>
      </c>
      <c r="D1202" s="316">
        <v>247741.11</v>
      </c>
      <c r="G1202" t="str">
        <f>_xlfn.XLOOKUP(A1202,'SKJULT DATA'!$O$10:$O$3274,'SKJULT DATA'!$B$10:$B$3274,"")</f>
        <v>Mikrobølge reaktor med autosampler</v>
      </c>
    </row>
    <row r="1203" spans="1:7" x14ac:dyDescent="0.35">
      <c r="A1203" t="s">
        <v>6276</v>
      </c>
      <c r="B1203" t="s">
        <v>163</v>
      </c>
      <c r="C1203" s="577">
        <v>0</v>
      </c>
      <c r="D1203" s="316">
        <v>591212.81999999995</v>
      </c>
      <c r="G1203" t="str">
        <f>_xlfn.XLOOKUP(A1203,'SKJULT DATA'!$O$10:$O$3274,'SKJULT DATA'!$B$10:$B$3274,"")</f>
        <v>Oceano RT891B2T Releasable Transponder Rekvr. 22030577</v>
      </c>
    </row>
    <row r="1204" spans="1:7" x14ac:dyDescent="0.35">
      <c r="A1204" t="s">
        <v>8688</v>
      </c>
      <c r="B1204" t="s">
        <v>260</v>
      </c>
      <c r="C1204" s="577">
        <v>0</v>
      </c>
      <c r="D1204" s="316">
        <v>1266848.8599999999</v>
      </c>
      <c r="G1204" t="str">
        <f>_xlfn.XLOOKUP(A1204,'SKJULT DATA'!$O$10:$O$3274,'SKJULT DATA'!$B$10:$B$3274,"")</f>
        <v>CNC- fræser</v>
      </c>
    </row>
    <row r="1205" spans="1:7" x14ac:dyDescent="0.35">
      <c r="A1205" t="s">
        <v>6282</v>
      </c>
      <c r="B1205" t="s">
        <v>6285</v>
      </c>
      <c r="C1205" s="577">
        <v>1</v>
      </c>
      <c r="D1205" s="316">
        <v>540000</v>
      </c>
      <c r="G1205" t="str">
        <f>_xlfn.XLOOKUP(A1205,'SKJULT DATA'!$O$10:$O$3274,'SKJULT DATA'!$B$10:$B$3274,"")</f>
        <v>Nauticat 38 Motorsejler årg. 1978</v>
      </c>
    </row>
    <row r="1206" spans="1:7" x14ac:dyDescent="0.35">
      <c r="A1206" t="s">
        <v>1023</v>
      </c>
      <c r="B1206" t="s">
        <v>260</v>
      </c>
      <c r="C1206" s="577">
        <v>1</v>
      </c>
      <c r="D1206" s="316">
        <v>287460</v>
      </c>
      <c r="G1206" t="str">
        <f>_xlfn.XLOOKUP(A1206,'SKJULT DATA'!$O$10:$O$3274,'SKJULT DATA'!$B$10:$B$3274,"")</f>
        <v>Power Supply</v>
      </c>
    </row>
    <row r="1207" spans="1:7" x14ac:dyDescent="0.35">
      <c r="A1207" t="s">
        <v>6287</v>
      </c>
      <c r="B1207" t="s">
        <v>163</v>
      </c>
      <c r="C1207" s="577">
        <v>1</v>
      </c>
      <c r="D1207" s="316">
        <v>442224</v>
      </c>
      <c r="G1207" t="str">
        <f>_xlfn.XLOOKUP(A1207,'SKJULT DATA'!$O$10:$O$3274,'SKJULT DATA'!$B$10:$B$3274,"")</f>
        <v>COY box - anaerobt kammer</v>
      </c>
    </row>
    <row r="1208" spans="1:7" x14ac:dyDescent="0.35">
      <c r="A1208" t="s">
        <v>6294</v>
      </c>
      <c r="B1208" t="s">
        <v>260</v>
      </c>
      <c r="C1208" s="577">
        <v>1</v>
      </c>
      <c r="D1208" s="316">
        <v>169270</v>
      </c>
      <c r="G1208" t="str">
        <f>_xlfn.XLOOKUP(A1208,'SKJULT DATA'!$O$10:$O$3274,'SKJULT DATA'!$B$10:$B$3274,"")</f>
        <v>'Photosynthetic shaking incubator</v>
      </c>
    </row>
    <row r="1209" spans="1:7" x14ac:dyDescent="0.35">
      <c r="A1209" t="s">
        <v>6301</v>
      </c>
      <c r="B1209" t="s">
        <v>260</v>
      </c>
      <c r="C1209" s="577">
        <v>0</v>
      </c>
      <c r="D1209" s="316">
        <v>191526.68</v>
      </c>
      <c r="G1209" t="str">
        <f>_xlfn.XLOOKUP(A1209,'SKJULT DATA'!$O$10:$O$3274,'SKJULT DATA'!$B$10:$B$3274,"")</f>
        <v>Zooscan Unit</v>
      </c>
    </row>
    <row r="1210" spans="1:7" x14ac:dyDescent="0.35">
      <c r="A1210" t="s">
        <v>6305</v>
      </c>
      <c r="B1210" t="s">
        <v>260</v>
      </c>
      <c r="C1210" s="577">
        <v>1</v>
      </c>
      <c r="D1210" s="316">
        <v>282349.59999999998</v>
      </c>
      <c r="G1210" t="str">
        <f>_xlfn.XLOOKUP(A1210,'SKJULT DATA'!$O$10:$O$3274,'SKJULT DATA'!$B$10:$B$3274,"")</f>
        <v>Bidirektionel Strømforsyning</v>
      </c>
    </row>
    <row r="1211" spans="1:7" x14ac:dyDescent="0.35">
      <c r="A1211" t="s">
        <v>6310</v>
      </c>
      <c r="B1211" t="s">
        <v>163</v>
      </c>
      <c r="C1211" s="577">
        <v>1</v>
      </c>
      <c r="D1211" s="316">
        <v>265492.12</v>
      </c>
      <c r="G1211" t="str">
        <f>_xlfn.XLOOKUP(A1211,'SKJULT DATA'!$O$10:$O$3274,'SKJULT DATA'!$B$10:$B$3274,"")</f>
        <v>Transportabel gas analysator med computer og GPS</v>
      </c>
    </row>
    <row r="1212" spans="1:7" x14ac:dyDescent="0.35">
      <c r="A1212" t="s">
        <v>6317</v>
      </c>
      <c r="B1212" t="s">
        <v>163</v>
      </c>
      <c r="C1212" s="577">
        <v>0</v>
      </c>
      <c r="D1212" s="316">
        <v>155841</v>
      </c>
      <c r="G1212" t="str">
        <f>_xlfn.XLOOKUP(A1212,'SKJULT DATA'!$O$10:$O$3274,'SKJULT DATA'!$B$10:$B$3274,"")</f>
        <v>Nino Safe Labbænk</v>
      </c>
    </row>
    <row r="1213" spans="1:7" x14ac:dyDescent="0.35">
      <c r="A1213" t="s">
        <v>6321</v>
      </c>
      <c r="B1213" t="s">
        <v>260</v>
      </c>
      <c r="C1213" s="577">
        <v>1</v>
      </c>
      <c r="D1213" s="316">
        <v>497377.25</v>
      </c>
      <c r="G1213" t="str">
        <f>_xlfn.XLOOKUP(A1213,'SKJULT DATA'!$O$10:$O$3274,'SKJULT DATA'!$B$10:$B$3274,"")</f>
        <v>Cryostat</v>
      </c>
    </row>
    <row r="1214" spans="1:7" x14ac:dyDescent="0.35">
      <c r="A1214" t="s">
        <v>6328</v>
      </c>
      <c r="B1214" t="s">
        <v>163</v>
      </c>
      <c r="C1214" s="577">
        <v>0</v>
      </c>
      <c r="D1214" s="316">
        <v>141860</v>
      </c>
      <c r="G1214" t="str">
        <f>_xlfn.XLOOKUP(A1214,'SKJULT DATA'!$O$10:$O$3274,'SKJULT DATA'!$B$10:$B$3274,"")</f>
        <v>Klimaskab</v>
      </c>
    </row>
    <row r="1215" spans="1:7" x14ac:dyDescent="0.35">
      <c r="A1215" t="s">
        <v>8689</v>
      </c>
      <c r="B1215" t="s">
        <v>163</v>
      </c>
      <c r="C1215" s="577">
        <v>1</v>
      </c>
      <c r="D1215" s="316">
        <v>511355.4</v>
      </c>
      <c r="G1215" t="str">
        <f>_xlfn.XLOOKUP(A1215,'SKJULT DATA'!$O$10:$O$3274,'SKJULT DATA'!$B$10:$B$3274,"")</f>
        <v>c/n analyser ramped GC oven</v>
      </c>
    </row>
    <row r="1216" spans="1:7" x14ac:dyDescent="0.35">
      <c r="A1216" t="s">
        <v>6333</v>
      </c>
      <c r="B1216" t="s">
        <v>163</v>
      </c>
      <c r="C1216" s="577">
        <v>1</v>
      </c>
      <c r="D1216" s="316">
        <v>180611.7</v>
      </c>
      <c r="G1216" t="str">
        <f>_xlfn.XLOOKUP(A1216,'SKJULT DATA'!$O$10:$O$3274,'SKJULT DATA'!$B$10:$B$3274,"")</f>
        <v>Elektroporationsapparat</v>
      </c>
    </row>
    <row r="1217" spans="1:7" x14ac:dyDescent="0.35">
      <c r="A1217" t="s">
        <v>6340</v>
      </c>
      <c r="B1217" t="s">
        <v>260</v>
      </c>
      <c r="C1217" s="577">
        <v>1</v>
      </c>
      <c r="D1217" s="316">
        <v>184909.39</v>
      </c>
      <c r="G1217" t="str">
        <f>_xlfn.XLOOKUP(A1217,'SKJULT DATA'!$O$10:$O$3274,'SKJULT DATA'!$B$10:$B$3274,"")</f>
        <v>LED Solcelle simutator</v>
      </c>
    </row>
    <row r="1218" spans="1:7" x14ac:dyDescent="0.35">
      <c r="A1218" t="s">
        <v>6347</v>
      </c>
      <c r="B1218" t="s">
        <v>260</v>
      </c>
      <c r="C1218" s="577">
        <v>1</v>
      </c>
      <c r="D1218" s="316">
        <v>435672.37</v>
      </c>
      <c r="G1218" t="str">
        <f>_xlfn.XLOOKUP(A1218,'SKJULT DATA'!$O$10:$O$3274,'SKJULT DATA'!$B$10:$B$3274,"")</f>
        <v>Flir kamera system</v>
      </c>
    </row>
    <row r="1219" spans="1:7" x14ac:dyDescent="0.35">
      <c r="A1219" t="s">
        <v>6352</v>
      </c>
      <c r="B1219" t="s">
        <v>152</v>
      </c>
      <c r="C1219" s="577">
        <v>1</v>
      </c>
      <c r="D1219" s="316">
        <v>605669.80000000005</v>
      </c>
      <c r="G1219" t="str">
        <f>_xlfn.XLOOKUP(A1219,'SKJULT DATA'!$O$10:$O$3274,'SKJULT DATA'!$B$10:$B$3274,"")</f>
        <v>Nano LC System</v>
      </c>
    </row>
    <row r="1220" spans="1:7" x14ac:dyDescent="0.35">
      <c r="A1220" t="s">
        <v>6360</v>
      </c>
      <c r="B1220" t="s">
        <v>260</v>
      </c>
      <c r="C1220" s="577">
        <v>1</v>
      </c>
      <c r="D1220" s="316">
        <v>2367991.75</v>
      </c>
      <c r="G1220" t="str">
        <f>_xlfn.XLOOKUP(A1220,'SKJULT DATA'!$O$10:$O$3274,'SKJULT DATA'!$B$10:$B$3274,"")</f>
        <v>Ultramicroscope Blaze Imaging System</v>
      </c>
    </row>
    <row r="1221" spans="1:7" x14ac:dyDescent="0.35">
      <c r="A1221" t="s">
        <v>6367</v>
      </c>
      <c r="B1221" t="s">
        <v>260</v>
      </c>
      <c r="C1221" s="577">
        <v>1</v>
      </c>
      <c r="D1221" s="316">
        <v>2137749.66</v>
      </c>
      <c r="G1221" t="str">
        <f>_xlfn.XLOOKUP(A1221,'SKJULT DATA'!$O$10:$O$3274,'SKJULT DATA'!$B$10:$B$3274,"")</f>
        <v>Ultrasound scanner</v>
      </c>
    </row>
    <row r="1222" spans="1:7" x14ac:dyDescent="0.35">
      <c r="A1222" t="s">
        <v>6373</v>
      </c>
      <c r="B1222" t="s">
        <v>163</v>
      </c>
      <c r="C1222" s="577">
        <v>0</v>
      </c>
      <c r="D1222" s="316">
        <v>196762.84</v>
      </c>
      <c r="G1222" t="str">
        <f>_xlfn.XLOOKUP(A1222,'SKJULT DATA'!$O$10:$O$3274,'SKJULT DATA'!$B$10:$B$3274,"")</f>
        <v>Pylon Kolding</v>
      </c>
    </row>
    <row r="1223" spans="1:7" x14ac:dyDescent="0.35">
      <c r="A1223" t="s">
        <v>6377</v>
      </c>
      <c r="B1223" t="s">
        <v>152</v>
      </c>
      <c r="C1223" s="577">
        <v>1</v>
      </c>
      <c r="D1223" s="316">
        <v>171742.1</v>
      </c>
      <c r="G1223" t="str">
        <f>_xlfn.XLOOKUP(A1223,'SKJULT DATA'!$O$10:$O$3274,'SKJULT DATA'!$B$10:$B$3274,"")</f>
        <v>Ball Mill</v>
      </c>
    </row>
    <row r="1224" spans="1:7" x14ac:dyDescent="0.35">
      <c r="A1224" t="s">
        <v>6383</v>
      </c>
      <c r="B1224" t="s">
        <v>152</v>
      </c>
      <c r="C1224" s="577">
        <v>1</v>
      </c>
      <c r="D1224" s="316">
        <v>112803.87</v>
      </c>
      <c r="G1224" t="str">
        <f>_xlfn.XLOOKUP(A1224,'SKJULT DATA'!$O$10:$O$3274,'SKJULT DATA'!$B$10:$B$3274,"")</f>
        <v>Hyperspektralt kamera</v>
      </c>
    </row>
    <row r="1225" spans="1:7" x14ac:dyDescent="0.35">
      <c r="A1225" t="s">
        <v>6391</v>
      </c>
      <c r="B1225" t="s">
        <v>260</v>
      </c>
      <c r="C1225" s="577">
        <v>1</v>
      </c>
      <c r="D1225" s="316">
        <v>1633708.27</v>
      </c>
      <c r="G1225" t="str">
        <f>_xlfn.XLOOKUP(A1225,'SKJULT DATA'!$O$10:$O$3274,'SKJULT DATA'!$B$10:$B$3274,"")</f>
        <v>OMK - NanoString Technologies, Inc. -SI+87754</v>
      </c>
    </row>
    <row r="1226" spans="1:7" x14ac:dyDescent="0.35">
      <c r="A1226" t="s">
        <v>6397</v>
      </c>
      <c r="B1226" t="s">
        <v>260</v>
      </c>
      <c r="C1226" s="577">
        <v>1</v>
      </c>
      <c r="D1226" s="316">
        <v>181238.02</v>
      </c>
      <c r="G1226" t="str">
        <f>_xlfn.XLOOKUP(A1226,'SKJULT DATA'!$O$10:$O$3274,'SKJULT DATA'!$B$10:$B$3274,"")</f>
        <v>Analyseinstrument (AUX Server)</v>
      </c>
    </row>
    <row r="1227" spans="1:7" x14ac:dyDescent="0.35">
      <c r="A1227" t="s">
        <v>6404</v>
      </c>
      <c r="B1227" t="s">
        <v>845</v>
      </c>
      <c r="C1227" s="577">
        <v>0</v>
      </c>
      <c r="D1227" s="316">
        <v>340889</v>
      </c>
      <c r="G1227" t="str">
        <f>_xlfn.XLOOKUP(A1227,'SKJULT DATA'!$O$10:$O$3274,'SKJULT DATA'!$B$10:$B$3274,"")</f>
        <v>Gaffeltruck 2,5 ton</v>
      </c>
    </row>
    <row r="1228" spans="1:7" x14ac:dyDescent="0.35">
      <c r="A1228" t="s">
        <v>6410</v>
      </c>
      <c r="B1228" t="s">
        <v>260</v>
      </c>
      <c r="C1228" s="577">
        <v>1</v>
      </c>
      <c r="D1228" s="316">
        <v>2985000</v>
      </c>
      <c r="G1228" t="str">
        <f>_xlfn.XLOOKUP(A1228,'SKJULT DATA'!$O$10:$O$3274,'SKJULT DATA'!$B$10:$B$3274,"")</f>
        <v>Nikon Ti2 Crest X-Light V3 DeepSIM super-resolution spinning disk confocal</v>
      </c>
    </row>
    <row r="1229" spans="1:7" x14ac:dyDescent="0.35">
      <c r="A1229" t="s">
        <v>6415</v>
      </c>
      <c r="B1229" t="s">
        <v>163</v>
      </c>
      <c r="C1229" s="577">
        <v>1</v>
      </c>
      <c r="D1229" s="316">
        <v>116574.1</v>
      </c>
      <c r="G1229" t="str">
        <f>_xlfn.XLOOKUP(A1229,'SKJULT DATA'!$O$10:$O$3274,'SKJULT DATA'!$B$10:$B$3274,"")</f>
        <v>Celletæller (2 Channel Flourescence Cell Conter)</v>
      </c>
    </row>
    <row r="1230" spans="1:7" x14ac:dyDescent="0.35">
      <c r="A1230" t="s">
        <v>6421</v>
      </c>
      <c r="B1230" t="s">
        <v>260</v>
      </c>
      <c r="C1230" s="577">
        <v>1</v>
      </c>
      <c r="D1230" s="316">
        <v>322153.09000000003</v>
      </c>
      <c r="G1230" t="str">
        <f>_xlfn.XLOOKUP(A1230,'SKJULT DATA'!$O$10:$O$3274,'SKJULT DATA'!$B$10:$B$3274,"")</f>
        <v>Extension to existing FLIM</v>
      </c>
    </row>
    <row r="1231" spans="1:7" x14ac:dyDescent="0.35">
      <c r="A1231" t="s">
        <v>6427</v>
      </c>
      <c r="B1231" t="s">
        <v>260</v>
      </c>
      <c r="C1231" s="577">
        <v>1</v>
      </c>
      <c r="D1231" s="316">
        <v>290958.82</v>
      </c>
      <c r="G1231" t="str">
        <f>_xlfn.XLOOKUP(A1231,'SKJULT DATA'!$O$10:$O$3274,'SKJULT DATA'!$B$10:$B$3274,"")</f>
        <v>Plaststøbemaskine</v>
      </c>
    </row>
    <row r="1232" spans="1:7" x14ac:dyDescent="0.35">
      <c r="A1232" t="s">
        <v>6432</v>
      </c>
      <c r="B1232" t="s">
        <v>260</v>
      </c>
      <c r="C1232" s="577">
        <v>0</v>
      </c>
      <c r="D1232" s="316">
        <v>185001</v>
      </c>
      <c r="G1232" t="str">
        <f>_xlfn.XLOOKUP(A1232,'SKJULT DATA'!$O$10:$O$3274,'SKJULT DATA'!$B$10:$B$3274,"")</f>
        <v>Solafskærmning ved  U105</v>
      </c>
    </row>
    <row r="1233" spans="1:7" x14ac:dyDescent="0.35">
      <c r="A1233" t="s">
        <v>6436</v>
      </c>
      <c r="B1233" t="s">
        <v>163</v>
      </c>
      <c r="C1233" s="577">
        <v>1</v>
      </c>
      <c r="D1233" s="316">
        <v>2158397</v>
      </c>
      <c r="G1233" t="str">
        <f>_xlfn.XLOOKUP(A1233,'SKJULT DATA'!$O$10:$O$3274,'SKJULT DATA'!$B$10:$B$3274,"")</f>
        <v>Sekventeringsmaskine</v>
      </c>
    </row>
    <row r="1234" spans="1:7" x14ac:dyDescent="0.35">
      <c r="A1234" t="s">
        <v>6444</v>
      </c>
      <c r="B1234" t="s">
        <v>260</v>
      </c>
      <c r="C1234" s="577">
        <v>0</v>
      </c>
      <c r="D1234" s="316">
        <v>996956.76</v>
      </c>
      <c r="G1234" t="str">
        <f>_xlfn.XLOOKUP(A1234,'SKJULT DATA'!$O$10:$O$3274,'SKJULT DATA'!$B$10:$B$3274,"")</f>
        <v>Narkoboks</v>
      </c>
    </row>
    <row r="1235" spans="1:7" x14ac:dyDescent="0.35">
      <c r="A1235" t="s">
        <v>6448</v>
      </c>
      <c r="B1235" t="s">
        <v>163</v>
      </c>
      <c r="C1235" s="577">
        <v>1</v>
      </c>
      <c r="D1235" s="316">
        <v>3612262.5</v>
      </c>
      <c r="G1235" t="str">
        <f>_xlfn.XLOOKUP(A1235,'SKJULT DATA'!$O$10:$O$3274,'SKJULT DATA'!$B$10:$B$3274,"")</f>
        <v>Sony ID7000 Cell Analyzer med Computer Workstation</v>
      </c>
    </row>
    <row r="1236" spans="1:7" x14ac:dyDescent="0.35">
      <c r="A1236" t="s">
        <v>8690</v>
      </c>
      <c r="B1236" t="s">
        <v>163</v>
      </c>
      <c r="C1236" s="577">
        <v>1</v>
      </c>
      <c r="D1236" s="316">
        <v>662962.5</v>
      </c>
      <c r="G1236" t="str">
        <f>_xlfn.XLOOKUP(A1236,'SKJULT DATA'!$O$10:$O$3274,'SKJULT DATA'!$B$10:$B$3274,"")</f>
        <v>Fluoroscence-mikroskop</v>
      </c>
    </row>
    <row r="1237" spans="1:7" x14ac:dyDescent="0.35">
      <c r="A1237" t="s">
        <v>6453</v>
      </c>
      <c r="B1237" t="s">
        <v>163</v>
      </c>
      <c r="C1237" s="577">
        <v>0</v>
      </c>
      <c r="D1237" s="316">
        <v>112148.5</v>
      </c>
      <c r="G1237" t="str">
        <f>_xlfn.XLOOKUP(A1237,'SKJULT DATA'!$O$10:$O$3274,'SKJULT DATA'!$B$10:$B$3274,"")</f>
        <v>CO2-inkubator</v>
      </c>
    </row>
    <row r="1238" spans="1:7" x14ac:dyDescent="0.35">
      <c r="A1238" t="s">
        <v>6458</v>
      </c>
      <c r="B1238" t="s">
        <v>260</v>
      </c>
      <c r="C1238" s="577">
        <v>0</v>
      </c>
      <c r="D1238" s="316">
        <v>347430</v>
      </c>
      <c r="G1238" t="str">
        <f>_xlfn.XLOOKUP(A1238,'SKJULT DATA'!$O$10:$O$3274,'SKJULT DATA'!$B$10:$B$3274,"")</f>
        <v>Transformer som back-up til forsyningssikkerhed til Campusvej</v>
      </c>
    </row>
    <row r="1239" spans="1:7" x14ac:dyDescent="0.35">
      <c r="A1239" t="s">
        <v>6465</v>
      </c>
      <c r="B1239" t="s">
        <v>260</v>
      </c>
      <c r="C1239" s="577">
        <v>0</v>
      </c>
      <c r="D1239" s="316">
        <v>1158480</v>
      </c>
      <c r="G1239" t="str">
        <f>_xlfn.XLOOKUP(A1239,'SKJULT DATA'!$O$10:$O$3274,'SKJULT DATA'!$B$10:$B$3274,"")</f>
        <v>Installation af varmepumpe</v>
      </c>
    </row>
    <row r="1240" spans="1:7" x14ac:dyDescent="0.35">
      <c r="A1240" t="s">
        <v>6470</v>
      </c>
      <c r="B1240" t="s">
        <v>163</v>
      </c>
      <c r="C1240" s="577">
        <v>0</v>
      </c>
      <c r="D1240" s="316">
        <v>107492</v>
      </c>
      <c r="G1240" t="str">
        <f>_xlfn.XLOOKUP(A1240,'SKJULT DATA'!$O$10:$O$3274,'SKJULT DATA'!$B$10:$B$3274,"")</f>
        <v>AV-enheder der samlet giver lyd og billeder i undervisningslokaler NytSUND</v>
      </c>
    </row>
    <row r="1241" spans="1:7" x14ac:dyDescent="0.35">
      <c r="A1241" t="s">
        <v>6475</v>
      </c>
      <c r="B1241" t="s">
        <v>163</v>
      </c>
      <c r="C1241" s="577">
        <v>0</v>
      </c>
      <c r="D1241" s="316">
        <v>111960</v>
      </c>
      <c r="G1241" t="str">
        <f>_xlfn.XLOOKUP(A1241,'SKJULT DATA'!$O$10:$O$3274,'SKJULT DATA'!$B$10:$B$3274,"")</f>
        <v>Samlet AV-løsning med Zoom i undervisningslokale V14-914a-1</v>
      </c>
    </row>
    <row r="1242" spans="1:7" x14ac:dyDescent="0.35">
      <c r="A1242" t="s">
        <v>6479</v>
      </c>
      <c r="B1242" t="s">
        <v>163</v>
      </c>
      <c r="C1242" s="577">
        <v>0</v>
      </c>
      <c r="D1242" s="316">
        <v>111960</v>
      </c>
      <c r="G1242" t="str">
        <f>_xlfn.XLOOKUP(A1242,'SKJULT DATA'!$O$10:$O$3274,'SKJULT DATA'!$B$10:$B$3274,"")</f>
        <v>Samlet AV-løsning med Zoom i undervisningslokale V14-915a-1</v>
      </c>
    </row>
    <row r="1243" spans="1:7" x14ac:dyDescent="0.35">
      <c r="A1243" t="s">
        <v>6482</v>
      </c>
      <c r="B1243" t="s">
        <v>163</v>
      </c>
      <c r="C1243" s="577">
        <v>0</v>
      </c>
      <c r="D1243" s="316">
        <v>115140</v>
      </c>
      <c r="G1243" t="str">
        <f>_xlfn.XLOOKUP(A1243,'SKJULT DATA'!$O$10:$O$3274,'SKJULT DATA'!$B$10:$B$3274,"")</f>
        <v>Samlet AV-løsning med Zoom i undervisningslokale V16-800a-0</v>
      </c>
    </row>
    <row r="1244" spans="1:7" x14ac:dyDescent="0.35">
      <c r="A1244" t="s">
        <v>6485</v>
      </c>
      <c r="B1244" t="s">
        <v>163</v>
      </c>
      <c r="C1244" s="577">
        <v>0</v>
      </c>
      <c r="D1244" s="316">
        <v>147922</v>
      </c>
      <c r="G1244" t="str">
        <f>_xlfn.XLOOKUP(A1244,'SKJULT DATA'!$O$10:$O$3274,'SKJULT DATA'!$B$10:$B$3274,"")</f>
        <v>Samlet AV-løsning med Zoom i undervisningslokale V13-800a-0</v>
      </c>
    </row>
    <row r="1245" spans="1:7" x14ac:dyDescent="0.35">
      <c r="A1245" t="s">
        <v>6489</v>
      </c>
      <c r="B1245" t="s">
        <v>163</v>
      </c>
      <c r="C1245" s="577">
        <v>0</v>
      </c>
      <c r="D1245" s="316">
        <v>147922</v>
      </c>
      <c r="G1245" t="str">
        <f>_xlfn.XLOOKUP(A1245,'SKJULT DATA'!$O$10:$O$3274,'SKJULT DATA'!$B$10:$B$3274,"")</f>
        <v>Samlet AV-løsning med Zoom i undervisningslokale V16-800a-0</v>
      </c>
    </row>
    <row r="1246" spans="1:7" x14ac:dyDescent="0.35">
      <c r="A1246" t="s">
        <v>6490</v>
      </c>
      <c r="B1246" t="s">
        <v>163</v>
      </c>
      <c r="C1246" s="577">
        <v>0</v>
      </c>
      <c r="D1246" s="316">
        <v>177853</v>
      </c>
      <c r="G1246" t="str">
        <f>_xlfn.XLOOKUP(A1246,'SKJULT DATA'!$O$10:$O$3274,'SKJULT DATA'!$B$10:$B$3274,"")</f>
        <v>Samlet AV-løsning med Zoom i undervisningslokale V16-700a-0</v>
      </c>
    </row>
    <row r="1247" spans="1:7" x14ac:dyDescent="0.35">
      <c r="A1247" t="s">
        <v>6493</v>
      </c>
      <c r="B1247" t="s">
        <v>163</v>
      </c>
      <c r="C1247" s="577">
        <v>0</v>
      </c>
      <c r="D1247" s="316">
        <v>181095</v>
      </c>
      <c r="G1247" t="str">
        <f>_xlfn.XLOOKUP(A1247,'SKJULT DATA'!$O$10:$O$3274,'SKJULT DATA'!$B$10:$B$3274,"")</f>
        <v>Samlet AV-løsning med Zoom i undervisningslokale V13-700a-0</v>
      </c>
    </row>
    <row r="1248" spans="1:7" x14ac:dyDescent="0.35">
      <c r="A1248" t="s">
        <v>6496</v>
      </c>
      <c r="B1248" t="s">
        <v>163</v>
      </c>
      <c r="C1248" s="577">
        <v>0</v>
      </c>
      <c r="D1248" s="316">
        <v>298972.90000000002</v>
      </c>
      <c r="G1248" t="str">
        <f>_xlfn.XLOOKUP(A1248,'SKJULT DATA'!$O$10:$O$3274,'SKJULT DATA'!$B$10:$B$3274,"")</f>
        <v>Software centralt Lydudstyr, undervisningslokaler og auditorier, NytSUND</v>
      </c>
    </row>
    <row r="1249" spans="1:7" x14ac:dyDescent="0.35">
      <c r="A1249" t="s">
        <v>6500</v>
      </c>
      <c r="B1249" t="s">
        <v>260</v>
      </c>
      <c r="C1249" s="577">
        <v>1</v>
      </c>
      <c r="D1249" s="316">
        <v>1173382.8700000001</v>
      </c>
      <c r="G1249" t="str">
        <f>_xlfn.XLOOKUP(A1249,'SKJULT DATA'!$O$10:$O$3274,'SKJULT DATA'!$B$10:$B$3274,"")</f>
        <v>CO2 Køleanlæg</v>
      </c>
    </row>
    <row r="1250" spans="1:7" x14ac:dyDescent="0.35">
      <c r="A1250" t="s">
        <v>6505</v>
      </c>
      <c r="B1250" t="s">
        <v>260</v>
      </c>
      <c r="C1250" s="577">
        <v>1</v>
      </c>
      <c r="D1250" s="316">
        <v>371874</v>
      </c>
      <c r="G1250" t="str">
        <f>_xlfn.XLOOKUP(A1250,'SKJULT DATA'!$O$10:$O$3274,'SKJULT DATA'!$B$10:$B$3274,"")</f>
        <v>RG Raman microcsope w. spectrometer detector</v>
      </c>
    </row>
    <row r="1251" spans="1:7" x14ac:dyDescent="0.35">
      <c r="A1251" t="s">
        <v>6511</v>
      </c>
      <c r="B1251" t="s">
        <v>163</v>
      </c>
      <c r="C1251" s="577">
        <v>0</v>
      </c>
      <c r="D1251" s="316">
        <v>430500</v>
      </c>
      <c r="G1251" t="str">
        <f>_xlfn.XLOOKUP(A1251,'SKJULT DATA'!$O$10:$O$3274,'SKJULT DATA'!$B$10:$B$3274,"")</f>
        <v>Server</v>
      </c>
    </row>
    <row r="1252" spans="1:7" x14ac:dyDescent="0.35">
      <c r="A1252" t="s">
        <v>6518</v>
      </c>
      <c r="B1252" t="s">
        <v>260</v>
      </c>
      <c r="C1252" s="577">
        <v>0</v>
      </c>
      <c r="D1252" s="316">
        <v>469056.48</v>
      </c>
      <c r="G1252" t="str">
        <f>_xlfn.XLOOKUP(A1252,'SKJULT DATA'!$O$10:$O$3274,'SKJULT DATA'!$B$10:$B$3274,"")</f>
        <v>Fiberudbygning 2023</v>
      </c>
    </row>
    <row r="1253" spans="1:7" x14ac:dyDescent="0.35">
      <c r="A1253" t="s">
        <v>6522</v>
      </c>
      <c r="B1253" t="s">
        <v>163</v>
      </c>
      <c r="C1253" s="577">
        <v>0</v>
      </c>
      <c r="D1253" s="316">
        <v>809860</v>
      </c>
      <c r="G1253" t="str">
        <f>_xlfn.XLOOKUP(A1253,'SKJULT DATA'!$O$10:$O$3274,'SKJULT DATA'!$B$10:$B$3274,"")</f>
        <v>Netværksudstyr til MMMI2 (OU47)</v>
      </c>
    </row>
    <row r="1254" spans="1:7" x14ac:dyDescent="0.35">
      <c r="A1254" t="s">
        <v>6526</v>
      </c>
      <c r="B1254" t="s">
        <v>163</v>
      </c>
      <c r="C1254" s="577">
        <v>0</v>
      </c>
      <c r="D1254" s="316">
        <v>3574551</v>
      </c>
      <c r="G1254" t="str">
        <f>_xlfn.XLOOKUP(A1254,'SKJULT DATA'!$O$10:$O$3274,'SKJULT DATA'!$B$10:$B$3274,"")</f>
        <v>Udstyr til:ACI Datacenter,Corenet,Access</v>
      </c>
    </row>
    <row r="1255" spans="1:7" x14ac:dyDescent="0.35">
      <c r="A1255" t="s">
        <v>6531</v>
      </c>
      <c r="B1255" t="s">
        <v>2190</v>
      </c>
      <c r="C1255" s="577">
        <v>0</v>
      </c>
      <c r="D1255" s="316">
        <v>813510</v>
      </c>
      <c r="G1255" t="str">
        <f>_xlfn.XLOOKUP(A1255,'SKJULT DATA'!$O$10:$O$3274,'SKJULT DATA'!$B$10:$B$3274,"")</f>
        <v>S4 &amp; Vmware opgardering</v>
      </c>
    </row>
    <row r="1256" spans="1:7" x14ac:dyDescent="0.35">
      <c r="A1256" t="s">
        <v>6534</v>
      </c>
      <c r="B1256" t="s">
        <v>2190</v>
      </c>
      <c r="C1256" s="577">
        <v>0</v>
      </c>
      <c r="D1256" s="316">
        <v>838805</v>
      </c>
      <c r="G1256" t="str">
        <f>_xlfn.XLOOKUP(A1256,'SKJULT DATA'!$O$10:$O$3274,'SKJULT DATA'!$B$10:$B$3274,"")</f>
        <v>Infoblox funktionel fornyelse 2023</v>
      </c>
    </row>
    <row r="1257" spans="1:7" x14ac:dyDescent="0.35">
      <c r="A1257" t="s">
        <v>6539</v>
      </c>
      <c r="B1257" t="s">
        <v>2190</v>
      </c>
      <c r="C1257" s="577">
        <v>0</v>
      </c>
      <c r="D1257" s="316">
        <v>244860</v>
      </c>
      <c r="G1257" t="str">
        <f>_xlfn.XLOOKUP(A1257,'SKJULT DATA'!$O$10:$O$3274,'SKJULT DATA'!$B$10:$B$3274,"")</f>
        <v>Backup 2023</v>
      </c>
    </row>
    <row r="1258" spans="1:7" x14ac:dyDescent="0.35">
      <c r="A1258" t="s">
        <v>6544</v>
      </c>
      <c r="B1258" t="s">
        <v>152</v>
      </c>
      <c r="C1258" s="577">
        <v>1</v>
      </c>
      <c r="D1258" s="316">
        <v>519183.75</v>
      </c>
      <c r="G1258" t="str">
        <f>_xlfn.XLOOKUP(A1258,'SKJULT DATA'!$O$10:$O$3274,'SKJULT DATA'!$B$10:$B$3274,"")</f>
        <v>Phoenix faststofprobe 5mm orange</v>
      </c>
    </row>
    <row r="1259" spans="1:7" x14ac:dyDescent="0.35">
      <c r="A1259" t="s">
        <v>6550</v>
      </c>
      <c r="B1259" t="s">
        <v>163</v>
      </c>
      <c r="C1259" s="577">
        <v>0</v>
      </c>
      <c r="D1259" s="316">
        <v>161117.18</v>
      </c>
      <c r="G1259" t="str">
        <f>_xlfn.XLOOKUP(A1259,'SKJULT DATA'!$O$10:$O$3274,'SKJULT DATA'!$B$10:$B$3274,"")</f>
        <v>2 stk. Infiniband switche</v>
      </c>
    </row>
    <row r="1260" spans="1:7" x14ac:dyDescent="0.35">
      <c r="A1260" t="s">
        <v>6554</v>
      </c>
      <c r="B1260" t="s">
        <v>163</v>
      </c>
      <c r="C1260" s="577">
        <v>0</v>
      </c>
      <c r="D1260" s="316">
        <v>1885191.9</v>
      </c>
      <c r="G1260" t="str">
        <f>_xlfn.XLOOKUP(A1260,'SKJULT DATA'!$O$10:$O$3274,'SKJULT DATA'!$B$10:$B$3274,"")</f>
        <v>ThinkSystem SR645 V3, 2xAMD EPYC SP5 GENOA 9534 64C SJ7010TTH; SJ7010TTG; SJ7010</v>
      </c>
    </row>
    <row r="1261" spans="1:7" x14ac:dyDescent="0.35">
      <c r="A1261" t="s">
        <v>6559</v>
      </c>
      <c r="B1261" t="s">
        <v>152</v>
      </c>
      <c r="C1261" s="577">
        <v>1</v>
      </c>
      <c r="D1261" s="316">
        <v>433496.31</v>
      </c>
      <c r="G1261" t="str">
        <f>_xlfn.XLOOKUP(A1261,'SKJULT DATA'!$O$10:$O$3274,'SKJULT DATA'!$B$10:$B$3274,"")</f>
        <v>Upright microscope with Epifluorescence system</v>
      </c>
    </row>
    <row r="1262" spans="1:7" x14ac:dyDescent="0.35">
      <c r="A1262" t="s">
        <v>8691</v>
      </c>
      <c r="B1262" t="s">
        <v>260</v>
      </c>
      <c r="C1262" s="577">
        <v>1</v>
      </c>
      <c r="D1262" s="316">
        <v>5600000</v>
      </c>
      <c r="G1262" t="str">
        <f>_xlfn.XLOOKUP(A1262,'SKJULT DATA'!$O$10:$O$3274,'SKJULT DATA'!$B$10:$B$3274,"")</f>
        <v>Nikon AX MP confocal</v>
      </c>
    </row>
    <row r="1263" spans="1:7" x14ac:dyDescent="0.35">
      <c r="A1263" t="s">
        <v>6564</v>
      </c>
      <c r="B1263" t="s">
        <v>260</v>
      </c>
      <c r="C1263" s="577">
        <v>0</v>
      </c>
      <c r="D1263" s="316">
        <v>251500</v>
      </c>
      <c r="G1263" t="str">
        <f>_xlfn.XLOOKUP(A1263,'SKJULT DATA'!$O$10:$O$3274,'SKJULT DATA'!$B$10:$B$3274,"")</f>
        <v>Reoler til arkiv</v>
      </c>
    </row>
    <row r="1264" spans="1:7" x14ac:dyDescent="0.35">
      <c r="A1264" t="s">
        <v>6570</v>
      </c>
      <c r="B1264" t="s">
        <v>163</v>
      </c>
      <c r="C1264" s="577">
        <v>1</v>
      </c>
      <c r="D1264" s="316">
        <v>147702.31</v>
      </c>
      <c r="G1264" t="str">
        <f>_xlfn.XLOOKUP(A1264,'SKJULT DATA'!$O$10:$O$3274,'SKJULT DATA'!$B$10:$B$3274,"")</f>
        <v>Vektor</v>
      </c>
    </row>
    <row r="1265" spans="1:7" x14ac:dyDescent="0.35">
      <c r="A1265" t="s">
        <v>6576</v>
      </c>
      <c r="B1265" t="s">
        <v>260</v>
      </c>
      <c r="C1265" s="577">
        <v>0</v>
      </c>
      <c r="D1265" s="316">
        <v>269314.98</v>
      </c>
      <c r="G1265" t="str">
        <f>_xlfn.XLOOKUP(A1265,'SKJULT DATA'!$O$10:$O$3274,'SKJULT DATA'!$B$10:$B$3274,"")</f>
        <v>Fryserum platform 1</v>
      </c>
    </row>
    <row r="1266" spans="1:7" x14ac:dyDescent="0.35">
      <c r="A1266" t="s">
        <v>6578</v>
      </c>
      <c r="B1266" t="s">
        <v>260</v>
      </c>
      <c r="C1266" s="577">
        <v>0</v>
      </c>
      <c r="D1266" s="316">
        <v>269314.98</v>
      </c>
      <c r="G1266" t="str">
        <f>_xlfn.XLOOKUP(A1266,'SKJULT DATA'!$O$10:$O$3274,'SKJULT DATA'!$B$10:$B$3274,"")</f>
        <v>Fryserum platform 2</v>
      </c>
    </row>
    <row r="1267" spans="1:7" x14ac:dyDescent="0.35">
      <c r="A1267" t="s">
        <v>6580</v>
      </c>
      <c r="B1267" t="s">
        <v>260</v>
      </c>
      <c r="C1267" s="577">
        <v>0</v>
      </c>
      <c r="D1267" s="316">
        <v>269314.99</v>
      </c>
      <c r="G1267" t="str">
        <f>_xlfn.XLOOKUP(A1267,'SKJULT DATA'!$O$10:$O$3274,'SKJULT DATA'!$B$10:$B$3274,"")</f>
        <v>Fryserum platform 3</v>
      </c>
    </row>
    <row r="1268" spans="1:7" x14ac:dyDescent="0.35">
      <c r="A1268" t="s">
        <v>6582</v>
      </c>
      <c r="B1268" t="s">
        <v>260</v>
      </c>
      <c r="C1268" s="577">
        <v>0</v>
      </c>
      <c r="D1268" s="316">
        <v>194962.45</v>
      </c>
      <c r="G1268" t="str">
        <f>_xlfn.XLOOKUP(A1268,'SKJULT DATA'!$O$10:$O$3274,'SKJULT DATA'!$B$10:$B$3274,"")</f>
        <v>IQ5 maskine nr. 1</v>
      </c>
    </row>
    <row r="1269" spans="1:7" x14ac:dyDescent="0.35">
      <c r="A1269" t="s">
        <v>6586</v>
      </c>
      <c r="B1269" t="s">
        <v>260</v>
      </c>
      <c r="C1269" s="577">
        <v>0</v>
      </c>
      <c r="D1269" s="316">
        <v>194962.45</v>
      </c>
      <c r="G1269" t="str">
        <f>_xlfn.XLOOKUP(A1269,'SKJULT DATA'!$O$10:$O$3274,'SKJULT DATA'!$B$10:$B$3274,"")</f>
        <v>IQ5 maskine nr. 2</v>
      </c>
    </row>
    <row r="1270" spans="1:7" x14ac:dyDescent="0.35">
      <c r="A1270" t="s">
        <v>6589</v>
      </c>
      <c r="B1270" t="s">
        <v>260</v>
      </c>
      <c r="C1270" s="577">
        <v>0</v>
      </c>
      <c r="D1270" s="316">
        <v>194962.45</v>
      </c>
      <c r="G1270" t="str">
        <f>_xlfn.XLOOKUP(A1270,'SKJULT DATA'!$O$10:$O$3274,'SKJULT DATA'!$B$10:$B$3274,"")</f>
        <v>IQ5 maskine nr. 3</v>
      </c>
    </row>
    <row r="1271" spans="1:7" x14ac:dyDescent="0.35">
      <c r="A1271" t="s">
        <v>6594</v>
      </c>
      <c r="B1271" t="s">
        <v>260</v>
      </c>
      <c r="C1271" s="577">
        <v>0</v>
      </c>
      <c r="D1271" s="316">
        <v>194962.45</v>
      </c>
      <c r="G1271" t="str">
        <f>_xlfn.XLOOKUP(A1271,'SKJULT DATA'!$O$10:$O$3274,'SKJULT DATA'!$B$10:$B$3274,"")</f>
        <v>IQ5 maskine nr. 4</v>
      </c>
    </row>
    <row r="1272" spans="1:7" x14ac:dyDescent="0.35">
      <c r="A1272" t="s">
        <v>1053</v>
      </c>
      <c r="B1272" t="s">
        <v>260</v>
      </c>
      <c r="C1272" s="577">
        <v>0</v>
      </c>
      <c r="D1272" s="316">
        <v>159500</v>
      </c>
      <c r="G1272" t="str">
        <f>_xlfn.XLOOKUP(A1272,'SKJULT DATA'!$O$10:$O$3274,'SKJULT DATA'!$B$10:$B$3274,"")</f>
        <v>Injektionsbord, niveau 0</v>
      </c>
    </row>
    <row r="1273" spans="1:7" x14ac:dyDescent="0.35">
      <c r="A1273" t="s">
        <v>6597</v>
      </c>
      <c r="B1273" t="s">
        <v>260</v>
      </c>
      <c r="C1273" s="577">
        <v>0</v>
      </c>
      <c r="D1273" s="316">
        <v>245251.7</v>
      </c>
      <c r="G1273" t="str">
        <f>_xlfn.XLOOKUP(A1273,'SKJULT DATA'!$O$10:$O$3274,'SKJULT DATA'!$B$10:$B$3274,"")</f>
        <v>Dissektionsbord 1</v>
      </c>
    </row>
    <row r="1274" spans="1:7" x14ac:dyDescent="0.35">
      <c r="A1274" t="s">
        <v>6600</v>
      </c>
      <c r="B1274" t="s">
        <v>260</v>
      </c>
      <c r="C1274" s="577">
        <v>0</v>
      </c>
      <c r="D1274" s="316">
        <v>245251.7</v>
      </c>
      <c r="G1274" t="str">
        <f>_xlfn.XLOOKUP(A1274,'SKJULT DATA'!$O$10:$O$3274,'SKJULT DATA'!$B$10:$B$3274,"")</f>
        <v>Dissektionsbord 2</v>
      </c>
    </row>
    <row r="1275" spans="1:7" x14ac:dyDescent="0.35">
      <c r="A1275" t="s">
        <v>6602</v>
      </c>
      <c r="B1275" t="s">
        <v>260</v>
      </c>
      <c r="C1275" s="577">
        <v>0</v>
      </c>
      <c r="D1275" s="316">
        <v>245251.7</v>
      </c>
      <c r="G1275" t="str">
        <f>_xlfn.XLOOKUP(A1275,'SKJULT DATA'!$O$10:$O$3274,'SKJULT DATA'!$B$10:$B$3274,"")</f>
        <v>Dissektionsbord 3</v>
      </c>
    </row>
    <row r="1276" spans="1:7" x14ac:dyDescent="0.35">
      <c r="A1276" t="s">
        <v>6604</v>
      </c>
      <c r="B1276" t="s">
        <v>260</v>
      </c>
      <c r="C1276" s="577">
        <v>0</v>
      </c>
      <c r="D1276" s="316">
        <v>245251.7</v>
      </c>
      <c r="G1276" t="str">
        <f>_xlfn.XLOOKUP(A1276,'SKJULT DATA'!$O$10:$O$3274,'SKJULT DATA'!$B$10:$B$3274,"")</f>
        <v>Dissektionsbord 4</v>
      </c>
    </row>
    <row r="1277" spans="1:7" x14ac:dyDescent="0.35">
      <c r="A1277" t="s">
        <v>6606</v>
      </c>
      <c r="B1277" t="s">
        <v>260</v>
      </c>
      <c r="C1277" s="577">
        <v>0</v>
      </c>
      <c r="D1277" s="316">
        <v>245251.7</v>
      </c>
      <c r="G1277" t="str">
        <f>_xlfn.XLOOKUP(A1277,'SKJULT DATA'!$O$10:$O$3274,'SKJULT DATA'!$B$10:$B$3274,"")</f>
        <v>Dissektionsbord 5</v>
      </c>
    </row>
    <row r="1278" spans="1:7" x14ac:dyDescent="0.35">
      <c r="A1278" t="s">
        <v>6608</v>
      </c>
      <c r="B1278" t="s">
        <v>260</v>
      </c>
      <c r="C1278" s="577">
        <v>0</v>
      </c>
      <c r="D1278" s="316">
        <v>245251.7</v>
      </c>
      <c r="G1278" t="str">
        <f>_xlfn.XLOOKUP(A1278,'SKJULT DATA'!$O$10:$O$3274,'SKJULT DATA'!$B$10:$B$3274,"")</f>
        <v>Dissektionsbord 6</v>
      </c>
    </row>
    <row r="1279" spans="1:7" x14ac:dyDescent="0.35">
      <c r="A1279" t="s">
        <v>6610</v>
      </c>
      <c r="B1279" t="s">
        <v>260</v>
      </c>
      <c r="C1279" s="577">
        <v>0</v>
      </c>
      <c r="D1279" s="316">
        <v>245251.7</v>
      </c>
      <c r="G1279" t="str">
        <f>_xlfn.XLOOKUP(A1279,'SKJULT DATA'!$O$10:$O$3274,'SKJULT DATA'!$B$10:$B$3274,"")</f>
        <v>Dissektionsbord 7</v>
      </c>
    </row>
    <row r="1280" spans="1:7" x14ac:dyDescent="0.35">
      <c r="A1280" t="s">
        <v>6612</v>
      </c>
      <c r="B1280" t="s">
        <v>260</v>
      </c>
      <c r="C1280" s="577">
        <v>0</v>
      </c>
      <c r="D1280" s="316">
        <v>245251.7</v>
      </c>
      <c r="G1280" t="str">
        <f>_xlfn.XLOOKUP(A1280,'SKJULT DATA'!$O$10:$O$3274,'SKJULT DATA'!$B$10:$B$3274,"")</f>
        <v>Dissektionsbord 8</v>
      </c>
    </row>
    <row r="1281" spans="1:7" x14ac:dyDescent="0.35">
      <c r="A1281" t="s">
        <v>6614</v>
      </c>
      <c r="B1281" t="s">
        <v>260</v>
      </c>
      <c r="C1281" s="577">
        <v>0</v>
      </c>
      <c r="D1281" s="316">
        <v>191085.7</v>
      </c>
      <c r="G1281" t="str">
        <f>_xlfn.XLOOKUP(A1281,'SKJULT DATA'!$O$10:$O$3274,'SKJULT DATA'!$B$10:$B$3274,"")</f>
        <v>Dissektionsbord 9</v>
      </c>
    </row>
    <row r="1282" spans="1:7" x14ac:dyDescent="0.35">
      <c r="A1282" t="s">
        <v>6618</v>
      </c>
      <c r="B1282" t="s">
        <v>260</v>
      </c>
      <c r="C1282" s="577">
        <v>0</v>
      </c>
      <c r="D1282" s="316">
        <v>191085.7</v>
      </c>
      <c r="G1282" t="str">
        <f>_xlfn.XLOOKUP(A1282,'SKJULT DATA'!$O$10:$O$3274,'SKJULT DATA'!$B$10:$B$3274,"")</f>
        <v>Dissektionsbord 10</v>
      </c>
    </row>
    <row r="1283" spans="1:7" x14ac:dyDescent="0.35">
      <c r="A1283" t="s">
        <v>6621</v>
      </c>
      <c r="B1283" t="s">
        <v>845</v>
      </c>
      <c r="C1283" s="577">
        <v>0</v>
      </c>
      <c r="D1283" s="316">
        <v>2265693.3199999998</v>
      </c>
      <c r="G1283" t="str">
        <f>_xlfn.XLOOKUP(A1283,'SKJULT DATA'!$O$10:$O$3274,'SKJULT DATA'!$B$10:$B$3274,"")</f>
        <v>CTS Software 2023</v>
      </c>
    </row>
    <row r="1284" spans="1:7" x14ac:dyDescent="0.35">
      <c r="A1284" t="s">
        <v>6624</v>
      </c>
      <c r="B1284" t="s">
        <v>260</v>
      </c>
      <c r="C1284" s="577">
        <v>0</v>
      </c>
      <c r="D1284" s="316">
        <v>717837.15</v>
      </c>
      <c r="G1284" t="str">
        <f>_xlfn.XLOOKUP(A1284,'SKJULT DATA'!$O$10:$O$3274,'SKJULT DATA'!$B$10:$B$3274,"")</f>
        <v>CTS Hardware 2023</v>
      </c>
    </row>
    <row r="1285" spans="1:7" x14ac:dyDescent="0.35">
      <c r="A1285" t="s">
        <v>6626</v>
      </c>
      <c r="B1285" t="s">
        <v>163</v>
      </c>
      <c r="C1285" s="577">
        <v>1</v>
      </c>
      <c r="D1285" s="316">
        <v>246878.85</v>
      </c>
      <c r="G1285" t="str">
        <f>_xlfn.XLOOKUP(A1285,'SKJULT DATA'!$O$10:$O$3274,'SKJULT DATA'!$B$10:$B$3274,"")</f>
        <v>2 stk. DVRK controller boks 2 - speciel bygget interface til kirurgirobot</v>
      </c>
    </row>
    <row r="1286" spans="1:7" x14ac:dyDescent="0.35">
      <c r="A1286" t="s">
        <v>6631</v>
      </c>
      <c r="B1286" t="s">
        <v>260</v>
      </c>
      <c r="C1286" s="577">
        <v>0</v>
      </c>
      <c r="D1286" s="316">
        <v>247500</v>
      </c>
      <c r="G1286" t="str">
        <f>_xlfn.XLOOKUP(A1286,'SKJULT DATA'!$O$10:$O$3274,'SKJULT DATA'!$B$10:$B$3274,"")</f>
        <v>Mellemkasser for indblæsningsenheder</v>
      </c>
    </row>
    <row r="1287" spans="1:7" x14ac:dyDescent="0.35">
      <c r="A1287" t="s">
        <v>8692</v>
      </c>
      <c r="B1287" t="s">
        <v>152</v>
      </c>
      <c r="C1287" s="577">
        <v>1</v>
      </c>
      <c r="D1287" s="316">
        <v>299954.31</v>
      </c>
      <c r="G1287" t="str">
        <f>_xlfn.XLOOKUP(A1287,'SKJULT DATA'!$O$10:$O$3274,'SKJULT DATA'!$B$10:$B$3274,"")</f>
        <v>Semi Prep HPLC</v>
      </c>
    </row>
    <row r="1288" spans="1:7" x14ac:dyDescent="0.35">
      <c r="A1288" t="s">
        <v>6634</v>
      </c>
      <c r="B1288" t="s">
        <v>163</v>
      </c>
      <c r="C1288" s="577">
        <v>1</v>
      </c>
      <c r="D1288" s="316">
        <v>4499985.07</v>
      </c>
      <c r="G1288" t="str">
        <f>_xlfn.XLOOKUP(A1288,'SKJULT DATA'!$O$10:$O$3274,'SKJULT DATA'!$B$10:$B$3274,"")</f>
        <v>Bigfoot Cell Sorter</v>
      </c>
    </row>
    <row r="1289" spans="1:7" x14ac:dyDescent="0.35">
      <c r="A1289" t="s">
        <v>6638</v>
      </c>
      <c r="B1289" t="s">
        <v>163</v>
      </c>
      <c r="C1289" s="577">
        <v>1</v>
      </c>
      <c r="D1289" s="316">
        <v>199448.62</v>
      </c>
      <c r="G1289" t="str">
        <f>_xlfn.XLOOKUP(A1289,'SKJULT DATA'!$O$10:$O$3274,'SKJULT DATA'!$B$10:$B$3274,"")</f>
        <v>TapeStation System</v>
      </c>
    </row>
    <row r="1290" spans="1:7" x14ac:dyDescent="0.35">
      <c r="A1290" t="s">
        <v>6642</v>
      </c>
      <c r="B1290" t="s">
        <v>163</v>
      </c>
      <c r="C1290" s="577">
        <v>1</v>
      </c>
      <c r="D1290" s="316">
        <v>1499400</v>
      </c>
      <c r="G1290" t="str">
        <f>_xlfn.XLOOKUP(A1290,'SKJULT DATA'!$O$10:$O$3274,'SKJULT DATA'!$B$10:$B$3274,"")</f>
        <v>Tyto cell sorter</v>
      </c>
    </row>
    <row r="1291" spans="1:7" x14ac:dyDescent="0.35">
      <c r="A1291" t="s">
        <v>6647</v>
      </c>
      <c r="B1291" t="s">
        <v>260</v>
      </c>
      <c r="C1291" s="577">
        <v>0</v>
      </c>
      <c r="D1291" s="316">
        <v>6007062.8600000003</v>
      </c>
      <c r="G1291" t="str">
        <f>_xlfn.XLOOKUP(A1291,'SKJULT DATA'!$O$10:$O$3274,'SKJULT DATA'!$B$10:$B$3274,"")</f>
        <v>Kontantfinansering SUND - ADK/AIA Låsesystem</v>
      </c>
    </row>
    <row r="1292" spans="1:7" x14ac:dyDescent="0.35">
      <c r="A1292" t="s">
        <v>6651</v>
      </c>
      <c r="B1292" t="s">
        <v>260</v>
      </c>
      <c r="C1292" s="577">
        <v>0</v>
      </c>
      <c r="D1292" s="316">
        <v>140012</v>
      </c>
      <c r="G1292" t="str">
        <f>_xlfn.XLOOKUP(A1292,'SKJULT DATA'!$O$10:$O$3274,'SKJULT DATA'!$B$10:$B$3274,"")</f>
        <v>Kontantfinansiering SUND - AV skab med massiv låge</v>
      </c>
    </row>
    <row r="1293" spans="1:7" x14ac:dyDescent="0.35">
      <c r="A1293" t="s">
        <v>6653</v>
      </c>
      <c r="B1293" t="s">
        <v>260</v>
      </c>
      <c r="C1293" s="577">
        <v>0</v>
      </c>
      <c r="D1293" s="316">
        <v>9013098</v>
      </c>
      <c r="G1293" t="str">
        <f>_xlfn.XLOOKUP(A1293,'SKJULT DATA'!$O$10:$O$3274,'SKJULT DATA'!$B$10:$B$3274,"")</f>
        <v>Kontantfinansiering SUND- Flydende nitrogen</v>
      </c>
    </row>
    <row r="1294" spans="1:7" x14ac:dyDescent="0.35">
      <c r="A1294" t="s">
        <v>6655</v>
      </c>
      <c r="B1294" t="s">
        <v>260</v>
      </c>
      <c r="C1294" s="577">
        <v>0</v>
      </c>
      <c r="D1294" s="316">
        <v>839997</v>
      </c>
      <c r="G1294" t="str">
        <f>_xlfn.XLOOKUP(A1294,'SKJULT DATA'!$O$10:$O$3274,'SKJULT DATA'!$B$10:$B$3274,"")</f>
        <v>Kontantfinansiering SUND - inventar til klinisk undervisning</v>
      </c>
    </row>
    <row r="1295" spans="1:7" x14ac:dyDescent="0.35">
      <c r="A1295" t="s">
        <v>6657</v>
      </c>
      <c r="B1295" t="s">
        <v>260</v>
      </c>
      <c r="C1295" s="577">
        <v>0</v>
      </c>
      <c r="D1295" s="316">
        <v>1327498</v>
      </c>
      <c r="G1295" t="str">
        <f>_xlfn.XLOOKUP(A1295,'SKJULT DATA'!$O$10:$O$3274,'SKJULT DATA'!$B$10:$B$3274,"")</f>
        <v>Kontantfinansiering SUND-køl af server fancoli i krydsfeltrum</v>
      </c>
    </row>
    <row r="1296" spans="1:7" x14ac:dyDescent="0.35">
      <c r="A1296" t="s">
        <v>6659</v>
      </c>
      <c r="B1296" t="s">
        <v>260</v>
      </c>
      <c r="C1296" s="577">
        <v>0</v>
      </c>
      <c r="D1296" s="316">
        <v>178890</v>
      </c>
      <c r="G1296" t="str">
        <f>_xlfn.XLOOKUP(A1296,'SKJULT DATA'!$O$10:$O$3274,'SKJULT DATA'!$B$10:$B$3274,"")</f>
        <v>Mørklægning BML</v>
      </c>
    </row>
    <row r="1297" spans="1:7" x14ac:dyDescent="0.35">
      <c r="A1297" t="s">
        <v>6661</v>
      </c>
      <c r="B1297" t="s">
        <v>260</v>
      </c>
      <c r="C1297" s="577">
        <v>0</v>
      </c>
      <c r="D1297" s="316">
        <v>680256</v>
      </c>
      <c r="G1297" t="str">
        <f>_xlfn.XLOOKUP(A1297,'SKJULT DATA'!$O$10:$O$3274,'SKJULT DATA'!$B$10:$B$3274,"")</f>
        <v>Kontantfinansiering SUND- Mørklægning undervisning</v>
      </c>
    </row>
    <row r="1298" spans="1:7" x14ac:dyDescent="0.35">
      <c r="A1298" t="s">
        <v>6663</v>
      </c>
      <c r="B1298" t="s">
        <v>260</v>
      </c>
      <c r="C1298" s="577">
        <v>0</v>
      </c>
      <c r="D1298" s="316">
        <v>634736</v>
      </c>
      <c r="G1298" t="str">
        <f>_xlfn.XLOOKUP(A1298,'SKJULT DATA'!$O$10:$O$3274,'SKJULT DATA'!$B$10:$B$3274,"")</f>
        <v>Kontantfinansiering SUND - narkoboks retsmedicin - Sund</v>
      </c>
    </row>
    <row r="1299" spans="1:7" x14ac:dyDescent="0.35">
      <c r="A1299" t="s">
        <v>6665</v>
      </c>
      <c r="B1299" t="s">
        <v>260</v>
      </c>
      <c r="C1299" s="577">
        <v>0</v>
      </c>
      <c r="D1299" s="316">
        <v>884069</v>
      </c>
      <c r="G1299" t="str">
        <f>_xlfn.XLOOKUP(A1299,'SKJULT DATA'!$O$10:$O$3274,'SKJULT DATA'!$B$10:$B$3274,"")</f>
        <v>Kontantfinansiering SUND - nitrogen hovedledning</v>
      </c>
    </row>
    <row r="1300" spans="1:7" x14ac:dyDescent="0.35">
      <c r="A1300" t="s">
        <v>6667</v>
      </c>
      <c r="B1300" t="s">
        <v>260</v>
      </c>
      <c r="C1300" s="577">
        <v>0</v>
      </c>
      <c r="D1300" s="316">
        <v>1869000</v>
      </c>
      <c r="G1300" t="str">
        <f>_xlfn.XLOOKUP(A1300,'SKJULT DATA'!$O$10:$O$3274,'SKJULT DATA'!$B$10:$B$3274,"")</f>
        <v>Kontantfinansiering MMMI - nybygning tunnel og forsyninger</v>
      </c>
    </row>
    <row r="1301" spans="1:7" x14ac:dyDescent="0.35">
      <c r="A1301" t="s">
        <v>6670</v>
      </c>
      <c r="B1301" t="s">
        <v>260</v>
      </c>
      <c r="C1301" s="577">
        <v>0</v>
      </c>
      <c r="D1301" s="316">
        <v>750000</v>
      </c>
      <c r="G1301" t="str">
        <f>_xlfn.XLOOKUP(A1301,'SKJULT DATA'!$O$10:$O$3274,'SKJULT DATA'!$B$10:$B$3274,"")</f>
        <v>Kontantfinansiering MMMI - omlægning af kloak øst</v>
      </c>
    </row>
    <row r="1302" spans="1:7" x14ac:dyDescent="0.35">
      <c r="A1302" t="s">
        <v>6672</v>
      </c>
      <c r="B1302" t="s">
        <v>260</v>
      </c>
      <c r="C1302" s="577">
        <v>0</v>
      </c>
      <c r="D1302" s="316">
        <v>395542</v>
      </c>
      <c r="G1302" t="str">
        <f>_xlfn.XLOOKUP(A1302,'SKJULT DATA'!$O$10:$O$3274,'SKJULT DATA'!$B$10:$B$3274,"")</f>
        <v>Kontantfinansiering SUND - opvasker</v>
      </c>
    </row>
    <row r="1303" spans="1:7" x14ac:dyDescent="0.35">
      <c r="A1303" t="s">
        <v>6674</v>
      </c>
      <c r="B1303" t="s">
        <v>260</v>
      </c>
      <c r="C1303" s="577">
        <v>0</v>
      </c>
      <c r="D1303" s="316">
        <v>6172799</v>
      </c>
      <c r="G1303" t="str">
        <f>_xlfn.XLOOKUP(A1303,'SKJULT DATA'!$O$10:$O$3274,'SKJULT DATA'!$B$10:$B$3274,"")</f>
        <v>Kontantfinansiering SUND- PDS-stik, dåser og krydsfelterlter til netværk</v>
      </c>
    </row>
    <row r="1304" spans="1:7" x14ac:dyDescent="0.35">
      <c r="A1304" t="s">
        <v>6676</v>
      </c>
      <c r="B1304" t="s">
        <v>260</v>
      </c>
      <c r="C1304" s="577">
        <v>0</v>
      </c>
      <c r="D1304" s="316">
        <v>140012</v>
      </c>
      <c r="G1304" t="str">
        <f>_xlfn.XLOOKUP(A1304,'SKJULT DATA'!$O$10:$O$3274,'SKJULT DATA'!$B$10:$B$3274,"")</f>
        <v>Kontantfinansiering SUND - RAC skabe til undervisning</v>
      </c>
    </row>
    <row r="1305" spans="1:7" x14ac:dyDescent="0.35">
      <c r="A1305" t="s">
        <v>6678</v>
      </c>
      <c r="B1305" t="s">
        <v>260</v>
      </c>
      <c r="C1305" s="577">
        <v>0</v>
      </c>
      <c r="D1305" s="316">
        <v>11768317</v>
      </c>
      <c r="G1305" t="str">
        <f>_xlfn.XLOOKUP(A1305,'SKJULT DATA'!$O$10:$O$3274,'SKJULT DATA'!$B$10:$B$3274,"")</f>
        <v>Kontantfinansiering SUND - solgardiner</v>
      </c>
    </row>
    <row r="1306" spans="1:7" x14ac:dyDescent="0.35">
      <c r="A1306" t="s">
        <v>6680</v>
      </c>
      <c r="B1306" t="s">
        <v>260</v>
      </c>
      <c r="C1306" s="577">
        <v>0</v>
      </c>
      <c r="D1306" s="316">
        <v>1767027</v>
      </c>
      <c r="G1306" t="str">
        <f>_xlfn.XLOOKUP(A1306,'SKJULT DATA'!$O$10:$O$3274,'SKJULT DATA'!$B$10:$B$3274,"")</f>
        <v>Kontantfinansiering MMMI - tunnel interrimsarb</v>
      </c>
    </row>
    <row r="1307" spans="1:7" x14ac:dyDescent="0.35">
      <c r="A1307" t="s">
        <v>6682</v>
      </c>
      <c r="B1307" t="s">
        <v>260</v>
      </c>
      <c r="C1307" s="577">
        <v>0</v>
      </c>
      <c r="D1307" s="316">
        <v>100000</v>
      </c>
      <c r="G1307" t="str">
        <f>_xlfn.XLOOKUP(A1307,'SKJULT DATA'!$O$10:$O$3274,'SKJULT DATA'!$B$10:$B$3274,"")</f>
        <v>Kontantfinansiering MMMI2 - køling og rack (dataanlæg)</v>
      </c>
    </row>
    <row r="1308" spans="1:7" x14ac:dyDescent="0.35">
      <c r="A1308" t="s">
        <v>6684</v>
      </c>
      <c r="B1308" t="s">
        <v>152</v>
      </c>
      <c r="C1308" s="577">
        <v>0</v>
      </c>
      <c r="D1308" s="316">
        <v>313000</v>
      </c>
      <c r="G1308" t="str">
        <f>_xlfn.XLOOKUP(A1308,'SKJULT DATA'!$O$10:$O$3274,'SKJULT DATA'!$B$10:$B$3274,"")</f>
        <v>Ariena Zenith plæneklipper</v>
      </c>
    </row>
    <row r="1309" spans="1:7" x14ac:dyDescent="0.35">
      <c r="A1309" t="s">
        <v>6689</v>
      </c>
      <c r="B1309" t="s">
        <v>152</v>
      </c>
      <c r="C1309" s="577">
        <v>1</v>
      </c>
      <c r="D1309" s="316">
        <v>1433650</v>
      </c>
      <c r="G1309" t="str">
        <f>_xlfn.XLOOKUP(A1309,'SKJULT DATA'!$O$10:$O$3274,'SKJULT DATA'!$B$10:$B$3274,"")</f>
        <v>Robotarm</v>
      </c>
    </row>
    <row r="1310" spans="1:7" x14ac:dyDescent="0.35">
      <c r="A1310" t="s">
        <v>6692</v>
      </c>
      <c r="B1310" t="s">
        <v>163</v>
      </c>
      <c r="C1310" s="577">
        <v>0</v>
      </c>
      <c r="D1310" s="316">
        <v>768316</v>
      </c>
      <c r="G1310" t="str">
        <f>_xlfn.XLOOKUP(A1310,'SKJULT DATA'!$O$10:$O$3274,'SKJULT DATA'!$B$10:$B$3274,"")</f>
        <v>U300 Auditorie, Campusvej, NytSUND</v>
      </c>
    </row>
    <row r="1311" spans="1:7" x14ac:dyDescent="0.35">
      <c r="A1311" t="s">
        <v>6698</v>
      </c>
      <c r="B1311" t="s">
        <v>163</v>
      </c>
      <c r="C1311" s="577">
        <v>0</v>
      </c>
      <c r="D1311" s="316">
        <v>768316</v>
      </c>
      <c r="G1311" t="str">
        <f>_xlfn.XLOOKUP(A1311,'SKJULT DATA'!$O$10:$O$3274,'SKJULT DATA'!$B$10:$B$3274,"")</f>
        <v>M-0.60 Dialogen</v>
      </c>
    </row>
    <row r="1312" spans="1:7" x14ac:dyDescent="0.35">
      <c r="A1312" t="s">
        <v>6701</v>
      </c>
      <c r="B1312" t="s">
        <v>163</v>
      </c>
      <c r="C1312" s="577">
        <v>0</v>
      </c>
      <c r="D1312" s="316">
        <v>168557.84</v>
      </c>
      <c r="G1312" t="str">
        <f>_xlfn.XLOOKUP(A1312,'SKJULT DATA'!$O$10:$O$3274,'SKJULT DATA'!$B$10:$B$3274,"")</f>
        <v>Mødelokale Cambridge, NytSUND</v>
      </c>
    </row>
    <row r="1313" spans="1:7" x14ac:dyDescent="0.35">
      <c r="A1313" t="s">
        <v>6705</v>
      </c>
      <c r="B1313" t="s">
        <v>163</v>
      </c>
      <c r="C1313" s="577">
        <v>0</v>
      </c>
      <c r="D1313" s="316">
        <v>3273703</v>
      </c>
      <c r="G1313" t="str">
        <f>_xlfn.XLOOKUP(A1313,'SKJULT DATA'!$O$10:$O$3274,'SKJULT DATA'!$B$10:$B$3274,"")</f>
        <v>Access net opgradering 2023 - bla Sønderborg</v>
      </c>
    </row>
    <row r="1314" spans="1:7" x14ac:dyDescent="0.35">
      <c r="A1314" t="s">
        <v>6709</v>
      </c>
      <c r="B1314" t="s">
        <v>163</v>
      </c>
      <c r="C1314" s="577">
        <v>0</v>
      </c>
      <c r="D1314" s="316">
        <v>1861128</v>
      </c>
      <c r="G1314" t="str">
        <f>_xlfn.XLOOKUP(A1314,'SKJULT DATA'!$O$10:$O$3274,'SKJULT DATA'!$B$10:$B$3274,"")</f>
        <v>Corenet - udbygning og opgradeering</v>
      </c>
    </row>
    <row r="1315" spans="1:7" x14ac:dyDescent="0.35">
      <c r="A1315" t="s">
        <v>6713</v>
      </c>
      <c r="B1315" t="s">
        <v>163</v>
      </c>
      <c r="C1315" s="577">
        <v>0</v>
      </c>
      <c r="D1315" s="316">
        <v>4027974</v>
      </c>
      <c r="G1315" t="str">
        <f>_xlfn.XLOOKUP(A1315,'SKJULT DATA'!$O$10:$O$3274,'SKJULT DATA'!$B$10:$B$3274,"")</f>
        <v>Udbygning og opgradering af trådløst net - 2023</v>
      </c>
    </row>
    <row r="1316" spans="1:7" x14ac:dyDescent="0.35">
      <c r="A1316" t="s">
        <v>6717</v>
      </c>
      <c r="B1316" t="s">
        <v>260</v>
      </c>
      <c r="C1316" s="577">
        <v>0</v>
      </c>
      <c r="D1316" s="316">
        <v>2928000</v>
      </c>
      <c r="G1316" t="str">
        <f>_xlfn.XLOOKUP(A1316,'SKJULT DATA'!$O$10:$O$3274,'SKJULT DATA'!$B$10:$B$3274,"")</f>
        <v>Scanner</v>
      </c>
    </row>
    <row r="1317" spans="1:7" x14ac:dyDescent="0.35">
      <c r="A1317" t="s">
        <v>6723</v>
      </c>
      <c r="B1317" t="s">
        <v>260</v>
      </c>
      <c r="C1317" s="577">
        <v>1</v>
      </c>
      <c r="D1317" s="316">
        <v>3963041</v>
      </c>
      <c r="G1317" t="str">
        <f>_xlfn.XLOOKUP(A1317,'SKJULT DATA'!$O$10:$O$3274,'SKJULT DATA'!$B$10:$B$3274,"")</f>
        <v>Alkaline Electrolzer - PowerToX testanlæg</v>
      </c>
    </row>
    <row r="1318" spans="1:7" x14ac:dyDescent="0.35">
      <c r="A1318" t="s">
        <v>6728</v>
      </c>
      <c r="B1318" t="s">
        <v>163</v>
      </c>
      <c r="C1318" s="577">
        <v>0</v>
      </c>
      <c r="D1318" s="316">
        <v>814812</v>
      </c>
      <c r="G1318" t="str">
        <f>_xlfn.XLOOKUP(A1318,'SKJULT DATA'!$O$10:$O$3274,'SKJULT DATA'!$B$10:$B$3274,"")</f>
        <v>Auditorie U301, Campusvej, NytSUND</v>
      </c>
    </row>
    <row r="1319" spans="1:7" x14ac:dyDescent="0.35">
      <c r="A1319" t="s">
        <v>6732</v>
      </c>
      <c r="B1319" t="s">
        <v>260</v>
      </c>
      <c r="C1319" s="577">
        <v>1</v>
      </c>
      <c r="D1319" s="316">
        <v>235513.66</v>
      </c>
      <c r="G1319" t="str">
        <f>_xlfn.XLOOKUP(A1319,'SKJULT DATA'!$O$10:$O$3274,'SKJULT DATA'!$B$10:$B$3274,"")</f>
        <v>Cero 3 D Cell Culture Incubator, f.eks. Bioanalysis</v>
      </c>
    </row>
    <row r="1320" spans="1:7" x14ac:dyDescent="0.35">
      <c r="A1320" t="s">
        <v>6741</v>
      </c>
      <c r="B1320" t="s">
        <v>163</v>
      </c>
      <c r="C1320" s="577">
        <v>0</v>
      </c>
      <c r="D1320" s="316">
        <v>147612.35</v>
      </c>
      <c r="G1320" t="str">
        <f>_xlfn.XLOOKUP(A1320,'SKJULT DATA'!$O$10:$O$3274,'SKJULT DATA'!$B$10:$B$3274,"")</f>
        <v>Mødelokale M (ved Samfundsvidenskab)</v>
      </c>
    </row>
    <row r="1321" spans="1:7" x14ac:dyDescent="0.35">
      <c r="A1321" t="s">
        <v>6747</v>
      </c>
      <c r="B1321" t="s">
        <v>163</v>
      </c>
      <c r="C1321" s="577">
        <v>1</v>
      </c>
      <c r="D1321" s="316">
        <v>372402.3</v>
      </c>
      <c r="G1321" t="str">
        <f>_xlfn.XLOOKUP(A1321,'SKJULT DATA'!$O$10:$O$3274,'SKJULT DATA'!$B$10:$B$3274,"")</f>
        <v>Robot og controller skab til denne</v>
      </c>
    </row>
    <row r="1322" spans="1:7" x14ac:dyDescent="0.35">
      <c r="A1322" t="s">
        <v>6752</v>
      </c>
      <c r="B1322" t="s">
        <v>1074</v>
      </c>
      <c r="C1322" s="577">
        <v>0</v>
      </c>
      <c r="D1322" s="316">
        <v>191325</v>
      </c>
      <c r="G1322" t="str">
        <f>_xlfn.XLOOKUP(A1322,'SKJULT DATA'!$O$10:$O$3274,'SKJULT DATA'!$B$10:$B$3274,"")</f>
        <v>Rørføring af gas til analyseinstrumenter</v>
      </c>
    </row>
    <row r="1323" spans="1:7" x14ac:dyDescent="0.35">
      <c r="A1323" t="s">
        <v>8693</v>
      </c>
      <c r="B1323" t="s">
        <v>163</v>
      </c>
      <c r="C1323" s="577">
        <v>1</v>
      </c>
      <c r="D1323" s="316">
        <v>460000</v>
      </c>
      <c r="G1323" t="str">
        <f>_xlfn.XLOOKUP(A1323,'SKJULT DATA'!$O$10:$O$3274,'SKJULT DATA'!$B$10:$B$3274,"")</f>
        <v>c/n analyser EA Isolink</v>
      </c>
    </row>
    <row r="1324" spans="1:7" x14ac:dyDescent="0.35">
      <c r="A1324" t="s">
        <v>8694</v>
      </c>
      <c r="B1324" t="s">
        <v>1074</v>
      </c>
      <c r="C1324" s="577">
        <v>1</v>
      </c>
      <c r="D1324" s="316">
        <v>1046100</v>
      </c>
      <c r="G1324" t="str">
        <f>_xlfn.XLOOKUP(A1324,'SKJULT DATA'!$O$10:$O$3274,'SKJULT DATA'!$B$10:$B$3274,"")</f>
        <v>Montre til arkæologisk studiesamling</v>
      </c>
    </row>
    <row r="1325" spans="1:7" x14ac:dyDescent="0.35">
      <c r="A1325" t="s">
        <v>6756</v>
      </c>
      <c r="B1325" t="s">
        <v>152</v>
      </c>
      <c r="C1325" s="577">
        <v>0</v>
      </c>
      <c r="D1325" s="316">
        <v>2812775.04</v>
      </c>
      <c r="G1325" t="str">
        <f>_xlfn.XLOOKUP(A1325,'SKJULT DATA'!$O$10:$O$3274,'SKJULT DATA'!$B$10:$B$3274,"")</f>
        <v>LC-QTOF (Mandela)</v>
      </c>
    </row>
    <row r="1326" spans="1:7" x14ac:dyDescent="0.35">
      <c r="A1326" t="s">
        <v>6760</v>
      </c>
      <c r="B1326" t="s">
        <v>152</v>
      </c>
      <c r="C1326" s="577">
        <v>1</v>
      </c>
      <c r="D1326" s="316">
        <v>2572622.52</v>
      </c>
      <c r="G1326" t="str">
        <f>_xlfn.XLOOKUP(A1326,'SKJULT DATA'!$O$10:$O$3274,'SKJULT DATA'!$B$10:$B$3274,"")</f>
        <v>Rutine ESI MS</v>
      </c>
    </row>
    <row r="1327" spans="1:7" x14ac:dyDescent="0.35">
      <c r="A1327" t="s">
        <v>6766</v>
      </c>
      <c r="B1327" t="s">
        <v>260</v>
      </c>
      <c r="C1327" s="577">
        <v>0</v>
      </c>
      <c r="D1327" s="316">
        <v>127816</v>
      </c>
      <c r="G1327" t="str">
        <f>_xlfn.XLOOKUP(A1327,'SKJULT DATA'!$O$10:$O$3274,'SKJULT DATA'!$B$10:$B$3274,"")</f>
        <v>Inkubator 1, neurobiologi</v>
      </c>
    </row>
    <row r="1328" spans="1:7" x14ac:dyDescent="0.35">
      <c r="A1328" t="s">
        <v>6772</v>
      </c>
      <c r="B1328" t="s">
        <v>260</v>
      </c>
      <c r="C1328" s="577">
        <v>0</v>
      </c>
      <c r="D1328" s="316">
        <v>127816</v>
      </c>
      <c r="G1328" t="str">
        <f>_xlfn.XLOOKUP(A1328,'SKJULT DATA'!$O$10:$O$3274,'SKJULT DATA'!$B$10:$B$3274,"")</f>
        <v>Inkubator 2, Neurobiologi</v>
      </c>
    </row>
    <row r="1329" spans="1:7" x14ac:dyDescent="0.35">
      <c r="A1329" t="s">
        <v>6776</v>
      </c>
      <c r="B1329" t="s">
        <v>260</v>
      </c>
      <c r="C1329" s="577">
        <v>0</v>
      </c>
      <c r="D1329" s="316">
        <v>112148.5</v>
      </c>
      <c r="G1329" t="str">
        <f>_xlfn.XLOOKUP(A1329,'SKJULT DATA'!$O$10:$O$3274,'SKJULT DATA'!$B$10:$B$3274,"")</f>
        <v>Inkubator, Cancer og inflammation</v>
      </c>
    </row>
    <row r="1330" spans="1:7" x14ac:dyDescent="0.35">
      <c r="A1330" t="s">
        <v>6779</v>
      </c>
      <c r="B1330" t="s">
        <v>152</v>
      </c>
      <c r="C1330" s="577">
        <v>0</v>
      </c>
      <c r="D1330" s="316">
        <v>117050</v>
      </c>
      <c r="G1330" t="str">
        <f>_xlfn.XLOOKUP(A1330,'SKJULT DATA'!$O$10:$O$3274,'SKJULT DATA'!$B$10:$B$3274,"")</f>
        <v>El palle stabler</v>
      </c>
    </row>
    <row r="1331" spans="1:7" x14ac:dyDescent="0.35">
      <c r="A1331" t="s">
        <v>6783</v>
      </c>
      <c r="B1331" t="s">
        <v>152</v>
      </c>
      <c r="C1331" s="577">
        <v>1</v>
      </c>
      <c r="D1331" s="316">
        <v>185877</v>
      </c>
      <c r="G1331" t="str">
        <f>_xlfn.XLOOKUP(A1331,'SKJULT DATA'!$O$10:$O$3274,'SKJULT DATA'!$B$10:$B$3274,"")</f>
        <v>PLC styringer til portal kran</v>
      </c>
    </row>
    <row r="1332" spans="1:7" x14ac:dyDescent="0.35">
      <c r="A1332" t="s">
        <v>8695</v>
      </c>
      <c r="B1332" t="s">
        <v>152</v>
      </c>
      <c r="C1332" s="577">
        <v>1</v>
      </c>
      <c r="D1332" s="316">
        <v>1109569.48</v>
      </c>
      <c r="G1332" t="str">
        <f>_xlfn.XLOOKUP(A1332,'SKJULT DATA'!$O$10:$O$3274,'SKJULT DATA'!$B$10:$B$3274,"")</f>
        <v>Maskinsikkerhedsudstyr</v>
      </c>
    </row>
    <row r="1333" spans="1:7" x14ac:dyDescent="0.35">
      <c r="A1333" t="s">
        <v>6788</v>
      </c>
      <c r="B1333" t="s">
        <v>152</v>
      </c>
      <c r="C1333" s="577">
        <v>1</v>
      </c>
      <c r="D1333" s="316">
        <v>2173670</v>
      </c>
      <c r="G1333" t="str">
        <f>_xlfn.XLOOKUP(A1333,'SKJULT DATA'!$O$10:$O$3274,'SKJULT DATA'!$B$10:$B$3274,"")</f>
        <v>Travers kran 31,4 m / 20 t</v>
      </c>
    </row>
    <row r="1334" spans="1:7" x14ac:dyDescent="0.35">
      <c r="A1334" t="s">
        <v>6793</v>
      </c>
      <c r="B1334" t="s">
        <v>152</v>
      </c>
      <c r="C1334" s="577">
        <v>1</v>
      </c>
      <c r="D1334" s="316">
        <v>4433035.8</v>
      </c>
      <c r="G1334" t="str">
        <f>_xlfn.XLOOKUP(A1334,'SKJULT DATA'!$O$10:$O$3274,'SKJULT DATA'!$B$10:$B$3274,"")</f>
        <v>Mobil robot kran</v>
      </c>
    </row>
    <row r="1335" spans="1:7" x14ac:dyDescent="0.35">
      <c r="A1335" t="s">
        <v>8097</v>
      </c>
      <c r="B1335" t="s">
        <v>152</v>
      </c>
      <c r="C1335" s="577">
        <v>1</v>
      </c>
      <c r="D1335" s="316">
        <v>28316263.399999999</v>
      </c>
      <c r="G1335" t="str">
        <f>_xlfn.XLOOKUP(A1335,'SKJULT DATA'!$O$10:$O$3274,'SKJULT DATA'!$B$10:$B$3274,"")</f>
        <v>Verdens største Gantry</v>
      </c>
    </row>
    <row r="1336" spans="1:7" x14ac:dyDescent="0.35">
      <c r="A1336" t="s">
        <v>6798</v>
      </c>
      <c r="B1336" t="s">
        <v>152</v>
      </c>
      <c r="C1336" s="577">
        <v>0</v>
      </c>
      <c r="D1336" s="316">
        <v>109708</v>
      </c>
      <c r="G1336" t="str">
        <f>_xlfn.XLOOKUP(A1336,'SKJULT DATA'!$O$10:$O$3274,'SKJULT DATA'!$B$10:$B$3274,"")</f>
        <v>Feje-sugemaskine</v>
      </c>
    </row>
    <row r="1337" spans="1:7" x14ac:dyDescent="0.35">
      <c r="A1337" t="s">
        <v>6803</v>
      </c>
      <c r="B1337" t="s">
        <v>152</v>
      </c>
      <c r="C1337" s="577">
        <v>0</v>
      </c>
      <c r="D1337" s="316">
        <v>134995</v>
      </c>
      <c r="G1337" t="str">
        <f>_xlfn.XLOOKUP(A1337,'SKJULT DATA'!$O$10:$O$3274,'SKJULT DATA'!$B$10:$B$3274,"")</f>
        <v>ride-on gulvvaskemaskine</v>
      </c>
    </row>
    <row r="1338" spans="1:7" x14ac:dyDescent="0.35">
      <c r="A1338" t="s">
        <v>6807</v>
      </c>
      <c r="B1338" t="s">
        <v>152</v>
      </c>
      <c r="C1338" s="577">
        <v>1</v>
      </c>
      <c r="D1338" s="316">
        <v>2029400.44</v>
      </c>
      <c r="G1338" t="str">
        <f>_xlfn.XLOOKUP(A1338,'SKJULT DATA'!$O$10:$O$3274,'SKJULT DATA'!$B$10:$B$3274,"")</f>
        <v>Laser tracking enhed</v>
      </c>
    </row>
    <row r="1339" spans="1:7" x14ac:dyDescent="0.35">
      <c r="A1339" t="s">
        <v>6812</v>
      </c>
      <c r="B1339" t="s">
        <v>152</v>
      </c>
      <c r="C1339" s="577">
        <v>1</v>
      </c>
      <c r="D1339" s="316">
        <v>2029400.42</v>
      </c>
      <c r="G1339" t="str">
        <f>_xlfn.XLOOKUP(A1339,'SKJULT DATA'!$O$10:$O$3274,'SKJULT DATA'!$B$10:$B$3274,"")</f>
        <v>Laser tracking enhed</v>
      </c>
    </row>
    <row r="1340" spans="1:7" x14ac:dyDescent="0.35">
      <c r="A1340" t="s">
        <v>6815</v>
      </c>
      <c r="B1340" t="s">
        <v>152</v>
      </c>
      <c r="C1340" s="577">
        <v>1</v>
      </c>
      <c r="D1340" s="316">
        <v>2029400.42</v>
      </c>
      <c r="G1340" t="str">
        <f>_xlfn.XLOOKUP(A1340,'SKJULT DATA'!$O$10:$O$3274,'SKJULT DATA'!$B$10:$B$3274,"")</f>
        <v>Laser tracking enhed</v>
      </c>
    </row>
    <row r="1341" spans="1:7" x14ac:dyDescent="0.35">
      <c r="A1341" t="s">
        <v>6817</v>
      </c>
      <c r="B1341" t="s">
        <v>152</v>
      </c>
      <c r="C1341" s="577">
        <v>1</v>
      </c>
      <c r="D1341" s="316">
        <v>2029400.42</v>
      </c>
      <c r="G1341" t="str">
        <f>_xlfn.XLOOKUP(A1341,'SKJULT DATA'!$O$10:$O$3274,'SKJULT DATA'!$B$10:$B$3274,"")</f>
        <v>Laser tracking enhed</v>
      </c>
    </row>
    <row r="1342" spans="1:7" x14ac:dyDescent="0.35">
      <c r="A1342" t="s">
        <v>6819</v>
      </c>
      <c r="B1342" t="s">
        <v>152</v>
      </c>
      <c r="C1342" s="577">
        <v>1</v>
      </c>
      <c r="D1342" s="316">
        <v>2029400.42</v>
      </c>
      <c r="G1342" t="str">
        <f>_xlfn.XLOOKUP(A1342,'SKJULT DATA'!$O$10:$O$3274,'SKJULT DATA'!$B$10:$B$3274,"")</f>
        <v>Laser scanner enhed</v>
      </c>
    </row>
    <row r="1343" spans="1:7" x14ac:dyDescent="0.35">
      <c r="A1343" t="s">
        <v>6823</v>
      </c>
      <c r="B1343" t="s">
        <v>152</v>
      </c>
      <c r="C1343" s="577">
        <v>0</v>
      </c>
      <c r="D1343" s="316">
        <v>118998.75</v>
      </c>
      <c r="G1343" t="str">
        <f>_xlfn.XLOOKUP(A1343,'SKJULT DATA'!$O$10:$O$3274,'SKJULT DATA'!$B$10:$B$3274,"")</f>
        <v>Stor robot gribber</v>
      </c>
    </row>
    <row r="1344" spans="1:7" x14ac:dyDescent="0.35">
      <c r="A1344" t="s">
        <v>6826</v>
      </c>
      <c r="B1344" t="s">
        <v>152</v>
      </c>
      <c r="C1344" s="577">
        <v>0</v>
      </c>
      <c r="D1344" s="316">
        <v>180920</v>
      </c>
      <c r="G1344" t="str">
        <f>_xlfn.XLOOKUP(A1344,'SKJULT DATA'!$O$10:$O$3274,'SKJULT DATA'!$B$10:$B$3274,"")</f>
        <v>Celletæller</v>
      </c>
    </row>
    <row r="1345" spans="1:7" x14ac:dyDescent="0.35">
      <c r="A1345" t="s">
        <v>6833</v>
      </c>
      <c r="B1345" t="s">
        <v>163</v>
      </c>
      <c r="C1345" s="577">
        <v>1</v>
      </c>
      <c r="D1345" s="316">
        <v>1101992.94</v>
      </c>
      <c r="G1345" t="str">
        <f>_xlfn.XLOOKUP(A1345,'SKJULT DATA'!$O$10:$O$3274,'SKJULT DATA'!$B$10:$B$3274,"")</f>
        <v>Incucyte S3 HD/2CLR System</v>
      </c>
    </row>
    <row r="1346" spans="1:7" x14ac:dyDescent="0.35">
      <c r="A1346" t="s">
        <v>6840</v>
      </c>
      <c r="B1346" t="s">
        <v>163</v>
      </c>
      <c r="C1346" s="577">
        <v>0</v>
      </c>
      <c r="D1346" s="316">
        <v>198461.34</v>
      </c>
      <c r="G1346" t="str">
        <f>_xlfn.XLOOKUP(A1346,'SKJULT DATA'!$O$10:$O$3274,'SKJULT DATA'!$B$10:$B$3274,"")</f>
        <v>2x HPC noder</v>
      </c>
    </row>
    <row r="1347" spans="1:7" x14ac:dyDescent="0.35">
      <c r="A1347" t="s">
        <v>6843</v>
      </c>
      <c r="B1347" t="s">
        <v>163</v>
      </c>
      <c r="C1347" s="577">
        <v>0</v>
      </c>
      <c r="D1347" s="316">
        <v>180000</v>
      </c>
      <c r="G1347" t="str">
        <f>_xlfn.XLOOKUP(A1347,'SKJULT DATA'!$O$10:$O$3274,'SKJULT DATA'!$B$10:$B$3274,"")</f>
        <v>El-sxelift 14 meter</v>
      </c>
    </row>
    <row r="1348" spans="1:7" x14ac:dyDescent="0.35">
      <c r="A1348" t="s">
        <v>6848</v>
      </c>
      <c r="B1348" t="s">
        <v>260</v>
      </c>
      <c r="C1348" s="577">
        <v>0</v>
      </c>
      <c r="D1348" s="316">
        <v>28557295</v>
      </c>
      <c r="G1348" t="str">
        <f>_xlfn.XLOOKUP(A1348,'SKJULT DATA'!$O$10:$O$3274,'SKJULT DATA'!$B$10:$B$3274,"")</f>
        <v>Ombygning ved indflytning Nyt Sund</v>
      </c>
    </row>
    <row r="1349" spans="1:7" x14ac:dyDescent="0.35">
      <c r="A1349" t="s">
        <v>6851</v>
      </c>
      <c r="B1349" t="s">
        <v>260</v>
      </c>
      <c r="C1349" s="577">
        <v>1</v>
      </c>
      <c r="D1349" s="316">
        <v>130388.5</v>
      </c>
      <c r="G1349" t="str">
        <f>_xlfn.XLOOKUP(A1349,'SKJULT DATA'!$O$10:$O$3274,'SKJULT DATA'!$B$10:$B$3274,"")</f>
        <v>Minus 86 graders fryser</v>
      </c>
    </row>
    <row r="1350" spans="1:7" x14ac:dyDescent="0.35">
      <c r="A1350" t="s">
        <v>8696</v>
      </c>
      <c r="B1350" t="s">
        <v>152</v>
      </c>
      <c r="C1350" s="577">
        <v>1</v>
      </c>
      <c r="D1350" s="316">
        <v>363765.36</v>
      </c>
      <c r="G1350" t="str">
        <f>_xlfn.XLOOKUP(A1350,'SKJULT DATA'!$O$10:$O$3274,'SKJULT DATA'!$B$10:$B$3274,"")</f>
        <v>Ultrasonicator</v>
      </c>
    </row>
    <row r="1351" spans="1:7" x14ac:dyDescent="0.35">
      <c r="A1351" t="s">
        <v>6857</v>
      </c>
      <c r="B1351" t="s">
        <v>163</v>
      </c>
      <c r="C1351" s="577">
        <v>0</v>
      </c>
      <c r="D1351" s="316">
        <v>2981887.22</v>
      </c>
      <c r="G1351" t="str">
        <f>_xlfn.XLOOKUP(A1351,'SKJULT DATA'!$O$10:$O$3274,'SKJULT DATA'!$B$10:$B$3274,"")</f>
        <v>4x GPU noder med Nvidia H100</v>
      </c>
    </row>
    <row r="1352" spans="1:7" x14ac:dyDescent="0.35">
      <c r="A1352" t="s">
        <v>8697</v>
      </c>
      <c r="B1352" t="s">
        <v>260</v>
      </c>
      <c r="C1352" s="577">
        <v>1</v>
      </c>
      <c r="D1352" s="316">
        <v>738898.34000000008</v>
      </c>
      <c r="G1352" t="str">
        <f>_xlfn.XLOOKUP(A1352,'SKJULT DATA'!$O$10:$O$3274,'SKJULT DATA'!$B$10:$B$3274,"")</f>
        <v>FlowCam</v>
      </c>
    </row>
    <row r="1353" spans="1:7" x14ac:dyDescent="0.35">
      <c r="A1353" t="s">
        <v>6860</v>
      </c>
      <c r="B1353" t="s">
        <v>163</v>
      </c>
      <c r="C1353" s="577">
        <v>0</v>
      </c>
      <c r="D1353" s="316">
        <v>221949.67</v>
      </c>
      <c r="G1353" t="str">
        <f>_xlfn.XLOOKUP(A1353,'SKJULT DATA'!$O$10:$O$3274,'SKJULT DATA'!$B$10:$B$3274,"")</f>
        <v>AV udstyr DreamLab</v>
      </c>
    </row>
    <row r="1354" spans="1:7" x14ac:dyDescent="0.35">
      <c r="A1354" t="s">
        <v>8698</v>
      </c>
      <c r="B1354" t="s">
        <v>163</v>
      </c>
      <c r="C1354" s="577">
        <v>1</v>
      </c>
      <c r="D1354" s="316">
        <v>400415.3</v>
      </c>
      <c r="G1354" t="str">
        <f>_xlfn.XLOOKUP(A1354,'SKJULT DATA'!$O$10:$O$3274,'SKJULT DATA'!$B$10:$B$3274,"")</f>
        <v>Ionchromatograf (IC) til måling af bl.a. anioner i prøver</v>
      </c>
    </row>
    <row r="1355" spans="1:7" x14ac:dyDescent="0.35">
      <c r="A1355" t="s">
        <v>6863</v>
      </c>
      <c r="B1355" t="s">
        <v>152</v>
      </c>
      <c r="C1355" s="577">
        <v>0</v>
      </c>
      <c r="D1355" s="316">
        <v>385753.02</v>
      </c>
      <c r="G1355" t="str">
        <f>_xlfn.XLOOKUP(A1355,'SKJULT DATA'!$O$10:$O$3274,'SKJULT DATA'!$B$10:$B$3274,"")</f>
        <v>Motor Controller, Motor og Kabler</v>
      </c>
    </row>
    <row r="1356" spans="1:7" x14ac:dyDescent="0.35">
      <c r="A1356" t="s">
        <v>6867</v>
      </c>
      <c r="B1356" t="s">
        <v>152</v>
      </c>
      <c r="C1356" s="577">
        <v>0</v>
      </c>
      <c r="D1356" s="316">
        <v>1187487.1499999999</v>
      </c>
      <c r="G1356" t="str">
        <f>_xlfn.XLOOKUP(A1356,'SKJULT DATA'!$O$10:$O$3274,'SKJULT DATA'!$B$10:$B$3274,"")</f>
        <v>Robot og robot controller skab</v>
      </c>
    </row>
    <row r="1357" spans="1:7" x14ac:dyDescent="0.35">
      <c r="A1357" t="s">
        <v>6871</v>
      </c>
      <c r="B1357" t="s">
        <v>152</v>
      </c>
      <c r="C1357" s="577">
        <v>0</v>
      </c>
      <c r="D1357" s="316">
        <v>1187487.1499999999</v>
      </c>
      <c r="G1357" t="str">
        <f>_xlfn.XLOOKUP(A1357,'SKJULT DATA'!$O$10:$O$3274,'SKJULT DATA'!$B$10:$B$3274,"")</f>
        <v>Robot og robot controller skab</v>
      </c>
    </row>
    <row r="1358" spans="1:7" x14ac:dyDescent="0.35">
      <c r="A1358" t="s">
        <v>6873</v>
      </c>
      <c r="B1358" t="s">
        <v>152</v>
      </c>
      <c r="C1358" s="577">
        <v>0</v>
      </c>
      <c r="D1358" s="316">
        <v>1191544.4099999999</v>
      </c>
      <c r="G1358" t="str">
        <f>_xlfn.XLOOKUP(A1358,'SKJULT DATA'!$O$10:$O$3274,'SKJULT DATA'!$B$10:$B$3274,"")</f>
        <v>Robot og robot controller skab</v>
      </c>
    </row>
    <row r="1359" spans="1:7" x14ac:dyDescent="0.35">
      <c r="A1359" t="s">
        <v>6876</v>
      </c>
      <c r="B1359" t="s">
        <v>152</v>
      </c>
      <c r="C1359" s="577">
        <v>0</v>
      </c>
      <c r="D1359" s="316">
        <v>1191544.4099999999</v>
      </c>
      <c r="G1359" t="str">
        <f>_xlfn.XLOOKUP(A1359,'SKJULT DATA'!$O$10:$O$3274,'SKJULT DATA'!$B$10:$B$3274,"")</f>
        <v>Robot og robot controller skab</v>
      </c>
    </row>
    <row r="1360" spans="1:7" x14ac:dyDescent="0.35">
      <c r="A1360" t="s">
        <v>6878</v>
      </c>
      <c r="B1360" t="s">
        <v>152</v>
      </c>
      <c r="C1360" s="577">
        <v>0</v>
      </c>
      <c r="D1360" s="316">
        <v>931551.55</v>
      </c>
      <c r="G1360" t="str">
        <f>_xlfn.XLOOKUP(A1360,'SKJULT DATA'!$O$10:$O$3274,'SKJULT DATA'!$B$10:$B$3274,"")</f>
        <v>Robot og robot controller skab</v>
      </c>
    </row>
    <row r="1361" spans="1:7" x14ac:dyDescent="0.35">
      <c r="A1361" t="s">
        <v>6881</v>
      </c>
      <c r="B1361" t="s">
        <v>152</v>
      </c>
      <c r="C1361" s="577">
        <v>0</v>
      </c>
      <c r="D1361" s="316">
        <v>589466.30000000005</v>
      </c>
      <c r="G1361" t="str">
        <f>_xlfn.XLOOKUP(A1361,'SKJULT DATA'!$O$10:$O$3274,'SKJULT DATA'!$B$10:$B$3274,"")</f>
        <v>Robot og robot controller skab</v>
      </c>
    </row>
    <row r="1362" spans="1:7" x14ac:dyDescent="0.35">
      <c r="A1362" t="s">
        <v>6884</v>
      </c>
      <c r="B1362" t="s">
        <v>152</v>
      </c>
      <c r="C1362" s="577">
        <v>0</v>
      </c>
      <c r="D1362" s="316">
        <v>589466.30000000005</v>
      </c>
      <c r="G1362" t="str">
        <f>_xlfn.XLOOKUP(A1362,'SKJULT DATA'!$O$10:$O$3274,'SKJULT DATA'!$B$10:$B$3274,"")</f>
        <v>Robot og robot controller skab</v>
      </c>
    </row>
    <row r="1363" spans="1:7" x14ac:dyDescent="0.35">
      <c r="A1363" t="s">
        <v>6886</v>
      </c>
      <c r="B1363" t="s">
        <v>152</v>
      </c>
      <c r="C1363" s="577">
        <v>0</v>
      </c>
      <c r="D1363" s="316">
        <v>589466.30000000005</v>
      </c>
      <c r="G1363" t="str">
        <f>_xlfn.XLOOKUP(A1363,'SKJULT DATA'!$O$10:$O$3274,'SKJULT DATA'!$B$10:$B$3274,"")</f>
        <v>Robot og robot controller skab</v>
      </c>
    </row>
    <row r="1364" spans="1:7" x14ac:dyDescent="0.35">
      <c r="A1364" t="s">
        <v>6888</v>
      </c>
      <c r="B1364" t="s">
        <v>152</v>
      </c>
      <c r="C1364" s="577">
        <v>0</v>
      </c>
      <c r="D1364" s="316">
        <v>589466.30000000005</v>
      </c>
      <c r="G1364" t="str">
        <f>_xlfn.XLOOKUP(A1364,'SKJULT DATA'!$O$10:$O$3274,'SKJULT DATA'!$B$10:$B$3274,"")</f>
        <v>Robot og robot controller skab</v>
      </c>
    </row>
    <row r="1365" spans="1:7" x14ac:dyDescent="0.35">
      <c r="A1365" t="s">
        <v>6890</v>
      </c>
      <c r="B1365" t="s">
        <v>152</v>
      </c>
      <c r="C1365" s="577">
        <v>0</v>
      </c>
      <c r="D1365" s="316">
        <v>538832.57999999996</v>
      </c>
      <c r="G1365" t="str">
        <f>_xlfn.XLOOKUP(A1365,'SKJULT DATA'!$O$10:$O$3274,'SKJULT DATA'!$B$10:$B$3274,"")</f>
        <v>Robot og robot controller skab</v>
      </c>
    </row>
    <row r="1366" spans="1:7" x14ac:dyDescent="0.35">
      <c r="A1366" t="s">
        <v>6892</v>
      </c>
      <c r="B1366" t="s">
        <v>152</v>
      </c>
      <c r="C1366" s="577">
        <v>0</v>
      </c>
      <c r="D1366" s="316">
        <v>1374374.72</v>
      </c>
      <c r="G1366" t="str">
        <f>_xlfn.XLOOKUP(A1366,'SKJULT DATA'!$O$10:$O$3274,'SKJULT DATA'!$B$10:$B$3274,"")</f>
        <v>Mobil robot</v>
      </c>
    </row>
    <row r="1367" spans="1:7" x14ac:dyDescent="0.35">
      <c r="A1367" t="s">
        <v>6896</v>
      </c>
      <c r="B1367" t="s">
        <v>152</v>
      </c>
      <c r="C1367" s="577">
        <v>0</v>
      </c>
      <c r="D1367" s="316">
        <v>1374374.69</v>
      </c>
      <c r="G1367" t="str">
        <f>_xlfn.XLOOKUP(A1367,'SKJULT DATA'!$O$10:$O$3274,'SKJULT DATA'!$B$10:$B$3274,"")</f>
        <v>Mobil robot</v>
      </c>
    </row>
    <row r="1368" spans="1:7" x14ac:dyDescent="0.35">
      <c r="A1368" t="s">
        <v>6898</v>
      </c>
      <c r="B1368" t="s">
        <v>152</v>
      </c>
      <c r="C1368" s="577">
        <v>0</v>
      </c>
      <c r="D1368" s="316">
        <v>149999.32</v>
      </c>
      <c r="G1368" t="str">
        <f>_xlfn.XLOOKUP(A1368,'SKJULT DATA'!$O$10:$O$3274,'SKJULT DATA'!$B$10:$B$3274,"")</f>
        <v>Robot Simulerings Controllere</v>
      </c>
    </row>
    <row r="1369" spans="1:7" x14ac:dyDescent="0.35">
      <c r="A1369" t="s">
        <v>6903</v>
      </c>
      <c r="B1369" t="s">
        <v>152</v>
      </c>
      <c r="C1369" s="577">
        <v>0</v>
      </c>
      <c r="D1369" s="316">
        <v>385753.02</v>
      </c>
      <c r="G1369" t="str">
        <f>_xlfn.XLOOKUP(A1369,'SKJULT DATA'!$O$10:$O$3274,'SKJULT DATA'!$B$10:$B$3274,"")</f>
        <v>Motor Controller, Motor og Kabler</v>
      </c>
    </row>
    <row r="1370" spans="1:7" x14ac:dyDescent="0.35">
      <c r="A1370" t="s">
        <v>6905</v>
      </c>
      <c r="B1370" t="s">
        <v>152</v>
      </c>
      <c r="C1370" s="577">
        <v>1</v>
      </c>
      <c r="D1370" s="316">
        <v>3922818.17</v>
      </c>
      <c r="G1370" t="str">
        <f>_xlfn.XLOOKUP(A1370,'SKJULT DATA'!$O$10:$O$3274,'SKJULT DATA'!$B$10:$B$3274,"")</f>
        <v>Mobil robot 12 ton</v>
      </c>
    </row>
    <row r="1371" spans="1:7" x14ac:dyDescent="0.35">
      <c r="A1371" t="s">
        <v>6909</v>
      </c>
      <c r="B1371" t="s">
        <v>152</v>
      </c>
      <c r="C1371" s="577">
        <v>1</v>
      </c>
      <c r="D1371" s="316">
        <v>2500000</v>
      </c>
      <c r="G1371" t="str">
        <f>_xlfn.XLOOKUP(A1371,'SKJULT DATA'!$O$10:$O$3274,'SKJULT DATA'!$B$10:$B$3274,"")</f>
        <v>Crawler svejserobot</v>
      </c>
    </row>
    <row r="1372" spans="1:7" x14ac:dyDescent="0.35">
      <c r="A1372" t="s">
        <v>6914</v>
      </c>
      <c r="B1372" t="s">
        <v>152</v>
      </c>
      <c r="C1372" s="577">
        <v>1</v>
      </c>
      <c r="D1372" s="316">
        <v>12150340</v>
      </c>
      <c r="G1372" t="str">
        <f>_xlfn.XLOOKUP(A1372,'SKJULT DATA'!$O$10:$O$3274,'SKJULT DATA'!$B$10:$B$3274,"")</f>
        <v>Gantry styring og el</v>
      </c>
    </row>
    <row r="1373" spans="1:7" x14ac:dyDescent="0.35">
      <c r="A1373" t="s">
        <v>6916</v>
      </c>
      <c r="B1373" t="s">
        <v>152</v>
      </c>
      <c r="C1373" s="577">
        <v>0</v>
      </c>
      <c r="D1373" s="316">
        <v>118998.75</v>
      </c>
      <c r="G1373" t="str">
        <f>_xlfn.XLOOKUP(A1373,'SKJULT DATA'!$O$10:$O$3274,'SKJULT DATA'!$B$10:$B$3274,"")</f>
        <v>Stor robot gribber</v>
      </c>
    </row>
    <row r="1374" spans="1:7" x14ac:dyDescent="0.35">
      <c r="A1374" t="s">
        <v>6918</v>
      </c>
      <c r="B1374" t="s">
        <v>152</v>
      </c>
      <c r="C1374" s="577">
        <v>0</v>
      </c>
      <c r="D1374" s="316">
        <v>135131.25</v>
      </c>
      <c r="G1374" t="str">
        <f>_xlfn.XLOOKUP(A1374,'SKJULT DATA'!$O$10:$O$3274,'SKJULT DATA'!$B$10:$B$3274,"")</f>
        <v>Stor robot gribber</v>
      </c>
    </row>
    <row r="1375" spans="1:7" x14ac:dyDescent="0.35">
      <c r="A1375" t="s">
        <v>6920</v>
      </c>
      <c r="B1375" t="s">
        <v>152</v>
      </c>
      <c r="C1375" s="577">
        <v>0</v>
      </c>
      <c r="D1375" s="316">
        <v>135131.25</v>
      </c>
      <c r="G1375" t="str">
        <f>_xlfn.XLOOKUP(A1375,'SKJULT DATA'!$O$10:$O$3274,'SKJULT DATA'!$B$10:$B$3274,"")</f>
        <v>Stor robot gribber</v>
      </c>
    </row>
    <row r="1376" spans="1:7" x14ac:dyDescent="0.35">
      <c r="A1376" t="s">
        <v>6921</v>
      </c>
      <c r="B1376" t="s">
        <v>152</v>
      </c>
      <c r="C1376" s="577">
        <v>0</v>
      </c>
      <c r="D1376" s="316">
        <v>124518.75</v>
      </c>
      <c r="G1376" t="str">
        <f>_xlfn.XLOOKUP(A1376,'SKJULT DATA'!$O$10:$O$3274,'SKJULT DATA'!$B$10:$B$3274,"")</f>
        <v>Stor robot gribber</v>
      </c>
    </row>
    <row r="1377" spans="1:7" x14ac:dyDescent="0.35">
      <c r="A1377" t="s">
        <v>6923</v>
      </c>
      <c r="B1377" t="s">
        <v>152</v>
      </c>
      <c r="C1377" s="577">
        <v>0</v>
      </c>
      <c r="D1377" s="316">
        <v>124518.75</v>
      </c>
      <c r="G1377" t="str">
        <f>_xlfn.XLOOKUP(A1377,'SKJULT DATA'!$O$10:$O$3274,'SKJULT DATA'!$B$10:$B$3274,"")</f>
        <v>Stor robot gribber</v>
      </c>
    </row>
    <row r="1378" spans="1:7" x14ac:dyDescent="0.35">
      <c r="A1378" t="s">
        <v>6924</v>
      </c>
      <c r="B1378" t="s">
        <v>163</v>
      </c>
      <c r="C1378" s="577">
        <v>1</v>
      </c>
      <c r="D1378" s="316">
        <v>354655.6</v>
      </c>
      <c r="G1378" t="str">
        <f>_xlfn.XLOOKUP(A1378,'SKJULT DATA'!$O$10:$O$3274,'SKJULT DATA'!$B$10:$B$3274,"")</f>
        <v>Billedanalyseprogram og områdekvanficeringsmodul</v>
      </c>
    </row>
    <row r="1379" spans="1:7" x14ac:dyDescent="0.35">
      <c r="A1379" t="s">
        <v>8699</v>
      </c>
      <c r="B1379" t="s">
        <v>260</v>
      </c>
      <c r="C1379" s="577">
        <v>1</v>
      </c>
      <c r="D1379" s="316">
        <v>477531.42</v>
      </c>
      <c r="G1379" t="str">
        <f>_xlfn.XLOOKUP(A1379,'SKJULT DATA'!$O$10:$O$3274,'SKJULT DATA'!$B$10:$B$3274,"")</f>
        <v>GC-MS intrument</v>
      </c>
    </row>
    <row r="1380" spans="1:7" x14ac:dyDescent="0.35">
      <c r="A1380" t="s">
        <v>6930</v>
      </c>
      <c r="B1380" t="s">
        <v>152</v>
      </c>
      <c r="C1380" s="577">
        <v>1</v>
      </c>
      <c r="D1380" s="316">
        <v>4300950</v>
      </c>
      <c r="G1380" t="str">
        <f>_xlfn.XLOOKUP(A1380,'SKJULT DATA'!$O$10:$O$3274,'SKJULT DATA'!$B$10:$B$3274,"")</f>
        <v>3D beton printningudstyr</v>
      </c>
    </row>
    <row r="1381" spans="1:7" x14ac:dyDescent="0.35">
      <c r="A1381" t="s">
        <v>6933</v>
      </c>
      <c r="B1381" t="s">
        <v>152</v>
      </c>
      <c r="C1381" s="577">
        <v>1</v>
      </c>
      <c r="D1381" s="316">
        <v>180000</v>
      </c>
      <c r="G1381" t="str">
        <f>_xlfn.XLOOKUP(A1381,'SKJULT DATA'!$O$10:$O$3274,'SKJULT DATA'!$B$10:$B$3274,"")</f>
        <v>Laser skærer til plast, træ og metal</v>
      </c>
    </row>
    <row r="1382" spans="1:7" x14ac:dyDescent="0.35">
      <c r="A1382" t="s">
        <v>6940</v>
      </c>
      <c r="B1382" t="s">
        <v>845</v>
      </c>
      <c r="C1382" s="577">
        <v>0</v>
      </c>
      <c r="D1382" s="316">
        <v>508225</v>
      </c>
      <c r="G1382" t="str">
        <f>_xlfn.XLOOKUP(A1382,'SKJULT DATA'!$O$10:$O$3274,'SKJULT DATA'!$B$10:$B$3274,"")</f>
        <v>Kassevogn / Postbil</v>
      </c>
    </row>
    <row r="1383" spans="1:7" x14ac:dyDescent="0.35">
      <c r="A1383" t="s">
        <v>6946</v>
      </c>
      <c r="B1383" t="s">
        <v>260</v>
      </c>
      <c r="C1383" s="577">
        <v>0</v>
      </c>
      <c r="D1383" s="316">
        <v>1119187.8999999999</v>
      </c>
      <c r="G1383" t="str">
        <f>_xlfn.XLOOKUP(A1383,'SKJULT DATA'!$O$10:$O$3274,'SKJULT DATA'!$B$10:$B$3274,"")</f>
        <v>ADK Låsesystem MMMI</v>
      </c>
    </row>
    <row r="1384" spans="1:7" x14ac:dyDescent="0.35">
      <c r="A1384" t="s">
        <v>6948</v>
      </c>
      <c r="B1384" t="s">
        <v>845</v>
      </c>
      <c r="C1384" s="577">
        <v>0</v>
      </c>
      <c r="D1384" s="316">
        <v>1308476.3</v>
      </c>
      <c r="G1384" t="str">
        <f>_xlfn.XLOOKUP(A1384,'SKJULT DATA'!$O$10:$O$3274,'SKJULT DATA'!$B$10:$B$3274,"")</f>
        <v>Trend CTS 2023</v>
      </c>
    </row>
    <row r="1385" spans="1:7" x14ac:dyDescent="0.35">
      <c r="A1385" t="s">
        <v>6950</v>
      </c>
      <c r="B1385" t="s">
        <v>260</v>
      </c>
      <c r="C1385" s="577">
        <v>0</v>
      </c>
      <c r="D1385" s="316">
        <v>780000</v>
      </c>
      <c r="G1385" t="str">
        <f>_xlfn.XLOOKUP(A1385,'SKJULT DATA'!$O$10:$O$3274,'SKJULT DATA'!$B$10:$B$3274,"")</f>
        <v>Laboratorieinventar - 2 lab og 1 værksted</v>
      </c>
    </row>
    <row r="1386" spans="1:7" x14ac:dyDescent="0.35">
      <c r="A1386" t="s">
        <v>8700</v>
      </c>
      <c r="B1386" t="s">
        <v>163</v>
      </c>
      <c r="C1386" s="577">
        <v>1</v>
      </c>
      <c r="D1386" s="316">
        <v>340000</v>
      </c>
      <c r="G1386" t="str">
        <f>_xlfn.XLOOKUP(A1386,'SKJULT DATA'!$O$10:$O$3274,'SKJULT DATA'!$B$10:$B$3274,"")</f>
        <v>Realtime PCR assays in a high throughout fashion</v>
      </c>
    </row>
    <row r="1387" spans="1:7" x14ac:dyDescent="0.35">
      <c r="A1387" t="s">
        <v>6953</v>
      </c>
      <c r="B1387" t="s">
        <v>260</v>
      </c>
      <c r="C1387" s="577">
        <v>0</v>
      </c>
      <c r="D1387" s="316">
        <v>403035</v>
      </c>
      <c r="G1387" t="str">
        <f>_xlfn.XLOOKUP(A1387,'SKJULT DATA'!$O$10:$O$3274,'SKJULT DATA'!$B$10:$B$3274,"")</f>
        <v>Forberedelse til elektrolyseapparat i container (Power 2X)</v>
      </c>
    </row>
    <row r="1388" spans="1:7" x14ac:dyDescent="0.35">
      <c r="A1388" t="s">
        <v>6956</v>
      </c>
      <c r="B1388" t="s">
        <v>260</v>
      </c>
      <c r="C1388" s="577">
        <v>0</v>
      </c>
      <c r="D1388" s="316">
        <v>1171190.1599999999</v>
      </c>
      <c r="G1388" t="str">
        <f>_xlfn.XLOOKUP(A1388,'SKJULT DATA'!$O$10:$O$3274,'SKJULT DATA'!$B$10:$B$3274,"")</f>
        <v>IMADA - ombygning af bibliotek til samlingssted m te-køkken</v>
      </c>
    </row>
    <row r="1389" spans="1:7" x14ac:dyDescent="0.35">
      <c r="A1389" t="s">
        <v>6960</v>
      </c>
      <c r="B1389" t="s">
        <v>260</v>
      </c>
      <c r="C1389" s="577">
        <v>1</v>
      </c>
      <c r="D1389" s="316">
        <v>1538548.04</v>
      </c>
      <c r="G1389" t="str">
        <f>_xlfn.XLOOKUP(A1389,'SKJULT DATA'!$O$10:$O$3274,'SKJULT DATA'!$B$10:$B$3274,"")</f>
        <v>Olympus Slidescanner</v>
      </c>
    </row>
    <row r="1390" spans="1:7" x14ac:dyDescent="0.35">
      <c r="A1390" t="s">
        <v>6965</v>
      </c>
      <c r="B1390" t="s">
        <v>260</v>
      </c>
      <c r="C1390" s="577">
        <v>1</v>
      </c>
      <c r="D1390" s="316">
        <v>1538548.04</v>
      </c>
      <c r="G1390" t="str">
        <f>_xlfn.XLOOKUP(A1390,'SKJULT DATA'!$O$10:$O$3274,'SKJULT DATA'!$B$10:$B$3274,"")</f>
        <v>Olympus Slidescanner</v>
      </c>
    </row>
    <row r="1391" spans="1:7" x14ac:dyDescent="0.35">
      <c r="A1391" t="s">
        <v>6968</v>
      </c>
      <c r="B1391" t="s">
        <v>260</v>
      </c>
      <c r="C1391" s="577">
        <v>0</v>
      </c>
      <c r="D1391" s="316">
        <v>765981.15</v>
      </c>
      <c r="G1391" t="str">
        <f>_xlfn.XLOOKUP(A1391,'SKJULT DATA'!$O$10:$O$3274,'SKJULT DATA'!$B$10:$B$3274,"")</f>
        <v>Ombygning Etape 1 ved indflytning Alsion Blok H</v>
      </c>
    </row>
    <row r="1392" spans="1:7" x14ac:dyDescent="0.35">
      <c r="A1392" t="s">
        <v>6971</v>
      </c>
      <c r="B1392" t="s">
        <v>260</v>
      </c>
      <c r="C1392" s="577">
        <v>0</v>
      </c>
      <c r="D1392" s="316">
        <v>537334.5</v>
      </c>
      <c r="G1392" t="str">
        <f>_xlfn.XLOOKUP(A1392,'SKJULT DATA'!$O$10:$O$3274,'SKJULT DATA'!$B$10:$B$3274,"")</f>
        <v>Konsulentydelser vedr. Nyt Sund betalt af Teknisk Service</v>
      </c>
    </row>
    <row r="1393" spans="1:7" x14ac:dyDescent="0.35">
      <c r="A1393" t="s">
        <v>6974</v>
      </c>
      <c r="B1393" t="s">
        <v>260</v>
      </c>
      <c r="C1393" s="577">
        <v>0</v>
      </c>
      <c r="D1393" s="316">
        <v>359820.72</v>
      </c>
      <c r="G1393" t="str">
        <f>_xlfn.XLOOKUP(A1393,'SKJULT DATA'!$O$10:$O$3274,'SKJULT DATA'!$B$10:$B$3274,"")</f>
        <v>Dobbeltcuvette 7</v>
      </c>
    </row>
    <row r="1394" spans="1:7" x14ac:dyDescent="0.35">
      <c r="A1394" t="s">
        <v>6978</v>
      </c>
      <c r="B1394" t="s">
        <v>260</v>
      </c>
      <c r="C1394" s="577">
        <v>0</v>
      </c>
      <c r="D1394" s="316">
        <v>359820.73</v>
      </c>
      <c r="G1394" t="str">
        <f>_xlfn.XLOOKUP(A1394,'SKJULT DATA'!$O$10:$O$3274,'SKJULT DATA'!$B$10:$B$3274,"")</f>
        <v>Dobbeltcuvette 8</v>
      </c>
    </row>
    <row r="1395" spans="1:7" x14ac:dyDescent="0.35">
      <c r="A1395" t="s">
        <v>6981</v>
      </c>
      <c r="B1395" t="s">
        <v>260</v>
      </c>
      <c r="C1395" s="577">
        <v>0</v>
      </c>
      <c r="D1395" s="316">
        <v>359820.73</v>
      </c>
      <c r="G1395" t="str">
        <f>_xlfn.XLOOKUP(A1395,'SKJULT DATA'!$O$10:$O$3274,'SKJULT DATA'!$B$10:$B$3274,"")</f>
        <v>Dobbeltcuvette 9</v>
      </c>
    </row>
    <row r="1396" spans="1:7" x14ac:dyDescent="0.35">
      <c r="A1396" t="s">
        <v>1134</v>
      </c>
      <c r="B1396" t="s">
        <v>260</v>
      </c>
      <c r="C1396" s="577">
        <v>0</v>
      </c>
      <c r="D1396" s="316">
        <v>502356</v>
      </c>
      <c r="G1396" t="str">
        <f>_xlfn.XLOOKUP(A1396,'SKJULT DATA'!$O$10:$O$3274,'SKJULT DATA'!$B$10:$B$3274,"")</f>
        <v>Operationsstue 1, enhed 1</v>
      </c>
    </row>
    <row r="1397" spans="1:7" x14ac:dyDescent="0.35">
      <c r="A1397" t="s">
        <v>6985</v>
      </c>
      <c r="B1397" t="s">
        <v>260</v>
      </c>
      <c r="C1397" s="577">
        <v>0</v>
      </c>
      <c r="D1397" s="316">
        <v>502356</v>
      </c>
      <c r="G1397" t="str">
        <f>_xlfn.XLOOKUP(A1397,'SKJULT DATA'!$O$10:$O$3274,'SKJULT DATA'!$B$10:$B$3274,"")</f>
        <v>Operationsstue 1, enhed 2</v>
      </c>
    </row>
    <row r="1398" spans="1:7" x14ac:dyDescent="0.35">
      <c r="A1398" t="s">
        <v>6988</v>
      </c>
      <c r="B1398" t="s">
        <v>260</v>
      </c>
      <c r="C1398" s="577">
        <v>0</v>
      </c>
      <c r="D1398" s="316">
        <v>502356</v>
      </c>
      <c r="G1398" t="str">
        <f>_xlfn.XLOOKUP(A1398,'SKJULT DATA'!$O$10:$O$3274,'SKJULT DATA'!$B$10:$B$3274,"")</f>
        <v>Operationsstue 3, enhed 1</v>
      </c>
    </row>
    <row r="1399" spans="1:7" x14ac:dyDescent="0.35">
      <c r="A1399" t="s">
        <v>6993</v>
      </c>
      <c r="B1399" t="s">
        <v>163</v>
      </c>
      <c r="C1399" s="577">
        <v>0</v>
      </c>
      <c r="D1399" s="316">
        <v>199281.02</v>
      </c>
      <c r="G1399" t="str">
        <f>_xlfn.XLOOKUP(A1399,'SKJULT DATA'!$O$10:$O$3274,'SKJULT DATA'!$B$10:$B$3274,"")</f>
        <v>FPLC, protein oprensningssystem</v>
      </c>
    </row>
    <row r="1400" spans="1:7" x14ac:dyDescent="0.35">
      <c r="A1400" t="s">
        <v>6998</v>
      </c>
      <c r="B1400" t="s">
        <v>260</v>
      </c>
      <c r="C1400" s="577">
        <v>1</v>
      </c>
      <c r="D1400" s="316">
        <v>171880</v>
      </c>
      <c r="G1400" t="str">
        <f>_xlfn.XLOOKUP(A1400,'SKJULT DATA'!$O$10:$O$3274,'SKJULT DATA'!$B$10:$B$3274,"")</f>
        <v>Stackable shaking incubator with LED lights</v>
      </c>
    </row>
    <row r="1401" spans="1:7" x14ac:dyDescent="0.35">
      <c r="A1401" t="s">
        <v>7002</v>
      </c>
      <c r="B1401" t="s">
        <v>163</v>
      </c>
      <c r="C1401" s="577">
        <v>1</v>
      </c>
      <c r="D1401" s="316">
        <v>181313.69</v>
      </c>
      <c r="G1401" t="str">
        <f>_xlfn.XLOOKUP(A1401,'SKJULT DATA'!$O$10:$O$3274,'SKJULT DATA'!$B$10:$B$3274,"")</f>
        <v>3D Voksprinter</v>
      </c>
    </row>
    <row r="1402" spans="1:7" x14ac:dyDescent="0.35">
      <c r="A1402" t="s">
        <v>7009</v>
      </c>
      <c r="B1402" t="s">
        <v>152</v>
      </c>
      <c r="C1402" s="577">
        <v>1</v>
      </c>
      <c r="D1402" s="316">
        <v>295301.82</v>
      </c>
      <c r="G1402" t="str">
        <f>_xlfn.XLOOKUP(A1402,'SKJULT DATA'!$O$10:$O$3274,'SKJULT DATA'!$B$10:$B$3274,"")</f>
        <v>Oppusteligt planetarie</v>
      </c>
    </row>
    <row r="1403" spans="1:7" x14ac:dyDescent="0.35">
      <c r="A1403" t="s">
        <v>7016</v>
      </c>
      <c r="B1403" t="s">
        <v>163</v>
      </c>
      <c r="C1403" s="577">
        <v>0</v>
      </c>
      <c r="D1403" s="316">
        <v>161360</v>
      </c>
      <c r="G1403" t="str">
        <f>_xlfn.XLOOKUP(A1403,'SKJULT DATA'!$O$10:$O$3274,'SKJULT DATA'!$B$10:$B$3274,"")</f>
        <v>Vogn 18, 5 pers., brændstof</v>
      </c>
    </row>
    <row r="1404" spans="1:7" x14ac:dyDescent="0.35">
      <c r="A1404" t="s">
        <v>7021</v>
      </c>
      <c r="B1404" t="s">
        <v>163</v>
      </c>
      <c r="C1404" s="577">
        <v>0</v>
      </c>
      <c r="D1404" s="316">
        <v>158926.25</v>
      </c>
      <c r="G1404" t="str">
        <f>_xlfn.XLOOKUP(A1404,'SKJULT DATA'!$O$10:$O$3274,'SKJULT DATA'!$B$10:$B$3274,"")</f>
        <v>Vogn 16, 5 pers., brændstof</v>
      </c>
    </row>
    <row r="1405" spans="1:7" x14ac:dyDescent="0.35">
      <c r="A1405" t="s">
        <v>7024</v>
      </c>
      <c r="B1405" t="s">
        <v>163</v>
      </c>
      <c r="C1405" s="577">
        <v>0</v>
      </c>
      <c r="D1405" s="316">
        <v>296185.15000000002</v>
      </c>
      <c r="G1405" t="str">
        <f>_xlfn.XLOOKUP(A1405,'SKJULT DATA'!$O$10:$O$3274,'SKJULT DATA'!$B$10:$B$3274,"")</f>
        <v>2x Ceph noder</v>
      </c>
    </row>
    <row r="1406" spans="1:7" x14ac:dyDescent="0.35">
      <c r="A1406" t="s">
        <v>7027</v>
      </c>
      <c r="B1406" t="s">
        <v>163</v>
      </c>
      <c r="C1406" s="577">
        <v>0</v>
      </c>
      <c r="D1406" s="316">
        <v>167200.01</v>
      </c>
      <c r="G1406" t="str">
        <f>_xlfn.XLOOKUP(A1406,'SKJULT DATA'!$O$10:$O$3274,'SKJULT DATA'!$B$10:$B$3274,"")</f>
        <v>iBright1500FL gel imager</v>
      </c>
    </row>
    <row r="1407" spans="1:7" x14ac:dyDescent="0.35">
      <c r="A1407" t="s">
        <v>7033</v>
      </c>
      <c r="B1407" t="s">
        <v>163</v>
      </c>
      <c r="C1407" s="577">
        <v>1</v>
      </c>
      <c r="D1407" s="316">
        <v>435056.46</v>
      </c>
      <c r="G1407" t="str">
        <f>_xlfn.XLOOKUP(A1407,'SKJULT DATA'!$O$10:$O$3274,'SKJULT DATA'!$B$10:$B$3274,"")</f>
        <v>Live cell imaging system (placeret i incubator)</v>
      </c>
    </row>
    <row r="1408" spans="1:7" x14ac:dyDescent="0.35">
      <c r="A1408" t="s">
        <v>8701</v>
      </c>
      <c r="B1408" t="s">
        <v>260</v>
      </c>
      <c r="C1408" s="577">
        <v>1</v>
      </c>
      <c r="D1408" s="316">
        <v>544720.43999999994</v>
      </c>
      <c r="G1408" t="str">
        <f>_xlfn.XLOOKUP(A1408,'SKJULT DATA'!$O$10:$O$3274,'SKJULT DATA'!$B$10:$B$3274,"")</f>
        <v>Optisk mikroskop og dynamisk mekanisk attachment til rheometer</v>
      </c>
    </row>
    <row r="1409" spans="1:7" x14ac:dyDescent="0.35">
      <c r="A1409" t="s">
        <v>7040</v>
      </c>
      <c r="B1409" t="s">
        <v>163</v>
      </c>
      <c r="C1409" s="577">
        <v>1</v>
      </c>
      <c r="D1409" s="316">
        <v>143788</v>
      </c>
      <c r="G1409" t="str">
        <f>_xlfn.XLOOKUP(A1409,'SKJULT DATA'!$O$10:$O$3274,'SKJULT DATA'!$B$10:$B$3274,"")</f>
        <v>Server</v>
      </c>
    </row>
    <row r="1410" spans="1:7" x14ac:dyDescent="0.35">
      <c r="A1410" t="s">
        <v>7046</v>
      </c>
      <c r="B1410" t="s">
        <v>152</v>
      </c>
      <c r="C1410" s="577">
        <v>1</v>
      </c>
      <c r="D1410" s="316">
        <v>699258.7</v>
      </c>
      <c r="G1410" t="str">
        <f>_xlfn.XLOOKUP(A1410,'SKJULT DATA'!$O$10:$O$3274,'SKJULT DATA'!$B$10:$B$3274,"")</f>
        <v>LC apparatur</v>
      </c>
    </row>
    <row r="1411" spans="1:7" x14ac:dyDescent="0.35">
      <c r="A1411" t="s">
        <v>7051</v>
      </c>
      <c r="B1411" t="s">
        <v>260</v>
      </c>
      <c r="C1411" s="577">
        <v>1</v>
      </c>
      <c r="D1411" s="316">
        <v>116583</v>
      </c>
      <c r="G1411" t="str">
        <f>_xlfn.XLOOKUP(A1411,'SKJULT DATA'!$O$10:$O$3274,'SKJULT DATA'!$B$10:$B$3274,"")</f>
        <v>Mikromanipulator</v>
      </c>
    </row>
    <row r="1412" spans="1:7" x14ac:dyDescent="0.35">
      <c r="A1412" t="s">
        <v>7057</v>
      </c>
      <c r="B1412" t="s">
        <v>163</v>
      </c>
      <c r="C1412" s="577">
        <v>1</v>
      </c>
      <c r="D1412" s="316">
        <v>794599.97</v>
      </c>
      <c r="G1412" t="str">
        <f>_xlfn.XLOOKUP(A1412,'SKJULT DATA'!$O$10:$O$3274,'SKJULT DATA'!$B$10:$B$3274,"")</f>
        <v>Automated Cell Imaging System</v>
      </c>
    </row>
    <row r="1413" spans="1:7" x14ac:dyDescent="0.35">
      <c r="A1413" t="s">
        <v>7063</v>
      </c>
      <c r="B1413" t="s">
        <v>163</v>
      </c>
      <c r="C1413" s="577">
        <v>1</v>
      </c>
      <c r="D1413" s="316">
        <v>112195.41</v>
      </c>
      <c r="G1413" t="str">
        <f>_xlfn.XLOOKUP(A1413,'SKJULT DATA'!$O$10:$O$3274,'SKJULT DATA'!$B$10:$B$3274,"")</f>
        <v>Sensor, til den spektrale lyssammmensætning  på 300 m</v>
      </c>
    </row>
    <row r="1414" spans="1:7" x14ac:dyDescent="0.35">
      <c r="A1414" t="s">
        <v>7069</v>
      </c>
      <c r="B1414" t="s">
        <v>152</v>
      </c>
      <c r="C1414" s="577">
        <v>1</v>
      </c>
      <c r="D1414" s="316">
        <v>476157.95</v>
      </c>
      <c r="G1414" t="str">
        <f>_xlfn.XLOOKUP(A1414,'SKJULT DATA'!$O$10:$O$3274,'SKJULT DATA'!$B$10:$B$3274,"")</f>
        <v>High throughput benchtop flow cytometer</v>
      </c>
    </row>
    <row r="1415" spans="1:7" x14ac:dyDescent="0.35">
      <c r="A1415" t="s">
        <v>7076</v>
      </c>
      <c r="B1415" t="s">
        <v>260</v>
      </c>
      <c r="C1415" s="577">
        <v>0</v>
      </c>
      <c r="D1415" s="316">
        <v>233920</v>
      </c>
      <c r="G1415" t="str">
        <f>_xlfn.XLOOKUP(A1415,'SKJULT DATA'!$O$10:$O$3274,'SKJULT DATA'!$B$10:$B$3274,"")</f>
        <v>Pumpe til masse spektrometer</v>
      </c>
    </row>
    <row r="1416" spans="1:7" x14ac:dyDescent="0.35">
      <c r="A1416" t="s">
        <v>7081</v>
      </c>
      <c r="B1416" t="s">
        <v>163</v>
      </c>
      <c r="C1416" s="577">
        <v>0</v>
      </c>
      <c r="D1416" s="316">
        <v>727840</v>
      </c>
      <c r="G1416" t="str">
        <f>_xlfn.XLOOKUP(A1416,'SKJULT DATA'!$O$10:$O$3274,'SKJULT DATA'!$B$10:$B$3274,"")</f>
        <v>DAS (Decentralt Antenne System) til Retsmedicin på Nyt Sund</v>
      </c>
    </row>
    <row r="1417" spans="1:7" x14ac:dyDescent="0.35">
      <c r="A1417" t="s">
        <v>7085</v>
      </c>
      <c r="B1417" t="s">
        <v>163</v>
      </c>
      <c r="C1417" s="577">
        <v>0</v>
      </c>
      <c r="D1417" s="316">
        <v>1503553.02</v>
      </c>
      <c r="G1417" t="str">
        <f>_xlfn.XLOOKUP(A1417,'SKJULT DATA'!$O$10:$O$3274,'SKJULT DATA'!$B$10:$B$3274,"")</f>
        <v>Firewall og manament platform</v>
      </c>
    </row>
    <row r="1418" spans="1:7" x14ac:dyDescent="0.35">
      <c r="A1418" t="s">
        <v>7090</v>
      </c>
      <c r="B1418" t="s">
        <v>163</v>
      </c>
      <c r="C1418" s="577">
        <v>0</v>
      </c>
      <c r="D1418" s="316">
        <v>238125</v>
      </c>
      <c r="G1418" t="str">
        <f>_xlfn.XLOOKUP(A1418,'SKJULT DATA'!$O$10:$O$3274,'SKJULT DATA'!$B$10:$B$3274,"")</f>
        <v>Vogn 7, 5 pers., brændstof</v>
      </c>
    </row>
    <row r="1419" spans="1:7" x14ac:dyDescent="0.35">
      <c r="A1419" t="s">
        <v>7094</v>
      </c>
      <c r="B1419" t="s">
        <v>163</v>
      </c>
      <c r="C1419" s="577">
        <v>0</v>
      </c>
      <c r="D1419" s="316">
        <v>2918652.13</v>
      </c>
      <c r="G1419" t="str">
        <f>_xlfn.XLOOKUP(A1419,'SKJULT DATA'!$O$10:$O$3274,'SKJULT DATA'!$B$10:$B$3274,"")</f>
        <v>Cisco Security EA</v>
      </c>
    </row>
    <row r="1420" spans="1:7" x14ac:dyDescent="0.35">
      <c r="A1420" t="s">
        <v>7098</v>
      </c>
      <c r="B1420" t="s">
        <v>845</v>
      </c>
      <c r="C1420" s="577">
        <v>0</v>
      </c>
      <c r="D1420" s="316">
        <v>368546.4</v>
      </c>
      <c r="G1420" t="str">
        <f>_xlfn.XLOOKUP(A1420,'SKJULT DATA'!$O$10:$O$3274,'SKJULT DATA'!$B$10:$B$3274,"")</f>
        <v>Toyota HiLux 2.8 diesel 204 Double Cab AWD aut. gear T3</v>
      </c>
    </row>
    <row r="1421" spans="1:7" x14ac:dyDescent="0.35">
      <c r="A1421" t="s">
        <v>7103</v>
      </c>
      <c r="B1421" t="s">
        <v>163</v>
      </c>
      <c r="C1421" s="577">
        <v>0</v>
      </c>
      <c r="D1421" s="316">
        <v>271021.7</v>
      </c>
      <c r="G1421" t="str">
        <f>_xlfn.XLOOKUP(A1421,'SKJULT DATA'!$O$10:$O$3274,'SKJULT DATA'!$B$10:$B$3274,"")</f>
        <v>2x Ceph noder</v>
      </c>
    </row>
    <row r="1422" spans="1:7" x14ac:dyDescent="0.35">
      <c r="A1422" t="s">
        <v>7106</v>
      </c>
      <c r="B1422" t="s">
        <v>260</v>
      </c>
      <c r="C1422" s="577">
        <v>0</v>
      </c>
      <c r="D1422" s="316">
        <v>326400</v>
      </c>
      <c r="G1422" t="str">
        <f>_xlfn.XLOOKUP(A1422,'SKJULT DATA'!$O$10:$O$3274,'SKJULT DATA'!$B$10:$B$3274,"")</f>
        <v>Aftalesedler vedr. Ændring af solgradiner til PVC fri solgardin</v>
      </c>
    </row>
    <row r="1423" spans="1:7" x14ac:dyDescent="0.35">
      <c r="A1423" t="s">
        <v>7110</v>
      </c>
      <c r="B1423" t="s">
        <v>260</v>
      </c>
      <c r="C1423" s="577">
        <v>1</v>
      </c>
      <c r="D1423" s="316">
        <v>129620.47</v>
      </c>
      <c r="G1423" t="str">
        <f>_xlfn.XLOOKUP(A1423,'SKJULT DATA'!$O$10:$O$3274,'SKJULT DATA'!$B$10:$B$3274,"")</f>
        <v>IQ4 vaskemaskine til akvarier, DCA-lab</v>
      </c>
    </row>
    <row r="1424" spans="1:7" x14ac:dyDescent="0.35">
      <c r="A1424" t="s">
        <v>7117</v>
      </c>
      <c r="B1424" t="s">
        <v>260</v>
      </c>
      <c r="C1424" s="577">
        <v>1</v>
      </c>
      <c r="D1424" s="316">
        <v>200000</v>
      </c>
      <c r="G1424" t="str">
        <f>_xlfn.XLOOKUP(A1424,'SKJULT DATA'!$O$10:$O$3274,'SKJULT DATA'!$B$10:$B$3274,"")</f>
        <v>FSTLB HPLC, Nuklearmedicinsk afdeling, OUH</v>
      </c>
    </row>
    <row r="1425" spans="1:7" x14ac:dyDescent="0.35">
      <c r="A1425" t="s">
        <v>8702</v>
      </c>
      <c r="B1425" t="s">
        <v>260</v>
      </c>
      <c r="C1425" s="577">
        <v>0</v>
      </c>
      <c r="D1425" s="316">
        <v>179900</v>
      </c>
      <c r="G1425" t="str">
        <f>_xlfn.XLOOKUP(A1425,'SKJULT DATA'!$O$10:$O$3274,'SKJULT DATA'!$B$10:$B$3274,"")</f>
        <v>Film/folie på invendige vinduer i MMMI2 bygningen</v>
      </c>
    </row>
    <row r="1426" spans="1:7" x14ac:dyDescent="0.35">
      <c r="A1426" t="s">
        <v>8703</v>
      </c>
      <c r="B1426" t="s">
        <v>163</v>
      </c>
      <c r="C1426" s="577">
        <v>1</v>
      </c>
      <c r="D1426" s="316">
        <v>302519.26</v>
      </c>
      <c r="G1426" t="str">
        <f>_xlfn.XLOOKUP(A1426,'SKJULT DATA'!$O$10:$O$3274,'SKJULT DATA'!$B$10:$B$3274,"")</f>
        <v>Spektrometer</v>
      </c>
    </row>
    <row r="1427" spans="1:7" x14ac:dyDescent="0.35">
      <c r="A1427" t="s">
        <v>8704</v>
      </c>
      <c r="B1427" t="s">
        <v>163</v>
      </c>
      <c r="C1427" s="577">
        <v>1</v>
      </c>
      <c r="D1427" s="316">
        <v>140000</v>
      </c>
      <c r="G1427" t="str">
        <f>_xlfn.XLOOKUP(A1427,'SKJULT DATA'!$O$10:$O$3274,'SKJULT DATA'!$B$10:$B$3274,"")</f>
        <v>IMEO2713 - 4 kanals oscilloscope med prober og software opgradering</v>
      </c>
    </row>
    <row r="1428" spans="1:7" x14ac:dyDescent="0.35">
      <c r="A1428" t="s">
        <v>7124</v>
      </c>
      <c r="B1428" t="s">
        <v>152</v>
      </c>
      <c r="C1428" s="577">
        <v>1</v>
      </c>
      <c r="D1428" s="316">
        <v>333471</v>
      </c>
      <c r="G1428" t="str">
        <f>_xlfn.XLOOKUP(A1428,'SKJULT DATA'!$O$10:$O$3274,'SKJULT DATA'!$B$10:$B$3274,"")</f>
        <v>Blodgasapparat ABL835</v>
      </c>
    </row>
    <row r="1429" spans="1:7" x14ac:dyDescent="0.35">
      <c r="A1429" t="s">
        <v>7130</v>
      </c>
      <c r="B1429" t="s">
        <v>152</v>
      </c>
      <c r="C1429" s="577">
        <v>0</v>
      </c>
      <c r="D1429" s="316">
        <v>504681.68</v>
      </c>
      <c r="G1429" t="str">
        <f>_xlfn.XLOOKUP(A1429,'SKJULT DATA'!$O$10:$O$3274,'SKJULT DATA'!$B$10:$B$3274,"")</f>
        <v>2 tip-tilt piston stages and 1 rotational stage</v>
      </c>
    </row>
    <row r="1430" spans="1:7" x14ac:dyDescent="0.35">
      <c r="A1430" t="s">
        <v>7135</v>
      </c>
      <c r="B1430" t="s">
        <v>163</v>
      </c>
      <c r="C1430" s="577">
        <v>0</v>
      </c>
      <c r="D1430" s="316">
        <v>236772.09</v>
      </c>
      <c r="G1430" t="str">
        <f>_xlfn.XLOOKUP(A1430,'SKJULT DATA'!$O$10:$O$3274,'SKJULT DATA'!$B$10:$B$3274,"")</f>
        <v>Cement pumpe/blander der er computerstyret</v>
      </c>
    </row>
    <row r="1431" spans="1:7" x14ac:dyDescent="0.35">
      <c r="A1431" t="s">
        <v>7140</v>
      </c>
      <c r="B1431" t="s">
        <v>260</v>
      </c>
      <c r="C1431" s="577">
        <v>1</v>
      </c>
      <c r="D1431" s="316">
        <v>727298.14</v>
      </c>
      <c r="G1431" t="str">
        <f>_xlfn.XLOOKUP(A1431,'SKJULT DATA'!$O$10:$O$3274,'SKJULT DATA'!$B$10:$B$3274,"")</f>
        <v>Genanalyser på vævssnit</v>
      </c>
    </row>
    <row r="1432" spans="1:7" x14ac:dyDescent="0.35">
      <c r="A1432" t="s">
        <v>7145</v>
      </c>
      <c r="B1432" t="s">
        <v>1074</v>
      </c>
      <c r="C1432" s="577">
        <v>0</v>
      </c>
      <c r="D1432" s="316">
        <v>238675.68</v>
      </c>
      <c r="G1432" t="str">
        <f>_xlfn.XLOOKUP(A1432,'SKJULT DATA'!$O$10:$O$3274,'SKJULT DATA'!$B$10:$B$3274,"")</f>
        <v>Staldinventar 1</v>
      </c>
    </row>
    <row r="1433" spans="1:7" x14ac:dyDescent="0.35">
      <c r="A1433" t="s">
        <v>7150</v>
      </c>
      <c r="B1433" t="s">
        <v>1074</v>
      </c>
      <c r="C1433" s="577">
        <v>0</v>
      </c>
      <c r="D1433" s="316">
        <v>238675.66</v>
      </c>
      <c r="G1433" t="str">
        <f>_xlfn.XLOOKUP(A1433,'SKJULT DATA'!$O$10:$O$3274,'SKJULT DATA'!$B$10:$B$3274,"")</f>
        <v>Staldinventar 2</v>
      </c>
    </row>
    <row r="1434" spans="1:7" x14ac:dyDescent="0.35">
      <c r="A1434" t="s">
        <v>7153</v>
      </c>
      <c r="B1434" t="s">
        <v>1074</v>
      </c>
      <c r="C1434" s="577">
        <v>0</v>
      </c>
      <c r="D1434" s="316">
        <v>238675.66</v>
      </c>
      <c r="G1434" t="str">
        <f>_xlfn.XLOOKUP(A1434,'SKJULT DATA'!$O$10:$O$3274,'SKJULT DATA'!$B$10:$B$3274,"")</f>
        <v>Staldinventar 3</v>
      </c>
    </row>
    <row r="1435" spans="1:7" x14ac:dyDescent="0.35">
      <c r="A1435" t="s">
        <v>7155</v>
      </c>
      <c r="B1435" t="s">
        <v>163</v>
      </c>
      <c r="C1435" s="577">
        <v>0</v>
      </c>
      <c r="D1435" s="316">
        <v>337500</v>
      </c>
      <c r="G1435" t="str">
        <f>_xlfn.XLOOKUP(A1435,'SKJULT DATA'!$O$10:$O$3274,'SKJULT DATA'!$B$10:$B$3274,"")</f>
        <v>Mikroskop med fodpedal til mus 1</v>
      </c>
    </row>
    <row r="1436" spans="1:7" x14ac:dyDescent="0.35">
      <c r="A1436" t="s">
        <v>7159</v>
      </c>
      <c r="B1436" t="s">
        <v>163</v>
      </c>
      <c r="C1436" s="577">
        <v>0</v>
      </c>
      <c r="D1436" s="316">
        <v>337500</v>
      </c>
      <c r="G1436" t="str">
        <f>_xlfn.XLOOKUP(A1436,'SKJULT DATA'!$O$10:$O$3274,'SKJULT DATA'!$B$10:$B$3274,"")</f>
        <v>Mikroskop med fodpedal til mus 2dal</v>
      </c>
    </row>
    <row r="1437" spans="1:7" x14ac:dyDescent="0.35">
      <c r="A1437" t="s">
        <v>7162</v>
      </c>
      <c r="B1437" t="s">
        <v>260</v>
      </c>
      <c r="C1437" s="577">
        <v>1</v>
      </c>
      <c r="D1437" s="316">
        <v>119066</v>
      </c>
      <c r="G1437" t="str">
        <f>_xlfn.XLOOKUP(A1437,'SKJULT DATA'!$O$10:$O$3274,'SKJULT DATA'!$B$10:$B$3274,"")</f>
        <v>Stereomikroskop</v>
      </c>
    </row>
    <row r="1438" spans="1:7" x14ac:dyDescent="0.35">
      <c r="A1438" t="s">
        <v>7168</v>
      </c>
      <c r="B1438" t="s">
        <v>152</v>
      </c>
      <c r="C1438" s="577">
        <v>1</v>
      </c>
      <c r="D1438" s="316">
        <v>398392.96</v>
      </c>
      <c r="G1438" t="str">
        <f>_xlfn.XLOOKUP(A1438,'SKJULT DATA'!$O$10:$O$3274,'SKJULT DATA'!$B$10:$B$3274,"")</f>
        <v>Particle analysis</v>
      </c>
    </row>
    <row r="1439" spans="1:7" x14ac:dyDescent="0.35">
      <c r="A1439" t="s">
        <v>7173</v>
      </c>
      <c r="B1439" t="s">
        <v>163</v>
      </c>
      <c r="C1439" s="577">
        <v>1</v>
      </c>
      <c r="D1439" s="316">
        <v>262500</v>
      </c>
      <c r="G1439" t="str">
        <f>_xlfn.XLOOKUP(A1439,'SKJULT DATA'!$O$10:$O$3274,'SKJULT DATA'!$B$10:$B$3274,"")</f>
        <v>Blodvolumenmåler</v>
      </c>
    </row>
    <row r="1440" spans="1:7" x14ac:dyDescent="0.35">
      <c r="A1440" t="s">
        <v>7181</v>
      </c>
      <c r="B1440" t="s">
        <v>260</v>
      </c>
      <c r="C1440" s="577">
        <v>0</v>
      </c>
      <c r="D1440" s="316">
        <v>502356</v>
      </c>
      <c r="G1440" t="str">
        <f>_xlfn.XLOOKUP(A1440,'SKJULT DATA'!$O$10:$O$3274,'SKJULT DATA'!$B$10:$B$3274,"")</f>
        <v>Operationsstue 2, enhed 1</v>
      </c>
    </row>
    <row r="1441" spans="1:7" x14ac:dyDescent="0.35">
      <c r="A1441" t="s">
        <v>7184</v>
      </c>
      <c r="B1441" t="s">
        <v>260</v>
      </c>
      <c r="C1441" s="577">
        <v>0</v>
      </c>
      <c r="D1441" s="316">
        <v>502356</v>
      </c>
      <c r="G1441" t="str">
        <f>_xlfn.XLOOKUP(A1441,'SKJULT DATA'!$O$10:$O$3274,'SKJULT DATA'!$B$10:$B$3274,"")</f>
        <v>Operationsstue 2, enhed 2</v>
      </c>
    </row>
    <row r="1442" spans="1:7" x14ac:dyDescent="0.35">
      <c r="A1442" t="s">
        <v>8705</v>
      </c>
      <c r="B1442" t="s">
        <v>260</v>
      </c>
      <c r="C1442" s="577">
        <v>1</v>
      </c>
      <c r="D1442" s="316">
        <v>417719.6</v>
      </c>
      <c r="G1442" t="str">
        <f>_xlfn.XLOOKUP(A1442,'SKJULT DATA'!$O$10:$O$3274,'SKJULT DATA'!$B$10:$B$3274,"")</f>
        <v>Microtome m. embedding station</v>
      </c>
    </row>
    <row r="1443" spans="1:7" x14ac:dyDescent="0.35">
      <c r="A1443" t="s">
        <v>7187</v>
      </c>
      <c r="B1443" t="s">
        <v>260</v>
      </c>
      <c r="C1443" s="577">
        <v>1</v>
      </c>
      <c r="D1443" s="316">
        <v>4511835.9000000004</v>
      </c>
      <c r="G1443" t="str">
        <f>_xlfn.XLOOKUP(A1443,'SKJULT DATA'!$O$10:$O$3274,'SKJULT DATA'!$B$10:$B$3274,"")</f>
        <v>Stimulated Raman Scattering microscope + DeltaEmerald laser</v>
      </c>
    </row>
    <row r="1444" spans="1:7" x14ac:dyDescent="0.35">
      <c r="A1444" t="s">
        <v>7193</v>
      </c>
      <c r="B1444" t="s">
        <v>152</v>
      </c>
      <c r="C1444" s="577">
        <v>1</v>
      </c>
      <c r="D1444" s="316">
        <v>239562.5</v>
      </c>
      <c r="G1444" t="str">
        <f>_xlfn.XLOOKUP(A1444,'SKJULT DATA'!$O$10:$O$3274,'SKJULT DATA'!$B$10:$B$3274,"")</f>
        <v>Drone med udstyr</v>
      </c>
    </row>
    <row r="1445" spans="1:7" x14ac:dyDescent="0.35">
      <c r="A1445" t="s">
        <v>7200</v>
      </c>
      <c r="B1445" t="s">
        <v>152</v>
      </c>
      <c r="C1445" s="577">
        <v>1</v>
      </c>
      <c r="D1445" s="316">
        <v>192276.44</v>
      </c>
      <c r="G1445" t="str">
        <f>_xlfn.XLOOKUP(A1445,'SKJULT DATA'!$O$10:$O$3274,'SKJULT DATA'!$B$10:$B$3274,"")</f>
        <v>Potentiostate coupled with RRDE controller used for electrochemical measurements</v>
      </c>
    </row>
    <row r="1446" spans="1:7" x14ac:dyDescent="0.35">
      <c r="A1446" t="s">
        <v>7205</v>
      </c>
      <c r="B1446" t="s">
        <v>260</v>
      </c>
      <c r="C1446" s="577">
        <v>1</v>
      </c>
      <c r="D1446" s="316">
        <v>165640.85999999999</v>
      </c>
      <c r="G1446" t="str">
        <f>_xlfn.XLOOKUP(A1446,'SKJULT DATA'!$O$10:$O$3274,'SKJULT DATA'!$B$10:$B$3274,"")</f>
        <v>VNIR Hyperscpectral Camera</v>
      </c>
    </row>
    <row r="1447" spans="1:7" x14ac:dyDescent="0.35">
      <c r="A1447" t="s">
        <v>7212</v>
      </c>
      <c r="B1447" t="s">
        <v>163</v>
      </c>
      <c r="C1447" s="577">
        <v>0</v>
      </c>
      <c r="D1447" s="316">
        <v>720301.18</v>
      </c>
      <c r="G1447" t="str">
        <f>_xlfn.XLOOKUP(A1447,'SKJULT DATA'!$O$10:$O$3274,'SKJULT DATA'!$B$10:$B$3274,"")</f>
        <v>Robothånd</v>
      </c>
    </row>
    <row r="1448" spans="1:7" x14ac:dyDescent="0.35">
      <c r="A1448" t="s">
        <v>7217</v>
      </c>
      <c r="B1448" t="s">
        <v>163</v>
      </c>
      <c r="C1448" s="577">
        <v>0</v>
      </c>
      <c r="D1448" s="316">
        <v>145617.59</v>
      </c>
      <c r="G1448" t="str">
        <f>_xlfn.XLOOKUP(A1448,'SKJULT DATA'!$O$10:$O$3274,'SKJULT DATA'!$B$10:$B$3274,"")</f>
        <v>Hoved til cement sprøjte til montering på robot</v>
      </c>
    </row>
    <row r="1449" spans="1:7" x14ac:dyDescent="0.35">
      <c r="A1449" t="s">
        <v>7221</v>
      </c>
      <c r="B1449" t="s">
        <v>260</v>
      </c>
      <c r="C1449" s="577">
        <v>1</v>
      </c>
      <c r="D1449" s="316">
        <v>257096.22</v>
      </c>
      <c r="G1449" t="str">
        <f>_xlfn.XLOOKUP(A1449,'SKJULT DATA'!$O$10:$O$3274,'SKJULT DATA'!$B$10:$B$3274,"")</f>
        <v>Ultralydssvejser</v>
      </c>
    </row>
    <row r="1450" spans="1:7" x14ac:dyDescent="0.35">
      <c r="A1450" t="s">
        <v>7226</v>
      </c>
      <c r="B1450" t="s">
        <v>152</v>
      </c>
      <c r="C1450" s="577">
        <v>1</v>
      </c>
      <c r="D1450" s="316">
        <v>155407.65</v>
      </c>
      <c r="G1450" t="str">
        <f>_xlfn.XLOOKUP(A1450,'SKJULT DATA'!$O$10:$O$3274,'SKJULT DATA'!$B$10:$B$3274,"")</f>
        <v>Simulerings PC</v>
      </c>
    </row>
    <row r="1451" spans="1:7" x14ac:dyDescent="0.35">
      <c r="A1451" t="s">
        <v>7234</v>
      </c>
      <c r="B1451" t="s">
        <v>260</v>
      </c>
      <c r="C1451" s="577">
        <v>1</v>
      </c>
      <c r="D1451" s="316">
        <v>3309523.08</v>
      </c>
      <c r="G1451" t="str">
        <f>_xlfn.XLOOKUP(A1451,'SKJULT DATA'!$O$10:$O$3274,'SKJULT DATA'!$B$10:$B$3274,"")</f>
        <v>Near Field Microscope</v>
      </c>
    </row>
    <row r="1452" spans="1:7" x14ac:dyDescent="0.35">
      <c r="A1452" t="s">
        <v>7239</v>
      </c>
      <c r="B1452" t="s">
        <v>163</v>
      </c>
      <c r="C1452" s="577">
        <v>1</v>
      </c>
      <c r="D1452" s="316">
        <v>498854.55</v>
      </c>
      <c r="G1452" t="str">
        <f>_xlfn.XLOOKUP(A1452,'SKJULT DATA'!$O$10:$O$3274,'SKJULT DATA'!$B$10:$B$3274,"")</f>
        <v>LI-7820 N2O/H2O Trace Gas Analyzer</v>
      </c>
    </row>
    <row r="1453" spans="1:7" x14ac:dyDescent="0.35">
      <c r="A1453" t="s">
        <v>7247</v>
      </c>
      <c r="B1453" t="s">
        <v>260</v>
      </c>
      <c r="C1453" s="577">
        <v>0</v>
      </c>
      <c r="D1453" s="316">
        <v>333408.36</v>
      </c>
      <c r="G1453" t="str">
        <f>_xlfn.XLOOKUP(A1453,'SKJULT DATA'!$O$10:$O$3274,'SKJULT DATA'!$B$10:$B$3274,"")</f>
        <v>Kølekabinet</v>
      </c>
    </row>
    <row r="1454" spans="1:7" x14ac:dyDescent="0.35">
      <c r="A1454" t="s">
        <v>7252</v>
      </c>
      <c r="B1454" t="s">
        <v>260</v>
      </c>
      <c r="C1454" s="577">
        <v>1</v>
      </c>
      <c r="D1454" s="316">
        <v>182972.21</v>
      </c>
      <c r="G1454" t="str">
        <f>_xlfn.XLOOKUP(A1454,'SKJULT DATA'!$O$10:$O$3274,'SKJULT DATA'!$B$10:$B$3274,"")</f>
        <v>Adfærdsundersøgningsudstyr mus</v>
      </c>
    </row>
    <row r="1455" spans="1:7" x14ac:dyDescent="0.35">
      <c r="A1455" t="s">
        <v>7258</v>
      </c>
      <c r="B1455" t="s">
        <v>163</v>
      </c>
      <c r="C1455" s="577">
        <v>1</v>
      </c>
      <c r="D1455" s="316">
        <v>169800.12</v>
      </c>
      <c r="G1455" t="str">
        <f>_xlfn.XLOOKUP(A1455,'SKJULT DATA'!$O$10:$O$3274,'SKJULT DATA'!$B$10:$B$3274,"")</f>
        <v>Måleudstyr og dataopsamling</v>
      </c>
    </row>
    <row r="1456" spans="1:7" x14ac:dyDescent="0.35">
      <c r="A1456" t="s">
        <v>7263</v>
      </c>
      <c r="B1456" t="s">
        <v>152</v>
      </c>
      <c r="C1456" s="577">
        <v>0</v>
      </c>
      <c r="D1456" s="316">
        <v>265831.09999999998</v>
      </c>
      <c r="G1456" t="str">
        <f>_xlfn.XLOOKUP(A1456,'SKJULT DATA'!$O$10:$O$3274,'SKJULT DATA'!$B$10:$B$3274,"")</f>
        <v>Cryostat</v>
      </c>
    </row>
    <row r="1457" spans="1:7" x14ac:dyDescent="0.35">
      <c r="A1457" t="s">
        <v>8099</v>
      </c>
      <c r="B1457" t="s">
        <v>260</v>
      </c>
      <c r="C1457" s="577">
        <v>0</v>
      </c>
      <c r="D1457" s="316">
        <v>2944422.08</v>
      </c>
      <c r="G1457" t="str">
        <f>_xlfn.XLOOKUP(A1457,'SKJULT DATA'!$O$10:$O$3274,'SKJULT DATA'!$B$10:$B$3274,"")</f>
        <v>Ombygning af foderforberedelse og sommerlab Marinebiologisk Forskningscenter</v>
      </c>
    </row>
    <row r="1458" spans="1:7" x14ac:dyDescent="0.35">
      <c r="A1458" t="s">
        <v>8706</v>
      </c>
      <c r="B1458" t="s">
        <v>260</v>
      </c>
      <c r="C1458" s="577">
        <v>1</v>
      </c>
      <c r="D1458" s="316">
        <v>125870.75</v>
      </c>
      <c r="G1458" t="str">
        <f>_xlfn.XLOOKUP(A1458,'SKJULT DATA'!$O$10:$O$3274,'SKJULT DATA'!$B$10:$B$3274,"")</f>
        <v>Inkubator - cellekulture</v>
      </c>
    </row>
    <row r="1459" spans="1:7" x14ac:dyDescent="0.35">
      <c r="A1459" t="s">
        <v>7267</v>
      </c>
      <c r="B1459" t="s">
        <v>163</v>
      </c>
      <c r="C1459" s="577">
        <v>0</v>
      </c>
      <c r="D1459" s="316">
        <v>182200</v>
      </c>
      <c r="G1459" t="str">
        <f>_xlfn.XLOOKUP(A1459,'SKJULT DATA'!$O$10:$O$3274,'SKJULT DATA'!$B$10:$B$3274,"")</f>
        <v>Server</v>
      </c>
    </row>
    <row r="1460" spans="1:7" x14ac:dyDescent="0.35">
      <c r="A1460" t="s">
        <v>7271</v>
      </c>
      <c r="B1460" t="s">
        <v>152</v>
      </c>
      <c r="C1460" s="577">
        <v>1</v>
      </c>
      <c r="D1460" s="316">
        <v>332599.57</v>
      </c>
      <c r="G1460" t="str">
        <f>_xlfn.XLOOKUP(A1460,'SKJULT DATA'!$O$10:$O$3274,'SKJULT DATA'!$B$10:$B$3274,"")</f>
        <v>Kamera - High resolution RGB camera for aerial imaging  including lens</v>
      </c>
    </row>
    <row r="1461" spans="1:7" x14ac:dyDescent="0.35">
      <c r="A1461" t="s">
        <v>7278</v>
      </c>
      <c r="B1461" t="s">
        <v>152</v>
      </c>
      <c r="C1461" s="577">
        <v>1</v>
      </c>
      <c r="D1461" s="316">
        <v>100000</v>
      </c>
      <c r="G1461" t="str">
        <f>_xlfn.XLOOKUP(A1461,'SKJULT DATA'!$O$10:$O$3274,'SKJULT DATA'!$B$10:$B$3274,"")</f>
        <v>OMicroscope</v>
      </c>
    </row>
    <row r="1462" spans="1:7" x14ac:dyDescent="0.35">
      <c r="A1462" t="s">
        <v>7283</v>
      </c>
      <c r="B1462" t="s">
        <v>152</v>
      </c>
      <c r="C1462" s="577">
        <v>1</v>
      </c>
      <c r="D1462" s="316">
        <v>499000</v>
      </c>
      <c r="G1462" t="str">
        <f>_xlfn.XLOOKUP(A1462,'SKJULT DATA'!$O$10:$O$3274,'SKJULT DATA'!$B$10:$B$3274,"")</f>
        <v>Laser Diffraction Technology</v>
      </c>
    </row>
    <row r="1463" spans="1:7" x14ac:dyDescent="0.35">
      <c r="A1463" t="s">
        <v>7290</v>
      </c>
      <c r="B1463" t="s">
        <v>327</v>
      </c>
      <c r="C1463" s="577">
        <v>0</v>
      </c>
      <c r="D1463" s="316">
        <v>1477242.35</v>
      </c>
      <c r="G1463" t="str">
        <f>_xlfn.XLOOKUP(A1463,'SKJULT DATA'!$O$10:$O$3274,'SKJULT DATA'!$B$10:$B$3274,"")</f>
        <v>Ventilationsanlæg - Grafisk Center</v>
      </c>
    </row>
    <row r="1464" spans="1:7" x14ac:dyDescent="0.35">
      <c r="A1464" t="s">
        <v>7297</v>
      </c>
      <c r="B1464" t="s">
        <v>163</v>
      </c>
      <c r="C1464" s="577">
        <v>0</v>
      </c>
      <c r="D1464" s="316">
        <v>2888757</v>
      </c>
      <c r="G1464" t="str">
        <f>_xlfn.XLOOKUP(A1464,'SKJULT DATA'!$O$10:$O$3274,'SKJULT DATA'!$B$10:$B$3274,"")</f>
        <v>HPC noder med 4x Nvidia H100  - cray -</v>
      </c>
    </row>
    <row r="1465" spans="1:7" x14ac:dyDescent="0.35">
      <c r="A1465" t="s">
        <v>7301</v>
      </c>
      <c r="B1465" t="s">
        <v>163</v>
      </c>
      <c r="C1465" s="577">
        <v>0</v>
      </c>
      <c r="D1465" s="316">
        <v>299185</v>
      </c>
      <c r="G1465" t="str">
        <f>_xlfn.XLOOKUP(A1465,'SKJULT DATA'!$O$10:$O$3274,'SKJULT DATA'!$B$10:$B$3274,"")</f>
        <v>HPC node med 4x Nvidia L40sHA v2  (SY)</v>
      </c>
    </row>
    <row r="1466" spans="1:7" x14ac:dyDescent="0.35">
      <c r="A1466" t="s">
        <v>7305</v>
      </c>
      <c r="B1466" t="s">
        <v>845</v>
      </c>
      <c r="C1466" s="577">
        <v>0</v>
      </c>
      <c r="D1466" s="316">
        <v>571510</v>
      </c>
      <c r="G1466" t="str">
        <f>_xlfn.XLOOKUP(A1466,'SKJULT DATA'!$O$10:$O$3274,'SKJULT DATA'!$B$10:$B$3274,"")</f>
        <v>Gartnerbil</v>
      </c>
    </row>
    <row r="1467" spans="1:7" x14ac:dyDescent="0.35">
      <c r="A1467" t="s">
        <v>7311</v>
      </c>
      <c r="B1467" t="s">
        <v>152</v>
      </c>
      <c r="C1467" s="577">
        <v>1</v>
      </c>
      <c r="D1467" s="316">
        <v>136482</v>
      </c>
      <c r="G1467" t="str">
        <f>_xlfn.XLOOKUP(A1467,'SKJULT DATA'!$O$10:$O$3274,'SKJULT DATA'!$B$10:$B$3274,"")</f>
        <v>MiniRaman</v>
      </c>
    </row>
    <row r="1468" spans="1:7" x14ac:dyDescent="0.35">
      <c r="A1468" t="s">
        <v>8707</v>
      </c>
      <c r="B1468" t="s">
        <v>260</v>
      </c>
      <c r="C1468" s="577">
        <v>1</v>
      </c>
      <c r="D1468" s="316">
        <v>123500</v>
      </c>
      <c r="G1468" t="str">
        <f>_xlfn.XLOOKUP(A1468,'SKJULT DATA'!$O$10:$O$3274,'SKJULT DATA'!$B$10:$B$3274,"")</f>
        <v>Flat screen printing machine</v>
      </c>
    </row>
    <row r="1469" spans="1:7" x14ac:dyDescent="0.35">
      <c r="A1469" t="s">
        <v>7317</v>
      </c>
      <c r="B1469" t="s">
        <v>1074</v>
      </c>
      <c r="C1469" s="577">
        <v>0</v>
      </c>
      <c r="D1469" s="316">
        <v>253593</v>
      </c>
      <c r="G1469" t="str">
        <f>_xlfn.XLOOKUP(A1469,'SKJULT DATA'!$O$10:$O$3274,'SKJULT DATA'!$B$10:$B$3274,"")</f>
        <v>BML - blødtvandsanlæg</v>
      </c>
    </row>
    <row r="1470" spans="1:7" x14ac:dyDescent="0.35">
      <c r="A1470" t="s">
        <v>7320</v>
      </c>
      <c r="B1470" t="s">
        <v>845</v>
      </c>
      <c r="C1470" s="577">
        <v>0</v>
      </c>
      <c r="D1470" s="316">
        <v>115938.72</v>
      </c>
      <c r="G1470" t="str">
        <f>_xlfn.XLOOKUP(A1470,'SKJULT DATA'!$O$10:$O$3274,'SKJULT DATA'!$B$10:$B$3274,"")</f>
        <v>El-truck</v>
      </c>
    </row>
    <row r="1471" spans="1:7" x14ac:dyDescent="0.35">
      <c r="A1471" t="s">
        <v>7325</v>
      </c>
      <c r="B1471" t="s">
        <v>845</v>
      </c>
      <c r="C1471" s="577">
        <v>0</v>
      </c>
      <c r="D1471" s="316">
        <v>115938.72</v>
      </c>
      <c r="G1471" t="str">
        <f>_xlfn.XLOOKUP(A1471,'SKJULT DATA'!$O$10:$O$3274,'SKJULT DATA'!$B$10:$B$3274,"")</f>
        <v>El-truck</v>
      </c>
    </row>
    <row r="1472" spans="1:7" x14ac:dyDescent="0.35">
      <c r="A1472" t="s">
        <v>7326</v>
      </c>
      <c r="B1472" t="s">
        <v>260</v>
      </c>
      <c r="C1472" s="577">
        <v>0</v>
      </c>
      <c r="D1472" s="316">
        <v>123710</v>
      </c>
      <c r="G1472" t="str">
        <f>_xlfn.XLOOKUP(A1472,'SKJULT DATA'!$O$10:$O$3274,'SKJULT DATA'!$B$10:$B$3274,"")</f>
        <v>Mørklægning cellelab. V5-505-1</v>
      </c>
    </row>
    <row r="1473" spans="1:7" x14ac:dyDescent="0.35">
      <c r="A1473" t="s">
        <v>7331</v>
      </c>
      <c r="B1473" t="s">
        <v>260</v>
      </c>
      <c r="C1473" s="577">
        <v>0</v>
      </c>
      <c r="D1473" s="316">
        <v>120750</v>
      </c>
      <c r="G1473" t="str">
        <f>_xlfn.XLOOKUP(A1473,'SKJULT DATA'!$O$10:$O$3274,'SKJULT DATA'!$B$10:$B$3274,"")</f>
        <v>Brandglasparti ved "Zonen"</v>
      </c>
    </row>
    <row r="1474" spans="1:7" x14ac:dyDescent="0.35">
      <c r="A1474" t="s">
        <v>7335</v>
      </c>
      <c r="B1474" t="s">
        <v>260</v>
      </c>
      <c r="C1474" s="577">
        <v>0</v>
      </c>
      <c r="D1474" s="316">
        <v>229871.43</v>
      </c>
      <c r="G1474" t="str">
        <f>_xlfn.XLOOKUP(A1474,'SKJULT DATA'!$O$10:$O$3274,'SKJULT DATA'!$B$10:$B$3274,"")</f>
        <v>Etablering af ny væg i Grafisk Center</v>
      </c>
    </row>
    <row r="1475" spans="1:7" x14ac:dyDescent="0.35">
      <c r="A1475" t="s">
        <v>7337</v>
      </c>
      <c r="B1475" t="s">
        <v>260</v>
      </c>
      <c r="C1475" s="577">
        <v>1</v>
      </c>
      <c r="D1475" s="316">
        <v>128850</v>
      </c>
      <c r="G1475" t="str">
        <f>_xlfn.XLOOKUP(A1475,'SKJULT DATA'!$O$10:$O$3274,'SKJULT DATA'!$B$10:$B$3274,"")</f>
        <v>Chronos 4K High speed camera</v>
      </c>
    </row>
    <row r="1476" spans="1:7" x14ac:dyDescent="0.35">
      <c r="A1476" t="s">
        <v>8708</v>
      </c>
      <c r="B1476" t="s">
        <v>152</v>
      </c>
      <c r="C1476" s="577">
        <v>1</v>
      </c>
      <c r="D1476" s="316">
        <v>119945.98</v>
      </c>
      <c r="G1476" t="str">
        <f>_xlfn.XLOOKUP(A1476,'SKJULT DATA'!$O$10:$O$3274,'SKJULT DATA'!$B$10:$B$3274,"")</f>
        <v>Cellebilleddannelsessystem, EVOS M3000</v>
      </c>
    </row>
    <row r="1477" spans="1:7" x14ac:dyDescent="0.35">
      <c r="A1477" t="s">
        <v>7343</v>
      </c>
      <c r="B1477" t="s">
        <v>163</v>
      </c>
      <c r="C1477" s="577">
        <v>0</v>
      </c>
      <c r="D1477" s="316">
        <v>229594.5</v>
      </c>
      <c r="G1477" t="str">
        <f>_xlfn.XLOOKUP(A1477,'SKJULT DATA'!$O$10:$O$3274,'SKJULT DATA'!$B$10:$B$3274,"")</f>
        <v>Dobbelt-sidet informationspylon, Esbjerg</v>
      </c>
    </row>
    <row r="1478" spans="1:7" x14ac:dyDescent="0.35">
      <c r="A1478" t="s">
        <v>7349</v>
      </c>
      <c r="B1478" t="s">
        <v>163</v>
      </c>
      <c r="C1478" s="577">
        <v>1</v>
      </c>
      <c r="D1478" s="316">
        <v>217216.45</v>
      </c>
      <c r="G1478" t="str">
        <f>_xlfn.XLOOKUP(A1478,'SKJULT DATA'!$O$10:$O$3274,'SKJULT DATA'!$B$10:$B$3274,"")</f>
        <v>Mobil robot platform</v>
      </c>
    </row>
    <row r="1479" spans="1:7" x14ac:dyDescent="0.35">
      <c r="A1479" t="s">
        <v>7354</v>
      </c>
      <c r="B1479" t="s">
        <v>260</v>
      </c>
      <c r="C1479" s="577">
        <v>1</v>
      </c>
      <c r="D1479" s="316">
        <v>1985230.09</v>
      </c>
      <c r="G1479" t="str">
        <f>_xlfn.XLOOKUP(A1479,'SKJULT DATA'!$O$10:$O$3274,'SKJULT DATA'!$B$10:$B$3274,"")</f>
        <v>single-cell RNA-sekventering</v>
      </c>
    </row>
    <row r="1480" spans="1:7" x14ac:dyDescent="0.35">
      <c r="A1480" t="s">
        <v>7359</v>
      </c>
      <c r="B1480" t="s">
        <v>260</v>
      </c>
      <c r="C1480" s="577">
        <v>0</v>
      </c>
      <c r="D1480" s="316">
        <v>180000</v>
      </c>
      <c r="G1480" t="str">
        <f>_xlfn.XLOOKUP(A1480,'SKJULT DATA'!$O$10:$O$3274,'SKJULT DATA'!$B$10:$B$3274,"")</f>
        <v>Operationsleje</v>
      </c>
    </row>
    <row r="1481" spans="1:7" x14ac:dyDescent="0.35">
      <c r="A1481" t="s">
        <v>7364</v>
      </c>
      <c r="B1481" t="s">
        <v>260</v>
      </c>
      <c r="C1481" s="577">
        <v>0</v>
      </c>
      <c r="D1481" s="316">
        <v>309900</v>
      </c>
      <c r="G1481" t="str">
        <f>_xlfn.XLOOKUP(A1481,'SKJULT DATA'!$O$10:$O$3274,'SKJULT DATA'!$B$10:$B$3274,"")</f>
        <v>CTS MMMI 2 - kontantfinansiering</v>
      </c>
    </row>
    <row r="1482" spans="1:7" x14ac:dyDescent="0.35">
      <c r="A1482" t="s">
        <v>7367</v>
      </c>
      <c r="B1482" t="s">
        <v>260</v>
      </c>
      <c r="C1482" s="577">
        <v>0</v>
      </c>
      <c r="D1482" s="316">
        <v>342091.18</v>
      </c>
      <c r="G1482" t="str">
        <f>_xlfn.XLOOKUP(A1482,'SKJULT DATA'!$O$10:$O$3274,'SKJULT DATA'!$B$10:$B$3274,"")</f>
        <v>Campusudviklings fælleskontor og mødelokale</v>
      </c>
    </row>
    <row r="1483" spans="1:7" x14ac:dyDescent="0.35">
      <c r="A1483" t="s">
        <v>7370</v>
      </c>
      <c r="B1483" t="s">
        <v>260</v>
      </c>
      <c r="C1483" s="577">
        <v>0</v>
      </c>
      <c r="D1483" s="316">
        <v>137322.01</v>
      </c>
      <c r="G1483" t="str">
        <f>_xlfn.XLOOKUP(A1483,'SKJULT DATA'!$O$10:$O$3274,'SKJULT DATA'!$B$10:$B$3274,"")</f>
        <v>Rottereol 1</v>
      </c>
    </row>
    <row r="1484" spans="1:7" x14ac:dyDescent="0.35">
      <c r="A1484" t="s">
        <v>7375</v>
      </c>
      <c r="B1484" t="s">
        <v>260</v>
      </c>
      <c r="C1484" s="577">
        <v>0</v>
      </c>
      <c r="D1484" s="316">
        <v>137322.01</v>
      </c>
      <c r="G1484" t="str">
        <f>_xlfn.XLOOKUP(A1484,'SKJULT DATA'!$O$10:$O$3274,'SKJULT DATA'!$B$10:$B$3274,"")</f>
        <v>Rottereol 2</v>
      </c>
    </row>
    <row r="1485" spans="1:7" x14ac:dyDescent="0.35">
      <c r="A1485" t="s">
        <v>7378</v>
      </c>
      <c r="B1485" t="s">
        <v>260</v>
      </c>
      <c r="C1485" s="577">
        <v>0</v>
      </c>
      <c r="D1485" s="316">
        <v>137322.01</v>
      </c>
      <c r="G1485" t="str">
        <f>_xlfn.XLOOKUP(A1485,'SKJULT DATA'!$O$10:$O$3274,'SKJULT DATA'!$B$10:$B$3274,"")</f>
        <v>Rottereol 3</v>
      </c>
    </row>
    <row r="1486" spans="1:7" x14ac:dyDescent="0.35">
      <c r="A1486" t="s">
        <v>7381</v>
      </c>
      <c r="B1486" t="s">
        <v>260</v>
      </c>
      <c r="C1486" s="577">
        <v>0</v>
      </c>
      <c r="D1486" s="316">
        <v>137322.01</v>
      </c>
      <c r="G1486" t="str">
        <f>_xlfn.XLOOKUP(A1486,'SKJULT DATA'!$O$10:$O$3274,'SKJULT DATA'!$B$10:$B$3274,"")</f>
        <v>Rottereol 4</v>
      </c>
    </row>
    <row r="1487" spans="1:7" x14ac:dyDescent="0.35">
      <c r="A1487" t="s">
        <v>7383</v>
      </c>
      <c r="B1487" t="s">
        <v>260</v>
      </c>
      <c r="C1487" s="577">
        <v>0</v>
      </c>
      <c r="D1487" s="316">
        <v>137322.01</v>
      </c>
      <c r="G1487" t="str">
        <f>_xlfn.XLOOKUP(A1487,'SKJULT DATA'!$O$10:$O$3274,'SKJULT DATA'!$B$10:$B$3274,"")</f>
        <v>Rottereol 5</v>
      </c>
    </row>
    <row r="1488" spans="1:7" x14ac:dyDescent="0.35">
      <c r="A1488" t="s">
        <v>7385</v>
      </c>
      <c r="B1488" t="s">
        <v>260</v>
      </c>
      <c r="C1488" s="577">
        <v>0</v>
      </c>
      <c r="D1488" s="316">
        <v>137322.01</v>
      </c>
      <c r="G1488" t="str">
        <f>_xlfn.XLOOKUP(A1488,'SKJULT DATA'!$O$10:$O$3274,'SKJULT DATA'!$B$10:$B$3274,"")</f>
        <v>Rottereol 6</v>
      </c>
    </row>
    <row r="1489" spans="1:7" x14ac:dyDescent="0.35">
      <c r="A1489" t="s">
        <v>7387</v>
      </c>
      <c r="B1489" t="s">
        <v>260</v>
      </c>
      <c r="C1489" s="577">
        <v>0</v>
      </c>
      <c r="D1489" s="316">
        <v>137322.01</v>
      </c>
      <c r="G1489" t="str">
        <f>_xlfn.XLOOKUP(A1489,'SKJULT DATA'!$O$10:$O$3274,'SKJULT DATA'!$B$10:$B$3274,"")</f>
        <v>Rottereol 7</v>
      </c>
    </row>
    <row r="1490" spans="1:7" x14ac:dyDescent="0.35">
      <c r="A1490" t="s">
        <v>7390</v>
      </c>
      <c r="B1490" t="s">
        <v>260</v>
      </c>
      <c r="C1490" s="577">
        <v>0</v>
      </c>
      <c r="D1490" s="316">
        <v>137322.01</v>
      </c>
      <c r="G1490" t="str">
        <f>_xlfn.XLOOKUP(A1490,'SKJULT DATA'!$O$10:$O$3274,'SKJULT DATA'!$B$10:$B$3274,"")</f>
        <v>Rottereol 8</v>
      </c>
    </row>
    <row r="1491" spans="1:7" x14ac:dyDescent="0.35">
      <c r="A1491" t="s">
        <v>7392</v>
      </c>
      <c r="B1491" t="s">
        <v>260</v>
      </c>
      <c r="C1491" s="577">
        <v>0</v>
      </c>
      <c r="D1491" s="316">
        <v>137322.01</v>
      </c>
      <c r="G1491" t="str">
        <f>_xlfn.XLOOKUP(A1491,'SKJULT DATA'!$O$10:$O$3274,'SKJULT DATA'!$B$10:$B$3274,"")</f>
        <v>Rottereol 9</v>
      </c>
    </row>
    <row r="1492" spans="1:7" x14ac:dyDescent="0.35">
      <c r="A1492" t="s">
        <v>7394</v>
      </c>
      <c r="B1492" t="s">
        <v>260</v>
      </c>
      <c r="C1492" s="577">
        <v>0</v>
      </c>
      <c r="D1492" s="316">
        <v>137322.01</v>
      </c>
      <c r="G1492" t="str">
        <f>_xlfn.XLOOKUP(A1492,'SKJULT DATA'!$O$10:$O$3274,'SKJULT DATA'!$B$10:$B$3274,"")</f>
        <v>Rottereol 10</v>
      </c>
    </row>
    <row r="1493" spans="1:7" x14ac:dyDescent="0.35">
      <c r="A1493" t="s">
        <v>7396</v>
      </c>
      <c r="B1493" t="s">
        <v>260</v>
      </c>
      <c r="C1493" s="577">
        <v>0</v>
      </c>
      <c r="D1493" s="316">
        <v>137322.01</v>
      </c>
      <c r="G1493" t="str">
        <f>_xlfn.XLOOKUP(A1493,'SKJULT DATA'!$O$10:$O$3274,'SKJULT DATA'!$B$10:$B$3274,"")</f>
        <v>Rottereol 11</v>
      </c>
    </row>
    <row r="1494" spans="1:7" x14ac:dyDescent="0.35">
      <c r="A1494" t="s">
        <v>7398</v>
      </c>
      <c r="B1494" t="s">
        <v>260</v>
      </c>
      <c r="C1494" s="577">
        <v>0</v>
      </c>
      <c r="D1494" s="316">
        <v>137322.01</v>
      </c>
      <c r="G1494" t="str">
        <f>_xlfn.XLOOKUP(A1494,'SKJULT DATA'!$O$10:$O$3274,'SKJULT DATA'!$B$10:$B$3274,"")</f>
        <v>Rottereol 12</v>
      </c>
    </row>
    <row r="1495" spans="1:7" x14ac:dyDescent="0.35">
      <c r="A1495" t="s">
        <v>7400</v>
      </c>
      <c r="B1495" t="s">
        <v>260</v>
      </c>
      <c r="C1495" s="577">
        <v>0</v>
      </c>
      <c r="D1495" s="316">
        <v>137322.04999999999</v>
      </c>
      <c r="G1495" t="str">
        <f>_xlfn.XLOOKUP(A1495,'SKJULT DATA'!$O$10:$O$3274,'SKJULT DATA'!$B$10:$B$3274,"")</f>
        <v>Rottereol 13</v>
      </c>
    </row>
    <row r="1496" spans="1:7" x14ac:dyDescent="0.35">
      <c r="A1496" t="s">
        <v>7402</v>
      </c>
      <c r="B1496" t="s">
        <v>260</v>
      </c>
      <c r="C1496" s="577">
        <v>0</v>
      </c>
      <c r="D1496" s="316">
        <v>137945</v>
      </c>
      <c r="G1496" t="str">
        <f>_xlfn.XLOOKUP(A1496,'SKJULT DATA'!$O$10:$O$3274,'SKJULT DATA'!$B$10:$B$3274,"")</f>
        <v>Klasse 2 bænk</v>
      </c>
    </row>
    <row r="1497" spans="1:7" x14ac:dyDescent="0.35">
      <c r="A1497" t="s">
        <v>7407</v>
      </c>
      <c r="B1497" t="s">
        <v>260</v>
      </c>
      <c r="C1497" s="577">
        <v>0</v>
      </c>
      <c r="D1497" s="316">
        <v>498900.29</v>
      </c>
      <c r="G1497" t="str">
        <f>_xlfn.XLOOKUP(A1497,'SKJULT DATA'!$O$10:$O$3274,'SKJULT DATA'!$B$10:$B$3274,"")</f>
        <v>Fenderplader i dyrestald og gange i BML</v>
      </c>
    </row>
    <row r="1498" spans="1:7" x14ac:dyDescent="0.35">
      <c r="A1498" t="s">
        <v>7410</v>
      </c>
      <c r="B1498" t="s">
        <v>260</v>
      </c>
      <c r="C1498" s="577">
        <v>0</v>
      </c>
      <c r="D1498" s="316">
        <v>1492792.3200000001</v>
      </c>
      <c r="G1498" t="str">
        <f>_xlfn.XLOOKUP(A1498,'SKJULT DATA'!$O$10:$O$3274,'SKJULT DATA'!$B$10:$B$3274,"")</f>
        <v>PET scanner i BML - arbejder forbundet hermed</v>
      </c>
    </row>
    <row r="1499" spans="1:7" x14ac:dyDescent="0.35">
      <c r="A1499" t="s">
        <v>7413</v>
      </c>
      <c r="B1499" t="s">
        <v>260</v>
      </c>
      <c r="C1499" s="577">
        <v>0</v>
      </c>
      <c r="D1499" s="316">
        <v>1025182.18</v>
      </c>
      <c r="G1499" t="str">
        <f>_xlfn.XLOOKUP(A1499,'SKJULT DATA'!$O$10:$O$3274,'SKJULT DATA'!$B$10:$B$3274,"")</f>
        <v>Ventilation BML. Arbejder forbundet med ventilation i stalde</v>
      </c>
    </row>
    <row r="1500" spans="1:7" x14ac:dyDescent="0.35">
      <c r="A1500" t="s">
        <v>7415</v>
      </c>
      <c r="B1500" t="s">
        <v>260</v>
      </c>
      <c r="C1500" s="577">
        <v>0</v>
      </c>
      <c r="D1500" s="316">
        <v>156097</v>
      </c>
      <c r="G1500" t="str">
        <f>_xlfn.XLOOKUP(A1500,'SKJULT DATA'!$O$10:$O$3274,'SKJULT DATA'!$B$10:$B$3274,"")</f>
        <v>Screens / solafskærmning i grupperum.</v>
      </c>
    </row>
    <row r="1501" spans="1:7" x14ac:dyDescent="0.35">
      <c r="A1501" t="s">
        <v>7417</v>
      </c>
      <c r="B1501" t="s">
        <v>260</v>
      </c>
      <c r="C1501" s="577">
        <v>0</v>
      </c>
      <c r="D1501" s="316">
        <v>382502.43</v>
      </c>
      <c r="G1501" t="str">
        <f>_xlfn.XLOOKUP(A1501,'SKJULT DATA'!$O$10:$O$3274,'SKJULT DATA'!$B$10:$B$3274,"")</f>
        <v>Ændrede flugtveje i 45.6-0, bygn.- og dok.arb. for udførelse af 2 nye facadedøre</v>
      </c>
    </row>
    <row r="1502" spans="1:7" x14ac:dyDescent="0.35">
      <c r="A1502" t="s">
        <v>7420</v>
      </c>
      <c r="B1502" t="s">
        <v>260</v>
      </c>
      <c r="C1502" s="577">
        <v>0</v>
      </c>
      <c r="D1502" s="316">
        <v>596028</v>
      </c>
      <c r="G1502" t="str">
        <f>_xlfn.XLOOKUP(A1502,'SKJULT DATA'!$O$10:$O$3274,'SKJULT DATA'!$B$10:$B$3274,"")</f>
        <v>Nyt vinylgulv BML uden kortment</v>
      </c>
    </row>
    <row r="1503" spans="1:7" x14ac:dyDescent="0.35">
      <c r="A1503" t="s">
        <v>7424</v>
      </c>
      <c r="B1503" t="s">
        <v>260</v>
      </c>
      <c r="C1503" s="577">
        <v>0</v>
      </c>
      <c r="D1503" s="316">
        <v>261590</v>
      </c>
      <c r="G1503" t="str">
        <f>_xlfn.XLOOKUP(A1503,'SKJULT DATA'!$O$10:$O$3274,'SKJULT DATA'!$B$10:$B$3274,"")</f>
        <v>Nyt gulv i Obduktionslokaler grundet manglende fald til afløb</v>
      </c>
    </row>
    <row r="1504" spans="1:7" x14ac:dyDescent="0.35">
      <c r="A1504" t="s">
        <v>7427</v>
      </c>
      <c r="B1504" t="s">
        <v>260</v>
      </c>
      <c r="C1504" s="577">
        <v>0</v>
      </c>
      <c r="D1504" s="316">
        <v>277598.64</v>
      </c>
      <c r="G1504" t="str">
        <f>_xlfn.XLOOKUP(A1504,'SKJULT DATA'!$O$10:$O$3274,'SKJULT DATA'!$B$10:$B$3274,"")</f>
        <v>Akustikpaneler i møde- og undervisningslokaler (trukket ud af opr. byggeprojekt)</v>
      </c>
    </row>
    <row r="1505" spans="1:7" x14ac:dyDescent="0.35">
      <c r="A1505" t="s">
        <v>7430</v>
      </c>
      <c r="B1505" t="s">
        <v>260</v>
      </c>
      <c r="C1505" s="577">
        <v>0</v>
      </c>
      <c r="D1505" s="316">
        <v>135029.87</v>
      </c>
      <c r="G1505" t="str">
        <f>_xlfn.XLOOKUP(A1505,'SKJULT DATA'!$O$10:$O$3274,'SKJULT DATA'!$B$10:$B$3274,"")</f>
        <v>Musereol 1</v>
      </c>
    </row>
    <row r="1506" spans="1:7" x14ac:dyDescent="0.35">
      <c r="A1506" t="s">
        <v>7435</v>
      </c>
      <c r="B1506" t="s">
        <v>260</v>
      </c>
      <c r="C1506" s="577">
        <v>0</v>
      </c>
      <c r="D1506" s="316">
        <v>135029.74</v>
      </c>
      <c r="G1506" t="str">
        <f>_xlfn.XLOOKUP(A1506,'SKJULT DATA'!$O$10:$O$3274,'SKJULT DATA'!$B$10:$B$3274,"")</f>
        <v>Musereol 2</v>
      </c>
    </row>
    <row r="1507" spans="1:7" x14ac:dyDescent="0.35">
      <c r="A1507" t="s">
        <v>7439</v>
      </c>
      <c r="B1507" t="s">
        <v>260</v>
      </c>
      <c r="C1507" s="577">
        <v>0</v>
      </c>
      <c r="D1507" s="316">
        <v>151787.06</v>
      </c>
      <c r="G1507" t="str">
        <f>_xlfn.XLOOKUP(A1507,'SKJULT DATA'!$O$10:$O$3274,'SKJULT DATA'!$B$10:$B$3274,"")</f>
        <v>Ventilation, Bibliotek, Kolding</v>
      </c>
    </row>
    <row r="1508" spans="1:7" x14ac:dyDescent="0.35">
      <c r="A1508" t="s">
        <v>7441</v>
      </c>
      <c r="B1508" t="s">
        <v>845</v>
      </c>
      <c r="C1508" s="577">
        <v>0</v>
      </c>
      <c r="D1508" s="316">
        <v>2735462.05</v>
      </c>
      <c r="G1508" t="str">
        <f>_xlfn.XLOOKUP(A1508,'SKJULT DATA'!$O$10:$O$3274,'SKJULT DATA'!$B$10:$B$3274,"")</f>
        <v>TREND CTS 2024</v>
      </c>
    </row>
    <row r="1509" spans="1:7" x14ac:dyDescent="0.35">
      <c r="A1509" t="s">
        <v>7443</v>
      </c>
      <c r="B1509" t="s">
        <v>260</v>
      </c>
      <c r="C1509" s="577">
        <v>0</v>
      </c>
      <c r="D1509" s="316">
        <v>317210</v>
      </c>
      <c r="G1509" t="str">
        <f>_xlfn.XLOOKUP(A1509,'SKJULT DATA'!$O$10:$O$3274,'SKJULT DATA'!$B$10:$B$3274,"")</f>
        <v>Testudstyr til materialeprøver IME A3.03 på Alsion</v>
      </c>
    </row>
    <row r="1510" spans="1:7" x14ac:dyDescent="0.35">
      <c r="A1510" t="s">
        <v>7445</v>
      </c>
      <c r="B1510" t="s">
        <v>260</v>
      </c>
      <c r="C1510" s="577">
        <v>0</v>
      </c>
      <c r="D1510" s="316">
        <v>765600</v>
      </c>
      <c r="G1510" t="str">
        <f>_xlfn.XLOOKUP(A1510,'SKJULT DATA'!$O$10:$O$3274,'SKJULT DATA'!$B$10:$B$3274,"")</f>
        <v>CO2 thermal lab i kælder på Alsion</v>
      </c>
    </row>
    <row r="1511" spans="1:7" x14ac:dyDescent="0.35">
      <c r="A1511" t="s">
        <v>7448</v>
      </c>
      <c r="B1511" t="s">
        <v>260</v>
      </c>
      <c r="C1511" s="577">
        <v>0</v>
      </c>
      <c r="D1511" s="316">
        <v>156000</v>
      </c>
      <c r="G1511" t="str">
        <f>_xlfn.XLOOKUP(A1511,'SKJULT DATA'!$O$10:$O$3274,'SKJULT DATA'!$B$10:$B$3274,"")</f>
        <v>Nyt motorrullegardin til U109, Sønderborg</v>
      </c>
    </row>
    <row r="1512" spans="1:7" x14ac:dyDescent="0.35">
      <c r="A1512" t="s">
        <v>7451</v>
      </c>
      <c r="B1512" t="s">
        <v>327</v>
      </c>
      <c r="C1512" s="577">
        <v>0</v>
      </c>
      <c r="D1512" s="316">
        <v>968553.87</v>
      </c>
      <c r="G1512" t="str">
        <f>_xlfn.XLOOKUP(A1512,'SKJULT DATA'!$O$10:$O$3274,'SKJULT DATA'!$B$10:$B$3274,"")</f>
        <v>Udskiftning af downlights til LED-lyskilder</v>
      </c>
    </row>
    <row r="1513" spans="1:7" x14ac:dyDescent="0.35">
      <c r="A1513" t="s">
        <v>7454</v>
      </c>
      <c r="B1513" t="s">
        <v>260</v>
      </c>
      <c r="C1513" s="577">
        <v>0</v>
      </c>
      <c r="D1513" s="316">
        <v>156692.65</v>
      </c>
      <c r="G1513" t="str">
        <f>_xlfn.XLOOKUP(A1513,'SKJULT DATA'!$O$10:$O$3274,'SKJULT DATA'!$B$10:$B$3274,"")</f>
        <v>Etablering af sikker adgang til tag</v>
      </c>
    </row>
    <row r="1514" spans="1:7" x14ac:dyDescent="0.35">
      <c r="A1514" t="s">
        <v>7456</v>
      </c>
      <c r="B1514" t="s">
        <v>845</v>
      </c>
      <c r="C1514" s="577">
        <v>0</v>
      </c>
      <c r="D1514" s="316">
        <v>3462923.53</v>
      </c>
      <c r="G1514" t="str">
        <f>_xlfn.XLOOKUP(A1514,'SKJULT DATA'!$O$10:$O$3274,'SKJULT DATA'!$B$10:$B$3274,"")</f>
        <v>CTS Opdatering Software 2024</v>
      </c>
    </row>
    <row r="1515" spans="1:7" x14ac:dyDescent="0.35">
      <c r="A1515" t="s">
        <v>7458</v>
      </c>
      <c r="B1515" t="s">
        <v>260</v>
      </c>
      <c r="C1515" s="577">
        <v>0</v>
      </c>
      <c r="D1515" s="316">
        <v>1128588.68</v>
      </c>
      <c r="G1515" t="str">
        <f>_xlfn.XLOOKUP(A1515,'SKJULT DATA'!$O$10:$O$3274,'SKJULT DATA'!$B$10:$B$3274,"")</f>
        <v>CTS Opdatering Hardware 2024</v>
      </c>
    </row>
    <row r="1516" spans="1:7" x14ac:dyDescent="0.35">
      <c r="A1516" t="s">
        <v>7460</v>
      </c>
      <c r="B1516" t="s">
        <v>260</v>
      </c>
      <c r="C1516" s="577">
        <v>0</v>
      </c>
      <c r="D1516" s="316">
        <v>459553.99</v>
      </c>
      <c r="G1516" t="str">
        <f>_xlfn.XLOOKUP(A1516,'SKJULT DATA'!$O$10:$O$3274,'SKJULT DATA'!$B$10:$B$3274,"")</f>
        <v>Køleanlæg Alsion</v>
      </c>
    </row>
    <row r="1517" spans="1:7" x14ac:dyDescent="0.35">
      <c r="A1517" t="s">
        <v>7465</v>
      </c>
      <c r="B1517" t="s">
        <v>1074</v>
      </c>
      <c r="C1517" s="577">
        <v>0</v>
      </c>
      <c r="D1517" s="316">
        <v>510534.74</v>
      </c>
      <c r="G1517" t="str">
        <f>_xlfn.XLOOKUP(A1517,'SKJULT DATA'!$O$10:$O$3274,'SKJULT DATA'!$B$10:$B$3274,"")</f>
        <v>Ventilationsaggregat: V91: ID 3045: Ø6-505-0</v>
      </c>
    </row>
    <row r="1518" spans="1:7" x14ac:dyDescent="0.35">
      <c r="A1518" t="s">
        <v>7468</v>
      </c>
      <c r="B1518" t="s">
        <v>260</v>
      </c>
      <c r="C1518" s="577">
        <v>0</v>
      </c>
      <c r="D1518" s="316">
        <v>2256656.96</v>
      </c>
      <c r="G1518" t="str">
        <f>_xlfn.XLOOKUP(A1518,'SKJULT DATA'!$O$10:$O$3274,'SKJULT DATA'!$B$10:$B$3274,"")</f>
        <v>Renovering af større område (omr. 8, 28A, V6-gange)</v>
      </c>
    </row>
    <row r="1519" spans="1:7" x14ac:dyDescent="0.35">
      <c r="A1519" t="s">
        <v>7470</v>
      </c>
      <c r="B1519" t="s">
        <v>260</v>
      </c>
      <c r="C1519" s="577">
        <v>0</v>
      </c>
      <c r="D1519" s="316">
        <v>282240.24</v>
      </c>
      <c r="G1519" t="str">
        <f>_xlfn.XLOOKUP(A1519,'SKJULT DATA'!$O$10:$O$3274,'SKJULT DATA'!$B$10:$B$3274,"")</f>
        <v>Udskiftning af hoved vandforsyning</v>
      </c>
    </row>
    <row r="1520" spans="1:7" x14ac:dyDescent="0.35">
      <c r="A1520" t="s">
        <v>7474</v>
      </c>
      <c r="B1520" t="s">
        <v>260</v>
      </c>
      <c r="C1520" s="577">
        <v>0</v>
      </c>
      <c r="D1520" s="316">
        <v>670528.06999999995</v>
      </c>
      <c r="G1520" t="str">
        <f>_xlfn.XLOOKUP(A1520,'SKJULT DATA'!$O$10:$O$3274,'SKJULT DATA'!$B$10:$B$3274,"")</f>
        <v>Ombygning af biblioteket</v>
      </c>
    </row>
    <row r="1521" spans="1:7" x14ac:dyDescent="0.35">
      <c r="A1521" t="s">
        <v>7477</v>
      </c>
      <c r="B1521" t="s">
        <v>260</v>
      </c>
      <c r="C1521" s="577">
        <v>0</v>
      </c>
      <c r="D1521" s="316">
        <v>1082193</v>
      </c>
      <c r="G1521" t="str">
        <f>_xlfn.XLOOKUP(A1521,'SKJULT DATA'!$O$10:$O$3274,'SKJULT DATA'!$B$10:$B$3274,"")</f>
        <v>PVC-fri mørklægning bygning 44</v>
      </c>
    </row>
    <row r="1522" spans="1:7" x14ac:dyDescent="0.35">
      <c r="A1522" t="s">
        <v>8709</v>
      </c>
      <c r="B1522" t="s">
        <v>1074</v>
      </c>
      <c r="C1522" s="577">
        <v>1</v>
      </c>
      <c r="D1522" s="316">
        <v>1713853</v>
      </c>
      <c r="G1522" t="str">
        <f>_xlfn.XLOOKUP(A1522,'SKJULT DATA'!$O$10:$O$3274,'SKJULT DATA'!$B$10:$B$3274,"")</f>
        <v>Sælbassiner (særlig installation)</v>
      </c>
    </row>
    <row r="1523" spans="1:7" x14ac:dyDescent="0.35">
      <c r="A1523" t="s">
        <v>8710</v>
      </c>
      <c r="B1523" t="s">
        <v>163</v>
      </c>
      <c r="C1523" s="577">
        <v>1</v>
      </c>
      <c r="D1523" s="316">
        <v>183000</v>
      </c>
      <c r="G1523" t="str">
        <f>_xlfn.XLOOKUP(A1523,'SKJULT DATA'!$O$10:$O$3274,'SKJULT DATA'!$B$10:$B$3274,"")</f>
        <v>Robotarm og controller og gripper</v>
      </c>
    </row>
    <row r="1524" spans="1:7" x14ac:dyDescent="0.35">
      <c r="A1524" t="s">
        <v>7480</v>
      </c>
      <c r="B1524" t="s">
        <v>260</v>
      </c>
      <c r="C1524" s="577">
        <v>0</v>
      </c>
      <c r="D1524" s="316">
        <v>2699180.3</v>
      </c>
      <c r="G1524" t="str">
        <f>_xlfn.XLOOKUP(A1524,'SKJULT DATA'!$O$10:$O$3274,'SKJULT DATA'!$B$10:$B$3274,"")</f>
        <v>Laser system</v>
      </c>
    </row>
    <row r="1525" spans="1:7" x14ac:dyDescent="0.35">
      <c r="A1525" t="s">
        <v>7484</v>
      </c>
      <c r="B1525" t="s">
        <v>845</v>
      </c>
      <c r="C1525" s="577">
        <v>0</v>
      </c>
      <c r="D1525" s="316">
        <v>337931.25</v>
      </c>
      <c r="G1525" t="str">
        <f>_xlfn.XLOOKUP(A1525,'SKJULT DATA'!$O$10:$O$3274,'SKJULT DATA'!$B$10:$B$3274,"")</f>
        <v>El varebil</v>
      </c>
    </row>
    <row r="1526" spans="1:7" x14ac:dyDescent="0.35">
      <c r="A1526" t="s">
        <v>7489</v>
      </c>
      <c r="B1526" t="s">
        <v>260</v>
      </c>
      <c r="C1526" s="577">
        <v>1</v>
      </c>
      <c r="D1526" s="316">
        <v>6130346.0300000003</v>
      </c>
      <c r="G1526" t="str">
        <f>_xlfn.XLOOKUP(A1526,'SKJULT DATA'!$O$10:$O$3274,'SKJULT DATA'!$B$10:$B$3274,"")</f>
        <v>mIRAGE-LS</v>
      </c>
    </row>
    <row r="1527" spans="1:7" x14ac:dyDescent="0.35">
      <c r="A1527" t="s">
        <v>7495</v>
      </c>
      <c r="B1527" t="s">
        <v>260</v>
      </c>
      <c r="C1527" s="577">
        <v>1</v>
      </c>
      <c r="D1527" s="316">
        <v>139989.6</v>
      </c>
      <c r="G1527" t="str">
        <f>_xlfn.XLOOKUP(A1527,'SKJULT DATA'!$O$10:$O$3274,'SKJULT DATA'!$B$10:$B$3274,"")</f>
        <v>Kuglemølle</v>
      </c>
    </row>
    <row r="1528" spans="1:7" x14ac:dyDescent="0.35">
      <c r="A1528" t="s">
        <v>8711</v>
      </c>
      <c r="B1528" t="s">
        <v>260</v>
      </c>
      <c r="C1528" s="577">
        <v>1</v>
      </c>
      <c r="D1528" s="316">
        <v>328358.80000000005</v>
      </c>
      <c r="G1528" t="str">
        <f>_xlfn.XLOOKUP(A1528,'SKJULT DATA'!$O$10:$O$3274,'SKJULT DATA'!$B$10:$B$3274,"")</f>
        <v>Rapid Prototyping controller</v>
      </c>
    </row>
    <row r="1529" spans="1:7" x14ac:dyDescent="0.35">
      <c r="A1529" t="s">
        <v>8712</v>
      </c>
      <c r="B1529" t="s">
        <v>163</v>
      </c>
      <c r="C1529" s="577">
        <v>1</v>
      </c>
      <c r="D1529" s="316">
        <v>385000</v>
      </c>
      <c r="G1529" t="str">
        <f>_xlfn.XLOOKUP(A1529,'SKJULT DATA'!$O$10:$O$3274,'SKJULT DATA'!$B$10:$B$3274,"")</f>
        <v>Massespektrometer</v>
      </c>
    </row>
    <row r="1530" spans="1:7" x14ac:dyDescent="0.35">
      <c r="A1530" t="s">
        <v>7501</v>
      </c>
      <c r="B1530" t="s">
        <v>260</v>
      </c>
      <c r="C1530" s="577">
        <v>1</v>
      </c>
      <c r="D1530" s="316">
        <v>275007.21000000002</v>
      </c>
      <c r="G1530" t="str">
        <f>_xlfn.XLOOKUP(A1530,'SKJULT DATA'!$O$10:$O$3274,'SKJULT DATA'!$B$10:$B$3274,"")</f>
        <v>Potensiostat</v>
      </c>
    </row>
    <row r="1531" spans="1:7" x14ac:dyDescent="0.35">
      <c r="A1531" t="s">
        <v>7505</v>
      </c>
      <c r="B1531" t="s">
        <v>260</v>
      </c>
      <c r="C1531" s="577">
        <v>1</v>
      </c>
      <c r="D1531" s="316">
        <v>672837.03</v>
      </c>
      <c r="G1531" t="str">
        <f>_xlfn.XLOOKUP(A1531,'SKJULT DATA'!$O$10:$O$3274,'SKJULT DATA'!$B$10:$B$3274,"")</f>
        <v>BiAxial Dual Lead Screw tester</v>
      </c>
    </row>
    <row r="1532" spans="1:7" x14ac:dyDescent="0.35">
      <c r="A1532" t="s">
        <v>7511</v>
      </c>
      <c r="B1532" t="s">
        <v>152</v>
      </c>
      <c r="C1532" s="577">
        <v>1</v>
      </c>
      <c r="D1532" s="316">
        <v>217740.9</v>
      </c>
      <c r="G1532" t="str">
        <f>_xlfn.XLOOKUP(A1532,'SKJULT DATA'!$O$10:$O$3274,'SKJULT DATA'!$B$10:$B$3274,"")</f>
        <v>Pipettemaskine</v>
      </c>
    </row>
    <row r="1533" spans="1:7" x14ac:dyDescent="0.35">
      <c r="A1533" t="s">
        <v>7514</v>
      </c>
      <c r="B1533" t="s">
        <v>260</v>
      </c>
      <c r="C1533" s="577">
        <v>1</v>
      </c>
      <c r="D1533" s="316">
        <v>470386.51</v>
      </c>
      <c r="G1533" t="str">
        <f>_xlfn.XLOOKUP(A1533,'SKJULT DATA'!$O$10:$O$3274,'SKJULT DATA'!$B$10:$B$3274,"")</f>
        <v>Automatisk fluoroscens mikropskop</v>
      </c>
    </row>
    <row r="1534" spans="1:7" x14ac:dyDescent="0.35">
      <c r="A1534" t="s">
        <v>7518</v>
      </c>
      <c r="B1534" t="s">
        <v>260</v>
      </c>
      <c r="C1534" s="577">
        <v>0</v>
      </c>
      <c r="D1534" s="316">
        <v>129775</v>
      </c>
      <c r="G1534" t="str">
        <f>_xlfn.XLOOKUP(A1534,'SKJULT DATA'!$O$10:$O$3274,'SKJULT DATA'!$B$10:$B$3274,"")</f>
        <v>LAF bænk</v>
      </c>
    </row>
    <row r="1535" spans="1:7" x14ac:dyDescent="0.35">
      <c r="A1535" t="s">
        <v>8114</v>
      </c>
      <c r="B1535" t="s">
        <v>260</v>
      </c>
      <c r="C1535" s="577">
        <v>0</v>
      </c>
      <c r="D1535" s="316">
        <v>324153.15000000002</v>
      </c>
      <c r="G1535" t="str">
        <f>_xlfn.XLOOKUP(A1535,'SKJULT DATA'!$O$10:$O$3274,'SKJULT DATA'!$B$10:$B$3274,"")</f>
        <v>Overvågning af F-gas i tunnel</v>
      </c>
    </row>
    <row r="1536" spans="1:7" x14ac:dyDescent="0.35">
      <c r="A1536" t="s">
        <v>7524</v>
      </c>
      <c r="B1536" t="s">
        <v>260</v>
      </c>
      <c r="C1536" s="577">
        <v>0</v>
      </c>
      <c r="D1536" s="316">
        <v>143381.28</v>
      </c>
      <c r="G1536" t="str">
        <f>_xlfn.XLOOKUP(A1536,'SKJULT DATA'!$O$10:$O$3274,'SKJULT DATA'!$B$10:$B$3274,"")</f>
        <v>Mørklægning til U82</v>
      </c>
    </row>
    <row r="1537" spans="1:7" x14ac:dyDescent="0.35">
      <c r="A1537" t="s">
        <v>7528</v>
      </c>
      <c r="B1537" t="s">
        <v>260</v>
      </c>
      <c r="C1537" s="577">
        <v>0</v>
      </c>
      <c r="D1537" s="316">
        <v>156000</v>
      </c>
      <c r="G1537" t="str">
        <f>_xlfn.XLOOKUP(A1537,'SKJULT DATA'!$O$10:$O$3274,'SKJULT DATA'!$B$10:$B$3274,"")</f>
        <v>Eksperimentalrum til psykologi PN1278</v>
      </c>
    </row>
    <row r="1538" spans="1:7" x14ac:dyDescent="0.35">
      <c r="A1538" t="s">
        <v>7531</v>
      </c>
      <c r="B1538" t="s">
        <v>260</v>
      </c>
      <c r="C1538" s="577">
        <v>1</v>
      </c>
      <c r="D1538" s="316">
        <v>820458.1</v>
      </c>
      <c r="G1538" t="str">
        <f>_xlfn.XLOOKUP(A1538,'SKJULT DATA'!$O$10:$O$3274,'SKJULT DATA'!$B$10:$B$3274,"")</f>
        <v>Tribometer</v>
      </c>
    </row>
    <row r="1539" spans="1:7" x14ac:dyDescent="0.35">
      <c r="A1539" t="s">
        <v>7536</v>
      </c>
      <c r="B1539" t="s">
        <v>152</v>
      </c>
      <c r="C1539" s="577">
        <v>1</v>
      </c>
      <c r="D1539" s="316">
        <v>5740415.7400000002</v>
      </c>
      <c r="G1539" t="str">
        <f>_xlfn.XLOOKUP(A1539,'SKJULT DATA'!$O$10:$O$3274,'SKJULT DATA'!$B$10:$B$3274,"")</f>
        <v>2-photon polymerization laser 3D printer </v>
      </c>
    </row>
    <row r="1540" spans="1:7" x14ac:dyDescent="0.35">
      <c r="A1540" t="s">
        <v>7544</v>
      </c>
      <c r="B1540" t="s">
        <v>260</v>
      </c>
      <c r="C1540" s="577">
        <v>1</v>
      </c>
      <c r="D1540" s="316">
        <v>104089.5</v>
      </c>
      <c r="G1540" t="str">
        <f>_xlfn.XLOOKUP(A1540,'SKJULT DATA'!$O$10:$O$3274,'SKJULT DATA'!$B$10:$B$3274,"")</f>
        <v>Dual fluorescence + Brightfield Cell Counter</v>
      </c>
    </row>
    <row r="1541" spans="1:7" x14ac:dyDescent="0.35">
      <c r="A1541" t="s">
        <v>8713</v>
      </c>
      <c r="B1541" t="s">
        <v>152</v>
      </c>
      <c r="C1541" s="577">
        <v>1</v>
      </c>
      <c r="D1541" s="316">
        <v>6000000</v>
      </c>
      <c r="G1541" t="str">
        <f>_xlfn.XLOOKUP(A1541,'SKJULT DATA'!$O$10:$O$3274,'SKJULT DATA'!$B$10:$B$3274,"")</f>
        <v>Massespektrometer (timsTOF Ultra 2)</v>
      </c>
    </row>
    <row r="1542" spans="1:7" x14ac:dyDescent="0.35">
      <c r="A1542" t="s">
        <v>7549</v>
      </c>
      <c r="B1542" t="s">
        <v>152</v>
      </c>
      <c r="C1542" s="577">
        <v>0</v>
      </c>
      <c r="D1542" s="316">
        <v>3500000</v>
      </c>
      <c r="G1542" t="str">
        <f>_xlfn.XLOOKUP(A1542,'SKJULT DATA'!$O$10:$O$3274,'SKJULT DATA'!$B$10:$B$3274,"")</f>
        <v>Masse spektrometer (MALDI neoFlex TOFTOF)</v>
      </c>
    </row>
    <row r="1543" spans="1:7" x14ac:dyDescent="0.35">
      <c r="A1543" t="s">
        <v>7554</v>
      </c>
      <c r="B1543" t="s">
        <v>163</v>
      </c>
      <c r="C1543" s="577">
        <v>1</v>
      </c>
      <c r="D1543" s="316">
        <v>238308.88</v>
      </c>
      <c r="G1543" t="str">
        <f>_xlfn.XLOOKUP(A1543,'SKJULT DATA'!$O$10:$O$3274,'SKJULT DATA'!$B$10:$B$3274,"")</f>
        <v>AS1-XL Absolute Scanner</v>
      </c>
    </row>
    <row r="1544" spans="1:7" x14ac:dyDescent="0.35">
      <c r="A1544" t="s">
        <v>7561</v>
      </c>
      <c r="B1544" t="s">
        <v>163</v>
      </c>
      <c r="C1544" s="577">
        <v>0</v>
      </c>
      <c r="D1544" s="316">
        <v>286100</v>
      </c>
      <c r="G1544" t="str">
        <f>_xlfn.XLOOKUP(A1544,'SKJULT DATA'!$O$10:$O$3274,'SKJULT DATA'!$B$10:$B$3274,"")</f>
        <v>Robotarm og controller</v>
      </c>
    </row>
    <row r="1545" spans="1:7" x14ac:dyDescent="0.35">
      <c r="A1545" t="s">
        <v>7564</v>
      </c>
      <c r="B1545" t="s">
        <v>163</v>
      </c>
      <c r="C1545" s="577">
        <v>0</v>
      </c>
      <c r="D1545" s="316">
        <v>389000</v>
      </c>
      <c r="G1545" t="str">
        <f>_xlfn.XLOOKUP(A1545,'SKJULT DATA'!$O$10:$O$3274,'SKJULT DATA'!$B$10:$B$3274,"")</f>
        <v>COLORADO M-SERIES</v>
      </c>
    </row>
    <row r="1546" spans="1:7" x14ac:dyDescent="0.35">
      <c r="A1546" t="s">
        <v>7570</v>
      </c>
      <c r="B1546" t="s">
        <v>260</v>
      </c>
      <c r="C1546" s="577">
        <v>0</v>
      </c>
      <c r="D1546" s="316">
        <v>3750941.81</v>
      </c>
      <c r="G1546" t="str">
        <f>_xlfn.XLOOKUP(A1546,'SKJULT DATA'!$O$10:$O$3274,'SKJULT DATA'!$B$10:$B$3274,"")</f>
        <v>Ombygninger ifm udvidelse af lejemål i CIE-bygningen, Alsion</v>
      </c>
    </row>
    <row r="1547" spans="1:7" x14ac:dyDescent="0.35">
      <c r="A1547" t="s">
        <v>7572</v>
      </c>
      <c r="B1547" t="s">
        <v>152</v>
      </c>
      <c r="C1547" s="577">
        <v>1</v>
      </c>
      <c r="D1547" s="316">
        <v>5600000</v>
      </c>
      <c r="G1547" t="str">
        <f>_xlfn.XLOOKUP(A1547,'SKJULT DATA'!$O$10:$O$3274,'SKJULT DATA'!$B$10:$B$3274,"")</f>
        <v>Massespektrometer Orbitrap Astral#1 (Pharma)</v>
      </c>
    </row>
    <row r="1548" spans="1:7" x14ac:dyDescent="0.35">
      <c r="A1548" t="s">
        <v>7578</v>
      </c>
      <c r="B1548" t="s">
        <v>152</v>
      </c>
      <c r="C1548" s="577">
        <v>1</v>
      </c>
      <c r="D1548" s="316">
        <v>400000</v>
      </c>
      <c r="G1548" t="str">
        <f>_xlfn.XLOOKUP(A1548,'SKJULT DATA'!$O$10:$O$3274,'SKJULT DATA'!$B$10:$B$3274,"")</f>
        <v>HPLC Vanquish Neo#3</v>
      </c>
    </row>
    <row r="1549" spans="1:7" x14ac:dyDescent="0.35">
      <c r="A1549" t="s">
        <v>7582</v>
      </c>
      <c r="B1549" t="s">
        <v>163</v>
      </c>
      <c r="C1549" s="577">
        <v>1</v>
      </c>
      <c r="D1549" s="316">
        <v>2548375</v>
      </c>
      <c r="G1549" t="str">
        <f>_xlfn.XLOOKUP(A1549,'SKJULT DATA'!$O$10:$O$3274,'SKJULT DATA'!$B$10:$B$3274,"")</f>
        <v>Switch udbygning 2024</v>
      </c>
    </row>
    <row r="1550" spans="1:7" x14ac:dyDescent="0.35">
      <c r="A1550" t="s">
        <v>7587</v>
      </c>
      <c r="B1550" t="s">
        <v>163</v>
      </c>
      <c r="C1550" s="577">
        <v>0</v>
      </c>
      <c r="D1550" s="316">
        <v>5190409.62</v>
      </c>
      <c r="G1550" t="str">
        <f>_xlfn.XLOOKUP(A1550,'SKJULT DATA'!$O$10:$O$3274,'SKJULT DATA'!$B$10:$B$3274,"")</f>
        <v>Qumulo</v>
      </c>
    </row>
    <row r="1551" spans="1:7" x14ac:dyDescent="0.35">
      <c r="A1551" t="s">
        <v>7592</v>
      </c>
      <c r="B1551" t="s">
        <v>163</v>
      </c>
      <c r="C1551" s="577">
        <v>0</v>
      </c>
      <c r="D1551" s="316">
        <v>387504</v>
      </c>
      <c r="G1551" t="str">
        <f>_xlfn.XLOOKUP(A1551,'SKJULT DATA'!$O$10:$O$3274,'SKJULT DATA'!$B$10:$B$3274,"")</f>
        <v>Vmware Management</v>
      </c>
    </row>
    <row r="1552" spans="1:7" x14ac:dyDescent="0.35">
      <c r="A1552" t="s">
        <v>7596</v>
      </c>
      <c r="B1552" t="s">
        <v>260</v>
      </c>
      <c r="C1552" s="577">
        <v>0</v>
      </c>
      <c r="D1552" s="316">
        <v>137367.43</v>
      </c>
      <c r="G1552" t="str">
        <f>_xlfn.XLOOKUP(A1552,'SKJULT DATA'!$O$10:$O$3274,'SKJULT DATA'!$B$10:$B$3274,"")</f>
        <v>Fiberudbygning 2024</v>
      </c>
    </row>
    <row r="1553" spans="1:7" x14ac:dyDescent="0.35">
      <c r="A1553" t="s">
        <v>7599</v>
      </c>
      <c r="B1553" t="s">
        <v>163</v>
      </c>
      <c r="C1553" s="577">
        <v>0</v>
      </c>
      <c r="D1553" s="316">
        <v>1001081</v>
      </c>
      <c r="G1553" t="str">
        <f>_xlfn.XLOOKUP(A1553,'SKJULT DATA'!$O$10:$O$3274,'SKJULT DATA'!$B$10:$B$3274,"")</f>
        <v>Veeam Storage</v>
      </c>
    </row>
    <row r="1554" spans="1:7" x14ac:dyDescent="0.35">
      <c r="A1554" t="s">
        <v>7604</v>
      </c>
      <c r="B1554" t="s">
        <v>163</v>
      </c>
      <c r="C1554" s="577">
        <v>0</v>
      </c>
      <c r="D1554" s="316">
        <v>388881.59</v>
      </c>
      <c r="G1554" t="str">
        <f>_xlfn.XLOOKUP(A1554,'SKJULT DATA'!$O$10:$O$3274,'SKJULT DATA'!$B$10:$B$3274,"")</f>
        <v>Båndstation til Qstar</v>
      </c>
    </row>
    <row r="1555" spans="1:7" x14ac:dyDescent="0.35">
      <c r="A1555" t="s">
        <v>7606</v>
      </c>
      <c r="B1555" t="s">
        <v>152</v>
      </c>
      <c r="C1555" s="577">
        <v>1</v>
      </c>
      <c r="D1555" s="316">
        <v>199611.54</v>
      </c>
      <c r="G1555" t="str">
        <f>_xlfn.XLOOKUP(A1555,'SKJULT DATA'!$O$10:$O$3274,'SKJULT DATA'!$B$10:$B$3274,"")</f>
        <v>Bladmikrotominstrument</v>
      </c>
    </row>
    <row r="1556" spans="1:7" x14ac:dyDescent="0.35">
      <c r="A1556" t="s">
        <v>7610</v>
      </c>
      <c r="B1556" t="s">
        <v>163</v>
      </c>
      <c r="C1556" s="577">
        <v>0</v>
      </c>
      <c r="D1556" s="316">
        <v>233187.5</v>
      </c>
      <c r="G1556" t="str">
        <f>_xlfn.XLOOKUP(A1556,'SKJULT DATA'!$O$10:$O$3274,'SKJULT DATA'!$B$10:$B$3274,"")</f>
        <v>LED skærm - facade mod Syd Campusvej</v>
      </c>
    </row>
    <row r="1557" spans="1:7" x14ac:dyDescent="0.35">
      <c r="A1557" t="s">
        <v>7618</v>
      </c>
      <c r="B1557" t="s">
        <v>163</v>
      </c>
      <c r="C1557" s="577">
        <v>0</v>
      </c>
      <c r="D1557" s="316">
        <v>233187.5</v>
      </c>
      <c r="G1557" t="str">
        <f>_xlfn.XLOOKUP(A1557,'SKJULT DATA'!$O$10:$O$3274,'SKJULT DATA'!$B$10:$B$3274,"")</f>
        <v>LED skærm facade mod Nord Campus Odense</v>
      </c>
    </row>
    <row r="1558" spans="1:7" x14ac:dyDescent="0.35">
      <c r="A1558" t="s">
        <v>7622</v>
      </c>
      <c r="B1558" t="s">
        <v>152</v>
      </c>
      <c r="C1558" s="577">
        <v>1</v>
      </c>
      <c r="D1558" s="316">
        <v>469000</v>
      </c>
      <c r="G1558" t="str">
        <f>_xlfn.XLOOKUP(A1558,'SKJULT DATA'!$O$10:$O$3274,'SKJULT DATA'!$B$10:$B$3274,"")</f>
        <v>HPLC</v>
      </c>
    </row>
    <row r="1559" spans="1:7" x14ac:dyDescent="0.35">
      <c r="A1559" t="s">
        <v>7625</v>
      </c>
      <c r="B1559" t="s">
        <v>163</v>
      </c>
      <c r="C1559" s="577">
        <v>1</v>
      </c>
      <c r="D1559" s="316">
        <v>120105.92</v>
      </c>
      <c r="G1559" t="str">
        <f>_xlfn.XLOOKUP(A1559,'SKJULT DATA'!$O$10:$O$3274,'SKJULT DATA'!$B$10:$B$3274,"")</f>
        <v>Speciel kamera</v>
      </c>
    </row>
    <row r="1560" spans="1:7" x14ac:dyDescent="0.35">
      <c r="A1560" t="s">
        <v>7631</v>
      </c>
      <c r="B1560" t="s">
        <v>152</v>
      </c>
      <c r="C1560" s="577">
        <v>1</v>
      </c>
      <c r="D1560" s="316">
        <v>225161</v>
      </c>
      <c r="G1560" t="str">
        <f>_xlfn.XLOOKUP(A1560,'SKJULT DATA'!$O$10:$O$3274,'SKJULT DATA'!$B$10:$B$3274,"")</f>
        <v>qPCR instrument</v>
      </c>
    </row>
    <row r="1561" spans="1:7" x14ac:dyDescent="0.35">
      <c r="A1561" t="s">
        <v>7635</v>
      </c>
      <c r="B1561" t="s">
        <v>152</v>
      </c>
      <c r="C1561" s="577">
        <v>1</v>
      </c>
      <c r="D1561" s="316">
        <v>151090.37</v>
      </c>
      <c r="G1561" t="str">
        <f>_xlfn.XLOOKUP(A1561,'SKJULT DATA'!$O$10:$O$3274,'SKJULT DATA'!$B$10:$B$3274,"")</f>
        <v>Potentiostate and impedance measrument</v>
      </c>
    </row>
    <row r="1562" spans="1:7" x14ac:dyDescent="0.35">
      <c r="A1562" t="s">
        <v>7640</v>
      </c>
      <c r="B1562" t="s">
        <v>260</v>
      </c>
      <c r="C1562" s="577">
        <v>1</v>
      </c>
      <c r="D1562" s="316">
        <v>550000</v>
      </c>
      <c r="G1562" t="str">
        <f>_xlfn.XLOOKUP(A1562,'SKJULT DATA'!$O$10:$O$3274,'SKJULT DATA'!$B$10:$B$3274,"")</f>
        <v>LOGIQ Ultralydscanner</v>
      </c>
    </row>
    <row r="1563" spans="1:7" x14ac:dyDescent="0.35">
      <c r="A1563" t="s">
        <v>7646</v>
      </c>
      <c r="B1563" t="s">
        <v>163</v>
      </c>
      <c r="C1563" s="577">
        <v>0</v>
      </c>
      <c r="D1563" s="316">
        <v>298172</v>
      </c>
      <c r="G1563" t="str">
        <f>_xlfn.XLOOKUP(A1563,'SKJULT DATA'!$O$10:$O$3274,'SKJULT DATA'!$B$10:$B$3274,"")</f>
        <v>GPU node</v>
      </c>
    </row>
    <row r="1564" spans="1:7" x14ac:dyDescent="0.35">
      <c r="A1564" t="s">
        <v>7649</v>
      </c>
      <c r="B1564" t="s">
        <v>152</v>
      </c>
      <c r="C1564" s="577">
        <v>1</v>
      </c>
      <c r="D1564" s="316">
        <v>249729.43</v>
      </c>
      <c r="G1564" t="str">
        <f>_xlfn.XLOOKUP(A1564,'SKJULT DATA'!$O$10:$O$3274,'SKJULT DATA'!$B$10:$B$3274,"")</f>
        <v>HPLC-apparat</v>
      </c>
    </row>
    <row r="1565" spans="1:7" x14ac:dyDescent="0.35">
      <c r="A1565" t="s">
        <v>7654</v>
      </c>
      <c r="B1565" t="s">
        <v>163</v>
      </c>
      <c r="C1565" s="577">
        <v>1</v>
      </c>
      <c r="D1565" s="316">
        <v>192882</v>
      </c>
      <c r="G1565" t="str">
        <f>_xlfn.XLOOKUP(A1565,'SKJULT DATA'!$O$10:$O$3274,'SKJULT DATA'!$B$10:$B$3274,"")</f>
        <v>Helkrops måler forurening radioaktivitet</v>
      </c>
    </row>
    <row r="1566" spans="1:7" x14ac:dyDescent="0.35">
      <c r="A1566" t="s">
        <v>8119</v>
      </c>
      <c r="B1566" t="s">
        <v>260</v>
      </c>
      <c r="C1566" s="577">
        <v>1</v>
      </c>
      <c r="D1566" s="316">
        <v>201016.77</v>
      </c>
      <c r="G1566" t="str">
        <f>_xlfn.XLOOKUP(A1566,'SKJULT DATA'!$O$10:$O$3274,'SKJULT DATA'!$B$10:$B$3274,"")</f>
        <v>Computer Controlled Thermal Solar Energy Unit + Photovoltaic Solar Energy</v>
      </c>
    </row>
    <row r="1567" spans="1:7" x14ac:dyDescent="0.35">
      <c r="A1567" t="s">
        <v>7660</v>
      </c>
      <c r="B1567" t="s">
        <v>260</v>
      </c>
      <c r="C1567" s="577">
        <v>0</v>
      </c>
      <c r="D1567" s="316">
        <v>135481.71</v>
      </c>
      <c r="G1567" t="str">
        <f>_xlfn.XLOOKUP(A1567,'SKJULT DATA'!$O$10:$O$3274,'SKJULT DATA'!$B$10:$B$3274,"")</f>
        <v>Mikroskop</v>
      </c>
    </row>
    <row r="1568" spans="1:7" x14ac:dyDescent="0.35">
      <c r="A1568" t="s">
        <v>7666</v>
      </c>
      <c r="B1568" t="s">
        <v>260</v>
      </c>
      <c r="C1568" s="577">
        <v>1</v>
      </c>
      <c r="D1568" s="316">
        <v>219708</v>
      </c>
      <c r="G1568" t="str">
        <f>_xlfn.XLOOKUP(A1568,'SKJULT DATA'!$O$10:$O$3274,'SKJULT DATA'!$B$10:$B$3274,"")</f>
        <v>Adv image software analysis with integrated AI modules in a high-perf</v>
      </c>
    </row>
    <row r="1569" spans="1:7" x14ac:dyDescent="0.35">
      <c r="A1569" t="s">
        <v>7672</v>
      </c>
      <c r="B1569" t="s">
        <v>260</v>
      </c>
      <c r="C1569" s="577">
        <v>0</v>
      </c>
      <c r="D1569" s="316">
        <v>248786</v>
      </c>
      <c r="G1569" t="str">
        <f>_xlfn.XLOOKUP(A1569,'SKJULT DATA'!$O$10:$O$3274,'SKJULT DATA'!$B$10:$B$3274,"")</f>
        <v>Kolding - Udskiftning af defekt varslingsanlæg</v>
      </c>
    </row>
    <row r="1570" spans="1:7" x14ac:dyDescent="0.35">
      <c r="A1570" t="s">
        <v>7675</v>
      </c>
      <c r="B1570" t="s">
        <v>152</v>
      </c>
      <c r="C1570" s="577">
        <v>1</v>
      </c>
      <c r="D1570" s="316">
        <v>5339899</v>
      </c>
      <c r="G1570" t="str">
        <f>_xlfn.XLOOKUP(A1570,'SKJULT DATA'!$O$10:$O$3274,'SKJULT DATA'!$B$10:$B$3274,"")</f>
        <v>Massespektrometer (Astral  2)</v>
      </c>
    </row>
    <row r="1571" spans="1:7" x14ac:dyDescent="0.35">
      <c r="A1571" t="s">
        <v>7681</v>
      </c>
      <c r="B1571" t="s">
        <v>152</v>
      </c>
      <c r="C1571" s="577">
        <v>1</v>
      </c>
      <c r="D1571" s="316">
        <v>400000</v>
      </c>
      <c r="G1571" t="str">
        <f>_xlfn.XLOOKUP(A1571,'SKJULT DATA'!$O$10:$O$3274,'SKJULT DATA'!$B$10:$B$3274,"")</f>
        <v>HPLC (Neo 4)</v>
      </c>
    </row>
    <row r="1572" spans="1:7" x14ac:dyDescent="0.35">
      <c r="A1572" t="s">
        <v>7686</v>
      </c>
      <c r="B1572" t="s">
        <v>260</v>
      </c>
      <c r="C1572" s="577">
        <v>1</v>
      </c>
      <c r="D1572" s="316">
        <v>1935263.2</v>
      </c>
      <c r="G1572" t="str">
        <f>_xlfn.XLOOKUP(A1572,'SKJULT DATA'!$O$10:$O$3274,'SKJULT DATA'!$B$10:$B$3274,"")</f>
        <v>CREOPTIX WAVEdelta</v>
      </c>
    </row>
    <row r="1573" spans="1:7" x14ac:dyDescent="0.35">
      <c r="A1573" t="s">
        <v>8714</v>
      </c>
      <c r="B1573" t="s">
        <v>163</v>
      </c>
      <c r="C1573" s="577">
        <v>1</v>
      </c>
      <c r="D1573" s="316">
        <v>227915.35</v>
      </c>
      <c r="G1573" t="str">
        <f>_xlfn.XLOOKUP(A1573,'SKJULT DATA'!$O$10:$O$3274,'SKJULT DATA'!$B$10:$B$3274,"")</f>
        <v>Printer der kan printe på PCB</v>
      </c>
    </row>
    <row r="1574" spans="1:7" x14ac:dyDescent="0.35">
      <c r="A1574" t="s">
        <v>7690</v>
      </c>
      <c r="B1574" t="s">
        <v>163</v>
      </c>
      <c r="C1574" s="577">
        <v>1</v>
      </c>
      <c r="D1574" s="316">
        <v>108823.89</v>
      </c>
      <c r="G1574" t="str">
        <f>_xlfn.XLOOKUP(A1574,'SKJULT DATA'!$O$10:$O$3274,'SKJULT DATA'!$B$10:$B$3274,"")</f>
        <v>flow system</v>
      </c>
    </row>
    <row r="1575" spans="1:7" x14ac:dyDescent="0.35">
      <c r="A1575" t="s">
        <v>7695</v>
      </c>
      <c r="B1575" t="s">
        <v>163</v>
      </c>
      <c r="C1575" s="577">
        <v>1</v>
      </c>
      <c r="D1575" s="316">
        <v>152927.78</v>
      </c>
      <c r="G1575" t="str">
        <f>_xlfn.XLOOKUP(A1575,'SKJULT DATA'!$O$10:$O$3274,'SKJULT DATA'!$B$10:$B$3274,"")</f>
        <v>EA Elektro-Automatik DC-belastninger</v>
      </c>
    </row>
    <row r="1576" spans="1:7" x14ac:dyDescent="0.35">
      <c r="A1576" t="s">
        <v>7702</v>
      </c>
      <c r="B1576" t="s">
        <v>163</v>
      </c>
      <c r="C1576" s="577">
        <v>1</v>
      </c>
      <c r="D1576" s="316">
        <v>286388.08</v>
      </c>
      <c r="G1576" t="str">
        <f>_xlfn.XLOOKUP(A1576,'SKJULT DATA'!$O$10:$O$3274,'SKJULT DATA'!$B$10:$B$3274,"")</f>
        <v>Stabino Zeta potential measurement and titran + measurement cell 1mL</v>
      </c>
    </row>
    <row r="1577" spans="1:7" x14ac:dyDescent="0.35">
      <c r="A1577" t="s">
        <v>7709</v>
      </c>
      <c r="B1577" t="s">
        <v>260</v>
      </c>
      <c r="C1577" s="577">
        <v>0</v>
      </c>
      <c r="D1577" s="316">
        <v>489398.21</v>
      </c>
      <c r="G1577" t="str">
        <f>_xlfn.XLOOKUP(A1577,'SKJULT DATA'!$O$10:$O$3274,'SKJULT DATA'!$B$10:$B$3274,"")</f>
        <v>HPLC - Infinity III</v>
      </c>
    </row>
    <row r="1578" spans="1:7" x14ac:dyDescent="0.35">
      <c r="A1578" t="s">
        <v>7713</v>
      </c>
      <c r="B1578" t="s">
        <v>152</v>
      </c>
      <c r="C1578" s="577">
        <v>1</v>
      </c>
      <c r="D1578" s="316">
        <v>485311</v>
      </c>
      <c r="G1578" t="str">
        <f>_xlfn.XLOOKUP(A1578,'SKJULT DATA'!$O$10:$O$3274,'SKJULT DATA'!$B$10:$B$3274,"")</f>
        <v>Zetasizer Advance</v>
      </c>
    </row>
    <row r="1579" spans="1:7" x14ac:dyDescent="0.35">
      <c r="A1579" t="s">
        <v>7718</v>
      </c>
      <c r="B1579" t="s">
        <v>163</v>
      </c>
      <c r="C1579" s="577">
        <v>1</v>
      </c>
      <c r="D1579" s="316">
        <v>226217</v>
      </c>
      <c r="G1579" t="str">
        <f>_xlfn.XLOOKUP(A1579,'SKJULT DATA'!$O$10:$O$3274,'SKJULT DATA'!$B$10:$B$3274,"")</f>
        <v>Eclipse Ti2-A mikroskop inkl. 17 stk. tilbehør</v>
      </c>
    </row>
    <row r="1580" spans="1:7" x14ac:dyDescent="0.35">
      <c r="A1580" t="s">
        <v>7725</v>
      </c>
      <c r="B1580" t="s">
        <v>163</v>
      </c>
      <c r="C1580" s="577">
        <v>1</v>
      </c>
      <c r="D1580" s="316">
        <v>216420.69</v>
      </c>
      <c r="G1580" t="str">
        <f>_xlfn.XLOOKUP(A1580,'SKJULT DATA'!$O$10:$O$3274,'SKJULT DATA'!$B$10:$B$3274,"")</f>
        <v>CTD</v>
      </c>
    </row>
    <row r="1581" spans="1:7" x14ac:dyDescent="0.35">
      <c r="A1581" t="s">
        <v>8715</v>
      </c>
      <c r="B1581" t="s">
        <v>163</v>
      </c>
      <c r="C1581" s="577">
        <v>1</v>
      </c>
      <c r="D1581" s="316">
        <v>306311.2</v>
      </c>
      <c r="G1581" t="str">
        <f>_xlfn.XLOOKUP(A1581,'SKJULT DATA'!$O$10:$O$3274,'SKJULT DATA'!$B$10:$B$3274,"")</f>
        <v>Server (Computer)</v>
      </c>
    </row>
    <row r="1582" spans="1:7" x14ac:dyDescent="0.35">
      <c r="A1582" t="s">
        <v>7730</v>
      </c>
      <c r="B1582" t="s">
        <v>260</v>
      </c>
      <c r="C1582" s="577">
        <v>1</v>
      </c>
      <c r="D1582" s="316">
        <v>224488.82</v>
      </c>
      <c r="G1582" t="str">
        <f>_xlfn.XLOOKUP(A1582,'SKJULT DATA'!$O$10:$O$3274,'SKJULT DATA'!$B$10:$B$3274,"")</f>
        <v>Højtryks reaktor RVD-3-5000</v>
      </c>
    </row>
    <row r="1583" spans="1:7" x14ac:dyDescent="0.35">
      <c r="A1583" t="s">
        <v>7736</v>
      </c>
      <c r="B1583" t="s">
        <v>163</v>
      </c>
      <c r="C1583" s="577">
        <v>1</v>
      </c>
      <c r="D1583" s="316">
        <v>625455.54</v>
      </c>
      <c r="G1583" t="str">
        <f>_xlfn.XLOOKUP(A1583,'SKJULT DATA'!$O$10:$O$3274,'SKJULT DATA'!$B$10:$B$3274,"")</f>
        <v>Robotic base platform + mini spincoater, vacuum pump</v>
      </c>
    </row>
    <row r="1584" spans="1:7" x14ac:dyDescent="0.35">
      <c r="A1584" t="s">
        <v>7741</v>
      </c>
      <c r="B1584" t="s">
        <v>260</v>
      </c>
      <c r="C1584" s="577">
        <v>1</v>
      </c>
      <c r="D1584" s="316">
        <v>347011</v>
      </c>
      <c r="G1584" t="str">
        <f>_xlfn.XLOOKUP(A1584,'SKJULT DATA'!$O$10:$O$3274,'SKJULT DATA'!$B$10:$B$3274,"")</f>
        <v>Upgrade laser + filters for spinning disk microscope</v>
      </c>
    </row>
    <row r="1585" spans="1:7" x14ac:dyDescent="0.35">
      <c r="A1585" t="s">
        <v>7747</v>
      </c>
      <c r="B1585" t="s">
        <v>163</v>
      </c>
      <c r="C1585" s="577">
        <v>1</v>
      </c>
      <c r="D1585" s="316">
        <v>772994</v>
      </c>
      <c r="G1585" t="str">
        <f>_xlfn.XLOOKUP(A1585,'SKJULT DATA'!$O$10:$O$3274,'SKJULT DATA'!$B$10:$B$3274,"")</f>
        <v>Server</v>
      </c>
    </row>
    <row r="1586" spans="1:7" x14ac:dyDescent="0.35">
      <c r="A1586" t="s">
        <v>7750</v>
      </c>
      <c r="B1586" t="s">
        <v>152</v>
      </c>
      <c r="C1586" s="577">
        <v>1</v>
      </c>
      <c r="D1586" s="316">
        <v>175000</v>
      </c>
      <c r="G1586" t="str">
        <f>_xlfn.XLOOKUP(A1586,'SKJULT DATA'!$O$10:$O$3274,'SKJULT DATA'!$B$10:$B$3274,"")</f>
        <v>Handskeboks</v>
      </c>
    </row>
    <row r="1587" spans="1:7" x14ac:dyDescent="0.35">
      <c r="A1587" t="s">
        <v>7754</v>
      </c>
      <c r="B1587" t="s">
        <v>152</v>
      </c>
      <c r="C1587" s="577">
        <v>1</v>
      </c>
      <c r="D1587" s="316">
        <v>442961.94</v>
      </c>
      <c r="G1587" t="str">
        <f>_xlfn.XLOOKUP(A1587,'SKJULT DATA'!$O$10:$O$3274,'SKJULT DATA'!$B$10:$B$3274,"")</f>
        <v>ICP</v>
      </c>
    </row>
    <row r="1588" spans="1:7" x14ac:dyDescent="0.35">
      <c r="A1588" t="s">
        <v>7758</v>
      </c>
      <c r="B1588" t="s">
        <v>260</v>
      </c>
      <c r="C1588" s="577">
        <v>0</v>
      </c>
      <c r="D1588" s="316">
        <v>508151.46</v>
      </c>
      <c r="G1588" t="str">
        <f>_xlfn.XLOOKUP(A1588,'SKJULT DATA'!$O$10:$O$3274,'SKJULT DATA'!$B$10:$B$3274,"")</f>
        <v>Belysning restaurant, læsesal og campustorv</v>
      </c>
    </row>
    <row r="1589" spans="1:7" x14ac:dyDescent="0.35">
      <c r="A1589" t="s">
        <v>7762</v>
      </c>
      <c r="B1589" t="s">
        <v>260</v>
      </c>
      <c r="C1589" s="577">
        <v>0</v>
      </c>
      <c r="D1589" s="316">
        <v>229664.65</v>
      </c>
      <c r="G1589" t="str">
        <f>_xlfn.XLOOKUP(A1589,'SKJULT DATA'!$O$10:$O$3274,'SKJULT DATA'!$B$10:$B$3274,"")</f>
        <v>Indretning af maskinværksted, Alsion</v>
      </c>
    </row>
    <row r="1590" spans="1:7" x14ac:dyDescent="0.35">
      <c r="A1590" t="s">
        <v>7764</v>
      </c>
      <c r="B1590" t="s">
        <v>260</v>
      </c>
      <c r="C1590" s="577">
        <v>0</v>
      </c>
      <c r="D1590" s="316">
        <v>109132.64</v>
      </c>
      <c r="G1590" t="str">
        <f>_xlfn.XLOOKUP(A1590,'SKJULT DATA'!$O$10:$O$3274,'SKJULT DATA'!$B$10:$B$3274,"")</f>
        <v>Indretning af metalprintværksted, Alsion</v>
      </c>
    </row>
    <row r="1591" spans="1:7" x14ac:dyDescent="0.35">
      <c r="A1591" t="s">
        <v>7766</v>
      </c>
      <c r="B1591" t="s">
        <v>260</v>
      </c>
      <c r="C1591" s="577">
        <v>1</v>
      </c>
      <c r="D1591" s="316">
        <v>307622</v>
      </c>
      <c r="G1591" t="str">
        <f>_xlfn.XLOOKUP(A1591,'SKJULT DATA'!$O$10:$O$3274,'SKJULT DATA'!$B$10:$B$3274,"")</f>
        <v>CFX Opus 384 Real-Time PCR System</v>
      </c>
    </row>
    <row r="1592" spans="1:7" x14ac:dyDescent="0.35">
      <c r="A1592" t="s">
        <v>7773</v>
      </c>
      <c r="B1592" t="s">
        <v>260</v>
      </c>
      <c r="C1592" s="577">
        <v>1</v>
      </c>
      <c r="D1592" s="316">
        <v>309909</v>
      </c>
      <c r="G1592" t="str">
        <f>_xlfn.XLOOKUP(A1592,'SKJULT DATA'!$O$10:$O$3274,'SKJULT DATA'!$B$10:$B$3274,"")</f>
        <v>QX200 Droplet Digital PCR System</v>
      </c>
    </row>
    <row r="1593" spans="1:7" x14ac:dyDescent="0.35">
      <c r="A1593" t="s">
        <v>7777</v>
      </c>
      <c r="B1593" t="s">
        <v>260</v>
      </c>
      <c r="C1593" s="577">
        <v>0</v>
      </c>
      <c r="D1593" s="316">
        <v>176665</v>
      </c>
      <c r="G1593" t="str">
        <f>_xlfn.XLOOKUP(A1593,'SKJULT DATA'!$O$10:$O$3274,'SKJULT DATA'!$B$10:$B$3274,"")</f>
        <v>Skridsikkert vinylgulv, BML</v>
      </c>
    </row>
    <row r="1594" spans="1:7" x14ac:dyDescent="0.35">
      <c r="A1594" t="s">
        <v>7780</v>
      </c>
      <c r="B1594" t="s">
        <v>327</v>
      </c>
      <c r="C1594" s="577">
        <v>0</v>
      </c>
      <c r="D1594" s="316">
        <v>1316228.46</v>
      </c>
      <c r="G1594" t="str">
        <f>_xlfn.XLOOKUP(A1594,'SKJULT DATA'!$O$10:$O$3274,'SKJULT DATA'!$B$10:$B$3274,"")</f>
        <v>Udskiftning af lyskilder Kolding</v>
      </c>
    </row>
    <row r="1595" spans="1:7" x14ac:dyDescent="0.35">
      <c r="A1595" t="s">
        <v>7783</v>
      </c>
      <c r="B1595" t="s">
        <v>260</v>
      </c>
      <c r="C1595" s="577">
        <v>0</v>
      </c>
      <c r="D1595" s="316">
        <v>3691380.32</v>
      </c>
      <c r="G1595" t="str">
        <f>_xlfn.XLOOKUP(A1595,'SKJULT DATA'!$O$10:$O$3274,'SKJULT DATA'!$B$10:$B$3274,"")</f>
        <v>iLOQ låsesystem til Nyt Sund</v>
      </c>
    </row>
    <row r="1596" spans="1:7" x14ac:dyDescent="0.35">
      <c r="A1596" t="s">
        <v>7786</v>
      </c>
      <c r="B1596" t="s">
        <v>163</v>
      </c>
      <c r="C1596" s="577">
        <v>0</v>
      </c>
      <c r="D1596" s="316">
        <v>187752.04</v>
      </c>
      <c r="G1596" t="str">
        <f>_xlfn.XLOOKUP(A1596,'SKJULT DATA'!$O$10:$O$3274,'SKJULT DATA'!$B$10:$B$3274,"")</f>
        <v>Kameraovervågning i Nyt Sund</v>
      </c>
    </row>
    <row r="1597" spans="1:7" x14ac:dyDescent="0.35">
      <c r="A1597" t="s">
        <v>7789</v>
      </c>
      <c r="B1597" t="s">
        <v>163</v>
      </c>
      <c r="C1597" s="577">
        <v>0</v>
      </c>
      <c r="D1597" s="316">
        <v>170100</v>
      </c>
      <c r="G1597" t="str">
        <f>_xlfn.XLOOKUP(A1597,'SKJULT DATA'!$O$10:$O$3274,'SKJULT DATA'!$B$10:$B$3274,"")</f>
        <v>UR3E robot arm og Robotiq griber</v>
      </c>
    </row>
    <row r="1598" spans="1:7" x14ac:dyDescent="0.35">
      <c r="A1598" t="s">
        <v>7796</v>
      </c>
      <c r="B1598" t="s">
        <v>260</v>
      </c>
      <c r="C1598" s="577">
        <v>1</v>
      </c>
      <c r="D1598" s="316">
        <v>968676.87</v>
      </c>
      <c r="G1598" t="str">
        <f>_xlfn.XLOOKUP(A1598,'SKJULT DATA'!$O$10:$O$3274,'SKJULT DATA'!$B$10:$B$3274,"")</f>
        <v>Luna Innovations Incorporated</v>
      </c>
    </row>
    <row r="1599" spans="1:7" x14ac:dyDescent="0.35">
      <c r="A1599" t="s">
        <v>7802</v>
      </c>
      <c r="B1599" t="s">
        <v>163</v>
      </c>
      <c r="C1599" s="577">
        <v>0</v>
      </c>
      <c r="D1599" s="316">
        <v>127494.16</v>
      </c>
      <c r="G1599" t="str">
        <f>_xlfn.XLOOKUP(A1599,'SKJULT DATA'!$O$10:$O$3274,'SKJULT DATA'!$B$10:$B$3274,"")</f>
        <v>Kameraovervågning Beldringe</v>
      </c>
    </row>
    <row r="1600" spans="1:7" x14ac:dyDescent="0.35">
      <c r="A1600" t="s">
        <v>7805</v>
      </c>
      <c r="B1600" t="s">
        <v>327</v>
      </c>
      <c r="C1600" s="577">
        <v>0</v>
      </c>
      <c r="D1600" s="316">
        <v>115000</v>
      </c>
      <c r="G1600" t="str">
        <f>_xlfn.XLOOKUP(A1600,'SKJULT DATA'!$O$10:$O$3274,'SKJULT DATA'!$B$10:$B$3274,"")</f>
        <v>Udvidelse af cykelparkeringen ved Sund Bygning 45.6</v>
      </c>
    </row>
    <row r="1601" spans="1:7" x14ac:dyDescent="0.35">
      <c r="A1601" t="s">
        <v>1262</v>
      </c>
      <c r="B1601" t="s">
        <v>260</v>
      </c>
      <c r="C1601" s="577">
        <v>0</v>
      </c>
      <c r="D1601" s="316">
        <v>426654</v>
      </c>
      <c r="G1601" t="str">
        <f>_xlfn.XLOOKUP(A1601,'SKJULT DATA'!$O$10:$O$3274,'SKJULT DATA'!$B$10:$B$3274,"")</f>
        <v>Specialbygget Chroma 17020 installation til test af battericeller</v>
      </c>
    </row>
    <row r="1602" spans="1:7" x14ac:dyDescent="0.35">
      <c r="A1602" t="s">
        <v>7807</v>
      </c>
      <c r="B1602" t="s">
        <v>152</v>
      </c>
      <c r="C1602" s="577">
        <v>1</v>
      </c>
      <c r="D1602" s="316">
        <v>738688.5</v>
      </c>
      <c r="G1602" t="str">
        <f>_xlfn.XLOOKUP(A1602,'SKJULT DATA'!$O$10:$O$3274,'SKJULT DATA'!$B$10:$B$3274,"")</f>
        <v>Pilot scale pin mill</v>
      </c>
    </row>
    <row r="1603" spans="1:7" x14ac:dyDescent="0.35">
      <c r="A1603" t="s">
        <v>8132</v>
      </c>
      <c r="B1603" t="s">
        <v>260</v>
      </c>
      <c r="C1603" s="577">
        <v>1</v>
      </c>
      <c r="D1603" s="316">
        <v>2497452.2599999998</v>
      </c>
      <c r="G1603" t="str">
        <f>_xlfn.XLOOKUP(A1603,'SKJULT DATA'!$O$10:$O$3274,'SKJULT DATA'!$B$10:$B$3274,"")</f>
        <v>Metal powder 3D printer</v>
      </c>
    </row>
    <row r="1604" spans="1:7" x14ac:dyDescent="0.35">
      <c r="A1604" t="s">
        <v>7812</v>
      </c>
      <c r="B1604" t="s">
        <v>163</v>
      </c>
      <c r="C1604" s="577">
        <v>1</v>
      </c>
      <c r="D1604" s="316">
        <v>279159</v>
      </c>
      <c r="G1604" t="str">
        <f>_xlfn.XLOOKUP(A1604,'SKJULT DATA'!$O$10:$O$3274,'SKJULT DATA'!$B$10:$B$3274,"")</f>
        <v>Server</v>
      </c>
    </row>
    <row r="1605" spans="1:7" x14ac:dyDescent="0.35">
      <c r="A1605" t="s">
        <v>7819</v>
      </c>
      <c r="B1605" t="s">
        <v>152</v>
      </c>
      <c r="C1605" s="577">
        <v>1</v>
      </c>
      <c r="D1605" s="316">
        <v>451010</v>
      </c>
      <c r="G1605" t="str">
        <f>_xlfn.XLOOKUP(A1605,'SKJULT DATA'!$O$10:$O$3274,'SKJULT DATA'!$B$10:$B$3274,"")</f>
        <v>Jess System Automated Westernblot</v>
      </c>
    </row>
    <row r="1606" spans="1:7" x14ac:dyDescent="0.35">
      <c r="A1606" t="s">
        <v>7824</v>
      </c>
      <c r="B1606" t="s">
        <v>163</v>
      </c>
      <c r="C1606" s="577">
        <v>1</v>
      </c>
      <c r="D1606" s="316">
        <v>2948468.67</v>
      </c>
      <c r="G1606" t="str">
        <f>_xlfn.XLOOKUP(A1606,'SKJULT DATA'!$O$10:$O$3274,'SKJULT DATA'!$B$10:$B$3274,"")</f>
        <v>Cyto-Mine: Single Cell Analysis and Monoclonality Assurance System</v>
      </c>
    </row>
    <row r="1607" spans="1:7" x14ac:dyDescent="0.35">
      <c r="A1607" t="s">
        <v>7830</v>
      </c>
      <c r="B1607" t="s">
        <v>260</v>
      </c>
      <c r="C1607" s="577">
        <v>1</v>
      </c>
      <c r="D1607" s="316">
        <v>1825970</v>
      </c>
      <c r="G1607" t="str">
        <f>_xlfn.XLOOKUP(A1607,'SKJULT DATA'!$O$10:$O$3274,'SKJULT DATA'!$B$10:$B$3274,"")</f>
        <v>CytoFLEX nano Flow Cytometer</v>
      </c>
    </row>
    <row r="1608" spans="1:7" x14ac:dyDescent="0.35">
      <c r="A1608" t="s">
        <v>8137</v>
      </c>
      <c r="B1608" t="s">
        <v>163</v>
      </c>
      <c r="C1608" s="577">
        <v>1</v>
      </c>
      <c r="D1608" s="316">
        <v>182870</v>
      </c>
      <c r="G1608" t="str">
        <f>_xlfn.XLOOKUP(A1608,'SKJULT DATA'!$O$10:$O$3274,'SKJULT DATA'!$B$10:$B$3274,"")</f>
        <v>Værktøj til montering på kran - speciel bygget</v>
      </c>
    </row>
    <row r="1609" spans="1:7" x14ac:dyDescent="0.35">
      <c r="A1609" t="s">
        <v>7835</v>
      </c>
      <c r="B1609" t="s">
        <v>260</v>
      </c>
      <c r="C1609" s="577">
        <v>1</v>
      </c>
      <c r="D1609" s="316">
        <v>138297</v>
      </c>
      <c r="G1609" t="str">
        <f>_xlfn.XLOOKUP(A1609,'SKJULT DATA'!$O$10:$O$3274,'SKJULT DATA'!$B$10:$B$3274,"")</f>
        <v>Netværksstik til Kinexon tracking system</v>
      </c>
    </row>
    <row r="1610" spans="1:7" x14ac:dyDescent="0.35">
      <c r="A1610" t="s">
        <v>7840</v>
      </c>
      <c r="B1610" t="s">
        <v>163</v>
      </c>
      <c r="C1610" s="577">
        <v>0</v>
      </c>
      <c r="D1610" s="316">
        <v>1361047</v>
      </c>
      <c r="G1610" t="str">
        <f>_xlfn.XLOOKUP(A1610,'SKJULT DATA'!$O$10:$O$3274,'SKJULT DATA'!$B$10:$B$3274,"")</f>
        <v>Corenet 2025</v>
      </c>
    </row>
    <row r="1611" spans="1:7" x14ac:dyDescent="0.35">
      <c r="A1611" t="s">
        <v>8141</v>
      </c>
      <c r="B1611" t="s">
        <v>260</v>
      </c>
      <c r="C1611" s="577">
        <v>1</v>
      </c>
      <c r="D1611" s="316">
        <v>418650.15</v>
      </c>
      <c r="G1611" t="str">
        <f>_xlfn.XLOOKUP(A1611,'SKJULT DATA'!$O$10:$O$3274,'SKJULT DATA'!$B$10:$B$3274,"")</f>
        <v>High Pressure Micromix Homogenizer</v>
      </c>
    </row>
    <row r="1612" spans="1:7" x14ac:dyDescent="0.35">
      <c r="A1612" t="s">
        <v>7843</v>
      </c>
      <c r="B1612" t="s">
        <v>260</v>
      </c>
      <c r="C1612" s="577">
        <v>0</v>
      </c>
      <c r="D1612" s="316">
        <v>113942.45</v>
      </c>
      <c r="G1612" t="str">
        <f>_xlfn.XLOOKUP(A1612,'SKJULT DATA'!$O$10:$O$3274,'SKJULT DATA'!$B$10:$B$3274,"")</f>
        <v>Rysteinkubator til bakteriekultur</v>
      </c>
    </row>
    <row r="1613" spans="1:7" x14ac:dyDescent="0.35">
      <c r="A1613" t="s">
        <v>7847</v>
      </c>
      <c r="B1613" t="s">
        <v>163</v>
      </c>
      <c r="C1613" s="577">
        <v>0</v>
      </c>
      <c r="D1613" s="316">
        <v>4478044</v>
      </c>
      <c r="G1613" t="str">
        <f>_xlfn.XLOOKUP(A1613,'SKJULT DATA'!$O$10:$O$3274,'SKJULT DATA'!$B$10:$B$3274,"")</f>
        <v>Quantum ActiveScale Hardware</v>
      </c>
    </row>
    <row r="1614" spans="1:7" x14ac:dyDescent="0.35">
      <c r="A1614" t="s">
        <v>7851</v>
      </c>
      <c r="B1614" t="s">
        <v>163</v>
      </c>
      <c r="C1614" s="577">
        <v>0</v>
      </c>
      <c r="D1614" s="316">
        <v>2265702</v>
      </c>
      <c r="G1614" t="str">
        <f>_xlfn.XLOOKUP(A1614,'SKJULT DATA'!$O$10:$O$3274,'SKJULT DATA'!$B$10:$B$3274,"")</f>
        <v>Supermicro B200 HGX</v>
      </c>
    </row>
    <row r="1615" spans="1:7" x14ac:dyDescent="0.35">
      <c r="A1615" t="s">
        <v>7855</v>
      </c>
      <c r="B1615" t="s">
        <v>260</v>
      </c>
      <c r="C1615" s="577">
        <v>0</v>
      </c>
      <c r="D1615" s="316">
        <v>171978.97</v>
      </c>
      <c r="G1615" t="str">
        <f>_xlfn.XLOOKUP(A1615,'SKJULT DATA'!$O$10:$O$3274,'SKJULT DATA'!$B$10:$B$3274,"")</f>
        <v>Renovering af lofter med belysning</v>
      </c>
    </row>
    <row r="1616" spans="1:7" x14ac:dyDescent="0.35">
      <c r="A1616" t="s">
        <v>7858</v>
      </c>
      <c r="B1616" t="s">
        <v>260</v>
      </c>
      <c r="C1616" s="577">
        <v>0</v>
      </c>
      <c r="D1616" s="316">
        <v>361379.56</v>
      </c>
      <c r="G1616" t="str">
        <f>_xlfn.XLOOKUP(A1616,'SKJULT DATA'!$O$10:$O$3274,'SKJULT DATA'!$B$10:$B$3274,"")</f>
        <v>Indretning af kantiner</v>
      </c>
    </row>
    <row r="1617" spans="1:7" x14ac:dyDescent="0.35">
      <c r="A1617" t="s">
        <v>7861</v>
      </c>
      <c r="B1617" t="s">
        <v>260</v>
      </c>
      <c r="C1617" s="577">
        <v>0</v>
      </c>
      <c r="D1617" s="316">
        <v>615031.75</v>
      </c>
      <c r="G1617" t="str">
        <f>_xlfn.XLOOKUP(A1617,'SKJULT DATA'!$O$10:$O$3274,'SKJULT DATA'!$B$10:$B$3274,"")</f>
        <v>Omprogrammering af iLOQ på Nyt Sund i URIS-regi</v>
      </c>
    </row>
    <row r="1618" spans="1:7" x14ac:dyDescent="0.35">
      <c r="A1618" t="s">
        <v>7865</v>
      </c>
      <c r="B1618" t="s">
        <v>260</v>
      </c>
      <c r="C1618" s="577">
        <v>0</v>
      </c>
      <c r="D1618" s="316">
        <v>87764.36</v>
      </c>
      <c r="G1618" t="str">
        <f>_xlfn.XLOOKUP(A1618,'SKJULT DATA'!$O$10:$O$3274,'SKJULT DATA'!$B$10:$B$3274,"")</f>
        <v>Ombygning til SDU IT efter Forlag fraflyttet</v>
      </c>
    </row>
    <row r="1619" spans="1:7" x14ac:dyDescent="0.35">
      <c r="A1619" t="s">
        <v>7868</v>
      </c>
      <c r="B1619" t="s">
        <v>260</v>
      </c>
      <c r="C1619" s="577">
        <v>1</v>
      </c>
      <c r="D1619" s="316">
        <v>212539.1</v>
      </c>
      <c r="G1619" t="str">
        <f>_xlfn.XLOOKUP(A1619,'SKJULT DATA'!$O$10:$O$3274,'SKJULT DATA'!$B$10:$B$3274,"")</f>
        <v>Kameraopstilling til flagermus</v>
      </c>
    </row>
    <row r="1620" spans="1:7" x14ac:dyDescent="0.35">
      <c r="A1620" t="s">
        <v>7873</v>
      </c>
      <c r="B1620" t="s">
        <v>260</v>
      </c>
      <c r="C1620" s="577">
        <v>1</v>
      </c>
      <c r="D1620" s="316">
        <v>9705576.2400000002</v>
      </c>
      <c r="G1620" t="str">
        <f>_xlfn.XLOOKUP(A1620,'SKJULT DATA'!$O$10:$O$3274,'SKJULT DATA'!$B$10:$B$3274,"")</f>
        <v>PET imaging insert + 7T MRI system for preclinical imaging</v>
      </c>
    </row>
    <row r="1621" spans="1:7" x14ac:dyDescent="0.35">
      <c r="A1621" t="s">
        <v>8716</v>
      </c>
      <c r="B1621" t="s">
        <v>260</v>
      </c>
      <c r="C1621" s="577">
        <v>1</v>
      </c>
      <c r="D1621" s="316">
        <v>578250.75</v>
      </c>
      <c r="G1621" t="str">
        <f>_xlfn.XLOOKUP(A1621,'SKJULT DATA'!$O$10:$O$3274,'SKJULT DATA'!$B$10:$B$3274,"")</f>
        <v>Native and high-mass upgrade</v>
      </c>
    </row>
    <row r="1622" spans="1:7" x14ac:dyDescent="0.35">
      <c r="A1622" t="s">
        <v>7878</v>
      </c>
      <c r="B1622" t="s">
        <v>260</v>
      </c>
      <c r="C1622" s="577">
        <v>1</v>
      </c>
      <c r="D1622" s="316">
        <v>202976.45</v>
      </c>
      <c r="G1622" t="str">
        <f>_xlfn.XLOOKUP(A1622,'SKJULT DATA'!$O$10:$O$3274,'SKJULT DATA'!$B$10:$B$3274,"")</f>
        <v>Steril LAF bænk</v>
      </c>
    </row>
    <row r="1623" spans="1:7" x14ac:dyDescent="0.35">
      <c r="A1623" t="s">
        <v>7883</v>
      </c>
      <c r="B1623" t="s">
        <v>163</v>
      </c>
      <c r="C1623" s="577">
        <v>0</v>
      </c>
      <c r="D1623" s="316">
        <v>603042</v>
      </c>
      <c r="G1623" t="str">
        <f>_xlfn.XLOOKUP(A1623,'SKJULT DATA'!$O$10:$O$3274,'SKJULT DATA'!$B$10:$B$3274,"")</f>
        <v>Accessnet 2025</v>
      </c>
    </row>
    <row r="1624" spans="1:7" x14ac:dyDescent="0.35">
      <c r="A1624" t="s">
        <v>7887</v>
      </c>
      <c r="B1624" t="s">
        <v>163</v>
      </c>
      <c r="C1624" s="577">
        <v>0</v>
      </c>
      <c r="D1624" s="316">
        <v>447350</v>
      </c>
      <c r="G1624" t="str">
        <f>_xlfn.XLOOKUP(A1624,'SKJULT DATA'!$O$10:$O$3274,'SKJULT DATA'!$B$10:$B$3274,"")</f>
        <v>Wireless 2025</v>
      </c>
    </row>
    <row r="1625" spans="1:7" x14ac:dyDescent="0.35">
      <c r="A1625" t="s">
        <v>8146</v>
      </c>
      <c r="B1625" t="s">
        <v>163</v>
      </c>
      <c r="C1625" s="577">
        <v>1</v>
      </c>
      <c r="D1625" s="316">
        <v>234348.25</v>
      </c>
      <c r="G1625" t="str">
        <f>_xlfn.XLOOKUP(A1625,'SKJULT DATA'!$O$10:$O$3274,'SKJULT DATA'!$B$10:$B$3274,"")</f>
        <v>Cryogenic stage for scanning electron microscope Mira3</v>
      </c>
    </row>
    <row r="1626" spans="1:7" x14ac:dyDescent="0.35">
      <c r="A1626" t="s">
        <v>8152</v>
      </c>
      <c r="B1626" t="s">
        <v>2190</v>
      </c>
      <c r="C1626" s="577">
        <v>0</v>
      </c>
      <c r="D1626" s="316">
        <v>219494</v>
      </c>
      <c r="G1626" t="str">
        <f>_xlfn.XLOOKUP(A1626,'SKJULT DATA'!$O$10:$O$3274,'SKJULT DATA'!$B$10:$B$3274,"")</f>
        <v>HP BUNDLE 44658193/DL380</v>
      </c>
    </row>
    <row r="1627" spans="1:7" x14ac:dyDescent="0.35">
      <c r="A1627" t="s">
        <v>7890</v>
      </c>
      <c r="B1627" t="s">
        <v>260</v>
      </c>
      <c r="C1627" s="577">
        <v>1</v>
      </c>
      <c r="D1627" s="316">
        <v>330997.36</v>
      </c>
      <c r="G1627" t="str">
        <f>_xlfn.XLOOKUP(A1627,'SKJULT DATA'!$O$10:$O$3274,'SKJULT DATA'!$B$10:$B$3274,"")</f>
        <v>LI-7810 CH4/CO2/H2O Trace Gas Analyzer</v>
      </c>
    </row>
    <row r="1628" spans="1:7" x14ac:dyDescent="0.35">
      <c r="A1628" t="s">
        <v>7893</v>
      </c>
      <c r="B1628" t="s">
        <v>152</v>
      </c>
      <c r="C1628" s="577">
        <v>1</v>
      </c>
      <c r="D1628" s="316">
        <v>172906.53</v>
      </c>
      <c r="G1628" t="str">
        <f>_xlfn.XLOOKUP(A1628,'SKJULT DATA'!$O$10:$O$3274,'SKJULT DATA'!$B$10:$B$3274,"")</f>
        <v>Microscope</v>
      </c>
    </row>
    <row r="1629" spans="1:7" x14ac:dyDescent="0.35">
      <c r="A1629" t="s">
        <v>8717</v>
      </c>
      <c r="B1629" t="s">
        <v>260</v>
      </c>
      <c r="C1629" s="577">
        <v>1</v>
      </c>
      <c r="D1629" s="316">
        <v>478471.47</v>
      </c>
      <c r="G1629" t="str">
        <f>_xlfn.XLOOKUP(A1629,'SKJULT DATA'!$O$10:$O$3274,'SKJULT DATA'!$B$10:$B$3274,"")</f>
        <v>Superkritisk CO2 ekstraktor</v>
      </c>
    </row>
    <row r="1630" spans="1:7" x14ac:dyDescent="0.35">
      <c r="A1630" t="s">
        <v>7897</v>
      </c>
      <c r="B1630" t="s">
        <v>260</v>
      </c>
      <c r="C1630" s="577">
        <v>0</v>
      </c>
      <c r="D1630" s="316">
        <v>233034.58</v>
      </c>
      <c r="G1630" t="str">
        <f>_xlfn.XLOOKUP(A1630,'SKJULT DATA'!$O$10:$O$3274,'SKJULT DATA'!$B$10:$B$3274,"")</f>
        <v>Vinduesstyringer (brand- og røgventilation)</v>
      </c>
    </row>
    <row r="1631" spans="1:7" x14ac:dyDescent="0.35">
      <c r="A1631" t="s">
        <v>7902</v>
      </c>
      <c r="B1631" t="s">
        <v>260</v>
      </c>
      <c r="C1631" s="577">
        <v>0</v>
      </c>
      <c r="D1631" s="316">
        <v>137045.20000000001</v>
      </c>
      <c r="G1631" t="str">
        <f>_xlfn.XLOOKUP(A1631,'SKJULT DATA'!$O$10:$O$3274,'SKJULT DATA'!$B$10:$B$3274,"")</f>
        <v>Kabling for vinduesautomatik (brand- og røgventilation)</v>
      </c>
    </row>
    <row r="1632" spans="1:7" x14ac:dyDescent="0.35">
      <c r="A1632" t="s">
        <v>7904</v>
      </c>
      <c r="B1632" t="s">
        <v>260</v>
      </c>
      <c r="C1632" s="577">
        <v>0</v>
      </c>
      <c r="D1632" s="316">
        <v>132905.24</v>
      </c>
      <c r="G1632" t="str">
        <f>_xlfn.XLOOKUP(A1632,'SKJULT DATA'!$O$10:$O$3274,'SKJULT DATA'!$B$10:$B$3274,"")</f>
        <v>Batteribank Serverrum</v>
      </c>
    </row>
    <row r="1633" spans="1:7" x14ac:dyDescent="0.35">
      <c r="A1633" t="s">
        <v>7907</v>
      </c>
      <c r="B1633" t="s">
        <v>260</v>
      </c>
      <c r="C1633" s="577">
        <v>0</v>
      </c>
      <c r="D1633" s="316">
        <v>180000</v>
      </c>
      <c r="G1633" t="str">
        <f>_xlfn.XLOOKUP(A1633,'SKJULT DATA'!$O$10:$O$3274,'SKJULT DATA'!$B$10:$B$3274,"")</f>
        <v>Ombygning af Fysik- og Kemilab.</v>
      </c>
    </row>
    <row r="1634" spans="1:7" x14ac:dyDescent="0.35">
      <c r="A1634" t="s">
        <v>7909</v>
      </c>
      <c r="B1634" t="s">
        <v>163</v>
      </c>
      <c r="C1634" s="577">
        <v>0</v>
      </c>
      <c r="D1634" s="316">
        <v>597024.06999999995</v>
      </c>
      <c r="G1634" t="str">
        <f>_xlfn.XLOOKUP(A1634,'SKJULT DATA'!$O$10:$O$3274,'SKJULT DATA'!$B$10:$B$3274,"")</f>
        <v>Optical detector</v>
      </c>
    </row>
    <row r="1635" spans="1:7" x14ac:dyDescent="0.35">
      <c r="A1635" t="s">
        <v>7915</v>
      </c>
      <c r="B1635" t="s">
        <v>152</v>
      </c>
      <c r="C1635" s="577">
        <v>1</v>
      </c>
      <c r="D1635" s="316">
        <v>104347.5</v>
      </c>
      <c r="G1635" t="str">
        <f>_xlfn.XLOOKUP(A1635,'SKJULT DATA'!$O$10:$O$3274,'SKJULT DATA'!$B$10:$B$3274,"")</f>
        <v>OMK - 45003 2474961 - IMES003363 Kurt Godiksen</v>
      </c>
    </row>
    <row r="1636" spans="1:7" x14ac:dyDescent="0.35">
      <c r="A1636" t="s">
        <v>7920</v>
      </c>
      <c r="B1636" t="s">
        <v>152</v>
      </c>
      <c r="C1636" s="577">
        <v>1</v>
      </c>
      <c r="D1636" s="316">
        <v>104347.5</v>
      </c>
      <c r="G1636" t="str">
        <f>_xlfn.XLOOKUP(A1636,'SKJULT DATA'!$O$10:$O$3274,'SKJULT DATA'!$B$10:$B$3274,"")</f>
        <v>Keithley 6517B Electrometer m 6522 Multiplexer</v>
      </c>
    </row>
    <row r="1637" spans="1:7" x14ac:dyDescent="0.35">
      <c r="A1637" t="s">
        <v>8159</v>
      </c>
      <c r="B1637" t="s">
        <v>260</v>
      </c>
      <c r="C1637" s="577">
        <v>0</v>
      </c>
      <c r="D1637" s="316">
        <v>2482055.35</v>
      </c>
      <c r="G1637" t="str">
        <f>_xlfn.XLOOKUP(A1637,'SKJULT DATA'!$O$10:$O$3274,'SKJULT DATA'!$B$10:$B$3274,"")</f>
        <v>Triple quadropole LC-MS/MS</v>
      </c>
    </row>
    <row r="1638" spans="1:7" x14ac:dyDescent="0.35">
      <c r="A1638" t="s">
        <v>7923</v>
      </c>
      <c r="B1638" t="s">
        <v>260</v>
      </c>
      <c r="C1638" s="577">
        <v>1</v>
      </c>
      <c r="D1638" s="316">
        <v>2561921.11</v>
      </c>
      <c r="G1638" t="str">
        <f>_xlfn.XLOOKUP(A1638,'SKJULT DATA'!$O$10:$O$3274,'SKJULT DATA'!$B$10:$B$3274,"")</f>
        <v>Ultrafast spectroscopy system</v>
      </c>
    </row>
    <row r="1639" spans="1:7" x14ac:dyDescent="0.35">
      <c r="A1639" t="s">
        <v>7930</v>
      </c>
      <c r="B1639" t="s">
        <v>260</v>
      </c>
      <c r="C1639" s="577">
        <v>1</v>
      </c>
      <c r="D1639" s="316">
        <v>268898.89</v>
      </c>
      <c r="G1639" t="str">
        <f>_xlfn.XLOOKUP(A1639,'SKJULT DATA'!$O$10:$O$3274,'SKJULT DATA'!$B$10:$B$3274,"")</f>
        <v>AKTA go Chromatography system</v>
      </c>
    </row>
    <row r="1640" spans="1:7" x14ac:dyDescent="0.35">
      <c r="A1640" t="s">
        <v>7934</v>
      </c>
      <c r="B1640" t="s">
        <v>260</v>
      </c>
      <c r="C1640" s="577">
        <v>1</v>
      </c>
      <c r="D1640" s="316">
        <v>1519108.01</v>
      </c>
      <c r="G1640" t="str">
        <f>_xlfn.XLOOKUP(A1640,'SKJULT DATA'!$O$10:$O$3274,'SKJULT DATA'!$B$10:$B$3274,"")</f>
        <v>IRMS Isoprime visION med EA PYROCube</v>
      </c>
    </row>
    <row r="1641" spans="1:7" x14ac:dyDescent="0.35">
      <c r="A1641" t="s">
        <v>8164</v>
      </c>
      <c r="B1641" t="s">
        <v>260</v>
      </c>
      <c r="C1641" s="577">
        <v>0</v>
      </c>
      <c r="D1641" s="316">
        <v>117067.03</v>
      </c>
      <c r="G1641" t="str">
        <f>_xlfn.XLOOKUP(A1641,'SKJULT DATA'!$O$10:$O$3274,'SKJULT DATA'!$B$10:$B$3274,"")</f>
        <v>Kantine 4, Køkken - udskiftning af defekt vandinstallation over lofter</v>
      </c>
    </row>
    <row r="1642" spans="1:7" x14ac:dyDescent="0.35">
      <c r="A1642" t="s">
        <v>8166</v>
      </c>
      <c r="B1642" t="s">
        <v>260</v>
      </c>
      <c r="C1642" s="577">
        <v>0</v>
      </c>
      <c r="D1642" s="316">
        <v>242900</v>
      </c>
      <c r="G1642" t="str">
        <f>_xlfn.XLOOKUP(A1642,'SKJULT DATA'!$O$10:$O$3274,'SKJULT DATA'!$B$10:$B$3274,"")</f>
        <v>Udskiftning af køleanlæg (Chilleranlæg) for køl 30</v>
      </c>
    </row>
    <row r="1643" spans="1:7" x14ac:dyDescent="0.35">
      <c r="A1643" t="s">
        <v>8170</v>
      </c>
      <c r="B1643" t="s">
        <v>260</v>
      </c>
      <c r="C1643" s="577">
        <v>0</v>
      </c>
      <c r="D1643" s="316">
        <v>102592.33</v>
      </c>
      <c r="G1643" t="str">
        <f>_xlfn.XLOOKUP(A1643,'SKJULT DATA'!$O$10:$O$3274,'SKJULT DATA'!$B$10:$B$3274,"")</f>
        <v>Rational Kombiovn iCombi Classic 20 - ovn 1</v>
      </c>
    </row>
    <row r="1644" spans="1:7" x14ac:dyDescent="0.35">
      <c r="A1644" t="s">
        <v>8176</v>
      </c>
      <c r="B1644" t="s">
        <v>163</v>
      </c>
      <c r="C1644" s="577">
        <v>0</v>
      </c>
      <c r="D1644" s="316">
        <v>102592.33</v>
      </c>
      <c r="G1644" t="str">
        <f>_xlfn.XLOOKUP(A1644,'SKJULT DATA'!$O$10:$O$3274,'SKJULT DATA'!$B$10:$B$3274,"")</f>
        <v>Rational Kombiovn iCombi Classic 20 - ovn 2</v>
      </c>
    </row>
    <row r="1645" spans="1:7" x14ac:dyDescent="0.35">
      <c r="A1645" t="s">
        <v>8179</v>
      </c>
      <c r="B1645" t="s">
        <v>163</v>
      </c>
      <c r="C1645" s="577">
        <v>0</v>
      </c>
      <c r="D1645" s="316">
        <v>102592.34</v>
      </c>
      <c r="G1645" t="str">
        <f>_xlfn.XLOOKUP(A1645,'SKJULT DATA'!$O$10:$O$3274,'SKJULT DATA'!$B$10:$B$3274,"")</f>
        <v>Rational Kombiovn iCombi Classic 20 - ovn 3</v>
      </c>
    </row>
    <row r="1646" spans="1:7" x14ac:dyDescent="0.35">
      <c r="A1646" t="s">
        <v>8182</v>
      </c>
      <c r="B1646" t="s">
        <v>163</v>
      </c>
      <c r="C1646" s="577">
        <v>0</v>
      </c>
      <c r="D1646" s="316">
        <v>2408367.96</v>
      </c>
      <c r="G1646" t="str">
        <f>_xlfn.XLOOKUP(A1646,'SKJULT DATA'!$O$10:$O$3274,'SKJULT DATA'!$B$10:$B$3274,"")</f>
        <v>Storskærm, Auditorie U45, Odense</v>
      </c>
    </row>
    <row r="1647" spans="1:7" x14ac:dyDescent="0.35">
      <c r="A1647" t="s">
        <v>8187</v>
      </c>
      <c r="B1647" t="s">
        <v>163</v>
      </c>
      <c r="C1647" s="577">
        <v>1</v>
      </c>
      <c r="D1647" s="316">
        <v>119872.64</v>
      </c>
      <c r="G1647" t="str">
        <f>_xlfn.XLOOKUP(A1647,'SKJULT DATA'!$O$10:$O$3274,'SKJULT DATA'!$B$10:$B$3274,"")</f>
        <v>Potentiostat multi-channel</v>
      </c>
    </row>
    <row r="1648" spans="1:7" x14ac:dyDescent="0.35">
      <c r="A1648" t="s">
        <v>8718</v>
      </c>
      <c r="B1648" t="s">
        <v>260</v>
      </c>
      <c r="C1648" s="577">
        <v>2</v>
      </c>
      <c r="D1648" s="316">
        <v>379084</v>
      </c>
      <c r="G1648" t="str">
        <f>_xlfn.XLOOKUP(A1648,'SKJULT DATA'!$O$10:$O$3274,'SKJULT DATA'!$B$10:$B$3274,"")</f>
        <v>Rheometer</v>
      </c>
    </row>
    <row r="1649" spans="1:7" x14ac:dyDescent="0.35">
      <c r="A1649" t="s">
        <v>8194</v>
      </c>
      <c r="B1649" t="s">
        <v>163</v>
      </c>
      <c r="C1649" s="577">
        <v>0</v>
      </c>
      <c r="D1649" s="316">
        <v>345966.45</v>
      </c>
      <c r="G1649" t="str">
        <f>_xlfn.XLOOKUP(A1649,'SKJULT DATA'!$O$10:$O$3274,'SKJULT DATA'!$B$10:$B$3274,"")</f>
        <v>Server 2025</v>
      </c>
    </row>
    <row r="1650" spans="1:7" x14ac:dyDescent="0.35">
      <c r="A1650" t="s">
        <v>8198</v>
      </c>
      <c r="B1650" t="s">
        <v>260</v>
      </c>
      <c r="C1650" s="577">
        <v>0</v>
      </c>
      <c r="D1650" s="316">
        <v>785758.83</v>
      </c>
      <c r="G1650" t="str">
        <f>_xlfn.XLOOKUP(A1650,'SKJULT DATA'!$O$10:$O$3274,'SKJULT DATA'!$B$10:$B$3274,"")</f>
        <v>Fiberudbygning SDU 2025</v>
      </c>
    </row>
    <row r="1651" spans="1:7" x14ac:dyDescent="0.35">
      <c r="A1651" t="s">
        <v>8201</v>
      </c>
      <c r="B1651" t="s">
        <v>163</v>
      </c>
      <c r="C1651" s="577">
        <v>0</v>
      </c>
      <c r="D1651" s="316">
        <v>498636.33</v>
      </c>
      <c r="G1651" t="str">
        <f>_xlfn.XLOOKUP(A1651,'SKJULT DATA'!$O$10:$O$3274,'SKJULT DATA'!$B$10:$B$3274,"")</f>
        <v>Undervisnings auditorie, Lokale 136</v>
      </c>
    </row>
    <row r="1652" spans="1:7" x14ac:dyDescent="0.35">
      <c r="A1652" t="s">
        <v>8206</v>
      </c>
      <c r="B1652" t="s">
        <v>163</v>
      </c>
      <c r="C1652" s="577">
        <v>0</v>
      </c>
      <c r="D1652" s="316">
        <v>480099.33</v>
      </c>
      <c r="G1652" t="str">
        <f>_xlfn.XLOOKUP(A1652,'SKJULT DATA'!$O$10:$O$3274,'SKJULT DATA'!$B$10:$B$3274,"")</f>
        <v>Undervisnings auditorie, lokale 104</v>
      </c>
    </row>
    <row r="1653" spans="1:7" x14ac:dyDescent="0.35">
      <c r="A1653" t="s">
        <v>8209</v>
      </c>
      <c r="B1653" t="s">
        <v>163</v>
      </c>
      <c r="C1653" s="577">
        <v>0</v>
      </c>
      <c r="D1653" s="316">
        <v>410768.34</v>
      </c>
      <c r="G1653" t="str">
        <f>_xlfn.XLOOKUP(A1653,'SKJULT DATA'!$O$10:$O$3274,'SKJULT DATA'!$B$10:$B$3274,"")</f>
        <v>Undervisnings auditorie, lokale 247</v>
      </c>
    </row>
    <row r="1654" spans="1:7" x14ac:dyDescent="0.35">
      <c r="A1654" t="s">
        <v>8212</v>
      </c>
      <c r="B1654" t="s">
        <v>327</v>
      </c>
      <c r="C1654" s="577">
        <v>0</v>
      </c>
      <c r="D1654" s="316">
        <v>134701.66</v>
      </c>
      <c r="G1654" t="str">
        <f>_xlfn.XLOOKUP(A1654,'SKJULT DATA'!$O$10:$O$3274,'SKJULT DATA'!$B$10:$B$3274,"")</f>
        <v>Nødbelysningsanlæg i bygning OU27A</v>
      </c>
    </row>
    <row r="1655" spans="1:7" x14ac:dyDescent="0.35">
      <c r="A1655" t="s">
        <v>8215</v>
      </c>
      <c r="B1655" t="s">
        <v>163</v>
      </c>
      <c r="C1655" s="577">
        <v>0</v>
      </c>
      <c r="D1655" s="316">
        <v>119762.69</v>
      </c>
      <c r="G1655" t="str">
        <f>_xlfn.XLOOKUP(A1655,'SKJULT DATA'!$O$10:$O$3274,'SKJULT DATA'!$B$10:$B$3274,"")</f>
        <v>Container til klimakammer TEK</v>
      </c>
    </row>
    <row r="1656" spans="1:7" x14ac:dyDescent="0.35">
      <c r="A1656" t="s">
        <v>8218</v>
      </c>
      <c r="B1656" t="s">
        <v>260</v>
      </c>
      <c r="C1656" s="577">
        <v>0</v>
      </c>
      <c r="D1656" s="316">
        <v>184013.36</v>
      </c>
      <c r="G1656" t="str">
        <f>_xlfn.XLOOKUP(A1656,'SKJULT DATA'!$O$10:$O$3274,'SKJULT DATA'!$B$10:$B$3274,"")</f>
        <v>Institutgang mellem Sund OU45.1 og OU41</v>
      </c>
    </row>
    <row r="1657" spans="1:7" x14ac:dyDescent="0.35">
      <c r="A1657" t="s">
        <v>8221</v>
      </c>
      <c r="B1657" t="s">
        <v>260</v>
      </c>
      <c r="C1657" s="577">
        <v>0</v>
      </c>
      <c r="D1657" s="316">
        <v>367582.25</v>
      </c>
      <c r="G1657" t="str">
        <f>_xlfn.XLOOKUP(A1657,'SKJULT DATA'!$O$10:$O$3274,'SKJULT DATA'!$B$10:$B$3274,"")</f>
        <v>Ændringer af Renrum, Alsion til Elektronmikroskop</v>
      </c>
    </row>
    <row r="1658" spans="1:7" x14ac:dyDescent="0.35">
      <c r="A1658" t="s">
        <v>8224</v>
      </c>
      <c r="B1658" t="s">
        <v>845</v>
      </c>
      <c r="C1658" s="577">
        <v>0</v>
      </c>
      <c r="D1658" s="316">
        <v>130435.31</v>
      </c>
      <c r="G1658" t="str">
        <f>_xlfn.XLOOKUP(A1658,'SKJULT DATA'!$O$10:$O$3274,'SKJULT DATA'!$B$10:$B$3274,"")</f>
        <v>El-truck</v>
      </c>
    </row>
    <row r="1659" spans="1:7" x14ac:dyDescent="0.35">
      <c r="A1659" t="s">
        <v>8225</v>
      </c>
      <c r="B1659" t="s">
        <v>163</v>
      </c>
      <c r="C1659" s="577">
        <v>0</v>
      </c>
      <c r="D1659" s="316">
        <v>102459</v>
      </c>
      <c r="G1659" t="str">
        <f>_xlfn.XLOOKUP(A1659,'SKJULT DATA'!$O$10:$O$3274,'SKJULT DATA'!$B$10:$B$3274,"")</f>
        <v>Rational Kombiovn iCombi Classic 20 - ovn 1 Kolding</v>
      </c>
    </row>
    <row r="1660" spans="1:7" x14ac:dyDescent="0.35">
      <c r="A1660" t="s">
        <v>8227</v>
      </c>
      <c r="B1660" t="s">
        <v>163</v>
      </c>
      <c r="C1660" s="577">
        <v>0</v>
      </c>
      <c r="D1660" s="316">
        <v>102459</v>
      </c>
      <c r="G1660" t="str">
        <f>_xlfn.XLOOKUP(A1660,'SKJULT DATA'!$O$10:$O$3274,'SKJULT DATA'!$B$10:$B$3274,"")</f>
        <v>Rational Kombiovn iCombi Classic 20 - ovn 2 Kolding</v>
      </c>
    </row>
    <row r="1661" spans="1:7" x14ac:dyDescent="0.35">
      <c r="A1661" t="s">
        <v>8229</v>
      </c>
      <c r="B1661" t="s">
        <v>260</v>
      </c>
      <c r="C1661" s="577">
        <v>0</v>
      </c>
      <c r="D1661" s="316">
        <v>1425000</v>
      </c>
      <c r="G1661" t="str">
        <f>_xlfn.XLOOKUP(A1661,'SKJULT DATA'!$O$10:$O$3274,'SKJULT DATA'!$B$10:$B$3274,"")</f>
        <v>Benchtop X-ray diffractometer</v>
      </c>
    </row>
    <row r="1662" spans="1:7" x14ac:dyDescent="0.35">
      <c r="A1662" t="s">
        <v>8234</v>
      </c>
      <c r="B1662" t="s">
        <v>260</v>
      </c>
      <c r="C1662" s="577">
        <v>1</v>
      </c>
      <c r="D1662" s="316">
        <v>159044</v>
      </c>
      <c r="G1662" t="str">
        <f>_xlfn.XLOOKUP(A1662,'SKJULT DATA'!$O$10:$O$3274,'SKJULT DATA'!$B$10:$B$3274,"")</f>
        <v>Cell counter</v>
      </c>
    </row>
    <row r="1663" spans="1:7" x14ac:dyDescent="0.35">
      <c r="A1663" t="s">
        <v>8242</v>
      </c>
      <c r="B1663" t="s">
        <v>163</v>
      </c>
      <c r="C1663" s="577">
        <v>1</v>
      </c>
      <c r="D1663" s="316">
        <v>12728000</v>
      </c>
      <c r="G1663" t="str">
        <f>_xlfn.XLOOKUP(A1663,'SKJULT DATA'!$O$10:$O$3274,'SKJULT DATA'!$B$10:$B$3274,"")</f>
        <v>Materials analysis</v>
      </c>
    </row>
    <row r="1664" spans="1:7" x14ac:dyDescent="0.35">
      <c r="A1664" t="s">
        <v>8248</v>
      </c>
      <c r="B1664" t="s">
        <v>260</v>
      </c>
      <c r="C1664" s="577">
        <v>0</v>
      </c>
      <c r="D1664" s="316">
        <v>464535.83</v>
      </c>
      <c r="G1664" t="str">
        <f>_xlfn.XLOOKUP(A1664,'SKJULT DATA'!$O$10:$O$3274,'SKJULT DATA'!$B$10:$B$3274,"")</f>
        <v>Bygningsændringer til plastineringsanlæg</v>
      </c>
    </row>
    <row r="1665" spans="1:7" x14ac:dyDescent="0.35">
      <c r="A1665" t="s">
        <v>8251</v>
      </c>
      <c r="B1665" t="s">
        <v>260</v>
      </c>
      <c r="C1665" s="577">
        <v>1</v>
      </c>
      <c r="D1665" s="316">
        <v>130676</v>
      </c>
      <c r="G1665" t="str">
        <f>_xlfn.XLOOKUP(A1665,'SKJULT DATA'!$O$10:$O$3274,'SKJULT DATA'!$B$10:$B$3274,"")</f>
        <v>Radio for satellite communication</v>
      </c>
    </row>
    <row r="1666" spans="1:7" x14ac:dyDescent="0.35">
      <c r="A1666" t="s">
        <v>8259</v>
      </c>
      <c r="B1666" t="s">
        <v>260</v>
      </c>
      <c r="C1666" s="577">
        <v>1</v>
      </c>
      <c r="D1666" s="316">
        <v>2501545.5</v>
      </c>
      <c r="G1666" t="str">
        <f>_xlfn.XLOOKUP(A1666,'SKJULT DATA'!$O$10:$O$3274,'SKJULT DATA'!$B$10:$B$3274,"")</f>
        <v>Satellite antenna system</v>
      </c>
    </row>
    <row r="1667" spans="1:7" x14ac:dyDescent="0.35">
      <c r="A1667" t="s">
        <v>8265</v>
      </c>
      <c r="B1667" t="s">
        <v>260</v>
      </c>
      <c r="C1667" s="577">
        <v>1</v>
      </c>
      <c r="D1667" s="316">
        <v>841815.38</v>
      </c>
      <c r="G1667" t="str">
        <f>_xlfn.XLOOKUP(A1667,'SKJULT DATA'!$O$10:$O$3274,'SKJULT DATA'!$B$10:$B$3274,"")</f>
        <v>Vector Network Analyzer 44GHz</v>
      </c>
    </row>
    <row r="1668" spans="1:7" x14ac:dyDescent="0.35">
      <c r="A1668" t="s">
        <v>8270</v>
      </c>
      <c r="B1668" t="s">
        <v>163</v>
      </c>
      <c r="C1668" s="577">
        <v>0</v>
      </c>
      <c r="D1668" s="316">
        <v>125795.55</v>
      </c>
      <c r="G1668" t="str">
        <f>_xlfn.XLOOKUP(A1668,'SKJULT DATA'!$O$10:$O$3274,'SKJULT DATA'!$B$10:$B$3274,"")</f>
        <v>Server til Videoovervågning</v>
      </c>
    </row>
    <row r="1669" spans="1:7" x14ac:dyDescent="0.35">
      <c r="A1669" t="s">
        <v>8719</v>
      </c>
      <c r="B1669" t="s">
        <v>163</v>
      </c>
      <c r="C1669" s="577">
        <v>1</v>
      </c>
      <c r="D1669" s="316">
        <v>138265</v>
      </c>
      <c r="G1669" t="str">
        <f>_xlfn.XLOOKUP(A1669,'SKJULT DATA'!$O$10:$O$3274,'SKJULT DATA'!$B$10:$B$3274,"")</f>
        <v>1 stk. Qcar 2</v>
      </c>
    </row>
    <row r="1670" spans="1:7" x14ac:dyDescent="0.35">
      <c r="A1670" t="s">
        <v>8273</v>
      </c>
      <c r="B1670" t="s">
        <v>163</v>
      </c>
      <c r="C1670" s="577">
        <v>0</v>
      </c>
      <c r="D1670" s="316">
        <v>230918.67</v>
      </c>
      <c r="G1670" t="str">
        <f>_xlfn.XLOOKUP(A1670,'SKJULT DATA'!$O$10:$O$3274,'SKJULT DATA'!$B$10:$B$3274,"")</f>
        <v>Impedance analyzer</v>
      </c>
    </row>
    <row r="1671" spans="1:7" x14ac:dyDescent="0.35">
      <c r="A1671" t="s">
        <v>8279</v>
      </c>
      <c r="B1671" t="s">
        <v>163</v>
      </c>
      <c r="C1671" s="577">
        <v>0</v>
      </c>
      <c r="D1671" s="316">
        <v>377049.23</v>
      </c>
      <c r="G1671" t="str">
        <f>_xlfn.XLOOKUP(A1671,'SKJULT DATA'!$O$10:$O$3274,'SKJULT DATA'!$B$10:$B$3274,"")</f>
        <v>Vector network analyzer</v>
      </c>
    </row>
    <row r="1672" spans="1:7" x14ac:dyDescent="0.35">
      <c r="A1672" t="s">
        <v>8283</v>
      </c>
      <c r="B1672" t="s">
        <v>163</v>
      </c>
      <c r="C1672" s="577">
        <v>0</v>
      </c>
      <c r="D1672" s="316">
        <v>227491.68</v>
      </c>
      <c r="G1672" t="str">
        <f>_xlfn.XLOOKUP(A1672,'SKJULT DATA'!$O$10:$O$3274,'SKJULT DATA'!$B$10:$B$3274,"")</f>
        <v>Waveform generator</v>
      </c>
    </row>
    <row r="1673" spans="1:7" x14ac:dyDescent="0.35">
      <c r="A1673" t="s">
        <v>8287</v>
      </c>
      <c r="B1673" t="s">
        <v>163</v>
      </c>
      <c r="C1673" s="577">
        <v>0</v>
      </c>
      <c r="D1673" s="316">
        <v>119642.56</v>
      </c>
      <c r="G1673" t="str">
        <f>_xlfn.XLOOKUP(A1673,'SKJULT DATA'!$O$10:$O$3274,'SKJULT DATA'!$B$10:$B$3274,"")</f>
        <v>4,5 GHz Voltage probe active</v>
      </c>
    </row>
    <row r="1674" spans="1:7" x14ac:dyDescent="0.35">
      <c r="A1674" t="s">
        <v>8291</v>
      </c>
      <c r="B1674" t="s">
        <v>163</v>
      </c>
      <c r="C1674" s="577">
        <v>0</v>
      </c>
      <c r="D1674" s="316">
        <v>119642.56</v>
      </c>
      <c r="G1674" t="str">
        <f>_xlfn.XLOOKUP(A1674,'SKJULT DATA'!$O$10:$O$3274,'SKJULT DATA'!$B$10:$B$3274,"")</f>
        <v>4,5 GHz Voltage probe active</v>
      </c>
    </row>
    <row r="1675" spans="1:7" x14ac:dyDescent="0.35">
      <c r="A1675" t="s">
        <v>8293</v>
      </c>
      <c r="B1675" t="s">
        <v>163</v>
      </c>
      <c r="C1675" s="577">
        <v>0</v>
      </c>
      <c r="D1675" s="316">
        <v>279012.65999999997</v>
      </c>
      <c r="G1675" t="str">
        <f>_xlfn.XLOOKUP(A1675,'SKJULT DATA'!$O$10:$O$3274,'SKJULT DATA'!$B$10:$B$3274,"")</f>
        <v>Signal and spectrum analyser</v>
      </c>
    </row>
    <row r="1676" spans="1:7" x14ac:dyDescent="0.35">
      <c r="A1676" t="s">
        <v>8297</v>
      </c>
      <c r="B1676" t="s">
        <v>163</v>
      </c>
      <c r="C1676" s="577">
        <v>0</v>
      </c>
      <c r="D1676" s="316">
        <v>144594.44</v>
      </c>
      <c r="G1676" t="str">
        <f>_xlfn.XLOOKUP(A1676,'SKJULT DATA'!$O$10:$O$3274,'SKJULT DATA'!$B$10:$B$3274,"")</f>
        <v>Digital Osciloscop</v>
      </c>
    </row>
    <row r="1677" spans="1:7" x14ac:dyDescent="0.35">
      <c r="A1677" t="s">
        <v>8301</v>
      </c>
      <c r="B1677" t="s">
        <v>163</v>
      </c>
      <c r="C1677" s="577">
        <v>0</v>
      </c>
      <c r="D1677" s="316">
        <v>144594.44</v>
      </c>
      <c r="G1677" t="str">
        <f>_xlfn.XLOOKUP(A1677,'SKJULT DATA'!$O$10:$O$3274,'SKJULT DATA'!$B$10:$B$3274,"")</f>
        <v>Digital Osciloscop</v>
      </c>
    </row>
    <row r="1678" spans="1:7" x14ac:dyDescent="0.35">
      <c r="A1678" t="s">
        <v>8303</v>
      </c>
      <c r="B1678" t="s">
        <v>163</v>
      </c>
      <c r="C1678" s="577">
        <v>0</v>
      </c>
      <c r="D1678" s="316">
        <v>336172.5</v>
      </c>
      <c r="G1678" t="str">
        <f>_xlfn.XLOOKUP(A1678,'SKJULT DATA'!$O$10:$O$3274,'SKJULT DATA'!$B$10:$B$3274,"")</f>
        <v>Robot arm og controller skab</v>
      </c>
    </row>
    <row r="1679" spans="1:7" x14ac:dyDescent="0.35">
      <c r="A1679" t="s">
        <v>8307</v>
      </c>
      <c r="B1679" t="s">
        <v>163</v>
      </c>
      <c r="C1679" s="577">
        <v>0</v>
      </c>
      <c r="D1679" s="316">
        <v>282575.15999999997</v>
      </c>
      <c r="G1679" t="str">
        <f>_xlfn.XLOOKUP(A1679,'SKJULT DATA'!$O$10:$O$3274,'SKJULT DATA'!$B$10:$B$3274,"")</f>
        <v>Digital osciloscop</v>
      </c>
    </row>
    <row r="1680" spans="1:7" x14ac:dyDescent="0.35">
      <c r="A1680" t="s">
        <v>8311</v>
      </c>
      <c r="B1680" t="s">
        <v>163</v>
      </c>
      <c r="C1680" s="577">
        <v>0</v>
      </c>
      <c r="D1680" s="316">
        <v>161554.82999999999</v>
      </c>
      <c r="G1680" t="str">
        <f>_xlfn.XLOOKUP(A1680,'SKJULT DATA'!$O$10:$O$3274,'SKJULT DATA'!$B$10:$B$3274,"")</f>
        <v>Spektrum analyser</v>
      </c>
    </row>
    <row r="1681" spans="1:7" x14ac:dyDescent="0.35">
      <c r="A1681" t="s">
        <v>8315</v>
      </c>
      <c r="B1681" t="s">
        <v>845</v>
      </c>
      <c r="C1681" s="577">
        <v>0</v>
      </c>
      <c r="D1681" s="316">
        <v>2596862.33</v>
      </c>
      <c r="G1681" t="str">
        <f>_xlfn.XLOOKUP(A1681,'SKJULT DATA'!$O$10:$O$3274,'SKJULT DATA'!$B$10:$B$3274,"")</f>
        <v>TREND CTS 2025</v>
      </c>
    </row>
    <row r="1682" spans="1:7" x14ac:dyDescent="0.35">
      <c r="A1682" t="s">
        <v>8318</v>
      </c>
      <c r="B1682" t="s">
        <v>260</v>
      </c>
      <c r="C1682" s="577">
        <v>0</v>
      </c>
      <c r="D1682" s="316">
        <v>282881.53000000003</v>
      </c>
      <c r="G1682" t="str">
        <f>_xlfn.XLOOKUP(A1682,'SKJULT DATA'!$O$10:$O$3274,'SKJULT DATA'!$B$10:$B$3274,"")</f>
        <v>Kabling og programmering af brandspjæld byg 39</v>
      </c>
    </row>
    <row r="1683" spans="1:7" x14ac:dyDescent="0.35">
      <c r="A1683" t="s">
        <v>8323</v>
      </c>
      <c r="B1683" t="s">
        <v>260</v>
      </c>
      <c r="C1683" s="577">
        <v>1</v>
      </c>
      <c r="D1683" s="316">
        <v>325000</v>
      </c>
      <c r="G1683" t="str">
        <f>_xlfn.XLOOKUP(A1683,'SKJULT DATA'!$O$10:$O$3274,'SKJULT DATA'!$B$10:$B$3274,"")</f>
        <v>Hyperspectral Camera system - Oculus Hypervision 1700</v>
      </c>
    </row>
    <row r="1684" spans="1:7" x14ac:dyDescent="0.35">
      <c r="A1684" t="s">
        <v>8330</v>
      </c>
      <c r="B1684" t="s">
        <v>163</v>
      </c>
      <c r="C1684" s="577">
        <v>1</v>
      </c>
      <c r="D1684" s="316">
        <v>118011.78</v>
      </c>
      <c r="G1684" t="str">
        <f>_xlfn.XLOOKUP(A1684,'SKJULT DATA'!$O$10:$O$3274,'SKJULT DATA'!$B$10:$B$3274,"")</f>
        <v>G2000 Plasma Generator</v>
      </c>
    </row>
    <row r="1685" spans="1:7" x14ac:dyDescent="0.35">
      <c r="A1685" t="s">
        <v>8337</v>
      </c>
      <c r="B1685" t="s">
        <v>163</v>
      </c>
      <c r="C1685" s="577">
        <v>0</v>
      </c>
      <c r="D1685" s="316">
        <v>367257.47</v>
      </c>
      <c r="G1685" t="str">
        <f>_xlfn.XLOOKUP(A1685,'SKJULT DATA'!$O$10:$O$3274,'SKJULT DATA'!$B$10:$B$3274,"")</f>
        <v>Vogn 5, 5 pers., el</v>
      </c>
    </row>
    <row r="1686" spans="1:7" x14ac:dyDescent="0.35">
      <c r="A1686" t="s">
        <v>8344</v>
      </c>
      <c r="B1686" t="s">
        <v>163</v>
      </c>
      <c r="C1686" s="577">
        <v>0</v>
      </c>
      <c r="D1686" s="316">
        <v>448746.25</v>
      </c>
      <c r="G1686" t="str">
        <f>_xlfn.XLOOKUP(A1686,'SKJULT DATA'!$O$10:$O$3274,'SKJULT DATA'!$B$10:$B$3274,"")</f>
        <v>Vogn 10, 7 pers., el</v>
      </c>
    </row>
    <row r="1687" spans="1:7" x14ac:dyDescent="0.35">
      <c r="A1687" t="s">
        <v>8349</v>
      </c>
      <c r="B1687" t="s">
        <v>163</v>
      </c>
      <c r="C1687" s="577">
        <v>0</v>
      </c>
      <c r="D1687" s="316">
        <v>367257.47</v>
      </c>
      <c r="G1687" t="str">
        <f>_xlfn.XLOOKUP(A1687,'SKJULT DATA'!$O$10:$O$3274,'SKJULT DATA'!$B$10:$B$3274,"")</f>
        <v>Vogn 28, 5 pers., el</v>
      </c>
    </row>
    <row r="1688" spans="1:7" x14ac:dyDescent="0.35">
      <c r="A1688" t="s">
        <v>8352</v>
      </c>
      <c r="B1688" t="s">
        <v>163</v>
      </c>
      <c r="C1688" s="577">
        <v>0</v>
      </c>
      <c r="D1688" s="316">
        <v>367257.47</v>
      </c>
      <c r="G1688" t="str">
        <f>_xlfn.XLOOKUP(A1688,'SKJULT DATA'!$O$10:$O$3274,'SKJULT DATA'!$B$10:$B$3274,"")</f>
        <v>Vogn 29, 5 pers., el</v>
      </c>
    </row>
    <row r="1689" spans="1:7" x14ac:dyDescent="0.35">
      <c r="A1689" t="s">
        <v>8355</v>
      </c>
      <c r="B1689" t="s">
        <v>163</v>
      </c>
      <c r="C1689" s="577">
        <v>0</v>
      </c>
      <c r="D1689" s="316">
        <v>367257.47</v>
      </c>
      <c r="G1689" t="str">
        <f>_xlfn.XLOOKUP(A1689,'SKJULT DATA'!$O$10:$O$3274,'SKJULT DATA'!$B$10:$B$3274,"")</f>
        <v>Vogn 30, 5 pers., el</v>
      </c>
    </row>
    <row r="1690" spans="1:7" x14ac:dyDescent="0.35">
      <c r="A1690" t="s">
        <v>8358</v>
      </c>
      <c r="B1690" t="s">
        <v>163</v>
      </c>
      <c r="C1690" s="577">
        <v>0</v>
      </c>
      <c r="D1690" s="316">
        <v>367257.48</v>
      </c>
      <c r="G1690" t="str">
        <f>_xlfn.XLOOKUP(A1690,'SKJULT DATA'!$O$10:$O$3274,'SKJULT DATA'!$B$10:$B$3274,"")</f>
        <v>Vogn 31, 5 pers., el</v>
      </c>
    </row>
    <row r="1691" spans="1:7" x14ac:dyDescent="0.35">
      <c r="A1691" t="s">
        <v>8361</v>
      </c>
      <c r="B1691" t="s">
        <v>163</v>
      </c>
      <c r="C1691" s="577">
        <v>0</v>
      </c>
      <c r="D1691" s="316">
        <v>367257.48</v>
      </c>
      <c r="G1691" t="str">
        <f>_xlfn.XLOOKUP(A1691,'SKJULT DATA'!$O$10:$O$3274,'SKJULT DATA'!$B$10:$B$3274,"")</f>
        <v>Vogn 32, 5 pers., el</v>
      </c>
    </row>
    <row r="1692" spans="1:7" x14ac:dyDescent="0.35">
      <c r="A1692" t="s">
        <v>8364</v>
      </c>
      <c r="B1692" t="s">
        <v>163</v>
      </c>
      <c r="C1692" s="577">
        <v>0</v>
      </c>
      <c r="D1692" s="316">
        <v>448746.25</v>
      </c>
      <c r="G1692" t="str">
        <f>_xlfn.XLOOKUP(A1692,'SKJULT DATA'!$O$10:$O$3274,'SKJULT DATA'!$B$10:$B$3274,"")</f>
        <v>Vogn 34, 7 pers., el</v>
      </c>
    </row>
    <row r="1693" spans="1:7" x14ac:dyDescent="0.35">
      <c r="A1693" t="s">
        <v>8367</v>
      </c>
      <c r="B1693" t="s">
        <v>163</v>
      </c>
      <c r="C1693" s="577">
        <v>0</v>
      </c>
      <c r="D1693" s="316">
        <v>448746.25</v>
      </c>
      <c r="G1693" t="str">
        <f>_xlfn.XLOOKUP(A1693,'SKJULT DATA'!$O$10:$O$3274,'SKJULT DATA'!$B$10:$B$3274,"")</f>
        <v>Vogn 35, 7 pers., el</v>
      </c>
    </row>
    <row r="1694" spans="1:7" x14ac:dyDescent="0.35">
      <c r="A1694" t="s">
        <v>8370</v>
      </c>
      <c r="B1694" t="s">
        <v>260</v>
      </c>
      <c r="C1694" s="577">
        <v>1</v>
      </c>
      <c r="D1694" s="316">
        <v>179775</v>
      </c>
      <c r="G1694" t="str">
        <f>_xlfn.XLOOKUP(A1694,'SKJULT DATA'!$O$10:$O$3274,'SKJULT DATA'!$B$10:$B$3274,"")</f>
        <v>Software Defined Radio</v>
      </c>
    </row>
    <row r="1695" spans="1:7" x14ac:dyDescent="0.35">
      <c r="A1695" t="s">
        <v>8376</v>
      </c>
      <c r="B1695" t="s">
        <v>260</v>
      </c>
      <c r="C1695" s="577">
        <v>1</v>
      </c>
      <c r="D1695" s="316">
        <v>1470000</v>
      </c>
      <c r="G1695" t="str">
        <f>_xlfn.XLOOKUP(A1695,'SKJULT DATA'!$O$10:$O$3274,'SKJULT DATA'!$B$10:$B$3274,"")</f>
        <v>Leica DMi8 UV-WF</v>
      </c>
    </row>
    <row r="1696" spans="1:7" x14ac:dyDescent="0.35">
      <c r="A1696" t="s">
        <v>8720</v>
      </c>
      <c r="B1696" t="s">
        <v>260</v>
      </c>
      <c r="C1696" s="577">
        <v>1</v>
      </c>
      <c r="D1696" s="316">
        <v>316705.15999999997</v>
      </c>
      <c r="G1696" t="str">
        <f>_xlfn.XLOOKUP(A1696,'SKJULT DATA'!$O$10:$O$3274,'SKJULT DATA'!$B$10:$B$3274,"")</f>
        <v>Bundle with power connverter and controllers for different power</v>
      </c>
    </row>
    <row r="1697" spans="1:7" x14ac:dyDescent="0.35">
      <c r="A1697" t="s">
        <v>8721</v>
      </c>
      <c r="B1697" t="s">
        <v>260</v>
      </c>
      <c r="C1697" s="577">
        <v>1</v>
      </c>
      <c r="D1697" s="316">
        <v>499160</v>
      </c>
      <c r="G1697" t="str">
        <f>_xlfn.XLOOKUP(A1697,'SKJULT DATA'!$O$10:$O$3274,'SKJULT DATA'!$B$10:$B$3274,"")</f>
        <v>DSC, Discovery (Differential scanning calorimetry)</v>
      </c>
    </row>
    <row r="1698" spans="1:7" x14ac:dyDescent="0.35">
      <c r="A1698" t="s">
        <v>8383</v>
      </c>
      <c r="B1698" t="s">
        <v>260</v>
      </c>
      <c r="C1698" s="577">
        <v>1</v>
      </c>
      <c r="D1698" s="316">
        <v>791000</v>
      </c>
      <c r="G1698" t="str">
        <f>_xlfn.XLOOKUP(A1698,'SKJULT DATA'!$O$10:$O$3274,'SKJULT DATA'!$B$10:$B$3274,"")</f>
        <v>Gas Chromatography–Mass Spectrometry</v>
      </c>
    </row>
    <row r="1699" spans="1:7" x14ac:dyDescent="0.35">
      <c r="A1699" t="s">
        <v>8389</v>
      </c>
      <c r="B1699" t="s">
        <v>260</v>
      </c>
      <c r="C1699" s="577">
        <v>0</v>
      </c>
      <c r="D1699" s="316">
        <v>264363.81</v>
      </c>
      <c r="G1699" t="str">
        <f>_xlfn.XLOOKUP(A1699,'SKJULT DATA'!$O$10:$O$3274,'SKJULT DATA'!$B$10:$B$3274,"")</f>
        <v>Opdeling af NAT sekr. mindre lokaler</v>
      </c>
    </row>
    <row r="1700" spans="1:7" x14ac:dyDescent="0.35">
      <c r="A1700" t="s">
        <v>8392</v>
      </c>
      <c r="B1700" t="s">
        <v>260</v>
      </c>
      <c r="C1700" s="577">
        <v>0</v>
      </c>
      <c r="D1700" s="316">
        <v>324875</v>
      </c>
      <c r="G1700" t="str">
        <f>_xlfn.XLOOKUP(A1700,'SKJULT DATA'!$O$10:$O$3274,'SKJULT DATA'!$B$10:$B$3274,"")</f>
        <v>Centraler til styring af vinduer Campustorvet</v>
      </c>
    </row>
    <row r="1701" spans="1:7" x14ac:dyDescent="0.35">
      <c r="A1701" t="s">
        <v>8396</v>
      </c>
      <c r="B1701" t="s">
        <v>260</v>
      </c>
      <c r="C1701" s="577">
        <v>0</v>
      </c>
      <c r="D1701" s="316">
        <v>338961.34</v>
      </c>
      <c r="G1701" t="str">
        <f>_xlfn.XLOOKUP(A1701,'SKJULT DATA'!$O$10:$O$3274,'SKJULT DATA'!$B$10:$B$3274,"")</f>
        <v>Tilretning af varsling til dyrehold BML</v>
      </c>
    </row>
    <row r="1702" spans="1:7" x14ac:dyDescent="0.35">
      <c r="A1702" t="s">
        <v>8399</v>
      </c>
      <c r="B1702" t="s">
        <v>260</v>
      </c>
      <c r="C1702" s="577">
        <v>0</v>
      </c>
      <c r="D1702" s="316">
        <v>441825.23</v>
      </c>
      <c r="G1702" t="str">
        <f>_xlfn.XLOOKUP(A1702,'SKJULT DATA'!$O$10:$O$3274,'SKJULT DATA'!$B$10:$B$3274,"")</f>
        <v>Forsyninger til Kryostat TEKMCI POLIMA</v>
      </c>
    </row>
    <row r="1703" spans="1:7" x14ac:dyDescent="0.35">
      <c r="A1703" t="s">
        <v>8402</v>
      </c>
      <c r="B1703" t="s">
        <v>260</v>
      </c>
      <c r="C1703" s="577">
        <v>0</v>
      </c>
      <c r="D1703" s="316">
        <v>713190.55</v>
      </c>
      <c r="G1703" t="str">
        <f>_xlfn.XLOOKUP(A1703,'SKJULT DATA'!$O$10:$O$3274,'SKJULT DATA'!$B$10:$B$3274,"")</f>
        <v>Ombygning af lejemål Sydvestjysk Sygehus til flere medicinstuderende</v>
      </c>
    </row>
    <row r="1704" spans="1:7" x14ac:dyDescent="0.35">
      <c r="A1704" t="s">
        <v>8407</v>
      </c>
      <c r="B1704" t="s">
        <v>260</v>
      </c>
      <c r="C1704" s="577">
        <v>0</v>
      </c>
      <c r="D1704" s="316">
        <v>195000</v>
      </c>
      <c r="G1704" t="str">
        <f>_xlfn.XLOOKUP(A1704,'SKJULT DATA'!$O$10:$O$3274,'SKJULT DATA'!$B$10:$B$3274,"")</f>
        <v>Mørklægnings-motorrullegardiner AL U110</v>
      </c>
    </row>
    <row r="1705" spans="1:7" x14ac:dyDescent="0.35">
      <c r="A1705" t="s">
        <v>8411</v>
      </c>
      <c r="B1705" t="s">
        <v>2190</v>
      </c>
      <c r="C1705" s="577">
        <v>0</v>
      </c>
      <c r="D1705" s="316">
        <v>1084257</v>
      </c>
      <c r="G1705" t="str">
        <f>_xlfn.XLOOKUP(A1705,'SKJULT DATA'!$O$10:$O$3274,'SKJULT DATA'!$B$10:$B$3274,"")</f>
        <v>Backup 2025</v>
      </c>
    </row>
    <row r="1706" spans="1:7" x14ac:dyDescent="0.35">
      <c r="A1706" t="s">
        <v>8415</v>
      </c>
      <c r="B1706" t="s">
        <v>152</v>
      </c>
      <c r="C1706" s="577">
        <v>0</v>
      </c>
      <c r="D1706" s="316">
        <v>215550.57</v>
      </c>
      <c r="G1706" t="str">
        <f>_xlfn.XLOOKUP(A1706,'SKJULT DATA'!$O$10:$O$3274,'SKJULT DATA'!$B$10:$B$3274,"")</f>
        <v>Billedeanalyser</v>
      </c>
    </row>
    <row r="1707" spans="1:7" x14ac:dyDescent="0.35">
      <c r="A1707" t="s">
        <v>8420</v>
      </c>
      <c r="B1707" t="s">
        <v>260</v>
      </c>
      <c r="C1707" s="577">
        <v>1</v>
      </c>
      <c r="D1707" s="316">
        <v>131103</v>
      </c>
      <c r="G1707" t="str">
        <f>_xlfn.XLOOKUP(A1707,'SKJULT DATA'!$O$10:$O$3274,'SKJULT DATA'!$B$10:$B$3274,"")</f>
        <v>Kalorimeter</v>
      </c>
    </row>
    <row r="1708" spans="1:7" x14ac:dyDescent="0.35">
      <c r="A1708" t="s">
        <v>8425</v>
      </c>
      <c r="B1708" t="s">
        <v>163</v>
      </c>
      <c r="C1708" s="577">
        <v>0</v>
      </c>
      <c r="D1708" s="316">
        <v>145363.82999999999</v>
      </c>
      <c r="G1708" t="str">
        <f>_xlfn.XLOOKUP(A1708,'SKJULT DATA'!$O$10:$O$3274,'SKJULT DATA'!$B$10:$B$3274,"")</f>
        <v>Optisk tracking system</v>
      </c>
    </row>
    <row r="1709" spans="1:7" x14ac:dyDescent="0.35">
      <c r="A1709" t="s">
        <v>8430</v>
      </c>
      <c r="B1709" t="s">
        <v>163</v>
      </c>
      <c r="C1709" s="577">
        <v>0</v>
      </c>
      <c r="D1709" s="316">
        <v>112105.94</v>
      </c>
      <c r="G1709" t="str">
        <f>_xlfn.XLOOKUP(A1709,'SKJULT DATA'!$O$10:$O$3274,'SKJULT DATA'!$B$10:$B$3274,"")</f>
        <v>Dual-channel dynamic signal analyzer</v>
      </c>
    </row>
    <row r="1710" spans="1:7" x14ac:dyDescent="0.35">
      <c r="A1710" t="s">
        <v>8435</v>
      </c>
      <c r="B1710" t="s">
        <v>163</v>
      </c>
      <c r="C1710" s="577">
        <v>0</v>
      </c>
      <c r="D1710" s="316">
        <v>204008.81</v>
      </c>
      <c r="G1710" t="str">
        <f>_xlfn.XLOOKUP(A1710,'SKJULT DATA'!$O$10:$O$3274,'SKJULT DATA'!$B$10:$B$3274,"")</f>
        <v>Robotic end effector for programmed assembly and disassembly of structures</v>
      </c>
    </row>
    <row r="1711" spans="1:7" x14ac:dyDescent="0.35">
      <c r="A1711" t="s">
        <v>8438</v>
      </c>
      <c r="B1711" t="s">
        <v>163</v>
      </c>
      <c r="C1711" s="577">
        <v>1</v>
      </c>
      <c r="D1711" s="316">
        <v>146280.84</v>
      </c>
      <c r="G1711" t="str">
        <f>_xlfn.XLOOKUP(A1711,'SKJULT DATA'!$O$10:$O$3274,'SKJULT DATA'!$B$10:$B$3274,"")</f>
        <v>Hyperspektralt mikroskop</v>
      </c>
    </row>
    <row r="1712" spans="1:7" x14ac:dyDescent="0.35">
      <c r="A1712" t="s">
        <v>8443</v>
      </c>
      <c r="B1712" t="s">
        <v>163</v>
      </c>
      <c r="C1712" s="577">
        <v>1</v>
      </c>
      <c r="D1712" s="316">
        <v>152852.98000000001</v>
      </c>
      <c r="G1712" t="str">
        <f>_xlfn.XLOOKUP(A1712,'SKJULT DATA'!$O$10:$O$3274,'SKJULT DATA'!$B$10:$B$3274,"")</f>
        <v>micro positioners</v>
      </c>
    </row>
    <row r="1713" spans="1:7" x14ac:dyDescent="0.35">
      <c r="A1713" t="s">
        <v>8722</v>
      </c>
      <c r="B1713" t="s">
        <v>260</v>
      </c>
      <c r="C1713" s="577">
        <v>1</v>
      </c>
      <c r="D1713" s="316">
        <v>145000.87</v>
      </c>
      <c r="G1713" t="str">
        <f>_xlfn.XLOOKUP(A1713,'SKJULT DATA'!$O$10:$O$3274,'SKJULT DATA'!$B$10:$B$3274,"")</f>
        <v>Thermal camera + software</v>
      </c>
    </row>
    <row r="1714" spans="1:7" x14ac:dyDescent="0.35">
      <c r="A1714" t="s">
        <v>8449</v>
      </c>
      <c r="B1714" t="s">
        <v>163</v>
      </c>
      <c r="C1714" s="577">
        <v>1</v>
      </c>
      <c r="D1714" s="316">
        <v>330467.32</v>
      </c>
      <c r="G1714" t="str">
        <f>_xlfn.XLOOKUP(A1714,'SKJULT DATA'!$O$10:$O$3274,'SKJULT DATA'!$B$10:$B$3274,"")</f>
        <v>990 Microware Generator</v>
      </c>
    </row>
    <row r="1715" spans="1:7" x14ac:dyDescent="0.35">
      <c r="A1715" t="s">
        <v>8453</v>
      </c>
      <c r="B1715" t="s">
        <v>260</v>
      </c>
      <c r="C1715" s="577">
        <v>1</v>
      </c>
      <c r="D1715" s="316">
        <v>404033.15</v>
      </c>
      <c r="G1715" t="str">
        <f>_xlfn.XLOOKUP(A1715,'SKJULT DATA'!$O$10:$O$3274,'SKJULT DATA'!$B$10:$B$3274,"")</f>
        <v>Optical devise for microscopy</v>
      </c>
    </row>
    <row r="1716" spans="1:7" x14ac:dyDescent="0.35">
      <c r="A1716" t="s">
        <v>8460</v>
      </c>
      <c r="B1716" t="s">
        <v>260</v>
      </c>
      <c r="C1716" s="577">
        <v>1</v>
      </c>
      <c r="D1716" s="316">
        <v>176686.41</v>
      </c>
      <c r="G1716" t="str">
        <f>_xlfn.XLOOKUP(A1716,'SKJULT DATA'!$O$10:$O$3274,'SKJULT DATA'!$B$10:$B$3274,"")</f>
        <v>Real-time controller that runs Simulink models to control laborato</v>
      </c>
    </row>
    <row r="1717" spans="1:7" x14ac:dyDescent="0.35">
      <c r="A1717" t="s">
        <v>8466</v>
      </c>
      <c r="B1717" t="s">
        <v>2190</v>
      </c>
      <c r="C1717" s="577">
        <v>0</v>
      </c>
      <c r="D1717" s="316">
        <v>117990</v>
      </c>
      <c r="G1717" t="str">
        <f>_xlfn.XLOOKUP(A1717,'SKJULT DATA'!$O$10:$O$3274,'SKJULT DATA'!$B$10:$B$3274,"")</f>
        <v>Qstar 2025</v>
      </c>
    </row>
    <row r="1718" spans="1:7" x14ac:dyDescent="0.35">
      <c r="A1718" t="s">
        <v>8470</v>
      </c>
      <c r="B1718" t="s">
        <v>260</v>
      </c>
      <c r="C1718" s="577">
        <v>1</v>
      </c>
      <c r="D1718" s="316">
        <v>751017.6</v>
      </c>
      <c r="G1718" t="str">
        <f>_xlfn.XLOOKUP(A1718,'SKJULT DATA'!$O$10:$O$3274,'SKJULT DATA'!$B$10:$B$3274,"")</f>
        <v>Batteri Klimaskab</v>
      </c>
    </row>
    <row r="1719" spans="1:7" x14ac:dyDescent="0.35">
      <c r="A1719" t="s">
        <v>8476</v>
      </c>
      <c r="B1719" t="s">
        <v>260</v>
      </c>
      <c r="C1719" s="577">
        <v>1</v>
      </c>
      <c r="D1719" s="316">
        <v>250487.69</v>
      </c>
      <c r="G1719" t="str">
        <f>_xlfn.XLOOKUP(A1719,'SKJULT DATA'!$O$10:$O$3274,'SKJULT DATA'!$B$10:$B$3274,"")</f>
        <v>Electrochemical testing equipment</v>
      </c>
    </row>
    <row r="1720" spans="1:7" x14ac:dyDescent="0.35">
      <c r="A1720" t="s">
        <v>8483</v>
      </c>
      <c r="B1720" t="s">
        <v>163</v>
      </c>
      <c r="C1720" s="577">
        <v>0</v>
      </c>
      <c r="D1720" s="316">
        <v>490678.83</v>
      </c>
      <c r="G1720" t="str">
        <f>_xlfn.XLOOKUP(A1720,'SKJULT DATA'!$O$10:$O$3274,'SKJULT DATA'!$B$10:$B$3274,"")</f>
        <v>Guava easyCyte 11HT, Boxed Instrument, Flowcytometer</v>
      </c>
    </row>
    <row r="1721" spans="1:7" x14ac:dyDescent="0.35">
      <c r="A1721" t="s">
        <v>8489</v>
      </c>
      <c r="B1721" t="s">
        <v>152</v>
      </c>
      <c r="C1721" s="577">
        <v>1</v>
      </c>
      <c r="D1721" s="316">
        <v>145128.06</v>
      </c>
      <c r="G1721" t="str">
        <f>_xlfn.XLOOKUP(A1721,'SKJULT DATA'!$O$10:$O$3274,'SKJULT DATA'!$B$10:$B$3274,"")</f>
        <v>Ultralydsmåler</v>
      </c>
    </row>
    <row r="1722" spans="1:7" x14ac:dyDescent="0.35">
      <c r="A1722" t="s">
        <v>8495</v>
      </c>
      <c r="B1722" t="s">
        <v>2190</v>
      </c>
      <c r="C1722" s="577">
        <v>0</v>
      </c>
      <c r="D1722" s="316">
        <v>2150385</v>
      </c>
      <c r="G1722" t="str">
        <f>_xlfn.XLOOKUP(A1722,'SKJULT DATA'!$O$10:$O$3274,'SKJULT DATA'!$B$10:$B$3274,"")</f>
        <v>VMWare og AI kapacitet</v>
      </c>
    </row>
    <row r="1723" spans="1:7" x14ac:dyDescent="0.35">
      <c r="A1723" t="s">
        <v>8499</v>
      </c>
      <c r="B1723" t="s">
        <v>260</v>
      </c>
      <c r="C1723" s="577">
        <v>0</v>
      </c>
      <c r="D1723" s="316">
        <v>860048</v>
      </c>
      <c r="G1723" t="str">
        <f>_xlfn.XLOOKUP(A1723,'SKJULT DATA'!$O$10:$O$3274,'SKJULT DATA'!$B$10:$B$3274,"")</f>
        <v>Screenduge bygn 42, PVC frie, komplet</v>
      </c>
    </row>
    <row r="1724" spans="1:7" x14ac:dyDescent="0.35">
      <c r="A1724" t="s">
        <v>8502</v>
      </c>
      <c r="B1724" t="s">
        <v>260</v>
      </c>
      <c r="C1724" s="577">
        <v>0</v>
      </c>
      <c r="D1724" s="316">
        <v>870820</v>
      </c>
      <c r="G1724" t="str">
        <f>_xlfn.XLOOKUP(A1724,'SKJULT DATA'!$O$10:$O$3274,'SKJULT DATA'!$B$10:$B$3274,"")</f>
        <v>Døre som giver adgang til pudsebroer</v>
      </c>
    </row>
    <row r="1725" spans="1:7" x14ac:dyDescent="0.35">
      <c r="A1725" t="s">
        <v>8505</v>
      </c>
      <c r="B1725" t="s">
        <v>163</v>
      </c>
      <c r="C1725" s="577">
        <v>0</v>
      </c>
      <c r="D1725" s="316">
        <v>1051486.18</v>
      </c>
      <c r="G1725" t="str">
        <f>_xlfn.XLOOKUP(A1725,'SKJULT DATA'!$O$10:$O$3274,'SKJULT DATA'!$B$10:$B$3274,"")</f>
        <v>High proformance osciloscop</v>
      </c>
    </row>
    <row r="1726" spans="1:7" x14ac:dyDescent="0.35">
      <c r="A1726" t="s">
        <v>8509</v>
      </c>
      <c r="B1726" t="s">
        <v>152</v>
      </c>
      <c r="C1726" s="577">
        <v>1</v>
      </c>
      <c r="D1726" s="316">
        <v>485902.7</v>
      </c>
      <c r="G1726" t="str">
        <f>_xlfn.XLOOKUP(A1726,'SKJULT DATA'!$O$10:$O$3274,'SKJULT DATA'!$B$10:$B$3274,"")</f>
        <v>DNA/RNA kapilær elektroforese system</v>
      </c>
    </row>
    <row r="1727" spans="1:7" x14ac:dyDescent="0.35">
      <c r="A1727" t="s">
        <v>8723</v>
      </c>
      <c r="B1727" t="s">
        <v>163</v>
      </c>
      <c r="C1727" s="577">
        <v>1</v>
      </c>
      <c r="D1727" s="316">
        <v>215955.3</v>
      </c>
      <c r="G1727" t="str">
        <f>_xlfn.XLOOKUP(A1727,'SKJULT DATA'!$O$10:$O$3274,'SKJULT DATA'!$B$10:$B$3274,"")</f>
        <v>The potentiostat/galvanostat and RDE setup with electrocatalysis equipment.</v>
      </c>
    </row>
    <row r="1728" spans="1:7" x14ac:dyDescent="0.35">
      <c r="A1728" t="s">
        <v>8515</v>
      </c>
      <c r="B1728" t="s">
        <v>260</v>
      </c>
      <c r="C1728" s="577">
        <v>1</v>
      </c>
      <c r="D1728" s="316">
        <v>117041.25</v>
      </c>
      <c r="G1728" t="str">
        <f>_xlfn.XLOOKUP(A1728,'SKJULT DATA'!$O$10:$O$3274,'SKJULT DATA'!$B$10:$B$3274,"")</f>
        <v>Co2 inkubator</v>
      </c>
    </row>
    <row r="1729" spans="1:7" x14ac:dyDescent="0.35">
      <c r="A1729" t="s">
        <v>8523</v>
      </c>
      <c r="B1729" t="s">
        <v>260</v>
      </c>
      <c r="C1729" s="577">
        <v>0</v>
      </c>
      <c r="D1729" s="316">
        <v>1246735.6499999999</v>
      </c>
      <c r="G1729" t="str">
        <f>_xlfn.XLOOKUP(A1729,'SKJULT DATA'!$O$10:$O$3274,'SKJULT DATA'!$B$10:$B$3274,"")</f>
        <v>Omrokering af Flow core og MADE Core - SUND</v>
      </c>
    </row>
    <row r="1730" spans="1:7" x14ac:dyDescent="0.35">
      <c r="A1730" t="s">
        <v>8526</v>
      </c>
      <c r="B1730" t="s">
        <v>260</v>
      </c>
      <c r="C1730" s="577">
        <v>0</v>
      </c>
      <c r="D1730" s="316">
        <v>131000</v>
      </c>
      <c r="G1730" t="str">
        <f>_xlfn.XLOOKUP(A1730,'SKJULT DATA'!$O$10:$O$3274,'SKJULT DATA'!$B$10:$B$3274,"")</f>
        <v>Solgardiner og diskriminationsgardiner</v>
      </c>
    </row>
    <row r="1731" spans="1:7" x14ac:dyDescent="0.35">
      <c r="A1731" t="s">
        <v>8530</v>
      </c>
      <c r="B1731" t="s">
        <v>163</v>
      </c>
      <c r="C1731" s="577">
        <v>0</v>
      </c>
      <c r="D1731" s="316">
        <v>483098.88</v>
      </c>
      <c r="G1731" t="str">
        <f>_xlfn.XLOOKUP(A1731,'SKJULT DATA'!$O$10:$O$3274,'SKJULT DATA'!$B$10:$B$3274,"")</f>
        <v>Bil / reg. nr. EN10080</v>
      </c>
    </row>
    <row r="1732" spans="1:7" x14ac:dyDescent="0.35">
      <c r="A1732" t="s">
        <v>8536</v>
      </c>
      <c r="B1732" t="s">
        <v>163</v>
      </c>
      <c r="C1732" s="577">
        <v>0</v>
      </c>
      <c r="D1732" s="316">
        <v>448746.25</v>
      </c>
      <c r="G1732" t="str">
        <f>_xlfn.XLOOKUP(A1732,'SKJULT DATA'!$O$10:$O$3274,'SKJULT DATA'!$B$10:$B$3274,"")</f>
        <v>BIL reg. nr. EN10079</v>
      </c>
    </row>
    <row r="1733" spans="1:7" x14ac:dyDescent="0.35">
      <c r="A1733" t="s">
        <v>8541</v>
      </c>
      <c r="B1733" t="s">
        <v>163</v>
      </c>
      <c r="C1733" s="577">
        <v>0</v>
      </c>
      <c r="D1733" s="316">
        <v>465043</v>
      </c>
      <c r="G1733" t="str">
        <f>_xlfn.XLOOKUP(A1733,'SKJULT DATA'!$O$10:$O$3274,'SKJULT DATA'!$B$10:$B$3274,"")</f>
        <v>AV Auditorie U1, Odense</v>
      </c>
    </row>
    <row r="1734" spans="1:7" x14ac:dyDescent="0.35">
      <c r="A1734" t="s">
        <v>8545</v>
      </c>
      <c r="B1734" t="s">
        <v>260</v>
      </c>
      <c r="C1734" s="577">
        <v>1</v>
      </c>
      <c r="D1734" s="316">
        <v>2416738</v>
      </c>
      <c r="G1734" t="str">
        <f>_xlfn.XLOOKUP(A1734,'SKJULT DATA'!$O$10:$O$3274,'SKJULT DATA'!$B$10:$B$3274,"")</f>
        <v>Materialetestinstrument til mekanisk karakterisering på nanoskala</v>
      </c>
    </row>
    <row r="1735" spans="1:7" x14ac:dyDescent="0.35">
      <c r="A1735" t="s">
        <v>8553</v>
      </c>
      <c r="B1735" t="s">
        <v>152</v>
      </c>
      <c r="C1735" s="577">
        <v>0</v>
      </c>
      <c r="D1735" s="316">
        <v>103999.2</v>
      </c>
      <c r="G1735" t="str">
        <f>_xlfn.XLOOKUP(A1735,'SKJULT DATA'!$O$10:$O$3274,'SKJULT DATA'!$B$10:$B$3274,"")</f>
        <v>Vandskærer</v>
      </c>
    </row>
    <row r="1736" spans="1:7" x14ac:dyDescent="0.35">
      <c r="A1736" t="s">
        <v>8562</v>
      </c>
      <c r="B1736" t="s">
        <v>152</v>
      </c>
      <c r="C1736" s="577">
        <v>0</v>
      </c>
      <c r="D1736" s="316">
        <v>100528</v>
      </c>
      <c r="G1736" t="str">
        <f>_xlfn.XLOOKUP(A1736,'SKJULT DATA'!$O$10:$O$3274,'SKJULT DATA'!$B$10:$B$3274,"")</f>
        <v>Pladevasker</v>
      </c>
    </row>
    <row r="1737" spans="1:7" x14ac:dyDescent="0.35">
      <c r="A1737" t="s">
        <v>8566</v>
      </c>
      <c r="B1737" t="s">
        <v>152</v>
      </c>
      <c r="C1737" s="577">
        <v>1</v>
      </c>
      <c r="D1737" s="316">
        <v>438880.37</v>
      </c>
      <c r="G1737" t="str">
        <f>_xlfn.XLOOKUP(A1737,'SKJULT DATA'!$O$10:$O$3274,'SKJULT DATA'!$B$10:$B$3274,"")</f>
        <v>HPLC</v>
      </c>
    </row>
    <row r="1738" spans="1:7" x14ac:dyDescent="0.35">
      <c r="A1738" t="s">
        <v>8571</v>
      </c>
      <c r="B1738" t="s">
        <v>260</v>
      </c>
      <c r="C1738" s="577">
        <v>0</v>
      </c>
      <c r="D1738" s="316">
        <v>158053.94</v>
      </c>
      <c r="G1738" t="str">
        <f>_xlfn.XLOOKUP(A1738,'SKJULT DATA'!$O$10:$O$3274,'SKJULT DATA'!$B$10:$B$3274,"")</f>
        <v>Nyt ABV anlæg Hal 1</v>
      </c>
    </row>
    <row r="1739" spans="1:7" x14ac:dyDescent="0.35">
      <c r="A1739" t="s">
        <v>8575</v>
      </c>
      <c r="B1739" t="s">
        <v>260</v>
      </c>
      <c r="C1739" s="577">
        <v>0</v>
      </c>
      <c r="D1739" s="316">
        <v>158053.94</v>
      </c>
      <c r="G1739" t="str">
        <f>_xlfn.XLOOKUP(A1739,'SKJULT DATA'!$O$10:$O$3274,'SKJULT DATA'!$B$10:$B$3274,"")</f>
        <v>Nyt ABV anlæg Hal 3</v>
      </c>
    </row>
    <row r="1740" spans="1:7" x14ac:dyDescent="0.35">
      <c r="A1740" t="s">
        <v>8578</v>
      </c>
      <c r="B1740" t="s">
        <v>327</v>
      </c>
      <c r="C1740" s="577">
        <v>0</v>
      </c>
      <c r="D1740" s="316">
        <v>109395</v>
      </c>
      <c r="G1740" t="str">
        <f>_xlfn.XLOOKUP(A1740,'SKJULT DATA'!$O$10:$O$3274,'SKJULT DATA'!$B$10:$B$3274,"")</f>
        <v>Cykelparkeringspladser Campus Kolding - særlig installation</v>
      </c>
    </row>
    <row r="1741" spans="1:7" x14ac:dyDescent="0.35">
      <c r="A1741" t="s">
        <v>8583</v>
      </c>
      <c r="B1741" t="s">
        <v>8586</v>
      </c>
      <c r="C1741" s="577">
        <v>0</v>
      </c>
      <c r="D1741" s="316">
        <v>37394475.710000001</v>
      </c>
      <c r="G1741" t="str">
        <f>_xlfn.XLOOKUP(A1741,'SKJULT DATA'!$O$10:$O$3274,'SKJULT DATA'!$B$10:$B$3274,"")</f>
        <v>LSP bygning (ikke doneret del)</v>
      </c>
    </row>
    <row r="1742" spans="1:7" x14ac:dyDescent="0.35">
      <c r="A1742" t="s">
        <v>8588</v>
      </c>
      <c r="B1742" t="s">
        <v>1074</v>
      </c>
      <c r="C1742" s="577">
        <v>0</v>
      </c>
      <c r="D1742" s="316">
        <v>19526060.460000001</v>
      </c>
      <c r="G1742" t="str">
        <f>_xlfn.XLOOKUP(A1742,'SKJULT DATA'!$O$10:$O$3274,'SKJULT DATA'!$B$10:$B$3274,"")</f>
        <v>LSP installationer i bygning (ikke doneret del)</v>
      </c>
    </row>
    <row r="1743" spans="1:7" x14ac:dyDescent="0.35">
      <c r="A1743" t="s">
        <v>8591</v>
      </c>
      <c r="B1743" t="s">
        <v>8586</v>
      </c>
      <c r="C1743" s="577">
        <v>1</v>
      </c>
      <c r="D1743" s="316">
        <v>75560763.140000001</v>
      </c>
      <c r="G1743" t="str">
        <f>_xlfn.XLOOKUP(A1743,'SKJULT DATA'!$O$10:$O$3274,'SKJULT DATA'!$B$10:$B$3274,"")</f>
        <v>Doneret bygning, LSP</v>
      </c>
    </row>
    <row r="1744" spans="1:7" x14ac:dyDescent="0.35">
      <c r="A1744" t="s">
        <v>8595</v>
      </c>
      <c r="B1744" t="s">
        <v>1074</v>
      </c>
      <c r="C1744" s="577">
        <v>1</v>
      </c>
      <c r="D1744" s="316">
        <v>13491874.859999999</v>
      </c>
      <c r="G1744" t="str">
        <f>_xlfn.XLOOKUP(A1744,'SKJULT DATA'!$O$10:$O$3274,'SKJULT DATA'!$B$10:$B$3274,"")</f>
        <v>LSP installationer i bygning (doneret del)</v>
      </c>
    </row>
    <row r="1745" spans="7:7" x14ac:dyDescent="0.35">
      <c r="G1745" t="str">
        <f>_xlfn.XLOOKUP(A1745,'SKJULT DATA'!$O$10:$O$3274,'SKJULT DATA'!$B$10:$B$3274,"")</f>
        <v/>
      </c>
    </row>
    <row r="1746" spans="7:7" x14ac:dyDescent="0.35">
      <c r="G1746" t="str">
        <f>_xlfn.XLOOKUP(A1746,'SKJULT DATA'!$O$10:$O$3274,'SKJULT DATA'!$B$10:$B$3274,"")</f>
        <v/>
      </c>
    </row>
    <row r="1747" spans="7:7" x14ac:dyDescent="0.35">
      <c r="G1747" t="str">
        <f>_xlfn.XLOOKUP(A1747,'SKJULT DATA'!$O$10:$O$3274,'SKJULT DATA'!$B$10:$B$3274,"")</f>
        <v/>
      </c>
    </row>
    <row r="1748" spans="7:7" x14ac:dyDescent="0.35">
      <c r="G1748" t="str">
        <f>_xlfn.XLOOKUP(A1748,'SKJULT DATA'!$O$10:$O$3274,'SKJULT DATA'!$B$10:$B$3274,"")</f>
        <v/>
      </c>
    </row>
    <row r="1749" spans="7:7" x14ac:dyDescent="0.35">
      <c r="G1749" t="str">
        <f>_xlfn.XLOOKUP(A1749,'SKJULT DATA'!$O$10:$O$3274,'SKJULT DATA'!$B$10:$B$3274,"")</f>
        <v/>
      </c>
    </row>
    <row r="1750" spans="7:7" x14ac:dyDescent="0.35">
      <c r="G1750" t="str">
        <f>_xlfn.XLOOKUP(A1750,'SKJULT DATA'!$O$10:$O$3274,'SKJULT DATA'!$B$10:$B$3274,"")</f>
        <v/>
      </c>
    </row>
    <row r="1751" spans="7:7" x14ac:dyDescent="0.35">
      <c r="G1751" t="str">
        <f>_xlfn.XLOOKUP(A1751,'SKJULT DATA'!$O$10:$O$3274,'SKJULT DATA'!$B$10:$B$3274,"")</f>
        <v/>
      </c>
    </row>
    <row r="1752" spans="7:7" x14ac:dyDescent="0.35">
      <c r="G1752" t="str">
        <f>_xlfn.XLOOKUP(A1752,'SKJULT DATA'!$O$10:$O$3274,'SKJULT DATA'!$B$10:$B$3274,"")</f>
        <v/>
      </c>
    </row>
    <row r="1753" spans="7:7" x14ac:dyDescent="0.35">
      <c r="G1753" t="str">
        <f>_xlfn.XLOOKUP(A1753,'SKJULT DATA'!$O$10:$O$3274,'SKJULT DATA'!$B$10:$B$3274,"")</f>
        <v/>
      </c>
    </row>
    <row r="1754" spans="7:7" x14ac:dyDescent="0.35">
      <c r="G1754" t="str">
        <f>_xlfn.XLOOKUP(A1754,'SKJULT DATA'!$O$10:$O$3274,'SKJULT DATA'!$B$10:$B$3274,"")</f>
        <v/>
      </c>
    </row>
    <row r="1755" spans="7:7" x14ac:dyDescent="0.35">
      <c r="G1755" t="str">
        <f>_xlfn.XLOOKUP(A1755,'SKJULT DATA'!$O$10:$O$3274,'SKJULT DATA'!$B$10:$B$3274,"")</f>
        <v/>
      </c>
    </row>
    <row r="1756" spans="7:7" x14ac:dyDescent="0.35">
      <c r="G1756" t="str">
        <f>_xlfn.XLOOKUP(A1756,'SKJULT DATA'!$O$10:$O$3274,'SKJULT DATA'!$B$10:$B$3274,"")</f>
        <v/>
      </c>
    </row>
    <row r="1757" spans="7:7" x14ac:dyDescent="0.35">
      <c r="G1757" t="str">
        <f>_xlfn.XLOOKUP(A1757,'SKJULT DATA'!$O$10:$O$3274,'SKJULT DATA'!$B$10:$B$3274,"")</f>
        <v/>
      </c>
    </row>
    <row r="1758" spans="7:7" x14ac:dyDescent="0.35">
      <c r="G1758" t="str">
        <f>_xlfn.XLOOKUP(A1758,'SKJULT DATA'!$O$10:$O$3274,'SKJULT DATA'!$B$10:$B$3274,"")</f>
        <v/>
      </c>
    </row>
    <row r="1759" spans="7:7" x14ac:dyDescent="0.35">
      <c r="G1759" t="str">
        <f>_xlfn.XLOOKUP(A1759,'SKJULT DATA'!$O$10:$O$3274,'SKJULT DATA'!$B$10:$B$3274,"")</f>
        <v/>
      </c>
    </row>
    <row r="1760" spans="7:7" x14ac:dyDescent="0.35">
      <c r="G1760" t="str">
        <f>_xlfn.XLOOKUP(A1760,'SKJULT DATA'!$O$10:$O$3274,'SKJULT DATA'!$B$10:$B$3274,"")</f>
        <v/>
      </c>
    </row>
    <row r="1761" spans="7:7" x14ac:dyDescent="0.35">
      <c r="G1761" t="str">
        <f>_xlfn.XLOOKUP(A1761,'SKJULT DATA'!$O$10:$O$3274,'SKJULT DATA'!$B$10:$B$3274,"")</f>
        <v/>
      </c>
    </row>
    <row r="1762" spans="7:7" x14ac:dyDescent="0.35">
      <c r="G1762" t="str">
        <f>_xlfn.XLOOKUP(A1762,'SKJULT DATA'!$O$10:$O$3274,'SKJULT DATA'!$B$10:$B$3274,"")</f>
        <v/>
      </c>
    </row>
    <row r="1763" spans="7:7" x14ac:dyDescent="0.35">
      <c r="G1763" t="str">
        <f>_xlfn.XLOOKUP(A1763,'SKJULT DATA'!$O$10:$O$3274,'SKJULT DATA'!$B$10:$B$3274,"")</f>
        <v/>
      </c>
    </row>
    <row r="1764" spans="7:7" x14ac:dyDescent="0.35">
      <c r="G1764" t="str">
        <f>_xlfn.XLOOKUP(A1764,'SKJULT DATA'!$O$10:$O$3274,'SKJULT DATA'!$B$10:$B$3274,"")</f>
        <v/>
      </c>
    </row>
    <row r="1765" spans="7:7" x14ac:dyDescent="0.35">
      <c r="G1765" t="str">
        <f>_xlfn.XLOOKUP(A1765,'SKJULT DATA'!$O$10:$O$3274,'SKJULT DATA'!$B$10:$B$3274,"")</f>
        <v/>
      </c>
    </row>
    <row r="1766" spans="7:7" x14ac:dyDescent="0.35">
      <c r="G1766" t="str">
        <f>_xlfn.XLOOKUP(A1766,'SKJULT DATA'!$O$10:$O$3274,'SKJULT DATA'!$B$10:$B$3274,"")</f>
        <v/>
      </c>
    </row>
    <row r="1767" spans="7:7" x14ac:dyDescent="0.35">
      <c r="G1767" t="str">
        <f>_xlfn.XLOOKUP(A1767,'SKJULT DATA'!$O$10:$O$3274,'SKJULT DATA'!$B$10:$B$3274,"")</f>
        <v/>
      </c>
    </row>
    <row r="1768" spans="7:7" x14ac:dyDescent="0.35">
      <c r="G1768" t="str">
        <f>_xlfn.XLOOKUP(A1768,'SKJULT DATA'!$O$10:$O$3274,'SKJULT DATA'!$B$10:$B$3274,"")</f>
        <v/>
      </c>
    </row>
    <row r="1769" spans="7:7" x14ac:dyDescent="0.35">
      <c r="G1769" t="str">
        <f>_xlfn.XLOOKUP(A1769,'SKJULT DATA'!$O$10:$O$3274,'SKJULT DATA'!$B$10:$B$3274,"")</f>
        <v/>
      </c>
    </row>
    <row r="1770" spans="7:7" x14ac:dyDescent="0.35">
      <c r="G1770" t="str">
        <f>_xlfn.XLOOKUP(A1770,'SKJULT DATA'!$O$10:$O$3274,'SKJULT DATA'!$B$10:$B$3274,"")</f>
        <v/>
      </c>
    </row>
    <row r="1771" spans="7:7" x14ac:dyDescent="0.35">
      <c r="G1771" t="str">
        <f>_xlfn.XLOOKUP(A1771,'SKJULT DATA'!$O$10:$O$3274,'SKJULT DATA'!$B$10:$B$3274,"")</f>
        <v/>
      </c>
    </row>
    <row r="1772" spans="7:7" x14ac:dyDescent="0.35">
      <c r="G1772" t="str">
        <f>_xlfn.XLOOKUP(A1772,'SKJULT DATA'!$O$10:$O$3274,'SKJULT DATA'!$B$10:$B$3274,"")</f>
        <v/>
      </c>
    </row>
    <row r="1773" spans="7:7" x14ac:dyDescent="0.35">
      <c r="G1773" t="str">
        <f>_xlfn.XLOOKUP(A1773,'SKJULT DATA'!$O$10:$O$3274,'SKJULT DATA'!$B$10:$B$3274,"")</f>
        <v/>
      </c>
    </row>
    <row r="1774" spans="7:7" x14ac:dyDescent="0.35">
      <c r="G1774" t="str">
        <f>_xlfn.XLOOKUP(A1774,'SKJULT DATA'!$O$10:$O$3274,'SKJULT DATA'!$B$10:$B$3274,"")</f>
        <v/>
      </c>
    </row>
    <row r="1775" spans="7:7" x14ac:dyDescent="0.35">
      <c r="G1775" t="str">
        <f>_xlfn.XLOOKUP(A1775,'SKJULT DATA'!$O$10:$O$3274,'SKJULT DATA'!$B$10:$B$3274,"")</f>
        <v/>
      </c>
    </row>
    <row r="1776" spans="7:7" x14ac:dyDescent="0.35">
      <c r="G1776" t="str">
        <f>_xlfn.XLOOKUP(A1776,'SKJULT DATA'!$O$10:$O$3274,'SKJULT DATA'!$B$10:$B$3274,"")</f>
        <v/>
      </c>
    </row>
    <row r="1777" spans="7:7" x14ac:dyDescent="0.35">
      <c r="G1777" t="str">
        <f>_xlfn.XLOOKUP(A1777,'SKJULT DATA'!$O$10:$O$3274,'SKJULT DATA'!$B$10:$B$3274,"")</f>
        <v/>
      </c>
    </row>
    <row r="1778" spans="7:7" x14ac:dyDescent="0.35">
      <c r="G1778" t="str">
        <f>_xlfn.XLOOKUP(A1778,'SKJULT DATA'!$O$10:$O$3274,'SKJULT DATA'!$B$10:$B$3274,"")</f>
        <v/>
      </c>
    </row>
    <row r="1779" spans="7:7" x14ac:dyDescent="0.35">
      <c r="G1779" t="str">
        <f>_xlfn.XLOOKUP(A1779,'SKJULT DATA'!$O$10:$O$3274,'SKJULT DATA'!$B$10:$B$3274,"")</f>
        <v/>
      </c>
    </row>
    <row r="1780" spans="7:7" x14ac:dyDescent="0.35">
      <c r="G1780" t="str">
        <f>_xlfn.XLOOKUP(A1780,'SKJULT DATA'!$O$10:$O$3274,'SKJULT DATA'!$B$10:$B$3274,"")</f>
        <v/>
      </c>
    </row>
    <row r="1781" spans="7:7" x14ac:dyDescent="0.35">
      <c r="G1781" t="str">
        <f>_xlfn.XLOOKUP(A1781,'SKJULT DATA'!$O$10:$O$3274,'SKJULT DATA'!$B$10:$B$3274,"")</f>
        <v/>
      </c>
    </row>
    <row r="1782" spans="7:7" x14ac:dyDescent="0.35">
      <c r="G1782" t="str">
        <f>_xlfn.XLOOKUP(A1782,'SKJULT DATA'!$O$10:$O$3274,'SKJULT DATA'!$B$10:$B$3274,"")</f>
        <v/>
      </c>
    </row>
    <row r="1783" spans="7:7" x14ac:dyDescent="0.35">
      <c r="G1783" t="str">
        <f>_xlfn.XLOOKUP(A1783,'SKJULT DATA'!$O$10:$O$3274,'SKJULT DATA'!$B$10:$B$3274,"")</f>
        <v/>
      </c>
    </row>
    <row r="1784" spans="7:7" x14ac:dyDescent="0.35">
      <c r="G1784" t="str">
        <f>_xlfn.XLOOKUP(A1784,'SKJULT DATA'!$O$10:$O$3274,'SKJULT DATA'!$B$10:$B$3274,"")</f>
        <v/>
      </c>
    </row>
    <row r="1785" spans="7:7" x14ac:dyDescent="0.35">
      <c r="G1785" t="str">
        <f>_xlfn.XLOOKUP(A1785,'SKJULT DATA'!$O$10:$O$3274,'SKJULT DATA'!$B$10:$B$3274,"")</f>
        <v/>
      </c>
    </row>
    <row r="1786" spans="7:7" x14ac:dyDescent="0.35">
      <c r="G1786" t="str">
        <f>_xlfn.XLOOKUP(A1786,'SKJULT DATA'!$O$10:$O$3274,'SKJULT DATA'!$B$10:$B$3274,"")</f>
        <v/>
      </c>
    </row>
    <row r="1787" spans="7:7" x14ac:dyDescent="0.35">
      <c r="G1787" t="str">
        <f>_xlfn.XLOOKUP(A1787,'SKJULT DATA'!$O$10:$O$3274,'SKJULT DATA'!$B$10:$B$3274,"")</f>
        <v/>
      </c>
    </row>
    <row r="1788" spans="7:7" x14ac:dyDescent="0.35">
      <c r="G1788" t="str">
        <f>_xlfn.XLOOKUP(A1788,'SKJULT DATA'!$O$10:$O$3274,'SKJULT DATA'!$B$10:$B$3274,"")</f>
        <v/>
      </c>
    </row>
    <row r="1789" spans="7:7" x14ac:dyDescent="0.35">
      <c r="G1789" t="str">
        <f>_xlfn.XLOOKUP(A1789,'SKJULT DATA'!$O$10:$O$3274,'SKJULT DATA'!$B$10:$B$3274,"")</f>
        <v/>
      </c>
    </row>
    <row r="1790" spans="7:7" x14ac:dyDescent="0.35">
      <c r="G1790" t="str">
        <f>_xlfn.XLOOKUP(A1790,'SKJULT DATA'!$O$10:$O$3274,'SKJULT DATA'!$B$10:$B$3274,"")</f>
        <v/>
      </c>
    </row>
    <row r="1791" spans="7:7" x14ac:dyDescent="0.35">
      <c r="G1791" t="str">
        <f>_xlfn.XLOOKUP(A1791,'SKJULT DATA'!$O$10:$O$3274,'SKJULT DATA'!$B$10:$B$3274,"")</f>
        <v/>
      </c>
    </row>
    <row r="1792" spans="7:7" x14ac:dyDescent="0.35">
      <c r="G1792" t="str">
        <f>_xlfn.XLOOKUP(A1792,'SKJULT DATA'!$O$10:$O$3274,'SKJULT DATA'!$B$10:$B$3274,"")</f>
        <v/>
      </c>
    </row>
    <row r="1793" spans="7:7" x14ac:dyDescent="0.35">
      <c r="G1793" t="str">
        <f>_xlfn.XLOOKUP(A1793,'SKJULT DATA'!$O$10:$O$3274,'SKJULT DATA'!$B$10:$B$3274,"")</f>
        <v/>
      </c>
    </row>
    <row r="1794" spans="7:7" x14ac:dyDescent="0.35">
      <c r="G1794" t="str">
        <f>_xlfn.XLOOKUP(A1794,'SKJULT DATA'!$O$10:$O$3274,'SKJULT DATA'!$B$10:$B$3274,"")</f>
        <v/>
      </c>
    </row>
    <row r="1795" spans="7:7" x14ac:dyDescent="0.35">
      <c r="G1795" t="str">
        <f>_xlfn.XLOOKUP(A1795,'SKJULT DATA'!$O$10:$O$3274,'SKJULT DATA'!$B$10:$B$3274,"")</f>
        <v/>
      </c>
    </row>
    <row r="1796" spans="7:7" x14ac:dyDescent="0.35">
      <c r="G1796" t="str">
        <f>_xlfn.XLOOKUP(A1796,'SKJULT DATA'!$O$10:$O$3274,'SKJULT DATA'!$B$10:$B$3274,"")</f>
        <v/>
      </c>
    </row>
    <row r="1797" spans="7:7" x14ac:dyDescent="0.35">
      <c r="G1797" t="str">
        <f>_xlfn.XLOOKUP(A1797,'SKJULT DATA'!$O$10:$O$3274,'SKJULT DATA'!$B$10:$B$3274,"")</f>
        <v/>
      </c>
    </row>
    <row r="1798" spans="7:7" x14ac:dyDescent="0.35">
      <c r="G1798" t="str">
        <f>_xlfn.XLOOKUP(A1798,'SKJULT DATA'!$O$10:$O$3274,'SKJULT DATA'!$B$10:$B$3274,"")</f>
        <v/>
      </c>
    </row>
    <row r="1799" spans="7:7" x14ac:dyDescent="0.35">
      <c r="G1799" t="str">
        <f>_xlfn.XLOOKUP(A1799,'SKJULT DATA'!$O$10:$O$3274,'SKJULT DATA'!$B$10:$B$3274,"")</f>
        <v/>
      </c>
    </row>
    <row r="1800" spans="7:7" x14ac:dyDescent="0.35">
      <c r="G1800" t="str">
        <f>_xlfn.XLOOKUP(A1800,'SKJULT DATA'!$O$10:$O$3274,'SKJULT DATA'!$B$10:$B$3274,"")</f>
        <v/>
      </c>
    </row>
    <row r="1801" spans="7:7" x14ac:dyDescent="0.35">
      <c r="G1801" t="str">
        <f>_xlfn.XLOOKUP(A1801,'SKJULT DATA'!$O$10:$O$3274,'SKJULT DATA'!$B$10:$B$3274,"")</f>
        <v/>
      </c>
    </row>
    <row r="1802" spans="7:7" x14ac:dyDescent="0.35">
      <c r="G1802" t="str">
        <f>_xlfn.XLOOKUP(A1802,'SKJULT DATA'!$O$10:$O$3274,'SKJULT DATA'!$B$10:$B$3274,"")</f>
        <v/>
      </c>
    </row>
    <row r="1803" spans="7:7" x14ac:dyDescent="0.35">
      <c r="G1803" t="str">
        <f>_xlfn.XLOOKUP(A1803,'SKJULT DATA'!$O$10:$O$3274,'SKJULT DATA'!$B$10:$B$3274,"")</f>
        <v/>
      </c>
    </row>
    <row r="1804" spans="7:7" x14ac:dyDescent="0.35">
      <c r="G1804" t="str">
        <f>_xlfn.XLOOKUP(A1804,'SKJULT DATA'!$O$10:$O$3274,'SKJULT DATA'!$B$10:$B$3274,"")</f>
        <v/>
      </c>
    </row>
    <row r="1805" spans="7:7" x14ac:dyDescent="0.35">
      <c r="G1805" t="str">
        <f>_xlfn.XLOOKUP(A1805,'SKJULT DATA'!$O$10:$O$3274,'SKJULT DATA'!$B$10:$B$3274,"")</f>
        <v/>
      </c>
    </row>
    <row r="1806" spans="7:7" x14ac:dyDescent="0.35">
      <c r="G1806" t="str">
        <f>_xlfn.XLOOKUP(A1806,'SKJULT DATA'!$O$10:$O$3274,'SKJULT DATA'!$B$10:$B$3274,"")</f>
        <v/>
      </c>
    </row>
    <row r="1807" spans="7:7" x14ac:dyDescent="0.35">
      <c r="G1807" t="str">
        <f>_xlfn.XLOOKUP(A1807,'SKJULT DATA'!$O$10:$O$3274,'SKJULT DATA'!$B$10:$B$3274,"")</f>
        <v/>
      </c>
    </row>
    <row r="1808" spans="7:7" x14ac:dyDescent="0.35">
      <c r="G1808" t="str">
        <f>_xlfn.XLOOKUP(A1808,'SKJULT DATA'!$O$10:$O$3274,'SKJULT DATA'!$B$10:$B$3274,"")</f>
        <v/>
      </c>
    </row>
    <row r="1809" spans="7:7" x14ac:dyDescent="0.35">
      <c r="G1809" t="str">
        <f>_xlfn.XLOOKUP(A1809,'SKJULT DATA'!$O$10:$O$3274,'SKJULT DATA'!$B$10:$B$3274,"")</f>
        <v/>
      </c>
    </row>
    <row r="1810" spans="7:7" x14ac:dyDescent="0.35">
      <c r="G1810" t="str">
        <f>_xlfn.XLOOKUP(A1810,'SKJULT DATA'!$O$10:$O$3274,'SKJULT DATA'!$B$10:$B$3274,"")</f>
        <v/>
      </c>
    </row>
    <row r="1811" spans="7:7" x14ac:dyDescent="0.35">
      <c r="G1811" t="str">
        <f>_xlfn.XLOOKUP(A1811,'SKJULT DATA'!$O$10:$O$3274,'SKJULT DATA'!$B$10:$B$3274,"")</f>
        <v/>
      </c>
    </row>
    <row r="1812" spans="7:7" x14ac:dyDescent="0.35">
      <c r="G1812" t="str">
        <f>_xlfn.XLOOKUP(A1812,'SKJULT DATA'!$O$10:$O$3274,'SKJULT DATA'!$B$10:$B$3274,"")</f>
        <v/>
      </c>
    </row>
    <row r="1813" spans="7:7" x14ac:dyDescent="0.35">
      <c r="G1813" t="str">
        <f>_xlfn.XLOOKUP(A1813,'SKJULT DATA'!$O$10:$O$3274,'SKJULT DATA'!$B$10:$B$3274,"")</f>
        <v/>
      </c>
    </row>
    <row r="1814" spans="7:7" x14ac:dyDescent="0.35">
      <c r="G1814" t="str">
        <f>_xlfn.XLOOKUP(A1814,'SKJULT DATA'!$O$10:$O$3274,'SKJULT DATA'!$B$10:$B$3274,"")</f>
        <v/>
      </c>
    </row>
    <row r="1815" spans="7:7" x14ac:dyDescent="0.35">
      <c r="G1815" t="str">
        <f>_xlfn.XLOOKUP(A1815,'SKJULT DATA'!$O$10:$O$3274,'SKJULT DATA'!$B$10:$B$3274,"")</f>
        <v/>
      </c>
    </row>
    <row r="1816" spans="7:7" x14ac:dyDescent="0.35">
      <c r="G1816" t="str">
        <f>_xlfn.XLOOKUP(A1816,'SKJULT DATA'!$O$10:$O$3274,'SKJULT DATA'!$B$10:$B$3274,"")</f>
        <v/>
      </c>
    </row>
    <row r="1817" spans="7:7" x14ac:dyDescent="0.35">
      <c r="G1817" t="str">
        <f>_xlfn.XLOOKUP(A1817,'SKJULT DATA'!$O$10:$O$3274,'SKJULT DATA'!$B$10:$B$3274,"")</f>
        <v/>
      </c>
    </row>
    <row r="1818" spans="7:7" x14ac:dyDescent="0.35">
      <c r="G1818" t="str">
        <f>_xlfn.XLOOKUP(A1818,'SKJULT DATA'!$O$10:$O$3274,'SKJULT DATA'!$B$10:$B$3274,"")</f>
        <v/>
      </c>
    </row>
    <row r="1819" spans="7:7" x14ac:dyDescent="0.35">
      <c r="G1819" t="str">
        <f>_xlfn.XLOOKUP(A1819,'SKJULT DATA'!$O$10:$O$3274,'SKJULT DATA'!$B$10:$B$3274,"")</f>
        <v/>
      </c>
    </row>
    <row r="1820" spans="7:7" x14ac:dyDescent="0.35">
      <c r="G1820" t="str">
        <f>_xlfn.XLOOKUP(A1820,'SKJULT DATA'!$O$10:$O$3274,'SKJULT DATA'!$B$10:$B$3274,"")</f>
        <v/>
      </c>
    </row>
    <row r="1821" spans="7:7" x14ac:dyDescent="0.35">
      <c r="G1821" t="str">
        <f>_xlfn.XLOOKUP(A1821,'SKJULT DATA'!$O$10:$O$3274,'SKJULT DATA'!$B$10:$B$3274,"")</f>
        <v/>
      </c>
    </row>
    <row r="1822" spans="7:7" x14ac:dyDescent="0.35">
      <c r="G1822" t="str">
        <f>_xlfn.XLOOKUP(A1822,'SKJULT DATA'!$O$10:$O$3274,'SKJULT DATA'!$B$10:$B$3274,"")</f>
        <v/>
      </c>
    </row>
    <row r="1823" spans="7:7" x14ac:dyDescent="0.35">
      <c r="G1823" t="str">
        <f>_xlfn.XLOOKUP(A1823,'SKJULT DATA'!$O$10:$O$3274,'SKJULT DATA'!$B$10:$B$3274,"")</f>
        <v/>
      </c>
    </row>
    <row r="1824" spans="7:7" x14ac:dyDescent="0.35">
      <c r="G1824" t="str">
        <f>_xlfn.XLOOKUP(A1824,'SKJULT DATA'!$O$10:$O$3274,'SKJULT DATA'!$B$10:$B$3274,"")</f>
        <v/>
      </c>
    </row>
    <row r="1825" spans="7:7" x14ac:dyDescent="0.35">
      <c r="G1825" t="str">
        <f>_xlfn.XLOOKUP(A1825,'SKJULT DATA'!$O$10:$O$3274,'SKJULT DATA'!$B$10:$B$3274,"")</f>
        <v/>
      </c>
    </row>
    <row r="1826" spans="7:7" x14ac:dyDescent="0.35">
      <c r="G1826" t="str">
        <f>_xlfn.XLOOKUP(A1826,'SKJULT DATA'!$O$10:$O$3274,'SKJULT DATA'!$B$10:$B$3274,"")</f>
        <v/>
      </c>
    </row>
    <row r="1827" spans="7:7" x14ac:dyDescent="0.35">
      <c r="G1827" t="str">
        <f>_xlfn.XLOOKUP(A1827,'SKJULT DATA'!$O$10:$O$3274,'SKJULT DATA'!$B$10:$B$3274,"")</f>
        <v/>
      </c>
    </row>
    <row r="1828" spans="7:7" x14ac:dyDescent="0.35">
      <c r="G1828" t="str">
        <f>_xlfn.XLOOKUP(A1828,'SKJULT DATA'!$O$10:$O$3274,'SKJULT DATA'!$B$10:$B$3274,"")</f>
        <v/>
      </c>
    </row>
    <row r="1829" spans="7:7" x14ac:dyDescent="0.35">
      <c r="G1829" t="str">
        <f>_xlfn.XLOOKUP(A1829,'SKJULT DATA'!$O$10:$O$3274,'SKJULT DATA'!$B$10:$B$3274,"")</f>
        <v/>
      </c>
    </row>
    <row r="1830" spans="7:7" x14ac:dyDescent="0.35">
      <c r="G1830" t="str">
        <f>_xlfn.XLOOKUP(A1830,'SKJULT DATA'!$O$10:$O$3274,'SKJULT DATA'!$B$10:$B$3274,"")</f>
        <v/>
      </c>
    </row>
    <row r="1831" spans="7:7" x14ac:dyDescent="0.35">
      <c r="G1831" t="str">
        <f>_xlfn.XLOOKUP(A1831,'SKJULT DATA'!$O$10:$O$3274,'SKJULT DATA'!$B$10:$B$3274,"")</f>
        <v/>
      </c>
    </row>
    <row r="1832" spans="7:7" x14ac:dyDescent="0.35">
      <c r="G1832" t="str">
        <f>_xlfn.XLOOKUP(A1832,'SKJULT DATA'!$O$10:$O$3274,'SKJULT DATA'!$B$10:$B$3274,"")</f>
        <v/>
      </c>
    </row>
    <row r="1833" spans="7:7" x14ac:dyDescent="0.35">
      <c r="G1833" t="str">
        <f>_xlfn.XLOOKUP(A1833,'SKJULT DATA'!$O$10:$O$3274,'SKJULT DATA'!$B$10:$B$3274,"")</f>
        <v/>
      </c>
    </row>
    <row r="1834" spans="7:7" x14ac:dyDescent="0.35">
      <c r="G1834" t="str">
        <f>_xlfn.XLOOKUP(A1834,'SKJULT DATA'!$O$10:$O$3274,'SKJULT DATA'!$B$10:$B$3274,"")</f>
        <v/>
      </c>
    </row>
    <row r="1835" spans="7:7" x14ac:dyDescent="0.35">
      <c r="G1835" t="str">
        <f>_xlfn.XLOOKUP(A1835,'SKJULT DATA'!$O$10:$O$3274,'SKJULT DATA'!$B$10:$B$3274,"")</f>
        <v/>
      </c>
    </row>
    <row r="1836" spans="7:7" x14ac:dyDescent="0.35">
      <c r="G1836" t="str">
        <f>_xlfn.XLOOKUP(A1836,'SKJULT DATA'!$O$10:$O$3274,'SKJULT DATA'!$B$10:$B$3274,"")</f>
        <v/>
      </c>
    </row>
    <row r="1837" spans="7:7" x14ac:dyDescent="0.35">
      <c r="G1837" t="str">
        <f>_xlfn.XLOOKUP(A1837,'SKJULT DATA'!$O$10:$O$3274,'SKJULT DATA'!$B$10:$B$3274,"")</f>
        <v/>
      </c>
    </row>
    <row r="1838" spans="7:7" x14ac:dyDescent="0.35">
      <c r="G1838" t="str">
        <f>_xlfn.XLOOKUP(A1838,'SKJULT DATA'!$O$10:$O$3274,'SKJULT DATA'!$B$10:$B$3274,"")</f>
        <v/>
      </c>
    </row>
    <row r="1839" spans="7:7" x14ac:dyDescent="0.35">
      <c r="G1839" t="str">
        <f>_xlfn.XLOOKUP(A1839,'SKJULT DATA'!$O$10:$O$3274,'SKJULT DATA'!$B$10:$B$3274,"")</f>
        <v/>
      </c>
    </row>
    <row r="1840" spans="7:7" x14ac:dyDescent="0.35">
      <c r="G1840" t="str">
        <f>_xlfn.XLOOKUP(A1840,'SKJULT DATA'!$O$10:$O$3274,'SKJULT DATA'!$B$10:$B$3274,"")</f>
        <v/>
      </c>
    </row>
    <row r="1841" spans="7:7" x14ac:dyDescent="0.35">
      <c r="G1841" t="str">
        <f>_xlfn.XLOOKUP(A1841,'SKJULT DATA'!$O$10:$O$3274,'SKJULT DATA'!$B$10:$B$3274,"")</f>
        <v/>
      </c>
    </row>
    <row r="1842" spans="7:7" x14ac:dyDescent="0.35">
      <c r="G1842" t="str">
        <f>_xlfn.XLOOKUP(A1842,'SKJULT DATA'!$O$10:$O$3274,'SKJULT DATA'!$B$10:$B$3274,"")</f>
        <v/>
      </c>
    </row>
    <row r="1843" spans="7:7" x14ac:dyDescent="0.35">
      <c r="G1843" t="str">
        <f>_xlfn.XLOOKUP(A1843,'SKJULT DATA'!$O$10:$O$3274,'SKJULT DATA'!$B$10:$B$3274,"")</f>
        <v/>
      </c>
    </row>
    <row r="1844" spans="7:7" x14ac:dyDescent="0.35">
      <c r="G1844" t="str">
        <f>_xlfn.XLOOKUP(A1844,'SKJULT DATA'!$O$10:$O$3274,'SKJULT DATA'!$B$10:$B$3274,"")</f>
        <v/>
      </c>
    </row>
    <row r="1845" spans="7:7" x14ac:dyDescent="0.35">
      <c r="G1845" t="str">
        <f>_xlfn.XLOOKUP(A1845,'SKJULT DATA'!$O$10:$O$3274,'SKJULT DATA'!$B$10:$B$3274,"")</f>
        <v/>
      </c>
    </row>
    <row r="1846" spans="7:7" x14ac:dyDescent="0.35">
      <c r="G1846" t="str">
        <f>_xlfn.XLOOKUP(A1846,'SKJULT DATA'!$O$10:$O$3274,'SKJULT DATA'!$B$10:$B$3274,"")</f>
        <v/>
      </c>
    </row>
    <row r="1847" spans="7:7" x14ac:dyDescent="0.35">
      <c r="G1847" t="str">
        <f>_xlfn.XLOOKUP(A1847,'SKJULT DATA'!$O$10:$O$3274,'SKJULT DATA'!$B$10:$B$3274,"")</f>
        <v/>
      </c>
    </row>
    <row r="1848" spans="7:7" x14ac:dyDescent="0.35">
      <c r="G1848" t="str">
        <f>_xlfn.XLOOKUP(A1848,'SKJULT DATA'!$O$10:$O$3274,'SKJULT DATA'!$B$10:$B$3274,"")</f>
        <v/>
      </c>
    </row>
    <row r="1849" spans="7:7" x14ac:dyDescent="0.35">
      <c r="G1849" t="str">
        <f>_xlfn.XLOOKUP(A1849,'SKJULT DATA'!$O$10:$O$3274,'SKJULT DATA'!$B$10:$B$3274,"")</f>
        <v/>
      </c>
    </row>
    <row r="1850" spans="7:7" x14ac:dyDescent="0.35">
      <c r="G1850" t="str">
        <f>_xlfn.XLOOKUP(A1850,'SKJULT DATA'!$O$10:$O$3274,'SKJULT DATA'!$B$10:$B$3274,"")</f>
        <v/>
      </c>
    </row>
    <row r="1851" spans="7:7" x14ac:dyDescent="0.35">
      <c r="G1851" t="str">
        <f>_xlfn.XLOOKUP(A1851,'SKJULT DATA'!$O$10:$O$3274,'SKJULT DATA'!$B$10:$B$3274,"")</f>
        <v/>
      </c>
    </row>
    <row r="1852" spans="7:7" x14ac:dyDescent="0.35">
      <c r="G1852" t="str">
        <f>_xlfn.XLOOKUP(A1852,'SKJULT DATA'!$O$10:$O$3274,'SKJULT DATA'!$B$10:$B$3274,"")</f>
        <v/>
      </c>
    </row>
    <row r="1853" spans="7:7" x14ac:dyDescent="0.35">
      <c r="G1853" t="str">
        <f>_xlfn.XLOOKUP(A1853,'SKJULT DATA'!$O$10:$O$3274,'SKJULT DATA'!$B$10:$B$3274,"")</f>
        <v/>
      </c>
    </row>
    <row r="1854" spans="7:7" x14ac:dyDescent="0.35">
      <c r="G1854" t="str">
        <f>_xlfn.XLOOKUP(A1854,'SKJULT DATA'!$O$10:$O$3274,'SKJULT DATA'!$B$10:$B$3274,"")</f>
        <v/>
      </c>
    </row>
    <row r="1855" spans="7:7" x14ac:dyDescent="0.35">
      <c r="G1855" t="str">
        <f>_xlfn.XLOOKUP(A1855,'SKJULT DATA'!$O$10:$O$3274,'SKJULT DATA'!$B$10:$B$3274,"")</f>
        <v/>
      </c>
    </row>
    <row r="1856" spans="7:7" x14ac:dyDescent="0.35">
      <c r="G1856" t="str">
        <f>_xlfn.XLOOKUP(A1856,'SKJULT DATA'!$O$10:$O$3274,'SKJULT DATA'!$B$10:$B$3274,"")</f>
        <v/>
      </c>
    </row>
    <row r="1857" spans="7:7" x14ac:dyDescent="0.35">
      <c r="G1857" t="str">
        <f>_xlfn.XLOOKUP(A1857,'SKJULT DATA'!$O$10:$O$3274,'SKJULT DATA'!$B$10:$B$3274,"")</f>
        <v/>
      </c>
    </row>
    <row r="1858" spans="7:7" x14ac:dyDescent="0.35">
      <c r="G1858" t="str">
        <f>_xlfn.XLOOKUP(A1858,'SKJULT DATA'!$O$10:$O$3274,'SKJULT DATA'!$B$10:$B$3274,"")</f>
        <v/>
      </c>
    </row>
    <row r="1859" spans="7:7" x14ac:dyDescent="0.35">
      <c r="G1859" t="str">
        <f>_xlfn.XLOOKUP(A1859,'SKJULT DATA'!$O$10:$O$3274,'SKJULT DATA'!$B$10:$B$3274,"")</f>
        <v/>
      </c>
    </row>
    <row r="1860" spans="7:7" x14ac:dyDescent="0.35">
      <c r="G1860" t="str">
        <f>_xlfn.XLOOKUP(A1860,'SKJULT DATA'!$O$10:$O$3274,'SKJULT DATA'!$B$10:$B$3274,"")</f>
        <v/>
      </c>
    </row>
    <row r="1861" spans="7:7" x14ac:dyDescent="0.35">
      <c r="G1861" t="str">
        <f>_xlfn.XLOOKUP(A1861,'SKJULT DATA'!$O$10:$O$3274,'SKJULT DATA'!$B$10:$B$3274,"")</f>
        <v/>
      </c>
    </row>
    <row r="1862" spans="7:7" x14ac:dyDescent="0.35">
      <c r="G1862" t="str">
        <f>_xlfn.XLOOKUP(A1862,'SKJULT DATA'!$O$10:$O$3274,'SKJULT DATA'!$B$10:$B$3274,"")</f>
        <v/>
      </c>
    </row>
    <row r="1863" spans="7:7" x14ac:dyDescent="0.35">
      <c r="G1863" t="str">
        <f>_xlfn.XLOOKUP(A1863,'SKJULT DATA'!$O$10:$O$3274,'SKJULT DATA'!$B$10:$B$3274,"")</f>
        <v/>
      </c>
    </row>
    <row r="1864" spans="7:7" x14ac:dyDescent="0.35">
      <c r="G1864" t="str">
        <f>_xlfn.XLOOKUP(A1864,'SKJULT DATA'!$O$10:$O$3274,'SKJULT DATA'!$B$10:$B$3274,"")</f>
        <v/>
      </c>
    </row>
    <row r="1865" spans="7:7" x14ac:dyDescent="0.35">
      <c r="G1865" t="str">
        <f>_xlfn.XLOOKUP(A1865,'SKJULT DATA'!$O$10:$O$3274,'SKJULT DATA'!$B$10:$B$3274,"")</f>
        <v/>
      </c>
    </row>
    <row r="1866" spans="7:7" x14ac:dyDescent="0.35">
      <c r="G1866" t="str">
        <f>_xlfn.XLOOKUP(A1866,'SKJULT DATA'!$O$10:$O$3274,'SKJULT DATA'!$B$10:$B$3274,"")</f>
        <v/>
      </c>
    </row>
    <row r="1867" spans="7:7" x14ac:dyDescent="0.35">
      <c r="G1867" t="str">
        <f>_xlfn.XLOOKUP(A1867,'SKJULT DATA'!$O$10:$O$3274,'SKJULT DATA'!$B$10:$B$3274,"")</f>
        <v/>
      </c>
    </row>
    <row r="1868" spans="7:7" x14ac:dyDescent="0.35">
      <c r="G1868" t="str">
        <f>_xlfn.XLOOKUP(A1868,'SKJULT DATA'!$O$10:$O$3274,'SKJULT DATA'!$B$10:$B$3274,"")</f>
        <v/>
      </c>
    </row>
    <row r="1869" spans="7:7" x14ac:dyDescent="0.35">
      <c r="G1869" t="str">
        <f>_xlfn.XLOOKUP(A1869,'SKJULT DATA'!$O$10:$O$3274,'SKJULT DATA'!$B$10:$B$3274,"")</f>
        <v/>
      </c>
    </row>
    <row r="1870" spans="7:7" x14ac:dyDescent="0.35">
      <c r="G1870" t="str">
        <f>_xlfn.XLOOKUP(A1870,'SKJULT DATA'!$O$10:$O$3274,'SKJULT DATA'!$B$10:$B$3274,"")</f>
        <v/>
      </c>
    </row>
    <row r="1871" spans="7:7" x14ac:dyDescent="0.35">
      <c r="G1871" t="str">
        <f>_xlfn.XLOOKUP(A1871,'SKJULT DATA'!$O$10:$O$3274,'SKJULT DATA'!$B$10:$B$3274,"")</f>
        <v/>
      </c>
    </row>
    <row r="1872" spans="7:7" x14ac:dyDescent="0.35">
      <c r="G1872" t="str">
        <f>_xlfn.XLOOKUP(A1872,'SKJULT DATA'!$O$10:$O$3274,'SKJULT DATA'!$B$10:$B$3274,"")</f>
        <v/>
      </c>
    </row>
    <row r="1873" spans="7:7" x14ac:dyDescent="0.35">
      <c r="G1873" t="str">
        <f>_xlfn.XLOOKUP(A1873,'SKJULT DATA'!$O$10:$O$3274,'SKJULT DATA'!$B$10:$B$3274,"")</f>
        <v/>
      </c>
    </row>
    <row r="1874" spans="7:7" x14ac:dyDescent="0.35">
      <c r="G1874" t="str">
        <f>_xlfn.XLOOKUP(A1874,'SKJULT DATA'!$O$10:$O$3274,'SKJULT DATA'!$B$10:$B$3274,"")</f>
        <v/>
      </c>
    </row>
    <row r="1875" spans="7:7" x14ac:dyDescent="0.35">
      <c r="G1875" t="str">
        <f>_xlfn.XLOOKUP(A1875,'SKJULT DATA'!$O$10:$O$3274,'SKJULT DATA'!$B$10:$B$3274,"")</f>
        <v/>
      </c>
    </row>
    <row r="1876" spans="7:7" x14ac:dyDescent="0.35">
      <c r="G1876" t="str">
        <f>_xlfn.XLOOKUP(A1876,'SKJULT DATA'!$O$10:$O$3274,'SKJULT DATA'!$B$10:$B$3274,"")</f>
        <v/>
      </c>
    </row>
    <row r="1877" spans="7:7" x14ac:dyDescent="0.35">
      <c r="G1877" t="str">
        <f>_xlfn.XLOOKUP(A1877,'SKJULT DATA'!$O$10:$O$3274,'SKJULT DATA'!$B$10:$B$3274,"")</f>
        <v/>
      </c>
    </row>
    <row r="1878" spans="7:7" x14ac:dyDescent="0.35">
      <c r="G1878" t="str">
        <f>_xlfn.XLOOKUP(A1878,'SKJULT DATA'!$O$10:$O$3274,'SKJULT DATA'!$B$10:$B$3274,"")</f>
        <v/>
      </c>
    </row>
    <row r="1879" spans="7:7" x14ac:dyDescent="0.35">
      <c r="G1879" t="str">
        <f>_xlfn.XLOOKUP(A1879,'SKJULT DATA'!$O$10:$O$3274,'SKJULT DATA'!$B$10:$B$3274,"")</f>
        <v/>
      </c>
    </row>
    <row r="1880" spans="7:7" x14ac:dyDescent="0.35">
      <c r="G1880" t="str">
        <f>_xlfn.XLOOKUP(A1880,'SKJULT DATA'!$O$10:$O$3274,'SKJULT DATA'!$B$10:$B$3274,"")</f>
        <v/>
      </c>
    </row>
    <row r="1881" spans="7:7" x14ac:dyDescent="0.35">
      <c r="G1881" t="str">
        <f>_xlfn.XLOOKUP(A1881,'SKJULT DATA'!$O$10:$O$3274,'SKJULT DATA'!$B$10:$B$3274,"")</f>
        <v/>
      </c>
    </row>
    <row r="1882" spans="7:7" x14ac:dyDescent="0.35">
      <c r="G1882" t="str">
        <f>_xlfn.XLOOKUP(A1882,'SKJULT DATA'!$O$10:$O$3274,'SKJULT DATA'!$B$10:$B$3274,"")</f>
        <v/>
      </c>
    </row>
    <row r="1883" spans="7:7" x14ac:dyDescent="0.35">
      <c r="G1883" t="str">
        <f>_xlfn.XLOOKUP(A1883,'SKJULT DATA'!$O$10:$O$3274,'SKJULT DATA'!$B$10:$B$3274,"")</f>
        <v/>
      </c>
    </row>
    <row r="1884" spans="7:7" x14ac:dyDescent="0.35">
      <c r="G1884" t="str">
        <f>_xlfn.XLOOKUP(A1884,'SKJULT DATA'!$O$10:$O$3274,'SKJULT DATA'!$B$10:$B$3274,"")</f>
        <v/>
      </c>
    </row>
    <row r="1885" spans="7:7" x14ac:dyDescent="0.35">
      <c r="G1885" t="str">
        <f>_xlfn.XLOOKUP(A1885,'SKJULT DATA'!$O$10:$O$3274,'SKJULT DATA'!$B$10:$B$3274,"")</f>
        <v/>
      </c>
    </row>
    <row r="1886" spans="7:7" x14ac:dyDescent="0.35">
      <c r="G1886" t="str">
        <f>_xlfn.XLOOKUP(A1886,'SKJULT DATA'!$O$10:$O$3274,'SKJULT DATA'!$B$10:$B$3274,"")</f>
        <v/>
      </c>
    </row>
    <row r="1887" spans="7:7" x14ac:dyDescent="0.35">
      <c r="G1887" t="str">
        <f>_xlfn.XLOOKUP(A1887,'SKJULT DATA'!$O$10:$O$3274,'SKJULT DATA'!$B$10:$B$3274,"")</f>
        <v/>
      </c>
    </row>
    <row r="1888" spans="7:7" x14ac:dyDescent="0.35">
      <c r="G1888" t="str">
        <f>_xlfn.XLOOKUP(A1888,'SKJULT DATA'!$O$10:$O$3274,'SKJULT DATA'!$B$10:$B$3274,"")</f>
        <v/>
      </c>
    </row>
    <row r="1889" spans="7:7" x14ac:dyDescent="0.35">
      <c r="G1889" t="str">
        <f>_xlfn.XLOOKUP(A1889,'SKJULT DATA'!$O$10:$O$3274,'SKJULT DATA'!$B$10:$B$3274,"")</f>
        <v/>
      </c>
    </row>
    <row r="1890" spans="7:7" x14ac:dyDescent="0.35">
      <c r="G1890" t="str">
        <f>_xlfn.XLOOKUP(A1890,'SKJULT DATA'!$O$10:$O$3274,'SKJULT DATA'!$B$10:$B$3274,"")</f>
        <v/>
      </c>
    </row>
    <row r="1891" spans="7:7" x14ac:dyDescent="0.35">
      <c r="G1891" t="str">
        <f>_xlfn.XLOOKUP(A1891,'SKJULT DATA'!$O$10:$O$3274,'SKJULT DATA'!$B$10:$B$3274,"")</f>
        <v/>
      </c>
    </row>
    <row r="1892" spans="7:7" x14ac:dyDescent="0.35">
      <c r="G1892" t="str">
        <f>_xlfn.XLOOKUP(A1892,'SKJULT DATA'!$O$10:$O$3274,'SKJULT DATA'!$B$10:$B$3274,"")</f>
        <v/>
      </c>
    </row>
    <row r="1893" spans="7:7" x14ac:dyDescent="0.35">
      <c r="G1893" t="str">
        <f>_xlfn.XLOOKUP(A1893,'SKJULT DATA'!$O$10:$O$3274,'SKJULT DATA'!$B$10:$B$3274,"")</f>
        <v/>
      </c>
    </row>
    <row r="1894" spans="7:7" x14ac:dyDescent="0.35">
      <c r="G1894" t="str">
        <f>_xlfn.XLOOKUP(A1894,'SKJULT DATA'!$O$10:$O$3274,'SKJULT DATA'!$B$10:$B$3274,"")</f>
        <v/>
      </c>
    </row>
    <row r="1895" spans="7:7" x14ac:dyDescent="0.35">
      <c r="G1895" t="str">
        <f>_xlfn.XLOOKUP(A1895,'SKJULT DATA'!$O$10:$O$3274,'SKJULT DATA'!$B$10:$B$3274,"")</f>
        <v/>
      </c>
    </row>
    <row r="1896" spans="7:7" x14ac:dyDescent="0.35">
      <c r="G1896" t="str">
        <f>_xlfn.XLOOKUP(A1896,'SKJULT DATA'!$O$10:$O$3274,'SKJULT DATA'!$B$10:$B$3274,"")</f>
        <v/>
      </c>
    </row>
    <row r="1897" spans="7:7" x14ac:dyDescent="0.35">
      <c r="G1897" t="str">
        <f>_xlfn.XLOOKUP(A1897,'SKJULT DATA'!$O$10:$O$3274,'SKJULT DATA'!$B$10:$B$3274,"")</f>
        <v/>
      </c>
    </row>
    <row r="1898" spans="7:7" x14ac:dyDescent="0.35">
      <c r="G1898" t="str">
        <f>_xlfn.XLOOKUP(A1898,'SKJULT DATA'!$O$10:$O$3274,'SKJULT DATA'!$B$10:$B$3274,"")</f>
        <v/>
      </c>
    </row>
    <row r="1899" spans="7:7" x14ac:dyDescent="0.35">
      <c r="G1899" t="str">
        <f>_xlfn.XLOOKUP(A1899,'SKJULT DATA'!$O$10:$O$3274,'SKJULT DATA'!$B$10:$B$3274,"")</f>
        <v/>
      </c>
    </row>
    <row r="1900" spans="7:7" x14ac:dyDescent="0.35">
      <c r="G1900" t="str">
        <f>_xlfn.XLOOKUP(A1900,'SKJULT DATA'!$O$10:$O$3274,'SKJULT DATA'!$B$10:$B$3274,"")</f>
        <v/>
      </c>
    </row>
    <row r="1901" spans="7:7" x14ac:dyDescent="0.35">
      <c r="G1901" t="str">
        <f>_xlfn.XLOOKUP(A1901,'SKJULT DATA'!$O$10:$O$3274,'SKJULT DATA'!$B$10:$B$3274,"")</f>
        <v/>
      </c>
    </row>
    <row r="1902" spans="7:7" x14ac:dyDescent="0.35">
      <c r="G1902" t="str">
        <f>_xlfn.XLOOKUP(A1902,'SKJULT DATA'!$O$10:$O$3274,'SKJULT DATA'!$B$10:$B$3274,"")</f>
        <v/>
      </c>
    </row>
    <row r="1903" spans="7:7" x14ac:dyDescent="0.35">
      <c r="G1903" t="str">
        <f>_xlfn.XLOOKUP(A1903,'SKJULT DATA'!$O$10:$O$3274,'SKJULT DATA'!$B$10:$B$3274,"")</f>
        <v/>
      </c>
    </row>
    <row r="1904" spans="7:7" x14ac:dyDescent="0.35">
      <c r="G1904" t="str">
        <f>_xlfn.XLOOKUP(A1904,'SKJULT DATA'!$O$10:$O$3274,'SKJULT DATA'!$B$10:$B$3274,"")</f>
        <v/>
      </c>
    </row>
    <row r="1905" spans="7:7" x14ac:dyDescent="0.35">
      <c r="G1905" t="str">
        <f>_xlfn.XLOOKUP(A1905,'SKJULT DATA'!$O$10:$O$3274,'SKJULT DATA'!$B$10:$B$3274,"")</f>
        <v/>
      </c>
    </row>
    <row r="1906" spans="7:7" x14ac:dyDescent="0.35">
      <c r="G1906" t="str">
        <f>_xlfn.XLOOKUP(A1906,'SKJULT DATA'!$O$10:$O$3274,'SKJULT DATA'!$B$10:$B$3274,"")</f>
        <v/>
      </c>
    </row>
    <row r="1907" spans="7:7" x14ac:dyDescent="0.35">
      <c r="G1907" t="str">
        <f>_xlfn.XLOOKUP(A1907,'SKJULT DATA'!$O$10:$O$3274,'SKJULT DATA'!$B$10:$B$3274,"")</f>
        <v/>
      </c>
    </row>
    <row r="1908" spans="7:7" x14ac:dyDescent="0.35">
      <c r="G1908" t="str">
        <f>_xlfn.XLOOKUP(A1908,'SKJULT DATA'!$O$10:$O$3274,'SKJULT DATA'!$B$10:$B$3274,"")</f>
        <v/>
      </c>
    </row>
    <row r="1909" spans="7:7" x14ac:dyDescent="0.35">
      <c r="G1909" t="str">
        <f>_xlfn.XLOOKUP(A1909,'SKJULT DATA'!$O$10:$O$3274,'SKJULT DATA'!$B$10:$B$3274,"")</f>
        <v/>
      </c>
    </row>
    <row r="1910" spans="7:7" x14ac:dyDescent="0.35">
      <c r="G1910" t="str">
        <f>_xlfn.XLOOKUP(A1910,'SKJULT DATA'!$O$10:$O$3274,'SKJULT DATA'!$B$10:$B$3274,"")</f>
        <v/>
      </c>
    </row>
    <row r="1911" spans="7:7" x14ac:dyDescent="0.35">
      <c r="G1911" t="str">
        <f>_xlfn.XLOOKUP(A1911,'SKJULT DATA'!$O$10:$O$3274,'SKJULT DATA'!$B$10:$B$3274,"")</f>
        <v/>
      </c>
    </row>
    <row r="1912" spans="7:7" x14ac:dyDescent="0.35">
      <c r="G1912" t="str">
        <f>_xlfn.XLOOKUP(A1912,'SKJULT DATA'!$O$10:$O$3274,'SKJULT DATA'!$B$10:$B$3274,"")</f>
        <v/>
      </c>
    </row>
    <row r="1913" spans="7:7" x14ac:dyDescent="0.35">
      <c r="G1913" t="str">
        <f>_xlfn.XLOOKUP(A1913,'SKJULT DATA'!$O$10:$O$3274,'SKJULT DATA'!$B$10:$B$3274,"")</f>
        <v/>
      </c>
    </row>
    <row r="1914" spans="7:7" x14ac:dyDescent="0.35">
      <c r="G1914" t="str">
        <f>_xlfn.XLOOKUP(A1914,'SKJULT DATA'!$O$10:$O$3274,'SKJULT DATA'!$B$10:$B$3274,"")</f>
        <v/>
      </c>
    </row>
    <row r="1915" spans="7:7" x14ac:dyDescent="0.35">
      <c r="G1915" t="str">
        <f>_xlfn.XLOOKUP(A1915,'SKJULT DATA'!$O$10:$O$3274,'SKJULT DATA'!$B$10:$B$3274,"")</f>
        <v/>
      </c>
    </row>
    <row r="1916" spans="7:7" x14ac:dyDescent="0.35">
      <c r="G1916" t="str">
        <f>_xlfn.XLOOKUP(A1916,'SKJULT DATA'!$O$10:$O$3274,'SKJULT DATA'!$B$10:$B$3274,"")</f>
        <v/>
      </c>
    </row>
    <row r="1917" spans="7:7" x14ac:dyDescent="0.35">
      <c r="G1917" t="str">
        <f>_xlfn.XLOOKUP(A1917,'SKJULT DATA'!$O$10:$O$3274,'SKJULT DATA'!$B$10:$B$3274,"")</f>
        <v/>
      </c>
    </row>
    <row r="1918" spans="7:7" x14ac:dyDescent="0.35">
      <c r="G1918" t="str">
        <f>_xlfn.XLOOKUP(A1918,'SKJULT DATA'!$O$10:$O$3274,'SKJULT DATA'!$B$10:$B$3274,"")</f>
        <v/>
      </c>
    </row>
    <row r="1919" spans="7:7" x14ac:dyDescent="0.35">
      <c r="G1919" t="str">
        <f>_xlfn.XLOOKUP(A1919,'SKJULT DATA'!$O$10:$O$3274,'SKJULT DATA'!$B$10:$B$3274,"")</f>
        <v/>
      </c>
    </row>
    <row r="1920" spans="7:7" x14ac:dyDescent="0.35">
      <c r="G1920" t="str">
        <f>_xlfn.XLOOKUP(A1920,'SKJULT DATA'!$O$10:$O$3274,'SKJULT DATA'!$B$10:$B$3274,"")</f>
        <v/>
      </c>
    </row>
    <row r="1921" spans="7:7" x14ac:dyDescent="0.35">
      <c r="G1921" t="str">
        <f>_xlfn.XLOOKUP(A1921,'SKJULT DATA'!$O$10:$O$3274,'SKJULT DATA'!$B$10:$B$3274,"")</f>
        <v/>
      </c>
    </row>
    <row r="1922" spans="7:7" x14ac:dyDescent="0.35">
      <c r="G1922" t="str">
        <f>_xlfn.XLOOKUP(A1922,'SKJULT DATA'!$O$10:$O$3274,'SKJULT DATA'!$B$10:$B$3274,"")</f>
        <v/>
      </c>
    </row>
    <row r="1923" spans="7:7" x14ac:dyDescent="0.35">
      <c r="G1923" t="str">
        <f>_xlfn.XLOOKUP(A1923,'SKJULT DATA'!$O$10:$O$3274,'SKJULT DATA'!$B$10:$B$3274,"")</f>
        <v/>
      </c>
    </row>
    <row r="1924" spans="7:7" x14ac:dyDescent="0.35">
      <c r="G1924" t="str">
        <f>_xlfn.XLOOKUP(A1924,'SKJULT DATA'!$O$10:$O$3274,'SKJULT DATA'!$B$10:$B$3274,"")</f>
        <v/>
      </c>
    </row>
    <row r="1925" spans="7:7" x14ac:dyDescent="0.35">
      <c r="G1925" t="str">
        <f>_xlfn.XLOOKUP(A1925,'SKJULT DATA'!$O$10:$O$3274,'SKJULT DATA'!$B$10:$B$3274,"")</f>
        <v/>
      </c>
    </row>
    <row r="1926" spans="7:7" x14ac:dyDescent="0.35">
      <c r="G1926" t="str">
        <f>_xlfn.XLOOKUP(A1926,'SKJULT DATA'!$O$10:$O$3274,'SKJULT DATA'!$B$10:$B$3274,"")</f>
        <v/>
      </c>
    </row>
    <row r="1927" spans="7:7" x14ac:dyDescent="0.35">
      <c r="G1927" t="str">
        <f>_xlfn.XLOOKUP(A1927,'SKJULT DATA'!$O$10:$O$3274,'SKJULT DATA'!$B$10:$B$3274,"")</f>
        <v/>
      </c>
    </row>
    <row r="1928" spans="7:7" x14ac:dyDescent="0.35">
      <c r="G1928" t="str">
        <f>_xlfn.XLOOKUP(A1928,'SKJULT DATA'!$O$10:$O$3274,'SKJULT DATA'!$B$10:$B$3274,"")</f>
        <v/>
      </c>
    </row>
    <row r="1929" spans="7:7" x14ac:dyDescent="0.35">
      <c r="G1929" t="str">
        <f>_xlfn.XLOOKUP(A1929,'SKJULT DATA'!$O$10:$O$3274,'SKJULT DATA'!$B$10:$B$3274,"")</f>
        <v/>
      </c>
    </row>
    <row r="1930" spans="7:7" x14ac:dyDescent="0.35">
      <c r="G1930" t="str">
        <f>_xlfn.XLOOKUP(A1930,'SKJULT DATA'!$O$10:$O$3274,'SKJULT DATA'!$B$10:$B$3274,"")</f>
        <v/>
      </c>
    </row>
    <row r="1931" spans="7:7" x14ac:dyDescent="0.35">
      <c r="G1931" t="str">
        <f>_xlfn.XLOOKUP(A1931,'SKJULT DATA'!$O$10:$O$3274,'SKJULT DATA'!$B$10:$B$3274,"")</f>
        <v/>
      </c>
    </row>
    <row r="1932" spans="7:7" x14ac:dyDescent="0.35">
      <c r="G1932" t="str">
        <f>_xlfn.XLOOKUP(A1932,'SKJULT DATA'!$O$10:$O$3274,'SKJULT DATA'!$B$10:$B$3274,"")</f>
        <v/>
      </c>
    </row>
    <row r="1933" spans="7:7" x14ac:dyDescent="0.35">
      <c r="G1933" t="str">
        <f>_xlfn.XLOOKUP(A1933,'SKJULT DATA'!$O$10:$O$3274,'SKJULT DATA'!$B$10:$B$3274,"")</f>
        <v/>
      </c>
    </row>
    <row r="1934" spans="7:7" x14ac:dyDescent="0.35">
      <c r="G1934" t="str">
        <f>_xlfn.XLOOKUP(A1934,'SKJULT DATA'!$O$10:$O$3274,'SKJULT DATA'!$B$10:$B$3274,"")</f>
        <v/>
      </c>
    </row>
    <row r="1935" spans="7:7" x14ac:dyDescent="0.35">
      <c r="G1935" t="str">
        <f>_xlfn.XLOOKUP(A1935,'SKJULT DATA'!$O$10:$O$3274,'SKJULT DATA'!$B$10:$B$3274,"")</f>
        <v/>
      </c>
    </row>
    <row r="1936" spans="7:7" x14ac:dyDescent="0.35">
      <c r="G1936" t="str">
        <f>_xlfn.XLOOKUP(A1936,'SKJULT DATA'!$O$10:$O$3274,'SKJULT DATA'!$B$10:$B$3274,"")</f>
        <v/>
      </c>
    </row>
    <row r="1937" spans="7:7" x14ac:dyDescent="0.35">
      <c r="G1937" t="str">
        <f>_xlfn.XLOOKUP(A1937,'SKJULT DATA'!$O$10:$O$3274,'SKJULT DATA'!$B$10:$B$3274,"")</f>
        <v/>
      </c>
    </row>
    <row r="1938" spans="7:7" x14ac:dyDescent="0.35">
      <c r="G1938" t="str">
        <f>_xlfn.XLOOKUP(A1938,'SKJULT DATA'!$O$10:$O$3274,'SKJULT DATA'!$B$10:$B$3274,"")</f>
        <v/>
      </c>
    </row>
    <row r="1939" spans="7:7" x14ac:dyDescent="0.35">
      <c r="G1939" t="str">
        <f>_xlfn.XLOOKUP(A1939,'SKJULT DATA'!$O$10:$O$3274,'SKJULT DATA'!$B$10:$B$3274,"")</f>
        <v/>
      </c>
    </row>
    <row r="1940" spans="7:7" x14ac:dyDescent="0.35">
      <c r="G1940" t="str">
        <f>_xlfn.XLOOKUP(A1940,'SKJULT DATA'!$O$10:$O$3274,'SKJULT DATA'!$B$10:$B$3274,"")</f>
        <v/>
      </c>
    </row>
    <row r="1941" spans="7:7" x14ac:dyDescent="0.35">
      <c r="G1941" t="str">
        <f>_xlfn.XLOOKUP(A1941,'SKJULT DATA'!$O$10:$O$3274,'SKJULT DATA'!$B$10:$B$3274,"")</f>
        <v/>
      </c>
    </row>
    <row r="1942" spans="7:7" x14ac:dyDescent="0.35">
      <c r="G1942" t="str">
        <f>_xlfn.XLOOKUP(A1942,'SKJULT DATA'!$O$10:$O$3274,'SKJULT DATA'!$B$10:$B$3274,"")</f>
        <v/>
      </c>
    </row>
    <row r="1943" spans="7:7" x14ac:dyDescent="0.35">
      <c r="G1943" t="str">
        <f>_xlfn.XLOOKUP(A1943,'SKJULT DATA'!$O$10:$O$3274,'SKJULT DATA'!$B$10:$B$3274,"")</f>
        <v/>
      </c>
    </row>
    <row r="1944" spans="7:7" x14ac:dyDescent="0.35">
      <c r="G1944" t="str">
        <f>_xlfn.XLOOKUP(A1944,'SKJULT DATA'!$O$10:$O$3274,'SKJULT DATA'!$B$10:$B$3274,"")</f>
        <v/>
      </c>
    </row>
    <row r="1945" spans="7:7" x14ac:dyDescent="0.35">
      <c r="G1945" t="str">
        <f>_xlfn.XLOOKUP(A1945,'SKJULT DATA'!$O$10:$O$3274,'SKJULT DATA'!$B$10:$B$3274,"")</f>
        <v/>
      </c>
    </row>
    <row r="1946" spans="7:7" x14ac:dyDescent="0.35">
      <c r="G1946" t="str">
        <f>_xlfn.XLOOKUP(A1946,'SKJULT DATA'!$O$10:$O$3274,'SKJULT DATA'!$B$10:$B$3274,"")</f>
        <v/>
      </c>
    </row>
    <row r="1947" spans="7:7" x14ac:dyDescent="0.35">
      <c r="G1947" t="str">
        <f>_xlfn.XLOOKUP(A1947,'SKJULT DATA'!$O$10:$O$3274,'SKJULT DATA'!$B$10:$B$3274,"")</f>
        <v/>
      </c>
    </row>
    <row r="1948" spans="7:7" x14ac:dyDescent="0.35">
      <c r="G1948" t="str">
        <f>_xlfn.XLOOKUP(A1948,'SKJULT DATA'!$O$10:$O$3274,'SKJULT DATA'!$B$10:$B$3274,"")</f>
        <v/>
      </c>
    </row>
    <row r="1949" spans="7:7" x14ac:dyDescent="0.35">
      <c r="G1949" t="str">
        <f>_xlfn.XLOOKUP(A1949,'SKJULT DATA'!$O$10:$O$3274,'SKJULT DATA'!$B$10:$B$3274,"")</f>
        <v/>
      </c>
    </row>
    <row r="1950" spans="7:7" x14ac:dyDescent="0.35">
      <c r="G1950" t="str">
        <f>_xlfn.XLOOKUP(A1950,'SKJULT DATA'!$O$10:$O$3274,'SKJULT DATA'!$B$10:$B$3274,"")</f>
        <v/>
      </c>
    </row>
    <row r="1951" spans="7:7" x14ac:dyDescent="0.35">
      <c r="G1951" t="str">
        <f>_xlfn.XLOOKUP(A1951,'SKJULT DATA'!$O$10:$O$3274,'SKJULT DATA'!$B$10:$B$3274,"")</f>
        <v/>
      </c>
    </row>
    <row r="1952" spans="7:7" x14ac:dyDescent="0.35">
      <c r="G1952" t="str">
        <f>_xlfn.XLOOKUP(A1952,'SKJULT DATA'!$O$10:$O$3274,'SKJULT DATA'!$B$10:$B$3274,"")</f>
        <v/>
      </c>
    </row>
    <row r="1953" spans="7:7" x14ac:dyDescent="0.35">
      <c r="G1953" t="str">
        <f>_xlfn.XLOOKUP(A1953,'SKJULT DATA'!$O$10:$O$3274,'SKJULT DATA'!$B$10:$B$3274,"")</f>
        <v/>
      </c>
    </row>
    <row r="1954" spans="7:7" x14ac:dyDescent="0.35">
      <c r="G1954" t="str">
        <f>_xlfn.XLOOKUP(A1954,'SKJULT DATA'!$O$10:$O$3274,'SKJULT DATA'!$B$10:$B$3274,"")</f>
        <v/>
      </c>
    </row>
    <row r="1955" spans="7:7" x14ac:dyDescent="0.35">
      <c r="G1955" t="str">
        <f>_xlfn.XLOOKUP(A1955,'SKJULT DATA'!$O$10:$O$3274,'SKJULT DATA'!$B$10:$B$3274,"")</f>
        <v/>
      </c>
    </row>
    <row r="1956" spans="7:7" x14ac:dyDescent="0.35">
      <c r="G1956" t="str">
        <f>_xlfn.XLOOKUP(A1956,'SKJULT DATA'!$O$10:$O$3274,'SKJULT DATA'!$B$10:$B$3274,"")</f>
        <v/>
      </c>
    </row>
    <row r="1957" spans="7:7" x14ac:dyDescent="0.35">
      <c r="G1957" t="str">
        <f>_xlfn.XLOOKUP(A1957,'SKJULT DATA'!$O$10:$O$3274,'SKJULT DATA'!$B$10:$B$3274,"")</f>
        <v/>
      </c>
    </row>
    <row r="1958" spans="7:7" x14ac:dyDescent="0.35">
      <c r="G1958" t="str">
        <f>_xlfn.XLOOKUP(A1958,'SKJULT DATA'!$O$10:$O$3274,'SKJULT DATA'!$B$10:$B$3274,"")</f>
        <v/>
      </c>
    </row>
    <row r="1959" spans="7:7" x14ac:dyDescent="0.35">
      <c r="G1959" t="str">
        <f>_xlfn.XLOOKUP(A1959,'SKJULT DATA'!$O$10:$O$3274,'SKJULT DATA'!$B$10:$B$3274,"")</f>
        <v/>
      </c>
    </row>
    <row r="1960" spans="7:7" x14ac:dyDescent="0.35">
      <c r="G1960" t="str">
        <f>_xlfn.XLOOKUP(A1960,'SKJULT DATA'!$O$10:$O$3274,'SKJULT DATA'!$B$10:$B$3274,"")</f>
        <v/>
      </c>
    </row>
    <row r="1961" spans="7:7" x14ac:dyDescent="0.35">
      <c r="G1961" t="str">
        <f>_xlfn.XLOOKUP(A1961,'SKJULT DATA'!$O$10:$O$3274,'SKJULT DATA'!$B$10:$B$3274,"")</f>
        <v/>
      </c>
    </row>
    <row r="1962" spans="7:7" x14ac:dyDescent="0.35">
      <c r="G1962" t="str">
        <f>_xlfn.XLOOKUP(A1962,'SKJULT DATA'!$O$10:$O$3274,'SKJULT DATA'!$B$10:$B$3274,"")</f>
        <v/>
      </c>
    </row>
    <row r="1963" spans="7:7" x14ac:dyDescent="0.35">
      <c r="G1963" t="str">
        <f>_xlfn.XLOOKUP(A1963,'SKJULT DATA'!$O$10:$O$3274,'SKJULT DATA'!$B$10:$B$3274,"")</f>
        <v/>
      </c>
    </row>
    <row r="1964" spans="7:7" x14ac:dyDescent="0.35">
      <c r="G1964" t="str">
        <f>_xlfn.XLOOKUP(A1964,'SKJULT DATA'!$O$10:$O$3274,'SKJULT DATA'!$B$10:$B$3274,"")</f>
        <v/>
      </c>
    </row>
    <row r="1965" spans="7:7" x14ac:dyDescent="0.35">
      <c r="G1965" t="str">
        <f>_xlfn.XLOOKUP(A1965,'SKJULT DATA'!$O$10:$O$3274,'SKJULT DATA'!$B$10:$B$3274,"")</f>
        <v/>
      </c>
    </row>
    <row r="1966" spans="7:7" x14ac:dyDescent="0.35">
      <c r="G1966" t="str">
        <f>_xlfn.XLOOKUP(A1966,'SKJULT DATA'!$O$10:$O$3274,'SKJULT DATA'!$B$10:$B$3274,"")</f>
        <v/>
      </c>
    </row>
    <row r="1967" spans="7:7" x14ac:dyDescent="0.35">
      <c r="G1967" t="str">
        <f>_xlfn.XLOOKUP(A1967,'SKJULT DATA'!$O$10:$O$3274,'SKJULT DATA'!$B$10:$B$3274,"")</f>
        <v/>
      </c>
    </row>
    <row r="1968" spans="7:7" x14ac:dyDescent="0.35">
      <c r="G1968" t="str">
        <f>_xlfn.XLOOKUP(A1968,'SKJULT DATA'!$O$10:$O$3274,'SKJULT DATA'!$B$10:$B$3274,"")</f>
        <v/>
      </c>
    </row>
    <row r="1969" spans="7:7" x14ac:dyDescent="0.35">
      <c r="G1969" t="str">
        <f>_xlfn.XLOOKUP(A1969,'SKJULT DATA'!$O$10:$O$3274,'SKJULT DATA'!$B$10:$B$3274,"")</f>
        <v/>
      </c>
    </row>
    <row r="1970" spans="7:7" x14ac:dyDescent="0.35">
      <c r="G1970" t="str">
        <f>_xlfn.XLOOKUP(A1970,'SKJULT DATA'!$O$10:$O$3274,'SKJULT DATA'!$B$10:$B$3274,"")</f>
        <v/>
      </c>
    </row>
    <row r="1971" spans="7:7" x14ac:dyDescent="0.35">
      <c r="G1971" t="str">
        <f>_xlfn.XLOOKUP(A1971,'SKJULT DATA'!$O$10:$O$3274,'SKJULT DATA'!$B$10:$B$3274,"")</f>
        <v/>
      </c>
    </row>
    <row r="1972" spans="7:7" x14ac:dyDescent="0.35">
      <c r="G1972" t="str">
        <f>_xlfn.XLOOKUP(A1972,'SKJULT DATA'!$O$10:$O$3274,'SKJULT DATA'!$B$10:$B$3274,"")</f>
        <v/>
      </c>
    </row>
    <row r="1973" spans="7:7" x14ac:dyDescent="0.35">
      <c r="G1973" t="str">
        <f>_xlfn.XLOOKUP(A1973,'SKJULT DATA'!$O$10:$O$3274,'SKJULT DATA'!$B$10:$B$3274,"")</f>
        <v/>
      </c>
    </row>
    <row r="1974" spans="7:7" x14ac:dyDescent="0.35">
      <c r="G1974" t="str">
        <f>_xlfn.XLOOKUP(A1974,'SKJULT DATA'!$O$10:$O$3274,'SKJULT DATA'!$B$10:$B$3274,"")</f>
        <v/>
      </c>
    </row>
    <row r="1975" spans="7:7" x14ac:dyDescent="0.35">
      <c r="G1975" t="str">
        <f>_xlfn.XLOOKUP(A1975,'SKJULT DATA'!$O$10:$O$3274,'SKJULT DATA'!$B$10:$B$3274,"")</f>
        <v/>
      </c>
    </row>
    <row r="1976" spans="7:7" x14ac:dyDescent="0.35">
      <c r="G1976" t="str">
        <f>_xlfn.XLOOKUP(A1976,'SKJULT DATA'!$O$10:$O$3274,'SKJULT DATA'!$B$10:$B$3274,"")</f>
        <v/>
      </c>
    </row>
    <row r="1977" spans="7:7" x14ac:dyDescent="0.35">
      <c r="G1977" t="str">
        <f>_xlfn.XLOOKUP(A1977,'SKJULT DATA'!$O$10:$O$3274,'SKJULT DATA'!$B$10:$B$3274,"")</f>
        <v/>
      </c>
    </row>
    <row r="1978" spans="7:7" x14ac:dyDescent="0.35">
      <c r="G1978" t="str">
        <f>_xlfn.XLOOKUP(A1978,'SKJULT DATA'!$O$10:$O$3274,'SKJULT DATA'!$B$10:$B$3274,"")</f>
        <v/>
      </c>
    </row>
    <row r="1979" spans="7:7" x14ac:dyDescent="0.35">
      <c r="G1979" t="str">
        <f>_xlfn.XLOOKUP(A1979,'SKJULT DATA'!$O$10:$O$3274,'SKJULT DATA'!$B$10:$B$3274,"")</f>
        <v/>
      </c>
    </row>
    <row r="1980" spans="7:7" x14ac:dyDescent="0.35">
      <c r="G1980" t="str">
        <f>_xlfn.XLOOKUP(A1980,'SKJULT DATA'!$O$10:$O$3274,'SKJULT DATA'!$B$10:$B$3274,"")</f>
        <v/>
      </c>
    </row>
    <row r="1981" spans="7:7" x14ac:dyDescent="0.35">
      <c r="G1981" t="str">
        <f>_xlfn.XLOOKUP(A1981,'SKJULT DATA'!$O$10:$O$3274,'SKJULT DATA'!$B$10:$B$3274,"")</f>
        <v/>
      </c>
    </row>
    <row r="1982" spans="7:7" x14ac:dyDescent="0.35">
      <c r="G1982" t="str">
        <f>_xlfn.XLOOKUP(A1982,'SKJULT DATA'!$O$10:$O$3274,'SKJULT DATA'!$B$10:$B$3274,"")</f>
        <v/>
      </c>
    </row>
    <row r="1983" spans="7:7" x14ac:dyDescent="0.35">
      <c r="G1983" t="str">
        <f>_xlfn.XLOOKUP(A1983,'SKJULT DATA'!$O$10:$O$3274,'SKJULT DATA'!$B$10:$B$3274,"")</f>
        <v/>
      </c>
    </row>
    <row r="1984" spans="7:7" x14ac:dyDescent="0.35">
      <c r="G1984" t="str">
        <f>_xlfn.XLOOKUP(A1984,'SKJULT DATA'!$O$10:$O$3274,'SKJULT DATA'!$B$10:$B$3274,"")</f>
        <v/>
      </c>
    </row>
    <row r="1985" spans="7:7" x14ac:dyDescent="0.35">
      <c r="G1985" t="str">
        <f>_xlfn.XLOOKUP(A1985,'SKJULT DATA'!$O$10:$O$3274,'SKJULT DATA'!$B$10:$B$3274,"")</f>
        <v/>
      </c>
    </row>
    <row r="1986" spans="7:7" x14ac:dyDescent="0.35">
      <c r="G1986" t="str">
        <f>_xlfn.XLOOKUP(A1986,'SKJULT DATA'!$O$10:$O$3274,'SKJULT DATA'!$B$10:$B$3274,"")</f>
        <v/>
      </c>
    </row>
    <row r="1987" spans="7:7" x14ac:dyDescent="0.35">
      <c r="G1987" t="str">
        <f>_xlfn.XLOOKUP(A1987,'SKJULT DATA'!$O$10:$O$3274,'SKJULT DATA'!$B$10:$B$3274,"")</f>
        <v/>
      </c>
    </row>
    <row r="1988" spans="7:7" x14ac:dyDescent="0.35">
      <c r="G1988" t="str">
        <f>_xlfn.XLOOKUP(A1988,'SKJULT DATA'!$O$10:$O$3274,'SKJULT DATA'!$B$10:$B$3274,"")</f>
        <v/>
      </c>
    </row>
    <row r="1989" spans="7:7" x14ac:dyDescent="0.35">
      <c r="G1989" t="str">
        <f>_xlfn.XLOOKUP(A1989,'SKJULT DATA'!$O$10:$O$3274,'SKJULT DATA'!$B$10:$B$3274,"")</f>
        <v/>
      </c>
    </row>
    <row r="1990" spans="7:7" x14ac:dyDescent="0.35">
      <c r="G1990" t="str">
        <f>_xlfn.XLOOKUP(A1990,'SKJULT DATA'!$O$10:$O$3274,'SKJULT DATA'!$B$10:$B$3274,"")</f>
        <v/>
      </c>
    </row>
    <row r="1991" spans="7:7" x14ac:dyDescent="0.35">
      <c r="G1991" t="str">
        <f>_xlfn.XLOOKUP(A1991,'SKJULT DATA'!$O$10:$O$3274,'SKJULT DATA'!$B$10:$B$3274,"")</f>
        <v/>
      </c>
    </row>
    <row r="1992" spans="7:7" x14ac:dyDescent="0.35">
      <c r="G1992" t="str">
        <f>_xlfn.XLOOKUP(A1992,'SKJULT DATA'!$O$10:$O$3274,'SKJULT DATA'!$B$10:$B$3274,"")</f>
        <v/>
      </c>
    </row>
    <row r="1993" spans="7:7" x14ac:dyDescent="0.35">
      <c r="G1993" t="str">
        <f>_xlfn.XLOOKUP(A1993,'SKJULT DATA'!$O$10:$O$3274,'SKJULT DATA'!$B$10:$B$3274,"")</f>
        <v/>
      </c>
    </row>
    <row r="1994" spans="7:7" x14ac:dyDescent="0.35">
      <c r="G1994" t="str">
        <f>_xlfn.XLOOKUP(A1994,'SKJULT DATA'!$O$10:$O$3274,'SKJULT DATA'!$B$10:$B$3274,"")</f>
        <v/>
      </c>
    </row>
    <row r="1995" spans="7:7" x14ac:dyDescent="0.35">
      <c r="G1995" t="str">
        <f>_xlfn.XLOOKUP(A1995,'SKJULT DATA'!$O$10:$O$3274,'SKJULT DATA'!$B$10:$B$3274,"")</f>
        <v/>
      </c>
    </row>
    <row r="1996" spans="7:7" x14ac:dyDescent="0.35">
      <c r="G1996" t="str">
        <f>_xlfn.XLOOKUP(A1996,'SKJULT DATA'!$O$10:$O$3274,'SKJULT DATA'!$B$10:$B$3274,"")</f>
        <v/>
      </c>
    </row>
    <row r="1997" spans="7:7" x14ac:dyDescent="0.35">
      <c r="G1997" t="str">
        <f>_xlfn.XLOOKUP(A1997,'SKJULT DATA'!$O$10:$O$3274,'SKJULT DATA'!$B$10:$B$3274,"")</f>
        <v/>
      </c>
    </row>
    <row r="1998" spans="7:7" x14ac:dyDescent="0.35">
      <c r="G1998" t="str">
        <f>_xlfn.XLOOKUP(A1998,'SKJULT DATA'!$O$10:$O$3274,'SKJULT DATA'!$B$10:$B$3274,"")</f>
        <v/>
      </c>
    </row>
    <row r="1999" spans="7:7" x14ac:dyDescent="0.35">
      <c r="G1999" t="str">
        <f>_xlfn.XLOOKUP(A1999,'SKJULT DATA'!$O$10:$O$3274,'SKJULT DATA'!$B$10:$B$3274,"")</f>
        <v/>
      </c>
    </row>
    <row r="2000" spans="7:7" x14ac:dyDescent="0.35">
      <c r="G2000" t="str">
        <f>_xlfn.XLOOKUP(A2000,'SKJULT DATA'!$O$10:$O$3274,'SKJULT DATA'!$B$10:$B$3274,"")</f>
        <v/>
      </c>
    </row>
    <row r="2001" spans="7:7" x14ac:dyDescent="0.35">
      <c r="G2001" t="str">
        <f>_xlfn.XLOOKUP(A2001,'SKJULT DATA'!$O$10:$O$3274,'SKJULT DATA'!$B$10:$B$3274,"")</f>
        <v/>
      </c>
    </row>
    <row r="2002" spans="7:7" x14ac:dyDescent="0.35">
      <c r="G2002" t="str">
        <f>_xlfn.XLOOKUP(A2002,'SKJULT DATA'!$O$10:$O$3274,'SKJULT DATA'!$B$10:$B$3274,"")</f>
        <v/>
      </c>
    </row>
    <row r="2003" spans="7:7" x14ac:dyDescent="0.35">
      <c r="G2003" t="str">
        <f>_xlfn.XLOOKUP(A2003,'SKJULT DATA'!$O$10:$O$3274,'SKJULT DATA'!$B$10:$B$3274,"")</f>
        <v/>
      </c>
    </row>
    <row r="2004" spans="7:7" x14ac:dyDescent="0.35">
      <c r="G2004" t="str">
        <f>_xlfn.XLOOKUP(A2004,'SKJULT DATA'!$O$10:$O$3274,'SKJULT DATA'!$B$10:$B$3274,"")</f>
        <v/>
      </c>
    </row>
    <row r="2005" spans="7:7" x14ac:dyDescent="0.35">
      <c r="G2005" t="str">
        <f>_xlfn.XLOOKUP(A2005,'SKJULT DATA'!$O$10:$O$3274,'SKJULT DATA'!$B$10:$B$3274,"")</f>
        <v/>
      </c>
    </row>
    <row r="2006" spans="7:7" x14ac:dyDescent="0.35">
      <c r="G2006" t="str">
        <f>_xlfn.XLOOKUP(A2006,'SKJULT DATA'!$O$10:$O$3274,'SKJULT DATA'!$B$10:$B$3274,"")</f>
        <v/>
      </c>
    </row>
    <row r="2007" spans="7:7" x14ac:dyDescent="0.35">
      <c r="G2007" t="str">
        <f>_xlfn.XLOOKUP(A2007,'SKJULT DATA'!$O$10:$O$3274,'SKJULT DATA'!$B$10:$B$3274,"")</f>
        <v/>
      </c>
    </row>
    <row r="2008" spans="7:7" x14ac:dyDescent="0.35">
      <c r="G2008" t="str">
        <f>_xlfn.XLOOKUP(A2008,'SKJULT DATA'!$O$10:$O$3274,'SKJULT DATA'!$B$10:$B$3274,"")</f>
        <v/>
      </c>
    </row>
    <row r="2009" spans="7:7" x14ac:dyDescent="0.35">
      <c r="G2009" t="str">
        <f>_xlfn.XLOOKUP(A2009,'SKJULT DATA'!$O$10:$O$3274,'SKJULT DATA'!$B$10:$B$3274,"")</f>
        <v/>
      </c>
    </row>
    <row r="2010" spans="7:7" x14ac:dyDescent="0.35">
      <c r="G2010" t="str">
        <f>_xlfn.XLOOKUP(A2010,'SKJULT DATA'!$O$10:$O$3274,'SKJULT DATA'!$B$10:$B$3274,"")</f>
        <v/>
      </c>
    </row>
    <row r="2011" spans="7:7" x14ac:dyDescent="0.35">
      <c r="G2011" t="str">
        <f>_xlfn.XLOOKUP(A2011,'SKJULT DATA'!$O$10:$O$3274,'SKJULT DATA'!$B$10:$B$3274,"")</f>
        <v/>
      </c>
    </row>
    <row r="2012" spans="7:7" x14ac:dyDescent="0.35">
      <c r="G2012" t="str">
        <f>_xlfn.XLOOKUP(A2012,'SKJULT DATA'!$O$10:$O$3274,'SKJULT DATA'!$B$10:$B$3274,"")</f>
        <v/>
      </c>
    </row>
    <row r="2013" spans="7:7" x14ac:dyDescent="0.35">
      <c r="G2013" t="str">
        <f>_xlfn.XLOOKUP(A2013,'SKJULT DATA'!$O$10:$O$3274,'SKJULT DATA'!$B$10:$B$3274,"")</f>
        <v/>
      </c>
    </row>
    <row r="2014" spans="7:7" x14ac:dyDescent="0.35">
      <c r="G2014" t="str">
        <f>_xlfn.XLOOKUP(A2014,'SKJULT DATA'!$O$10:$O$3274,'SKJULT DATA'!$B$10:$B$3274,"")</f>
        <v/>
      </c>
    </row>
    <row r="2015" spans="7:7" x14ac:dyDescent="0.35">
      <c r="G2015" t="str">
        <f>_xlfn.XLOOKUP(A2015,'SKJULT DATA'!$O$10:$O$3274,'SKJULT DATA'!$B$10:$B$3274,"")</f>
        <v/>
      </c>
    </row>
    <row r="2016" spans="7:7" x14ac:dyDescent="0.35">
      <c r="G2016" t="str">
        <f>_xlfn.XLOOKUP(A2016,'SKJULT DATA'!$O$10:$O$3274,'SKJULT DATA'!$B$10:$B$3274,"")</f>
        <v/>
      </c>
    </row>
    <row r="2017" spans="7:7" x14ac:dyDescent="0.35">
      <c r="G2017" t="str">
        <f>_xlfn.XLOOKUP(A2017,'SKJULT DATA'!$O$10:$O$3274,'SKJULT DATA'!$B$10:$B$3274,"")</f>
        <v/>
      </c>
    </row>
    <row r="2018" spans="7:7" x14ac:dyDescent="0.35">
      <c r="G2018" t="str">
        <f>_xlfn.XLOOKUP(A2018,'SKJULT DATA'!$O$10:$O$3274,'SKJULT DATA'!$B$10:$B$3274,"")</f>
        <v/>
      </c>
    </row>
    <row r="2019" spans="7:7" x14ac:dyDescent="0.35">
      <c r="G2019" t="str">
        <f>_xlfn.XLOOKUP(A2019,'SKJULT DATA'!$O$10:$O$3274,'SKJULT DATA'!$B$10:$B$3274,"")</f>
        <v/>
      </c>
    </row>
    <row r="2020" spans="7:7" x14ac:dyDescent="0.35">
      <c r="G2020" t="str">
        <f>_xlfn.XLOOKUP(A2020,'SKJULT DATA'!$O$10:$O$3274,'SKJULT DATA'!$B$10:$B$3274,"")</f>
        <v/>
      </c>
    </row>
    <row r="2021" spans="7:7" x14ac:dyDescent="0.35">
      <c r="G2021" t="str">
        <f>_xlfn.XLOOKUP(A2021,'SKJULT DATA'!$O$10:$O$3274,'SKJULT DATA'!$B$10:$B$3274,"")</f>
        <v/>
      </c>
    </row>
    <row r="2022" spans="7:7" x14ac:dyDescent="0.35">
      <c r="G2022" t="str">
        <f>_xlfn.XLOOKUP(A2022,'SKJULT DATA'!$O$10:$O$3274,'SKJULT DATA'!$B$10:$B$3274,"")</f>
        <v/>
      </c>
    </row>
    <row r="2023" spans="7:7" x14ac:dyDescent="0.35">
      <c r="G2023" t="str">
        <f>_xlfn.XLOOKUP(A2023,'SKJULT DATA'!$O$10:$O$3274,'SKJULT DATA'!$B$10:$B$3274,"")</f>
        <v/>
      </c>
    </row>
    <row r="2024" spans="7:7" x14ac:dyDescent="0.35">
      <c r="G2024" t="str">
        <f>_xlfn.XLOOKUP(A2024,'SKJULT DATA'!$O$10:$O$3274,'SKJULT DATA'!$B$10:$B$3274,"")</f>
        <v/>
      </c>
    </row>
    <row r="2025" spans="7:7" x14ac:dyDescent="0.35">
      <c r="G2025" t="str">
        <f>_xlfn.XLOOKUP(A2025,'SKJULT DATA'!$O$10:$O$3274,'SKJULT DATA'!$B$10:$B$3274,"")</f>
        <v/>
      </c>
    </row>
    <row r="2026" spans="7:7" x14ac:dyDescent="0.35">
      <c r="G2026" t="str">
        <f>_xlfn.XLOOKUP(A2026,'SKJULT DATA'!$O$10:$O$3274,'SKJULT DATA'!$B$10:$B$3274,"")</f>
        <v/>
      </c>
    </row>
    <row r="2027" spans="7:7" x14ac:dyDescent="0.35">
      <c r="G2027" t="str">
        <f>_xlfn.XLOOKUP(A2027,'SKJULT DATA'!$O$10:$O$3274,'SKJULT DATA'!$B$10:$B$3274,"")</f>
        <v/>
      </c>
    </row>
    <row r="2028" spans="7:7" x14ac:dyDescent="0.35">
      <c r="G2028" t="str">
        <f>_xlfn.XLOOKUP(A2028,'SKJULT DATA'!$O$10:$O$3274,'SKJULT DATA'!$B$10:$B$3274,"")</f>
        <v/>
      </c>
    </row>
    <row r="2029" spans="7:7" x14ac:dyDescent="0.35">
      <c r="G2029" t="str">
        <f>_xlfn.XLOOKUP(A2029,'SKJULT DATA'!$O$10:$O$3274,'SKJULT DATA'!$B$10:$B$3274,"")</f>
        <v/>
      </c>
    </row>
    <row r="2030" spans="7:7" x14ac:dyDescent="0.35">
      <c r="G2030" t="str">
        <f>_xlfn.XLOOKUP(A2030,'SKJULT DATA'!$O$10:$O$3274,'SKJULT DATA'!$B$10:$B$3274,"")</f>
        <v/>
      </c>
    </row>
    <row r="2031" spans="7:7" x14ac:dyDescent="0.35">
      <c r="G2031" t="str">
        <f>_xlfn.XLOOKUP(A2031,'SKJULT DATA'!$O$10:$O$3274,'SKJULT DATA'!$B$10:$B$3274,"")</f>
        <v/>
      </c>
    </row>
    <row r="2032" spans="7:7" x14ac:dyDescent="0.35">
      <c r="G2032" t="str">
        <f>_xlfn.XLOOKUP(A2032,'SKJULT DATA'!$O$10:$O$3274,'SKJULT DATA'!$B$10:$B$3274,"")</f>
        <v/>
      </c>
    </row>
    <row r="2033" spans="7:7" x14ac:dyDescent="0.35">
      <c r="G2033" t="str">
        <f>_xlfn.XLOOKUP(A2033,'SKJULT DATA'!$O$10:$O$3274,'SKJULT DATA'!$B$10:$B$3274,"")</f>
        <v/>
      </c>
    </row>
    <row r="2034" spans="7:7" x14ac:dyDescent="0.35">
      <c r="G2034" t="str">
        <f>_xlfn.XLOOKUP(A2034,'SKJULT DATA'!$O$10:$O$3274,'SKJULT DATA'!$B$10:$B$3274,"")</f>
        <v/>
      </c>
    </row>
    <row r="2035" spans="7:7" x14ac:dyDescent="0.35">
      <c r="G2035" t="str">
        <f>_xlfn.XLOOKUP(A2035,'SKJULT DATA'!$O$10:$O$3274,'SKJULT DATA'!$B$10:$B$3274,"")</f>
        <v/>
      </c>
    </row>
    <row r="2036" spans="7:7" x14ac:dyDescent="0.35">
      <c r="G2036" t="str">
        <f>_xlfn.XLOOKUP(A2036,'SKJULT DATA'!$O$10:$O$3274,'SKJULT DATA'!$B$10:$B$3274,"")</f>
        <v/>
      </c>
    </row>
    <row r="2037" spans="7:7" x14ac:dyDescent="0.35">
      <c r="G2037" t="str">
        <f>_xlfn.XLOOKUP(A2037,'SKJULT DATA'!$O$10:$O$3274,'SKJULT DATA'!$B$10:$B$3274,"")</f>
        <v/>
      </c>
    </row>
    <row r="2038" spans="7:7" x14ac:dyDescent="0.35">
      <c r="G2038" t="str">
        <f>_xlfn.XLOOKUP(A2038,'SKJULT DATA'!$O$10:$O$3274,'SKJULT DATA'!$B$10:$B$3274,"")</f>
        <v/>
      </c>
    </row>
    <row r="2039" spans="7:7" x14ac:dyDescent="0.35">
      <c r="G2039" t="str">
        <f>_xlfn.XLOOKUP(A2039,'SKJULT DATA'!$O$10:$O$3274,'SKJULT DATA'!$B$10:$B$3274,"")</f>
        <v/>
      </c>
    </row>
    <row r="2040" spans="7:7" x14ac:dyDescent="0.35">
      <c r="G2040" t="str">
        <f>_xlfn.XLOOKUP(A2040,'SKJULT DATA'!$O$10:$O$3274,'SKJULT DATA'!$B$10:$B$3274,"")</f>
        <v/>
      </c>
    </row>
    <row r="2041" spans="7:7" x14ac:dyDescent="0.35">
      <c r="G2041" t="str">
        <f>_xlfn.XLOOKUP(A2041,'SKJULT DATA'!$O$10:$O$3274,'SKJULT DATA'!$B$10:$B$3274,"")</f>
        <v/>
      </c>
    </row>
    <row r="2042" spans="7:7" x14ac:dyDescent="0.35">
      <c r="G2042" t="str">
        <f>_xlfn.XLOOKUP(A2042,'SKJULT DATA'!$O$10:$O$3274,'SKJULT DATA'!$B$10:$B$3274,"")</f>
        <v/>
      </c>
    </row>
    <row r="2043" spans="7:7" x14ac:dyDescent="0.35">
      <c r="G2043" t="str">
        <f>_xlfn.XLOOKUP(A2043,'SKJULT DATA'!$O$10:$O$3274,'SKJULT DATA'!$B$10:$B$3274,"")</f>
        <v/>
      </c>
    </row>
    <row r="2044" spans="7:7" x14ac:dyDescent="0.35">
      <c r="G2044" t="str">
        <f>_xlfn.XLOOKUP(A2044,'SKJULT DATA'!$O$10:$O$3274,'SKJULT DATA'!$B$10:$B$3274,"")</f>
        <v/>
      </c>
    </row>
    <row r="2045" spans="7:7" x14ac:dyDescent="0.35">
      <c r="G2045" t="str">
        <f>_xlfn.XLOOKUP(A2045,'SKJULT DATA'!$O$10:$O$3274,'SKJULT DATA'!$B$10:$B$3274,"")</f>
        <v/>
      </c>
    </row>
    <row r="2046" spans="7:7" x14ac:dyDescent="0.35">
      <c r="G2046" t="str">
        <f>_xlfn.XLOOKUP(A2046,'SKJULT DATA'!$O$10:$O$3274,'SKJULT DATA'!$B$10:$B$3274,"")</f>
        <v/>
      </c>
    </row>
    <row r="2047" spans="7:7" x14ac:dyDescent="0.35">
      <c r="G2047" t="str">
        <f>_xlfn.XLOOKUP(A2047,'SKJULT DATA'!$O$10:$O$3274,'SKJULT DATA'!$B$10:$B$3274,"")</f>
        <v/>
      </c>
    </row>
    <row r="2048" spans="7:7" x14ac:dyDescent="0.35">
      <c r="G2048" t="str">
        <f>_xlfn.XLOOKUP(A2048,'SKJULT DATA'!$O$10:$O$3274,'SKJULT DATA'!$B$10:$B$3274,"")</f>
        <v/>
      </c>
    </row>
    <row r="2049" spans="7:7" x14ac:dyDescent="0.35">
      <c r="G2049" t="str">
        <f>_xlfn.XLOOKUP(A2049,'SKJULT DATA'!$O$10:$O$3274,'SKJULT DATA'!$B$10:$B$3274,"")</f>
        <v/>
      </c>
    </row>
    <row r="2050" spans="7:7" x14ac:dyDescent="0.35">
      <c r="G2050" t="str">
        <f>_xlfn.XLOOKUP(A2050,'SKJULT DATA'!$O$10:$O$3274,'SKJULT DATA'!$B$10:$B$3274,"")</f>
        <v/>
      </c>
    </row>
    <row r="2051" spans="7:7" x14ac:dyDescent="0.35">
      <c r="G2051" t="str">
        <f>_xlfn.XLOOKUP(A2051,'SKJULT DATA'!$O$10:$O$3274,'SKJULT DATA'!$B$10:$B$3274,"")</f>
        <v/>
      </c>
    </row>
    <row r="2052" spans="7:7" x14ac:dyDescent="0.35">
      <c r="G2052" t="str">
        <f>_xlfn.XLOOKUP(A2052,'SKJULT DATA'!$O$10:$O$3274,'SKJULT DATA'!$B$10:$B$3274,"")</f>
        <v/>
      </c>
    </row>
    <row r="2053" spans="7:7" x14ac:dyDescent="0.35">
      <c r="G2053" t="str">
        <f>_xlfn.XLOOKUP(A2053,'SKJULT DATA'!$O$10:$O$3274,'SKJULT DATA'!$B$10:$B$3274,"")</f>
        <v/>
      </c>
    </row>
    <row r="2054" spans="7:7" x14ac:dyDescent="0.35">
      <c r="G2054" t="str">
        <f>_xlfn.XLOOKUP(A2054,'SKJULT DATA'!$O$10:$O$3274,'SKJULT DATA'!$B$10:$B$3274,"")</f>
        <v/>
      </c>
    </row>
    <row r="2055" spans="7:7" x14ac:dyDescent="0.35">
      <c r="G2055" t="str">
        <f>_xlfn.XLOOKUP(A2055,'SKJULT DATA'!$O$10:$O$3274,'SKJULT DATA'!$B$10:$B$3274,"")</f>
        <v/>
      </c>
    </row>
    <row r="2056" spans="7:7" x14ac:dyDescent="0.35">
      <c r="G2056" t="str">
        <f>_xlfn.XLOOKUP(A2056,'SKJULT DATA'!$O$10:$O$3274,'SKJULT DATA'!$B$10:$B$3274,"")</f>
        <v/>
      </c>
    </row>
    <row r="2057" spans="7:7" x14ac:dyDescent="0.35">
      <c r="G2057" t="str">
        <f>_xlfn.XLOOKUP(A2057,'SKJULT DATA'!$O$10:$O$3274,'SKJULT DATA'!$B$10:$B$3274,"")</f>
        <v/>
      </c>
    </row>
    <row r="2058" spans="7:7" x14ac:dyDescent="0.35">
      <c r="G2058" t="str">
        <f>_xlfn.XLOOKUP(A2058,'SKJULT DATA'!$O$10:$O$3274,'SKJULT DATA'!$B$10:$B$3274,"")</f>
        <v/>
      </c>
    </row>
    <row r="2059" spans="7:7" x14ac:dyDescent="0.35">
      <c r="G2059" t="str">
        <f>_xlfn.XLOOKUP(A2059,'SKJULT DATA'!$O$10:$O$3274,'SKJULT DATA'!$B$10:$B$3274,"")</f>
        <v/>
      </c>
    </row>
    <row r="2060" spans="7:7" x14ac:dyDescent="0.35">
      <c r="G2060" t="str">
        <f>_xlfn.XLOOKUP(A2060,'SKJULT DATA'!$O$10:$O$3274,'SKJULT DATA'!$B$10:$B$3274,"")</f>
        <v/>
      </c>
    </row>
    <row r="2061" spans="7:7" x14ac:dyDescent="0.35">
      <c r="G2061" t="str">
        <f>_xlfn.XLOOKUP(A2061,'SKJULT DATA'!$O$10:$O$3274,'SKJULT DATA'!$B$10:$B$3274,"")</f>
        <v/>
      </c>
    </row>
    <row r="2062" spans="7:7" x14ac:dyDescent="0.35">
      <c r="G2062" t="str">
        <f>_xlfn.XLOOKUP(A2062,'SKJULT DATA'!$O$10:$O$3274,'SKJULT DATA'!$B$10:$B$3274,"")</f>
        <v/>
      </c>
    </row>
    <row r="2063" spans="7:7" x14ac:dyDescent="0.35">
      <c r="G2063" t="str">
        <f>_xlfn.XLOOKUP(A2063,'SKJULT DATA'!$O$10:$O$3274,'SKJULT DATA'!$B$10:$B$3274,"")</f>
        <v/>
      </c>
    </row>
    <row r="2064" spans="7:7" x14ac:dyDescent="0.35">
      <c r="G2064" t="str">
        <f>_xlfn.XLOOKUP(A2064,'SKJULT DATA'!$O$10:$O$3274,'SKJULT DATA'!$B$10:$B$3274,"")</f>
        <v/>
      </c>
    </row>
    <row r="2065" spans="7:7" x14ac:dyDescent="0.35">
      <c r="G2065" t="str">
        <f>_xlfn.XLOOKUP(A2065,'SKJULT DATA'!$O$10:$O$3274,'SKJULT DATA'!$B$10:$B$3274,"")</f>
        <v/>
      </c>
    </row>
    <row r="2066" spans="7:7" x14ac:dyDescent="0.35">
      <c r="G2066" t="str">
        <f>_xlfn.XLOOKUP(A2066,'SKJULT DATA'!$O$10:$O$3274,'SKJULT DATA'!$B$10:$B$3274,"")</f>
        <v/>
      </c>
    </row>
    <row r="2067" spans="7:7" x14ac:dyDescent="0.35">
      <c r="G2067" t="str">
        <f>_xlfn.XLOOKUP(A2067,'SKJULT DATA'!$O$10:$O$3274,'SKJULT DATA'!$B$10:$B$3274,"")</f>
        <v/>
      </c>
    </row>
    <row r="2068" spans="7:7" x14ac:dyDescent="0.35">
      <c r="G2068" t="str">
        <f>_xlfn.XLOOKUP(A2068,'SKJULT DATA'!$O$10:$O$3274,'SKJULT DATA'!$B$10:$B$3274,"")</f>
        <v/>
      </c>
    </row>
    <row r="2069" spans="7:7" x14ac:dyDescent="0.35">
      <c r="G2069" t="str">
        <f>_xlfn.XLOOKUP(A2069,'SKJULT DATA'!$O$10:$O$3274,'SKJULT DATA'!$B$10:$B$3274,"")</f>
        <v/>
      </c>
    </row>
    <row r="2070" spans="7:7" x14ac:dyDescent="0.35">
      <c r="G2070" t="str">
        <f>_xlfn.XLOOKUP(A2070,'SKJULT DATA'!$O$10:$O$3274,'SKJULT DATA'!$B$10:$B$3274,"")</f>
        <v/>
      </c>
    </row>
    <row r="2071" spans="7:7" x14ac:dyDescent="0.35">
      <c r="G2071" t="str">
        <f>_xlfn.XLOOKUP(A2071,'SKJULT DATA'!$O$10:$O$3274,'SKJULT DATA'!$B$10:$B$3274,"")</f>
        <v/>
      </c>
    </row>
    <row r="2072" spans="7:7" x14ac:dyDescent="0.35">
      <c r="G2072" t="str">
        <f>_xlfn.XLOOKUP(A2072,'SKJULT DATA'!$O$10:$O$3274,'SKJULT DATA'!$B$10:$B$3274,"")</f>
        <v/>
      </c>
    </row>
    <row r="2073" spans="7:7" x14ac:dyDescent="0.35">
      <c r="G2073" t="str">
        <f>_xlfn.XLOOKUP(A2073,'SKJULT DATA'!$O$10:$O$3274,'SKJULT DATA'!$B$10:$B$3274,"")</f>
        <v/>
      </c>
    </row>
    <row r="2074" spans="7:7" x14ac:dyDescent="0.35">
      <c r="G2074" t="str">
        <f>_xlfn.XLOOKUP(A2074,'SKJULT DATA'!$O$10:$O$3274,'SKJULT DATA'!$B$10:$B$3274,"")</f>
        <v/>
      </c>
    </row>
    <row r="2075" spans="7:7" x14ac:dyDescent="0.35">
      <c r="G2075" t="str">
        <f>_xlfn.XLOOKUP(A2075,'SKJULT DATA'!$O$10:$O$3274,'SKJULT DATA'!$B$10:$B$3274,"")</f>
        <v/>
      </c>
    </row>
    <row r="2076" spans="7:7" x14ac:dyDescent="0.35">
      <c r="G2076" t="str">
        <f>_xlfn.XLOOKUP(A2076,'SKJULT DATA'!$O$10:$O$3274,'SKJULT DATA'!$B$10:$B$3274,"")</f>
        <v/>
      </c>
    </row>
    <row r="2077" spans="7:7" x14ac:dyDescent="0.35">
      <c r="G2077" t="str">
        <f>_xlfn.XLOOKUP(A2077,'SKJULT DATA'!$O$10:$O$3274,'SKJULT DATA'!$B$10:$B$3274,"")</f>
        <v/>
      </c>
    </row>
    <row r="2078" spans="7:7" x14ac:dyDescent="0.35">
      <c r="G2078" t="str">
        <f>_xlfn.XLOOKUP(A2078,'SKJULT DATA'!$O$10:$O$3274,'SKJULT DATA'!$B$10:$B$3274,"")</f>
        <v/>
      </c>
    </row>
    <row r="2079" spans="7:7" x14ac:dyDescent="0.35">
      <c r="G2079" t="str">
        <f>_xlfn.XLOOKUP(A2079,'SKJULT DATA'!$O$10:$O$3274,'SKJULT DATA'!$B$10:$B$3274,"")</f>
        <v/>
      </c>
    </row>
    <row r="2080" spans="7:7" x14ac:dyDescent="0.35">
      <c r="G2080" t="str">
        <f>_xlfn.XLOOKUP(A2080,'SKJULT DATA'!$O$10:$O$3274,'SKJULT DATA'!$B$10:$B$3274,"")</f>
        <v/>
      </c>
    </row>
    <row r="2081" spans="7:7" x14ac:dyDescent="0.35">
      <c r="G2081" t="str">
        <f>_xlfn.XLOOKUP(A2081,'SKJULT DATA'!$O$10:$O$3274,'SKJULT DATA'!$B$10:$B$3274,"")</f>
        <v/>
      </c>
    </row>
    <row r="2082" spans="7:7" x14ac:dyDescent="0.35">
      <c r="G2082" t="str">
        <f>_xlfn.XLOOKUP(A2082,'SKJULT DATA'!$O$10:$O$3274,'SKJULT DATA'!$B$10:$B$3274,"")</f>
        <v/>
      </c>
    </row>
    <row r="2083" spans="7:7" x14ac:dyDescent="0.35">
      <c r="G2083" t="str">
        <f>_xlfn.XLOOKUP(A2083,'SKJULT DATA'!$O$10:$O$3274,'SKJULT DATA'!$B$10:$B$3274,"")</f>
        <v/>
      </c>
    </row>
    <row r="2084" spans="7:7" x14ac:dyDescent="0.35">
      <c r="G2084" t="str">
        <f>_xlfn.XLOOKUP(A2084,'SKJULT DATA'!$O$10:$O$3274,'SKJULT DATA'!$B$10:$B$3274,"")</f>
        <v/>
      </c>
    </row>
    <row r="2085" spans="7:7" x14ac:dyDescent="0.35">
      <c r="G2085" t="str">
        <f>_xlfn.XLOOKUP(A2085,'SKJULT DATA'!$O$10:$O$3274,'SKJULT DATA'!$B$10:$B$3274,"")</f>
        <v/>
      </c>
    </row>
    <row r="2086" spans="7:7" x14ac:dyDescent="0.35">
      <c r="G2086" t="str">
        <f>_xlfn.XLOOKUP(A2086,'SKJULT DATA'!$O$10:$O$3274,'SKJULT DATA'!$B$10:$B$3274,"")</f>
        <v/>
      </c>
    </row>
    <row r="2087" spans="7:7" x14ac:dyDescent="0.35">
      <c r="G2087" t="str">
        <f>_xlfn.XLOOKUP(A2087,'SKJULT DATA'!$O$10:$O$3274,'SKJULT DATA'!$B$10:$B$3274,"")</f>
        <v/>
      </c>
    </row>
    <row r="2088" spans="7:7" x14ac:dyDescent="0.35">
      <c r="G2088" t="str">
        <f>_xlfn.XLOOKUP(A2088,'SKJULT DATA'!$O$10:$O$3274,'SKJULT DATA'!$B$10:$B$3274,"")</f>
        <v/>
      </c>
    </row>
    <row r="2089" spans="7:7" x14ac:dyDescent="0.35">
      <c r="G2089" t="str">
        <f>_xlfn.XLOOKUP(A2089,'SKJULT DATA'!$O$10:$O$3274,'SKJULT DATA'!$B$10:$B$3274,"")</f>
        <v/>
      </c>
    </row>
    <row r="2090" spans="7:7" x14ac:dyDescent="0.35">
      <c r="G2090" t="str">
        <f>_xlfn.XLOOKUP(A2090,'SKJULT DATA'!$O$10:$O$3274,'SKJULT DATA'!$B$10:$B$3274,"")</f>
        <v/>
      </c>
    </row>
    <row r="2091" spans="7:7" x14ac:dyDescent="0.35">
      <c r="G2091" t="str">
        <f>_xlfn.XLOOKUP(A2091,'SKJULT DATA'!$O$10:$O$3274,'SKJULT DATA'!$B$10:$B$3274,"")</f>
        <v/>
      </c>
    </row>
    <row r="2092" spans="7:7" x14ac:dyDescent="0.35">
      <c r="G2092" t="str">
        <f>_xlfn.XLOOKUP(A2092,'SKJULT DATA'!$O$10:$O$3274,'SKJULT DATA'!$B$10:$B$3274,"")</f>
        <v/>
      </c>
    </row>
    <row r="2093" spans="7:7" x14ac:dyDescent="0.35">
      <c r="G2093" t="str">
        <f>_xlfn.XLOOKUP(A2093,'SKJULT DATA'!$O$10:$O$3274,'SKJULT DATA'!$B$10:$B$3274,"")</f>
        <v/>
      </c>
    </row>
    <row r="2094" spans="7:7" x14ac:dyDescent="0.35">
      <c r="G2094" t="str">
        <f>_xlfn.XLOOKUP(A2094,'SKJULT DATA'!$O$10:$O$3274,'SKJULT DATA'!$B$10:$B$3274,"")</f>
        <v/>
      </c>
    </row>
    <row r="2095" spans="7:7" x14ac:dyDescent="0.35">
      <c r="G2095" t="str">
        <f>_xlfn.XLOOKUP(A2095,'SKJULT DATA'!$O$10:$O$3274,'SKJULT DATA'!$B$10:$B$3274,"")</f>
        <v/>
      </c>
    </row>
    <row r="2096" spans="7:7" x14ac:dyDescent="0.35">
      <c r="G2096" t="str">
        <f>_xlfn.XLOOKUP(A2096,'SKJULT DATA'!$O$10:$O$3274,'SKJULT DATA'!$B$10:$B$3274,"")</f>
        <v/>
      </c>
    </row>
    <row r="2097" spans="7:7" x14ac:dyDescent="0.35">
      <c r="G2097" t="str">
        <f>_xlfn.XLOOKUP(A2097,'SKJULT DATA'!$O$10:$O$3274,'SKJULT DATA'!$B$10:$B$3274,"")</f>
        <v/>
      </c>
    </row>
    <row r="2098" spans="7:7" x14ac:dyDescent="0.35">
      <c r="G2098" t="str">
        <f>_xlfn.XLOOKUP(A2098,'SKJULT DATA'!$O$10:$O$3274,'SKJULT DATA'!$B$10:$B$3274,"")</f>
        <v/>
      </c>
    </row>
    <row r="2099" spans="7:7" x14ac:dyDescent="0.35">
      <c r="G2099" t="str">
        <f>_xlfn.XLOOKUP(A2099,'SKJULT DATA'!$O$10:$O$3274,'SKJULT DATA'!$B$10:$B$3274,"")</f>
        <v/>
      </c>
    </row>
    <row r="2100" spans="7:7" x14ac:dyDescent="0.35">
      <c r="G2100" t="str">
        <f>_xlfn.XLOOKUP(A2100,'SKJULT DATA'!$O$10:$O$3274,'SKJULT DATA'!$B$10:$B$3274,"")</f>
        <v/>
      </c>
    </row>
    <row r="2101" spans="7:7" x14ac:dyDescent="0.35">
      <c r="G2101" t="str">
        <f>_xlfn.XLOOKUP(A2101,'SKJULT DATA'!$O$10:$O$3274,'SKJULT DATA'!$B$10:$B$3274,"")</f>
        <v/>
      </c>
    </row>
    <row r="2102" spans="7:7" x14ac:dyDescent="0.35">
      <c r="G2102" t="str">
        <f>_xlfn.XLOOKUP(A2102,'SKJULT DATA'!$O$10:$O$3274,'SKJULT DATA'!$B$10:$B$3274,"")</f>
        <v/>
      </c>
    </row>
    <row r="2103" spans="7:7" x14ac:dyDescent="0.35">
      <c r="G2103" t="str">
        <f>_xlfn.XLOOKUP(A2103,'SKJULT DATA'!$O$10:$O$3274,'SKJULT DATA'!$B$10:$B$3274,"")</f>
        <v/>
      </c>
    </row>
    <row r="2104" spans="7:7" x14ac:dyDescent="0.35">
      <c r="G2104" t="str">
        <f>_xlfn.XLOOKUP(A2104,'SKJULT DATA'!$O$10:$O$3274,'SKJULT DATA'!$B$10:$B$3274,"")</f>
        <v/>
      </c>
    </row>
    <row r="2105" spans="7:7" x14ac:dyDescent="0.35">
      <c r="G2105" t="str">
        <f>_xlfn.XLOOKUP(A2105,'SKJULT DATA'!$O$10:$O$3274,'SKJULT DATA'!$B$10:$B$3274,"")</f>
        <v/>
      </c>
    </row>
    <row r="2106" spans="7:7" x14ac:dyDescent="0.35">
      <c r="G2106" t="str">
        <f>_xlfn.XLOOKUP(A2106,'SKJULT DATA'!$O$10:$O$3274,'SKJULT DATA'!$B$10:$B$3274,"")</f>
        <v/>
      </c>
    </row>
    <row r="2107" spans="7:7" x14ac:dyDescent="0.35">
      <c r="G2107" t="str">
        <f>_xlfn.XLOOKUP(A2107,'SKJULT DATA'!$O$10:$O$3274,'SKJULT DATA'!$B$10:$B$3274,"")</f>
        <v/>
      </c>
    </row>
    <row r="2108" spans="7:7" x14ac:dyDescent="0.35">
      <c r="G2108" t="str">
        <f>_xlfn.XLOOKUP(A2108,'SKJULT DATA'!$O$10:$O$3274,'SKJULT DATA'!$B$10:$B$3274,"")</f>
        <v/>
      </c>
    </row>
    <row r="2109" spans="7:7" x14ac:dyDescent="0.35">
      <c r="G2109" t="str">
        <f>_xlfn.XLOOKUP(A2109,'SKJULT DATA'!$O$10:$O$3274,'SKJULT DATA'!$B$10:$B$3274,"")</f>
        <v/>
      </c>
    </row>
    <row r="2110" spans="7:7" x14ac:dyDescent="0.35">
      <c r="G2110" t="str">
        <f>_xlfn.XLOOKUP(A2110,'SKJULT DATA'!$O$10:$O$3274,'SKJULT DATA'!$B$10:$B$3274,"")</f>
        <v/>
      </c>
    </row>
    <row r="2111" spans="7:7" x14ac:dyDescent="0.35">
      <c r="G2111" t="str">
        <f>_xlfn.XLOOKUP(A2111,'SKJULT DATA'!$O$10:$O$3274,'SKJULT DATA'!$B$10:$B$3274,"")</f>
        <v/>
      </c>
    </row>
    <row r="2112" spans="7:7" x14ac:dyDescent="0.35">
      <c r="G2112" t="str">
        <f>_xlfn.XLOOKUP(A2112,'SKJULT DATA'!$O$10:$O$3274,'SKJULT DATA'!$B$10:$B$3274,"")</f>
        <v/>
      </c>
    </row>
    <row r="2113" spans="7:7" x14ac:dyDescent="0.35">
      <c r="G2113" t="str">
        <f>_xlfn.XLOOKUP(A2113,'SKJULT DATA'!$O$10:$O$3274,'SKJULT DATA'!$B$10:$B$3274,"")</f>
        <v/>
      </c>
    </row>
    <row r="2114" spans="7:7" x14ac:dyDescent="0.35">
      <c r="G2114" t="str">
        <f>_xlfn.XLOOKUP(A2114,'SKJULT DATA'!$O$10:$O$3274,'SKJULT DATA'!$B$10:$B$3274,"")</f>
        <v/>
      </c>
    </row>
    <row r="2115" spans="7:7" x14ac:dyDescent="0.35">
      <c r="G2115" t="str">
        <f>_xlfn.XLOOKUP(A2115,'SKJULT DATA'!$O$10:$O$3274,'SKJULT DATA'!$B$10:$B$3274,"")</f>
        <v/>
      </c>
    </row>
    <row r="2116" spans="7:7" x14ac:dyDescent="0.35">
      <c r="G2116" t="str">
        <f>_xlfn.XLOOKUP(A2116,'SKJULT DATA'!$O$10:$O$3274,'SKJULT DATA'!$B$10:$B$3274,"")</f>
        <v/>
      </c>
    </row>
    <row r="2117" spans="7:7" x14ac:dyDescent="0.35">
      <c r="G2117" t="str">
        <f>_xlfn.XLOOKUP(A2117,'SKJULT DATA'!$O$10:$O$3274,'SKJULT DATA'!$B$10:$B$3274,"")</f>
        <v/>
      </c>
    </row>
    <row r="2118" spans="7:7" x14ac:dyDescent="0.35">
      <c r="G2118" t="str">
        <f>_xlfn.XLOOKUP(A2118,'SKJULT DATA'!$O$10:$O$3274,'SKJULT DATA'!$B$10:$B$3274,"")</f>
        <v/>
      </c>
    </row>
    <row r="2119" spans="7:7" x14ac:dyDescent="0.35">
      <c r="G2119" t="str">
        <f>_xlfn.XLOOKUP(A2119,'SKJULT DATA'!$O$10:$O$3274,'SKJULT DATA'!$B$10:$B$3274,"")</f>
        <v/>
      </c>
    </row>
    <row r="2120" spans="7:7" x14ac:dyDescent="0.35">
      <c r="G2120" t="str">
        <f>_xlfn.XLOOKUP(A2120,'SKJULT DATA'!$O$10:$O$3274,'SKJULT DATA'!$B$10:$B$3274,"")</f>
        <v/>
      </c>
    </row>
    <row r="2121" spans="7:7" x14ac:dyDescent="0.35">
      <c r="G2121" t="str">
        <f>_xlfn.XLOOKUP(A2121,'SKJULT DATA'!$O$10:$O$3274,'SKJULT DATA'!$B$10:$B$3274,"")</f>
        <v/>
      </c>
    </row>
    <row r="2122" spans="7:7" x14ac:dyDescent="0.35">
      <c r="G2122" t="str">
        <f>_xlfn.XLOOKUP(A2122,'SKJULT DATA'!$O$10:$O$3274,'SKJULT DATA'!$B$10:$B$3274,"")</f>
        <v/>
      </c>
    </row>
    <row r="2123" spans="7:7" x14ac:dyDescent="0.35">
      <c r="G2123" t="str">
        <f>_xlfn.XLOOKUP(A2123,'SKJULT DATA'!$O$10:$O$3274,'SKJULT DATA'!$B$10:$B$3274,"")</f>
        <v/>
      </c>
    </row>
    <row r="2124" spans="7:7" x14ac:dyDescent="0.35">
      <c r="G2124" t="str">
        <f>_xlfn.XLOOKUP(A2124,'SKJULT DATA'!$O$10:$O$3274,'SKJULT DATA'!$B$10:$B$3274,"")</f>
        <v/>
      </c>
    </row>
    <row r="2125" spans="7:7" x14ac:dyDescent="0.35">
      <c r="G2125" t="str">
        <f>_xlfn.XLOOKUP(A2125,'SKJULT DATA'!$O$10:$O$3274,'SKJULT DATA'!$B$10:$B$3274,"")</f>
        <v/>
      </c>
    </row>
    <row r="2126" spans="7:7" x14ac:dyDescent="0.35">
      <c r="G2126" t="str">
        <f>_xlfn.XLOOKUP(A2126,'SKJULT DATA'!$O$10:$O$3274,'SKJULT DATA'!$B$10:$B$3274,"")</f>
        <v/>
      </c>
    </row>
    <row r="2127" spans="7:7" x14ac:dyDescent="0.35">
      <c r="G2127" t="str">
        <f>_xlfn.XLOOKUP(A2127,'SKJULT DATA'!$O$10:$O$3274,'SKJULT DATA'!$B$10:$B$3274,"")</f>
        <v/>
      </c>
    </row>
    <row r="2128" spans="7:7" x14ac:dyDescent="0.35">
      <c r="G2128" t="str">
        <f>_xlfn.XLOOKUP(A2128,'SKJULT DATA'!$O$10:$O$3274,'SKJULT DATA'!$B$10:$B$3274,"")</f>
        <v/>
      </c>
    </row>
    <row r="2129" spans="7:7" x14ac:dyDescent="0.35">
      <c r="G2129" t="str">
        <f>_xlfn.XLOOKUP(A2129,'SKJULT DATA'!$O$10:$O$3274,'SKJULT DATA'!$B$10:$B$3274,"")</f>
        <v/>
      </c>
    </row>
    <row r="2130" spans="7:7" x14ac:dyDescent="0.35">
      <c r="G2130" t="str">
        <f>_xlfn.XLOOKUP(A2130,'SKJULT DATA'!$O$10:$O$3274,'SKJULT DATA'!$B$10:$B$3274,"")</f>
        <v/>
      </c>
    </row>
    <row r="2131" spans="7:7" x14ac:dyDescent="0.35">
      <c r="G2131" t="str">
        <f>_xlfn.XLOOKUP(A2131,'SKJULT DATA'!$O$10:$O$3274,'SKJULT DATA'!$B$10:$B$3274,"")</f>
        <v/>
      </c>
    </row>
    <row r="2132" spans="7:7" x14ac:dyDescent="0.35">
      <c r="G2132" t="str">
        <f>_xlfn.XLOOKUP(A2132,'SKJULT DATA'!$O$10:$O$3274,'SKJULT DATA'!$B$10:$B$3274,"")</f>
        <v/>
      </c>
    </row>
    <row r="2133" spans="7:7" x14ac:dyDescent="0.35">
      <c r="G2133" t="str">
        <f>_xlfn.XLOOKUP(A2133,'SKJULT DATA'!$O$10:$O$3274,'SKJULT DATA'!$B$10:$B$3274,"")</f>
        <v/>
      </c>
    </row>
    <row r="2134" spans="7:7" x14ac:dyDescent="0.35">
      <c r="G2134" t="str">
        <f>_xlfn.XLOOKUP(A2134,'SKJULT DATA'!$O$10:$O$3274,'SKJULT DATA'!$B$10:$B$3274,"")</f>
        <v/>
      </c>
    </row>
    <row r="2135" spans="7:7" x14ac:dyDescent="0.35">
      <c r="G2135" t="str">
        <f>_xlfn.XLOOKUP(A2135,'SKJULT DATA'!$O$10:$O$3274,'SKJULT DATA'!$B$10:$B$3274,"")</f>
        <v/>
      </c>
    </row>
    <row r="2136" spans="7:7" x14ac:dyDescent="0.35">
      <c r="G2136" t="str">
        <f>_xlfn.XLOOKUP(A2136,'SKJULT DATA'!$O$10:$O$3274,'SKJULT DATA'!$B$10:$B$3274,"")</f>
        <v/>
      </c>
    </row>
    <row r="2137" spans="7:7" x14ac:dyDescent="0.35">
      <c r="G2137" t="str">
        <f>_xlfn.XLOOKUP(A2137,'SKJULT DATA'!$O$10:$O$3274,'SKJULT DATA'!$B$10:$B$3274,"")</f>
        <v/>
      </c>
    </row>
    <row r="2138" spans="7:7" x14ac:dyDescent="0.35">
      <c r="G2138" t="str">
        <f>_xlfn.XLOOKUP(A2138,'SKJULT DATA'!$O$10:$O$3274,'SKJULT DATA'!$B$10:$B$3274,"")</f>
        <v/>
      </c>
    </row>
    <row r="2139" spans="7:7" x14ac:dyDescent="0.35">
      <c r="G2139" t="str">
        <f>_xlfn.XLOOKUP(A2139,'SKJULT DATA'!$O$10:$O$3274,'SKJULT DATA'!$B$10:$B$3274,"")</f>
        <v/>
      </c>
    </row>
    <row r="2140" spans="7:7" x14ac:dyDescent="0.35">
      <c r="G2140" t="str">
        <f>_xlfn.XLOOKUP(A2140,'SKJULT DATA'!$O$10:$O$3274,'SKJULT DATA'!$B$10:$B$3274,"")</f>
        <v/>
      </c>
    </row>
    <row r="2141" spans="7:7" x14ac:dyDescent="0.35">
      <c r="G2141" t="str">
        <f>_xlfn.XLOOKUP(A2141,'SKJULT DATA'!$O$10:$O$3274,'SKJULT DATA'!$B$10:$B$3274,"")</f>
        <v/>
      </c>
    </row>
    <row r="2142" spans="7:7" x14ac:dyDescent="0.35">
      <c r="G2142" t="str">
        <f>_xlfn.XLOOKUP(A2142,'SKJULT DATA'!$O$10:$O$3274,'SKJULT DATA'!$B$10:$B$3274,"")</f>
        <v/>
      </c>
    </row>
    <row r="2143" spans="7:7" x14ac:dyDescent="0.35">
      <c r="G2143" t="str">
        <f>_xlfn.XLOOKUP(A2143,'SKJULT DATA'!$O$10:$O$3274,'SKJULT DATA'!$B$10:$B$3274,"")</f>
        <v/>
      </c>
    </row>
    <row r="2144" spans="7:7" x14ac:dyDescent="0.35">
      <c r="G2144" t="str">
        <f>_xlfn.XLOOKUP(A2144,'SKJULT DATA'!$O$10:$O$3274,'SKJULT DATA'!$B$10:$B$3274,"")</f>
        <v/>
      </c>
    </row>
    <row r="2145" spans="7:7" x14ac:dyDescent="0.35">
      <c r="G2145" t="str">
        <f>_xlfn.XLOOKUP(A2145,'SKJULT DATA'!$O$10:$O$3274,'SKJULT DATA'!$B$10:$B$3274,"")</f>
        <v/>
      </c>
    </row>
    <row r="2146" spans="7:7" x14ac:dyDescent="0.35">
      <c r="G2146" t="str">
        <f>_xlfn.XLOOKUP(A2146,'SKJULT DATA'!$O$10:$O$3274,'SKJULT DATA'!$B$10:$B$3274,"")</f>
        <v/>
      </c>
    </row>
    <row r="2147" spans="7:7" x14ac:dyDescent="0.35">
      <c r="G2147" t="str">
        <f>_xlfn.XLOOKUP(A2147,'SKJULT DATA'!$O$10:$O$3274,'SKJULT DATA'!$B$10:$B$3274,"")</f>
        <v/>
      </c>
    </row>
    <row r="2148" spans="7:7" x14ac:dyDescent="0.35">
      <c r="G2148" t="str">
        <f>_xlfn.XLOOKUP(A2148,'SKJULT DATA'!$O$10:$O$3274,'SKJULT DATA'!$B$10:$B$3274,"")</f>
        <v/>
      </c>
    </row>
    <row r="2149" spans="7:7" x14ac:dyDescent="0.35">
      <c r="G2149" t="str">
        <f>_xlfn.XLOOKUP(A2149,'SKJULT DATA'!$O$10:$O$3274,'SKJULT DATA'!$B$10:$B$3274,"")</f>
        <v/>
      </c>
    </row>
    <row r="2150" spans="7:7" x14ac:dyDescent="0.35">
      <c r="G2150" t="str">
        <f>_xlfn.XLOOKUP(A2150,'SKJULT DATA'!$O$10:$O$3274,'SKJULT DATA'!$B$10:$B$3274,"")</f>
        <v/>
      </c>
    </row>
    <row r="2151" spans="7:7" x14ac:dyDescent="0.35">
      <c r="G2151" t="str">
        <f>_xlfn.XLOOKUP(A2151,'SKJULT DATA'!$O$10:$O$3274,'SKJULT DATA'!$B$10:$B$3274,"")</f>
        <v/>
      </c>
    </row>
    <row r="2152" spans="7:7" x14ac:dyDescent="0.35">
      <c r="G2152" t="str">
        <f>_xlfn.XLOOKUP(A2152,'SKJULT DATA'!$O$10:$O$3274,'SKJULT DATA'!$B$10:$B$3274,"")</f>
        <v/>
      </c>
    </row>
    <row r="2153" spans="7:7" x14ac:dyDescent="0.35">
      <c r="G2153" t="str">
        <f>_xlfn.XLOOKUP(A2153,'SKJULT DATA'!$O$10:$O$3274,'SKJULT DATA'!$B$10:$B$3274,"")</f>
        <v/>
      </c>
    </row>
    <row r="2154" spans="7:7" x14ac:dyDescent="0.35">
      <c r="G2154" t="str">
        <f>_xlfn.XLOOKUP(A2154,'SKJULT DATA'!$O$10:$O$3274,'SKJULT DATA'!$B$10:$B$3274,"")</f>
        <v/>
      </c>
    </row>
    <row r="2155" spans="7:7" x14ac:dyDescent="0.35">
      <c r="G2155" t="str">
        <f>_xlfn.XLOOKUP(A2155,'SKJULT DATA'!$O$10:$O$3274,'SKJULT DATA'!$B$10:$B$3274,"")</f>
        <v/>
      </c>
    </row>
    <row r="2156" spans="7:7" x14ac:dyDescent="0.35">
      <c r="G2156" t="str">
        <f>_xlfn.XLOOKUP(A2156,'SKJULT DATA'!$O$10:$O$3274,'SKJULT DATA'!$B$10:$B$3274,"")</f>
        <v/>
      </c>
    </row>
    <row r="2157" spans="7:7" x14ac:dyDescent="0.35">
      <c r="G2157" t="str">
        <f>_xlfn.XLOOKUP(A2157,'SKJULT DATA'!$O$10:$O$3274,'SKJULT DATA'!$B$10:$B$3274,"")</f>
        <v/>
      </c>
    </row>
    <row r="2158" spans="7:7" x14ac:dyDescent="0.35">
      <c r="G2158" t="str">
        <f>_xlfn.XLOOKUP(A2158,'SKJULT DATA'!$O$10:$O$3274,'SKJULT DATA'!$B$10:$B$3274,"")</f>
        <v/>
      </c>
    </row>
    <row r="2159" spans="7:7" x14ac:dyDescent="0.35">
      <c r="G2159" t="str">
        <f>_xlfn.XLOOKUP(A2159,'SKJULT DATA'!$O$10:$O$3274,'SKJULT DATA'!$B$10:$B$3274,"")</f>
        <v/>
      </c>
    </row>
    <row r="2160" spans="7:7" x14ac:dyDescent="0.35">
      <c r="G2160" t="str">
        <f>_xlfn.XLOOKUP(A2160,'SKJULT DATA'!$O$10:$O$3274,'SKJULT DATA'!$B$10:$B$3274,"")</f>
        <v/>
      </c>
    </row>
    <row r="2161" spans="7:7" x14ac:dyDescent="0.35">
      <c r="G2161" t="str">
        <f>_xlfn.XLOOKUP(A2161,'SKJULT DATA'!$O$10:$O$3274,'SKJULT DATA'!$B$10:$B$3274,"")</f>
        <v/>
      </c>
    </row>
    <row r="2162" spans="7:7" x14ac:dyDescent="0.35">
      <c r="G2162" t="str">
        <f>_xlfn.XLOOKUP(A2162,'SKJULT DATA'!$O$10:$O$3274,'SKJULT DATA'!$B$10:$B$3274,"")</f>
        <v/>
      </c>
    </row>
    <row r="2163" spans="7:7" x14ac:dyDescent="0.35">
      <c r="G2163" t="str">
        <f>_xlfn.XLOOKUP(A2163,'SKJULT DATA'!$O$10:$O$3274,'SKJULT DATA'!$B$10:$B$3274,"")</f>
        <v/>
      </c>
    </row>
    <row r="2164" spans="7:7" x14ac:dyDescent="0.35">
      <c r="G2164" t="str">
        <f>_xlfn.XLOOKUP(A2164,'SKJULT DATA'!$O$10:$O$3274,'SKJULT DATA'!$B$10:$B$3274,"")</f>
        <v/>
      </c>
    </row>
    <row r="2165" spans="7:7" x14ac:dyDescent="0.35">
      <c r="G2165" t="str">
        <f>_xlfn.XLOOKUP(A2165,'SKJULT DATA'!$O$10:$O$3274,'SKJULT DATA'!$B$10:$B$3274,"")</f>
        <v/>
      </c>
    </row>
    <row r="2166" spans="7:7" x14ac:dyDescent="0.35">
      <c r="G2166" t="str">
        <f>_xlfn.XLOOKUP(A2166,'SKJULT DATA'!$O$10:$O$3274,'SKJULT DATA'!$B$10:$B$3274,"")</f>
        <v/>
      </c>
    </row>
    <row r="2167" spans="7:7" x14ac:dyDescent="0.35">
      <c r="G2167" t="str">
        <f>_xlfn.XLOOKUP(A2167,'SKJULT DATA'!$O$10:$O$3274,'SKJULT DATA'!$B$10:$B$3274,"")</f>
        <v/>
      </c>
    </row>
    <row r="2168" spans="7:7" x14ac:dyDescent="0.35">
      <c r="G2168" t="str">
        <f>_xlfn.XLOOKUP(A2168,'SKJULT DATA'!$O$10:$O$3274,'SKJULT DATA'!$B$10:$B$3274,"")</f>
        <v/>
      </c>
    </row>
    <row r="2169" spans="7:7" x14ac:dyDescent="0.35">
      <c r="G2169" t="str">
        <f>_xlfn.XLOOKUP(A2169,'SKJULT DATA'!$O$10:$O$3274,'SKJULT DATA'!$B$10:$B$3274,"")</f>
        <v/>
      </c>
    </row>
    <row r="2170" spans="7:7" x14ac:dyDescent="0.35">
      <c r="G2170" t="str">
        <f>_xlfn.XLOOKUP(A2170,'SKJULT DATA'!$O$10:$O$3274,'SKJULT DATA'!$B$10:$B$3274,"")</f>
        <v/>
      </c>
    </row>
    <row r="2171" spans="7:7" x14ac:dyDescent="0.35">
      <c r="G2171" t="str">
        <f>_xlfn.XLOOKUP(A2171,'SKJULT DATA'!$O$10:$O$3274,'SKJULT DATA'!$B$10:$B$3274,"")</f>
        <v/>
      </c>
    </row>
    <row r="2172" spans="7:7" x14ac:dyDescent="0.35">
      <c r="G2172" t="str">
        <f>_xlfn.XLOOKUP(A2172,'SKJULT DATA'!$O$10:$O$3274,'SKJULT DATA'!$B$10:$B$3274,"")</f>
        <v/>
      </c>
    </row>
    <row r="2173" spans="7:7" x14ac:dyDescent="0.35">
      <c r="G2173" t="str">
        <f>_xlfn.XLOOKUP(A2173,'SKJULT DATA'!$O$10:$O$3274,'SKJULT DATA'!$B$10:$B$3274,"")</f>
        <v/>
      </c>
    </row>
    <row r="2174" spans="7:7" x14ac:dyDescent="0.35">
      <c r="G2174" t="str">
        <f>_xlfn.XLOOKUP(A2174,'SKJULT DATA'!$O$10:$O$3274,'SKJULT DATA'!$B$10:$B$3274,"")</f>
        <v/>
      </c>
    </row>
    <row r="2175" spans="7:7" x14ac:dyDescent="0.35">
      <c r="G2175" t="str">
        <f>_xlfn.XLOOKUP(A2175,'SKJULT DATA'!$O$10:$O$3274,'SKJULT DATA'!$B$10:$B$3274,"")</f>
        <v/>
      </c>
    </row>
    <row r="2176" spans="7:7" x14ac:dyDescent="0.35">
      <c r="G2176" t="str">
        <f>_xlfn.XLOOKUP(A2176,'SKJULT DATA'!$O$10:$O$3274,'SKJULT DATA'!$B$10:$B$3274,"")</f>
        <v/>
      </c>
    </row>
    <row r="2177" spans="7:7" x14ac:dyDescent="0.35">
      <c r="G2177" t="str">
        <f>_xlfn.XLOOKUP(A2177,'SKJULT DATA'!$O$10:$O$3274,'SKJULT DATA'!$B$10:$B$3274,"")</f>
        <v/>
      </c>
    </row>
    <row r="2178" spans="7:7" x14ac:dyDescent="0.35">
      <c r="G2178" t="str">
        <f>_xlfn.XLOOKUP(A2178,'SKJULT DATA'!$O$10:$O$3274,'SKJULT DATA'!$B$10:$B$3274,"")</f>
        <v/>
      </c>
    </row>
    <row r="2179" spans="7:7" x14ac:dyDescent="0.35">
      <c r="G2179" t="str">
        <f>_xlfn.XLOOKUP(A2179,'SKJULT DATA'!$O$10:$O$3274,'SKJULT DATA'!$B$10:$B$3274,"")</f>
        <v/>
      </c>
    </row>
    <row r="2180" spans="7:7" x14ac:dyDescent="0.35">
      <c r="G2180" t="str">
        <f>_xlfn.XLOOKUP(A2180,'SKJULT DATA'!$O$10:$O$3274,'SKJULT DATA'!$B$10:$B$3274,"")</f>
        <v/>
      </c>
    </row>
    <row r="2181" spans="7:7" x14ac:dyDescent="0.35">
      <c r="G2181" t="str">
        <f>_xlfn.XLOOKUP(A2181,'SKJULT DATA'!$O$10:$O$3274,'SKJULT DATA'!$B$10:$B$3274,"")</f>
        <v/>
      </c>
    </row>
    <row r="2182" spans="7:7" x14ac:dyDescent="0.35">
      <c r="G2182" t="str">
        <f>_xlfn.XLOOKUP(A2182,'SKJULT DATA'!$O$10:$O$3274,'SKJULT DATA'!$B$10:$B$3274,"")</f>
        <v/>
      </c>
    </row>
    <row r="2183" spans="7:7" x14ac:dyDescent="0.35">
      <c r="G2183" t="str">
        <f>_xlfn.XLOOKUP(A2183,'SKJULT DATA'!$O$10:$O$3274,'SKJULT DATA'!$B$10:$B$3274,"")</f>
        <v/>
      </c>
    </row>
    <row r="2184" spans="7:7" x14ac:dyDescent="0.35">
      <c r="G2184" t="str">
        <f>_xlfn.XLOOKUP(A2184,'SKJULT DATA'!$O$10:$O$3274,'SKJULT DATA'!$B$10:$B$3274,"")</f>
        <v/>
      </c>
    </row>
    <row r="2185" spans="7:7" x14ac:dyDescent="0.35">
      <c r="G2185" t="str">
        <f>_xlfn.XLOOKUP(A2185,'SKJULT DATA'!$O$10:$O$3274,'SKJULT DATA'!$B$10:$B$3274,"")</f>
        <v/>
      </c>
    </row>
    <row r="2186" spans="7:7" x14ac:dyDescent="0.35">
      <c r="G2186" t="str">
        <f>_xlfn.XLOOKUP(A2186,'SKJULT DATA'!$O$10:$O$3274,'SKJULT DATA'!$B$10:$B$3274,"")</f>
        <v/>
      </c>
    </row>
    <row r="2187" spans="7:7" x14ac:dyDescent="0.35">
      <c r="G2187" t="str">
        <f>_xlfn.XLOOKUP(A2187,'SKJULT DATA'!$O$10:$O$3274,'SKJULT DATA'!$B$10:$B$3274,"")</f>
        <v/>
      </c>
    </row>
    <row r="2188" spans="7:7" x14ac:dyDescent="0.35">
      <c r="G2188" t="str">
        <f>_xlfn.XLOOKUP(A2188,'SKJULT DATA'!$O$10:$O$3274,'SKJULT DATA'!$B$10:$B$3274,"")</f>
        <v/>
      </c>
    </row>
    <row r="2189" spans="7:7" x14ac:dyDescent="0.35">
      <c r="G2189" t="str">
        <f>_xlfn.XLOOKUP(A2189,'SKJULT DATA'!$O$10:$O$3274,'SKJULT DATA'!$B$10:$B$3274,"")</f>
        <v/>
      </c>
    </row>
    <row r="2190" spans="7:7" x14ac:dyDescent="0.35">
      <c r="G2190" t="str">
        <f>_xlfn.XLOOKUP(A2190,'SKJULT DATA'!$O$10:$O$3274,'SKJULT DATA'!$B$10:$B$3274,"")</f>
        <v/>
      </c>
    </row>
    <row r="2191" spans="7:7" x14ac:dyDescent="0.35">
      <c r="G2191" t="str">
        <f>_xlfn.XLOOKUP(A2191,'SKJULT DATA'!$O$10:$O$3274,'SKJULT DATA'!$B$10:$B$3274,"")</f>
        <v/>
      </c>
    </row>
    <row r="2192" spans="7:7" x14ac:dyDescent="0.35">
      <c r="G2192" t="str">
        <f>_xlfn.XLOOKUP(A2192,'SKJULT DATA'!$O$10:$O$3274,'SKJULT DATA'!$B$10:$B$3274,"")</f>
        <v/>
      </c>
    </row>
    <row r="2193" spans="7:7" x14ac:dyDescent="0.35">
      <c r="G2193" t="str">
        <f>_xlfn.XLOOKUP(A2193,'SKJULT DATA'!$O$10:$O$3274,'SKJULT DATA'!$B$10:$B$3274,"")</f>
        <v/>
      </c>
    </row>
    <row r="2194" spans="7:7" x14ac:dyDescent="0.35">
      <c r="G2194" t="str">
        <f>_xlfn.XLOOKUP(A2194,'SKJULT DATA'!$O$10:$O$3274,'SKJULT DATA'!$B$10:$B$3274,"")</f>
        <v/>
      </c>
    </row>
    <row r="2195" spans="7:7" x14ac:dyDescent="0.35">
      <c r="G2195" t="str">
        <f>_xlfn.XLOOKUP(A2195,'SKJULT DATA'!$O$10:$O$3274,'SKJULT DATA'!$B$10:$B$3274,"")</f>
        <v/>
      </c>
    </row>
    <row r="2196" spans="7:7" x14ac:dyDescent="0.35">
      <c r="G2196" t="str">
        <f>_xlfn.XLOOKUP(A2196,'SKJULT DATA'!$O$10:$O$3274,'SKJULT DATA'!$B$10:$B$3274,"")</f>
        <v/>
      </c>
    </row>
    <row r="2197" spans="7:7" x14ac:dyDescent="0.35">
      <c r="G2197" t="str">
        <f>_xlfn.XLOOKUP(A2197,'SKJULT DATA'!$O$10:$O$3274,'SKJULT DATA'!$B$10:$B$3274,"")</f>
        <v/>
      </c>
    </row>
    <row r="2198" spans="7:7" x14ac:dyDescent="0.35">
      <c r="G2198" t="str">
        <f>_xlfn.XLOOKUP(A2198,'SKJULT DATA'!$O$10:$O$3274,'SKJULT DATA'!$B$10:$B$3274,"")</f>
        <v/>
      </c>
    </row>
    <row r="2199" spans="7:7" x14ac:dyDescent="0.35">
      <c r="G2199" t="str">
        <f>_xlfn.XLOOKUP(A2199,'SKJULT DATA'!$O$10:$O$3274,'SKJULT DATA'!$B$10:$B$3274,"")</f>
        <v/>
      </c>
    </row>
    <row r="2200" spans="7:7" x14ac:dyDescent="0.35">
      <c r="G2200" t="str">
        <f>_xlfn.XLOOKUP(A2200,'SKJULT DATA'!$O$10:$O$3274,'SKJULT DATA'!$B$10:$B$3274,"")</f>
        <v/>
      </c>
    </row>
    <row r="2201" spans="7:7" x14ac:dyDescent="0.35">
      <c r="G2201" t="str">
        <f>_xlfn.XLOOKUP(A2201,'SKJULT DATA'!$O$10:$O$3274,'SKJULT DATA'!$B$10:$B$3274,"")</f>
        <v/>
      </c>
    </row>
    <row r="2202" spans="7:7" x14ac:dyDescent="0.35">
      <c r="G2202" t="str">
        <f>_xlfn.XLOOKUP(A2202,'SKJULT DATA'!$O$10:$O$3274,'SKJULT DATA'!$B$10:$B$3274,"")</f>
        <v/>
      </c>
    </row>
    <row r="2203" spans="7:7" x14ac:dyDescent="0.35">
      <c r="G2203" t="str">
        <f>_xlfn.XLOOKUP(A2203,'SKJULT DATA'!$O$10:$O$3274,'SKJULT DATA'!$B$10:$B$3274,"")</f>
        <v/>
      </c>
    </row>
    <row r="2204" spans="7:7" x14ac:dyDescent="0.35">
      <c r="G2204" t="str">
        <f>_xlfn.XLOOKUP(A2204,'SKJULT DATA'!$O$10:$O$3274,'SKJULT DATA'!$B$10:$B$3274,"")</f>
        <v/>
      </c>
    </row>
    <row r="2205" spans="7:7" x14ac:dyDescent="0.35">
      <c r="G2205" t="str">
        <f>_xlfn.XLOOKUP(A2205,'SKJULT DATA'!$O$10:$O$3274,'SKJULT DATA'!$B$10:$B$3274,"")</f>
        <v/>
      </c>
    </row>
    <row r="2206" spans="7:7" x14ac:dyDescent="0.35">
      <c r="G2206" t="str">
        <f>_xlfn.XLOOKUP(A2206,'SKJULT DATA'!$O$10:$O$3274,'SKJULT DATA'!$B$10:$B$3274,"")</f>
        <v/>
      </c>
    </row>
    <row r="2207" spans="7:7" x14ac:dyDescent="0.35">
      <c r="G2207" t="str">
        <f>_xlfn.XLOOKUP(A2207,'SKJULT DATA'!$O$10:$O$3274,'SKJULT DATA'!$B$10:$B$3274,"")</f>
        <v/>
      </c>
    </row>
    <row r="2208" spans="7:7" x14ac:dyDescent="0.35">
      <c r="G2208" t="str">
        <f>_xlfn.XLOOKUP(A2208,'SKJULT DATA'!$O$10:$O$3274,'SKJULT DATA'!$B$10:$B$3274,"")</f>
        <v/>
      </c>
    </row>
    <row r="2209" spans="7:7" x14ac:dyDescent="0.35">
      <c r="G2209" t="str">
        <f>_xlfn.XLOOKUP(A2209,'SKJULT DATA'!$O$10:$O$3274,'SKJULT DATA'!$B$10:$B$3274,"")</f>
        <v/>
      </c>
    </row>
    <row r="2210" spans="7:7" x14ac:dyDescent="0.35">
      <c r="G2210" t="str">
        <f>_xlfn.XLOOKUP(A2210,'SKJULT DATA'!$O$10:$O$3274,'SKJULT DATA'!$B$10:$B$3274,"")</f>
        <v/>
      </c>
    </row>
    <row r="2211" spans="7:7" x14ac:dyDescent="0.35">
      <c r="G2211" t="str">
        <f>_xlfn.XLOOKUP(A2211,'SKJULT DATA'!$O$10:$O$3274,'SKJULT DATA'!$B$10:$B$3274,"")</f>
        <v/>
      </c>
    </row>
    <row r="2212" spans="7:7" x14ac:dyDescent="0.35">
      <c r="G2212" t="str">
        <f>_xlfn.XLOOKUP(A2212,'SKJULT DATA'!$O$10:$O$3274,'SKJULT DATA'!$B$10:$B$3274,"")</f>
        <v/>
      </c>
    </row>
    <row r="2213" spans="7:7" x14ac:dyDescent="0.35">
      <c r="G2213" t="str">
        <f>_xlfn.XLOOKUP(A2213,'SKJULT DATA'!$O$10:$O$3274,'SKJULT DATA'!$B$10:$B$3274,"")</f>
        <v/>
      </c>
    </row>
    <row r="2214" spans="7:7" x14ac:dyDescent="0.35">
      <c r="G2214" t="str">
        <f>_xlfn.XLOOKUP(A2214,'SKJULT DATA'!$O$10:$O$3274,'SKJULT DATA'!$B$10:$B$3274,"")</f>
        <v/>
      </c>
    </row>
    <row r="2215" spans="7:7" x14ac:dyDescent="0.35">
      <c r="G2215" t="str">
        <f>_xlfn.XLOOKUP(A2215,'SKJULT DATA'!$O$10:$O$3274,'SKJULT DATA'!$B$10:$B$3274,"")</f>
        <v/>
      </c>
    </row>
    <row r="2216" spans="7:7" x14ac:dyDescent="0.35">
      <c r="G2216" t="str">
        <f>_xlfn.XLOOKUP(A2216,'SKJULT DATA'!$O$10:$O$3274,'SKJULT DATA'!$B$10:$B$3274,"")</f>
        <v/>
      </c>
    </row>
    <row r="2217" spans="7:7" x14ac:dyDescent="0.35">
      <c r="G2217" t="str">
        <f>_xlfn.XLOOKUP(A2217,'SKJULT DATA'!$O$10:$O$3274,'SKJULT DATA'!$B$10:$B$3274,"")</f>
        <v/>
      </c>
    </row>
    <row r="2218" spans="7:7" x14ac:dyDescent="0.35">
      <c r="G2218" t="str">
        <f>_xlfn.XLOOKUP(A2218,'SKJULT DATA'!$O$10:$O$3274,'SKJULT DATA'!$B$10:$B$3274,"")</f>
        <v/>
      </c>
    </row>
    <row r="2219" spans="7:7" x14ac:dyDescent="0.35">
      <c r="G2219" t="str">
        <f>_xlfn.XLOOKUP(A2219,'SKJULT DATA'!$O$10:$O$3274,'SKJULT DATA'!$B$10:$B$3274,"")</f>
        <v/>
      </c>
    </row>
    <row r="2220" spans="7:7" x14ac:dyDescent="0.35">
      <c r="G2220" t="str">
        <f>_xlfn.XLOOKUP(A2220,'SKJULT DATA'!$O$10:$O$3274,'SKJULT DATA'!$B$10:$B$3274,"")</f>
        <v/>
      </c>
    </row>
    <row r="2221" spans="7:7" x14ac:dyDescent="0.35">
      <c r="G2221" t="str">
        <f>_xlfn.XLOOKUP(A2221,'SKJULT DATA'!$O$10:$O$3274,'SKJULT DATA'!$B$10:$B$3274,"")</f>
        <v/>
      </c>
    </row>
    <row r="2222" spans="7:7" x14ac:dyDescent="0.35">
      <c r="G2222" t="str">
        <f>_xlfn.XLOOKUP(A2222,'SKJULT DATA'!$O$10:$O$3274,'SKJULT DATA'!$B$10:$B$3274,"")</f>
        <v/>
      </c>
    </row>
    <row r="2223" spans="7:7" x14ac:dyDescent="0.35">
      <c r="G2223" t="str">
        <f>_xlfn.XLOOKUP(A2223,'SKJULT DATA'!$O$10:$O$3274,'SKJULT DATA'!$B$10:$B$3274,"")</f>
        <v/>
      </c>
    </row>
    <row r="2224" spans="7:7" x14ac:dyDescent="0.35">
      <c r="G2224" t="str">
        <f>_xlfn.XLOOKUP(A2224,'SKJULT DATA'!$O$10:$O$3274,'SKJULT DATA'!$B$10:$B$3274,"")</f>
        <v/>
      </c>
    </row>
    <row r="2225" spans="7:7" x14ac:dyDescent="0.35">
      <c r="G2225" t="str">
        <f>_xlfn.XLOOKUP(A2225,'SKJULT DATA'!$O$10:$O$3274,'SKJULT DATA'!$B$10:$B$3274,"")</f>
        <v/>
      </c>
    </row>
    <row r="2226" spans="7:7" x14ac:dyDescent="0.35">
      <c r="G2226" t="str">
        <f>_xlfn.XLOOKUP(A2226,'SKJULT DATA'!$O$10:$O$3274,'SKJULT DATA'!$B$10:$B$3274,"")</f>
        <v/>
      </c>
    </row>
    <row r="2227" spans="7:7" x14ac:dyDescent="0.35">
      <c r="G2227" t="str">
        <f>_xlfn.XLOOKUP(A2227,'SKJULT DATA'!$O$10:$O$3274,'SKJULT DATA'!$B$10:$B$3274,"")</f>
        <v/>
      </c>
    </row>
    <row r="2228" spans="7:7" x14ac:dyDescent="0.35">
      <c r="G2228" t="str">
        <f>_xlfn.XLOOKUP(A2228,'SKJULT DATA'!$O$10:$O$3274,'SKJULT DATA'!$B$10:$B$3274,"")</f>
        <v/>
      </c>
    </row>
    <row r="2229" spans="7:7" x14ac:dyDescent="0.35">
      <c r="G2229" t="str">
        <f>_xlfn.XLOOKUP(A2229,'SKJULT DATA'!$O$10:$O$3274,'SKJULT DATA'!$B$10:$B$3274,"")</f>
        <v/>
      </c>
    </row>
    <row r="2230" spans="7:7" x14ac:dyDescent="0.35">
      <c r="G2230" t="str">
        <f>_xlfn.XLOOKUP(A2230,'SKJULT DATA'!$O$10:$O$3274,'SKJULT DATA'!$B$10:$B$3274,"")</f>
        <v/>
      </c>
    </row>
    <row r="2231" spans="7:7" x14ac:dyDescent="0.35">
      <c r="G2231" t="str">
        <f>_xlfn.XLOOKUP(A2231,'SKJULT DATA'!$O$10:$O$3274,'SKJULT DATA'!$B$10:$B$3274,"")</f>
        <v/>
      </c>
    </row>
    <row r="2232" spans="7:7" x14ac:dyDescent="0.35">
      <c r="G2232" t="str">
        <f>_xlfn.XLOOKUP(A2232,'SKJULT DATA'!$O$10:$O$3274,'SKJULT DATA'!$B$10:$B$3274,"")</f>
        <v/>
      </c>
    </row>
    <row r="2233" spans="7:7" x14ac:dyDescent="0.35">
      <c r="G2233" t="str">
        <f>_xlfn.XLOOKUP(A2233,'SKJULT DATA'!$O$10:$O$3274,'SKJULT DATA'!$B$10:$B$3274,"")</f>
        <v/>
      </c>
    </row>
    <row r="2234" spans="7:7" x14ac:dyDescent="0.35">
      <c r="G2234" t="str">
        <f>_xlfn.XLOOKUP(A2234,'SKJULT DATA'!$O$10:$O$3274,'SKJULT DATA'!$B$10:$B$3274,"")</f>
        <v/>
      </c>
    </row>
    <row r="2235" spans="7:7" x14ac:dyDescent="0.35">
      <c r="G2235" t="str">
        <f>_xlfn.XLOOKUP(A2235,'SKJULT DATA'!$O$10:$O$3274,'SKJULT DATA'!$B$10:$B$3274,"")</f>
        <v/>
      </c>
    </row>
    <row r="2236" spans="7:7" x14ac:dyDescent="0.35">
      <c r="G2236" t="str">
        <f>_xlfn.XLOOKUP(A2236,'SKJULT DATA'!$O$10:$O$3274,'SKJULT DATA'!$B$10:$B$3274,"")</f>
        <v/>
      </c>
    </row>
    <row r="2237" spans="7:7" x14ac:dyDescent="0.35">
      <c r="G2237" t="str">
        <f>_xlfn.XLOOKUP(A2237,'SKJULT DATA'!$O$10:$O$3274,'SKJULT DATA'!$B$10:$B$3274,"")</f>
        <v/>
      </c>
    </row>
    <row r="2238" spans="7:7" x14ac:dyDescent="0.35">
      <c r="G2238" t="str">
        <f>_xlfn.XLOOKUP(A2238,'SKJULT DATA'!$O$10:$O$3274,'SKJULT DATA'!$B$10:$B$3274,"")</f>
        <v/>
      </c>
    </row>
    <row r="2239" spans="7:7" x14ac:dyDescent="0.35">
      <c r="G2239" t="str">
        <f>_xlfn.XLOOKUP(A2239,'SKJULT DATA'!$O$10:$O$3274,'SKJULT DATA'!$B$10:$B$3274,"")</f>
        <v/>
      </c>
    </row>
    <row r="2240" spans="7:7" x14ac:dyDescent="0.35">
      <c r="G2240" t="str">
        <f>_xlfn.XLOOKUP(A2240,'SKJULT DATA'!$O$10:$O$3274,'SKJULT DATA'!$B$10:$B$3274,"")</f>
        <v/>
      </c>
    </row>
    <row r="2241" spans="7:7" x14ac:dyDescent="0.35">
      <c r="G2241" t="str">
        <f>_xlfn.XLOOKUP(A2241,'SKJULT DATA'!$O$10:$O$3274,'SKJULT DATA'!$B$10:$B$3274,"")</f>
        <v/>
      </c>
    </row>
    <row r="2242" spans="7:7" x14ac:dyDescent="0.35">
      <c r="G2242" t="str">
        <f>_xlfn.XLOOKUP(A2242,'SKJULT DATA'!$O$10:$O$3274,'SKJULT DATA'!$B$10:$B$3274,"")</f>
        <v/>
      </c>
    </row>
    <row r="2243" spans="7:7" x14ac:dyDescent="0.35">
      <c r="G2243" t="str">
        <f>_xlfn.XLOOKUP(A2243,'SKJULT DATA'!$O$10:$O$3274,'SKJULT DATA'!$B$10:$B$3274,"")</f>
        <v/>
      </c>
    </row>
    <row r="2244" spans="7:7" x14ac:dyDescent="0.35">
      <c r="G2244" t="str">
        <f>_xlfn.XLOOKUP(A2244,'SKJULT DATA'!$O$10:$O$3274,'SKJULT DATA'!$B$10:$B$3274,"")</f>
        <v/>
      </c>
    </row>
    <row r="2245" spans="7:7" x14ac:dyDescent="0.35">
      <c r="G2245" t="str">
        <f>_xlfn.XLOOKUP(A2245,'SKJULT DATA'!$O$10:$O$3274,'SKJULT DATA'!$B$10:$B$3274,"")</f>
        <v/>
      </c>
    </row>
    <row r="2246" spans="7:7" x14ac:dyDescent="0.35">
      <c r="G2246" t="str">
        <f>_xlfn.XLOOKUP(A2246,'SKJULT DATA'!$O$10:$O$3274,'SKJULT DATA'!$B$10:$B$3274,"")</f>
        <v/>
      </c>
    </row>
    <row r="2247" spans="7:7" x14ac:dyDescent="0.35">
      <c r="G2247" t="str">
        <f>_xlfn.XLOOKUP(A2247,'SKJULT DATA'!$O$10:$O$3274,'SKJULT DATA'!$B$10:$B$3274,"")</f>
        <v/>
      </c>
    </row>
    <row r="2248" spans="7:7" x14ac:dyDescent="0.35">
      <c r="G2248" t="str">
        <f>_xlfn.XLOOKUP(A2248,'SKJULT DATA'!$O$10:$O$3274,'SKJULT DATA'!$B$10:$B$3274,"")</f>
        <v/>
      </c>
    </row>
    <row r="2249" spans="7:7" x14ac:dyDescent="0.35">
      <c r="G2249" t="str">
        <f>_xlfn.XLOOKUP(A2249,'SKJULT DATA'!$O$10:$O$3274,'SKJULT DATA'!$B$10:$B$3274,"")</f>
        <v/>
      </c>
    </row>
    <row r="2250" spans="7:7" x14ac:dyDescent="0.35">
      <c r="G2250" t="str">
        <f>_xlfn.XLOOKUP(A2250,'SKJULT DATA'!$O$10:$O$3274,'SKJULT DATA'!$B$10:$B$3274,"")</f>
        <v/>
      </c>
    </row>
    <row r="2251" spans="7:7" x14ac:dyDescent="0.35">
      <c r="G2251" t="str">
        <f>_xlfn.XLOOKUP(A2251,'SKJULT DATA'!$O$10:$O$3274,'SKJULT DATA'!$B$10:$B$3274,"")</f>
        <v/>
      </c>
    </row>
    <row r="2252" spans="7:7" x14ac:dyDescent="0.35">
      <c r="G2252" t="str">
        <f>_xlfn.XLOOKUP(A2252,'SKJULT DATA'!$O$10:$O$3274,'SKJULT DATA'!$B$10:$B$3274,"")</f>
        <v/>
      </c>
    </row>
    <row r="2253" spans="7:7" x14ac:dyDescent="0.35">
      <c r="G2253" t="str">
        <f>_xlfn.XLOOKUP(A2253,'SKJULT DATA'!$O$10:$O$3274,'SKJULT DATA'!$B$10:$B$3274,"")</f>
        <v/>
      </c>
    </row>
    <row r="2254" spans="7:7" x14ac:dyDescent="0.35">
      <c r="G2254" t="str">
        <f>_xlfn.XLOOKUP(A2254,'SKJULT DATA'!$O$10:$O$3274,'SKJULT DATA'!$B$10:$B$3274,"")</f>
        <v/>
      </c>
    </row>
    <row r="2255" spans="7:7" x14ac:dyDescent="0.35">
      <c r="G2255" t="str">
        <f>_xlfn.XLOOKUP(A2255,'SKJULT DATA'!$O$10:$O$3274,'SKJULT DATA'!$B$10:$B$3274,"")</f>
        <v/>
      </c>
    </row>
    <row r="2256" spans="7:7" x14ac:dyDescent="0.35">
      <c r="G2256" t="str">
        <f>_xlfn.XLOOKUP(A2256,'SKJULT DATA'!$O$10:$O$3274,'SKJULT DATA'!$B$10:$B$3274,"")</f>
        <v/>
      </c>
    </row>
    <row r="2257" spans="7:7" x14ac:dyDescent="0.35">
      <c r="G2257" t="str">
        <f>_xlfn.XLOOKUP(A2257,'SKJULT DATA'!$O$10:$O$3274,'SKJULT DATA'!$B$10:$B$3274,"")</f>
        <v/>
      </c>
    </row>
    <row r="2258" spans="7:7" x14ac:dyDescent="0.35">
      <c r="G2258" t="str">
        <f>_xlfn.XLOOKUP(A2258,'SKJULT DATA'!$O$10:$O$3274,'SKJULT DATA'!$B$10:$B$3274,"")</f>
        <v/>
      </c>
    </row>
    <row r="2259" spans="7:7" x14ac:dyDescent="0.35">
      <c r="G2259" t="str">
        <f>_xlfn.XLOOKUP(A2259,'SKJULT DATA'!$O$10:$O$3274,'SKJULT DATA'!$B$10:$B$3274,"")</f>
        <v/>
      </c>
    </row>
    <row r="2260" spans="7:7" x14ac:dyDescent="0.35">
      <c r="G2260" t="str">
        <f>_xlfn.XLOOKUP(A2260,'SKJULT DATA'!$O$10:$O$3274,'SKJULT DATA'!$B$10:$B$3274,"")</f>
        <v/>
      </c>
    </row>
    <row r="2261" spans="7:7" x14ac:dyDescent="0.35">
      <c r="G2261" t="str">
        <f>_xlfn.XLOOKUP(A2261,'SKJULT DATA'!$O$10:$O$3274,'SKJULT DATA'!$B$10:$B$3274,"")</f>
        <v/>
      </c>
    </row>
    <row r="2262" spans="7:7" x14ac:dyDescent="0.35">
      <c r="G2262" t="str">
        <f>_xlfn.XLOOKUP(A2262,'SKJULT DATA'!$O$10:$O$3274,'SKJULT DATA'!$B$10:$B$3274,"")</f>
        <v/>
      </c>
    </row>
    <row r="2263" spans="7:7" x14ac:dyDescent="0.35">
      <c r="G2263" t="str">
        <f>_xlfn.XLOOKUP(A2263,'SKJULT DATA'!$O$10:$O$3274,'SKJULT DATA'!$B$10:$B$3274,"")</f>
        <v/>
      </c>
    </row>
    <row r="2264" spans="7:7" x14ac:dyDescent="0.35">
      <c r="G2264" t="str">
        <f>_xlfn.XLOOKUP(A2264,'SKJULT DATA'!$O$10:$O$3274,'SKJULT DATA'!$B$10:$B$3274,"")</f>
        <v/>
      </c>
    </row>
    <row r="2265" spans="7:7" x14ac:dyDescent="0.35">
      <c r="G2265" t="str">
        <f>_xlfn.XLOOKUP(A2265,'SKJULT DATA'!$O$10:$O$3274,'SKJULT DATA'!$B$10:$B$3274,"")</f>
        <v/>
      </c>
    </row>
    <row r="2266" spans="7:7" x14ac:dyDescent="0.35">
      <c r="G2266" t="str">
        <f>_xlfn.XLOOKUP(A2266,'SKJULT DATA'!$O$10:$O$3274,'SKJULT DATA'!$B$10:$B$3274,"")</f>
        <v/>
      </c>
    </row>
    <row r="2267" spans="7:7" x14ac:dyDescent="0.35">
      <c r="G2267" t="str">
        <f>_xlfn.XLOOKUP(A2267,'SKJULT DATA'!$O$10:$O$3274,'SKJULT DATA'!$B$10:$B$3274,"")</f>
        <v/>
      </c>
    </row>
    <row r="2268" spans="7:7" x14ac:dyDescent="0.35">
      <c r="G2268" t="str">
        <f>_xlfn.XLOOKUP(A2268,'SKJULT DATA'!$O$10:$O$3274,'SKJULT DATA'!$B$10:$B$3274,"")</f>
        <v/>
      </c>
    </row>
    <row r="2269" spans="7:7" x14ac:dyDescent="0.35">
      <c r="G2269" t="str">
        <f>_xlfn.XLOOKUP(A2269,'SKJULT DATA'!$O$10:$O$3274,'SKJULT DATA'!$B$10:$B$3274,"")</f>
        <v/>
      </c>
    </row>
    <row r="2270" spans="7:7" x14ac:dyDescent="0.35">
      <c r="G2270" t="str">
        <f>_xlfn.XLOOKUP(A2270,'SKJULT DATA'!$O$10:$O$3274,'SKJULT DATA'!$B$10:$B$3274,"")</f>
        <v/>
      </c>
    </row>
    <row r="2271" spans="7:7" x14ac:dyDescent="0.35">
      <c r="G2271" t="str">
        <f>_xlfn.XLOOKUP(A2271,'SKJULT DATA'!$O$10:$O$3274,'SKJULT DATA'!$B$10:$B$3274,"")</f>
        <v/>
      </c>
    </row>
    <row r="2272" spans="7:7" x14ac:dyDescent="0.35">
      <c r="G2272" t="str">
        <f>_xlfn.XLOOKUP(A2272,'SKJULT DATA'!$O$10:$O$3274,'SKJULT DATA'!$B$10:$B$3274,"")</f>
        <v/>
      </c>
    </row>
    <row r="2273" spans="7:7" x14ac:dyDescent="0.35">
      <c r="G2273" t="str">
        <f>_xlfn.XLOOKUP(A2273,'SKJULT DATA'!$O$10:$O$3274,'SKJULT DATA'!$B$10:$B$3274,"")</f>
        <v/>
      </c>
    </row>
    <row r="2274" spans="7:7" x14ac:dyDescent="0.35">
      <c r="G2274" t="str">
        <f>_xlfn.XLOOKUP(A2274,'SKJULT DATA'!$O$10:$O$3274,'SKJULT DATA'!$B$10:$B$3274,"")</f>
        <v/>
      </c>
    </row>
    <row r="2275" spans="7:7" x14ac:dyDescent="0.35">
      <c r="G2275" t="str">
        <f>_xlfn.XLOOKUP(A2275,'SKJULT DATA'!$O$10:$O$3274,'SKJULT DATA'!$B$10:$B$3274,"")</f>
        <v/>
      </c>
    </row>
    <row r="2276" spans="7:7" x14ac:dyDescent="0.35">
      <c r="G2276" t="str">
        <f>_xlfn.XLOOKUP(A2276,'SKJULT DATA'!$O$10:$O$3274,'SKJULT DATA'!$B$10:$B$3274,"")</f>
        <v/>
      </c>
    </row>
    <row r="2277" spans="7:7" x14ac:dyDescent="0.35">
      <c r="G2277" t="str">
        <f>_xlfn.XLOOKUP(A2277,'SKJULT DATA'!$O$10:$O$3274,'SKJULT DATA'!$B$10:$B$3274,"")</f>
        <v/>
      </c>
    </row>
    <row r="2278" spans="7:7" x14ac:dyDescent="0.35">
      <c r="G2278" t="str">
        <f>_xlfn.XLOOKUP(A2278,'SKJULT DATA'!$O$10:$O$3274,'SKJULT DATA'!$B$10:$B$3274,"")</f>
        <v/>
      </c>
    </row>
    <row r="2279" spans="7:7" x14ac:dyDescent="0.35">
      <c r="G2279" t="str">
        <f>_xlfn.XLOOKUP(A2279,'SKJULT DATA'!$O$10:$O$3274,'SKJULT DATA'!$B$10:$B$3274,"")</f>
        <v/>
      </c>
    </row>
    <row r="2280" spans="7:7" x14ac:dyDescent="0.35">
      <c r="G2280" t="str">
        <f>_xlfn.XLOOKUP(A2280,'SKJULT DATA'!$O$10:$O$3274,'SKJULT DATA'!$B$10:$B$3274,"")</f>
        <v/>
      </c>
    </row>
    <row r="2281" spans="7:7" x14ac:dyDescent="0.35">
      <c r="G2281" t="str">
        <f>_xlfn.XLOOKUP(A2281,'SKJULT DATA'!$O$10:$O$3274,'SKJULT DATA'!$B$10:$B$3274,"")</f>
        <v/>
      </c>
    </row>
    <row r="2282" spans="7:7" x14ac:dyDescent="0.35">
      <c r="G2282" t="str">
        <f>_xlfn.XLOOKUP(A2282,'SKJULT DATA'!$O$10:$O$3274,'SKJULT DATA'!$B$10:$B$3274,"")</f>
        <v/>
      </c>
    </row>
    <row r="2283" spans="7:7" x14ac:dyDescent="0.35">
      <c r="G2283" t="str">
        <f>_xlfn.XLOOKUP(A2283,'SKJULT DATA'!$O$10:$O$3274,'SKJULT DATA'!$B$10:$B$3274,"")</f>
        <v/>
      </c>
    </row>
    <row r="2284" spans="7:7" x14ac:dyDescent="0.35">
      <c r="G2284" t="str">
        <f>_xlfn.XLOOKUP(A2284,'SKJULT DATA'!$O$10:$O$3274,'SKJULT DATA'!$B$10:$B$3274,"")</f>
        <v/>
      </c>
    </row>
    <row r="2285" spans="7:7" x14ac:dyDescent="0.35">
      <c r="G2285" t="str">
        <f>_xlfn.XLOOKUP(A2285,'SKJULT DATA'!$O$10:$O$3274,'SKJULT DATA'!$B$10:$B$3274,"")</f>
        <v/>
      </c>
    </row>
    <row r="2286" spans="7:7" x14ac:dyDescent="0.35">
      <c r="G2286" t="str">
        <f>_xlfn.XLOOKUP(A2286,'SKJULT DATA'!$O$10:$O$3274,'SKJULT DATA'!$B$10:$B$3274,"")</f>
        <v/>
      </c>
    </row>
    <row r="2287" spans="7:7" x14ac:dyDescent="0.35">
      <c r="G2287" t="str">
        <f>_xlfn.XLOOKUP(A2287,'SKJULT DATA'!$O$10:$O$3274,'SKJULT DATA'!$B$10:$B$3274,"")</f>
        <v/>
      </c>
    </row>
    <row r="2288" spans="7:7" x14ac:dyDescent="0.35">
      <c r="G2288" t="str">
        <f>_xlfn.XLOOKUP(A2288,'SKJULT DATA'!$O$10:$O$3274,'SKJULT DATA'!$B$10:$B$3274,"")</f>
        <v/>
      </c>
    </row>
    <row r="2289" spans="7:7" x14ac:dyDescent="0.35">
      <c r="G2289" t="str">
        <f>_xlfn.XLOOKUP(A2289,'SKJULT DATA'!$O$10:$O$3274,'SKJULT DATA'!$B$10:$B$3274,"")</f>
        <v/>
      </c>
    </row>
    <row r="2290" spans="7:7" x14ac:dyDescent="0.35">
      <c r="G2290" t="str">
        <f>_xlfn.XLOOKUP(A2290,'SKJULT DATA'!$O$10:$O$3274,'SKJULT DATA'!$B$10:$B$3274,"")</f>
        <v/>
      </c>
    </row>
    <row r="2291" spans="7:7" x14ac:dyDescent="0.35">
      <c r="G2291" t="str">
        <f>_xlfn.XLOOKUP(A2291,'SKJULT DATA'!$O$10:$O$3274,'SKJULT DATA'!$B$10:$B$3274,"")</f>
        <v/>
      </c>
    </row>
    <row r="2292" spans="7:7" x14ac:dyDescent="0.35">
      <c r="G2292" t="str">
        <f>_xlfn.XLOOKUP(A2292,'SKJULT DATA'!$O$10:$O$3274,'SKJULT DATA'!$B$10:$B$3274,"")</f>
        <v/>
      </c>
    </row>
    <row r="2293" spans="7:7" x14ac:dyDescent="0.35">
      <c r="G2293" t="str">
        <f>_xlfn.XLOOKUP(A2293,'SKJULT DATA'!$O$10:$O$3274,'SKJULT DATA'!$B$10:$B$3274,"")</f>
        <v/>
      </c>
    </row>
    <row r="2294" spans="7:7" x14ac:dyDescent="0.35">
      <c r="G2294" t="str">
        <f>_xlfn.XLOOKUP(A2294,'SKJULT DATA'!$O$10:$O$3274,'SKJULT DATA'!$B$10:$B$3274,"")</f>
        <v/>
      </c>
    </row>
    <row r="2295" spans="7:7" x14ac:dyDescent="0.35">
      <c r="G2295" t="str">
        <f>_xlfn.XLOOKUP(A2295,'SKJULT DATA'!$O$10:$O$3274,'SKJULT DATA'!$B$10:$B$3274,"")</f>
        <v/>
      </c>
    </row>
    <row r="2296" spans="7:7" x14ac:dyDescent="0.35">
      <c r="G2296" t="str">
        <f>_xlfn.XLOOKUP(A2296,'SKJULT DATA'!$O$10:$O$3274,'SKJULT DATA'!$B$10:$B$3274,"")</f>
        <v/>
      </c>
    </row>
    <row r="2297" spans="7:7" x14ac:dyDescent="0.35">
      <c r="G2297" t="str">
        <f>_xlfn.XLOOKUP(A2297,'SKJULT DATA'!$O$10:$O$3274,'SKJULT DATA'!$B$10:$B$3274,"")</f>
        <v/>
      </c>
    </row>
    <row r="2298" spans="7:7" x14ac:dyDescent="0.35">
      <c r="G2298" t="str">
        <f>_xlfn.XLOOKUP(A2298,'SKJULT DATA'!$O$10:$O$3274,'SKJULT DATA'!$B$10:$B$3274,"")</f>
        <v/>
      </c>
    </row>
    <row r="2299" spans="7:7" x14ac:dyDescent="0.35">
      <c r="G2299" t="str">
        <f>_xlfn.XLOOKUP(A2299,'SKJULT DATA'!$O$10:$O$3274,'SKJULT DATA'!$B$10:$B$3274,"")</f>
        <v/>
      </c>
    </row>
    <row r="2300" spans="7:7" x14ac:dyDescent="0.35">
      <c r="G2300" t="str">
        <f>_xlfn.XLOOKUP(A2300,'SKJULT DATA'!$O$10:$O$3274,'SKJULT DATA'!$B$10:$B$3274,"")</f>
        <v/>
      </c>
    </row>
    <row r="2301" spans="7:7" x14ac:dyDescent="0.35">
      <c r="G2301" t="str">
        <f>_xlfn.XLOOKUP(A2301,'SKJULT DATA'!$O$10:$O$3274,'SKJULT DATA'!$B$10:$B$3274,"")</f>
        <v/>
      </c>
    </row>
    <row r="2302" spans="7:7" x14ac:dyDescent="0.35">
      <c r="G2302" t="str">
        <f>_xlfn.XLOOKUP(A2302,'SKJULT DATA'!$O$10:$O$3274,'SKJULT DATA'!$B$10:$B$3274,"")</f>
        <v/>
      </c>
    </row>
    <row r="2303" spans="7:7" x14ac:dyDescent="0.35">
      <c r="G2303" t="str">
        <f>_xlfn.XLOOKUP(A2303,'SKJULT DATA'!$O$10:$O$3274,'SKJULT DATA'!$B$10:$B$3274,"")</f>
        <v/>
      </c>
    </row>
    <row r="2304" spans="7:7" x14ac:dyDescent="0.35">
      <c r="G2304" t="str">
        <f>_xlfn.XLOOKUP(A2304,'SKJULT DATA'!$O$10:$O$3274,'SKJULT DATA'!$B$10:$B$3274,"")</f>
        <v/>
      </c>
    </row>
    <row r="2305" spans="7:7" x14ac:dyDescent="0.35">
      <c r="G2305" t="str">
        <f>_xlfn.XLOOKUP(A2305,'SKJULT DATA'!$O$10:$O$3274,'SKJULT DATA'!$B$10:$B$3274,"")</f>
        <v/>
      </c>
    </row>
    <row r="2306" spans="7:7" x14ac:dyDescent="0.35">
      <c r="G2306" t="str">
        <f>_xlfn.XLOOKUP(A2306,'SKJULT DATA'!$O$10:$O$3274,'SKJULT DATA'!$B$10:$B$3274,"")</f>
        <v/>
      </c>
    </row>
    <row r="2307" spans="7:7" x14ac:dyDescent="0.35">
      <c r="G2307" t="str">
        <f>_xlfn.XLOOKUP(A2307,'SKJULT DATA'!$O$10:$O$3274,'SKJULT DATA'!$B$10:$B$3274,"")</f>
        <v/>
      </c>
    </row>
    <row r="2308" spans="7:7" x14ac:dyDescent="0.35">
      <c r="G2308" t="str">
        <f>_xlfn.XLOOKUP(A2308,'SKJULT DATA'!$O$10:$O$3274,'SKJULT DATA'!$B$10:$B$3274,"")</f>
        <v/>
      </c>
    </row>
    <row r="2309" spans="7:7" x14ac:dyDescent="0.35">
      <c r="G2309" t="str">
        <f>_xlfn.XLOOKUP(A2309,'SKJULT DATA'!$O$10:$O$3274,'SKJULT DATA'!$B$10:$B$3274,"")</f>
        <v/>
      </c>
    </row>
    <row r="2310" spans="7:7" x14ac:dyDescent="0.35">
      <c r="G2310" t="str">
        <f>_xlfn.XLOOKUP(A2310,'SKJULT DATA'!$O$10:$O$3274,'SKJULT DATA'!$B$10:$B$3274,"")</f>
        <v/>
      </c>
    </row>
    <row r="2311" spans="7:7" x14ac:dyDescent="0.35">
      <c r="G2311" t="str">
        <f>_xlfn.XLOOKUP(A2311,'SKJULT DATA'!$O$10:$O$3274,'SKJULT DATA'!$B$10:$B$3274,"")</f>
        <v/>
      </c>
    </row>
    <row r="2312" spans="7:7" x14ac:dyDescent="0.35">
      <c r="G2312" t="str">
        <f>_xlfn.XLOOKUP(A2312,'SKJULT DATA'!$O$10:$O$3274,'SKJULT DATA'!$B$10:$B$3274,"")</f>
        <v/>
      </c>
    </row>
    <row r="2313" spans="7:7" x14ac:dyDescent="0.35">
      <c r="G2313" t="str">
        <f>_xlfn.XLOOKUP(A2313,'SKJULT DATA'!$O$10:$O$3274,'SKJULT DATA'!$B$10:$B$3274,"")</f>
        <v/>
      </c>
    </row>
    <row r="2314" spans="7:7" x14ac:dyDescent="0.35">
      <c r="G2314" t="str">
        <f>_xlfn.XLOOKUP(A2314,'SKJULT DATA'!$O$10:$O$3274,'SKJULT DATA'!$B$10:$B$3274,"")</f>
        <v/>
      </c>
    </row>
    <row r="2315" spans="7:7" x14ac:dyDescent="0.35">
      <c r="G2315" t="str">
        <f>_xlfn.XLOOKUP(A2315,'SKJULT DATA'!$O$10:$O$3274,'SKJULT DATA'!$B$10:$B$3274,"")</f>
        <v/>
      </c>
    </row>
    <row r="2316" spans="7:7" x14ac:dyDescent="0.35">
      <c r="G2316" t="str">
        <f>_xlfn.XLOOKUP(A2316,'SKJULT DATA'!$O$10:$O$3274,'SKJULT DATA'!$B$10:$B$3274,"")</f>
        <v/>
      </c>
    </row>
    <row r="2317" spans="7:7" x14ac:dyDescent="0.35">
      <c r="G2317" t="str">
        <f>_xlfn.XLOOKUP(A2317,'SKJULT DATA'!$O$10:$O$3274,'SKJULT DATA'!$B$10:$B$3274,"")</f>
        <v/>
      </c>
    </row>
    <row r="2318" spans="7:7" x14ac:dyDescent="0.35">
      <c r="G2318" t="str">
        <f>_xlfn.XLOOKUP(A2318,'SKJULT DATA'!$O$10:$O$3274,'SKJULT DATA'!$B$10:$B$3274,"")</f>
        <v/>
      </c>
    </row>
    <row r="2319" spans="7:7" x14ac:dyDescent="0.35">
      <c r="G2319" t="str">
        <f>_xlfn.XLOOKUP(A2319,'SKJULT DATA'!$O$10:$O$3274,'SKJULT DATA'!$B$10:$B$3274,"")</f>
        <v/>
      </c>
    </row>
    <row r="2320" spans="7:7" x14ac:dyDescent="0.35">
      <c r="G2320" t="str">
        <f>_xlfn.XLOOKUP(A2320,'SKJULT DATA'!$O$10:$O$3274,'SKJULT DATA'!$B$10:$B$3274,"")</f>
        <v/>
      </c>
    </row>
    <row r="2321" spans="7:7" x14ac:dyDescent="0.35">
      <c r="G2321" t="str">
        <f>_xlfn.XLOOKUP(A2321,'SKJULT DATA'!$O$10:$O$3274,'SKJULT DATA'!$B$10:$B$3274,"")</f>
        <v/>
      </c>
    </row>
    <row r="2322" spans="7:7" x14ac:dyDescent="0.35">
      <c r="G2322" t="str">
        <f>_xlfn.XLOOKUP(A2322,'SKJULT DATA'!$O$10:$O$3274,'SKJULT DATA'!$B$10:$B$3274,"")</f>
        <v/>
      </c>
    </row>
    <row r="2323" spans="7:7" x14ac:dyDescent="0.35">
      <c r="G2323" t="str">
        <f>_xlfn.XLOOKUP(A2323,'SKJULT DATA'!$O$10:$O$3274,'SKJULT DATA'!$B$10:$B$3274,"")</f>
        <v/>
      </c>
    </row>
    <row r="2324" spans="7:7" x14ac:dyDescent="0.35">
      <c r="G2324" t="str">
        <f>_xlfn.XLOOKUP(A2324,'SKJULT DATA'!$O$10:$O$3274,'SKJULT DATA'!$B$10:$B$3274,"")</f>
        <v/>
      </c>
    </row>
    <row r="2325" spans="7:7" x14ac:dyDescent="0.35">
      <c r="G2325" t="str">
        <f>_xlfn.XLOOKUP(A2325,'SKJULT DATA'!$O$10:$O$3274,'SKJULT DATA'!$B$10:$B$3274,"")</f>
        <v/>
      </c>
    </row>
    <row r="2326" spans="7:7" x14ac:dyDescent="0.35">
      <c r="G2326" t="str">
        <f>_xlfn.XLOOKUP(A2326,'SKJULT DATA'!$O$10:$O$3274,'SKJULT DATA'!$B$10:$B$3274,"")</f>
        <v/>
      </c>
    </row>
    <row r="2327" spans="7:7" x14ac:dyDescent="0.35">
      <c r="G2327" t="str">
        <f>_xlfn.XLOOKUP(A2327,'SKJULT DATA'!$O$10:$O$3274,'SKJULT DATA'!$B$10:$B$3274,"")</f>
        <v/>
      </c>
    </row>
    <row r="2328" spans="7:7" x14ac:dyDescent="0.35">
      <c r="G2328" t="str">
        <f>_xlfn.XLOOKUP(A2328,'SKJULT DATA'!$O$10:$O$3274,'SKJULT DATA'!$B$10:$B$3274,"")</f>
        <v/>
      </c>
    </row>
    <row r="2329" spans="7:7" x14ac:dyDescent="0.35">
      <c r="G2329" t="str">
        <f>_xlfn.XLOOKUP(A2329,'SKJULT DATA'!$O$10:$O$3274,'SKJULT DATA'!$B$10:$B$3274,"")</f>
        <v/>
      </c>
    </row>
    <row r="2330" spans="7:7" x14ac:dyDescent="0.35">
      <c r="G2330" t="str">
        <f>_xlfn.XLOOKUP(A2330,'SKJULT DATA'!$O$10:$O$3274,'SKJULT DATA'!$B$10:$B$3274,"")</f>
        <v/>
      </c>
    </row>
    <row r="2331" spans="7:7" x14ac:dyDescent="0.35">
      <c r="G2331" t="str">
        <f>_xlfn.XLOOKUP(A2331,'SKJULT DATA'!$O$10:$O$3274,'SKJULT DATA'!$B$10:$B$3274,"")</f>
        <v/>
      </c>
    </row>
    <row r="2332" spans="7:7" x14ac:dyDescent="0.35">
      <c r="G2332" t="str">
        <f>_xlfn.XLOOKUP(A2332,'SKJULT DATA'!$O$10:$O$3274,'SKJULT DATA'!$B$10:$B$3274,"")</f>
        <v/>
      </c>
    </row>
    <row r="2333" spans="7:7" x14ac:dyDescent="0.35">
      <c r="G2333" t="str">
        <f>_xlfn.XLOOKUP(A2333,'SKJULT DATA'!$O$10:$O$3274,'SKJULT DATA'!$B$10:$B$3274,"")</f>
        <v/>
      </c>
    </row>
    <row r="2334" spans="7:7" x14ac:dyDescent="0.35">
      <c r="G2334" t="str">
        <f>_xlfn.XLOOKUP(A2334,'SKJULT DATA'!$O$10:$O$3274,'SKJULT DATA'!$B$10:$B$3274,"")</f>
        <v/>
      </c>
    </row>
    <row r="2335" spans="7:7" x14ac:dyDescent="0.35">
      <c r="G2335" t="str">
        <f>_xlfn.XLOOKUP(A2335,'SKJULT DATA'!$O$10:$O$3274,'SKJULT DATA'!$B$10:$B$3274,"")</f>
        <v/>
      </c>
    </row>
    <row r="2336" spans="7:7" x14ac:dyDescent="0.35">
      <c r="G2336" t="str">
        <f>_xlfn.XLOOKUP(A2336,'SKJULT DATA'!$O$10:$O$3274,'SKJULT DATA'!$B$10:$B$3274,"")</f>
        <v/>
      </c>
    </row>
    <row r="2337" spans="7:7" x14ac:dyDescent="0.35">
      <c r="G2337" t="str">
        <f>_xlfn.XLOOKUP(A2337,'SKJULT DATA'!$O$10:$O$3274,'SKJULT DATA'!$B$10:$B$3274,"")</f>
        <v/>
      </c>
    </row>
    <row r="2338" spans="7:7" x14ac:dyDescent="0.35">
      <c r="G2338" t="str">
        <f>_xlfn.XLOOKUP(A2338,'SKJULT DATA'!$O$10:$O$3274,'SKJULT DATA'!$B$10:$B$3274,"")</f>
        <v/>
      </c>
    </row>
    <row r="2339" spans="7:7" x14ac:dyDescent="0.35">
      <c r="G2339" t="str">
        <f>_xlfn.XLOOKUP(A2339,'SKJULT DATA'!$O$10:$O$3274,'SKJULT DATA'!$B$10:$B$3274,"")</f>
        <v/>
      </c>
    </row>
    <row r="2340" spans="7:7" x14ac:dyDescent="0.35">
      <c r="G2340" t="str">
        <f>_xlfn.XLOOKUP(A2340,'SKJULT DATA'!$O$10:$O$3274,'SKJULT DATA'!$B$10:$B$3274,"")</f>
        <v/>
      </c>
    </row>
    <row r="2341" spans="7:7" x14ac:dyDescent="0.35">
      <c r="G2341" t="str">
        <f>_xlfn.XLOOKUP(A2341,'SKJULT DATA'!$O$10:$O$3274,'SKJULT DATA'!$B$10:$B$3274,"")</f>
        <v/>
      </c>
    </row>
    <row r="2342" spans="7:7" x14ac:dyDescent="0.35">
      <c r="G2342" t="str">
        <f>_xlfn.XLOOKUP(A2342,'SKJULT DATA'!$O$10:$O$3274,'SKJULT DATA'!$B$10:$B$3274,"")</f>
        <v/>
      </c>
    </row>
    <row r="2343" spans="7:7" x14ac:dyDescent="0.35">
      <c r="G2343" t="str">
        <f>_xlfn.XLOOKUP(A2343,'SKJULT DATA'!$O$10:$O$3274,'SKJULT DATA'!$B$10:$B$3274,"")</f>
        <v/>
      </c>
    </row>
    <row r="2344" spans="7:7" x14ac:dyDescent="0.35">
      <c r="G2344" t="str">
        <f>_xlfn.XLOOKUP(A2344,'SKJULT DATA'!$O$10:$O$3274,'SKJULT DATA'!$B$10:$B$3274,"")</f>
        <v/>
      </c>
    </row>
    <row r="2345" spans="7:7" x14ac:dyDescent="0.35">
      <c r="G2345" t="str">
        <f>_xlfn.XLOOKUP(A2345,'SKJULT DATA'!$O$10:$O$3274,'SKJULT DATA'!$B$10:$B$3274,"")</f>
        <v/>
      </c>
    </row>
    <row r="2346" spans="7:7" x14ac:dyDescent="0.35">
      <c r="G2346" t="str">
        <f>_xlfn.XLOOKUP(A2346,'SKJULT DATA'!$O$10:$O$3274,'SKJULT DATA'!$B$10:$B$3274,"")</f>
        <v/>
      </c>
    </row>
    <row r="2347" spans="7:7" x14ac:dyDescent="0.35">
      <c r="G2347" t="str">
        <f>_xlfn.XLOOKUP(A2347,'SKJULT DATA'!$O$10:$O$3274,'SKJULT DATA'!$B$10:$B$3274,"")</f>
        <v/>
      </c>
    </row>
    <row r="2348" spans="7:7" x14ac:dyDescent="0.35">
      <c r="G2348" t="str">
        <f>_xlfn.XLOOKUP(A2348,'SKJULT DATA'!$O$10:$O$3274,'SKJULT DATA'!$B$10:$B$3274,"")</f>
        <v/>
      </c>
    </row>
    <row r="2349" spans="7:7" x14ac:dyDescent="0.35">
      <c r="G2349" t="str">
        <f>_xlfn.XLOOKUP(A2349,'SKJULT DATA'!$O$10:$O$3274,'SKJULT DATA'!$B$10:$B$3274,"")</f>
        <v/>
      </c>
    </row>
    <row r="2350" spans="7:7" x14ac:dyDescent="0.35">
      <c r="G2350" t="str">
        <f>_xlfn.XLOOKUP(A2350,'SKJULT DATA'!$O$10:$O$3274,'SKJULT DATA'!$B$10:$B$3274,"")</f>
        <v/>
      </c>
    </row>
    <row r="2351" spans="7:7" x14ac:dyDescent="0.35">
      <c r="G2351" t="str">
        <f>_xlfn.XLOOKUP(A2351,'SKJULT DATA'!$O$10:$O$3274,'SKJULT DATA'!$B$10:$B$3274,"")</f>
        <v/>
      </c>
    </row>
    <row r="2352" spans="7:7" x14ac:dyDescent="0.35">
      <c r="G2352" t="str">
        <f>_xlfn.XLOOKUP(A2352,'SKJULT DATA'!$O$10:$O$3274,'SKJULT DATA'!$B$10:$B$3274,"")</f>
        <v/>
      </c>
    </row>
    <row r="2353" spans="7:7" x14ac:dyDescent="0.35">
      <c r="G2353" t="str">
        <f>_xlfn.XLOOKUP(A2353,'SKJULT DATA'!$O$10:$O$3274,'SKJULT DATA'!$B$10:$B$3274,"")</f>
        <v/>
      </c>
    </row>
    <row r="2354" spans="7:7" x14ac:dyDescent="0.35">
      <c r="G2354" t="str">
        <f>_xlfn.XLOOKUP(A2354,'SKJULT DATA'!$O$10:$O$3274,'SKJULT DATA'!$B$10:$B$3274,"")</f>
        <v/>
      </c>
    </row>
    <row r="2355" spans="7:7" x14ac:dyDescent="0.35">
      <c r="G2355" t="str">
        <f>_xlfn.XLOOKUP(A2355,'SKJULT DATA'!$O$10:$O$3274,'SKJULT DATA'!$B$10:$B$3274,"")</f>
        <v/>
      </c>
    </row>
    <row r="2356" spans="7:7" x14ac:dyDescent="0.35">
      <c r="G2356" t="str">
        <f>_xlfn.XLOOKUP(A2356,'SKJULT DATA'!$O$10:$O$3274,'SKJULT DATA'!$B$10:$B$3274,"")</f>
        <v/>
      </c>
    </row>
    <row r="2357" spans="7:7" x14ac:dyDescent="0.35">
      <c r="G2357" t="str">
        <f>_xlfn.XLOOKUP(A2357,'SKJULT DATA'!$O$10:$O$3274,'SKJULT DATA'!$B$10:$B$3274,"")</f>
        <v/>
      </c>
    </row>
    <row r="2358" spans="7:7" x14ac:dyDescent="0.35">
      <c r="G2358" t="str">
        <f>_xlfn.XLOOKUP(A2358,'SKJULT DATA'!$O$10:$O$3274,'SKJULT DATA'!$B$10:$B$3274,"")</f>
        <v/>
      </c>
    </row>
    <row r="2359" spans="7:7" x14ac:dyDescent="0.35">
      <c r="G2359" t="str">
        <f>_xlfn.XLOOKUP(A2359,'SKJULT DATA'!$O$10:$O$3274,'SKJULT DATA'!$B$10:$B$3274,"")</f>
        <v/>
      </c>
    </row>
    <row r="2360" spans="7:7" x14ac:dyDescent="0.35">
      <c r="G2360" t="str">
        <f>_xlfn.XLOOKUP(A2360,'SKJULT DATA'!$O$10:$O$3274,'SKJULT DATA'!$B$10:$B$3274,"")</f>
        <v/>
      </c>
    </row>
    <row r="2361" spans="7:7" x14ac:dyDescent="0.35">
      <c r="G2361" t="str">
        <f>_xlfn.XLOOKUP(A2361,'SKJULT DATA'!$O$10:$O$3274,'SKJULT DATA'!$B$10:$B$3274,"")</f>
        <v/>
      </c>
    </row>
    <row r="2362" spans="7:7" x14ac:dyDescent="0.35">
      <c r="G2362" t="str">
        <f>_xlfn.XLOOKUP(A2362,'SKJULT DATA'!$O$10:$O$3274,'SKJULT DATA'!$B$10:$B$3274,"")</f>
        <v/>
      </c>
    </row>
    <row r="2363" spans="7:7" x14ac:dyDescent="0.35">
      <c r="G2363" t="str">
        <f>_xlfn.XLOOKUP(A2363,'SKJULT DATA'!$O$10:$O$3274,'SKJULT DATA'!$B$10:$B$3274,"")</f>
        <v/>
      </c>
    </row>
    <row r="2364" spans="7:7" x14ac:dyDescent="0.35">
      <c r="G2364" t="str">
        <f>_xlfn.XLOOKUP(A2364,'SKJULT DATA'!$O$10:$O$3274,'SKJULT DATA'!$B$10:$B$3274,"")</f>
        <v/>
      </c>
    </row>
    <row r="2365" spans="7:7" x14ac:dyDescent="0.35">
      <c r="G2365" t="str">
        <f>_xlfn.XLOOKUP(A2365,'SKJULT DATA'!$O$10:$O$3274,'SKJULT DATA'!$B$10:$B$3274,"")</f>
        <v/>
      </c>
    </row>
    <row r="2366" spans="7:7" x14ac:dyDescent="0.35">
      <c r="G2366" t="str">
        <f>_xlfn.XLOOKUP(A2366,'SKJULT DATA'!$O$10:$O$3274,'SKJULT DATA'!$B$10:$B$3274,"")</f>
        <v/>
      </c>
    </row>
    <row r="2367" spans="7:7" x14ac:dyDescent="0.35">
      <c r="G2367" t="str">
        <f>_xlfn.XLOOKUP(A2367,'SKJULT DATA'!$O$10:$O$3274,'SKJULT DATA'!$B$10:$B$3274,"")</f>
        <v/>
      </c>
    </row>
    <row r="2368" spans="7:7" x14ac:dyDescent="0.35">
      <c r="G2368" t="str">
        <f>_xlfn.XLOOKUP(A2368,'SKJULT DATA'!$O$10:$O$3274,'SKJULT DATA'!$B$10:$B$3274,"")</f>
        <v/>
      </c>
    </row>
    <row r="2369" spans="7:7" x14ac:dyDescent="0.35">
      <c r="G2369" t="str">
        <f>_xlfn.XLOOKUP(A2369,'SKJULT DATA'!$O$10:$O$3274,'SKJULT DATA'!$B$10:$B$3274,"")</f>
        <v/>
      </c>
    </row>
    <row r="2370" spans="7:7" x14ac:dyDescent="0.35">
      <c r="G2370" t="str">
        <f>_xlfn.XLOOKUP(A2370,'SKJULT DATA'!$O$10:$O$3274,'SKJULT DATA'!$B$10:$B$3274,"")</f>
        <v/>
      </c>
    </row>
    <row r="2371" spans="7:7" x14ac:dyDescent="0.35">
      <c r="G2371" t="str">
        <f>_xlfn.XLOOKUP(A2371,'SKJULT DATA'!$O$10:$O$3274,'SKJULT DATA'!$B$10:$B$3274,"")</f>
        <v/>
      </c>
    </row>
    <row r="2372" spans="7:7" x14ac:dyDescent="0.35">
      <c r="G2372" t="str">
        <f>_xlfn.XLOOKUP(A2372,'SKJULT DATA'!$O$10:$O$3274,'SKJULT DATA'!$B$10:$B$3274,"")</f>
        <v/>
      </c>
    </row>
    <row r="2373" spans="7:7" x14ac:dyDescent="0.35">
      <c r="G2373" t="str">
        <f>_xlfn.XLOOKUP(A2373,'SKJULT DATA'!$O$10:$O$3274,'SKJULT DATA'!$B$10:$B$3274,"")</f>
        <v/>
      </c>
    </row>
    <row r="2374" spans="7:7" x14ac:dyDescent="0.35">
      <c r="G2374" t="str">
        <f>_xlfn.XLOOKUP(A2374,'SKJULT DATA'!$O$10:$O$3274,'SKJULT DATA'!$B$10:$B$3274,"")</f>
        <v/>
      </c>
    </row>
    <row r="2375" spans="7:7" x14ac:dyDescent="0.35">
      <c r="G2375" t="str">
        <f>_xlfn.XLOOKUP(A2375,'SKJULT DATA'!$O$10:$O$3274,'SKJULT DATA'!$B$10:$B$3274,"")</f>
        <v/>
      </c>
    </row>
    <row r="2376" spans="7:7" x14ac:dyDescent="0.35">
      <c r="G2376" t="str">
        <f>_xlfn.XLOOKUP(A2376,'SKJULT DATA'!$O$10:$O$3274,'SKJULT DATA'!$B$10:$B$3274,"")</f>
        <v/>
      </c>
    </row>
    <row r="2377" spans="7:7" x14ac:dyDescent="0.35">
      <c r="G2377" t="str">
        <f>_xlfn.XLOOKUP(A2377,'SKJULT DATA'!$O$10:$O$3274,'SKJULT DATA'!$B$10:$B$3274,"")</f>
        <v/>
      </c>
    </row>
    <row r="2378" spans="7:7" x14ac:dyDescent="0.35">
      <c r="G2378" t="str">
        <f>_xlfn.XLOOKUP(A2378,'SKJULT DATA'!$O$10:$O$3274,'SKJULT DATA'!$B$10:$B$3274,"")</f>
        <v/>
      </c>
    </row>
    <row r="2379" spans="7:7" x14ac:dyDescent="0.35">
      <c r="G2379" t="str">
        <f>_xlfn.XLOOKUP(A2379,'SKJULT DATA'!$O$10:$O$3274,'SKJULT DATA'!$B$10:$B$3274,"")</f>
        <v/>
      </c>
    </row>
    <row r="2380" spans="7:7" x14ac:dyDescent="0.35">
      <c r="G2380" t="str">
        <f>_xlfn.XLOOKUP(A2380,'SKJULT DATA'!$O$10:$O$3274,'SKJULT DATA'!$B$10:$B$3274,"")</f>
        <v/>
      </c>
    </row>
    <row r="2381" spans="7:7" x14ac:dyDescent="0.35">
      <c r="G2381" t="str">
        <f>_xlfn.XLOOKUP(A2381,'SKJULT DATA'!$O$10:$O$3274,'SKJULT DATA'!$B$10:$B$3274,"")</f>
        <v/>
      </c>
    </row>
    <row r="2382" spans="7:7" x14ac:dyDescent="0.35">
      <c r="G2382" t="str">
        <f>_xlfn.XLOOKUP(A2382,'SKJULT DATA'!$O$10:$O$3274,'SKJULT DATA'!$B$10:$B$3274,"")</f>
        <v/>
      </c>
    </row>
    <row r="2383" spans="7:7" x14ac:dyDescent="0.35">
      <c r="G2383" t="str">
        <f>_xlfn.XLOOKUP(A2383,'SKJULT DATA'!$O$10:$O$3274,'SKJULT DATA'!$B$10:$B$3274,"")</f>
        <v/>
      </c>
    </row>
    <row r="2384" spans="7:7" x14ac:dyDescent="0.35">
      <c r="G2384" t="str">
        <f>_xlfn.XLOOKUP(A2384,'SKJULT DATA'!$O$10:$O$3274,'SKJULT DATA'!$B$10:$B$3274,"")</f>
        <v/>
      </c>
    </row>
    <row r="2385" spans="7:7" x14ac:dyDescent="0.35">
      <c r="G2385" t="str">
        <f>_xlfn.XLOOKUP(A2385,'SKJULT DATA'!$O$10:$O$3274,'SKJULT DATA'!$B$10:$B$3274,"")</f>
        <v/>
      </c>
    </row>
    <row r="2386" spans="7:7" x14ac:dyDescent="0.35">
      <c r="G2386" t="str">
        <f>_xlfn.XLOOKUP(A2386,'SKJULT DATA'!$O$10:$O$3274,'SKJULT DATA'!$B$10:$B$3274,"")</f>
        <v/>
      </c>
    </row>
    <row r="2387" spans="7:7" x14ac:dyDescent="0.35">
      <c r="G2387" t="str">
        <f>_xlfn.XLOOKUP(A2387,'SKJULT DATA'!$O$10:$O$3274,'SKJULT DATA'!$B$10:$B$3274,"")</f>
        <v/>
      </c>
    </row>
    <row r="2388" spans="7:7" x14ac:dyDescent="0.35">
      <c r="G2388" t="str">
        <f>_xlfn.XLOOKUP(A2388,'SKJULT DATA'!$O$10:$O$3274,'SKJULT DATA'!$B$10:$B$3274,"")</f>
        <v/>
      </c>
    </row>
    <row r="2389" spans="7:7" x14ac:dyDescent="0.35">
      <c r="G2389" t="str">
        <f>_xlfn.XLOOKUP(A2389,'SKJULT DATA'!$O$10:$O$3274,'SKJULT DATA'!$B$10:$B$3274,"")</f>
        <v/>
      </c>
    </row>
    <row r="2390" spans="7:7" x14ac:dyDescent="0.35">
      <c r="G2390" t="str">
        <f>_xlfn.XLOOKUP(A2390,'SKJULT DATA'!$O$10:$O$3274,'SKJULT DATA'!$B$10:$B$3274,"")</f>
        <v/>
      </c>
    </row>
    <row r="2391" spans="7:7" x14ac:dyDescent="0.35">
      <c r="G2391" t="str">
        <f>_xlfn.XLOOKUP(A2391,'SKJULT DATA'!$O$10:$O$3274,'SKJULT DATA'!$B$10:$B$3274,"")</f>
        <v/>
      </c>
    </row>
    <row r="2392" spans="7:7" x14ac:dyDescent="0.35">
      <c r="G2392" t="str">
        <f>_xlfn.XLOOKUP(A2392,'SKJULT DATA'!$O$10:$O$3274,'SKJULT DATA'!$B$10:$B$3274,"")</f>
        <v/>
      </c>
    </row>
    <row r="2393" spans="7:7" x14ac:dyDescent="0.35">
      <c r="G2393" t="str">
        <f>_xlfn.XLOOKUP(A2393,'SKJULT DATA'!$O$10:$O$3274,'SKJULT DATA'!$B$10:$B$3274,"")</f>
        <v/>
      </c>
    </row>
    <row r="2394" spans="7:7" x14ac:dyDescent="0.35">
      <c r="G2394" t="str">
        <f>_xlfn.XLOOKUP(A2394,'SKJULT DATA'!$O$10:$O$3274,'SKJULT DATA'!$B$10:$B$3274,"")</f>
        <v/>
      </c>
    </row>
    <row r="2395" spans="7:7" x14ac:dyDescent="0.35">
      <c r="G2395" t="str">
        <f>_xlfn.XLOOKUP(A2395,'SKJULT DATA'!$O$10:$O$3274,'SKJULT DATA'!$B$10:$B$3274,"")</f>
        <v/>
      </c>
    </row>
    <row r="2396" spans="7:7" x14ac:dyDescent="0.35">
      <c r="G2396" t="str">
        <f>_xlfn.XLOOKUP(A2396,'SKJULT DATA'!$O$10:$O$3274,'SKJULT DATA'!$B$10:$B$3274,"")</f>
        <v/>
      </c>
    </row>
    <row r="2397" spans="7:7" x14ac:dyDescent="0.35">
      <c r="G2397" t="str">
        <f>_xlfn.XLOOKUP(A2397,'SKJULT DATA'!$O$10:$O$3274,'SKJULT DATA'!$B$10:$B$3274,"")</f>
        <v/>
      </c>
    </row>
    <row r="2398" spans="7:7" x14ac:dyDescent="0.35">
      <c r="G2398" t="str">
        <f>_xlfn.XLOOKUP(A2398,'SKJULT DATA'!$O$10:$O$3274,'SKJULT DATA'!$B$10:$B$3274,"")</f>
        <v/>
      </c>
    </row>
    <row r="2399" spans="7:7" x14ac:dyDescent="0.35">
      <c r="G2399" t="str">
        <f>_xlfn.XLOOKUP(A2399,'SKJULT DATA'!$O$10:$O$3274,'SKJULT DATA'!$B$10:$B$3274,"")</f>
        <v/>
      </c>
    </row>
    <row r="2400" spans="7:7" x14ac:dyDescent="0.35">
      <c r="G2400" t="str">
        <f>_xlfn.XLOOKUP(A2400,'SKJULT DATA'!$O$10:$O$3274,'SKJULT DATA'!$B$10:$B$3274,"")</f>
        <v/>
      </c>
    </row>
    <row r="2401" spans="7:7" x14ac:dyDescent="0.35">
      <c r="G2401" t="str">
        <f>_xlfn.XLOOKUP(A2401,'SKJULT DATA'!$O$10:$O$3274,'SKJULT DATA'!$B$10:$B$3274,"")</f>
        <v/>
      </c>
    </row>
    <row r="2402" spans="7:7" x14ac:dyDescent="0.35">
      <c r="G2402" t="str">
        <f>_xlfn.XLOOKUP(A2402,'SKJULT DATA'!$O$10:$O$3274,'SKJULT DATA'!$B$10:$B$3274,"")</f>
        <v/>
      </c>
    </row>
    <row r="2403" spans="7:7" x14ac:dyDescent="0.35">
      <c r="G2403" t="str">
        <f>_xlfn.XLOOKUP(A2403,'SKJULT DATA'!$O$10:$O$3274,'SKJULT DATA'!$B$10:$B$3274,"")</f>
        <v/>
      </c>
    </row>
    <row r="2404" spans="7:7" x14ac:dyDescent="0.35">
      <c r="G2404" t="str">
        <f>_xlfn.XLOOKUP(A2404,'SKJULT DATA'!$O$10:$O$3274,'SKJULT DATA'!$B$10:$B$3274,"")</f>
        <v/>
      </c>
    </row>
    <row r="2405" spans="7:7" x14ac:dyDescent="0.35">
      <c r="G2405" t="str">
        <f>_xlfn.XLOOKUP(A2405,'SKJULT DATA'!$O$10:$O$3274,'SKJULT DATA'!$B$10:$B$3274,"")</f>
        <v/>
      </c>
    </row>
    <row r="2406" spans="7:7" x14ac:dyDescent="0.35">
      <c r="G2406" t="str">
        <f>_xlfn.XLOOKUP(A2406,'SKJULT DATA'!$O$10:$O$3274,'SKJULT DATA'!$B$10:$B$3274,"")</f>
        <v/>
      </c>
    </row>
    <row r="2407" spans="7:7" x14ac:dyDescent="0.35">
      <c r="G2407" t="str">
        <f>_xlfn.XLOOKUP(A2407,'SKJULT DATA'!$O$10:$O$3274,'SKJULT DATA'!$B$10:$B$3274,"")</f>
        <v/>
      </c>
    </row>
    <row r="2408" spans="7:7" x14ac:dyDescent="0.35">
      <c r="G2408" t="str">
        <f>_xlfn.XLOOKUP(A2408,'SKJULT DATA'!$O$10:$O$3274,'SKJULT DATA'!$B$10:$B$3274,"")</f>
        <v/>
      </c>
    </row>
    <row r="2409" spans="7:7" x14ac:dyDescent="0.35">
      <c r="G2409" t="str">
        <f>_xlfn.XLOOKUP(A2409,'SKJULT DATA'!$O$10:$O$3274,'SKJULT DATA'!$B$10:$B$3274,"")</f>
        <v/>
      </c>
    </row>
    <row r="2410" spans="7:7" x14ac:dyDescent="0.35">
      <c r="G2410" t="str">
        <f>_xlfn.XLOOKUP(A2410,'SKJULT DATA'!$O$10:$O$3274,'SKJULT DATA'!$B$10:$B$3274,"")</f>
        <v/>
      </c>
    </row>
    <row r="2411" spans="7:7" x14ac:dyDescent="0.35">
      <c r="G2411" t="str">
        <f>_xlfn.XLOOKUP(A2411,'SKJULT DATA'!$O$10:$O$3274,'SKJULT DATA'!$B$10:$B$3274,"")</f>
        <v/>
      </c>
    </row>
    <row r="2412" spans="7:7" x14ac:dyDescent="0.35">
      <c r="G2412" t="str">
        <f>_xlfn.XLOOKUP(A2412,'SKJULT DATA'!$O$10:$O$3274,'SKJULT DATA'!$B$10:$B$3274,"")</f>
        <v/>
      </c>
    </row>
    <row r="2413" spans="7:7" x14ac:dyDescent="0.35">
      <c r="G2413" t="str">
        <f>_xlfn.XLOOKUP(A2413,'SKJULT DATA'!$O$10:$O$3274,'SKJULT DATA'!$B$10:$B$3274,"")</f>
        <v/>
      </c>
    </row>
    <row r="2414" spans="7:7" x14ac:dyDescent="0.35">
      <c r="G2414" t="str">
        <f>_xlfn.XLOOKUP(A2414,'SKJULT DATA'!$O$10:$O$3274,'SKJULT DATA'!$B$10:$B$3274,"")</f>
        <v/>
      </c>
    </row>
    <row r="2415" spans="7:7" x14ac:dyDescent="0.35">
      <c r="G2415" t="str">
        <f>_xlfn.XLOOKUP(A2415,'SKJULT DATA'!$O$10:$O$3274,'SKJULT DATA'!$B$10:$B$3274,"")</f>
        <v/>
      </c>
    </row>
    <row r="2416" spans="7:7" x14ac:dyDescent="0.35">
      <c r="G2416" t="str">
        <f>_xlfn.XLOOKUP(A2416,'SKJULT DATA'!$O$10:$O$3274,'SKJULT DATA'!$B$10:$B$3274,"")</f>
        <v/>
      </c>
    </row>
    <row r="2417" spans="7:7" x14ac:dyDescent="0.35">
      <c r="G2417" t="str">
        <f>_xlfn.XLOOKUP(A2417,'SKJULT DATA'!$O$10:$O$3274,'SKJULT DATA'!$B$10:$B$3274,"")</f>
        <v/>
      </c>
    </row>
    <row r="2418" spans="7:7" x14ac:dyDescent="0.35">
      <c r="G2418" t="str">
        <f>_xlfn.XLOOKUP(A2418,'SKJULT DATA'!$O$10:$O$3274,'SKJULT DATA'!$B$10:$B$3274,"")</f>
        <v/>
      </c>
    </row>
    <row r="2419" spans="7:7" x14ac:dyDescent="0.35">
      <c r="G2419" t="str">
        <f>_xlfn.XLOOKUP(A2419,'SKJULT DATA'!$O$10:$O$3274,'SKJULT DATA'!$B$10:$B$3274,"")</f>
        <v/>
      </c>
    </row>
    <row r="2420" spans="7:7" x14ac:dyDescent="0.35">
      <c r="G2420" t="str">
        <f>_xlfn.XLOOKUP(A2420,'SKJULT DATA'!$O$10:$O$3274,'SKJULT DATA'!$B$10:$B$3274,"")</f>
        <v/>
      </c>
    </row>
    <row r="2421" spans="7:7" x14ac:dyDescent="0.35">
      <c r="G2421" t="str">
        <f>_xlfn.XLOOKUP(A2421,'SKJULT DATA'!$O$10:$O$3274,'SKJULT DATA'!$B$10:$B$3274,"")</f>
        <v/>
      </c>
    </row>
    <row r="2422" spans="7:7" x14ac:dyDescent="0.35">
      <c r="G2422" t="str">
        <f>_xlfn.XLOOKUP(A2422,'SKJULT DATA'!$O$10:$O$3274,'SKJULT DATA'!$B$10:$B$3274,"")</f>
        <v/>
      </c>
    </row>
    <row r="2423" spans="7:7" x14ac:dyDescent="0.35">
      <c r="G2423" t="str">
        <f>_xlfn.XLOOKUP(A2423,'SKJULT DATA'!$O$10:$O$3274,'SKJULT DATA'!$B$10:$B$3274,"")</f>
        <v/>
      </c>
    </row>
    <row r="2424" spans="7:7" x14ac:dyDescent="0.35">
      <c r="G2424" t="str">
        <f>_xlfn.XLOOKUP(A2424,'SKJULT DATA'!$O$10:$O$3274,'SKJULT DATA'!$B$10:$B$3274,"")</f>
        <v/>
      </c>
    </row>
    <row r="2425" spans="7:7" x14ac:dyDescent="0.35">
      <c r="G2425" t="str">
        <f>_xlfn.XLOOKUP(A2425,'SKJULT DATA'!$O$10:$O$3274,'SKJULT DATA'!$B$10:$B$3274,"")</f>
        <v/>
      </c>
    </row>
    <row r="2426" spans="7:7" x14ac:dyDescent="0.35">
      <c r="G2426" t="str">
        <f>_xlfn.XLOOKUP(A2426,'SKJULT DATA'!$O$10:$O$3274,'SKJULT DATA'!$B$10:$B$3274,"")</f>
        <v/>
      </c>
    </row>
    <row r="2427" spans="7:7" x14ac:dyDescent="0.35">
      <c r="G2427" t="str">
        <f>_xlfn.XLOOKUP(A2427,'SKJULT DATA'!$O$10:$O$3274,'SKJULT DATA'!$B$10:$B$3274,"")</f>
        <v/>
      </c>
    </row>
    <row r="2428" spans="7:7" x14ac:dyDescent="0.35">
      <c r="G2428" t="str">
        <f>_xlfn.XLOOKUP(A2428,'SKJULT DATA'!$O$10:$O$3274,'SKJULT DATA'!$B$10:$B$3274,"")</f>
        <v/>
      </c>
    </row>
    <row r="2429" spans="7:7" x14ac:dyDescent="0.35">
      <c r="G2429" t="str">
        <f>_xlfn.XLOOKUP(A2429,'SKJULT DATA'!$O$10:$O$3274,'SKJULT DATA'!$B$10:$B$3274,"")</f>
        <v/>
      </c>
    </row>
    <row r="2430" spans="7:7" x14ac:dyDescent="0.35">
      <c r="G2430" t="str">
        <f>_xlfn.XLOOKUP(A2430,'SKJULT DATA'!$O$10:$O$3274,'SKJULT DATA'!$B$10:$B$3274,"")</f>
        <v/>
      </c>
    </row>
    <row r="2431" spans="7:7" x14ac:dyDescent="0.35">
      <c r="G2431" t="str">
        <f>_xlfn.XLOOKUP(A2431,'SKJULT DATA'!$O$10:$O$3274,'SKJULT DATA'!$B$10:$B$3274,"")</f>
        <v/>
      </c>
    </row>
    <row r="2432" spans="7:7" x14ac:dyDescent="0.35">
      <c r="G2432" t="str">
        <f>_xlfn.XLOOKUP(A2432,'SKJULT DATA'!$O$10:$O$3274,'SKJULT DATA'!$B$10:$B$3274,"")</f>
        <v/>
      </c>
    </row>
    <row r="2433" spans="7:7" x14ac:dyDescent="0.35">
      <c r="G2433" t="str">
        <f>_xlfn.XLOOKUP(A2433,'SKJULT DATA'!$O$10:$O$3274,'SKJULT DATA'!$B$10:$B$3274,"")</f>
        <v/>
      </c>
    </row>
    <row r="2434" spans="7:7" x14ac:dyDescent="0.35">
      <c r="G2434" t="str">
        <f>_xlfn.XLOOKUP(A2434,'SKJULT DATA'!$O$10:$O$3274,'SKJULT DATA'!$B$10:$B$3274,"")</f>
        <v/>
      </c>
    </row>
    <row r="2435" spans="7:7" x14ac:dyDescent="0.35">
      <c r="G2435" t="str">
        <f>_xlfn.XLOOKUP(A2435,'SKJULT DATA'!$O$10:$O$3274,'SKJULT DATA'!$B$10:$B$3274,"")</f>
        <v/>
      </c>
    </row>
    <row r="2436" spans="7:7" x14ac:dyDescent="0.35">
      <c r="G2436" t="str">
        <f>_xlfn.XLOOKUP(A2436,'SKJULT DATA'!$O$10:$O$3274,'SKJULT DATA'!$B$10:$B$3274,"")</f>
        <v/>
      </c>
    </row>
    <row r="2437" spans="7:7" x14ac:dyDescent="0.35">
      <c r="G2437" t="str">
        <f>_xlfn.XLOOKUP(A2437,'SKJULT DATA'!$O$10:$O$3274,'SKJULT DATA'!$B$10:$B$3274,"")</f>
        <v/>
      </c>
    </row>
    <row r="2438" spans="7:7" x14ac:dyDescent="0.35">
      <c r="G2438" t="str">
        <f>_xlfn.XLOOKUP(A2438,'SKJULT DATA'!$O$10:$O$3274,'SKJULT DATA'!$B$10:$B$3274,"")</f>
        <v/>
      </c>
    </row>
    <row r="2439" spans="7:7" x14ac:dyDescent="0.35">
      <c r="G2439" t="str">
        <f>_xlfn.XLOOKUP(A2439,'SKJULT DATA'!$O$10:$O$3274,'SKJULT DATA'!$B$10:$B$3274,"")</f>
        <v/>
      </c>
    </row>
    <row r="2440" spans="7:7" x14ac:dyDescent="0.35">
      <c r="G2440" t="str">
        <f>_xlfn.XLOOKUP(A2440,'SKJULT DATA'!$O$10:$O$3274,'SKJULT DATA'!$B$10:$B$3274,"")</f>
        <v/>
      </c>
    </row>
    <row r="2441" spans="7:7" x14ac:dyDescent="0.35">
      <c r="G2441" t="str">
        <f>_xlfn.XLOOKUP(A2441,'SKJULT DATA'!$O$10:$O$3274,'SKJULT DATA'!$B$10:$B$3274,"")</f>
        <v/>
      </c>
    </row>
    <row r="2442" spans="7:7" x14ac:dyDescent="0.35">
      <c r="G2442" t="str">
        <f>_xlfn.XLOOKUP(A2442,'SKJULT DATA'!$O$10:$O$3274,'SKJULT DATA'!$B$10:$B$3274,"")</f>
        <v/>
      </c>
    </row>
    <row r="2443" spans="7:7" x14ac:dyDescent="0.35">
      <c r="G2443" t="str">
        <f>_xlfn.XLOOKUP(A2443,'SKJULT DATA'!$O$10:$O$3274,'SKJULT DATA'!$B$10:$B$3274,"")</f>
        <v/>
      </c>
    </row>
    <row r="2444" spans="7:7" x14ac:dyDescent="0.35">
      <c r="G2444" t="str">
        <f>_xlfn.XLOOKUP(A2444,'SKJULT DATA'!$O$10:$O$3274,'SKJULT DATA'!$B$10:$B$3274,"")</f>
        <v/>
      </c>
    </row>
    <row r="2445" spans="7:7" x14ac:dyDescent="0.35">
      <c r="G2445" t="str">
        <f>_xlfn.XLOOKUP(A2445,'SKJULT DATA'!$O$10:$O$3274,'SKJULT DATA'!$B$10:$B$3274,"")</f>
        <v/>
      </c>
    </row>
    <row r="2446" spans="7:7" x14ac:dyDescent="0.35">
      <c r="G2446" t="str">
        <f>_xlfn.XLOOKUP(A2446,'SKJULT DATA'!$O$10:$O$3274,'SKJULT DATA'!$B$10:$B$3274,"")</f>
        <v/>
      </c>
    </row>
    <row r="2447" spans="7:7" x14ac:dyDescent="0.35">
      <c r="G2447" t="str">
        <f>_xlfn.XLOOKUP(A2447,'SKJULT DATA'!$O$10:$O$3274,'SKJULT DATA'!$B$10:$B$3274,"")</f>
        <v/>
      </c>
    </row>
    <row r="2448" spans="7:7" x14ac:dyDescent="0.35">
      <c r="G2448" t="str">
        <f>_xlfn.XLOOKUP(A2448,'SKJULT DATA'!$O$10:$O$3274,'SKJULT DATA'!$B$10:$B$3274,"")</f>
        <v/>
      </c>
    </row>
    <row r="2449" spans="7:7" x14ac:dyDescent="0.35">
      <c r="G2449" t="str">
        <f>_xlfn.XLOOKUP(A2449,'SKJULT DATA'!$O$10:$O$3274,'SKJULT DATA'!$B$10:$B$3274,"")</f>
        <v/>
      </c>
    </row>
    <row r="2450" spans="7:7" x14ac:dyDescent="0.35">
      <c r="G2450" t="str">
        <f>_xlfn.XLOOKUP(A2450,'SKJULT DATA'!$O$10:$O$3274,'SKJULT DATA'!$B$10:$B$3274,"")</f>
        <v/>
      </c>
    </row>
    <row r="2451" spans="7:7" x14ac:dyDescent="0.35">
      <c r="G2451" t="str">
        <f>_xlfn.XLOOKUP(A2451,'SKJULT DATA'!$O$10:$O$3274,'SKJULT DATA'!$B$10:$B$3274,"")</f>
        <v/>
      </c>
    </row>
    <row r="2452" spans="7:7" x14ac:dyDescent="0.35">
      <c r="G2452" t="str">
        <f>_xlfn.XLOOKUP(A2452,'SKJULT DATA'!$O$10:$O$3274,'SKJULT DATA'!$B$10:$B$3274,"")</f>
        <v/>
      </c>
    </row>
    <row r="2453" spans="7:7" x14ac:dyDescent="0.35">
      <c r="G2453" t="str">
        <f>_xlfn.XLOOKUP(A2453,'SKJULT DATA'!$O$10:$O$3274,'SKJULT DATA'!$B$10:$B$3274,"")</f>
        <v/>
      </c>
    </row>
    <row r="2454" spans="7:7" x14ac:dyDescent="0.35">
      <c r="G2454" t="str">
        <f>_xlfn.XLOOKUP(A2454,'SKJULT DATA'!$O$10:$O$3274,'SKJULT DATA'!$B$10:$B$3274,"")</f>
        <v/>
      </c>
    </row>
    <row r="2455" spans="7:7" x14ac:dyDescent="0.35">
      <c r="G2455" t="str">
        <f>_xlfn.XLOOKUP(A2455,'SKJULT DATA'!$O$10:$O$3274,'SKJULT DATA'!$B$10:$B$3274,"")</f>
        <v/>
      </c>
    </row>
    <row r="2456" spans="7:7" x14ac:dyDescent="0.35">
      <c r="G2456" t="str">
        <f>_xlfn.XLOOKUP(A2456,'SKJULT DATA'!$O$10:$O$3274,'SKJULT DATA'!$B$10:$B$3274,"")</f>
        <v/>
      </c>
    </row>
    <row r="2457" spans="7:7" x14ac:dyDescent="0.35">
      <c r="G2457" t="str">
        <f>_xlfn.XLOOKUP(A2457,'SKJULT DATA'!$O$10:$O$3274,'SKJULT DATA'!$B$10:$B$3274,"")</f>
        <v/>
      </c>
    </row>
    <row r="2458" spans="7:7" x14ac:dyDescent="0.35">
      <c r="G2458" t="str">
        <f>_xlfn.XLOOKUP(A2458,'SKJULT DATA'!$O$10:$O$3274,'SKJULT DATA'!$B$10:$B$3274,"")</f>
        <v/>
      </c>
    </row>
    <row r="2459" spans="7:7" x14ac:dyDescent="0.35">
      <c r="G2459" t="str">
        <f>_xlfn.XLOOKUP(A2459,'SKJULT DATA'!$O$10:$O$3274,'SKJULT DATA'!$B$10:$B$3274,"")</f>
        <v/>
      </c>
    </row>
    <row r="2460" spans="7:7" x14ac:dyDescent="0.35">
      <c r="G2460" t="str">
        <f>_xlfn.XLOOKUP(A2460,'SKJULT DATA'!$O$10:$O$3274,'SKJULT DATA'!$B$10:$B$3274,"")</f>
        <v/>
      </c>
    </row>
    <row r="2461" spans="7:7" x14ac:dyDescent="0.35">
      <c r="G2461" t="str">
        <f>_xlfn.XLOOKUP(A2461,'SKJULT DATA'!$O$10:$O$3274,'SKJULT DATA'!$B$10:$B$3274,"")</f>
        <v/>
      </c>
    </row>
    <row r="2462" spans="7:7" x14ac:dyDescent="0.35">
      <c r="G2462" t="str">
        <f>_xlfn.XLOOKUP(A2462,'SKJULT DATA'!$O$10:$O$3274,'SKJULT DATA'!$B$10:$B$3274,"")</f>
        <v/>
      </c>
    </row>
    <row r="2463" spans="7:7" x14ac:dyDescent="0.35">
      <c r="G2463" t="str">
        <f>_xlfn.XLOOKUP(A2463,'SKJULT DATA'!$O$10:$O$3274,'SKJULT DATA'!$B$10:$B$3274,"")</f>
        <v/>
      </c>
    </row>
    <row r="2464" spans="7:7" x14ac:dyDescent="0.35">
      <c r="G2464" t="str">
        <f>_xlfn.XLOOKUP(A2464,'SKJULT DATA'!$O$10:$O$3274,'SKJULT DATA'!$B$10:$B$3274,"")</f>
        <v/>
      </c>
    </row>
    <row r="2465" spans="7:7" x14ac:dyDescent="0.35">
      <c r="G2465" t="str">
        <f>_xlfn.XLOOKUP(A2465,'SKJULT DATA'!$O$10:$O$3274,'SKJULT DATA'!$B$10:$B$3274,"")</f>
        <v/>
      </c>
    </row>
    <row r="2466" spans="7:7" x14ac:dyDescent="0.35">
      <c r="G2466" t="str">
        <f>_xlfn.XLOOKUP(A2466,'SKJULT DATA'!$O$10:$O$3274,'SKJULT DATA'!$B$10:$B$3274,"")</f>
        <v/>
      </c>
    </row>
    <row r="2467" spans="7:7" x14ac:dyDescent="0.35">
      <c r="G2467" t="str">
        <f>_xlfn.XLOOKUP(A2467,'SKJULT DATA'!$O$10:$O$3274,'SKJULT DATA'!$B$10:$B$3274,"")</f>
        <v/>
      </c>
    </row>
    <row r="2468" spans="7:7" x14ac:dyDescent="0.35">
      <c r="G2468" t="str">
        <f>_xlfn.XLOOKUP(A2468,'SKJULT DATA'!$O$10:$O$3274,'SKJULT DATA'!$B$10:$B$3274,"")</f>
        <v/>
      </c>
    </row>
    <row r="2469" spans="7:7" x14ac:dyDescent="0.35">
      <c r="G2469" t="str">
        <f>_xlfn.XLOOKUP(A2469,'SKJULT DATA'!$O$10:$O$3274,'SKJULT DATA'!$B$10:$B$3274,"")</f>
        <v/>
      </c>
    </row>
    <row r="2470" spans="7:7" x14ac:dyDescent="0.35">
      <c r="G2470" t="str">
        <f>_xlfn.XLOOKUP(A2470,'SKJULT DATA'!$O$10:$O$3274,'SKJULT DATA'!$B$10:$B$3274,"")</f>
        <v/>
      </c>
    </row>
    <row r="2471" spans="7:7" x14ac:dyDescent="0.35">
      <c r="G2471" t="str">
        <f>_xlfn.XLOOKUP(A2471,'SKJULT DATA'!$O$10:$O$3274,'SKJULT DATA'!$B$10:$B$3274,"")</f>
        <v/>
      </c>
    </row>
    <row r="2472" spans="7:7" x14ac:dyDescent="0.35">
      <c r="G2472" t="str">
        <f>_xlfn.XLOOKUP(A2472,'SKJULT DATA'!$O$10:$O$3274,'SKJULT DATA'!$B$10:$B$3274,"")</f>
        <v/>
      </c>
    </row>
    <row r="2473" spans="7:7" x14ac:dyDescent="0.35">
      <c r="G2473" t="str">
        <f>_xlfn.XLOOKUP(A2473,'SKJULT DATA'!$O$10:$O$3274,'SKJULT DATA'!$B$10:$B$3274,"")</f>
        <v/>
      </c>
    </row>
    <row r="2474" spans="7:7" x14ac:dyDescent="0.35">
      <c r="G2474" t="str">
        <f>_xlfn.XLOOKUP(A2474,'SKJULT DATA'!$O$10:$O$3274,'SKJULT DATA'!$B$10:$B$3274,"")</f>
        <v/>
      </c>
    </row>
    <row r="2475" spans="7:7" x14ac:dyDescent="0.35">
      <c r="G2475" t="str">
        <f>_xlfn.XLOOKUP(A2475,'SKJULT DATA'!$O$10:$O$3274,'SKJULT DATA'!$B$10:$B$3274,"")</f>
        <v/>
      </c>
    </row>
    <row r="2476" spans="7:7" x14ac:dyDescent="0.35">
      <c r="G2476" t="str">
        <f>_xlfn.XLOOKUP(A2476,'SKJULT DATA'!$O$10:$O$3274,'SKJULT DATA'!$B$10:$B$3274,"")</f>
        <v/>
      </c>
    </row>
    <row r="2477" spans="7:7" x14ac:dyDescent="0.35">
      <c r="G2477" t="str">
        <f>_xlfn.XLOOKUP(A2477,'SKJULT DATA'!$O$10:$O$3274,'SKJULT DATA'!$B$10:$B$3274,"")</f>
        <v/>
      </c>
    </row>
    <row r="2478" spans="7:7" x14ac:dyDescent="0.35">
      <c r="G2478" t="str">
        <f>_xlfn.XLOOKUP(A2478,'SKJULT DATA'!$O$10:$O$3274,'SKJULT DATA'!$B$10:$B$3274,"")</f>
        <v/>
      </c>
    </row>
    <row r="2479" spans="7:7" x14ac:dyDescent="0.35">
      <c r="G2479" t="str">
        <f>_xlfn.XLOOKUP(A2479,'SKJULT DATA'!$O$10:$O$3274,'SKJULT DATA'!$B$10:$B$3274,"")</f>
        <v/>
      </c>
    </row>
    <row r="2480" spans="7:7" x14ac:dyDescent="0.35">
      <c r="G2480" t="str">
        <f>_xlfn.XLOOKUP(A2480,'SKJULT DATA'!$O$10:$O$3274,'SKJULT DATA'!$B$10:$B$3274,"")</f>
        <v/>
      </c>
    </row>
    <row r="2481" spans="7:7" x14ac:dyDescent="0.35">
      <c r="G2481" t="str">
        <f>_xlfn.XLOOKUP(A2481,'SKJULT DATA'!$O$10:$O$3274,'SKJULT DATA'!$B$10:$B$3274,"")</f>
        <v/>
      </c>
    </row>
    <row r="2482" spans="7:7" x14ac:dyDescent="0.35">
      <c r="G2482" t="str">
        <f>_xlfn.XLOOKUP(A2482,'SKJULT DATA'!$O$10:$O$3274,'SKJULT DATA'!$B$10:$B$3274,"")</f>
        <v/>
      </c>
    </row>
    <row r="2483" spans="7:7" x14ac:dyDescent="0.35">
      <c r="G2483" t="str">
        <f>_xlfn.XLOOKUP(A2483,'SKJULT DATA'!$O$10:$O$3274,'SKJULT DATA'!$B$10:$B$3274,"")</f>
        <v/>
      </c>
    </row>
    <row r="2484" spans="7:7" x14ac:dyDescent="0.35">
      <c r="G2484" t="str">
        <f>_xlfn.XLOOKUP(A2484,'SKJULT DATA'!$O$10:$O$3274,'SKJULT DATA'!$B$10:$B$3274,"")</f>
        <v/>
      </c>
    </row>
    <row r="2485" spans="7:7" x14ac:dyDescent="0.35">
      <c r="G2485" t="str">
        <f>_xlfn.XLOOKUP(A2485,'SKJULT DATA'!$O$10:$O$3274,'SKJULT DATA'!$B$10:$B$3274,"")</f>
        <v/>
      </c>
    </row>
    <row r="2486" spans="7:7" x14ac:dyDescent="0.35">
      <c r="G2486" t="str">
        <f>_xlfn.XLOOKUP(A2486,'SKJULT DATA'!$O$10:$O$3274,'SKJULT DATA'!$B$10:$B$3274,"")</f>
        <v/>
      </c>
    </row>
    <row r="2487" spans="7:7" x14ac:dyDescent="0.35">
      <c r="G2487" t="str">
        <f>_xlfn.XLOOKUP(A2487,'SKJULT DATA'!$O$10:$O$3274,'SKJULT DATA'!$B$10:$B$3274,"")</f>
        <v/>
      </c>
    </row>
    <row r="2488" spans="7:7" x14ac:dyDescent="0.35">
      <c r="G2488" t="str">
        <f>_xlfn.XLOOKUP(A2488,'SKJULT DATA'!$O$10:$O$3274,'SKJULT DATA'!$B$10:$B$3274,"")</f>
        <v/>
      </c>
    </row>
    <row r="2489" spans="7:7" x14ac:dyDescent="0.35">
      <c r="G2489" t="str">
        <f>_xlfn.XLOOKUP(A2489,'SKJULT DATA'!$O$10:$O$3274,'SKJULT DATA'!$B$10:$B$3274,"")</f>
        <v/>
      </c>
    </row>
    <row r="2490" spans="7:7" x14ac:dyDescent="0.35">
      <c r="G2490" t="str">
        <f>_xlfn.XLOOKUP(A2490,'SKJULT DATA'!$O$10:$O$3274,'SKJULT DATA'!$B$10:$B$3274,"")</f>
        <v/>
      </c>
    </row>
    <row r="2491" spans="7:7" x14ac:dyDescent="0.35">
      <c r="G2491" t="str">
        <f>_xlfn.XLOOKUP(A2491,'SKJULT DATA'!$O$10:$O$3274,'SKJULT DATA'!$B$10:$B$3274,"")</f>
        <v/>
      </c>
    </row>
    <row r="2492" spans="7:7" x14ac:dyDescent="0.35">
      <c r="G2492" t="str">
        <f>_xlfn.XLOOKUP(A2492,'SKJULT DATA'!$O$10:$O$3274,'SKJULT DATA'!$B$10:$B$3274,"")</f>
        <v/>
      </c>
    </row>
    <row r="2493" spans="7:7" x14ac:dyDescent="0.35">
      <c r="G2493" t="str">
        <f>_xlfn.XLOOKUP(A2493,'SKJULT DATA'!$O$10:$O$3274,'SKJULT DATA'!$B$10:$B$3274,"")</f>
        <v/>
      </c>
    </row>
    <row r="2494" spans="7:7" x14ac:dyDescent="0.35">
      <c r="G2494" t="str">
        <f>_xlfn.XLOOKUP(A2494,'SKJULT DATA'!$O$10:$O$3274,'SKJULT DATA'!$B$10:$B$3274,"")</f>
        <v/>
      </c>
    </row>
    <row r="2495" spans="7:7" x14ac:dyDescent="0.35">
      <c r="G2495" t="str">
        <f>_xlfn.XLOOKUP(A2495,'SKJULT DATA'!$O$10:$O$3274,'SKJULT DATA'!$B$10:$B$3274,"")</f>
        <v/>
      </c>
    </row>
    <row r="2496" spans="7:7" x14ac:dyDescent="0.35">
      <c r="G2496" t="str">
        <f>_xlfn.XLOOKUP(A2496,'SKJULT DATA'!$O$10:$O$3274,'SKJULT DATA'!$B$10:$B$3274,"")</f>
        <v/>
      </c>
    </row>
    <row r="2497" spans="7:7" x14ac:dyDescent="0.35">
      <c r="G2497" t="str">
        <f>_xlfn.XLOOKUP(A2497,'SKJULT DATA'!$O$10:$O$3274,'SKJULT DATA'!$B$10:$B$3274,"")</f>
        <v/>
      </c>
    </row>
    <row r="2498" spans="7:7" x14ac:dyDescent="0.35">
      <c r="G2498" t="str">
        <f>_xlfn.XLOOKUP(A2498,'SKJULT DATA'!$O$10:$O$3274,'SKJULT DATA'!$B$10:$B$3274,"")</f>
        <v/>
      </c>
    </row>
    <row r="2499" spans="7:7" x14ac:dyDescent="0.35">
      <c r="G2499" t="str">
        <f>_xlfn.XLOOKUP(A2499,'SKJULT DATA'!$O$10:$O$3274,'SKJULT DATA'!$B$10:$B$3274,"")</f>
        <v/>
      </c>
    </row>
    <row r="2500" spans="7:7" x14ac:dyDescent="0.35">
      <c r="G2500" t="str">
        <f>_xlfn.XLOOKUP(A2500,'SKJULT DATA'!$O$10:$O$3274,'SKJULT DATA'!$B$10:$B$3274,"")</f>
        <v/>
      </c>
    </row>
    <row r="2501" spans="7:7" x14ac:dyDescent="0.35">
      <c r="G2501" t="str">
        <f>_xlfn.XLOOKUP(A2501,'SKJULT DATA'!$O$10:$O$3274,'SKJULT DATA'!$B$10:$B$3274,"")</f>
        <v/>
      </c>
    </row>
    <row r="2502" spans="7:7" x14ac:dyDescent="0.35">
      <c r="G2502" t="str">
        <f>_xlfn.XLOOKUP(A2502,'SKJULT DATA'!$O$10:$O$3274,'SKJULT DATA'!$B$10:$B$3274,"")</f>
        <v/>
      </c>
    </row>
    <row r="2503" spans="7:7" x14ac:dyDescent="0.35">
      <c r="G2503" t="str">
        <f>_xlfn.XLOOKUP(A2503,'SKJULT DATA'!$O$10:$O$3274,'SKJULT DATA'!$B$10:$B$3274,"")</f>
        <v/>
      </c>
    </row>
    <row r="2504" spans="7:7" x14ac:dyDescent="0.35">
      <c r="G2504" t="str">
        <f>_xlfn.XLOOKUP(A2504,'SKJULT DATA'!$O$10:$O$3274,'SKJULT DATA'!$B$10:$B$3274,"")</f>
        <v/>
      </c>
    </row>
    <row r="2505" spans="7:7" x14ac:dyDescent="0.35">
      <c r="G2505" t="str">
        <f>_xlfn.XLOOKUP(A2505,'SKJULT DATA'!$O$10:$O$3274,'SKJULT DATA'!$B$10:$B$3274,"")</f>
        <v/>
      </c>
    </row>
    <row r="2506" spans="7:7" x14ac:dyDescent="0.35">
      <c r="G2506" t="str">
        <f>_xlfn.XLOOKUP(A2506,'SKJULT DATA'!$O$10:$O$3274,'SKJULT DATA'!$B$10:$B$3274,"")</f>
        <v/>
      </c>
    </row>
    <row r="2507" spans="7:7" x14ac:dyDescent="0.35">
      <c r="G2507" t="str">
        <f>_xlfn.XLOOKUP(A2507,'SKJULT DATA'!$O$10:$O$3274,'SKJULT DATA'!$B$10:$B$3274,"")</f>
        <v/>
      </c>
    </row>
    <row r="2508" spans="7:7" x14ac:dyDescent="0.35">
      <c r="G2508" t="str">
        <f>_xlfn.XLOOKUP(A2508,'SKJULT DATA'!$O$10:$O$3274,'SKJULT DATA'!$B$10:$B$3274,"")</f>
        <v/>
      </c>
    </row>
    <row r="2509" spans="7:7" x14ac:dyDescent="0.35">
      <c r="G2509" t="str">
        <f>_xlfn.XLOOKUP(A2509,'SKJULT DATA'!$O$10:$O$3274,'SKJULT DATA'!$B$10:$B$3274,"")</f>
        <v/>
      </c>
    </row>
    <row r="2510" spans="7:7" x14ac:dyDescent="0.35">
      <c r="G2510" t="str">
        <f>_xlfn.XLOOKUP(A2510,'SKJULT DATA'!$O$10:$O$3274,'SKJULT DATA'!$B$10:$B$3274,"")</f>
        <v/>
      </c>
    </row>
    <row r="2511" spans="7:7" x14ac:dyDescent="0.35">
      <c r="G2511" t="str">
        <f>_xlfn.XLOOKUP(A2511,'SKJULT DATA'!$O$10:$O$3274,'SKJULT DATA'!$B$10:$B$3274,"")</f>
        <v/>
      </c>
    </row>
    <row r="2512" spans="7:7" x14ac:dyDescent="0.35">
      <c r="G2512" t="str">
        <f>_xlfn.XLOOKUP(A2512,'SKJULT DATA'!$O$10:$O$3274,'SKJULT DATA'!$B$10:$B$3274,"")</f>
        <v/>
      </c>
    </row>
    <row r="2513" spans="7:7" x14ac:dyDescent="0.35">
      <c r="G2513" t="str">
        <f>_xlfn.XLOOKUP(A2513,'SKJULT DATA'!$O$10:$O$3274,'SKJULT DATA'!$B$10:$B$3274,"")</f>
        <v/>
      </c>
    </row>
    <row r="2514" spans="7:7" x14ac:dyDescent="0.35">
      <c r="G2514" t="str">
        <f>_xlfn.XLOOKUP(A2514,'SKJULT DATA'!$O$10:$O$3274,'SKJULT DATA'!$B$10:$B$3274,"")</f>
        <v/>
      </c>
    </row>
    <row r="2515" spans="7:7" x14ac:dyDescent="0.35">
      <c r="G2515" t="str">
        <f>_xlfn.XLOOKUP(A2515,'SKJULT DATA'!$O$10:$O$3274,'SKJULT DATA'!$B$10:$B$3274,"")</f>
        <v/>
      </c>
    </row>
    <row r="2516" spans="7:7" x14ac:dyDescent="0.35">
      <c r="G2516" t="str">
        <f>_xlfn.XLOOKUP(A2516,'SKJULT DATA'!$O$10:$O$3274,'SKJULT DATA'!$B$10:$B$3274,"")</f>
        <v/>
      </c>
    </row>
    <row r="2517" spans="7:7" x14ac:dyDescent="0.35">
      <c r="G2517" t="str">
        <f>_xlfn.XLOOKUP(A2517,'SKJULT DATA'!$O$10:$O$3274,'SKJULT DATA'!$B$10:$B$3274,"")</f>
        <v/>
      </c>
    </row>
    <row r="2518" spans="7:7" x14ac:dyDescent="0.35">
      <c r="G2518" t="str">
        <f>_xlfn.XLOOKUP(A2518,'SKJULT DATA'!$O$10:$O$3274,'SKJULT DATA'!$B$10:$B$3274,"")</f>
        <v/>
      </c>
    </row>
    <row r="2519" spans="7:7" x14ac:dyDescent="0.35">
      <c r="G2519" t="str">
        <f>_xlfn.XLOOKUP(A2519,'SKJULT DATA'!$O$10:$O$3274,'SKJULT DATA'!$B$10:$B$3274,"")</f>
        <v/>
      </c>
    </row>
    <row r="2520" spans="7:7" x14ac:dyDescent="0.35">
      <c r="G2520" t="str">
        <f>_xlfn.XLOOKUP(A2520,'SKJULT DATA'!$O$10:$O$3274,'SKJULT DATA'!$B$10:$B$3274,"")</f>
        <v/>
      </c>
    </row>
    <row r="2521" spans="7:7" x14ac:dyDescent="0.35">
      <c r="G2521" t="str">
        <f>_xlfn.XLOOKUP(A2521,'SKJULT DATA'!$O$10:$O$3274,'SKJULT DATA'!$B$10:$B$3274,"")</f>
        <v/>
      </c>
    </row>
    <row r="2522" spans="7:7" x14ac:dyDescent="0.35">
      <c r="G2522" t="str">
        <f>_xlfn.XLOOKUP(A2522,'SKJULT DATA'!$O$10:$O$3274,'SKJULT DATA'!$B$10:$B$3274,"")</f>
        <v/>
      </c>
    </row>
    <row r="2523" spans="7:7" x14ac:dyDescent="0.35">
      <c r="G2523" t="str">
        <f>_xlfn.XLOOKUP(A2523,'SKJULT DATA'!$O$10:$O$3274,'SKJULT DATA'!$B$10:$B$3274,"")</f>
        <v/>
      </c>
    </row>
    <row r="2524" spans="7:7" x14ac:dyDescent="0.35">
      <c r="G2524" t="str">
        <f>_xlfn.XLOOKUP(A2524,'SKJULT DATA'!$O$10:$O$3274,'SKJULT DATA'!$B$10:$B$3274,"")</f>
        <v/>
      </c>
    </row>
    <row r="2525" spans="7:7" x14ac:dyDescent="0.35">
      <c r="G2525" t="str">
        <f>_xlfn.XLOOKUP(A2525,'SKJULT DATA'!$O$10:$O$3274,'SKJULT DATA'!$B$10:$B$3274,"")</f>
        <v/>
      </c>
    </row>
    <row r="2526" spans="7:7" x14ac:dyDescent="0.35">
      <c r="G2526" t="str">
        <f>_xlfn.XLOOKUP(A2526,'SKJULT DATA'!$O$10:$O$3274,'SKJULT DATA'!$B$10:$B$3274,"")</f>
        <v/>
      </c>
    </row>
    <row r="2527" spans="7:7" x14ac:dyDescent="0.35">
      <c r="G2527" t="str">
        <f>_xlfn.XLOOKUP(A2527,'SKJULT DATA'!$O$10:$O$3274,'SKJULT DATA'!$B$10:$B$3274,"")</f>
        <v/>
      </c>
    </row>
    <row r="2528" spans="7:7" x14ac:dyDescent="0.35">
      <c r="G2528" t="str">
        <f>_xlfn.XLOOKUP(A2528,'SKJULT DATA'!$O$10:$O$3274,'SKJULT DATA'!$B$10:$B$3274,"")</f>
        <v/>
      </c>
    </row>
    <row r="2529" spans="7:7" x14ac:dyDescent="0.35">
      <c r="G2529" t="str">
        <f>_xlfn.XLOOKUP(A2529,'SKJULT DATA'!$O$10:$O$3274,'SKJULT DATA'!$B$10:$B$3274,"")</f>
        <v/>
      </c>
    </row>
    <row r="2530" spans="7:7" x14ac:dyDescent="0.35">
      <c r="G2530" t="str">
        <f>_xlfn.XLOOKUP(A2530,'SKJULT DATA'!$O$10:$O$3274,'SKJULT DATA'!$B$10:$B$3274,"")</f>
        <v/>
      </c>
    </row>
    <row r="2531" spans="7:7" x14ac:dyDescent="0.35">
      <c r="G2531" t="str">
        <f>_xlfn.XLOOKUP(A2531,'SKJULT DATA'!$O$10:$O$3274,'SKJULT DATA'!$B$10:$B$3274,"")</f>
        <v/>
      </c>
    </row>
    <row r="2532" spans="7:7" x14ac:dyDescent="0.35">
      <c r="G2532" t="str">
        <f>_xlfn.XLOOKUP(A2532,'SKJULT DATA'!$O$10:$O$3274,'SKJULT DATA'!$B$10:$B$3274,"")</f>
        <v/>
      </c>
    </row>
    <row r="2533" spans="7:7" x14ac:dyDescent="0.35">
      <c r="G2533" t="str">
        <f>_xlfn.XLOOKUP(A2533,'SKJULT DATA'!$O$10:$O$3274,'SKJULT DATA'!$B$10:$B$3274,"")</f>
        <v/>
      </c>
    </row>
    <row r="2534" spans="7:7" x14ac:dyDescent="0.35">
      <c r="G2534" t="str">
        <f>_xlfn.XLOOKUP(A2534,'SKJULT DATA'!$O$10:$O$3274,'SKJULT DATA'!$B$10:$B$3274,"")</f>
        <v/>
      </c>
    </row>
    <row r="2535" spans="7:7" x14ac:dyDescent="0.35">
      <c r="G2535" t="str">
        <f>_xlfn.XLOOKUP(A2535,'SKJULT DATA'!$O$10:$O$3274,'SKJULT DATA'!$B$10:$B$3274,"")</f>
        <v/>
      </c>
    </row>
    <row r="2536" spans="7:7" x14ac:dyDescent="0.35">
      <c r="G2536" t="str">
        <f>_xlfn.XLOOKUP(A2536,'SKJULT DATA'!$O$10:$O$3274,'SKJULT DATA'!$B$10:$B$3274,"")</f>
        <v/>
      </c>
    </row>
    <row r="2537" spans="7:7" x14ac:dyDescent="0.35">
      <c r="G2537" t="str">
        <f>_xlfn.XLOOKUP(A2537,'SKJULT DATA'!$O$10:$O$3274,'SKJULT DATA'!$B$10:$B$3274,"")</f>
        <v/>
      </c>
    </row>
    <row r="2538" spans="7:7" x14ac:dyDescent="0.35">
      <c r="G2538" t="str">
        <f>_xlfn.XLOOKUP(A2538,'SKJULT DATA'!$O$10:$O$3274,'SKJULT DATA'!$B$10:$B$3274,"")</f>
        <v/>
      </c>
    </row>
    <row r="2539" spans="7:7" x14ac:dyDescent="0.35">
      <c r="G2539" t="str">
        <f>_xlfn.XLOOKUP(A2539,'SKJULT DATA'!$O$10:$O$3274,'SKJULT DATA'!$B$10:$B$3274,"")</f>
        <v/>
      </c>
    </row>
    <row r="2540" spans="7:7" x14ac:dyDescent="0.35">
      <c r="G2540" t="str">
        <f>_xlfn.XLOOKUP(A2540,'SKJULT DATA'!$O$10:$O$3274,'SKJULT DATA'!$B$10:$B$3274,"")</f>
        <v/>
      </c>
    </row>
    <row r="2541" spans="7:7" x14ac:dyDescent="0.35">
      <c r="G2541" t="str">
        <f>_xlfn.XLOOKUP(A2541,'SKJULT DATA'!$O$10:$O$3274,'SKJULT DATA'!$B$10:$B$3274,"")</f>
        <v/>
      </c>
    </row>
    <row r="2542" spans="7:7" x14ac:dyDescent="0.35">
      <c r="G2542" t="str">
        <f>_xlfn.XLOOKUP(A2542,'SKJULT DATA'!$O$10:$O$3274,'SKJULT DATA'!$B$10:$B$3274,"")</f>
        <v/>
      </c>
    </row>
    <row r="2543" spans="7:7" x14ac:dyDescent="0.35">
      <c r="G2543" t="str">
        <f>_xlfn.XLOOKUP(A2543,'SKJULT DATA'!$O$10:$O$3274,'SKJULT DATA'!$B$10:$B$3274,"")</f>
        <v/>
      </c>
    </row>
    <row r="2544" spans="7:7" x14ac:dyDescent="0.35">
      <c r="G2544" t="str">
        <f>_xlfn.XLOOKUP(A2544,'SKJULT DATA'!$O$10:$O$3274,'SKJULT DATA'!$B$10:$B$3274,"")</f>
        <v/>
      </c>
    </row>
    <row r="2545" spans="7:7" x14ac:dyDescent="0.35">
      <c r="G2545" t="str">
        <f>_xlfn.XLOOKUP(A2545,'SKJULT DATA'!$O$10:$O$3274,'SKJULT DATA'!$B$10:$B$3274,"")</f>
        <v/>
      </c>
    </row>
    <row r="2546" spans="7:7" x14ac:dyDescent="0.35">
      <c r="G2546" t="str">
        <f>_xlfn.XLOOKUP(A2546,'SKJULT DATA'!$O$10:$O$3274,'SKJULT DATA'!$B$10:$B$3274,"")</f>
        <v/>
      </c>
    </row>
    <row r="2547" spans="7:7" x14ac:dyDescent="0.35">
      <c r="G2547" t="str">
        <f>_xlfn.XLOOKUP(A2547,'SKJULT DATA'!$O$10:$O$3274,'SKJULT DATA'!$B$10:$B$3274,"")</f>
        <v/>
      </c>
    </row>
    <row r="2548" spans="7:7" x14ac:dyDescent="0.35">
      <c r="G2548" t="str">
        <f>_xlfn.XLOOKUP(A2548,'SKJULT DATA'!$O$10:$O$3274,'SKJULT DATA'!$B$10:$B$3274,"")</f>
        <v/>
      </c>
    </row>
    <row r="2549" spans="7:7" x14ac:dyDescent="0.35">
      <c r="G2549" t="str">
        <f>_xlfn.XLOOKUP(A2549,'SKJULT DATA'!$O$10:$O$3274,'SKJULT DATA'!$B$10:$B$3274,"")</f>
        <v/>
      </c>
    </row>
    <row r="2550" spans="7:7" x14ac:dyDescent="0.35">
      <c r="G2550" t="str">
        <f>_xlfn.XLOOKUP(A2550,'SKJULT DATA'!$O$10:$O$3274,'SKJULT DATA'!$B$10:$B$3274,"")</f>
        <v/>
      </c>
    </row>
    <row r="2551" spans="7:7" x14ac:dyDescent="0.35">
      <c r="G2551" t="str">
        <f>_xlfn.XLOOKUP(A2551,'SKJULT DATA'!$O$10:$O$3274,'SKJULT DATA'!$B$10:$B$3274,"")</f>
        <v/>
      </c>
    </row>
    <row r="2552" spans="7:7" x14ac:dyDescent="0.35">
      <c r="G2552" t="str">
        <f>_xlfn.XLOOKUP(A2552,'SKJULT DATA'!$O$10:$O$3274,'SKJULT DATA'!$B$10:$B$3274,"")</f>
        <v/>
      </c>
    </row>
    <row r="2553" spans="7:7" x14ac:dyDescent="0.35">
      <c r="G2553" t="str">
        <f>_xlfn.XLOOKUP(A2553,'SKJULT DATA'!$O$10:$O$3274,'SKJULT DATA'!$B$10:$B$3274,"")</f>
        <v/>
      </c>
    </row>
    <row r="2554" spans="7:7" x14ac:dyDescent="0.35">
      <c r="G2554" t="str">
        <f>_xlfn.XLOOKUP(A2554,'SKJULT DATA'!$O$10:$O$3274,'SKJULT DATA'!$B$10:$B$3274,"")</f>
        <v/>
      </c>
    </row>
    <row r="2555" spans="7:7" x14ac:dyDescent="0.35">
      <c r="G2555" t="str">
        <f>_xlfn.XLOOKUP(A2555,'SKJULT DATA'!$O$10:$O$3274,'SKJULT DATA'!$B$10:$B$3274,"")</f>
        <v/>
      </c>
    </row>
    <row r="2556" spans="7:7" x14ac:dyDescent="0.35">
      <c r="G2556" t="str">
        <f>_xlfn.XLOOKUP(A2556,'SKJULT DATA'!$O$10:$O$3274,'SKJULT DATA'!$B$10:$B$3274,"")</f>
        <v/>
      </c>
    </row>
    <row r="2557" spans="7:7" x14ac:dyDescent="0.35">
      <c r="G2557" t="str">
        <f>_xlfn.XLOOKUP(A2557,'SKJULT DATA'!$O$10:$O$3274,'SKJULT DATA'!$B$10:$B$3274,"")</f>
        <v/>
      </c>
    </row>
    <row r="2558" spans="7:7" x14ac:dyDescent="0.35">
      <c r="G2558" t="str">
        <f>_xlfn.XLOOKUP(A2558,'SKJULT DATA'!$O$10:$O$3274,'SKJULT DATA'!$B$10:$B$3274,"")</f>
        <v/>
      </c>
    </row>
    <row r="2559" spans="7:7" x14ac:dyDescent="0.35">
      <c r="G2559" t="str">
        <f>_xlfn.XLOOKUP(A2559,'SKJULT DATA'!$O$10:$O$3274,'SKJULT DATA'!$B$10:$B$3274,"")</f>
        <v/>
      </c>
    </row>
    <row r="2560" spans="7:7" x14ac:dyDescent="0.35">
      <c r="G2560" t="str">
        <f>_xlfn.XLOOKUP(A2560,'SKJULT DATA'!$O$10:$O$3274,'SKJULT DATA'!$B$10:$B$3274,"")</f>
        <v/>
      </c>
    </row>
    <row r="2561" spans="7:7" x14ac:dyDescent="0.35">
      <c r="G2561" t="str">
        <f>_xlfn.XLOOKUP(A2561,'SKJULT DATA'!$O$10:$O$3274,'SKJULT DATA'!$B$10:$B$3274,"")</f>
        <v/>
      </c>
    </row>
    <row r="2562" spans="7:7" x14ac:dyDescent="0.35">
      <c r="G2562" t="str">
        <f>_xlfn.XLOOKUP(A2562,'SKJULT DATA'!$O$10:$O$3274,'SKJULT DATA'!$B$10:$B$3274,"")</f>
        <v/>
      </c>
    </row>
    <row r="2563" spans="7:7" x14ac:dyDescent="0.35">
      <c r="G2563" t="str">
        <f>_xlfn.XLOOKUP(A2563,'SKJULT DATA'!$O$10:$O$3274,'SKJULT DATA'!$B$10:$B$3274,"")</f>
        <v/>
      </c>
    </row>
    <row r="2564" spans="7:7" x14ac:dyDescent="0.35">
      <c r="G2564" t="str">
        <f>_xlfn.XLOOKUP(A2564,'SKJULT DATA'!$O$10:$O$3274,'SKJULT DATA'!$B$10:$B$3274,"")</f>
        <v/>
      </c>
    </row>
    <row r="2565" spans="7:7" x14ac:dyDescent="0.35">
      <c r="G2565" t="str">
        <f>_xlfn.XLOOKUP(A2565,'SKJULT DATA'!$O$10:$O$3274,'SKJULT DATA'!$B$10:$B$3274,"")</f>
        <v/>
      </c>
    </row>
    <row r="2566" spans="7:7" x14ac:dyDescent="0.35">
      <c r="G2566" t="str">
        <f>_xlfn.XLOOKUP(A2566,'SKJULT DATA'!$O$10:$O$3274,'SKJULT DATA'!$B$10:$B$3274,"")</f>
        <v/>
      </c>
    </row>
    <row r="2567" spans="7:7" x14ac:dyDescent="0.35">
      <c r="G2567" t="str">
        <f>_xlfn.XLOOKUP(A2567,'SKJULT DATA'!$O$10:$O$3274,'SKJULT DATA'!$B$10:$B$3274,"")</f>
        <v/>
      </c>
    </row>
    <row r="2568" spans="7:7" x14ac:dyDescent="0.35">
      <c r="G2568" t="str">
        <f>_xlfn.XLOOKUP(A2568,'SKJULT DATA'!$O$10:$O$3274,'SKJULT DATA'!$B$10:$B$3274,"")</f>
        <v/>
      </c>
    </row>
    <row r="2569" spans="7:7" x14ac:dyDescent="0.35">
      <c r="G2569" t="str">
        <f>_xlfn.XLOOKUP(A2569,'SKJULT DATA'!$O$10:$O$3274,'SKJULT DATA'!$B$10:$B$3274,"")</f>
        <v/>
      </c>
    </row>
    <row r="2570" spans="7:7" x14ac:dyDescent="0.35">
      <c r="G2570" t="str">
        <f>_xlfn.XLOOKUP(A2570,'SKJULT DATA'!$O$10:$O$3274,'SKJULT DATA'!$B$10:$B$3274,"")</f>
        <v/>
      </c>
    </row>
    <row r="2571" spans="7:7" x14ac:dyDescent="0.35">
      <c r="G2571" t="str">
        <f>_xlfn.XLOOKUP(A2571,'SKJULT DATA'!$O$10:$O$3274,'SKJULT DATA'!$B$10:$B$3274,"")</f>
        <v/>
      </c>
    </row>
    <row r="2572" spans="7:7" x14ac:dyDescent="0.35">
      <c r="G2572" t="str">
        <f>_xlfn.XLOOKUP(A2572,'SKJULT DATA'!$O$10:$O$3274,'SKJULT DATA'!$B$10:$B$3274,"")</f>
        <v/>
      </c>
    </row>
    <row r="2573" spans="7:7" x14ac:dyDescent="0.35">
      <c r="G2573" t="str">
        <f>_xlfn.XLOOKUP(A2573,'SKJULT DATA'!$O$10:$O$3274,'SKJULT DATA'!$B$10:$B$3274,"")</f>
        <v/>
      </c>
    </row>
    <row r="2574" spans="7:7" x14ac:dyDescent="0.35">
      <c r="G2574" t="str">
        <f>_xlfn.XLOOKUP(A2574,'SKJULT DATA'!$O$10:$O$3274,'SKJULT DATA'!$B$10:$B$3274,"")</f>
        <v/>
      </c>
    </row>
    <row r="2575" spans="7:7" x14ac:dyDescent="0.35">
      <c r="G2575" t="str">
        <f>_xlfn.XLOOKUP(A2575,'SKJULT DATA'!$O$10:$O$3274,'SKJULT DATA'!$B$10:$B$3274,"")</f>
        <v/>
      </c>
    </row>
    <row r="2576" spans="7:7" x14ac:dyDescent="0.35">
      <c r="G2576" t="str">
        <f>_xlfn.XLOOKUP(A2576,'SKJULT DATA'!$O$10:$O$3274,'SKJULT DATA'!$B$10:$B$3274,"")</f>
        <v/>
      </c>
    </row>
    <row r="2577" spans="7:7" x14ac:dyDescent="0.35">
      <c r="G2577" t="str">
        <f>_xlfn.XLOOKUP(A2577,'SKJULT DATA'!$O$10:$O$3274,'SKJULT DATA'!$B$10:$B$3274,"")</f>
        <v/>
      </c>
    </row>
    <row r="2578" spans="7:7" x14ac:dyDescent="0.35">
      <c r="G2578" t="str">
        <f>_xlfn.XLOOKUP(A2578,'SKJULT DATA'!$O$10:$O$3274,'SKJULT DATA'!$B$10:$B$3274,"")</f>
        <v/>
      </c>
    </row>
    <row r="2579" spans="7:7" x14ac:dyDescent="0.35">
      <c r="G2579" t="str">
        <f>_xlfn.XLOOKUP(A2579,'SKJULT DATA'!$O$10:$O$3274,'SKJULT DATA'!$B$10:$B$3274,"")</f>
        <v/>
      </c>
    </row>
    <row r="2580" spans="7:7" x14ac:dyDescent="0.35">
      <c r="G2580" t="str">
        <f>_xlfn.XLOOKUP(A2580,'SKJULT DATA'!$O$10:$O$3274,'SKJULT DATA'!$B$10:$B$3274,"")</f>
        <v/>
      </c>
    </row>
    <row r="2581" spans="7:7" x14ac:dyDescent="0.35">
      <c r="G2581" t="str">
        <f>_xlfn.XLOOKUP(A2581,'SKJULT DATA'!$O$10:$O$3274,'SKJULT DATA'!$B$10:$B$3274,"")</f>
        <v/>
      </c>
    </row>
    <row r="2582" spans="7:7" x14ac:dyDescent="0.35">
      <c r="G2582" t="str">
        <f>_xlfn.XLOOKUP(A2582,'SKJULT DATA'!$O$10:$O$3274,'SKJULT DATA'!$B$10:$B$3274,"")</f>
        <v/>
      </c>
    </row>
    <row r="2583" spans="7:7" x14ac:dyDescent="0.35">
      <c r="G2583" t="str">
        <f>_xlfn.XLOOKUP(A2583,'SKJULT DATA'!$O$10:$O$3274,'SKJULT DATA'!$B$10:$B$3274,"")</f>
        <v/>
      </c>
    </row>
    <row r="2584" spans="7:7" x14ac:dyDescent="0.35">
      <c r="G2584" t="str">
        <f>_xlfn.XLOOKUP(A2584,'SKJULT DATA'!$O$10:$O$3274,'SKJULT DATA'!$B$10:$B$3274,"")</f>
        <v/>
      </c>
    </row>
    <row r="2585" spans="7:7" x14ac:dyDescent="0.35">
      <c r="G2585" t="str">
        <f>_xlfn.XLOOKUP(A2585,'SKJULT DATA'!$O$10:$O$3274,'SKJULT DATA'!$B$10:$B$3274,"")</f>
        <v/>
      </c>
    </row>
    <row r="2586" spans="7:7" x14ac:dyDescent="0.35">
      <c r="G2586" t="str">
        <f>_xlfn.XLOOKUP(A2586,'SKJULT DATA'!$O$10:$O$3274,'SKJULT DATA'!$B$10:$B$3274,"")</f>
        <v/>
      </c>
    </row>
    <row r="2587" spans="7:7" x14ac:dyDescent="0.35">
      <c r="G2587" t="str">
        <f>_xlfn.XLOOKUP(A2587,'SKJULT DATA'!$O$10:$O$3274,'SKJULT DATA'!$B$10:$B$3274,"")</f>
        <v/>
      </c>
    </row>
    <row r="2588" spans="7:7" x14ac:dyDescent="0.35">
      <c r="G2588" t="str">
        <f>_xlfn.XLOOKUP(A2588,'SKJULT DATA'!$O$10:$O$3274,'SKJULT DATA'!$B$10:$B$3274,"")</f>
        <v/>
      </c>
    </row>
    <row r="2589" spans="7:7" x14ac:dyDescent="0.35">
      <c r="G2589" t="str">
        <f>_xlfn.XLOOKUP(A2589,'SKJULT DATA'!$O$10:$O$3274,'SKJULT DATA'!$B$10:$B$3274,"")</f>
        <v/>
      </c>
    </row>
    <row r="2590" spans="7:7" x14ac:dyDescent="0.35">
      <c r="G2590" t="str">
        <f>_xlfn.XLOOKUP(A2590,'SKJULT DATA'!$O$10:$O$3274,'SKJULT DATA'!$B$10:$B$3274,"")</f>
        <v/>
      </c>
    </row>
    <row r="2591" spans="7:7" x14ac:dyDescent="0.35">
      <c r="G2591" t="str">
        <f>_xlfn.XLOOKUP(A2591,'SKJULT DATA'!$O$10:$O$3274,'SKJULT DATA'!$B$10:$B$3274,"")</f>
        <v/>
      </c>
    </row>
    <row r="2592" spans="7:7" x14ac:dyDescent="0.35">
      <c r="G2592" t="str">
        <f>_xlfn.XLOOKUP(A2592,'SKJULT DATA'!$O$10:$O$3274,'SKJULT DATA'!$B$10:$B$3274,"")</f>
        <v/>
      </c>
    </row>
    <row r="2593" spans="7:7" x14ac:dyDescent="0.35">
      <c r="G2593" t="str">
        <f>_xlfn.XLOOKUP(A2593,'SKJULT DATA'!$O$10:$O$3274,'SKJULT DATA'!$B$10:$B$3274,"")</f>
        <v/>
      </c>
    </row>
    <row r="2594" spans="7:7" x14ac:dyDescent="0.35">
      <c r="G2594" t="str">
        <f>_xlfn.XLOOKUP(A2594,'SKJULT DATA'!$O$10:$O$3274,'SKJULT DATA'!$B$10:$B$3274,"")</f>
        <v/>
      </c>
    </row>
    <row r="2595" spans="7:7" x14ac:dyDescent="0.35">
      <c r="G2595" t="str">
        <f>_xlfn.XLOOKUP(A2595,'SKJULT DATA'!$O$10:$O$3274,'SKJULT DATA'!$B$10:$B$3274,"")</f>
        <v/>
      </c>
    </row>
    <row r="2596" spans="7:7" x14ac:dyDescent="0.35">
      <c r="G2596" t="str">
        <f>_xlfn.XLOOKUP(A2596,'SKJULT DATA'!$O$10:$O$3274,'SKJULT DATA'!$B$10:$B$3274,"")</f>
        <v/>
      </c>
    </row>
    <row r="2597" spans="7:7" x14ac:dyDescent="0.35">
      <c r="G2597" t="str">
        <f>_xlfn.XLOOKUP(A2597,'SKJULT DATA'!$O$10:$O$3274,'SKJULT DATA'!$B$10:$B$3274,"")</f>
        <v/>
      </c>
    </row>
    <row r="2598" spans="7:7" x14ac:dyDescent="0.35">
      <c r="G2598" t="str">
        <f>_xlfn.XLOOKUP(A2598,'SKJULT DATA'!$O$10:$O$3274,'SKJULT DATA'!$B$10:$B$3274,"")</f>
        <v/>
      </c>
    </row>
    <row r="2599" spans="7:7" x14ac:dyDescent="0.35">
      <c r="G2599" t="str">
        <f>_xlfn.XLOOKUP(A2599,'SKJULT DATA'!$O$10:$O$3274,'SKJULT DATA'!$B$10:$B$3274,"")</f>
        <v/>
      </c>
    </row>
    <row r="2600" spans="7:7" x14ac:dyDescent="0.35">
      <c r="G2600" t="str">
        <f>_xlfn.XLOOKUP(A2600,'SKJULT DATA'!$O$10:$O$3274,'SKJULT DATA'!$B$10:$B$3274,"")</f>
        <v/>
      </c>
    </row>
    <row r="2601" spans="7:7" x14ac:dyDescent="0.35">
      <c r="G2601" t="str">
        <f>_xlfn.XLOOKUP(A2601,'SKJULT DATA'!$O$10:$O$3274,'SKJULT DATA'!$B$10:$B$3274,"")</f>
        <v/>
      </c>
    </row>
    <row r="2602" spans="7:7" x14ac:dyDescent="0.35">
      <c r="G2602" t="str">
        <f>_xlfn.XLOOKUP(A2602,'SKJULT DATA'!$O$10:$O$3274,'SKJULT DATA'!$B$10:$B$3274,"")</f>
        <v/>
      </c>
    </row>
    <row r="2603" spans="7:7" x14ac:dyDescent="0.35">
      <c r="G2603" t="str">
        <f>_xlfn.XLOOKUP(A2603,'SKJULT DATA'!$O$10:$O$3274,'SKJULT DATA'!$B$10:$B$3274,"")</f>
        <v/>
      </c>
    </row>
    <row r="2604" spans="7:7" x14ac:dyDescent="0.35">
      <c r="G2604" t="str">
        <f>_xlfn.XLOOKUP(A2604,'SKJULT DATA'!$O$10:$O$3274,'SKJULT DATA'!$B$10:$B$3274,"")</f>
        <v/>
      </c>
    </row>
    <row r="2605" spans="7:7" x14ac:dyDescent="0.35">
      <c r="G2605" t="str">
        <f>_xlfn.XLOOKUP(A2605,'SKJULT DATA'!$O$10:$O$3274,'SKJULT DATA'!$B$10:$B$3274,"")</f>
        <v/>
      </c>
    </row>
    <row r="2606" spans="7:7" x14ac:dyDescent="0.35">
      <c r="G2606" t="str">
        <f>_xlfn.XLOOKUP(A2606,'SKJULT DATA'!$O$10:$O$3274,'SKJULT DATA'!$B$10:$B$3274,"")</f>
        <v/>
      </c>
    </row>
    <row r="2607" spans="7:7" x14ac:dyDescent="0.35">
      <c r="G2607" t="str">
        <f>_xlfn.XLOOKUP(A2607,'SKJULT DATA'!$O$10:$O$3274,'SKJULT DATA'!$B$10:$B$3274,"")</f>
        <v/>
      </c>
    </row>
    <row r="2608" spans="7:7" x14ac:dyDescent="0.35">
      <c r="G2608" t="str">
        <f>_xlfn.XLOOKUP(A2608,'SKJULT DATA'!$O$10:$O$3274,'SKJULT DATA'!$B$10:$B$3274,"")</f>
        <v/>
      </c>
    </row>
    <row r="2609" spans="7:7" x14ac:dyDescent="0.35">
      <c r="G2609" t="str">
        <f>_xlfn.XLOOKUP(A2609,'SKJULT DATA'!$O$10:$O$3274,'SKJULT DATA'!$B$10:$B$3274,"")</f>
        <v/>
      </c>
    </row>
    <row r="2610" spans="7:7" x14ac:dyDescent="0.35">
      <c r="G2610" t="str">
        <f>_xlfn.XLOOKUP(A2610,'SKJULT DATA'!$O$10:$O$3274,'SKJULT DATA'!$B$10:$B$3274,"")</f>
        <v/>
      </c>
    </row>
    <row r="2611" spans="7:7" x14ac:dyDescent="0.35">
      <c r="G2611" t="str">
        <f>_xlfn.XLOOKUP(A2611,'SKJULT DATA'!$O$10:$O$3274,'SKJULT DATA'!$B$10:$B$3274,"")</f>
        <v/>
      </c>
    </row>
    <row r="2612" spans="7:7" x14ac:dyDescent="0.35">
      <c r="G2612" t="str">
        <f>_xlfn.XLOOKUP(A2612,'SKJULT DATA'!$O$10:$O$3274,'SKJULT DATA'!$B$10:$B$3274,"")</f>
        <v/>
      </c>
    </row>
    <row r="2613" spans="7:7" x14ac:dyDescent="0.35">
      <c r="G2613" t="str">
        <f>_xlfn.XLOOKUP(A2613,'SKJULT DATA'!$O$10:$O$3274,'SKJULT DATA'!$B$10:$B$3274,"")</f>
        <v/>
      </c>
    </row>
    <row r="2614" spans="7:7" x14ac:dyDescent="0.35">
      <c r="G2614" t="str">
        <f>_xlfn.XLOOKUP(A2614,'SKJULT DATA'!$O$10:$O$3274,'SKJULT DATA'!$B$10:$B$3274,"")</f>
        <v/>
      </c>
    </row>
    <row r="2615" spans="7:7" x14ac:dyDescent="0.35">
      <c r="G2615" t="str">
        <f>_xlfn.XLOOKUP(A2615,'SKJULT DATA'!$O$10:$O$3274,'SKJULT DATA'!$B$10:$B$3274,"")</f>
        <v/>
      </c>
    </row>
    <row r="2616" spans="7:7" x14ac:dyDescent="0.35">
      <c r="G2616" t="str">
        <f>_xlfn.XLOOKUP(A2616,'SKJULT DATA'!$O$10:$O$3274,'SKJULT DATA'!$B$10:$B$3274,"")</f>
        <v/>
      </c>
    </row>
    <row r="2617" spans="7:7" x14ac:dyDescent="0.35">
      <c r="G2617" t="str">
        <f>_xlfn.XLOOKUP(A2617,'SKJULT DATA'!$O$10:$O$3274,'SKJULT DATA'!$B$10:$B$3274,"")</f>
        <v/>
      </c>
    </row>
    <row r="2618" spans="7:7" x14ac:dyDescent="0.35">
      <c r="G2618" t="str">
        <f>_xlfn.XLOOKUP(A2618,'SKJULT DATA'!$O$10:$O$3274,'SKJULT DATA'!$B$10:$B$3274,"")</f>
        <v/>
      </c>
    </row>
    <row r="2619" spans="7:7" x14ac:dyDescent="0.35">
      <c r="G2619" t="str">
        <f>_xlfn.XLOOKUP(A2619,'SKJULT DATA'!$O$10:$O$3274,'SKJULT DATA'!$B$10:$B$3274,"")</f>
        <v/>
      </c>
    </row>
    <row r="2620" spans="7:7" x14ac:dyDescent="0.35">
      <c r="G2620" t="str">
        <f>_xlfn.XLOOKUP(A2620,'SKJULT DATA'!$O$10:$O$3274,'SKJULT DATA'!$B$10:$B$3274,"")</f>
        <v/>
      </c>
    </row>
    <row r="2621" spans="7:7" x14ac:dyDescent="0.35">
      <c r="G2621" t="str">
        <f>_xlfn.XLOOKUP(A2621,'SKJULT DATA'!$O$10:$O$3274,'SKJULT DATA'!$B$10:$B$3274,"")</f>
        <v/>
      </c>
    </row>
    <row r="2622" spans="7:7" x14ac:dyDescent="0.35">
      <c r="G2622" t="str">
        <f>_xlfn.XLOOKUP(A2622,'SKJULT DATA'!$O$10:$O$3274,'SKJULT DATA'!$B$10:$B$3274,"")</f>
        <v/>
      </c>
    </row>
    <row r="2623" spans="7:7" x14ac:dyDescent="0.35">
      <c r="G2623" t="str">
        <f>_xlfn.XLOOKUP(A2623,'SKJULT DATA'!$O$10:$O$3274,'SKJULT DATA'!$B$10:$B$3274,"")</f>
        <v/>
      </c>
    </row>
    <row r="2624" spans="7:7" x14ac:dyDescent="0.35">
      <c r="G2624" t="str">
        <f>_xlfn.XLOOKUP(A2624,'SKJULT DATA'!$O$10:$O$3274,'SKJULT DATA'!$B$10:$B$3274,"")</f>
        <v/>
      </c>
    </row>
    <row r="2625" spans="7:7" x14ac:dyDescent="0.35">
      <c r="G2625" t="str">
        <f>_xlfn.XLOOKUP(A2625,'SKJULT DATA'!$O$10:$O$3274,'SKJULT DATA'!$B$10:$B$3274,"")</f>
        <v/>
      </c>
    </row>
    <row r="2626" spans="7:7" x14ac:dyDescent="0.35">
      <c r="G2626" t="str">
        <f>_xlfn.XLOOKUP(A2626,'SKJULT DATA'!$O$10:$O$3274,'SKJULT DATA'!$B$10:$B$3274,"")</f>
        <v/>
      </c>
    </row>
    <row r="2627" spans="7:7" x14ac:dyDescent="0.35">
      <c r="G2627" t="str">
        <f>_xlfn.XLOOKUP(A2627,'SKJULT DATA'!$O$10:$O$3274,'SKJULT DATA'!$B$10:$B$3274,"")</f>
        <v/>
      </c>
    </row>
    <row r="2628" spans="7:7" x14ac:dyDescent="0.35">
      <c r="G2628" t="str">
        <f>_xlfn.XLOOKUP(A2628,'SKJULT DATA'!$O$10:$O$3274,'SKJULT DATA'!$B$10:$B$3274,"")</f>
        <v/>
      </c>
    </row>
    <row r="2629" spans="7:7" x14ac:dyDescent="0.35">
      <c r="G2629" t="str">
        <f>_xlfn.XLOOKUP(A2629,'SKJULT DATA'!$O$10:$O$3274,'SKJULT DATA'!$B$10:$B$3274,"")</f>
        <v/>
      </c>
    </row>
    <row r="2630" spans="7:7" x14ac:dyDescent="0.35">
      <c r="G2630" t="str">
        <f>_xlfn.XLOOKUP(A2630,'SKJULT DATA'!$O$10:$O$3274,'SKJULT DATA'!$B$10:$B$3274,"")</f>
        <v/>
      </c>
    </row>
    <row r="2631" spans="7:7" x14ac:dyDescent="0.35">
      <c r="G2631" t="str">
        <f>_xlfn.XLOOKUP(A2631,'SKJULT DATA'!$O$10:$O$3274,'SKJULT DATA'!$B$10:$B$3274,"")</f>
        <v/>
      </c>
    </row>
    <row r="2632" spans="7:7" x14ac:dyDescent="0.35">
      <c r="G2632" t="str">
        <f>_xlfn.XLOOKUP(A2632,'SKJULT DATA'!$O$10:$O$3274,'SKJULT DATA'!$B$10:$B$3274,"")</f>
        <v/>
      </c>
    </row>
    <row r="2633" spans="7:7" x14ac:dyDescent="0.35">
      <c r="G2633" t="str">
        <f>_xlfn.XLOOKUP(A2633,'SKJULT DATA'!$O$10:$O$3274,'SKJULT DATA'!$B$10:$B$3274,"")</f>
        <v/>
      </c>
    </row>
    <row r="2634" spans="7:7" x14ac:dyDescent="0.35">
      <c r="G2634" t="str">
        <f>_xlfn.XLOOKUP(A2634,'SKJULT DATA'!$O$10:$O$3274,'SKJULT DATA'!$B$10:$B$3274,"")</f>
        <v/>
      </c>
    </row>
    <row r="2635" spans="7:7" x14ac:dyDescent="0.35">
      <c r="G2635" t="str">
        <f>_xlfn.XLOOKUP(A2635,'SKJULT DATA'!$O$10:$O$3274,'SKJULT DATA'!$B$10:$B$3274,"")</f>
        <v/>
      </c>
    </row>
    <row r="2636" spans="7:7" x14ac:dyDescent="0.35">
      <c r="G2636" t="str">
        <f>_xlfn.XLOOKUP(A2636,'SKJULT DATA'!$O$10:$O$3274,'SKJULT DATA'!$B$10:$B$3274,"")</f>
        <v/>
      </c>
    </row>
    <row r="2637" spans="7:7" x14ac:dyDescent="0.35">
      <c r="G2637" t="str">
        <f>_xlfn.XLOOKUP(A2637,'SKJULT DATA'!$O$10:$O$3274,'SKJULT DATA'!$B$10:$B$3274,"")</f>
        <v/>
      </c>
    </row>
    <row r="2638" spans="7:7" x14ac:dyDescent="0.35">
      <c r="G2638" t="str">
        <f>_xlfn.XLOOKUP(A2638,'SKJULT DATA'!$O$10:$O$3274,'SKJULT DATA'!$B$10:$B$3274,"")</f>
        <v/>
      </c>
    </row>
    <row r="2639" spans="7:7" x14ac:dyDescent="0.35">
      <c r="G2639" t="str">
        <f>_xlfn.XLOOKUP(A2639,'SKJULT DATA'!$O$10:$O$3274,'SKJULT DATA'!$B$10:$B$3274,"")</f>
        <v/>
      </c>
    </row>
    <row r="2640" spans="7:7" x14ac:dyDescent="0.35">
      <c r="G2640" t="str">
        <f>_xlfn.XLOOKUP(A2640,'SKJULT DATA'!$O$10:$O$3274,'SKJULT DATA'!$B$10:$B$3274,"")</f>
        <v/>
      </c>
    </row>
    <row r="2641" spans="7:7" x14ac:dyDescent="0.35">
      <c r="G2641" t="str">
        <f>_xlfn.XLOOKUP(A2641,'SKJULT DATA'!$O$10:$O$3274,'SKJULT DATA'!$B$10:$B$3274,"")</f>
        <v/>
      </c>
    </row>
    <row r="2642" spans="7:7" x14ac:dyDescent="0.35">
      <c r="G2642" t="str">
        <f>_xlfn.XLOOKUP(A2642,'SKJULT DATA'!$O$10:$O$3274,'SKJULT DATA'!$B$10:$B$3274,"")</f>
        <v/>
      </c>
    </row>
    <row r="2643" spans="7:7" x14ac:dyDescent="0.35">
      <c r="G2643" t="str">
        <f>_xlfn.XLOOKUP(A2643,'SKJULT DATA'!$O$10:$O$3274,'SKJULT DATA'!$B$10:$B$3274,"")</f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4FF5-04D5-451F-AAFD-D9F637394323}">
  <dimension ref="A3:Q3274"/>
  <sheetViews>
    <sheetView workbookViewId="0">
      <selection activeCell="F4" sqref="F4"/>
    </sheetView>
  </sheetViews>
  <sheetFormatPr defaultRowHeight="14.5" x14ac:dyDescent="0.35"/>
  <cols>
    <col min="1" max="1" width="16" style="320" bestFit="1" customWidth="1"/>
    <col min="2" max="3" width="20.1796875" customWidth="1"/>
    <col min="4" max="4" width="26.1796875" customWidth="1"/>
    <col min="5" max="5" width="10.81640625" customWidth="1"/>
    <col min="6" max="11" width="20.1796875" customWidth="1"/>
    <col min="12" max="12" width="20.1796875" style="312" customWidth="1"/>
    <col min="13" max="14" width="20.1796875" style="56" customWidth="1"/>
    <col min="15" max="15" width="16.7265625" style="322" customWidth="1"/>
    <col min="16" max="16" width="21.1796875" style="322" customWidth="1"/>
  </cols>
  <sheetData>
    <row r="3" spans="1:17" ht="21" x14ac:dyDescent="0.5">
      <c r="B3" s="339" t="s">
        <v>8727</v>
      </c>
      <c r="C3" s="339"/>
      <c r="D3" s="339"/>
      <c r="E3" s="339"/>
      <c r="F3" s="339"/>
    </row>
    <row r="9" spans="1:17" s="69" customFormat="1" x14ac:dyDescent="0.35">
      <c r="A9" s="319" t="str">
        <f>'Oversigt anlægsaktiv'!A9</f>
        <v>ID-nr</v>
      </c>
      <c r="B9" s="69" t="str">
        <f>'Oversigt anlægsaktiv'!B9</f>
        <v>Beskrivelse</v>
      </c>
      <c r="C9" s="69" t="str">
        <f>'Oversigt anlægsaktiv'!C9</f>
        <v>Projektnr</v>
      </c>
      <c r="D9" s="69" t="str">
        <f>'Oversigt anlægsaktiv'!D9</f>
        <v>Medarbejder</v>
      </c>
      <c r="E9" s="69" t="str">
        <f>'Oversigt anlægsaktiv'!E9</f>
        <v>Levetid</v>
      </c>
      <c r="F9" s="69" t="str">
        <f>'Oversigt anlægsaktiv'!F9</f>
        <v>Placerings afdeling</v>
      </c>
      <c r="G9" s="69" t="str">
        <f>'Oversigt anlægsaktiv'!G9</f>
        <v>Adresse</v>
      </c>
      <c r="H9" s="69" t="str">
        <f>'Oversigt anlægsaktiv'!H9</f>
        <v>Lokale</v>
      </c>
      <c r="I9" s="69" t="str">
        <f>'Oversigt anlægsaktiv'!I9</f>
        <v>Producent</v>
      </c>
      <c r="J9" s="69" t="str">
        <f>'Oversigt anlægsaktiv'!J9</f>
        <v>Modelnr</v>
      </c>
      <c r="K9" s="69" t="str">
        <f>'Oversigt anlægsaktiv'!K9</f>
        <v>Serienr</v>
      </c>
      <c r="L9" s="313" t="str">
        <f>'Oversigt anlægsaktiv'!L9</f>
        <v>Ibrugtag.</v>
      </c>
      <c r="M9" s="314" t="str">
        <f>'Oversigt anlægsaktiv'!M9</f>
        <v>Anskaffelsessum</v>
      </c>
      <c r="N9" s="314" t="str">
        <f>'Oversigt anlægsaktiv'!N9</f>
        <v>Bogført værdi</v>
      </c>
      <c r="O9" s="321" t="s">
        <v>8599</v>
      </c>
      <c r="P9" s="321" t="s">
        <v>8724</v>
      </c>
      <c r="Q9" s="69" t="s">
        <v>8726</v>
      </c>
    </row>
    <row r="10" spans="1:17" x14ac:dyDescent="0.35">
      <c r="A10" s="320" t="str">
        <f>'Oversigt anlægsaktiv'!A10</f>
        <v>38123 +38124</v>
      </c>
      <c r="B10" t="str">
        <f>'Oversigt anlægsaktiv'!B10</f>
        <v>Mikroskop</v>
      </c>
      <c r="C10" t="str">
        <f>'Oversigt anlægsaktiv'!C10</f>
        <v>-</v>
      </c>
      <c r="D10" t="str">
        <f>'Oversigt anlægsaktiv'!D10</f>
        <v>Adam Cohen Simonsen</v>
      </c>
      <c r="E10" t="str">
        <f>'Oversigt anlægsaktiv'!E10</f>
        <v>7 ÅR</v>
      </c>
      <c r="F10" t="str">
        <f>'Oversigt anlægsaktiv'!F10</f>
        <v>30500 Institut for Fysik, Kemi og Farmaci</v>
      </c>
      <c r="G10" t="str">
        <f>'Oversigt anlægsaktiv'!G10</f>
        <v>Campusvej 55, 5230 Odense M</v>
      </c>
      <c r="H10" t="str">
        <f>'Oversigt anlægsaktiv'!H10</f>
        <v>Ø15-605-1</v>
      </c>
      <c r="I10" t="str">
        <f>'Oversigt anlægsaktiv'!I10</f>
        <v>-</v>
      </c>
      <c r="J10" t="str">
        <f>'Oversigt anlægsaktiv'!J10</f>
        <v>TS100-F</v>
      </c>
      <c r="K10" t="str">
        <f>'Oversigt anlægsaktiv'!K10</f>
        <v>401141+401366</v>
      </c>
      <c r="L10" s="312">
        <f>'Oversigt anlægsaktiv'!L10</f>
        <v>38588</v>
      </c>
      <c r="M10" s="56">
        <f>'Oversigt anlægsaktiv'!M10</f>
        <v>200000</v>
      </c>
      <c r="N10" s="56">
        <f>'Oversigt anlægsaktiv'!N10</f>
        <v>0</v>
      </c>
      <c r="O10" s="322" t="str">
        <f>IFERROR(_xlfn.TEXTBEFORE(A10, "-"), A10)</f>
        <v>38123 +38124</v>
      </c>
      <c r="P10" s="322">
        <f>IF(C10="-",0,1)</f>
        <v>0</v>
      </c>
      <c r="Q10" s="337" t="str">
        <f>IFERROR(_xlfn.TEXTBEFORE(E10, " "), E10)</f>
        <v>7</v>
      </c>
    </row>
    <row r="11" spans="1:17" x14ac:dyDescent="0.35">
      <c r="A11" s="320" t="str">
        <f>'Oversigt anlægsaktiv'!A11</f>
        <v>38123 +38124</v>
      </c>
      <c r="B11" t="str">
        <f>'Oversigt anlægsaktiv'!B11</f>
        <v>Mikroskop</v>
      </c>
      <c r="C11" t="str">
        <f>'Oversigt anlægsaktiv'!C11</f>
        <v>-</v>
      </c>
      <c r="D11" t="str">
        <f>'Oversigt anlægsaktiv'!D11</f>
        <v>Adam Cohen Simonsen</v>
      </c>
      <c r="E11" t="str">
        <f>'Oversigt anlægsaktiv'!E11</f>
        <v>7 ÅR</v>
      </c>
      <c r="F11" t="str">
        <f>'Oversigt anlægsaktiv'!F11</f>
        <v>30500 Institut for Fysik, Kemi og Farmaci</v>
      </c>
      <c r="G11" t="str">
        <f>'Oversigt anlægsaktiv'!G11</f>
        <v>Campusvej 55, 5230 Odense M</v>
      </c>
      <c r="H11" t="str">
        <f>'Oversigt anlægsaktiv'!H11</f>
        <v>Ø15-605-1-</v>
      </c>
      <c r="I11" t="str">
        <f>'Oversigt anlægsaktiv'!I11</f>
        <v>-</v>
      </c>
      <c r="J11" t="str">
        <f>'Oversigt anlægsaktiv'!J11</f>
        <v>TS100-F</v>
      </c>
      <c r="K11" t="str">
        <f>'Oversigt anlægsaktiv'!K11</f>
        <v>401141+401366</v>
      </c>
      <c r="L11" s="312">
        <f>'Oversigt anlægsaktiv'!L11</f>
        <v>38588</v>
      </c>
      <c r="M11" s="56">
        <f>'Oversigt anlægsaktiv'!M11</f>
        <v>200000</v>
      </c>
      <c r="N11" s="56">
        <f>'Oversigt anlægsaktiv'!N11</f>
        <v>0</v>
      </c>
      <c r="O11" s="322" t="str">
        <f t="shared" ref="O11:O74" si="0">IFERROR(_xlfn.TEXTBEFORE(A11, "-"), A11)</f>
        <v>38123 +38124</v>
      </c>
      <c r="P11" s="322">
        <f t="shared" ref="P11:P74" si="1">IF(C11="-",0,1)</f>
        <v>0</v>
      </c>
      <c r="Q11" s="337" t="str">
        <f t="shared" ref="Q11:Q74" si="2">IFERROR(_xlfn.TEXTBEFORE(E11, " "), E11)</f>
        <v>7</v>
      </c>
    </row>
    <row r="12" spans="1:17" x14ac:dyDescent="0.35">
      <c r="A12" s="320" t="str">
        <f>'Oversigt anlægsaktiv'!A12</f>
        <v>39316-UK95</v>
      </c>
      <c r="B12" t="str">
        <f>'Oversigt anlægsaktiv'!B12</f>
        <v>CCD-Kamera</v>
      </c>
      <c r="C12" t="str">
        <f>'Oversigt anlægsaktiv'!C12</f>
        <v>-</v>
      </c>
      <c r="D12" t="str">
        <f>'Oversigt anlægsaktiv'!D12</f>
        <v>Daniel Wüstner</v>
      </c>
      <c r="E12" t="str">
        <f>'Oversigt anlægsaktiv'!E12</f>
        <v>5 ÅR</v>
      </c>
      <c r="F12" t="str">
        <f>'Oversigt anlægsaktiv'!F12</f>
        <v>31000 Institut for Biokemi og Molekylær Biologi</v>
      </c>
      <c r="G12" t="str">
        <f>'Oversigt anlægsaktiv'!G12</f>
        <v>Campusvej 55, 5230 Odense M</v>
      </c>
      <c r="H12" t="str">
        <f>'Oversigt anlægsaktiv'!H12</f>
        <v>V10-602-2</v>
      </c>
      <c r="I12" t="str">
        <f>'Oversigt anlægsaktiv'!I12</f>
        <v>Hamamatsu</v>
      </c>
      <c r="J12" t="str">
        <f>'Oversigt anlægsaktiv'!J12</f>
        <v>ORCA BT 512</v>
      </c>
      <c r="K12" t="str">
        <f>'Oversigt anlægsaktiv'!K12</f>
        <v>-</v>
      </c>
      <c r="L12" s="312">
        <f>'Oversigt anlægsaktiv'!L12</f>
        <v>38919</v>
      </c>
      <c r="M12" s="56">
        <f>'Oversigt anlægsaktiv'!M12</f>
        <v>329890</v>
      </c>
      <c r="N12" s="56">
        <f>'Oversigt anlægsaktiv'!N12</f>
        <v>0</v>
      </c>
      <c r="O12" s="322" t="str">
        <f t="shared" si="0"/>
        <v>39316</v>
      </c>
      <c r="P12" s="322">
        <f t="shared" si="1"/>
        <v>0</v>
      </c>
      <c r="Q12" s="337" t="str">
        <f t="shared" si="2"/>
        <v>5</v>
      </c>
    </row>
    <row r="13" spans="1:17" x14ac:dyDescent="0.35">
      <c r="A13" s="320" t="str">
        <f>'Oversigt anlægsaktiv'!A13</f>
        <v>39316-UK95.</v>
      </c>
      <c r="B13" t="str">
        <f>'Oversigt anlægsaktiv'!B13</f>
        <v>CCD-Kamera</v>
      </c>
      <c r="C13" t="str">
        <f>'Oversigt anlægsaktiv'!C13</f>
        <v>13636</v>
      </c>
      <c r="D13" t="str">
        <f>'Oversigt anlægsaktiv'!D13</f>
        <v>Daniel Wüstner</v>
      </c>
      <c r="E13" t="str">
        <f>'Oversigt anlægsaktiv'!E13</f>
        <v>5 ÅR</v>
      </c>
      <c r="F13" t="str">
        <f>'Oversigt anlægsaktiv'!F13</f>
        <v>31000 Institut for Biokemi og Molekylær Biologi</v>
      </c>
      <c r="G13" t="str">
        <f>'Oversigt anlægsaktiv'!G13</f>
        <v>Campusvej 55, 5230 Odense M</v>
      </c>
      <c r="H13" t="str">
        <f>'Oversigt anlægsaktiv'!H13</f>
        <v>V10-602-2</v>
      </c>
      <c r="I13" t="str">
        <f>'Oversigt anlægsaktiv'!I13</f>
        <v>-</v>
      </c>
      <c r="J13" t="str">
        <f>'Oversigt anlægsaktiv'!J13</f>
        <v>ORCA BT 512</v>
      </c>
      <c r="K13" t="str">
        <f>'Oversigt anlægsaktiv'!K13</f>
        <v>-</v>
      </c>
      <c r="L13" s="312">
        <f>'Oversigt anlægsaktiv'!L13</f>
        <v>38919</v>
      </c>
      <c r="M13" s="56">
        <f>'Oversigt anlægsaktiv'!M13</f>
        <v>44000</v>
      </c>
      <c r="N13" s="56">
        <f>'Oversigt anlægsaktiv'!N13</f>
        <v>0</v>
      </c>
      <c r="O13" s="322" t="str">
        <f t="shared" si="0"/>
        <v>39316</v>
      </c>
      <c r="P13" s="322">
        <f t="shared" si="1"/>
        <v>1</v>
      </c>
      <c r="Q13" s="337" t="str">
        <f t="shared" si="2"/>
        <v>5</v>
      </c>
    </row>
    <row r="14" spans="1:17" x14ac:dyDescent="0.35">
      <c r="A14" s="320" t="str">
        <f>'Oversigt anlægsaktiv'!A14</f>
        <v>47537-UK95</v>
      </c>
      <c r="B14" t="str">
        <f>'Oversigt anlægsaktiv'!B14</f>
        <v>ESR-Spektrometer</v>
      </c>
      <c r="C14" t="str">
        <f>'Oversigt anlægsaktiv'!C14</f>
        <v>23672</v>
      </c>
      <c r="D14" t="str">
        <f>'Oversigt anlægsaktiv'!D14</f>
        <v>Christine Joy Mckenzie</v>
      </c>
      <c r="E14" t="str">
        <f>'Oversigt anlægsaktiv'!E14</f>
        <v>7 ÅR</v>
      </c>
      <c r="F14" t="str">
        <f>'Oversigt anlægsaktiv'!F14</f>
        <v>30500 Institut for Fysik, Kemi og Farmaci</v>
      </c>
      <c r="G14" t="str">
        <f>'Oversigt anlægsaktiv'!G14</f>
        <v>Campusvej 55, 5230 Odense M</v>
      </c>
      <c r="H14" t="str">
        <f>'Oversigt anlægsaktiv'!H14</f>
        <v>Ø14-605-0</v>
      </c>
      <c r="I14" t="str">
        <f>'Oversigt anlægsaktiv'!I14</f>
        <v>BRUKER BIOSPIN</v>
      </c>
      <c r="J14" t="str">
        <f>'Oversigt anlægsaktiv'!J14</f>
        <v>EMP1717/9571SYSTEM(47537)</v>
      </c>
      <c r="K14" t="str">
        <f>'Oversigt anlægsaktiv'!K14</f>
        <v>-</v>
      </c>
      <c r="L14" s="312">
        <f>'Oversigt anlægsaktiv'!L14</f>
        <v>39436</v>
      </c>
      <c r="M14" s="56">
        <f>'Oversigt anlægsaktiv'!M14</f>
        <v>1350505.6</v>
      </c>
      <c r="N14" s="56">
        <f>'Oversigt anlægsaktiv'!N14</f>
        <v>0</v>
      </c>
      <c r="O14" s="322" t="str">
        <f t="shared" si="0"/>
        <v>47537</v>
      </c>
      <c r="P14" s="322">
        <f t="shared" si="1"/>
        <v>1</v>
      </c>
      <c r="Q14" s="337" t="str">
        <f t="shared" si="2"/>
        <v>7</v>
      </c>
    </row>
    <row r="15" spans="1:17" x14ac:dyDescent="0.35">
      <c r="A15" s="320" t="str">
        <f>'Oversigt anlægsaktiv'!A15</f>
        <v>47537-UK95.</v>
      </c>
      <c r="B15" t="str">
        <f>'Oversigt anlægsaktiv'!B15</f>
        <v>EPR-Spektrometer</v>
      </c>
      <c r="C15" t="str">
        <f>'Oversigt anlægsaktiv'!C15</f>
        <v>23672</v>
      </c>
      <c r="D15" t="str">
        <f>'Oversigt anlægsaktiv'!D15</f>
        <v>Christine Joy Mckenzie</v>
      </c>
      <c r="E15" t="str">
        <f>'Oversigt anlægsaktiv'!E15</f>
        <v>7 ÅR</v>
      </c>
      <c r="F15" t="str">
        <f>'Oversigt anlægsaktiv'!F15</f>
        <v>30500 Institut for Fysik, Kemi og Farmaci</v>
      </c>
      <c r="G15" t="str">
        <f>'Oversigt anlægsaktiv'!G15</f>
        <v>Campusvej 55, 5230 Odense M</v>
      </c>
      <c r="H15" t="str">
        <f>'Oversigt anlægsaktiv'!H15</f>
        <v>Ø14-605-0</v>
      </c>
      <c r="I15" t="str">
        <f>'Oversigt anlægsaktiv'!I15</f>
        <v>BRUKER SPECTROSPIN AB</v>
      </c>
      <c r="J15" t="str">
        <f>'Oversigt anlægsaktiv'!J15</f>
        <v>EMX PLUS A</v>
      </c>
      <c r="K15" t="str">
        <f>'Oversigt anlægsaktiv'!K15</f>
        <v>W1703262</v>
      </c>
      <c r="L15" s="312">
        <f>'Oversigt anlægsaktiv'!L15</f>
        <v>39618</v>
      </c>
      <c r="M15" s="56">
        <f>'Oversigt anlægsaktiv'!M15</f>
        <v>337124.2</v>
      </c>
      <c r="N15" s="56">
        <f>'Oversigt anlægsaktiv'!N15</f>
        <v>0</v>
      </c>
      <c r="O15" s="322" t="str">
        <f t="shared" si="0"/>
        <v>47537</v>
      </c>
      <c r="P15" s="322">
        <f t="shared" si="1"/>
        <v>1</v>
      </c>
      <c r="Q15" s="337" t="str">
        <f t="shared" si="2"/>
        <v>7</v>
      </c>
    </row>
    <row r="16" spans="1:17" x14ac:dyDescent="0.35">
      <c r="A16" s="320" t="str">
        <f>'Oversigt anlægsaktiv'!A16</f>
        <v>47810.</v>
      </c>
      <c r="B16" t="str">
        <f>'Oversigt anlægsaktiv'!B16</f>
        <v>Celleanalysator</v>
      </c>
      <c r="C16" t="str">
        <f>'Oversigt anlægsaktiv'!C16</f>
        <v>-</v>
      </c>
      <c r="D16" t="str">
        <f>'Oversigt anlægsaktiv'!D16</f>
        <v>Jonas Heilskov Graversen</v>
      </c>
      <c r="E16" t="str">
        <f>'Oversigt anlægsaktiv'!E16</f>
        <v>7 ÅR</v>
      </c>
      <c r="F16" t="str">
        <f>'Oversigt anlægsaktiv'!F16</f>
        <v>10200 Institut for Molekylær Medicin</v>
      </c>
      <c r="G16" t="str">
        <f>'Oversigt anlægsaktiv'!G16</f>
        <v>Campusvej 55, 5230 Odense M</v>
      </c>
      <c r="H16" t="str">
        <f>'Oversigt anlægsaktiv'!H16</f>
        <v>V16-603-1</v>
      </c>
      <c r="I16" t="str">
        <f>'Oversigt anlægsaktiv'!I16</f>
        <v>Ukendt</v>
      </c>
      <c r="J16" t="str">
        <f>'Oversigt anlægsaktiv'!J16</f>
        <v>SORP LSR II</v>
      </c>
      <c r="K16" t="str">
        <f>'Oversigt anlægsaktiv'!K16</f>
        <v>-</v>
      </c>
      <c r="L16" s="312">
        <f>'Oversigt anlægsaktiv'!L16</f>
        <v>39994</v>
      </c>
      <c r="M16" s="56">
        <f>'Oversigt anlægsaktiv'!M16</f>
        <v>2000000</v>
      </c>
      <c r="N16" s="56">
        <f>'Oversigt anlægsaktiv'!N16</f>
        <v>0</v>
      </c>
      <c r="O16" s="322" t="str">
        <f t="shared" si="0"/>
        <v>47810.</v>
      </c>
      <c r="P16" s="322">
        <f t="shared" si="1"/>
        <v>0</v>
      </c>
      <c r="Q16" s="337" t="str">
        <f t="shared" si="2"/>
        <v>7</v>
      </c>
    </row>
    <row r="17" spans="1:17" x14ac:dyDescent="0.35">
      <c r="A17" s="320" t="str">
        <f>'Oversigt anlægsaktiv'!A17</f>
        <v>47863-UK95</v>
      </c>
      <c r="B17" t="str">
        <f>'Oversigt anlægsaktiv'!B17</f>
        <v>Spektrofotometer</v>
      </c>
      <c r="C17" t="str">
        <f>'Oversigt anlægsaktiv'!C17</f>
        <v>13685</v>
      </c>
      <c r="D17" t="str">
        <f>'Oversigt anlægsaktiv'!D17</f>
        <v>Christine Joy Mckenzie</v>
      </c>
      <c r="E17" t="str">
        <f>'Oversigt anlægsaktiv'!E17</f>
        <v>7 ÅR</v>
      </c>
      <c r="F17" t="str">
        <f>'Oversigt anlægsaktiv'!F17</f>
        <v>30500 Institut for Fysik, Kemi og Farmaci</v>
      </c>
      <c r="G17" t="str">
        <f>'Oversigt anlægsaktiv'!G17</f>
        <v>Campusvej 55, 5230 Odense M</v>
      </c>
      <c r="H17" t="str">
        <f>'Oversigt anlægsaktiv'!H17</f>
        <v>Ø11-503-1</v>
      </c>
      <c r="I17" t="str">
        <f>'Oversigt anlægsaktiv'!I17</f>
        <v>Biotools Inc.</v>
      </c>
      <c r="J17" t="str">
        <f>'Oversigt anlægsaktiv'!J17</f>
        <v>Chirall-2X</v>
      </c>
      <c r="K17" t="str">
        <f>'Oversigt anlægsaktiv'!K17</f>
        <v>-</v>
      </c>
      <c r="L17" s="312">
        <f>'Oversigt anlægsaktiv'!L17</f>
        <v>40252</v>
      </c>
      <c r="M17" s="56">
        <f>'Oversigt anlægsaktiv'!M17</f>
        <v>301890.55</v>
      </c>
      <c r="N17" s="56">
        <f>'Oversigt anlægsaktiv'!N17</f>
        <v>0</v>
      </c>
      <c r="O17" s="322" t="str">
        <f t="shared" si="0"/>
        <v>47863</v>
      </c>
      <c r="P17" s="322">
        <f t="shared" si="1"/>
        <v>1</v>
      </c>
      <c r="Q17" s="337" t="str">
        <f t="shared" si="2"/>
        <v>7</v>
      </c>
    </row>
    <row r="18" spans="1:17" x14ac:dyDescent="0.35">
      <c r="A18" s="320" t="str">
        <f>'Oversigt anlægsaktiv'!A18</f>
        <v>47863-UK95.</v>
      </c>
      <c r="B18" t="str">
        <f>'Oversigt anlægsaktiv'!B18</f>
        <v>Spektrofotometer</v>
      </c>
      <c r="C18" t="str">
        <f>'Oversigt anlægsaktiv'!C18</f>
        <v>13685</v>
      </c>
      <c r="D18" t="str">
        <f>'Oversigt anlægsaktiv'!D18</f>
        <v>Christine Joy Mckenzie</v>
      </c>
      <c r="E18" t="str">
        <f>'Oversigt anlægsaktiv'!E18</f>
        <v>7 ÅR</v>
      </c>
      <c r="F18" t="str">
        <f>'Oversigt anlægsaktiv'!F18</f>
        <v>30500 Institut for Fysik, Kemi og Farmaci</v>
      </c>
      <c r="G18" t="str">
        <f>'Oversigt anlægsaktiv'!G18</f>
        <v>Campusvej 55, 5230 Odense M</v>
      </c>
      <c r="H18" t="str">
        <f>'Oversigt anlægsaktiv'!H18</f>
        <v>Ø11-503-1</v>
      </c>
      <c r="I18" t="str">
        <f>'Oversigt anlægsaktiv'!I18</f>
        <v>BIOTOOLS INC</v>
      </c>
      <c r="J18" t="str">
        <f>'Oversigt anlægsaktiv'!J18</f>
        <v>CHIRALIR-2X MIR</v>
      </c>
      <c r="K18" t="str">
        <f>'Oversigt anlægsaktiv'!K18</f>
        <v>-</v>
      </c>
      <c r="L18" s="312">
        <f>'Oversigt anlægsaktiv'!L18</f>
        <v>40429</v>
      </c>
      <c r="M18" s="56">
        <f>'Oversigt anlægsaktiv'!M18</f>
        <v>302234.8</v>
      </c>
      <c r="N18" s="56">
        <f>'Oversigt anlægsaktiv'!N18</f>
        <v>0</v>
      </c>
      <c r="O18" s="322" t="str">
        <f t="shared" si="0"/>
        <v>47863</v>
      </c>
      <c r="P18" s="322">
        <f t="shared" si="1"/>
        <v>1</v>
      </c>
      <c r="Q18" s="337" t="str">
        <f t="shared" si="2"/>
        <v>7</v>
      </c>
    </row>
    <row r="19" spans="1:17" x14ac:dyDescent="0.35">
      <c r="A19" s="320" t="str">
        <f>'Oversigt anlægsaktiv'!A19</f>
        <v>47991-UK10</v>
      </c>
      <c r="B19" t="str">
        <f>'Oversigt anlægsaktiv'!B19</f>
        <v>Mikroskop</v>
      </c>
      <c r="C19" t="str">
        <f>'Oversigt anlægsaktiv'!C19</f>
        <v>-</v>
      </c>
      <c r="D19" t="str">
        <f>'Oversigt anlægsaktiv'!D19</f>
        <v>Jakob Kjelstrup-Hansen</v>
      </c>
      <c r="E19" t="str">
        <f>'Oversigt anlægsaktiv'!E19</f>
        <v>7 ÅR</v>
      </c>
      <c r="F19" t="str">
        <f>'Oversigt anlægsaktiv'!F19</f>
        <v>44002 SDU NanoSyd</v>
      </c>
      <c r="G19" t="str">
        <f>'Oversigt anlægsaktiv'!G19</f>
        <v>Campusvej 55, 5230 Odense M</v>
      </c>
      <c r="H19" t="str">
        <f>'Oversigt anlægsaktiv'!H19</f>
        <v>Ø28-600-1</v>
      </c>
      <c r="I19" t="str">
        <f>'Oversigt anlægsaktiv'!I19</f>
        <v>Olympus</v>
      </c>
      <c r="J19" t="str">
        <f>'Oversigt anlægsaktiv'!J19</f>
        <v>BX51TRF</v>
      </c>
      <c r="K19" t="str">
        <f>'Oversigt anlægsaktiv'!K19</f>
        <v>2L09544</v>
      </c>
      <c r="L19" s="312">
        <f>'Oversigt anlægsaktiv'!L19</f>
        <v>40575</v>
      </c>
      <c r="M19" s="56">
        <f>'Oversigt anlægsaktiv'!M19</f>
        <v>133105</v>
      </c>
      <c r="N19" s="56">
        <f>'Oversigt anlægsaktiv'!N19</f>
        <v>0</v>
      </c>
      <c r="O19" s="322" t="str">
        <f t="shared" si="0"/>
        <v>47991</v>
      </c>
      <c r="P19" s="322">
        <f t="shared" si="1"/>
        <v>0</v>
      </c>
      <c r="Q19" s="337" t="str">
        <f t="shared" si="2"/>
        <v>7</v>
      </c>
    </row>
    <row r="20" spans="1:17" x14ac:dyDescent="0.35">
      <c r="A20" s="320" t="str">
        <f>'Oversigt anlægsaktiv'!A20</f>
        <v>47991-UK95</v>
      </c>
      <c r="B20" t="str">
        <f>'Oversigt anlægsaktiv'!B20</f>
        <v>Mikroskop</v>
      </c>
      <c r="C20" t="str">
        <f>'Oversigt anlægsaktiv'!C20</f>
        <v>74059</v>
      </c>
      <c r="D20" t="str">
        <f>'Oversigt anlægsaktiv'!D20</f>
        <v>Jakob Kjelstrup-Hansen</v>
      </c>
      <c r="E20" t="str">
        <f>'Oversigt anlægsaktiv'!E20</f>
        <v>7 ÅR</v>
      </c>
      <c r="F20" t="str">
        <f>'Oversigt anlægsaktiv'!F20</f>
        <v>44002 SDU NanoSyd</v>
      </c>
      <c r="G20" t="str">
        <f>'Oversigt anlægsaktiv'!G20</f>
        <v>Campusvej 55, 5230 Odense M</v>
      </c>
      <c r="H20" t="str">
        <f>'Oversigt anlægsaktiv'!H20</f>
        <v>Ø28-600-1</v>
      </c>
      <c r="I20" t="str">
        <f>'Oversigt anlægsaktiv'!I20</f>
        <v>Olympus</v>
      </c>
      <c r="J20" t="str">
        <f>'Oversigt anlægsaktiv'!J20</f>
        <v>BX51TRF</v>
      </c>
      <c r="K20" t="str">
        <f>'Oversigt anlægsaktiv'!K20</f>
        <v>2L09544</v>
      </c>
      <c r="L20" s="312">
        <f>'Oversigt anlægsaktiv'!L20</f>
        <v>40575</v>
      </c>
      <c r="M20" s="56">
        <f>'Oversigt anlægsaktiv'!M20</f>
        <v>100205</v>
      </c>
      <c r="N20" s="56">
        <f>'Oversigt anlægsaktiv'!N20</f>
        <v>0</v>
      </c>
      <c r="O20" s="322" t="str">
        <f t="shared" si="0"/>
        <v>47991</v>
      </c>
      <c r="P20" s="322">
        <f t="shared" si="1"/>
        <v>1</v>
      </c>
      <c r="Q20" s="337" t="str">
        <f t="shared" si="2"/>
        <v>7</v>
      </c>
    </row>
    <row r="21" spans="1:17" x14ac:dyDescent="0.35">
      <c r="A21" s="320" t="str">
        <f>'Oversigt anlægsaktiv'!A21</f>
        <v>47996-UK10</v>
      </c>
      <c r="B21" t="str">
        <f>'Oversigt anlægsaktiv'!B21</f>
        <v>Massespektrometer</v>
      </c>
      <c r="C21" t="str">
        <f>'Oversigt anlægsaktiv'!C21</f>
        <v>-</v>
      </c>
      <c r="D21" t="str">
        <f>'Oversigt anlægsaktiv'!D21</f>
        <v>Martin Røssel Larsen</v>
      </c>
      <c r="E21" t="str">
        <f>'Oversigt anlægsaktiv'!E21</f>
        <v>7 ÅR</v>
      </c>
      <c r="F21" t="str">
        <f>'Oversigt anlægsaktiv'!F21</f>
        <v>31000 Institut for Biokemi og Molekylær Biologi</v>
      </c>
      <c r="G21" t="str">
        <f>'Oversigt anlægsaktiv'!G21</f>
        <v>Campusvej 55, 5230 Odense M</v>
      </c>
      <c r="H21" t="str">
        <f>'Oversigt anlægsaktiv'!H21</f>
        <v>v10-507a-1</v>
      </c>
      <c r="I21" t="str">
        <f>'Oversigt anlægsaktiv'!I21</f>
        <v>Thermo Scientific</v>
      </c>
      <c r="J21" t="str">
        <f>'Oversigt anlægsaktiv'!J21</f>
        <v>LTQ Orbitrap Velos (B)</v>
      </c>
      <c r="K21" t="str">
        <f>'Oversigt anlægsaktiv'!K21</f>
        <v>SN03404B</v>
      </c>
      <c r="L21" s="312">
        <f>'Oversigt anlægsaktiv'!L21</f>
        <v>40604</v>
      </c>
      <c r="M21" s="56">
        <f>'Oversigt anlægsaktiv'!M21</f>
        <v>290000</v>
      </c>
      <c r="N21" s="56">
        <f>'Oversigt anlægsaktiv'!N21</f>
        <v>0</v>
      </c>
      <c r="O21" s="322" t="str">
        <f t="shared" si="0"/>
        <v>47996</v>
      </c>
      <c r="P21" s="322">
        <f t="shared" si="1"/>
        <v>0</v>
      </c>
      <c r="Q21" s="337" t="str">
        <f t="shared" si="2"/>
        <v>7</v>
      </c>
    </row>
    <row r="22" spans="1:17" x14ac:dyDescent="0.35">
      <c r="A22" s="320" t="str">
        <f>'Oversigt anlægsaktiv'!A22</f>
        <v>47996-UK95</v>
      </c>
      <c r="B22" t="str">
        <f>'Oversigt anlægsaktiv'!B22</f>
        <v>Massespektrometer</v>
      </c>
      <c r="C22" t="str">
        <f>'Oversigt anlægsaktiv'!C22</f>
        <v>13957</v>
      </c>
      <c r="D22" t="str">
        <f>'Oversigt anlægsaktiv'!D22</f>
        <v>Martin Røssel Larsen</v>
      </c>
      <c r="E22" t="str">
        <f>'Oversigt anlægsaktiv'!E22</f>
        <v>7 ÅR</v>
      </c>
      <c r="F22" t="str">
        <f>'Oversigt anlægsaktiv'!F22</f>
        <v>31000 Institut for Biokemi og Molekylær Biologi</v>
      </c>
      <c r="G22" t="str">
        <f>'Oversigt anlægsaktiv'!G22</f>
        <v>Campusvej 55, 5230 Odense M</v>
      </c>
      <c r="H22" t="str">
        <f>'Oversigt anlægsaktiv'!H22</f>
        <v>v10-507a-1</v>
      </c>
      <c r="I22" t="str">
        <f>'Oversigt anlægsaktiv'!I22</f>
        <v>Thermo Scientitic</v>
      </c>
      <c r="J22" t="str">
        <f>'Oversigt anlægsaktiv'!J22</f>
        <v>LTQ Orbitrap Velos (B)</v>
      </c>
      <c r="K22" t="str">
        <f>'Oversigt anlægsaktiv'!K22</f>
        <v>SN03404B</v>
      </c>
      <c r="L22" s="312">
        <f>'Oversigt anlægsaktiv'!L22</f>
        <v>40604</v>
      </c>
      <c r="M22" s="56">
        <f>'Oversigt anlægsaktiv'!M22</f>
        <v>2610000</v>
      </c>
      <c r="N22" s="56">
        <f>'Oversigt anlægsaktiv'!N22</f>
        <v>0</v>
      </c>
      <c r="O22" s="322" t="str">
        <f t="shared" si="0"/>
        <v>47996</v>
      </c>
      <c r="P22" s="322">
        <f t="shared" si="1"/>
        <v>1</v>
      </c>
      <c r="Q22" s="337" t="str">
        <f t="shared" si="2"/>
        <v>7</v>
      </c>
    </row>
    <row r="23" spans="1:17" x14ac:dyDescent="0.35">
      <c r="A23" s="320" t="str">
        <f>'Oversigt anlægsaktiv'!A23</f>
        <v>48000-UK10</v>
      </c>
      <c r="B23" t="str">
        <f>'Oversigt anlægsaktiv'!B23</f>
        <v>Ellipsometer</v>
      </c>
      <c r="C23" t="str">
        <f>'Oversigt anlægsaktiv'!C23</f>
        <v>-</v>
      </c>
      <c r="D23" t="str">
        <f>'Oversigt anlægsaktiv'!D23</f>
        <v>Jakob Kjelstrup-Hansen</v>
      </c>
      <c r="E23" t="str">
        <f>'Oversigt anlægsaktiv'!E23</f>
        <v>7 ÅR</v>
      </c>
      <c r="F23" t="str">
        <f>'Oversigt anlægsaktiv'!F23</f>
        <v>44003 SDU Microtechnology</v>
      </c>
      <c r="G23" t="str">
        <f>'Oversigt anlægsaktiv'!G23</f>
        <v>Alsion 2, 6400 Sønderborg</v>
      </c>
      <c r="H23" t="str">
        <f>'Oversigt anlægsaktiv'!H23</f>
        <v>H1-07 Cleanroom</v>
      </c>
      <c r="I23" t="str">
        <f>'Oversigt anlægsaktiv'!I23</f>
        <v>Angstrom Sun Technologies</v>
      </c>
      <c r="J23" t="str">
        <f>'Oversigt anlægsaktiv'!J23</f>
        <v>SE200BM-FB-XY4X4-DI</v>
      </c>
      <c r="K23" t="str">
        <f>'Oversigt anlægsaktiv'!K23</f>
        <v>SE21101117</v>
      </c>
      <c r="L23" s="312">
        <f>'Oversigt anlægsaktiv'!L23</f>
        <v>40609</v>
      </c>
      <c r="M23" s="56">
        <f>'Oversigt anlægsaktiv'!M23</f>
        <v>6398</v>
      </c>
      <c r="N23" s="56">
        <f>'Oversigt anlægsaktiv'!N23</f>
        <v>0</v>
      </c>
      <c r="O23" s="322" t="str">
        <f t="shared" si="0"/>
        <v>48000</v>
      </c>
      <c r="P23" s="322">
        <f t="shared" si="1"/>
        <v>0</v>
      </c>
      <c r="Q23" s="337" t="str">
        <f t="shared" si="2"/>
        <v>7</v>
      </c>
    </row>
    <row r="24" spans="1:17" x14ac:dyDescent="0.35">
      <c r="A24" s="320" t="str">
        <f>'Oversigt anlægsaktiv'!A24</f>
        <v>48000-UK95</v>
      </c>
      <c r="B24" t="str">
        <f>'Oversigt anlægsaktiv'!B24</f>
        <v>Ellipsometer</v>
      </c>
      <c r="C24" t="str">
        <f>'Oversigt anlægsaktiv'!C24</f>
        <v>14791</v>
      </c>
      <c r="D24" t="str">
        <f>'Oversigt anlægsaktiv'!D24</f>
        <v>Jakob Kjelstrup-Hansen</v>
      </c>
      <c r="E24" t="str">
        <f>'Oversigt anlægsaktiv'!E24</f>
        <v>7 ÅR</v>
      </c>
      <c r="F24" t="str">
        <f>'Oversigt anlægsaktiv'!F24</f>
        <v>44003 SDU Microtechnology</v>
      </c>
      <c r="G24" t="str">
        <f>'Oversigt anlægsaktiv'!G24</f>
        <v>Alsion 2, 6400 Sønderborg</v>
      </c>
      <c r="H24" t="str">
        <f>'Oversigt anlægsaktiv'!H24</f>
        <v>H1-07 Cleanroom</v>
      </c>
      <c r="I24" t="str">
        <f>'Oversigt anlægsaktiv'!I24</f>
        <v>Angstrom Sun Technologies</v>
      </c>
      <c r="J24" t="str">
        <f>'Oversigt anlægsaktiv'!J24</f>
        <v>SE200BM-FB-XY4x4-DI</v>
      </c>
      <c r="K24" t="str">
        <f>'Oversigt anlægsaktiv'!K24</f>
        <v>SE21101117</v>
      </c>
      <c r="L24" s="312">
        <f>'Oversigt anlægsaktiv'!L24</f>
        <v>40609</v>
      </c>
      <c r="M24" s="56">
        <f>'Oversigt anlægsaktiv'!M24</f>
        <v>319275</v>
      </c>
      <c r="N24" s="56">
        <f>'Oversigt anlægsaktiv'!N24</f>
        <v>0</v>
      </c>
      <c r="O24" s="322" t="str">
        <f t="shared" si="0"/>
        <v>48000</v>
      </c>
      <c r="P24" s="322">
        <f t="shared" si="1"/>
        <v>1</v>
      </c>
      <c r="Q24" s="337" t="str">
        <f t="shared" si="2"/>
        <v>7</v>
      </c>
    </row>
    <row r="25" spans="1:17" x14ac:dyDescent="0.35">
      <c r="A25" s="320" t="str">
        <f>'Oversigt anlægsaktiv'!A25</f>
        <v>54005-UK10</v>
      </c>
      <c r="B25" t="str">
        <f>'Oversigt anlægsaktiv'!B25</f>
        <v>Blanker control unit</v>
      </c>
      <c r="C25" t="str">
        <f>'Oversigt anlægsaktiv'!C25</f>
        <v>-</v>
      </c>
      <c r="D25" t="str">
        <f>'Oversigt anlægsaktiv'!D25</f>
        <v>Torgom Yezekyan</v>
      </c>
      <c r="E25" t="str">
        <f>'Oversigt anlægsaktiv'!E25</f>
        <v>7 ÅR</v>
      </c>
      <c r="F25" t="str">
        <f>'Oversigt anlægsaktiv'!F25</f>
        <v>44004 SDU Nano Optics</v>
      </c>
      <c r="G25" t="str">
        <f>'Oversigt anlægsaktiv'!G25</f>
        <v>Campusvej 55, 5230 Odense M</v>
      </c>
      <c r="H25" t="str">
        <f>'Oversigt anlægsaktiv'!H25</f>
        <v>Ø27-512a-1</v>
      </c>
      <c r="I25" t="str">
        <f>'Oversigt anlægsaktiv'!I25</f>
        <v>-</v>
      </c>
      <c r="J25" t="str">
        <f>'Oversigt anlægsaktiv'!J25</f>
        <v>Deben PCD beam blanker</v>
      </c>
      <c r="K25" t="str">
        <f>'Oversigt anlægsaktiv'!K25</f>
        <v>-</v>
      </c>
      <c r="L25" s="312">
        <f>'Oversigt anlægsaktiv'!L25</f>
        <v>39854</v>
      </c>
      <c r="M25" s="56">
        <f>'Oversigt anlægsaktiv'!M25</f>
        <v>193793.08</v>
      </c>
      <c r="N25" s="56">
        <f>'Oversigt anlægsaktiv'!N25</f>
        <v>0</v>
      </c>
      <c r="O25" s="322" t="str">
        <f t="shared" si="0"/>
        <v>54005</v>
      </c>
      <c r="P25" s="322">
        <f t="shared" si="1"/>
        <v>0</v>
      </c>
      <c r="Q25" s="337" t="str">
        <f t="shared" si="2"/>
        <v>7</v>
      </c>
    </row>
    <row r="26" spans="1:17" x14ac:dyDescent="0.35">
      <c r="A26" s="320" t="str">
        <f>'Oversigt anlægsaktiv'!A26</f>
        <v>54005-UK95</v>
      </c>
      <c r="B26" t="str">
        <f>'Oversigt anlægsaktiv'!B26</f>
        <v>Beam blanker</v>
      </c>
      <c r="C26" t="str">
        <f>'Oversigt anlægsaktiv'!C26</f>
        <v>24021</v>
      </c>
      <c r="D26" t="str">
        <f>'Oversigt anlægsaktiv'!D26</f>
        <v>Torgom Yezekyan</v>
      </c>
      <c r="E26" t="str">
        <f>'Oversigt anlægsaktiv'!E26</f>
        <v>7 ÅR</v>
      </c>
      <c r="F26" t="str">
        <f>'Oversigt anlægsaktiv'!F26</f>
        <v>44004 SDU Nano Optics</v>
      </c>
      <c r="G26" t="str">
        <f>'Oversigt anlægsaktiv'!G26</f>
        <v>Campusvej 55, 5230 Odense M</v>
      </c>
      <c r="H26" t="str">
        <f>'Oversigt anlægsaktiv'!H26</f>
        <v>Ø27-512a-1</v>
      </c>
      <c r="I26" t="str">
        <f>'Oversigt anlægsaktiv'!I26</f>
        <v>-</v>
      </c>
      <c r="J26" t="str">
        <f>'Oversigt anlægsaktiv'!J26</f>
        <v>Deben PCD beam blanker</v>
      </c>
      <c r="K26" t="str">
        <f>'Oversigt anlægsaktiv'!K26</f>
        <v>-</v>
      </c>
      <c r="L26" s="312">
        <f>'Oversigt anlægsaktiv'!L26</f>
        <v>39854</v>
      </c>
      <c r="M26" s="56">
        <f>'Oversigt anlægsaktiv'!M26</f>
        <v>290689.62</v>
      </c>
      <c r="N26" s="56">
        <f>'Oversigt anlægsaktiv'!N26</f>
        <v>0</v>
      </c>
      <c r="O26" s="322" t="str">
        <f t="shared" si="0"/>
        <v>54005</v>
      </c>
      <c r="P26" s="322">
        <f t="shared" si="1"/>
        <v>1</v>
      </c>
      <c r="Q26" s="337" t="str">
        <f t="shared" si="2"/>
        <v>7</v>
      </c>
    </row>
    <row r="27" spans="1:17" x14ac:dyDescent="0.35">
      <c r="A27" s="320" t="str">
        <f>'Oversigt anlægsaktiv'!A27</f>
        <v>54029-UK95</v>
      </c>
      <c r="B27" t="str">
        <f>'Oversigt anlægsaktiv'!B27</f>
        <v>Proces-udstyr</v>
      </c>
      <c r="C27" t="str">
        <f>'Oversigt anlægsaktiv'!C27</f>
        <v>74714</v>
      </c>
      <c r="D27" t="str">
        <f>'Oversigt anlægsaktiv'!D27</f>
        <v>Horst-Gunter Rubahn</v>
      </c>
      <c r="E27" t="str">
        <f>'Oversigt anlægsaktiv'!E27</f>
        <v>5 ÅR</v>
      </c>
      <c r="F27" t="str">
        <f>'Oversigt anlægsaktiv'!F27</f>
        <v>44003 SDU Microtechnology</v>
      </c>
      <c r="G27" t="str">
        <f>'Oversigt anlægsaktiv'!G27</f>
        <v>Alsion 2, 6400 Sønderborg</v>
      </c>
      <c r="H27" t="str">
        <f>'Oversigt anlægsaktiv'!H27</f>
        <v>H1-07 Cleanroom</v>
      </c>
      <c r="I27" t="str">
        <f>'Oversigt anlægsaktiv'!I27</f>
        <v>Nil Technology</v>
      </c>
      <c r="J27" t="str">
        <f>'Oversigt anlægsaktiv'!J27</f>
        <v>AR NILMA 6</v>
      </c>
      <c r="K27" t="str">
        <f>'Oversigt anlægsaktiv'!K27</f>
        <v>-</v>
      </c>
      <c r="L27" s="312">
        <f>'Oversigt anlægsaktiv'!L27</f>
        <v>39882</v>
      </c>
      <c r="M27" s="56">
        <f>'Oversigt anlægsaktiv'!M27</f>
        <v>200011.5</v>
      </c>
      <c r="N27" s="56">
        <f>'Oversigt anlægsaktiv'!N27</f>
        <v>0</v>
      </c>
      <c r="O27" s="322" t="str">
        <f t="shared" si="0"/>
        <v>54029</v>
      </c>
      <c r="P27" s="322">
        <f t="shared" si="1"/>
        <v>1</v>
      </c>
      <c r="Q27" s="337" t="str">
        <f t="shared" si="2"/>
        <v>5</v>
      </c>
    </row>
    <row r="28" spans="1:17" x14ac:dyDescent="0.35">
      <c r="A28" s="320" t="str">
        <f>'Oversigt anlægsaktiv'!A28</f>
        <v>54029-UK95.</v>
      </c>
      <c r="B28" t="str">
        <f>'Oversigt anlægsaktiv'!B28</f>
        <v>Proces-udstyr</v>
      </c>
      <c r="C28" t="str">
        <f>'Oversigt anlægsaktiv'!C28</f>
        <v>24780</v>
      </c>
      <c r="D28" t="str">
        <f>'Oversigt anlægsaktiv'!D28</f>
        <v>Horst-Gunter Rubahn</v>
      </c>
      <c r="E28" t="str">
        <f>'Oversigt anlægsaktiv'!E28</f>
        <v>5 ÅR</v>
      </c>
      <c r="F28" t="str">
        <f>'Oversigt anlægsaktiv'!F28</f>
        <v>44003 SDU Microtechnology</v>
      </c>
      <c r="G28" t="str">
        <f>'Oversigt anlægsaktiv'!G28</f>
        <v>Alsion 2, 6400 Sønderborg</v>
      </c>
      <c r="H28" t="str">
        <f>'Oversigt anlægsaktiv'!H28</f>
        <v>H1-07 Cleanroom</v>
      </c>
      <c r="I28" t="str">
        <f>'Oversigt anlægsaktiv'!I28</f>
        <v>NIL TECHNOLOGY</v>
      </c>
      <c r="J28" t="str">
        <f>'Oversigt anlægsaktiv'!J28</f>
        <v>AR NILMA 6</v>
      </c>
      <c r="K28" t="str">
        <f>'Oversigt anlægsaktiv'!K28</f>
        <v>AR-IMC-100A</v>
      </c>
      <c r="L28" s="312">
        <f>'Oversigt anlægsaktiv'!L28</f>
        <v>39882</v>
      </c>
      <c r="M28" s="56">
        <f>'Oversigt anlægsaktiv'!M28</f>
        <v>200011.5</v>
      </c>
      <c r="N28" s="56">
        <f>'Oversigt anlægsaktiv'!N28</f>
        <v>0</v>
      </c>
      <c r="O28" s="322" t="str">
        <f t="shared" si="0"/>
        <v>54029</v>
      </c>
      <c r="P28" s="322">
        <f t="shared" si="1"/>
        <v>1</v>
      </c>
      <c r="Q28" s="337" t="str">
        <f t="shared" si="2"/>
        <v>5</v>
      </c>
    </row>
    <row r="29" spans="1:17" x14ac:dyDescent="0.35">
      <c r="A29" s="320" t="str">
        <f>'Oversigt anlægsaktiv'!A29</f>
        <v>54075-UK10-305</v>
      </c>
      <c r="B29" t="str">
        <f>'Oversigt anlægsaktiv'!B29</f>
        <v>PET Scanner</v>
      </c>
      <c r="C29" t="str">
        <f>'Oversigt anlægsaktiv'!C29</f>
        <v>-</v>
      </c>
      <c r="D29" t="str">
        <f>'Oversigt anlægsaktiv'!D29</f>
        <v>Helge Thisgaard</v>
      </c>
      <c r="E29" t="str">
        <f>'Oversigt anlægsaktiv'!E29</f>
        <v>5 ÅR</v>
      </c>
      <c r="F29" t="str">
        <f>'Oversigt anlægsaktiv'!F29</f>
        <v>30500 Institut for Fysik, Kemi og Farmaci</v>
      </c>
      <c r="G29" t="str">
        <f>'Oversigt anlægsaktiv'!G29</f>
        <v>J.B. Winsløsvej 23, 5000 Odense C</v>
      </c>
      <c r="H29" t="str">
        <f>'Oversigt anlægsaktiv'!H29</f>
        <v>rum nr 0-43</v>
      </c>
      <c r="I29" t="str">
        <f>'Oversigt anlægsaktiv'!I29</f>
        <v>Siemens</v>
      </c>
      <c r="J29" t="str">
        <f>'Oversigt anlægsaktiv'!J29</f>
        <v>10503194</v>
      </c>
      <c r="K29" t="str">
        <f>'Oversigt anlægsaktiv'!K29</f>
        <v>1009</v>
      </c>
      <c r="L29" s="312">
        <f>'Oversigt anlægsaktiv'!L29</f>
        <v>40878</v>
      </c>
      <c r="M29" s="56">
        <f>'Oversigt anlægsaktiv'!M29</f>
        <v>478000</v>
      </c>
      <c r="N29" s="56">
        <f>'Oversigt anlægsaktiv'!N29</f>
        <v>0</v>
      </c>
      <c r="O29" s="322" t="str">
        <f t="shared" si="0"/>
        <v>54075</v>
      </c>
      <c r="P29" s="322">
        <f t="shared" si="1"/>
        <v>0</v>
      </c>
      <c r="Q29" s="337" t="str">
        <f t="shared" si="2"/>
        <v>5</v>
      </c>
    </row>
    <row r="30" spans="1:17" x14ac:dyDescent="0.35">
      <c r="A30" s="320" t="str">
        <f>'Oversigt anlægsaktiv'!A30</f>
        <v>54090 + 54115</v>
      </c>
      <c r="B30" t="str">
        <f>'Oversigt anlægsaktiv'!B30</f>
        <v>Mikrotomer</v>
      </c>
      <c r="C30" t="str">
        <f>'Oversigt anlægsaktiv'!C30</f>
        <v>-</v>
      </c>
      <c r="D30" t="str">
        <f>'Oversigt anlægsaktiv'!D30</f>
        <v>Tanja Dreehsen Højgaard</v>
      </c>
      <c r="E30" t="str">
        <f>'Oversigt anlægsaktiv'!E30</f>
        <v>10 ÅR</v>
      </c>
      <c r="F30" t="str">
        <f>'Oversigt anlægsaktiv'!F30</f>
        <v>13900 Retsmedicinsk Institut</v>
      </c>
      <c r="G30" t="str">
        <f>'Oversigt anlægsaktiv'!G30</f>
        <v>Campusvej 55, 5230 Odense M</v>
      </c>
      <c r="H30" t="str">
        <f>'Oversigt anlægsaktiv'!H30</f>
        <v>V17-913b-0</v>
      </c>
      <c r="I30" t="str">
        <f>'Oversigt anlægsaktiv'!I30</f>
        <v>Leica</v>
      </c>
      <c r="J30" t="str">
        <f>'Oversigt anlægsaktiv'!J30</f>
        <v>RM2255</v>
      </c>
      <c r="K30" t="str">
        <f>'Oversigt anlægsaktiv'!K30</f>
        <v>sn5096/10.2011 + sn5095/10.2011</v>
      </c>
      <c r="L30" s="312">
        <f>'Oversigt anlægsaktiv'!L30</f>
        <v>40867</v>
      </c>
      <c r="M30" s="56">
        <f>'Oversigt anlægsaktiv'!M30</f>
        <v>272897</v>
      </c>
      <c r="N30" s="56">
        <f>'Oversigt anlægsaktiv'!N30</f>
        <v>0</v>
      </c>
      <c r="O30" s="322" t="str">
        <f t="shared" si="0"/>
        <v>54090 + 54115</v>
      </c>
      <c r="P30" s="322">
        <f t="shared" si="1"/>
        <v>0</v>
      </c>
      <c r="Q30" s="337" t="str">
        <f t="shared" si="2"/>
        <v>10</v>
      </c>
    </row>
    <row r="31" spans="1:17" x14ac:dyDescent="0.35">
      <c r="A31" s="320" t="str">
        <f>'Oversigt anlægsaktiv'!A31</f>
        <v>54129-UK10</v>
      </c>
      <c r="B31" t="str">
        <f>'Oversigt anlægsaktiv'!B31</f>
        <v>Metaldeponeringsudstyr</v>
      </c>
      <c r="C31" t="str">
        <f>'Oversigt anlægsaktiv'!C31</f>
        <v>-</v>
      </c>
      <c r="D31" t="str">
        <f>'Oversigt anlægsaktiv'!D31</f>
        <v>Torgom Yezekyan</v>
      </c>
      <c r="E31" t="str">
        <f>'Oversigt anlægsaktiv'!E31</f>
        <v>5 ÅR</v>
      </c>
      <c r="F31" t="str">
        <f>'Oversigt anlægsaktiv'!F31</f>
        <v>44004 SDU Nano Optics</v>
      </c>
      <c r="G31" t="str">
        <f>'Oversigt anlægsaktiv'!G31</f>
        <v>Campusvej 55, 5230 Odense M</v>
      </c>
      <c r="H31" t="str">
        <f>'Oversigt anlægsaktiv'!H31</f>
        <v>Ø27-512-1</v>
      </c>
      <c r="I31" t="str">
        <f>'Oversigt anlægsaktiv'!I31</f>
        <v>Polyteknik A/S</v>
      </c>
      <c r="J31" t="str">
        <f>'Oversigt anlægsaktiv'!J31</f>
        <v>400</v>
      </c>
      <c r="K31" t="str">
        <f>'Oversigt anlægsaktiv'!K31</f>
        <v>10-001</v>
      </c>
      <c r="L31" s="312">
        <f>'Oversigt anlægsaktiv'!L31</f>
        <v>41006</v>
      </c>
      <c r="M31" s="56">
        <f>'Oversigt anlægsaktiv'!M31</f>
        <v>398000</v>
      </c>
      <c r="N31" s="56">
        <f>'Oversigt anlægsaktiv'!N31</f>
        <v>0</v>
      </c>
      <c r="O31" s="322" t="str">
        <f t="shared" si="0"/>
        <v>54129</v>
      </c>
      <c r="P31" s="322">
        <f t="shared" si="1"/>
        <v>0</v>
      </c>
      <c r="Q31" s="337" t="str">
        <f t="shared" si="2"/>
        <v>5</v>
      </c>
    </row>
    <row r="32" spans="1:17" x14ac:dyDescent="0.35">
      <c r="A32" s="320" t="str">
        <f>'Oversigt anlægsaktiv'!A32</f>
        <v>54129-UK95</v>
      </c>
      <c r="B32" t="str">
        <f>'Oversigt anlægsaktiv'!B32</f>
        <v>Metaldeponeringsudstyr</v>
      </c>
      <c r="C32" t="str">
        <f>'Oversigt anlægsaktiv'!C32</f>
        <v>74123</v>
      </c>
      <c r="D32" t="str">
        <f>'Oversigt anlægsaktiv'!D32</f>
        <v>Torgom Yezekyan</v>
      </c>
      <c r="E32" t="str">
        <f>'Oversigt anlægsaktiv'!E32</f>
        <v>5 ÅR</v>
      </c>
      <c r="F32" t="str">
        <f>'Oversigt anlægsaktiv'!F32</f>
        <v>44004 SDU Nano Optics</v>
      </c>
      <c r="G32" t="str">
        <f>'Oversigt anlægsaktiv'!G32</f>
        <v>Campusvej 55, 5230 Odense M</v>
      </c>
      <c r="H32" t="str">
        <f>'Oversigt anlægsaktiv'!H32</f>
        <v>Ø27-512-1</v>
      </c>
      <c r="I32" t="str">
        <f>'Oversigt anlægsaktiv'!I32</f>
        <v>Polyteknik A/S</v>
      </c>
      <c r="J32" t="str">
        <f>'Oversigt anlægsaktiv'!J32</f>
        <v>400</v>
      </c>
      <c r="K32" t="str">
        <f>'Oversigt anlægsaktiv'!K32</f>
        <v>10-001</v>
      </c>
      <c r="L32" s="312">
        <f>'Oversigt anlægsaktiv'!L32</f>
        <v>41006</v>
      </c>
      <c r="M32" s="56">
        <f>'Oversigt anlægsaktiv'!M32</f>
        <v>100000</v>
      </c>
      <c r="N32" s="56">
        <f>'Oversigt anlægsaktiv'!N32</f>
        <v>0</v>
      </c>
      <c r="O32" s="322" t="str">
        <f t="shared" si="0"/>
        <v>54129</v>
      </c>
      <c r="P32" s="322">
        <f t="shared" si="1"/>
        <v>1</v>
      </c>
      <c r="Q32" s="337" t="str">
        <f t="shared" si="2"/>
        <v>5</v>
      </c>
    </row>
    <row r="33" spans="1:17" x14ac:dyDescent="0.35">
      <c r="A33" s="320" t="str">
        <f>'Oversigt anlægsaktiv'!A33</f>
        <v>54141-UK10</v>
      </c>
      <c r="B33" t="str">
        <f>'Oversigt anlægsaktiv'!B33</f>
        <v>Centrifuge</v>
      </c>
      <c r="C33" t="str">
        <f>'Oversigt anlægsaktiv'!C33</f>
        <v>-</v>
      </c>
      <c r="D33" t="str">
        <f>'Oversigt anlægsaktiv'!D33</f>
        <v>Lykke Haastrup Hansen</v>
      </c>
      <c r="E33" t="str">
        <f>'Oversigt anlægsaktiv'!E33</f>
        <v>10 ÅR</v>
      </c>
      <c r="F33" t="str">
        <f>'Oversigt anlægsaktiv'!F33</f>
        <v>31000 Institut for Biokemi og Molekylær Biologi</v>
      </c>
      <c r="G33" t="str">
        <f>'Oversigt anlægsaktiv'!G33</f>
        <v>Campusvej 55, 5230 Odense M</v>
      </c>
      <c r="H33" t="str">
        <f>'Oversigt anlægsaktiv'!H33</f>
        <v>V10-504b-1</v>
      </c>
      <c r="I33" t="str">
        <f>'Oversigt anlægsaktiv'!I33</f>
        <v>Beckman Coulter</v>
      </c>
      <c r="J33" t="str">
        <f>'Oversigt anlægsaktiv'!J33</f>
        <v>XPN-80</v>
      </c>
      <c r="K33" t="str">
        <f>'Oversigt anlægsaktiv'!K33</f>
        <v>XPN12H04</v>
      </c>
      <c r="L33" s="312">
        <f>'Oversigt anlægsaktiv'!L33</f>
        <v>41242</v>
      </c>
      <c r="M33" s="56">
        <f>'Oversigt anlægsaktiv'!M33</f>
        <v>438000</v>
      </c>
      <c r="N33" s="56">
        <f>'Oversigt anlægsaktiv'!N33</f>
        <v>0</v>
      </c>
      <c r="O33" s="322" t="str">
        <f t="shared" si="0"/>
        <v>54141</v>
      </c>
      <c r="P33" s="322">
        <f t="shared" si="1"/>
        <v>0</v>
      </c>
      <c r="Q33" s="337" t="str">
        <f t="shared" si="2"/>
        <v>10</v>
      </c>
    </row>
    <row r="34" spans="1:17" x14ac:dyDescent="0.35">
      <c r="A34" s="320" t="str">
        <f>'Oversigt anlægsaktiv'!A34</f>
        <v>54141-UK95</v>
      </c>
      <c r="B34" t="str">
        <f>'Oversigt anlægsaktiv'!B34</f>
        <v>Centifuge</v>
      </c>
      <c r="C34" t="str">
        <f>'Oversigt anlægsaktiv'!C34</f>
        <v>23421</v>
      </c>
      <c r="D34" t="str">
        <f>'Oversigt anlægsaktiv'!D34</f>
        <v>Lykke Haastrup Hansen</v>
      </c>
      <c r="E34" t="str">
        <f>'Oversigt anlægsaktiv'!E34</f>
        <v>10 ÅR</v>
      </c>
      <c r="F34" t="str">
        <f>'Oversigt anlægsaktiv'!F34</f>
        <v>31000 Institut for Biokemi og Molekylær Biologi</v>
      </c>
      <c r="G34" t="str">
        <f>'Oversigt anlægsaktiv'!G34</f>
        <v>Campusvej 55, 5230 Odense M</v>
      </c>
      <c r="H34" t="str">
        <f>'Oversigt anlægsaktiv'!H34</f>
        <v>V10-504b-1</v>
      </c>
      <c r="I34" t="str">
        <f>'Oversigt anlægsaktiv'!I34</f>
        <v>Beckman Coulter</v>
      </c>
      <c r="J34" t="str">
        <f>'Oversigt anlægsaktiv'!J34</f>
        <v>XPN-80</v>
      </c>
      <c r="K34" t="str">
        <f>'Oversigt anlægsaktiv'!K34</f>
        <v>XPN12H04</v>
      </c>
      <c r="L34" s="312">
        <f>'Oversigt anlægsaktiv'!L34</f>
        <v>41242</v>
      </c>
      <c r="M34" s="56">
        <f>'Oversigt anlægsaktiv'!M34</f>
        <v>107000</v>
      </c>
      <c r="N34" s="56">
        <f>'Oversigt anlægsaktiv'!N34</f>
        <v>0</v>
      </c>
      <c r="O34" s="322" t="str">
        <f t="shared" si="0"/>
        <v>54141</v>
      </c>
      <c r="P34" s="322">
        <f t="shared" si="1"/>
        <v>1</v>
      </c>
      <c r="Q34" s="337" t="str">
        <f t="shared" si="2"/>
        <v>10</v>
      </c>
    </row>
    <row r="35" spans="1:17" x14ac:dyDescent="0.35">
      <c r="A35" s="320" t="str">
        <f>'Oversigt anlægsaktiv'!A35</f>
        <v>54152-UK10</v>
      </c>
      <c r="B35" t="str">
        <f>'Oversigt anlægsaktiv'!B35</f>
        <v>Optical near-field spectroscopy system (S-SNOM)</v>
      </c>
      <c r="C35" t="str">
        <f>'Oversigt anlægsaktiv'!C35</f>
        <v>-</v>
      </c>
      <c r="D35" t="str">
        <f>'Oversigt anlægsaktiv'!D35</f>
        <v>Volodymyr Zenin</v>
      </c>
      <c r="E35" t="str">
        <f>'Oversigt anlægsaktiv'!E35</f>
        <v>5 ÅR</v>
      </c>
      <c r="F35" t="str">
        <f>'Oversigt anlægsaktiv'!F35</f>
        <v>44004 SDU Nano Optics</v>
      </c>
      <c r="G35" t="str">
        <f>'Oversigt anlægsaktiv'!G35</f>
        <v>Campusvej 55, 5230 Odense M</v>
      </c>
      <c r="H35" t="str">
        <f>'Oversigt anlægsaktiv'!H35</f>
        <v>Ø27-512a-1</v>
      </c>
      <c r="I35" t="str">
        <f>'Oversigt anlægsaktiv'!I35</f>
        <v>Neaspec Gmbh</v>
      </c>
      <c r="J35" t="str">
        <f>'Oversigt anlægsaktiv'!J35</f>
        <v>NS-2</v>
      </c>
      <c r="K35" t="str">
        <f>'Oversigt anlægsaktiv'!K35</f>
        <v>-</v>
      </c>
      <c r="L35" s="312">
        <f>'Oversigt anlægsaktiv'!L35</f>
        <v>41334</v>
      </c>
      <c r="M35" s="56">
        <f>'Oversigt anlægsaktiv'!M35</f>
        <v>2144507.61</v>
      </c>
      <c r="N35" s="56">
        <f>'Oversigt anlægsaktiv'!N35</f>
        <v>0</v>
      </c>
      <c r="O35" s="322" t="str">
        <f t="shared" si="0"/>
        <v>54152</v>
      </c>
      <c r="P35" s="322">
        <f t="shared" si="1"/>
        <v>0</v>
      </c>
      <c r="Q35" s="337" t="str">
        <f t="shared" si="2"/>
        <v>5</v>
      </c>
    </row>
    <row r="36" spans="1:17" x14ac:dyDescent="0.35">
      <c r="A36" s="320" t="str">
        <f>'Oversigt anlægsaktiv'!A36</f>
        <v>54152-UK95</v>
      </c>
      <c r="B36" t="str">
        <f>'Oversigt anlægsaktiv'!B36</f>
        <v>Optical near-field spectroscopy system (S-SNOM)</v>
      </c>
      <c r="C36" t="str">
        <f>'Oversigt anlægsaktiv'!C36</f>
        <v>3474156</v>
      </c>
      <c r="D36" t="str">
        <f>'Oversigt anlægsaktiv'!D36</f>
        <v>Volodymyr Zenin</v>
      </c>
      <c r="E36" t="str">
        <f>'Oversigt anlægsaktiv'!E36</f>
        <v>5 ÅR</v>
      </c>
      <c r="F36" t="str">
        <f>'Oversigt anlægsaktiv'!F36</f>
        <v>44004 SDU Nano Optics</v>
      </c>
      <c r="G36" t="str">
        <f>'Oversigt anlægsaktiv'!G36</f>
        <v>Campusvej 55, 5230 Odense M</v>
      </c>
      <c r="H36" t="str">
        <f>'Oversigt anlægsaktiv'!H36</f>
        <v>Ø27-512A-1</v>
      </c>
      <c r="I36" t="str">
        <f>'Oversigt anlægsaktiv'!I36</f>
        <v>NeaSpec Gmbh</v>
      </c>
      <c r="J36" t="str">
        <f>'Oversigt anlægsaktiv'!J36</f>
        <v>NS-2</v>
      </c>
      <c r="K36" t="str">
        <f>'Oversigt anlægsaktiv'!K36</f>
        <v>-</v>
      </c>
      <c r="L36" s="312">
        <f>'Oversigt anlægsaktiv'!L36</f>
        <v>41334</v>
      </c>
      <c r="M36" s="56">
        <f>'Oversigt anlægsaktiv'!M36</f>
        <v>3317994.7</v>
      </c>
      <c r="N36" s="56">
        <f>'Oversigt anlægsaktiv'!N36</f>
        <v>0</v>
      </c>
      <c r="O36" s="322" t="str">
        <f t="shared" si="0"/>
        <v>54152</v>
      </c>
      <c r="P36" s="322">
        <f t="shared" si="1"/>
        <v>1</v>
      </c>
      <c r="Q36" s="337" t="str">
        <f t="shared" si="2"/>
        <v>5</v>
      </c>
    </row>
    <row r="37" spans="1:17" x14ac:dyDescent="0.35">
      <c r="A37" s="320" t="str">
        <f>'Oversigt anlægsaktiv'!A37</f>
        <v>54173-UK10</v>
      </c>
      <c r="B37" t="str">
        <f>'Oversigt anlægsaktiv'!B37</f>
        <v>Milestone DMA-80 Mercury Analyzer</v>
      </c>
      <c r="C37" t="str">
        <f>'Oversigt anlægsaktiv'!C37</f>
        <v>-</v>
      </c>
      <c r="D37" t="str">
        <f>'Oversigt anlægsaktiv'!D37</f>
        <v>Bente Frost Holbech</v>
      </c>
      <c r="E37" t="str">
        <f>'Oversigt anlægsaktiv'!E37</f>
        <v>7 ÅR</v>
      </c>
      <c r="F37" t="str">
        <f>'Oversigt anlægsaktiv'!F37</f>
        <v>30606 Økotoksikologi</v>
      </c>
      <c r="G37" t="str">
        <f>'Oversigt anlægsaktiv'!G37</f>
        <v>Campusvej 55, 5230 Odense M</v>
      </c>
      <c r="H37" t="str">
        <f>'Oversigt anlægsaktiv'!H37</f>
        <v>V10-502-1</v>
      </c>
      <c r="I37" t="str">
        <f>'Oversigt anlægsaktiv'!I37</f>
        <v>Milestone</v>
      </c>
      <c r="J37" t="str">
        <f>'Oversigt anlægsaktiv'!J37</f>
        <v>DMA-80</v>
      </c>
      <c r="K37" t="str">
        <f>'Oversigt anlægsaktiv'!K37</f>
        <v>13011260</v>
      </c>
      <c r="L37" s="312">
        <f>'Oversigt anlægsaktiv'!L37</f>
        <v>41394</v>
      </c>
      <c r="M37" s="56">
        <f>'Oversigt anlægsaktiv'!M37</f>
        <v>100000</v>
      </c>
      <c r="N37" s="56">
        <f>'Oversigt anlægsaktiv'!N37</f>
        <v>0</v>
      </c>
      <c r="O37" s="322" t="str">
        <f t="shared" si="0"/>
        <v>54173</v>
      </c>
      <c r="P37" s="322">
        <f t="shared" si="1"/>
        <v>0</v>
      </c>
      <c r="Q37" s="337" t="str">
        <f t="shared" si="2"/>
        <v>7</v>
      </c>
    </row>
    <row r="38" spans="1:17" x14ac:dyDescent="0.35">
      <c r="A38" s="320" t="str">
        <f>'Oversigt anlægsaktiv'!A38</f>
        <v>54173-UK95</v>
      </c>
      <c r="B38" t="str">
        <f>'Oversigt anlægsaktiv'!B38</f>
        <v>Milestone DMA-80 Mercury Analyzer</v>
      </c>
      <c r="C38" t="str">
        <f>'Oversigt anlægsaktiv'!C38</f>
        <v>13234</v>
      </c>
      <c r="D38" t="str">
        <f>'Oversigt anlægsaktiv'!D38</f>
        <v>Bente Frost Holbech</v>
      </c>
      <c r="E38" t="str">
        <f>'Oversigt anlægsaktiv'!E38</f>
        <v>7 ÅR</v>
      </c>
      <c r="F38" t="str">
        <f>'Oversigt anlægsaktiv'!F38</f>
        <v>30606 Økotoksikologi</v>
      </c>
      <c r="G38" t="str">
        <f>'Oversigt anlægsaktiv'!G38</f>
        <v>Campusvej 55, 5230 Odense M</v>
      </c>
      <c r="H38" t="str">
        <f>'Oversigt anlægsaktiv'!H38</f>
        <v>V10-502-1</v>
      </c>
      <c r="I38" t="str">
        <f>'Oversigt anlægsaktiv'!I38</f>
        <v>Milestone</v>
      </c>
      <c r="J38" t="str">
        <f>'Oversigt anlægsaktiv'!J38</f>
        <v>DMA-80</v>
      </c>
      <c r="K38" t="str">
        <f>'Oversigt anlægsaktiv'!K38</f>
        <v>13011260</v>
      </c>
      <c r="L38" s="312">
        <f>'Oversigt anlægsaktiv'!L38</f>
        <v>41394</v>
      </c>
      <c r="M38" s="56">
        <f>'Oversigt anlægsaktiv'!M38</f>
        <v>162392</v>
      </c>
      <c r="N38" s="56">
        <f>'Oversigt anlægsaktiv'!N38</f>
        <v>0</v>
      </c>
      <c r="O38" s="322" t="str">
        <f t="shared" si="0"/>
        <v>54173</v>
      </c>
      <c r="P38" s="322">
        <f t="shared" si="1"/>
        <v>1</v>
      </c>
      <c r="Q38" s="337" t="str">
        <f t="shared" si="2"/>
        <v>7</v>
      </c>
    </row>
    <row r="39" spans="1:17" x14ac:dyDescent="0.35">
      <c r="A39" s="320" t="str">
        <f>'Oversigt anlægsaktiv'!A39</f>
        <v>54174-UK10</v>
      </c>
      <c r="B39" t="str">
        <f>'Oversigt anlægsaktiv'!B39</f>
        <v>Maldi Massespektrometer</v>
      </c>
      <c r="C39" t="str">
        <f>'Oversigt anlægsaktiv'!C39</f>
        <v>-</v>
      </c>
      <c r="D39" t="str">
        <f>'Oversigt anlægsaktiv'!D39</f>
        <v>Finn Kirpekar</v>
      </c>
      <c r="E39" t="str">
        <f>'Oversigt anlægsaktiv'!E39</f>
        <v>7 ÅR</v>
      </c>
      <c r="F39" t="str">
        <f>'Oversigt anlægsaktiv'!F39</f>
        <v>31000 Institut for Biokemi og Molekylær Biologi</v>
      </c>
      <c r="G39" t="str">
        <f>'Oversigt anlægsaktiv'!G39</f>
        <v>Campusvej 55, 5230 Odense M</v>
      </c>
      <c r="H39" t="str">
        <f>'Oversigt anlægsaktiv'!H39</f>
        <v>PRG, depot/råkælder</v>
      </c>
      <c r="I39" t="str">
        <f>'Oversigt anlægsaktiv'!I39</f>
        <v>Bruker Daltonics</v>
      </c>
      <c r="J39" t="str">
        <f>'Oversigt anlægsaktiv'!J39</f>
        <v>Image prep</v>
      </c>
      <c r="K39" t="str">
        <f>'Oversigt anlægsaktiv'!K39</f>
        <v>27.660.100.421/ SN24950.00238</v>
      </c>
      <c r="L39" s="312">
        <f>'Oversigt anlægsaktiv'!L39</f>
        <v>41240</v>
      </c>
      <c r="M39" s="56">
        <f>'Oversigt anlægsaktiv'!M39</f>
        <v>100040</v>
      </c>
      <c r="N39" s="56">
        <f>'Oversigt anlægsaktiv'!N39</f>
        <v>0</v>
      </c>
      <c r="O39" s="322" t="str">
        <f t="shared" si="0"/>
        <v>54174</v>
      </c>
      <c r="P39" s="322">
        <f t="shared" si="1"/>
        <v>0</v>
      </c>
      <c r="Q39" s="337" t="str">
        <f t="shared" si="2"/>
        <v>7</v>
      </c>
    </row>
    <row r="40" spans="1:17" x14ac:dyDescent="0.35">
      <c r="A40" s="320" t="str">
        <f>'Oversigt anlægsaktiv'!A40</f>
        <v>54174-UK95</v>
      </c>
      <c r="B40" t="str">
        <f>'Oversigt anlægsaktiv'!B40</f>
        <v>Maldi massespektrometer</v>
      </c>
      <c r="C40" t="str">
        <f>'Oversigt anlægsaktiv'!C40</f>
        <v>53037+5333121</v>
      </c>
      <c r="D40" t="str">
        <f>'Oversigt anlægsaktiv'!D40</f>
        <v>Finn Kirpekar</v>
      </c>
      <c r="E40" t="str">
        <f>'Oversigt anlægsaktiv'!E40</f>
        <v>7 ÅR</v>
      </c>
      <c r="F40" t="str">
        <f>'Oversigt anlægsaktiv'!F40</f>
        <v>31000 Institut for Biokemi og Molekylær Biologi</v>
      </c>
      <c r="G40" t="str">
        <f>'Oversigt anlægsaktiv'!G40</f>
        <v>Campusvej 55, 5230 Odense M</v>
      </c>
      <c r="H40" t="str">
        <f>'Oversigt anlægsaktiv'!H40</f>
        <v>PRG: v10-503b-1</v>
      </c>
      <c r="I40" t="str">
        <f>'Oversigt anlægsaktiv'!I40</f>
        <v>Bruker Daltonics</v>
      </c>
      <c r="J40" t="str">
        <f>'Oversigt anlægsaktiv'!J40</f>
        <v>MALDI UltraXtreme</v>
      </c>
      <c r="K40" t="str">
        <f>'Oversigt anlægsaktiv'!K40</f>
        <v>27.660.100.421</v>
      </c>
      <c r="L40" s="312">
        <f>'Oversigt anlægsaktiv'!L40</f>
        <v>41240</v>
      </c>
      <c r="M40" s="56">
        <f>'Oversigt anlægsaktiv'!M40</f>
        <v>2100540</v>
      </c>
      <c r="N40" s="56">
        <f>'Oversigt anlægsaktiv'!N40</f>
        <v>0</v>
      </c>
      <c r="O40" s="322" t="str">
        <f t="shared" si="0"/>
        <v>54174</v>
      </c>
      <c r="P40" s="322">
        <f t="shared" si="1"/>
        <v>1</v>
      </c>
      <c r="Q40" s="337" t="str">
        <f t="shared" si="2"/>
        <v>7</v>
      </c>
    </row>
    <row r="41" spans="1:17" x14ac:dyDescent="0.35">
      <c r="A41" s="320" t="str">
        <f>'Oversigt anlægsaktiv'!A41</f>
        <v>54176-UK10-102</v>
      </c>
      <c r="B41" t="str">
        <f>'Oversigt anlægsaktiv'!B41</f>
        <v>Microskop</v>
      </c>
      <c r="C41" t="str">
        <f>'Oversigt anlægsaktiv'!C41</f>
        <v>-</v>
      </c>
      <c r="D41" t="str">
        <f>'Oversigt anlægsaktiv'!D41</f>
        <v>Jesper Stæhr</v>
      </c>
      <c r="E41" t="str">
        <f>'Oversigt anlægsaktiv'!E41</f>
        <v>10 ÅR</v>
      </c>
      <c r="F41" t="str">
        <f>'Oversigt anlægsaktiv'!F41</f>
        <v>19500 Biomedicinsk Laboratorium</v>
      </c>
      <c r="G41" t="str">
        <f>'Oversigt anlægsaktiv'!G41</f>
        <v>Campusvej 55, 5230 Odense M</v>
      </c>
      <c r="H41" t="str">
        <f>'Oversigt anlægsaktiv'!H41</f>
        <v>V12-612c-0</v>
      </c>
      <c r="I41" t="str">
        <f>'Oversigt anlægsaktiv'!I41</f>
        <v>Leica</v>
      </c>
      <c r="J41" t="str">
        <f>'Oversigt anlægsaktiv'!J41</f>
        <v>M620</v>
      </c>
      <c r="K41" t="str">
        <f>'Oversigt anlægsaktiv'!K41</f>
        <v>2806122003</v>
      </c>
      <c r="L41" s="312">
        <f>'Oversigt anlægsaktiv'!L41</f>
        <v>41334</v>
      </c>
      <c r="M41" s="56">
        <f>'Oversigt anlægsaktiv'!M41</f>
        <v>99030</v>
      </c>
      <c r="N41" s="56">
        <f>'Oversigt anlægsaktiv'!N41</f>
        <v>0</v>
      </c>
      <c r="O41" s="322" t="str">
        <f t="shared" si="0"/>
        <v>54176</v>
      </c>
      <c r="P41" s="322">
        <f t="shared" si="1"/>
        <v>0</v>
      </c>
      <c r="Q41" s="337" t="str">
        <f t="shared" si="2"/>
        <v>10</v>
      </c>
    </row>
    <row r="42" spans="1:17" x14ac:dyDescent="0.35">
      <c r="A42" s="320" t="str">
        <f>'Oversigt anlægsaktiv'!A42</f>
        <v>54176-UK10-195</v>
      </c>
      <c r="B42" t="str">
        <f>'Oversigt anlægsaktiv'!B42</f>
        <v>Microskop</v>
      </c>
      <c r="C42" t="str">
        <f>'Oversigt anlægsaktiv'!C42</f>
        <v>-</v>
      </c>
      <c r="D42" t="str">
        <f>'Oversigt anlægsaktiv'!D42</f>
        <v>Jesper Stæhr</v>
      </c>
      <c r="E42" t="str">
        <f>'Oversigt anlægsaktiv'!E42</f>
        <v>10 ÅR</v>
      </c>
      <c r="F42" t="str">
        <f>'Oversigt anlægsaktiv'!F42</f>
        <v>19500 Biomedicinsk Laboratorium</v>
      </c>
      <c r="G42" t="str">
        <f>'Oversigt anlægsaktiv'!G42</f>
        <v>Campusvej 55, 5230 Odense M</v>
      </c>
      <c r="H42" t="str">
        <f>'Oversigt anlægsaktiv'!H42</f>
        <v>V12-612c-0</v>
      </c>
      <c r="I42" t="str">
        <f>'Oversigt anlægsaktiv'!I42</f>
        <v>Leica</v>
      </c>
      <c r="J42" t="str">
        <f>'Oversigt anlægsaktiv'!J42</f>
        <v>M620</v>
      </c>
      <c r="K42" t="str">
        <f>'Oversigt anlægsaktiv'!K42</f>
        <v>2806122003</v>
      </c>
      <c r="L42" s="312">
        <f>'Oversigt anlægsaktiv'!L42</f>
        <v>41334</v>
      </c>
      <c r="M42" s="56">
        <f>'Oversigt anlægsaktiv'!M42</f>
        <v>99030</v>
      </c>
      <c r="N42" s="56">
        <f>'Oversigt anlægsaktiv'!N42</f>
        <v>0</v>
      </c>
      <c r="O42" s="322" t="str">
        <f t="shared" si="0"/>
        <v>54176</v>
      </c>
      <c r="P42" s="322">
        <f t="shared" si="1"/>
        <v>0</v>
      </c>
      <c r="Q42" s="337" t="str">
        <f t="shared" si="2"/>
        <v>10</v>
      </c>
    </row>
    <row r="43" spans="1:17" x14ac:dyDescent="0.35">
      <c r="A43" s="320" t="str">
        <f>'Oversigt anlægsaktiv'!A43</f>
        <v>54224-UK10</v>
      </c>
      <c r="B43" t="str">
        <f>'Oversigt anlægsaktiv'!B43</f>
        <v>Idrætsanlæg - Særlig installation</v>
      </c>
      <c r="C43" t="str">
        <f>'Oversigt anlægsaktiv'!C43</f>
        <v>-</v>
      </c>
      <c r="D43" t="str">
        <f>'Oversigt anlægsaktiv'!D43</f>
        <v>Thomas Kromann Jacobsen</v>
      </c>
      <c r="E43" t="str">
        <f>'Oversigt anlægsaktiv'!E43</f>
        <v>15 ÅR</v>
      </c>
      <c r="F43" t="str">
        <f>'Oversigt anlægsaktiv'!F43</f>
        <v>87000 Fælles husleje</v>
      </c>
      <c r="G43" t="str">
        <f>'Oversigt anlægsaktiv'!G43</f>
        <v>Campusvej 55, 5230 Odense M</v>
      </c>
      <c r="H43" t="str">
        <f>'Oversigt anlægsaktiv'!H43</f>
        <v>Udendørs idrætsanlæg</v>
      </c>
      <c r="I43" t="str">
        <f>'Oversigt anlægsaktiv'!I43</f>
        <v>-</v>
      </c>
      <c r="J43" t="str">
        <f>'Oversigt anlægsaktiv'!J43</f>
        <v>-</v>
      </c>
      <c r="K43" t="str">
        <f>'Oversigt anlægsaktiv'!K43</f>
        <v>-</v>
      </c>
      <c r="L43" s="312">
        <f>'Oversigt anlægsaktiv'!L43</f>
        <v>41518</v>
      </c>
      <c r="M43" s="56">
        <f>'Oversigt anlægsaktiv'!M43</f>
        <v>3643380.98</v>
      </c>
      <c r="N43" s="56">
        <f>'Oversigt anlægsaktiv'!N43</f>
        <v>586989.06999999983</v>
      </c>
      <c r="O43" s="322" t="str">
        <f t="shared" si="0"/>
        <v>54224</v>
      </c>
      <c r="P43" s="322">
        <f t="shared" si="1"/>
        <v>0</v>
      </c>
      <c r="Q43" s="337" t="str">
        <f t="shared" si="2"/>
        <v>15</v>
      </c>
    </row>
    <row r="44" spans="1:17" x14ac:dyDescent="0.35">
      <c r="A44" s="320" t="str">
        <f>'Oversigt anlægsaktiv'!A44</f>
        <v>54224-UK95</v>
      </c>
      <c r="B44" t="str">
        <f>'Oversigt anlægsaktiv'!B44</f>
        <v>Idrætsanlæg - Særlig instalation</v>
      </c>
      <c r="C44" t="str">
        <f>'Oversigt anlægsaktiv'!C44</f>
        <v>19003</v>
      </c>
      <c r="D44" t="str">
        <f>'Oversigt anlægsaktiv'!D44</f>
        <v>Thomas Kromann Jacobsen</v>
      </c>
      <c r="E44" t="str">
        <f>'Oversigt anlægsaktiv'!E44</f>
        <v>15 ÅR</v>
      </c>
      <c r="F44" t="str">
        <f>'Oversigt anlægsaktiv'!F44</f>
        <v>87000 Fælles husleje</v>
      </c>
      <c r="G44" t="str">
        <f>'Oversigt anlægsaktiv'!G44</f>
        <v>Campusvej 55, 5230 Odense M</v>
      </c>
      <c r="H44" t="str">
        <f>'Oversigt anlægsaktiv'!H44</f>
        <v>Udendørs idrætsanlæg</v>
      </c>
      <c r="I44" t="str">
        <f>'Oversigt anlægsaktiv'!I44</f>
        <v>M.J. Eriksson</v>
      </c>
      <c r="J44" t="str">
        <f>'Oversigt anlægsaktiv'!J44</f>
        <v>-</v>
      </c>
      <c r="K44" t="str">
        <f>'Oversigt anlægsaktiv'!K44</f>
        <v>-</v>
      </c>
      <c r="L44" s="312">
        <f>'Oversigt anlægsaktiv'!L44</f>
        <v>41518</v>
      </c>
      <c r="M44" s="56">
        <f>'Oversigt anlægsaktiv'!M44</f>
        <v>3700000</v>
      </c>
      <c r="N44" s="56">
        <f>'Oversigt anlægsaktiv'!N44</f>
        <v>596111.12000000011</v>
      </c>
      <c r="O44" s="322" t="str">
        <f t="shared" si="0"/>
        <v>54224</v>
      </c>
      <c r="P44" s="322">
        <f t="shared" si="1"/>
        <v>1</v>
      </c>
      <c r="Q44" s="337" t="str">
        <f t="shared" si="2"/>
        <v>15</v>
      </c>
    </row>
    <row r="45" spans="1:17" x14ac:dyDescent="0.35">
      <c r="A45" s="320" t="str">
        <f>'Oversigt anlægsaktiv'!A45</f>
        <v>54224-UK95.</v>
      </c>
      <c r="B45" t="str">
        <f>'Oversigt anlægsaktiv'!B45</f>
        <v>Idrætsanlæg - Særlig installation</v>
      </c>
      <c r="C45" t="str">
        <f>'Oversigt anlægsaktiv'!C45</f>
        <v>59009</v>
      </c>
      <c r="D45" t="str">
        <f>'Oversigt anlægsaktiv'!D45</f>
        <v>Thomas Kromann Jacobsen</v>
      </c>
      <c r="E45" t="str">
        <f>'Oversigt anlægsaktiv'!E45</f>
        <v>15 ÅR</v>
      </c>
      <c r="F45" t="str">
        <f>'Oversigt anlægsaktiv'!F45</f>
        <v>87000 Fælles husleje</v>
      </c>
      <c r="G45" t="str">
        <f>'Oversigt anlægsaktiv'!G45</f>
        <v>Campusvej 55, 5230 Odense M</v>
      </c>
      <c r="H45" t="str">
        <f>'Oversigt anlægsaktiv'!H45</f>
        <v>Udendørs idrætsanlæg</v>
      </c>
      <c r="I45" t="str">
        <f>'Oversigt anlægsaktiv'!I45</f>
        <v>M.J. Eriksson</v>
      </c>
      <c r="J45" t="str">
        <f>'Oversigt anlægsaktiv'!J45</f>
        <v>-</v>
      </c>
      <c r="K45" t="str">
        <f>'Oversigt anlægsaktiv'!K45</f>
        <v>-</v>
      </c>
      <c r="L45" s="312">
        <f>'Oversigt anlægsaktiv'!L45</f>
        <v>41518</v>
      </c>
      <c r="M45" s="56">
        <f>'Oversigt anlægsaktiv'!M45</f>
        <v>4000000</v>
      </c>
      <c r="N45" s="56">
        <f>'Oversigt anlægsaktiv'!N45</f>
        <v>644444.58000000007</v>
      </c>
      <c r="O45" s="322" t="str">
        <f t="shared" si="0"/>
        <v>54224</v>
      </c>
      <c r="P45" s="322">
        <f t="shared" si="1"/>
        <v>1</v>
      </c>
      <c r="Q45" s="337" t="str">
        <f t="shared" si="2"/>
        <v>15</v>
      </c>
    </row>
    <row r="46" spans="1:17" x14ac:dyDescent="0.35">
      <c r="A46" s="320" t="str">
        <f>'Oversigt anlægsaktiv'!A46</f>
        <v>54236-UK10</v>
      </c>
      <c r="B46" t="str">
        <f>'Oversigt anlægsaktiv'!B46</f>
        <v>ICP-MS(Massespektrometer)</v>
      </c>
      <c r="C46" t="str">
        <f>'Oversigt anlægsaktiv'!C46</f>
        <v>-</v>
      </c>
      <c r="D46" t="str">
        <f>'Oversigt anlægsaktiv'!D46</f>
        <v>Kaare Lund Rasmussen</v>
      </c>
      <c r="E46" t="str">
        <f>'Oversigt anlægsaktiv'!E46</f>
        <v>5 ÅR</v>
      </c>
      <c r="F46" t="str">
        <f>'Oversigt anlægsaktiv'!F46</f>
        <v>30500 Institut for Fysik, Kemi og Farmaci</v>
      </c>
      <c r="G46" t="str">
        <f>'Oversigt anlægsaktiv'!G46</f>
        <v>Campusvej 55, 5230 Odense M</v>
      </c>
      <c r="H46" t="str">
        <f>'Oversigt anlægsaktiv'!H46</f>
        <v>Ø9-512a-1</v>
      </c>
      <c r="I46" t="str">
        <f>'Oversigt anlægsaktiv'!I46</f>
        <v>Bruker Daltonics Scandinavia AB</v>
      </c>
      <c r="J46" t="str">
        <f>'Oversigt anlægsaktiv'!J46</f>
        <v>M90 Elite</v>
      </c>
      <c r="K46" t="str">
        <f>'Oversigt anlægsaktiv'!K46</f>
        <v>MP1304F001</v>
      </c>
      <c r="L46" s="312">
        <f>'Oversigt anlægsaktiv'!L46</f>
        <v>41487</v>
      </c>
      <c r="M46" s="56">
        <f>'Oversigt anlægsaktiv'!M46</f>
        <v>500000</v>
      </c>
      <c r="N46" s="56">
        <f>'Oversigt anlægsaktiv'!N46</f>
        <v>0</v>
      </c>
      <c r="O46" s="322" t="str">
        <f t="shared" si="0"/>
        <v>54236</v>
      </c>
      <c r="P46" s="322">
        <f t="shared" si="1"/>
        <v>0</v>
      </c>
      <c r="Q46" s="337" t="str">
        <f t="shared" si="2"/>
        <v>5</v>
      </c>
    </row>
    <row r="47" spans="1:17" x14ac:dyDescent="0.35">
      <c r="A47" s="320" t="str">
        <f>'Oversigt anlægsaktiv'!A47</f>
        <v>54236-UK95</v>
      </c>
      <c r="B47" t="str">
        <f>'Oversigt anlægsaktiv'!B47</f>
        <v>ICP-MS (Massespektrometer)</v>
      </c>
      <c r="C47" t="str">
        <f>'Oversigt anlægsaktiv'!C47</f>
        <v>13844</v>
      </c>
      <c r="D47" t="str">
        <f>'Oversigt anlægsaktiv'!D47</f>
        <v>Kaare Lund Rasmussen</v>
      </c>
      <c r="E47" t="str">
        <f>'Oversigt anlægsaktiv'!E47</f>
        <v>5 ÅR</v>
      </c>
      <c r="F47" t="str">
        <f>'Oversigt anlægsaktiv'!F47</f>
        <v>30500 Institut for Fysik, Kemi og Farmaci</v>
      </c>
      <c r="G47" t="str">
        <f>'Oversigt anlægsaktiv'!G47</f>
        <v>Campusvej 55, 5230 Odense M</v>
      </c>
      <c r="H47" t="str">
        <f>'Oversigt anlægsaktiv'!H47</f>
        <v>Ø9-512a-1</v>
      </c>
      <c r="I47" t="str">
        <f>'Oversigt anlægsaktiv'!I47</f>
        <v>Bruker Daltonics Scandinavia AB</v>
      </c>
      <c r="J47" t="str">
        <f>'Oversigt anlægsaktiv'!J47</f>
        <v>M90 Elite</v>
      </c>
      <c r="K47" t="str">
        <f>'Oversigt anlægsaktiv'!K47</f>
        <v>MP1304F001</v>
      </c>
      <c r="L47" s="312">
        <f>'Oversigt anlægsaktiv'!L47</f>
        <v>41487</v>
      </c>
      <c r="M47" s="56">
        <f>'Oversigt anlægsaktiv'!M47</f>
        <v>1587025</v>
      </c>
      <c r="N47" s="56">
        <f>'Oversigt anlægsaktiv'!N47</f>
        <v>0</v>
      </c>
      <c r="O47" s="322" t="str">
        <f t="shared" si="0"/>
        <v>54236</v>
      </c>
      <c r="P47" s="322">
        <f t="shared" si="1"/>
        <v>1</v>
      </c>
      <c r="Q47" s="337" t="str">
        <f t="shared" si="2"/>
        <v>5</v>
      </c>
    </row>
    <row r="48" spans="1:17" x14ac:dyDescent="0.35">
      <c r="A48" s="320" t="str">
        <f>'Oversigt anlægsaktiv'!A48</f>
        <v>54267-UK10</v>
      </c>
      <c r="B48" t="str">
        <f>'Oversigt anlægsaktiv'!B48</f>
        <v>Spectrum analyzer og scanner</v>
      </c>
      <c r="C48" t="str">
        <f>'Oversigt anlægsaktiv'!C48</f>
        <v>-</v>
      </c>
      <c r="D48" t="str">
        <f>'Oversigt anlægsaktiv'!D48</f>
        <v>Kasper Mayntz Paasch</v>
      </c>
      <c r="E48" t="str">
        <f>'Oversigt anlægsaktiv'!E48</f>
        <v>5 ÅR</v>
      </c>
      <c r="F48" t="str">
        <f>'Oversigt anlægsaktiv'!F48</f>
        <v>45002 SDU Mechatronics (CIM)</v>
      </c>
      <c r="G48" t="str">
        <f>'Oversigt anlægsaktiv'!G48</f>
        <v>Alsion 2, 6400 Sønderborg</v>
      </c>
      <c r="H48" t="str">
        <f>'Oversigt anlægsaktiv'!H48</f>
        <v>CIE 2:01</v>
      </c>
      <c r="I48" t="str">
        <f>'Oversigt anlægsaktiv'!I48</f>
        <v>Agilent</v>
      </c>
      <c r="J48" t="str">
        <f>'Oversigt anlægsaktiv'!J48</f>
        <v>CXA N9000A</v>
      </c>
      <c r="K48" t="str">
        <f>'Oversigt anlægsaktiv'!K48</f>
        <v>MY50510539</v>
      </c>
      <c r="L48" s="312">
        <f>'Oversigt anlægsaktiv'!L48</f>
        <v>41699</v>
      </c>
      <c r="M48" s="56">
        <f>'Oversigt anlægsaktiv'!M48</f>
        <v>49121.48</v>
      </c>
      <c r="N48" s="56">
        <f>'Oversigt anlægsaktiv'!N48</f>
        <v>0</v>
      </c>
      <c r="O48" s="322" t="str">
        <f t="shared" si="0"/>
        <v>54267</v>
      </c>
      <c r="P48" s="322">
        <f t="shared" si="1"/>
        <v>0</v>
      </c>
      <c r="Q48" s="337" t="str">
        <f t="shared" si="2"/>
        <v>5</v>
      </c>
    </row>
    <row r="49" spans="1:17" x14ac:dyDescent="0.35">
      <c r="A49" s="320" t="str">
        <f>'Oversigt anlægsaktiv'!A49</f>
        <v>54267-UK95</v>
      </c>
      <c r="B49" t="str">
        <f>'Oversigt anlægsaktiv'!B49</f>
        <v>Spectrum analyzer + scanner</v>
      </c>
      <c r="C49" t="str">
        <f>'Oversigt anlægsaktiv'!C49</f>
        <v>74787</v>
      </c>
      <c r="D49" t="str">
        <f>'Oversigt anlægsaktiv'!D49</f>
        <v>Kasper Mayntz Paasch</v>
      </c>
      <c r="E49" t="str">
        <f>'Oversigt anlægsaktiv'!E49</f>
        <v>5 ÅR</v>
      </c>
      <c r="F49" t="str">
        <f>'Oversigt anlægsaktiv'!F49</f>
        <v>45002 SDU Mechatronics (CIM)</v>
      </c>
      <c r="G49" t="str">
        <f>'Oversigt anlægsaktiv'!G49</f>
        <v>Alsion 2, 6400 Sønderborg</v>
      </c>
      <c r="H49" t="str">
        <f>'Oversigt anlægsaktiv'!H49</f>
        <v>CIE 2:01</v>
      </c>
      <c r="I49" t="str">
        <f>'Oversigt anlægsaktiv'!I49</f>
        <v>Agilent tech og EM scan</v>
      </c>
      <c r="J49" t="str">
        <f>'Oversigt anlægsaktiv'!J49</f>
        <v>EM Expert</v>
      </c>
      <c r="K49" t="str">
        <f>'Oversigt anlægsaktiv'!K49</f>
        <v>ISM05261021153M7NA</v>
      </c>
      <c r="L49" s="312">
        <f>'Oversigt anlægsaktiv'!L49</f>
        <v>41699</v>
      </c>
      <c r="M49" s="56">
        <f>'Oversigt anlægsaktiv'!M49</f>
        <v>150000</v>
      </c>
      <c r="N49" s="56">
        <f>'Oversigt anlægsaktiv'!N49</f>
        <v>0</v>
      </c>
      <c r="O49" s="322" t="str">
        <f t="shared" si="0"/>
        <v>54267</v>
      </c>
      <c r="P49" s="322">
        <f t="shared" si="1"/>
        <v>1</v>
      </c>
      <c r="Q49" s="337" t="str">
        <f t="shared" si="2"/>
        <v>5</v>
      </c>
    </row>
    <row r="50" spans="1:17" x14ac:dyDescent="0.35">
      <c r="A50" s="320" t="str">
        <f>'Oversigt anlægsaktiv'!A50</f>
        <v>54282-UK10</v>
      </c>
      <c r="B50" t="str">
        <f>'Oversigt anlægsaktiv'!B50</f>
        <v>Mikroskop udstyr</v>
      </c>
      <c r="C50" t="str">
        <f>'Oversigt anlægsaktiv'!C50</f>
        <v>13799+53037</v>
      </c>
      <c r="D50" t="str">
        <f>'Oversigt anlægsaktiv'!D50</f>
        <v>Jonathan Brewer</v>
      </c>
      <c r="E50" t="str">
        <f>'Oversigt anlægsaktiv'!E50</f>
        <v>10 ÅR</v>
      </c>
      <c r="F50" t="str">
        <f>'Oversigt anlægsaktiv'!F50</f>
        <v>30500 Institut for Fysik, Kemi og Farmaci</v>
      </c>
      <c r="G50" t="str">
        <f>'Oversigt anlægsaktiv'!G50</f>
        <v>Campusvej 55, 5230 Odense M</v>
      </c>
      <c r="H50" t="str">
        <f>'Oversigt anlægsaktiv'!H50</f>
        <v>V12-603a-0</v>
      </c>
      <c r="I50" t="str">
        <f>'Oversigt anlægsaktiv'!I50</f>
        <v>Becker &amp; Hinckl</v>
      </c>
      <c r="J50" t="str">
        <f>'Oversigt anlægsaktiv'!J50</f>
        <v>-</v>
      </c>
      <c r="K50" t="str">
        <f>'Oversigt anlægsaktiv'!K50</f>
        <v>3F0580-3F581</v>
      </c>
      <c r="L50" s="312">
        <f>'Oversigt anlægsaktiv'!L50</f>
        <v>41685</v>
      </c>
      <c r="M50" s="56">
        <f>'Oversigt anlægsaktiv'!M50</f>
        <v>150000</v>
      </c>
      <c r="N50" s="56">
        <f>'Oversigt anlægsaktiv'!N50</f>
        <v>0</v>
      </c>
      <c r="O50" s="322" t="str">
        <f t="shared" si="0"/>
        <v>54282</v>
      </c>
      <c r="P50" s="322">
        <f t="shared" si="1"/>
        <v>1</v>
      </c>
      <c r="Q50" s="337" t="str">
        <f t="shared" si="2"/>
        <v>10</v>
      </c>
    </row>
    <row r="51" spans="1:17" x14ac:dyDescent="0.35">
      <c r="A51" s="320" t="str">
        <f>'Oversigt anlægsaktiv'!A51</f>
        <v>54282-UK95</v>
      </c>
      <c r="B51" t="str">
        <f>'Oversigt anlægsaktiv'!B51</f>
        <v>Mikroskop udstyr - PC kort</v>
      </c>
      <c r="C51" t="str">
        <f>'Oversigt anlægsaktiv'!C51</f>
        <v>13799+53037</v>
      </c>
      <c r="D51" t="str">
        <f>'Oversigt anlægsaktiv'!D51</f>
        <v>Jonathan Brewer</v>
      </c>
      <c r="E51" t="str">
        <f>'Oversigt anlægsaktiv'!E51</f>
        <v>10 ÅR</v>
      </c>
      <c r="F51" t="str">
        <f>'Oversigt anlægsaktiv'!F51</f>
        <v>30500 Institut for Fysik, Kemi og Farmaci</v>
      </c>
      <c r="G51" t="str">
        <f>'Oversigt anlægsaktiv'!G51</f>
        <v>Campusvej 55, 5230 Odense M</v>
      </c>
      <c r="H51" t="str">
        <f>'Oversigt anlægsaktiv'!H51</f>
        <v>V12-603a-0</v>
      </c>
      <c r="I51" t="str">
        <f>'Oversigt anlægsaktiv'!I51</f>
        <v>Becker &amp; Hinckl</v>
      </c>
      <c r="J51" t="str">
        <f>'Oversigt anlægsaktiv'!J51</f>
        <v>-</v>
      </c>
      <c r="K51" t="str">
        <f>'Oversigt anlægsaktiv'!K51</f>
        <v>3F0580-3F581</v>
      </c>
      <c r="L51" s="312">
        <f>'Oversigt anlægsaktiv'!L51</f>
        <v>41685</v>
      </c>
      <c r="M51" s="56">
        <f>'Oversigt anlægsaktiv'!M51</f>
        <v>100923.55</v>
      </c>
      <c r="N51" s="56">
        <f>'Oversigt anlægsaktiv'!N51</f>
        <v>0</v>
      </c>
      <c r="O51" s="322" t="str">
        <f t="shared" si="0"/>
        <v>54282</v>
      </c>
      <c r="P51" s="322">
        <f t="shared" si="1"/>
        <v>1</v>
      </c>
      <c r="Q51" s="337" t="str">
        <f t="shared" si="2"/>
        <v>10</v>
      </c>
    </row>
    <row r="52" spans="1:17" x14ac:dyDescent="0.35">
      <c r="A52" s="320" t="str">
        <f>'Oversigt anlægsaktiv'!A52</f>
        <v>54287-UK10</v>
      </c>
      <c r="B52" t="str">
        <f>'Oversigt anlægsaktiv'!B52</f>
        <v>Laser Diffraction Particle Size Analyser</v>
      </c>
      <c r="C52" t="str">
        <f>'Oversigt anlægsaktiv'!C52</f>
        <v>-</v>
      </c>
      <c r="D52" t="str">
        <f>'Oversigt anlægsaktiv'!D52</f>
        <v>Ron Hajrizaj</v>
      </c>
      <c r="E52" t="str">
        <f>'Oversigt anlægsaktiv'!E52</f>
        <v>10 ÅR</v>
      </c>
      <c r="F52" t="str">
        <f>'Oversigt anlægsaktiv'!F52</f>
        <v>42002 SDU Chemical Engineering</v>
      </c>
      <c r="G52" t="str">
        <f>'Oversigt anlægsaktiv'!G52</f>
        <v>Campusvej 55, 5230 Odense M</v>
      </c>
      <c r="H52" t="str">
        <f>'Oversigt anlægsaktiv'!H52</f>
        <v>Ø31-600-2</v>
      </c>
      <c r="I52" t="str">
        <f>'Oversigt anlægsaktiv'!I52</f>
        <v>Beckman Coulter</v>
      </c>
      <c r="J52" t="str">
        <f>'Oversigt anlægsaktiv'!J52</f>
        <v>LS 13 320</v>
      </c>
      <c r="K52" t="str">
        <f>'Oversigt anlægsaktiv'!K52</f>
        <v>AV 45830</v>
      </c>
      <c r="L52" s="312">
        <f>'Oversigt anlægsaktiv'!L52</f>
        <v>41671</v>
      </c>
      <c r="M52" s="56">
        <f>'Oversigt anlægsaktiv'!M52</f>
        <v>131614</v>
      </c>
      <c r="N52" s="56">
        <f>'Oversigt anlægsaktiv'!N52</f>
        <v>0</v>
      </c>
      <c r="O52" s="322" t="str">
        <f t="shared" si="0"/>
        <v>54287</v>
      </c>
      <c r="P52" s="322">
        <f t="shared" si="1"/>
        <v>0</v>
      </c>
      <c r="Q52" s="337" t="str">
        <f t="shared" si="2"/>
        <v>10</v>
      </c>
    </row>
    <row r="53" spans="1:17" x14ac:dyDescent="0.35">
      <c r="A53" s="320" t="str">
        <f>'Oversigt anlægsaktiv'!A53</f>
        <v>54306-UK10-306</v>
      </c>
      <c r="B53" t="str">
        <f>'Oversigt anlægsaktiv'!B53</f>
        <v>Fluorescent image analyser</v>
      </c>
      <c r="C53" t="str">
        <f>'Oversigt anlægsaktiv'!C53</f>
        <v>-</v>
      </c>
      <c r="D53" t="str">
        <f>'Oversigt anlægsaktiv'!D53</f>
        <v>Eva Lillebæk</v>
      </c>
      <c r="E53" t="str">
        <f>'Oversigt anlægsaktiv'!E53</f>
        <v>10 ÅR</v>
      </c>
      <c r="F53" t="str">
        <f>'Oversigt anlægsaktiv'!F53</f>
        <v>31000 Institut for Biokemi og Molekylær Biologi</v>
      </c>
      <c r="G53" t="str">
        <f>'Oversigt anlægsaktiv'!G53</f>
        <v>Campusvej 55, 5230 Odense M</v>
      </c>
      <c r="H53" t="str">
        <f>'Oversigt anlægsaktiv'!H53</f>
        <v>MIKRO: V17-510b-2</v>
      </c>
      <c r="I53" t="str">
        <f>'Oversigt anlægsaktiv'!I53</f>
        <v>GE Healthcare Bio-Sciences AB</v>
      </c>
      <c r="J53" t="str">
        <f>'Oversigt anlægsaktiv'!J53</f>
        <v>FLA9500</v>
      </c>
      <c r="K53" t="str">
        <f>'Oversigt anlægsaktiv'!K53</f>
        <v>4622473B</v>
      </c>
      <c r="L53" s="312">
        <f>'Oversigt anlægsaktiv'!L53</f>
        <v>41723</v>
      </c>
      <c r="M53" s="56">
        <f>'Oversigt anlægsaktiv'!M53</f>
        <v>20000</v>
      </c>
      <c r="N53" s="56">
        <f>'Oversigt anlægsaktiv'!N53</f>
        <v>0</v>
      </c>
      <c r="O53" s="322" t="str">
        <f t="shared" si="0"/>
        <v>54306</v>
      </c>
      <c r="P53" s="322">
        <f t="shared" si="1"/>
        <v>0</v>
      </c>
      <c r="Q53" s="337" t="str">
        <f t="shared" si="2"/>
        <v>10</v>
      </c>
    </row>
    <row r="54" spans="1:17" x14ac:dyDescent="0.35">
      <c r="A54" s="320" t="str">
        <f>'Oversigt anlægsaktiv'!A54</f>
        <v>54306-UK10-310</v>
      </c>
      <c r="B54" t="str">
        <f>'Oversigt anlægsaktiv'!B54</f>
        <v>Typhoon scanner (Flourescent image analyzer)</v>
      </c>
      <c r="C54" t="str">
        <f>'Oversigt anlægsaktiv'!C54</f>
        <v>-</v>
      </c>
      <c r="D54" t="str">
        <f>'Oversigt anlægsaktiv'!D54</f>
        <v>Eva Lillebæk</v>
      </c>
      <c r="E54" t="str">
        <f>'Oversigt anlægsaktiv'!E54</f>
        <v>10 ÅR</v>
      </c>
      <c r="F54" t="str">
        <f>'Oversigt anlægsaktiv'!F54</f>
        <v>31000 Institut for Biokemi og Molekylær Biologi</v>
      </c>
      <c r="G54" t="str">
        <f>'Oversigt anlægsaktiv'!G54</f>
        <v>Campusvej 55, 5230 Odense M</v>
      </c>
      <c r="H54" t="str">
        <f>'Oversigt anlægsaktiv'!H54</f>
        <v>MIKRO: V17-510b-2</v>
      </c>
      <c r="I54" t="str">
        <f>'Oversigt anlægsaktiv'!I54</f>
        <v>GE Healthcare Bio-Sciences AB</v>
      </c>
      <c r="J54" t="str">
        <f>'Oversigt anlægsaktiv'!J54</f>
        <v>FLA9500</v>
      </c>
      <c r="K54" t="str">
        <f>'Oversigt anlægsaktiv'!K54</f>
        <v>4622473B</v>
      </c>
      <c r="L54" s="312">
        <f>'Oversigt anlægsaktiv'!L54</f>
        <v>41723</v>
      </c>
      <c r="M54" s="56">
        <f>'Oversigt anlægsaktiv'!M54</f>
        <v>452930.5</v>
      </c>
      <c r="N54" s="56">
        <f>'Oversigt anlægsaktiv'!N54</f>
        <v>0</v>
      </c>
      <c r="O54" s="322" t="str">
        <f t="shared" si="0"/>
        <v>54306</v>
      </c>
      <c r="P54" s="322">
        <f t="shared" si="1"/>
        <v>0</v>
      </c>
      <c r="Q54" s="337" t="str">
        <f t="shared" si="2"/>
        <v>10</v>
      </c>
    </row>
    <row r="55" spans="1:17" x14ac:dyDescent="0.35">
      <c r="A55" s="320" t="str">
        <f>'Oversigt anlægsaktiv'!A55</f>
        <v>54306-UK10-3050</v>
      </c>
      <c r="B55" t="str">
        <f>'Oversigt anlægsaktiv'!B55</f>
        <v>Fluorescent image analyser</v>
      </c>
      <c r="C55" t="str">
        <f>'Oversigt anlægsaktiv'!C55</f>
        <v>-</v>
      </c>
      <c r="D55" t="str">
        <f>'Oversigt anlægsaktiv'!D55</f>
        <v>Eva Lillebæk</v>
      </c>
      <c r="E55" t="str">
        <f>'Oversigt anlægsaktiv'!E55</f>
        <v>10 ÅR</v>
      </c>
      <c r="F55" t="str">
        <f>'Oversigt anlægsaktiv'!F55</f>
        <v>31000 Institut for Biokemi og Molekylær Biologi</v>
      </c>
      <c r="G55" t="str">
        <f>'Oversigt anlægsaktiv'!G55</f>
        <v>Campusvej 55, 5230 Odense M</v>
      </c>
      <c r="H55" t="str">
        <f>'Oversigt anlægsaktiv'!H55</f>
        <v>MIKRO: V17-510b-2</v>
      </c>
      <c r="I55" t="str">
        <f>'Oversigt anlægsaktiv'!I55</f>
        <v>GE Healthcare Bio-Sciences AB</v>
      </c>
      <c r="J55" t="str">
        <f>'Oversigt anlægsaktiv'!J55</f>
        <v>FLA9500</v>
      </c>
      <c r="K55" t="str">
        <f>'Oversigt anlægsaktiv'!K55</f>
        <v>4622473B</v>
      </c>
      <c r="L55" s="312">
        <f>'Oversigt anlægsaktiv'!L55</f>
        <v>41723</v>
      </c>
      <c r="M55" s="56">
        <f>'Oversigt anlægsaktiv'!M55</f>
        <v>25000</v>
      </c>
      <c r="N55" s="56">
        <f>'Oversigt anlægsaktiv'!N55</f>
        <v>0</v>
      </c>
      <c r="O55" s="322" t="str">
        <f t="shared" si="0"/>
        <v>54306</v>
      </c>
      <c r="P55" s="322">
        <f t="shared" si="1"/>
        <v>0</v>
      </c>
      <c r="Q55" s="337" t="str">
        <f t="shared" si="2"/>
        <v>10</v>
      </c>
    </row>
    <row r="56" spans="1:17" x14ac:dyDescent="0.35">
      <c r="A56" s="320" t="str">
        <f>'Oversigt anlægsaktiv'!A56</f>
        <v>54306-UK95</v>
      </c>
      <c r="B56" t="str">
        <f>'Oversigt anlægsaktiv'!B56</f>
        <v>Fluorescent image analyser</v>
      </c>
      <c r="C56" t="str">
        <f>'Oversigt anlægsaktiv'!C56</f>
        <v>23475+23453+23421</v>
      </c>
      <c r="D56" t="str">
        <f>'Oversigt anlægsaktiv'!D56</f>
        <v>Eva Lillebæk</v>
      </c>
      <c r="E56" t="str">
        <f>'Oversigt anlægsaktiv'!E56</f>
        <v>10 ÅR</v>
      </c>
      <c r="F56" t="str">
        <f>'Oversigt anlægsaktiv'!F56</f>
        <v>31000 Institut for Biokemi og Molekylær Biologi</v>
      </c>
      <c r="G56" t="str">
        <f>'Oversigt anlægsaktiv'!G56</f>
        <v>Campusvej 55, 5230 Odense M</v>
      </c>
      <c r="H56" t="str">
        <f>'Oversigt anlægsaktiv'!H56</f>
        <v>MIKRO: V17-510b-2</v>
      </c>
      <c r="I56" t="str">
        <f>'Oversigt anlægsaktiv'!I56</f>
        <v>GE Healthcare Bio-Sciences AB</v>
      </c>
      <c r="J56" t="str">
        <f>'Oversigt anlægsaktiv'!J56</f>
        <v>FLA9000</v>
      </c>
      <c r="K56" t="str">
        <f>'Oversigt anlægsaktiv'!K56</f>
        <v>4622473B</v>
      </c>
      <c r="L56" s="312">
        <f>'Oversigt anlægsaktiv'!L56</f>
        <v>41723</v>
      </c>
      <c r="M56" s="56">
        <f>'Oversigt anlægsaktiv'!M56</f>
        <v>75000</v>
      </c>
      <c r="N56" s="56">
        <f>'Oversigt anlægsaktiv'!N56</f>
        <v>0</v>
      </c>
      <c r="O56" s="322" t="str">
        <f t="shared" si="0"/>
        <v>54306</v>
      </c>
      <c r="P56" s="322">
        <f t="shared" si="1"/>
        <v>1</v>
      </c>
      <c r="Q56" s="337" t="str">
        <f t="shared" si="2"/>
        <v>10</v>
      </c>
    </row>
    <row r="57" spans="1:17" x14ac:dyDescent="0.35">
      <c r="A57" s="320" t="str">
        <f>'Oversigt anlægsaktiv'!A57</f>
        <v>54308-UK10</v>
      </c>
      <c r="B57" t="str">
        <f>'Oversigt anlægsaktiv'!B57</f>
        <v>Kryostat</v>
      </c>
      <c r="C57" t="str">
        <f>'Oversigt anlægsaktiv'!C57</f>
        <v>-</v>
      </c>
      <c r="D57" t="str">
        <f>'Oversigt anlægsaktiv'!D57</f>
        <v>Morten Meyer</v>
      </c>
      <c r="E57" t="str">
        <f>'Oversigt anlægsaktiv'!E57</f>
        <v>10 ÅR</v>
      </c>
      <c r="F57" t="str">
        <f>'Oversigt anlægsaktiv'!F57</f>
        <v>10202 Neurobiologisk Forskning</v>
      </c>
      <c r="G57" t="str">
        <f>'Oversigt anlægsaktiv'!G57</f>
        <v>Campusvej 55, 5230 Odense M</v>
      </c>
      <c r="H57" t="str">
        <f>'Oversigt anlægsaktiv'!H57</f>
        <v>V17-804b-2</v>
      </c>
      <c r="I57" t="str">
        <f>'Oversigt anlægsaktiv'!I57</f>
        <v>Leica Microsystems A/S</v>
      </c>
      <c r="J57" t="str">
        <f>'Oversigt anlægsaktiv'!J57</f>
        <v>CM3050S-1-1-1</v>
      </c>
      <c r="K57" t="str">
        <f>'Oversigt anlægsaktiv'!K57</f>
        <v>6349/042014</v>
      </c>
      <c r="L57" s="312">
        <f>'Oversigt anlægsaktiv'!L57</f>
        <v>41773</v>
      </c>
      <c r="M57" s="56">
        <f>'Oversigt anlægsaktiv'!M57</f>
        <v>20201.46</v>
      </c>
      <c r="N57" s="56">
        <f>'Oversigt anlægsaktiv'!N57</f>
        <v>0</v>
      </c>
      <c r="O57" s="322" t="str">
        <f t="shared" si="0"/>
        <v>54308</v>
      </c>
      <c r="P57" s="322">
        <f t="shared" si="1"/>
        <v>0</v>
      </c>
      <c r="Q57" s="337" t="str">
        <f t="shared" si="2"/>
        <v>10</v>
      </c>
    </row>
    <row r="58" spans="1:17" x14ac:dyDescent="0.35">
      <c r="A58" s="320" t="str">
        <f>'Oversigt anlægsaktiv'!A58</f>
        <v>54308-UK95</v>
      </c>
      <c r="B58" t="str">
        <f>'Oversigt anlægsaktiv'!B58</f>
        <v>Kryostat</v>
      </c>
      <c r="C58" t="str">
        <f>'Oversigt anlægsaktiv'!C58</f>
        <v>72396+72218</v>
      </c>
      <c r="D58" t="str">
        <f>'Oversigt anlægsaktiv'!D58</f>
        <v>Morten Meyer</v>
      </c>
      <c r="E58" t="str">
        <f>'Oversigt anlægsaktiv'!E58</f>
        <v>10 ÅR</v>
      </c>
      <c r="F58" t="str">
        <f>'Oversigt anlægsaktiv'!F58</f>
        <v>10202 Neurobiologisk Forskning</v>
      </c>
      <c r="G58" t="str">
        <f>'Oversigt anlægsaktiv'!G58</f>
        <v>Campusvej 55, 5230 Odense M</v>
      </c>
      <c r="H58" t="str">
        <f>'Oversigt anlægsaktiv'!H58</f>
        <v>V17-804b-2</v>
      </c>
      <c r="I58" t="str">
        <f>'Oversigt anlægsaktiv'!I58</f>
        <v>Leica Microsystems A/S</v>
      </c>
      <c r="J58" t="str">
        <f>'Oversigt anlægsaktiv'!J58</f>
        <v>CM305S-1-1-1</v>
      </c>
      <c r="K58" t="str">
        <f>'Oversigt anlægsaktiv'!K58</f>
        <v>6349/042014</v>
      </c>
      <c r="L58" s="312">
        <f>'Oversigt anlægsaktiv'!L58</f>
        <v>41773</v>
      </c>
      <c r="M58" s="56">
        <f>'Oversigt anlægsaktiv'!M58</f>
        <v>199798</v>
      </c>
      <c r="N58" s="56">
        <f>'Oversigt anlægsaktiv'!N58</f>
        <v>0</v>
      </c>
      <c r="O58" s="322" t="str">
        <f t="shared" si="0"/>
        <v>54308</v>
      </c>
      <c r="P58" s="322">
        <f t="shared" si="1"/>
        <v>1</v>
      </c>
      <c r="Q58" s="337" t="str">
        <f t="shared" si="2"/>
        <v>10</v>
      </c>
    </row>
    <row r="59" spans="1:17" x14ac:dyDescent="0.35">
      <c r="A59" s="320" t="str">
        <f>'Oversigt anlægsaktiv'!A59</f>
        <v>54310-UK10</v>
      </c>
      <c r="B59" t="str">
        <f>'Oversigt anlægsaktiv'!B59</f>
        <v>Cyrostat til skæring af væv</v>
      </c>
      <c r="C59" t="str">
        <f>'Oversigt anlægsaktiv'!C59</f>
        <v>-</v>
      </c>
      <c r="D59" t="str">
        <f>'Oversigt anlægsaktiv'!D59</f>
        <v>Morten Meyer</v>
      </c>
      <c r="E59" t="str">
        <f>'Oversigt anlægsaktiv'!E59</f>
        <v>10 ÅR</v>
      </c>
      <c r="F59" t="str">
        <f>'Oversigt anlægsaktiv'!F59</f>
        <v>10202 Neurobiologisk Forskning</v>
      </c>
      <c r="G59" t="str">
        <f>'Oversigt anlægsaktiv'!G59</f>
        <v>Campusvej 55, 5230 Odense M</v>
      </c>
      <c r="H59" t="str">
        <f>'Oversigt anlægsaktiv'!H59</f>
        <v>v17-803b-2</v>
      </c>
      <c r="I59" t="str">
        <f>'Oversigt anlægsaktiv'!I59</f>
        <v>Leica</v>
      </c>
      <c r="J59" t="str">
        <f>'Oversigt anlægsaktiv'!J59</f>
        <v>CM3050S-1-1-1</v>
      </c>
      <c r="K59" t="str">
        <f>'Oversigt anlægsaktiv'!K59</f>
        <v>6325/03.2014(fab.nr)</v>
      </c>
      <c r="L59" s="312">
        <f>'Oversigt anlægsaktiv'!L59</f>
        <v>41730</v>
      </c>
      <c r="M59" s="56">
        <f>'Oversigt anlægsaktiv'!M59</f>
        <v>55308</v>
      </c>
      <c r="N59" s="56">
        <f>'Oversigt anlægsaktiv'!N59</f>
        <v>0</v>
      </c>
      <c r="O59" s="322" t="str">
        <f t="shared" si="0"/>
        <v>54310</v>
      </c>
      <c r="P59" s="322">
        <f t="shared" si="1"/>
        <v>0</v>
      </c>
      <c r="Q59" s="337" t="str">
        <f t="shared" si="2"/>
        <v>10</v>
      </c>
    </row>
    <row r="60" spans="1:17" x14ac:dyDescent="0.35">
      <c r="A60" s="320" t="str">
        <f>'Oversigt anlægsaktiv'!A60</f>
        <v>54310-UK95</v>
      </c>
      <c r="B60" t="str">
        <f>'Oversigt anlægsaktiv'!B60</f>
        <v>Cyrostat til skæring af væv</v>
      </c>
      <c r="C60" t="str">
        <f>'Oversigt anlægsaktiv'!C60</f>
        <v>12311+12748</v>
      </c>
      <c r="D60" t="str">
        <f>'Oversigt anlægsaktiv'!D60</f>
        <v>Morten Meyer</v>
      </c>
      <c r="E60" t="str">
        <f>'Oversigt anlægsaktiv'!E60</f>
        <v>10 ÅR</v>
      </c>
      <c r="F60" t="str">
        <f>'Oversigt anlægsaktiv'!F60</f>
        <v>10200 Institut for Molekylær Medicin</v>
      </c>
      <c r="G60" t="str">
        <f>'Oversigt anlægsaktiv'!G60</f>
        <v>Campusvej 55, 5230 Odense M</v>
      </c>
      <c r="H60" t="str">
        <f>'Oversigt anlægsaktiv'!H60</f>
        <v>v17-803b-2</v>
      </c>
      <c r="I60" t="str">
        <f>'Oversigt anlægsaktiv'!I60</f>
        <v>Leica</v>
      </c>
      <c r="J60" t="str">
        <f>'Oversigt anlægsaktiv'!J60</f>
        <v>CM3050S-1-1-1</v>
      </c>
      <c r="K60" t="str">
        <f>'Oversigt anlægsaktiv'!K60</f>
        <v>6325/03.2014(fab.nr.)</v>
      </c>
      <c r="L60" s="312">
        <f>'Oversigt anlægsaktiv'!L60</f>
        <v>41730</v>
      </c>
      <c r="M60" s="56">
        <f>'Oversigt anlægsaktiv'!M60</f>
        <v>164692</v>
      </c>
      <c r="N60" s="56">
        <f>'Oversigt anlægsaktiv'!N60</f>
        <v>0</v>
      </c>
      <c r="O60" s="322" t="str">
        <f t="shared" si="0"/>
        <v>54310</v>
      </c>
      <c r="P60" s="322">
        <f t="shared" si="1"/>
        <v>1</v>
      </c>
      <c r="Q60" s="337" t="str">
        <f t="shared" si="2"/>
        <v>10</v>
      </c>
    </row>
    <row r="61" spans="1:17" x14ac:dyDescent="0.35">
      <c r="A61" s="320" t="str">
        <f>'Oversigt anlægsaktiv'!A61</f>
        <v>54316-UK10</v>
      </c>
      <c r="B61" t="str">
        <f>'Oversigt anlægsaktiv'!B61</f>
        <v>Spektrometer (Flourometer)</v>
      </c>
      <c r="C61" t="str">
        <f>'Oversigt anlægsaktiv'!C61</f>
        <v>-</v>
      </c>
      <c r="D61" t="str">
        <f>'Oversigt anlægsaktiv'!D61</f>
        <v>Daniel Wüstner</v>
      </c>
      <c r="E61" t="str">
        <f>'Oversigt anlægsaktiv'!E61</f>
        <v>10 ÅR</v>
      </c>
      <c r="F61" t="str">
        <f>'Oversigt anlægsaktiv'!F61</f>
        <v>31000 Institut for Biokemi og Molekylær Biologi</v>
      </c>
      <c r="G61" t="str">
        <f>'Oversigt anlægsaktiv'!G61</f>
        <v>Campusvej 55, 5230 Odense M</v>
      </c>
      <c r="H61" t="str">
        <f>'Oversigt anlægsaktiv'!H61</f>
        <v>V10-602-2</v>
      </c>
      <c r="I61" t="str">
        <f>'Oversigt anlægsaktiv'!I61</f>
        <v>ISS</v>
      </c>
      <c r="J61" t="str">
        <f>'Oversigt anlægsaktiv'!J61</f>
        <v>11650,90020,95130,90080,9</v>
      </c>
      <c r="K61" t="str">
        <f>'Oversigt anlægsaktiv'!K61</f>
        <v>1145,2031,054,2031,1041,062,1020</v>
      </c>
      <c r="L61" s="312">
        <f>'Oversigt anlægsaktiv'!L61</f>
        <v>41760</v>
      </c>
      <c r="M61" s="56">
        <f>'Oversigt anlægsaktiv'!M61</f>
        <v>437374.9</v>
      </c>
      <c r="N61" s="56">
        <f>'Oversigt anlægsaktiv'!N61</f>
        <v>0</v>
      </c>
      <c r="O61" s="322" t="str">
        <f t="shared" si="0"/>
        <v>54316</v>
      </c>
      <c r="P61" s="322">
        <f t="shared" si="1"/>
        <v>0</v>
      </c>
      <c r="Q61" s="337" t="str">
        <f t="shared" si="2"/>
        <v>10</v>
      </c>
    </row>
    <row r="62" spans="1:17" x14ac:dyDescent="0.35">
      <c r="A62" s="320" t="str">
        <f>'Oversigt anlægsaktiv'!A62</f>
        <v>54316-UK95</v>
      </c>
      <c r="B62" t="str">
        <f>'Oversigt anlægsaktiv'!B62</f>
        <v>Flourometer</v>
      </c>
      <c r="C62" t="str">
        <f>'Oversigt anlægsaktiv'!C62</f>
        <v>13762</v>
      </c>
      <c r="D62" t="str">
        <f>'Oversigt anlægsaktiv'!D62</f>
        <v>Daniel Wüstner</v>
      </c>
      <c r="E62" t="str">
        <f>'Oversigt anlægsaktiv'!E62</f>
        <v>10 ÅR</v>
      </c>
      <c r="F62" t="str">
        <f>'Oversigt anlægsaktiv'!F62</f>
        <v>31000 Institut for Biokemi og Molekylær Biologi</v>
      </c>
      <c r="G62" t="str">
        <f>'Oversigt anlægsaktiv'!G62</f>
        <v>Campusvej 55, 5230 Odense M</v>
      </c>
      <c r="H62" t="str">
        <f>'Oversigt anlægsaktiv'!H62</f>
        <v>V10-602-2</v>
      </c>
      <c r="I62" t="str">
        <f>'Oversigt anlægsaktiv'!I62</f>
        <v>ISS</v>
      </c>
      <c r="J62" t="str">
        <f>'Oversigt anlægsaktiv'!J62</f>
        <v>11650,90020,95130,90080,9</v>
      </c>
      <c r="K62" t="str">
        <f>'Oversigt anlægsaktiv'!K62</f>
        <v>1145,2031,054,20131,1041,062,1020</v>
      </c>
      <c r="L62" s="312">
        <f>'Oversigt anlægsaktiv'!L62</f>
        <v>41760</v>
      </c>
      <c r="M62" s="56">
        <f>'Oversigt anlægsaktiv'!M62</f>
        <v>49801.53</v>
      </c>
      <c r="N62" s="56">
        <f>'Oversigt anlægsaktiv'!N62</f>
        <v>0</v>
      </c>
      <c r="O62" s="322" t="str">
        <f t="shared" si="0"/>
        <v>54316</v>
      </c>
      <c r="P62" s="322">
        <f t="shared" si="1"/>
        <v>1</v>
      </c>
      <c r="Q62" s="337" t="str">
        <f t="shared" si="2"/>
        <v>10</v>
      </c>
    </row>
    <row r="63" spans="1:17" x14ac:dyDescent="0.35">
      <c r="A63" s="320" t="str">
        <f>'Oversigt anlægsaktiv'!A63</f>
        <v>54341-UK10</v>
      </c>
      <c r="B63" t="str">
        <f>'Oversigt anlægsaktiv'!B63</f>
        <v>Deponerings cluster system - SDU2020</v>
      </c>
      <c r="C63" t="str">
        <f>'Oversigt anlægsaktiv'!C63</f>
        <v>-</v>
      </c>
      <c r="D63" t="str">
        <f>'Oversigt anlægsaktiv'!D63</f>
        <v>Jakob Kjelstrup-Hansen</v>
      </c>
      <c r="E63" t="str">
        <f>'Oversigt anlægsaktiv'!E63</f>
        <v>10 ÅR</v>
      </c>
      <c r="F63" t="str">
        <f>'Oversigt anlægsaktiv'!F63</f>
        <v>44002 SDU NanoSyd</v>
      </c>
      <c r="G63" t="str">
        <f>'Oversigt anlægsaktiv'!G63</f>
        <v>Alsion 2, 6400 Sønderborg</v>
      </c>
      <c r="H63" t="str">
        <f>'Oversigt anlægsaktiv'!H63</f>
        <v>A3-16 OPTIKLAB</v>
      </c>
      <c r="I63" t="str">
        <f>'Oversigt anlægsaktiv'!I63</f>
        <v>Polyteknik A/S, Møllegade 21, 9750 Østervrå</v>
      </c>
      <c r="J63" t="str">
        <f>'Oversigt anlægsaktiv'!J63</f>
        <v>UHV 4</v>
      </c>
      <c r="K63" t="str">
        <f>'Oversigt anlægsaktiv'!K63</f>
        <v>6722</v>
      </c>
      <c r="L63" s="312">
        <f>'Oversigt anlægsaktiv'!L63</f>
        <v>41946</v>
      </c>
      <c r="M63" s="56">
        <f>'Oversigt anlægsaktiv'!M63</f>
        <v>1950000</v>
      </c>
      <c r="N63" s="56">
        <f>'Oversigt anlægsaktiv'!N63</f>
        <v>0</v>
      </c>
      <c r="O63" s="322" t="str">
        <f t="shared" si="0"/>
        <v>54341</v>
      </c>
      <c r="P63" s="322">
        <f t="shared" si="1"/>
        <v>0</v>
      </c>
      <c r="Q63" s="337" t="str">
        <f t="shared" si="2"/>
        <v>10</v>
      </c>
    </row>
    <row r="64" spans="1:17" x14ac:dyDescent="0.35">
      <c r="A64" s="320" t="str">
        <f>'Oversigt anlægsaktiv'!A64</f>
        <v>54341-UK95</v>
      </c>
      <c r="B64" t="str">
        <f>'Oversigt anlægsaktiv'!B64</f>
        <v>Deponerings cluster system</v>
      </c>
      <c r="C64" t="str">
        <f>'Oversigt anlægsaktiv'!C64</f>
        <v>74789+24702</v>
      </c>
      <c r="D64" t="str">
        <f>'Oversigt anlægsaktiv'!D64</f>
        <v>Jakob Kjelstrup-Hansen</v>
      </c>
      <c r="E64" t="str">
        <f>'Oversigt anlægsaktiv'!E64</f>
        <v>10 ÅR</v>
      </c>
      <c r="F64" t="str">
        <f>'Oversigt anlægsaktiv'!F64</f>
        <v>44002 SDU NanoSyd</v>
      </c>
      <c r="G64" t="str">
        <f>'Oversigt anlægsaktiv'!G64</f>
        <v>Alsion 2, 6400 Sønderborg</v>
      </c>
      <c r="H64" t="str">
        <f>'Oversigt anlægsaktiv'!H64</f>
        <v>A3-16 OPTIKLAB</v>
      </c>
      <c r="I64" t="str">
        <f>'Oversigt anlægsaktiv'!I64</f>
        <v>Polyteknik A/S, Møllegade 21, Østervrå</v>
      </c>
      <c r="J64" t="str">
        <f>'Oversigt anlægsaktiv'!J64</f>
        <v>UHV 4</v>
      </c>
      <c r="K64" t="str">
        <f>'Oversigt anlægsaktiv'!K64</f>
        <v>6722</v>
      </c>
      <c r="L64" s="312">
        <f>'Oversigt anlægsaktiv'!L64</f>
        <v>41946</v>
      </c>
      <c r="M64" s="56">
        <f>'Oversigt anlægsaktiv'!M64</f>
        <v>264713.75</v>
      </c>
      <c r="N64" s="56">
        <f>'Oversigt anlægsaktiv'!N64</f>
        <v>0</v>
      </c>
      <c r="O64" s="322" t="str">
        <f t="shared" si="0"/>
        <v>54341</v>
      </c>
      <c r="P64" s="322">
        <f t="shared" si="1"/>
        <v>1</v>
      </c>
      <c r="Q64" s="337" t="str">
        <f t="shared" si="2"/>
        <v>10</v>
      </c>
    </row>
    <row r="65" spans="1:17" x14ac:dyDescent="0.35">
      <c r="A65" s="320" t="str">
        <f>'Oversigt anlægsaktiv'!A65</f>
        <v>54350-UK10</v>
      </c>
      <c r="B65" t="str">
        <f>'Oversigt anlægsaktiv'!B65</f>
        <v>Imaging and fabrication of nano-scale structures</v>
      </c>
      <c r="C65" t="str">
        <f>'Oversigt anlægsaktiv'!C65</f>
        <v>-</v>
      </c>
      <c r="D65" t="str">
        <f>'Oversigt anlægsaktiv'!D65</f>
        <v>Arkadiusz Jarosław Goszczak</v>
      </c>
      <c r="E65" t="str">
        <f>'Oversigt anlægsaktiv'!E65</f>
        <v>10 ÅR</v>
      </c>
      <c r="F65" t="str">
        <f>'Oversigt anlægsaktiv'!F65</f>
        <v>44003 SDU Microtechnology</v>
      </c>
      <c r="G65" t="str">
        <f>'Oversigt anlægsaktiv'!G65</f>
        <v>Alsion 2, 6400 Sønderborg</v>
      </c>
      <c r="H65" t="str">
        <f>'Oversigt anlægsaktiv'!H65</f>
        <v>J0-13 ORION</v>
      </c>
      <c r="I65" t="str">
        <f>'Oversigt anlægsaktiv'!I65</f>
        <v>Carl Zeiss</v>
      </c>
      <c r="J65" t="str">
        <f>'Oversigt anlægsaktiv'!J65</f>
        <v>N/A</v>
      </c>
      <c r="K65" t="str">
        <f>'Oversigt anlægsaktiv'!K65</f>
        <v>6027</v>
      </c>
      <c r="L65" s="312">
        <f>'Oversigt anlægsaktiv'!L65</f>
        <v>41927</v>
      </c>
      <c r="M65" s="56">
        <f>'Oversigt anlægsaktiv'!M65</f>
        <v>3878107.8</v>
      </c>
      <c r="N65" s="56">
        <f>'Oversigt anlægsaktiv'!N65</f>
        <v>0</v>
      </c>
      <c r="O65" s="322" t="str">
        <f t="shared" si="0"/>
        <v>54350</v>
      </c>
      <c r="P65" s="322">
        <f t="shared" si="1"/>
        <v>0</v>
      </c>
      <c r="Q65" s="337" t="str">
        <f t="shared" si="2"/>
        <v>10</v>
      </c>
    </row>
    <row r="66" spans="1:17" x14ac:dyDescent="0.35">
      <c r="A66" s="320" t="str">
        <f>'Oversigt anlægsaktiv'!A66</f>
        <v>54350-UK95</v>
      </c>
      <c r="B66" t="str">
        <f>'Oversigt anlægsaktiv'!B66</f>
        <v>Imaging ande fabrication of nano-scale structures</v>
      </c>
      <c r="C66" t="str">
        <f>'Oversigt anlægsaktiv'!C66</f>
        <v>74075</v>
      </c>
      <c r="D66" t="str">
        <f>'Oversigt anlægsaktiv'!D66</f>
        <v>Arkadiusz Jarosław Goszczak</v>
      </c>
      <c r="E66" t="str">
        <f>'Oversigt anlægsaktiv'!E66</f>
        <v>10 ÅR</v>
      </c>
      <c r="F66" t="str">
        <f>'Oversigt anlægsaktiv'!F66</f>
        <v>44003 SDU Microtechnology</v>
      </c>
      <c r="G66" t="str">
        <f>'Oversigt anlægsaktiv'!G66</f>
        <v>Alsion 2, 6400 Sønderborg</v>
      </c>
      <c r="H66" t="str">
        <f>'Oversigt anlægsaktiv'!H66</f>
        <v>J0-13 ORION</v>
      </c>
      <c r="I66" t="str">
        <f>'Oversigt anlægsaktiv'!I66</f>
        <v>Carl Zeiss</v>
      </c>
      <c r="J66" t="str">
        <f>'Oversigt anlægsaktiv'!J66</f>
        <v>N/A</v>
      </c>
      <c r="K66" t="str">
        <f>'Oversigt anlægsaktiv'!K66</f>
        <v>6027</v>
      </c>
      <c r="L66" s="312">
        <f>'Oversigt anlægsaktiv'!L66</f>
        <v>41927</v>
      </c>
      <c r="M66" s="56">
        <f>'Oversigt anlægsaktiv'!M66</f>
        <v>6400000</v>
      </c>
      <c r="N66" s="56">
        <f>'Oversigt anlægsaktiv'!N66</f>
        <v>0</v>
      </c>
      <c r="O66" s="322" t="str">
        <f t="shared" si="0"/>
        <v>54350</v>
      </c>
      <c r="P66" s="322">
        <f t="shared" si="1"/>
        <v>1</v>
      </c>
      <c r="Q66" s="337" t="str">
        <f t="shared" si="2"/>
        <v>10</v>
      </c>
    </row>
    <row r="67" spans="1:17" x14ac:dyDescent="0.35">
      <c r="A67" s="320" t="str">
        <f>'Oversigt anlægsaktiv'!A67</f>
        <v>54377-UK10-101</v>
      </c>
      <c r="B67" t="str">
        <f>'Oversigt anlægsaktiv'!B67</f>
        <v>Cell disruptor</v>
      </c>
      <c r="C67" t="str">
        <f>'Oversigt anlægsaktiv'!C67</f>
        <v>-</v>
      </c>
      <c r="D67" t="str">
        <f>'Oversigt anlægsaktiv'!D67</f>
        <v>Tina Kronborg</v>
      </c>
      <c r="E67" t="str">
        <f>'Oversigt anlægsaktiv'!E67</f>
        <v>10 ÅR</v>
      </c>
      <c r="F67" t="str">
        <f>'Oversigt anlægsaktiv'!F67</f>
        <v>31000 Institut for Biokemi og Molekylær Biologi</v>
      </c>
      <c r="G67" t="str">
        <f>'Oversigt anlægsaktiv'!G67</f>
        <v>Campusvej 55, 5230 Odense M</v>
      </c>
      <c r="H67" t="str">
        <f>'Oversigt anlægsaktiv'!H67</f>
        <v>V16-510a-1</v>
      </c>
      <c r="I67" t="str">
        <f>'Oversigt anlægsaktiv'!I67</f>
        <v>Constant Systems Ltd</v>
      </c>
      <c r="J67" t="str">
        <f>'Oversigt anlægsaktiv'!J67</f>
        <v>CD-012</v>
      </c>
      <c r="K67" t="str">
        <f>'Oversigt anlægsaktiv'!K67</f>
        <v>N/A</v>
      </c>
      <c r="L67" s="312">
        <f>'Oversigt anlægsaktiv'!L67</f>
        <v>42078</v>
      </c>
      <c r="M67" s="56">
        <f>'Oversigt anlægsaktiv'!M67</f>
        <v>11154.42</v>
      </c>
      <c r="N67" s="56">
        <f>'Oversigt anlægsaktiv'!N67</f>
        <v>0</v>
      </c>
      <c r="O67" s="322" t="str">
        <f t="shared" si="0"/>
        <v>54377</v>
      </c>
      <c r="P67" s="322">
        <f t="shared" si="1"/>
        <v>0</v>
      </c>
      <c r="Q67" s="337" t="str">
        <f t="shared" si="2"/>
        <v>10</v>
      </c>
    </row>
    <row r="68" spans="1:17" x14ac:dyDescent="0.35">
      <c r="A68" s="320" t="str">
        <f>'Oversigt anlægsaktiv'!A68</f>
        <v>54377-UK10-310</v>
      </c>
      <c r="B68" t="str">
        <f>'Oversigt anlægsaktiv'!B68</f>
        <v>Cell disruptor</v>
      </c>
      <c r="C68" t="str">
        <f>'Oversigt anlægsaktiv'!C68</f>
        <v>-</v>
      </c>
      <c r="D68" t="str">
        <f>'Oversigt anlægsaktiv'!D68</f>
        <v>Tina Kronborg</v>
      </c>
      <c r="E68" t="str">
        <f>'Oversigt anlægsaktiv'!E68</f>
        <v>10 ÅR</v>
      </c>
      <c r="F68" t="str">
        <f>'Oversigt anlægsaktiv'!F68</f>
        <v>31000 Institut for Biokemi og Molekylær Biologi</v>
      </c>
      <c r="G68" t="str">
        <f>'Oversigt anlægsaktiv'!G68</f>
        <v>Campusvej 55, 5230 Odense M</v>
      </c>
      <c r="H68" t="str">
        <f>'Oversigt anlægsaktiv'!H68</f>
        <v>V16-510a-1</v>
      </c>
      <c r="I68" t="str">
        <f>'Oversigt anlægsaktiv'!I68</f>
        <v>Constant Systems Ltd.</v>
      </c>
      <c r="J68" t="str">
        <f>'Oversigt anlægsaktiv'!J68</f>
        <v>CD-012</v>
      </c>
      <c r="K68" t="str">
        <f>'Oversigt anlægsaktiv'!K68</f>
        <v>N/A</v>
      </c>
      <c r="L68" s="312">
        <f>'Oversigt anlægsaktiv'!L68</f>
        <v>42078</v>
      </c>
      <c r="M68" s="56">
        <f>'Oversigt anlægsaktiv'!M68</f>
        <v>94796.87</v>
      </c>
      <c r="N68" s="56">
        <f>'Oversigt anlægsaktiv'!N68</f>
        <v>0</v>
      </c>
      <c r="O68" s="322" t="str">
        <f t="shared" si="0"/>
        <v>54377</v>
      </c>
      <c r="P68" s="322">
        <f t="shared" si="1"/>
        <v>0</v>
      </c>
      <c r="Q68" s="337" t="str">
        <f t="shared" si="2"/>
        <v>10</v>
      </c>
    </row>
    <row r="69" spans="1:17" x14ac:dyDescent="0.35">
      <c r="A69" s="320" t="str">
        <f>'Oversigt anlægsaktiv'!A69</f>
        <v>54377-UK95</v>
      </c>
      <c r="B69" t="str">
        <f>'Oversigt anlægsaktiv'!B69</f>
        <v>Cell disruptor</v>
      </c>
      <c r="C69" t="str">
        <f>'Oversigt anlægsaktiv'!C69</f>
        <v>13606+73519</v>
      </c>
      <c r="D69" t="str">
        <f>'Oversigt anlægsaktiv'!D69</f>
        <v>Tina Kronborg</v>
      </c>
      <c r="E69" t="str">
        <f>'Oversigt anlægsaktiv'!E69</f>
        <v>10 ÅR</v>
      </c>
      <c r="F69" t="str">
        <f>'Oversigt anlægsaktiv'!F69</f>
        <v>31000 Institut for Biokemi og Molekylær Biologi</v>
      </c>
      <c r="G69" t="str">
        <f>'Oversigt anlægsaktiv'!G69</f>
        <v>Campusvej 55, 5230 Odense M</v>
      </c>
      <c r="H69" t="str">
        <f>'Oversigt anlægsaktiv'!H69</f>
        <v>V16-510a-1</v>
      </c>
      <c r="I69" t="str">
        <f>'Oversigt anlægsaktiv'!I69</f>
        <v>Constant Systems Ltd.</v>
      </c>
      <c r="J69" t="str">
        <f>'Oversigt anlægsaktiv'!J69</f>
        <v>CD-012</v>
      </c>
      <c r="K69" t="str">
        <f>'Oversigt anlægsaktiv'!K69</f>
        <v>N/A</v>
      </c>
      <c r="L69" s="312">
        <f>'Oversigt anlægsaktiv'!L69</f>
        <v>42078</v>
      </c>
      <c r="M69" s="56">
        <f>'Oversigt anlægsaktiv'!M69</f>
        <v>50858.71</v>
      </c>
      <c r="N69" s="56">
        <f>'Oversigt anlægsaktiv'!N69</f>
        <v>0</v>
      </c>
      <c r="O69" s="322" t="str">
        <f t="shared" si="0"/>
        <v>54377</v>
      </c>
      <c r="P69" s="322">
        <f t="shared" si="1"/>
        <v>1</v>
      </c>
      <c r="Q69" s="337" t="str">
        <f t="shared" si="2"/>
        <v>10</v>
      </c>
    </row>
    <row r="70" spans="1:17" x14ac:dyDescent="0.35">
      <c r="A70" s="320" t="str">
        <f>'Oversigt anlægsaktiv'!A70</f>
        <v>54384-UK10</v>
      </c>
      <c r="B70" t="str">
        <f>'Oversigt anlægsaktiv'!B70</f>
        <v>Ultracentrifuge</v>
      </c>
      <c r="C70" t="str">
        <f>'Oversigt anlægsaktiv'!C70</f>
        <v>-</v>
      </c>
      <c r="D70" t="str">
        <f>'Oversigt anlægsaktiv'!D70</f>
        <v>Ronni Nielsen</v>
      </c>
      <c r="E70" t="str">
        <f>'Oversigt anlægsaktiv'!E70</f>
        <v>10 ÅR</v>
      </c>
      <c r="F70" t="str">
        <f>'Oversigt anlægsaktiv'!F70</f>
        <v>31000 Institut for Biokemi og Molekylær Biologi</v>
      </c>
      <c r="G70" t="str">
        <f>'Oversigt anlægsaktiv'!G70</f>
        <v>Campusvej 55, 5230 Odense M</v>
      </c>
      <c r="H70" t="str">
        <f>'Oversigt anlægsaktiv'!H70</f>
        <v>V18-501-2</v>
      </c>
      <c r="I70" t="str">
        <f>'Oversigt anlægsaktiv'!I70</f>
        <v>Thermo Scientific</v>
      </c>
      <c r="J70" t="str">
        <f>'Oversigt anlægsaktiv'!J70</f>
        <v>WX 80 Plus Ultraspeed</v>
      </c>
      <c r="K70" t="str">
        <f>'Oversigt anlægsaktiv'!K70</f>
        <v>41753814</v>
      </c>
      <c r="L70" s="312">
        <f>'Oversigt anlægsaktiv'!L70</f>
        <v>42069</v>
      </c>
      <c r="M70" s="56">
        <f>'Oversigt anlægsaktiv'!M70</f>
        <v>227000</v>
      </c>
      <c r="N70" s="56">
        <f>'Oversigt anlægsaktiv'!N70</f>
        <v>0</v>
      </c>
      <c r="O70" s="322" t="str">
        <f t="shared" si="0"/>
        <v>54384</v>
      </c>
      <c r="P70" s="322">
        <f t="shared" si="1"/>
        <v>0</v>
      </c>
      <c r="Q70" s="337" t="str">
        <f t="shared" si="2"/>
        <v>10</v>
      </c>
    </row>
    <row r="71" spans="1:17" x14ac:dyDescent="0.35">
      <c r="A71" s="320" t="str">
        <f>'Oversigt anlægsaktiv'!A71</f>
        <v>54384-UK95</v>
      </c>
      <c r="B71" t="str">
        <f>'Oversigt anlægsaktiv'!B71</f>
        <v>Ultracentrifuge</v>
      </c>
      <c r="C71" t="str">
        <f>'Oversigt anlægsaktiv'!C71</f>
        <v>23459</v>
      </c>
      <c r="D71" t="str">
        <f>'Oversigt anlægsaktiv'!D71</f>
        <v>Ronni Nielsen</v>
      </c>
      <c r="E71" t="str">
        <f>'Oversigt anlægsaktiv'!E71</f>
        <v>10 ÅR</v>
      </c>
      <c r="F71" t="str">
        <f>'Oversigt anlægsaktiv'!F71</f>
        <v>31000 Institut for Biokemi og Molekylær Biologi</v>
      </c>
      <c r="G71" t="str">
        <f>'Oversigt anlægsaktiv'!G71</f>
        <v>Campusvej 55, 5230 Odense M</v>
      </c>
      <c r="H71" t="str">
        <f>'Oversigt anlægsaktiv'!H71</f>
        <v>V18-501-2</v>
      </c>
      <c r="I71" t="str">
        <f>'Oversigt anlægsaktiv'!I71</f>
        <v>Thermo Scientific</v>
      </c>
      <c r="J71" t="str">
        <f>'Oversigt anlægsaktiv'!J71</f>
        <v>WX 80 Plus Ultraspeed</v>
      </c>
      <c r="K71" t="str">
        <f>'Oversigt anlægsaktiv'!K71</f>
        <v>41753814</v>
      </c>
      <c r="L71" s="312">
        <f>'Oversigt anlægsaktiv'!L71</f>
        <v>42069</v>
      </c>
      <c r="M71" s="56">
        <f>'Oversigt anlægsaktiv'!M71</f>
        <v>5000</v>
      </c>
      <c r="N71" s="56">
        <f>'Oversigt anlægsaktiv'!N71</f>
        <v>0</v>
      </c>
      <c r="O71" s="322" t="str">
        <f t="shared" si="0"/>
        <v>54384</v>
      </c>
      <c r="P71" s="322">
        <f t="shared" si="1"/>
        <v>1</v>
      </c>
      <c r="Q71" s="337" t="str">
        <f t="shared" si="2"/>
        <v>10</v>
      </c>
    </row>
    <row r="72" spans="1:17" x14ac:dyDescent="0.35">
      <c r="A72" s="320" t="str">
        <f>'Oversigt anlægsaktiv'!A72</f>
        <v>54394-UK10</v>
      </c>
      <c r="B72" t="str">
        <f>'Oversigt anlægsaktiv'!B72</f>
        <v>HPLC med fluorescens dektektor</v>
      </c>
      <c r="C72" t="str">
        <f>'Oversigt anlægsaktiv'!C72</f>
        <v>-</v>
      </c>
      <c r="D72" t="str">
        <f>'Oversigt anlægsaktiv'!D72</f>
        <v>Nils Joakim K. Færgeman</v>
      </c>
      <c r="E72" t="str">
        <f>'Oversigt anlægsaktiv'!E72</f>
        <v>7 ÅR</v>
      </c>
      <c r="F72" t="str">
        <f>'Oversigt anlægsaktiv'!F72</f>
        <v>31000 Institut for Biokemi og Molekylær Biologi</v>
      </c>
      <c r="G72" t="str">
        <f>'Oversigt anlægsaktiv'!G72</f>
        <v>Campusvej 55, 5230 Odense M</v>
      </c>
      <c r="H72" t="str">
        <f>'Oversigt anlægsaktiv'!H72</f>
        <v>M3 LAB V15-408B-1</v>
      </c>
      <c r="I72" t="str">
        <f>'Oversigt anlægsaktiv'!I72</f>
        <v>Agilent Technologies</v>
      </c>
      <c r="J72" t="str">
        <f>'Oversigt anlægsaktiv'!J72</f>
        <v>G4226A sampler,G4204A+fle</v>
      </c>
      <c r="K72" t="str">
        <f>'Oversigt anlægsaktiv'!K72</f>
        <v>DEBAK03754,DEBAN00932,DEBAC06881,DE</v>
      </c>
      <c r="L72" s="312">
        <f>'Oversigt anlægsaktiv'!L72</f>
        <v>42069</v>
      </c>
      <c r="M72" s="56">
        <f>'Oversigt anlægsaktiv'!M72</f>
        <v>67001.81</v>
      </c>
      <c r="N72" s="56">
        <f>'Oversigt anlægsaktiv'!N72</f>
        <v>0</v>
      </c>
      <c r="O72" s="322" t="str">
        <f t="shared" si="0"/>
        <v>54394</v>
      </c>
      <c r="P72" s="322">
        <f t="shared" si="1"/>
        <v>0</v>
      </c>
      <c r="Q72" s="337" t="str">
        <f t="shared" si="2"/>
        <v>7</v>
      </c>
    </row>
    <row r="73" spans="1:17" x14ac:dyDescent="0.35">
      <c r="A73" s="320" t="str">
        <f>'Oversigt anlægsaktiv'!A73</f>
        <v>54394-UK95</v>
      </c>
      <c r="B73" t="str">
        <f>'Oversigt anlægsaktiv'!B73</f>
        <v>HPLC med fluorenscens dektektor</v>
      </c>
      <c r="C73" t="str">
        <f>'Oversigt anlægsaktiv'!C73</f>
        <v>73015</v>
      </c>
      <c r="D73" t="str">
        <f>'Oversigt anlægsaktiv'!D73</f>
        <v>Nils Joakim K. Færgeman</v>
      </c>
      <c r="E73" t="str">
        <f>'Oversigt anlægsaktiv'!E73</f>
        <v>7 ÅR</v>
      </c>
      <c r="F73" t="str">
        <f>'Oversigt anlægsaktiv'!F73</f>
        <v>31000 Institut for Biokemi og Molekylær Biologi</v>
      </c>
      <c r="G73" t="str">
        <f>'Oversigt anlægsaktiv'!G73</f>
        <v>Campusvej 55, 5230 Odense M</v>
      </c>
      <c r="H73" t="str">
        <f>'Oversigt anlægsaktiv'!H73</f>
        <v>M3 LAB V15-408B-1</v>
      </c>
      <c r="I73" t="str">
        <f>'Oversigt anlægsaktiv'!I73</f>
        <v>Agilent technologies</v>
      </c>
      <c r="J73" t="str">
        <f>'Oversigt anlægsaktiv'!J73</f>
        <v>G4226A Sampler, G4204A Qv</v>
      </c>
      <c r="K73" t="str">
        <f>'Oversigt anlægsaktiv'!K73</f>
        <v>DEBAK03754,DEBAN00932,DEBAC06881+</v>
      </c>
      <c r="L73" s="312">
        <f>'Oversigt anlægsaktiv'!L73</f>
        <v>42069</v>
      </c>
      <c r="M73" s="56">
        <f>'Oversigt anlægsaktiv'!M73</f>
        <v>305023.68</v>
      </c>
      <c r="N73" s="56">
        <f>'Oversigt anlægsaktiv'!N73</f>
        <v>0</v>
      </c>
      <c r="O73" s="322" t="str">
        <f t="shared" si="0"/>
        <v>54394</v>
      </c>
      <c r="P73" s="322">
        <f t="shared" si="1"/>
        <v>1</v>
      </c>
      <c r="Q73" s="337" t="str">
        <f t="shared" si="2"/>
        <v>7</v>
      </c>
    </row>
    <row r="74" spans="1:17" x14ac:dyDescent="0.35">
      <c r="A74" s="320" t="str">
        <f>'Oversigt anlægsaktiv'!A74</f>
        <v>54402-UK10</v>
      </c>
      <c r="B74" t="str">
        <f>'Oversigt anlægsaktiv'!B74</f>
        <v>Aminosyreanalysator</v>
      </c>
      <c r="C74" t="str">
        <f>'Oversigt anlægsaktiv'!C74</f>
        <v>-</v>
      </c>
      <c r="D74" t="str">
        <f>'Oversigt anlægsaktiv'!D74</f>
        <v>Peter Højrup</v>
      </c>
      <c r="E74" t="str">
        <f>'Oversigt anlægsaktiv'!E74</f>
        <v>10 ÅR</v>
      </c>
      <c r="F74" t="str">
        <f>'Oversigt anlægsaktiv'!F74</f>
        <v>31000 Institut for Biokemi og Molekylær Biologi</v>
      </c>
      <c r="G74" t="str">
        <f>'Oversigt anlægsaktiv'!G74</f>
        <v>Campusvej 55, 5230 Odense M</v>
      </c>
      <c r="H74" t="str">
        <f>'Oversigt anlægsaktiv'!H74</f>
        <v>V11-510b-2</v>
      </c>
      <c r="I74" t="str">
        <f>'Oversigt anlægsaktiv'!I74</f>
        <v>Biochrom UK</v>
      </c>
      <c r="J74" t="str">
        <f>'Oversigt anlægsaktiv'!J74</f>
        <v>30+ AAA Biochrom</v>
      </c>
      <c r="K74" t="str">
        <f>'Oversigt anlægsaktiv'!K74</f>
        <v>-</v>
      </c>
      <c r="L74" s="312">
        <f>'Oversigt anlægsaktiv'!L74</f>
        <v>42088</v>
      </c>
      <c r="M74" s="56">
        <f>'Oversigt anlægsaktiv'!M74</f>
        <v>85000</v>
      </c>
      <c r="N74" s="56">
        <f>'Oversigt anlægsaktiv'!N74</f>
        <v>0</v>
      </c>
      <c r="O74" s="322" t="str">
        <f t="shared" si="0"/>
        <v>54402</v>
      </c>
      <c r="P74" s="322">
        <f t="shared" si="1"/>
        <v>0</v>
      </c>
      <c r="Q74" s="337" t="str">
        <f t="shared" si="2"/>
        <v>10</v>
      </c>
    </row>
    <row r="75" spans="1:17" x14ac:dyDescent="0.35">
      <c r="A75" s="320" t="str">
        <f>'Oversigt anlægsaktiv'!A75</f>
        <v>54402-UK95</v>
      </c>
      <c r="B75" t="str">
        <f>'Oversigt anlægsaktiv'!B75</f>
        <v>Aminosyreanalysator</v>
      </c>
      <c r="C75" t="str">
        <f>'Oversigt anlægsaktiv'!C75</f>
        <v>53167+73056+23541</v>
      </c>
      <c r="D75" t="str">
        <f>'Oversigt anlægsaktiv'!D75</f>
        <v>Peter Højrup</v>
      </c>
      <c r="E75" t="str">
        <f>'Oversigt anlægsaktiv'!E75</f>
        <v>10 ÅR</v>
      </c>
      <c r="F75" t="str">
        <f>'Oversigt anlægsaktiv'!F75</f>
        <v>31000 Institut for Biokemi og Molekylær Biologi</v>
      </c>
      <c r="G75" t="str">
        <f>'Oversigt anlægsaktiv'!G75</f>
        <v>Campusvej 55, 5230 Odense M</v>
      </c>
      <c r="H75" t="str">
        <f>'Oversigt anlægsaktiv'!H75</f>
        <v>V11-510b-2</v>
      </c>
      <c r="I75" t="str">
        <f>'Oversigt anlægsaktiv'!I75</f>
        <v>Biochrom UK</v>
      </c>
      <c r="J75" t="str">
        <f>'Oversigt anlægsaktiv'!J75</f>
        <v>30+ AAA Biochrom</v>
      </c>
      <c r="K75" t="str">
        <f>'Oversigt anlægsaktiv'!K75</f>
        <v>-</v>
      </c>
      <c r="L75" s="312">
        <f>'Oversigt anlægsaktiv'!L75</f>
        <v>42088</v>
      </c>
      <c r="M75" s="56">
        <f>'Oversigt anlægsaktiv'!M75</f>
        <v>577470.30000000005</v>
      </c>
      <c r="N75" s="56">
        <f>'Oversigt anlægsaktiv'!N75</f>
        <v>0</v>
      </c>
      <c r="O75" s="322" t="str">
        <f t="shared" ref="O75:O138" si="3">IFERROR(_xlfn.TEXTBEFORE(A75, "-"), A75)</f>
        <v>54402</v>
      </c>
      <c r="P75" s="322">
        <f t="shared" ref="P75:P138" si="4">IF(C75="-",0,1)</f>
        <v>1</v>
      </c>
      <c r="Q75" s="337" t="str">
        <f t="shared" ref="Q75:Q138" si="5">IFERROR(_xlfn.TEXTBEFORE(E75, " "), E75)</f>
        <v>10</v>
      </c>
    </row>
    <row r="76" spans="1:17" x14ac:dyDescent="0.35">
      <c r="A76" s="320" t="str">
        <f>'Oversigt anlægsaktiv'!A76</f>
        <v>54407-UK10-305</v>
      </c>
      <c r="B76" t="str">
        <f>'Oversigt anlægsaktiv'!B76</f>
        <v>Nyt Dobbeltlaboriatorie FKF</v>
      </c>
      <c r="C76" t="str">
        <f>'Oversigt anlægsaktiv'!C76</f>
        <v>-</v>
      </c>
      <c r="D76" t="str">
        <f>'Oversigt anlægsaktiv'!D76</f>
        <v>Frants Roager Lauritsen</v>
      </c>
      <c r="E76" t="str">
        <f>'Oversigt anlægsaktiv'!E76</f>
        <v>10 ÅR</v>
      </c>
      <c r="F76" t="str">
        <f>'Oversigt anlægsaktiv'!F76</f>
        <v>30500 Institut for Fysik, Kemi og Farmaci</v>
      </c>
      <c r="G76" t="str">
        <f>'Oversigt anlægsaktiv'!G76</f>
        <v>Campusvej 55, 5230 Odense M</v>
      </c>
      <c r="H76" t="str">
        <f>'Oversigt anlægsaktiv'!H76</f>
        <v>Ø11-501-2</v>
      </c>
      <c r="I76" t="str">
        <f>'Oversigt anlægsaktiv'!I76</f>
        <v>Flere</v>
      </c>
      <c r="J76" t="str">
        <f>'Oversigt anlægsaktiv'!J76</f>
        <v>Flere</v>
      </c>
      <c r="K76" t="str">
        <f>'Oversigt anlægsaktiv'!K76</f>
        <v>Flere</v>
      </c>
      <c r="L76" s="312">
        <f>'Oversigt anlægsaktiv'!L76</f>
        <v>42156</v>
      </c>
      <c r="M76" s="56">
        <f>'Oversigt anlægsaktiv'!M76</f>
        <v>400000</v>
      </c>
      <c r="N76" s="56">
        <f>'Oversigt anlægsaktiv'!N76</f>
        <v>0</v>
      </c>
      <c r="O76" s="322" t="str">
        <f t="shared" si="3"/>
        <v>54407</v>
      </c>
      <c r="P76" s="322">
        <f t="shared" si="4"/>
        <v>0</v>
      </c>
      <c r="Q76" s="337" t="str">
        <f t="shared" si="5"/>
        <v>10</v>
      </c>
    </row>
    <row r="77" spans="1:17" x14ac:dyDescent="0.35">
      <c r="A77" s="320" t="str">
        <f>'Oversigt anlægsaktiv'!A77</f>
        <v>54407-UK10-904</v>
      </c>
      <c r="B77" t="str">
        <f>'Oversigt anlægsaktiv'!B77</f>
        <v>Nyt dobbeltlaboratorie FKF</v>
      </c>
      <c r="C77" t="str">
        <f>'Oversigt anlægsaktiv'!C77</f>
        <v>-</v>
      </c>
      <c r="D77" t="str">
        <f>'Oversigt anlægsaktiv'!D77</f>
        <v>Henrik Mørkenborg Ravn</v>
      </c>
      <c r="E77" t="str">
        <f>'Oversigt anlægsaktiv'!E77</f>
        <v>10 ÅR</v>
      </c>
      <c r="F77" t="str">
        <f>'Oversigt anlægsaktiv'!F77</f>
        <v>30500 Institut for Fysik, Kemi og Farmaci</v>
      </c>
      <c r="G77" t="str">
        <f>'Oversigt anlægsaktiv'!G77</f>
        <v>Campusvej 55, 5230 Odense M</v>
      </c>
      <c r="H77" t="str">
        <f>'Oversigt anlægsaktiv'!H77</f>
        <v>Ø11-501-2</v>
      </c>
      <c r="I77" t="str">
        <f>'Oversigt anlægsaktiv'!I77</f>
        <v>Flere</v>
      </c>
      <c r="J77" t="str">
        <f>'Oversigt anlægsaktiv'!J77</f>
        <v>Flere</v>
      </c>
      <c r="K77" t="str">
        <f>'Oversigt anlægsaktiv'!K77</f>
        <v>Flere</v>
      </c>
      <c r="L77" s="312">
        <f>'Oversigt anlægsaktiv'!L77</f>
        <v>42156</v>
      </c>
      <c r="M77" s="56">
        <f>'Oversigt anlægsaktiv'!M77</f>
        <v>382759.17</v>
      </c>
      <c r="N77" s="56">
        <f>'Oversigt anlægsaktiv'!N77</f>
        <v>0</v>
      </c>
      <c r="O77" s="322" t="str">
        <f t="shared" si="3"/>
        <v>54407</v>
      </c>
      <c r="P77" s="322">
        <f t="shared" si="4"/>
        <v>0</v>
      </c>
      <c r="Q77" s="337" t="str">
        <f t="shared" si="5"/>
        <v>10</v>
      </c>
    </row>
    <row r="78" spans="1:17" x14ac:dyDescent="0.35">
      <c r="A78" s="320" t="str">
        <f>'Oversigt anlægsaktiv'!A78</f>
        <v>54421-UK10</v>
      </c>
      <c r="B78" t="str">
        <f>'Oversigt anlægsaktiv'!B78</f>
        <v>Rotationsmikrotom til skæring af væv</v>
      </c>
      <c r="C78" t="str">
        <f>'Oversigt anlægsaktiv'!C78</f>
        <v>-</v>
      </c>
      <c r="D78" t="str">
        <f>'Oversigt anlægsaktiv'!D78</f>
        <v>Inger Nissen</v>
      </c>
      <c r="E78" t="str">
        <f>'Oversigt anlægsaktiv'!E78</f>
        <v>10 ÅR</v>
      </c>
      <c r="F78" t="str">
        <f>'Oversigt anlægsaktiv'!F78</f>
        <v>10203 Kardiovaskulær &amp; Renalforskning</v>
      </c>
      <c r="G78" t="str">
        <f>'Oversigt anlægsaktiv'!G78</f>
        <v>Campusvej 55, 5230 Odense M</v>
      </c>
      <c r="H78" t="str">
        <f>'Oversigt anlægsaktiv'!H78</f>
        <v>V17-707a-1</v>
      </c>
      <c r="I78" t="str">
        <f>'Oversigt anlægsaktiv'!I78</f>
        <v>Thermo Scintific</v>
      </c>
      <c r="J78" t="str">
        <f>'Oversigt anlægsaktiv'!J78</f>
        <v>HM 355S</v>
      </c>
      <c r="K78" t="str">
        <f>'Oversigt anlægsaktiv'!K78</f>
        <v>S/N 14120965</v>
      </c>
      <c r="L78" s="312">
        <f>'Oversigt anlægsaktiv'!L78</f>
        <v>42073</v>
      </c>
      <c r="M78" s="56">
        <f>'Oversigt anlægsaktiv'!M78</f>
        <v>16682</v>
      </c>
      <c r="N78" s="56">
        <f>'Oversigt anlægsaktiv'!N78</f>
        <v>0</v>
      </c>
      <c r="O78" s="322" t="str">
        <f t="shared" si="3"/>
        <v>54421</v>
      </c>
      <c r="P78" s="322">
        <f t="shared" si="4"/>
        <v>0</v>
      </c>
      <c r="Q78" s="337" t="str">
        <f t="shared" si="5"/>
        <v>10</v>
      </c>
    </row>
    <row r="79" spans="1:17" x14ac:dyDescent="0.35">
      <c r="A79" s="320" t="str">
        <f>'Oversigt anlægsaktiv'!A79</f>
        <v>54421-UK95</v>
      </c>
      <c r="B79" t="str">
        <f>'Oversigt anlægsaktiv'!B79</f>
        <v>Rotationsmikrotom til skæring af væv</v>
      </c>
      <c r="C79" t="str">
        <f>'Oversigt anlægsaktiv'!C79</f>
        <v>21002+12084+12741/45+214+flere</v>
      </c>
      <c r="D79" t="str">
        <f>'Oversigt anlægsaktiv'!D79</f>
        <v>Inger Nissen</v>
      </c>
      <c r="E79" t="str">
        <f>'Oversigt anlægsaktiv'!E79</f>
        <v>10 ÅR</v>
      </c>
      <c r="F79" t="str">
        <f>'Oversigt anlægsaktiv'!F79</f>
        <v>10203 Kardiovaskulær &amp; Renalforskning</v>
      </c>
      <c r="G79" t="str">
        <f>'Oversigt anlægsaktiv'!G79</f>
        <v>Campusvej 55, 5230 Odense M</v>
      </c>
      <c r="H79" t="str">
        <f>'Oversigt anlægsaktiv'!H79</f>
        <v>V17-707a-1</v>
      </c>
      <c r="I79" t="str">
        <f>'Oversigt anlægsaktiv'!I79</f>
        <v>Thermo Scientific</v>
      </c>
      <c r="J79" t="str">
        <f>'Oversigt anlægsaktiv'!J79</f>
        <v>HM 355S</v>
      </c>
      <c r="K79" t="str">
        <f>'Oversigt anlægsaktiv'!K79</f>
        <v>S/N 14120965</v>
      </c>
      <c r="L79" s="312">
        <f>'Oversigt anlægsaktiv'!L79</f>
        <v>42073</v>
      </c>
      <c r="M79" s="56">
        <f>'Oversigt anlægsaktiv'!M79</f>
        <v>83482</v>
      </c>
      <c r="N79" s="56">
        <f>'Oversigt anlægsaktiv'!N79</f>
        <v>0</v>
      </c>
      <c r="O79" s="322" t="str">
        <f t="shared" si="3"/>
        <v>54421</v>
      </c>
      <c r="P79" s="322">
        <f t="shared" si="4"/>
        <v>1</v>
      </c>
      <c r="Q79" s="337" t="str">
        <f t="shared" si="5"/>
        <v>10</v>
      </c>
    </row>
    <row r="80" spans="1:17" x14ac:dyDescent="0.35">
      <c r="A80" s="320" t="str">
        <f>'Oversigt anlægsaktiv'!A80</f>
        <v>54430-UK10</v>
      </c>
      <c r="B80" t="str">
        <f>'Oversigt anlægsaktiv'!B80</f>
        <v>Fluidmekanisk laboratorieudstyr</v>
      </c>
      <c r="C80" t="str">
        <f>'Oversigt anlægsaktiv'!C80</f>
        <v>-</v>
      </c>
      <c r="D80" t="str">
        <f>'Oversigt anlægsaktiv'!D80</f>
        <v>Baris Burak Kanbur</v>
      </c>
      <c r="E80" t="str">
        <f>'Oversigt anlægsaktiv'!E80</f>
        <v>10 ÅR</v>
      </c>
      <c r="F80" t="str">
        <f>'Oversigt anlægsaktiv'!F80</f>
        <v>45004 SDU Mechanical Engineering</v>
      </c>
      <c r="G80" t="str">
        <f>'Oversigt anlægsaktiv'!G80</f>
        <v>Campusvej 55, 5230 Odense M</v>
      </c>
      <c r="H80" t="str">
        <f>'Oversigt anlægsaktiv'!H80</f>
        <v>Ø27-507-1</v>
      </c>
      <c r="I80" t="str">
        <f>'Oversigt anlægsaktiv'!I80</f>
        <v>TecQuipment, Bonsall Street, Long Eaton, Nottingham, England</v>
      </c>
      <c r="J80" t="str">
        <f>'Oversigt anlægsaktiv'!J80</f>
        <v>AF100 and H1D</v>
      </c>
      <c r="K80" t="str">
        <f>'Oversigt anlægsaktiv'!K80</f>
        <v>TQ191410-01 / TQ186750-008</v>
      </c>
      <c r="L80" s="312">
        <f>'Oversigt anlægsaktiv'!L80</f>
        <v>42339</v>
      </c>
      <c r="M80" s="56">
        <f>'Oversigt anlægsaktiv'!M80</f>
        <v>248847.03</v>
      </c>
      <c r="N80" s="56">
        <f>'Oversigt anlægsaktiv'!N80</f>
        <v>0</v>
      </c>
      <c r="O80" s="322" t="str">
        <f t="shared" si="3"/>
        <v>54430</v>
      </c>
      <c r="P80" s="322">
        <f t="shared" si="4"/>
        <v>0</v>
      </c>
      <c r="Q80" s="337" t="str">
        <f t="shared" si="5"/>
        <v>10</v>
      </c>
    </row>
    <row r="81" spans="1:17" x14ac:dyDescent="0.35">
      <c r="A81" s="320" t="str">
        <f>'Oversigt anlægsaktiv'!A81</f>
        <v>54430-UK95</v>
      </c>
      <c r="B81" t="str">
        <f>'Oversigt anlægsaktiv'!B81</f>
        <v>Fluidmekanisk laboratorieudstyr</v>
      </c>
      <c r="C81" t="str">
        <f>'Oversigt anlægsaktiv'!C81</f>
        <v>-</v>
      </c>
      <c r="D81" t="str">
        <f>'Oversigt anlægsaktiv'!D81</f>
        <v>Baris Burak Kanbur</v>
      </c>
      <c r="E81" t="str">
        <f>'Oversigt anlægsaktiv'!E81</f>
        <v>10 ÅR</v>
      </c>
      <c r="F81" t="str">
        <f>'Oversigt anlægsaktiv'!F81</f>
        <v>45004 SDU Mechanical Engineering</v>
      </c>
      <c r="G81" t="str">
        <f>'Oversigt anlægsaktiv'!G81</f>
        <v>Campusvej 55, 5230 Odense M</v>
      </c>
      <c r="H81" t="str">
        <f>'Oversigt anlægsaktiv'!H81</f>
        <v>Ø27-507-1</v>
      </c>
      <c r="I81" t="str">
        <f>'Oversigt anlægsaktiv'!I81</f>
        <v>TecQuipment, Bonsall Street, Long Eaton, Nottingham, England</v>
      </c>
      <c r="J81" t="str">
        <f>'Oversigt anlægsaktiv'!J81</f>
        <v>AF100 and H1D</v>
      </c>
      <c r="K81" t="str">
        <f>'Oversigt anlægsaktiv'!K81</f>
        <v>TQ191410-01 / TQ186750-008</v>
      </c>
      <c r="L81" s="312">
        <f>'Oversigt anlægsaktiv'!L81</f>
        <v>42339</v>
      </c>
      <c r="M81" s="56">
        <f>'Oversigt anlægsaktiv'!M81</f>
        <v>50000.03</v>
      </c>
      <c r="N81" s="56">
        <f>'Oversigt anlægsaktiv'!N81</f>
        <v>0</v>
      </c>
      <c r="O81" s="322" t="str">
        <f t="shared" si="3"/>
        <v>54430</v>
      </c>
      <c r="P81" s="322">
        <f t="shared" si="4"/>
        <v>0</v>
      </c>
      <c r="Q81" s="337" t="str">
        <f t="shared" si="5"/>
        <v>10</v>
      </c>
    </row>
    <row r="82" spans="1:17" x14ac:dyDescent="0.35">
      <c r="A82" s="320" t="str">
        <f>'Oversigt anlægsaktiv'!A82</f>
        <v>54439-UK10-420</v>
      </c>
      <c r="B82" t="str">
        <f>'Oversigt anlægsaktiv'!B82</f>
        <v>Gulvautoklave</v>
      </c>
      <c r="C82" t="str">
        <f>'Oversigt anlægsaktiv'!C82</f>
        <v>-</v>
      </c>
      <c r="D82" t="str">
        <f>'Oversigt anlægsaktiv'!D82</f>
        <v>Henrik Karring</v>
      </c>
      <c r="E82" t="str">
        <f>'Oversigt anlægsaktiv'!E82</f>
        <v>10 ÅR</v>
      </c>
      <c r="F82" t="str">
        <f>'Oversigt anlægsaktiv'!F82</f>
        <v>42003 SDU Biotechnology</v>
      </c>
      <c r="G82" t="str">
        <f>'Oversigt anlægsaktiv'!G82</f>
        <v>Campusvej 55, 5230 Odense M</v>
      </c>
      <c r="H82" t="str">
        <f>'Oversigt anlægsaktiv'!H82</f>
        <v>Ø33-511-1 FERMENTERING</v>
      </c>
      <c r="I82" t="str">
        <f>'Oversigt anlægsaktiv'!I82</f>
        <v>Steelco</v>
      </c>
      <c r="J82" t="str">
        <f>'Oversigt anlægsaktiv'!J82</f>
        <v>VS 3/1L</v>
      </c>
      <c r="K82" t="str">
        <f>'Oversigt anlægsaktiv'!K82</f>
        <v>10032</v>
      </c>
      <c r="L82" s="312">
        <f>'Oversigt anlægsaktiv'!L82</f>
        <v>42339</v>
      </c>
      <c r="M82" s="56">
        <f>'Oversigt anlægsaktiv'!M82</f>
        <v>168495.25</v>
      </c>
      <c r="N82" s="56">
        <f>'Oversigt anlægsaktiv'!N82</f>
        <v>0</v>
      </c>
      <c r="O82" s="322" t="str">
        <f t="shared" si="3"/>
        <v>54439</v>
      </c>
      <c r="P82" s="322">
        <f t="shared" si="4"/>
        <v>0</v>
      </c>
      <c r="Q82" s="337" t="str">
        <f t="shared" si="5"/>
        <v>10</v>
      </c>
    </row>
    <row r="83" spans="1:17" x14ac:dyDescent="0.35">
      <c r="A83" s="320" t="str">
        <f>'Oversigt anlægsaktiv'!A83</f>
        <v>54439-UK10-490</v>
      </c>
      <c r="B83" t="str">
        <f>'Oversigt anlægsaktiv'!B83</f>
        <v>Gulvautoklave</v>
      </c>
      <c r="C83" t="str">
        <f>'Oversigt anlægsaktiv'!C83</f>
        <v>-</v>
      </c>
      <c r="D83" t="str">
        <f>'Oversigt anlægsaktiv'!D83</f>
        <v>Henrik Karring</v>
      </c>
      <c r="E83" t="str">
        <f>'Oversigt anlægsaktiv'!E83</f>
        <v>10 ÅR</v>
      </c>
      <c r="F83" t="str">
        <f>'Oversigt anlægsaktiv'!F83</f>
        <v>42001 Institutsekretariat, IGT</v>
      </c>
      <c r="G83" t="str">
        <f>'Oversigt anlægsaktiv'!G83</f>
        <v>Campusvej 55, 5230 Odense M</v>
      </c>
      <c r="H83" t="str">
        <f>'Oversigt anlægsaktiv'!H83</f>
        <v>Ø33-511-1 Fermentering</v>
      </c>
      <c r="I83" t="str">
        <f>'Oversigt anlægsaktiv'!I83</f>
        <v>Steelco</v>
      </c>
      <c r="J83" t="str">
        <f>'Oversigt anlægsaktiv'!J83</f>
        <v>VS 3/1L</v>
      </c>
      <c r="K83" t="str">
        <f>'Oversigt anlægsaktiv'!K83</f>
        <v>10032</v>
      </c>
      <c r="L83" s="312">
        <f>'Oversigt anlægsaktiv'!L83</f>
        <v>42339</v>
      </c>
      <c r="M83" s="56">
        <f>'Oversigt anlægsaktiv'!M83</f>
        <v>150000</v>
      </c>
      <c r="N83" s="56">
        <f>'Oversigt anlægsaktiv'!N83</f>
        <v>0</v>
      </c>
      <c r="O83" s="322" t="str">
        <f t="shared" si="3"/>
        <v>54439</v>
      </c>
      <c r="P83" s="322">
        <f t="shared" si="4"/>
        <v>0</v>
      </c>
      <c r="Q83" s="337" t="str">
        <f t="shared" si="5"/>
        <v>10</v>
      </c>
    </row>
    <row r="84" spans="1:17" x14ac:dyDescent="0.35">
      <c r="A84" s="320" t="str">
        <f>'Oversigt anlægsaktiv'!A84</f>
        <v>54456-UK10</v>
      </c>
      <c r="B84" t="str">
        <f>'Oversigt anlægsaktiv'!B84</f>
        <v>Måling af vibrationer uden fysisk kontakt</v>
      </c>
      <c r="C84" t="str">
        <f>'Oversigt anlægsaktiv'!C84</f>
        <v>-</v>
      </c>
      <c r="D84" t="str">
        <f>'Oversigt anlægsaktiv'!D84</f>
        <v>Dina Stær Arengoth</v>
      </c>
      <c r="E84" t="str">
        <f>'Oversigt anlægsaktiv'!E84</f>
        <v>10 ÅR</v>
      </c>
      <c r="F84" t="str">
        <f>'Oversigt anlægsaktiv'!F84</f>
        <v>30607 Lyd og Adfærd</v>
      </c>
      <c r="G84" t="str">
        <f>'Oversigt anlægsaktiv'!G84</f>
        <v>Campusvej 55, 5230 Odense M</v>
      </c>
      <c r="H84" t="str">
        <f>'Oversigt anlægsaktiv'!H84</f>
        <v>V12-405-0</v>
      </c>
      <c r="I84" t="str">
        <f>'Oversigt anlægsaktiv'!I84</f>
        <v>Polytec GmbH</v>
      </c>
      <c r="J84" t="str">
        <f>'Oversigt anlægsaktiv'!J84</f>
        <v>33188/006</v>
      </c>
      <c r="K84" t="str">
        <f>'Oversigt anlægsaktiv'!K84</f>
        <v>SNO238231</v>
      </c>
      <c r="L84" s="312">
        <f>'Oversigt anlægsaktiv'!L84</f>
        <v>42389</v>
      </c>
      <c r="M84" s="56">
        <f>'Oversigt anlægsaktiv'!M84</f>
        <v>44100</v>
      </c>
      <c r="N84" s="56">
        <f>'Oversigt anlægsaktiv'!N84</f>
        <v>0</v>
      </c>
      <c r="O84" s="322" t="str">
        <f t="shared" si="3"/>
        <v>54456</v>
      </c>
      <c r="P84" s="322">
        <f t="shared" si="4"/>
        <v>0</v>
      </c>
      <c r="Q84" s="337" t="str">
        <f t="shared" si="5"/>
        <v>10</v>
      </c>
    </row>
    <row r="85" spans="1:17" x14ac:dyDescent="0.35">
      <c r="A85" s="320" t="str">
        <f>'Oversigt anlægsaktiv'!A85</f>
        <v>54456-UK95</v>
      </c>
      <c r="B85" t="str">
        <f>'Oversigt anlægsaktiv'!B85</f>
        <v>Måling af vibrationer uden fysisk kontakt</v>
      </c>
      <c r="C85" t="str">
        <f>'Oversigt anlægsaktiv'!C85</f>
        <v>23474</v>
      </c>
      <c r="D85" t="str">
        <f>'Oversigt anlægsaktiv'!D85</f>
        <v>Dina Stær Arengoth</v>
      </c>
      <c r="E85" t="str">
        <f>'Oversigt anlægsaktiv'!E85</f>
        <v>10 ÅR</v>
      </c>
      <c r="F85" t="str">
        <f>'Oversigt anlægsaktiv'!F85</f>
        <v>30607 Lyd og Adfærd</v>
      </c>
      <c r="G85" t="str">
        <f>'Oversigt anlægsaktiv'!G85</f>
        <v>Campusvej 55, 5230 Odense M</v>
      </c>
      <c r="H85" t="str">
        <f>'Oversigt anlægsaktiv'!H85</f>
        <v>V12-405-0</v>
      </c>
      <c r="I85" t="str">
        <f>'Oversigt anlægsaktiv'!I85</f>
        <v>Polytec GmbH</v>
      </c>
      <c r="J85" t="str">
        <f>'Oversigt anlægsaktiv'!J85</f>
        <v>33188/006</v>
      </c>
      <c r="K85" t="str">
        <f>'Oversigt anlægsaktiv'!K85</f>
        <v>SNO238231</v>
      </c>
      <c r="L85" s="312">
        <f>'Oversigt anlægsaktiv'!L85</f>
        <v>42389</v>
      </c>
      <c r="M85" s="56">
        <f>'Oversigt anlægsaktiv'!M85</f>
        <v>120100</v>
      </c>
      <c r="N85" s="56">
        <f>'Oversigt anlægsaktiv'!N85</f>
        <v>0</v>
      </c>
      <c r="O85" s="322" t="str">
        <f t="shared" si="3"/>
        <v>54456</v>
      </c>
      <c r="P85" s="322">
        <f t="shared" si="4"/>
        <v>1</v>
      </c>
      <c r="Q85" s="337" t="str">
        <f t="shared" si="5"/>
        <v>10</v>
      </c>
    </row>
    <row r="86" spans="1:17" x14ac:dyDescent="0.35">
      <c r="A86" s="320" t="str">
        <f>'Oversigt anlægsaktiv'!A86</f>
        <v>54520-UK10</v>
      </c>
      <c r="B86" t="str">
        <f>'Oversigt anlægsaktiv'!B86</f>
        <v>Målesystem til analysering af hydrodynamiske flowbevægelser</v>
      </c>
      <c r="C86" t="str">
        <f>'Oversigt anlægsaktiv'!C86</f>
        <v>-</v>
      </c>
      <c r="D86" t="str">
        <f>'Oversigt anlægsaktiv'!D86</f>
        <v>Baris Burak Kanbur</v>
      </c>
      <c r="E86" t="str">
        <f>'Oversigt anlægsaktiv'!E86</f>
        <v>5 ÅR</v>
      </c>
      <c r="F86" t="str">
        <f>'Oversigt anlægsaktiv'!F86</f>
        <v>45004 SDU Mechanical Engineering</v>
      </c>
      <c r="G86" t="str">
        <f>'Oversigt anlægsaktiv'!G86</f>
        <v>Campusvej 55, 5230 Odense M</v>
      </c>
      <c r="H86" t="str">
        <f>'Oversigt anlægsaktiv'!H86</f>
        <v>Ø26-600-1</v>
      </c>
      <c r="I86" t="str">
        <f>'Oversigt anlægsaktiv'!I86</f>
        <v>Armfield, Bridge House, West Street, Ringwood, England</v>
      </c>
      <c r="J86" t="str">
        <f>'Oversigt anlægsaktiv'!J86</f>
        <v>H41-2 - (H41-1W-LASER)</v>
      </c>
      <c r="K86" t="str">
        <f>'Oversigt anlægsaktiv'!K86</f>
        <v>417896-001 (418043-001)</v>
      </c>
      <c r="L86" s="312">
        <f>'Oversigt anlægsaktiv'!L86</f>
        <v>42644</v>
      </c>
      <c r="M86" s="56">
        <f>'Oversigt anlægsaktiv'!M86</f>
        <v>71625.77</v>
      </c>
      <c r="N86" s="56">
        <f>'Oversigt anlægsaktiv'!N86</f>
        <v>0</v>
      </c>
      <c r="O86" s="322" t="str">
        <f t="shared" si="3"/>
        <v>54520</v>
      </c>
      <c r="P86" s="322">
        <f t="shared" si="4"/>
        <v>0</v>
      </c>
      <c r="Q86" s="337" t="str">
        <f t="shared" si="5"/>
        <v>5</v>
      </c>
    </row>
    <row r="87" spans="1:17" x14ac:dyDescent="0.35">
      <c r="A87" s="320" t="str">
        <f>'Oversigt anlægsaktiv'!A87</f>
        <v>54520-UK95</v>
      </c>
      <c r="B87" t="str">
        <f>'Oversigt anlægsaktiv'!B87</f>
        <v>Målesystem til analysering af hydrodynamiske flowbevægelser</v>
      </c>
      <c r="C87" t="str">
        <f>'Oversigt anlægsaktiv'!C87</f>
        <v>74912</v>
      </c>
      <c r="D87" t="str">
        <f>'Oversigt anlægsaktiv'!D87</f>
        <v>Baris Burak Kanbur</v>
      </c>
      <c r="E87" t="str">
        <f>'Oversigt anlægsaktiv'!E87</f>
        <v>5 ÅR</v>
      </c>
      <c r="F87" t="str">
        <f>'Oversigt anlægsaktiv'!F87</f>
        <v>45004 SDU Mechanical Engineering</v>
      </c>
      <c r="G87" t="str">
        <f>'Oversigt anlægsaktiv'!G87</f>
        <v>Campusvej 55, 5230 Odense M</v>
      </c>
      <c r="H87" t="str">
        <f>'Oversigt anlægsaktiv'!H87</f>
        <v>Ø26-600-1</v>
      </c>
      <c r="I87" t="str">
        <f>'Oversigt anlægsaktiv'!I87</f>
        <v>Armfield, Bridge House, West Street, Ringwood, England</v>
      </c>
      <c r="J87" t="str">
        <f>'Oversigt anlægsaktiv'!J87</f>
        <v>H41-2 - (H41-1W-LASER)</v>
      </c>
      <c r="K87" t="str">
        <f>'Oversigt anlægsaktiv'!K87</f>
        <v>417896-001 (418043-001)</v>
      </c>
      <c r="L87" s="312">
        <f>'Oversigt anlægsaktiv'!L87</f>
        <v>42644</v>
      </c>
      <c r="M87" s="56">
        <f>'Oversigt anlægsaktiv'!M87</f>
        <v>74999.990000000005</v>
      </c>
      <c r="N87" s="56">
        <f>'Oversigt anlægsaktiv'!N87</f>
        <v>0</v>
      </c>
      <c r="O87" s="322" t="str">
        <f t="shared" si="3"/>
        <v>54520</v>
      </c>
      <c r="P87" s="322">
        <f t="shared" si="4"/>
        <v>1</v>
      </c>
      <c r="Q87" s="337" t="str">
        <f t="shared" si="5"/>
        <v>5</v>
      </c>
    </row>
    <row r="88" spans="1:17" x14ac:dyDescent="0.35">
      <c r="A88" s="320" t="str">
        <f>'Oversigt anlægsaktiv'!A88</f>
        <v>54524-UK10-305</v>
      </c>
      <c r="B88" t="str">
        <f>'Oversigt anlægsaktiv'!B88</f>
        <v>500 MHz NMR Spectrometer</v>
      </c>
      <c r="C88" t="str">
        <f>'Oversigt anlægsaktiv'!C88</f>
        <v>-</v>
      </c>
      <c r="D88" t="str">
        <f>'Oversigt anlægsaktiv'!D88</f>
        <v>Christian Brandt</v>
      </c>
      <c r="E88" t="str">
        <f>'Oversigt anlægsaktiv'!E88</f>
        <v>5 ÅR</v>
      </c>
      <c r="F88" t="str">
        <f>'Oversigt anlægsaktiv'!F88</f>
        <v>30500 Institut for Fysik, Kemi og Farmaci</v>
      </c>
      <c r="G88" t="str">
        <f>'Oversigt anlægsaktiv'!G88</f>
        <v>Campusvej 55, 5230 Odense M</v>
      </c>
      <c r="H88" t="str">
        <f>'Oversigt anlægsaktiv'!H88</f>
        <v>Ø11-506b-0</v>
      </c>
      <c r="I88" t="str">
        <f>'Oversigt anlægsaktiv'!I88</f>
        <v>JEOL</v>
      </c>
      <c r="J88" t="str">
        <f>'Oversigt anlægsaktiv'!J88</f>
        <v>Resonance NECZ500R</v>
      </c>
      <c r="K88" t="str">
        <f>'Oversigt anlægsaktiv'!K88</f>
        <v>NM1655000230023</v>
      </c>
      <c r="L88" s="312">
        <f>'Oversigt anlægsaktiv'!L88</f>
        <v>42607</v>
      </c>
      <c r="M88" s="56">
        <f>'Oversigt anlægsaktiv'!M88</f>
        <v>178750</v>
      </c>
      <c r="N88" s="56">
        <f>'Oversigt anlægsaktiv'!N88</f>
        <v>0</v>
      </c>
      <c r="O88" s="322" t="str">
        <f t="shared" si="3"/>
        <v>54524</v>
      </c>
      <c r="P88" s="322">
        <f t="shared" si="4"/>
        <v>0</v>
      </c>
      <c r="Q88" s="337" t="str">
        <f t="shared" si="5"/>
        <v>5</v>
      </c>
    </row>
    <row r="89" spans="1:17" x14ac:dyDescent="0.35">
      <c r="A89" s="320" t="str">
        <f>'Oversigt anlægsaktiv'!A89</f>
        <v>54524-UK10-306</v>
      </c>
      <c r="B89" t="str">
        <f>'Oversigt anlægsaktiv'!B89</f>
        <v>500 MHz NMR Spectrometer</v>
      </c>
      <c r="C89" t="str">
        <f>'Oversigt anlægsaktiv'!C89</f>
        <v>-</v>
      </c>
      <c r="D89" t="str">
        <f>'Oversigt anlægsaktiv'!D89</f>
        <v>Kasper Reitzel</v>
      </c>
      <c r="E89" t="str">
        <f>'Oversigt anlægsaktiv'!E89</f>
        <v>5 ÅR</v>
      </c>
      <c r="F89" t="str">
        <f>'Oversigt anlægsaktiv'!F89</f>
        <v>30605 Økologi</v>
      </c>
      <c r="G89" t="str">
        <f>'Oversigt anlægsaktiv'!G89</f>
        <v>Campusvej 55, 5230 Odense M</v>
      </c>
      <c r="H89" t="str">
        <f>'Oversigt anlægsaktiv'!H89</f>
        <v>Ø11-5+6a-0 (er på FKF)</v>
      </c>
      <c r="I89" t="str">
        <f>'Oversigt anlægsaktiv'!I89</f>
        <v>JEOL</v>
      </c>
      <c r="J89" t="str">
        <f>'Oversigt anlægsaktiv'!J89</f>
        <v>Resonance NECZ500R</v>
      </c>
      <c r="K89" t="str">
        <f>'Oversigt anlægsaktiv'!K89</f>
        <v>NM1655000230023</v>
      </c>
      <c r="L89" s="312">
        <f>'Oversigt anlægsaktiv'!L89</f>
        <v>42607</v>
      </c>
      <c r="M89" s="56">
        <f>'Oversigt anlægsaktiv'!M89</f>
        <v>100000</v>
      </c>
      <c r="N89" s="56">
        <f>'Oversigt anlægsaktiv'!N89</f>
        <v>0</v>
      </c>
      <c r="O89" s="322" t="str">
        <f t="shared" si="3"/>
        <v>54524</v>
      </c>
      <c r="P89" s="322">
        <f t="shared" si="4"/>
        <v>0</v>
      </c>
      <c r="Q89" s="337" t="str">
        <f t="shared" si="5"/>
        <v>5</v>
      </c>
    </row>
    <row r="90" spans="1:17" x14ac:dyDescent="0.35">
      <c r="A90" s="320" t="str">
        <f>'Oversigt anlægsaktiv'!A90</f>
        <v>54524-UK95</v>
      </c>
      <c r="B90" t="str">
        <f>'Oversigt anlægsaktiv'!B90</f>
        <v>500 MHz NMR Spectrometer</v>
      </c>
      <c r="C90" t="str">
        <f>'Oversigt anlægsaktiv'!C90</f>
        <v>53177+53174+13692+13609</v>
      </c>
      <c r="D90" t="str">
        <f>'Oversigt anlægsaktiv'!D90</f>
        <v>Christian Brandt</v>
      </c>
      <c r="E90" t="str">
        <f>'Oversigt anlægsaktiv'!E90</f>
        <v>5 ÅR</v>
      </c>
      <c r="F90" t="str">
        <f>'Oversigt anlægsaktiv'!F90</f>
        <v>30500 Institut for Fysik, Kemi og Farmaci</v>
      </c>
      <c r="G90" t="str">
        <f>'Oversigt anlægsaktiv'!G90</f>
        <v>Campusvej 55, 5230 Odense M</v>
      </c>
      <c r="H90" t="str">
        <f>'Oversigt anlægsaktiv'!H90</f>
        <v>Ø11-506b-0</v>
      </c>
      <c r="I90" t="str">
        <f>'Oversigt anlægsaktiv'!I90</f>
        <v>JEOL</v>
      </c>
      <c r="J90" t="str">
        <f>'Oversigt anlægsaktiv'!J90</f>
        <v>Resonance NECZ500R</v>
      </c>
      <c r="K90" t="str">
        <f>'Oversigt anlægsaktiv'!K90</f>
        <v>NM1655000230023</v>
      </c>
      <c r="L90" s="312">
        <f>'Oversigt anlægsaktiv'!L90</f>
        <v>42607</v>
      </c>
      <c r="M90" s="56">
        <f>'Oversigt anlægsaktiv'!M90</f>
        <v>1736250</v>
      </c>
      <c r="N90" s="56">
        <f>'Oversigt anlægsaktiv'!N90</f>
        <v>0</v>
      </c>
      <c r="O90" s="322" t="str">
        <f t="shared" si="3"/>
        <v>54524</v>
      </c>
      <c r="P90" s="322">
        <f t="shared" si="4"/>
        <v>1</v>
      </c>
      <c r="Q90" s="337" t="str">
        <f t="shared" si="5"/>
        <v>5</v>
      </c>
    </row>
    <row r="91" spans="1:17" x14ac:dyDescent="0.35">
      <c r="A91" s="320" t="str">
        <f>'Oversigt anlægsaktiv'!A91</f>
        <v>54536-UK10</v>
      </c>
      <c r="B91" t="str">
        <f>'Oversigt anlægsaktiv'!B91</f>
        <v>Røntgendifraktometer</v>
      </c>
      <c r="C91" t="str">
        <f>'Oversigt anlægsaktiv'!C91</f>
        <v>-</v>
      </c>
      <c r="D91" t="str">
        <f>'Oversigt anlægsaktiv'!D91</f>
        <v>Christine Joy Mckenzie</v>
      </c>
      <c r="E91" t="str">
        <f>'Oversigt anlægsaktiv'!E91</f>
        <v>10 ÅR</v>
      </c>
      <c r="F91" t="str">
        <f>'Oversigt anlægsaktiv'!F91</f>
        <v>30500 Institut for Fysik, Kemi og Farmaci</v>
      </c>
      <c r="G91" t="str">
        <f>'Oversigt anlægsaktiv'!G91</f>
        <v>Campusvej 55, 5230 Odense M</v>
      </c>
      <c r="H91" t="str">
        <f>'Oversigt anlægsaktiv'!H91</f>
        <v>Ø9-501-1</v>
      </c>
      <c r="I91" t="str">
        <f>'Oversigt anlægsaktiv'!I91</f>
        <v>Rigaku</v>
      </c>
      <c r="J91" t="str">
        <f>'Oversigt anlægsaktiv'!J91</f>
        <v>Xtalab Syngery</v>
      </c>
      <c r="K91" t="str">
        <f>'Oversigt anlægsaktiv'!K91</f>
        <v>PL16470007</v>
      </c>
      <c r="L91" s="312">
        <f>'Oversigt anlægsaktiv'!L91</f>
        <v>42705</v>
      </c>
      <c r="M91" s="56">
        <f>'Oversigt anlægsaktiv'!M91</f>
        <v>1171151</v>
      </c>
      <c r="N91" s="56">
        <f>'Oversigt anlægsaktiv'!N91</f>
        <v>78076.760000000009</v>
      </c>
      <c r="O91" s="322" t="str">
        <f t="shared" si="3"/>
        <v>54536</v>
      </c>
      <c r="P91" s="322">
        <f t="shared" si="4"/>
        <v>0</v>
      </c>
      <c r="Q91" s="337" t="str">
        <f t="shared" si="5"/>
        <v>10</v>
      </c>
    </row>
    <row r="92" spans="1:17" x14ac:dyDescent="0.35">
      <c r="A92" s="320" t="str">
        <f>'Oversigt anlægsaktiv'!A92</f>
        <v>54536-UK95</v>
      </c>
      <c r="B92" t="str">
        <f>'Oversigt anlægsaktiv'!B92</f>
        <v>Røntgendifraktometer</v>
      </c>
      <c r="C92" t="str">
        <f>'Oversigt anlægsaktiv'!C92</f>
        <v>73512</v>
      </c>
      <c r="D92" t="str">
        <f>'Oversigt anlægsaktiv'!D92</f>
        <v>Christine Joy Mckenzie</v>
      </c>
      <c r="E92" t="str">
        <f>'Oversigt anlægsaktiv'!E92</f>
        <v>10 ÅR</v>
      </c>
      <c r="F92" t="str">
        <f>'Oversigt anlægsaktiv'!F92</f>
        <v>30500 Institut for Fysik, Kemi og Farmaci</v>
      </c>
      <c r="G92" t="str">
        <f>'Oversigt anlægsaktiv'!G92</f>
        <v>Campusvej 55, 5230 Odense M</v>
      </c>
      <c r="H92" t="str">
        <f>'Oversigt anlægsaktiv'!H92</f>
        <v>Ø9-501-1</v>
      </c>
      <c r="I92" t="str">
        <f>'Oversigt anlægsaktiv'!I92</f>
        <v>Rigaku</v>
      </c>
      <c r="J92" t="str">
        <f>'Oversigt anlægsaktiv'!J92</f>
        <v>Xtalab Syngery</v>
      </c>
      <c r="K92" t="str">
        <f>'Oversigt anlægsaktiv'!K92</f>
        <v>PL16470007</v>
      </c>
      <c r="L92" s="312">
        <f>'Oversigt anlægsaktiv'!L92</f>
        <v>42705</v>
      </c>
      <c r="M92" s="56">
        <f>'Oversigt anlægsaktiv'!M92</f>
        <v>1500000</v>
      </c>
      <c r="N92" s="56">
        <f>'Oversigt anlægsaktiv'!N92</f>
        <v>100000</v>
      </c>
      <c r="O92" s="322" t="str">
        <f t="shared" si="3"/>
        <v>54536</v>
      </c>
      <c r="P92" s="322">
        <f t="shared" si="4"/>
        <v>1</v>
      </c>
      <c r="Q92" s="337" t="str">
        <f t="shared" si="5"/>
        <v>10</v>
      </c>
    </row>
    <row r="93" spans="1:17" x14ac:dyDescent="0.35">
      <c r="A93" s="320" t="str">
        <f>'Oversigt anlægsaktiv'!A93</f>
        <v>54546-UK10</v>
      </c>
      <c r="B93" t="str">
        <f>'Oversigt anlægsaktiv'!B93</f>
        <v>iCH4&amp;iCO2 analyzer inkl. skærm</v>
      </c>
      <c r="C93" t="str">
        <f>'Oversigt anlægsaktiv'!C93</f>
        <v>-</v>
      </c>
      <c r="D93" t="str">
        <f>'Oversigt anlægsaktiv'!D93</f>
        <v>Heidi Grøn Jensen</v>
      </c>
      <c r="E93" t="str">
        <f>'Oversigt anlægsaktiv'!E93</f>
        <v>5 ÅR</v>
      </c>
      <c r="F93" t="str">
        <f>'Oversigt anlægsaktiv'!F93</f>
        <v>30602 Nordcee</v>
      </c>
      <c r="G93" t="str">
        <f>'Oversigt anlægsaktiv'!G93</f>
        <v>Campusvej 55, 5230 Odense M</v>
      </c>
      <c r="H93" t="str">
        <f>'Oversigt anlægsaktiv'!H93</f>
        <v>V10-406d-0 (transportabelt)</v>
      </c>
      <c r="I93" t="str">
        <f>'Oversigt anlægsaktiv'!I93</f>
        <v>Picarro</v>
      </c>
      <c r="J93" t="str">
        <f>'Oversigt anlægsaktiv'!J93</f>
        <v>G2201-i</v>
      </c>
      <c r="K93" t="str">
        <f>'Oversigt anlægsaktiv'!K93</f>
        <v>2660-CFIDS2183+PB2K-0165-A0702</v>
      </c>
      <c r="L93" s="312">
        <f>'Oversigt anlægsaktiv'!L93</f>
        <v>42677</v>
      </c>
      <c r="M93" s="56">
        <f>'Oversigt anlægsaktiv'!M93</f>
        <v>24732.75</v>
      </c>
      <c r="N93" s="56">
        <f>'Oversigt anlægsaktiv'!N93</f>
        <v>0</v>
      </c>
      <c r="O93" s="322" t="str">
        <f t="shared" si="3"/>
        <v>54546</v>
      </c>
      <c r="P93" s="322">
        <f t="shared" si="4"/>
        <v>0</v>
      </c>
      <c r="Q93" s="337" t="str">
        <f t="shared" si="5"/>
        <v>5</v>
      </c>
    </row>
    <row r="94" spans="1:17" x14ac:dyDescent="0.35">
      <c r="A94" s="320" t="str">
        <f>'Oversigt anlægsaktiv'!A94</f>
        <v>54546-UK95</v>
      </c>
      <c r="B94" t="str">
        <f>'Oversigt anlægsaktiv'!B94</f>
        <v>iCH4&amp;iCO2 analyzer inkl. skærm</v>
      </c>
      <c r="C94" t="str">
        <f>'Oversigt anlægsaktiv'!C94</f>
        <v>4343019</v>
      </c>
      <c r="D94" t="str">
        <f>'Oversigt anlægsaktiv'!D94</f>
        <v>Heidi Grøn Jensen</v>
      </c>
      <c r="E94" t="str">
        <f>'Oversigt anlægsaktiv'!E94</f>
        <v>5 ÅR</v>
      </c>
      <c r="F94" t="str">
        <f>'Oversigt anlægsaktiv'!F94</f>
        <v>30602 Nordcee</v>
      </c>
      <c r="G94" t="str">
        <f>'Oversigt anlægsaktiv'!G94</f>
        <v>Campusvej 55, 5230 Odense M</v>
      </c>
      <c r="H94" t="str">
        <f>'Oversigt anlægsaktiv'!H94</f>
        <v>V10-406d-0 (transportabelt)</v>
      </c>
      <c r="I94" t="str">
        <f>'Oversigt anlægsaktiv'!I94</f>
        <v>Picarro</v>
      </c>
      <c r="J94" t="str">
        <f>'Oversigt anlægsaktiv'!J94</f>
        <v>G2201 - i</v>
      </c>
      <c r="K94" t="str">
        <f>'Oversigt anlægsaktiv'!K94</f>
        <v>2660-CFIDS2183 + PB2K-0165-A0702</v>
      </c>
      <c r="L94" s="312">
        <f>'Oversigt anlægsaktiv'!L94</f>
        <v>42677</v>
      </c>
      <c r="M94" s="56">
        <f>'Oversigt anlægsaktiv'!M94</f>
        <v>717249.1</v>
      </c>
      <c r="N94" s="56">
        <f>'Oversigt anlægsaktiv'!N94</f>
        <v>0</v>
      </c>
      <c r="O94" s="322" t="str">
        <f t="shared" si="3"/>
        <v>54546</v>
      </c>
      <c r="P94" s="322">
        <f t="shared" si="4"/>
        <v>1</v>
      </c>
      <c r="Q94" s="337" t="str">
        <f t="shared" si="5"/>
        <v>5</v>
      </c>
    </row>
    <row r="95" spans="1:17" x14ac:dyDescent="0.35">
      <c r="A95" s="320" t="str">
        <f>'Oversigt anlægsaktiv'!A95</f>
        <v>54552-UK10</v>
      </c>
      <c r="B95" t="str">
        <f>'Oversigt anlægsaktiv'!B95</f>
        <v>Søjlemaskine</v>
      </c>
      <c r="C95" t="str">
        <f>'Oversigt anlægsaktiv'!C95</f>
        <v>-</v>
      </c>
      <c r="D95" t="str">
        <f>'Oversigt anlægsaktiv'!D95</f>
        <v>Mette Søndergaard</v>
      </c>
      <c r="E95" t="str">
        <f>'Oversigt anlægsaktiv'!E95</f>
        <v>7 ÅR</v>
      </c>
      <c r="F95" t="str">
        <f>'Oversigt anlægsaktiv'!F95</f>
        <v>30500 Institut for Fysik, Kemi og Farmaci</v>
      </c>
      <c r="G95" t="str">
        <f>'Oversigt anlægsaktiv'!G95</f>
        <v>Campusvej 55, 5230 Odense M</v>
      </c>
      <c r="H95" t="str">
        <f>'Oversigt anlægsaktiv'!H95</f>
        <v>UDLÅNT TIL KBH UNIVERSITET</v>
      </c>
      <c r="I95" t="str">
        <f>'Oversigt anlægsaktiv'!I95</f>
        <v>Buchi</v>
      </c>
      <c r="J95" t="str">
        <f>'Oversigt anlægsaktiv'!J95</f>
        <v>Reveleris X2</v>
      </c>
      <c r="K95" t="str">
        <f>'Oversigt anlægsaktiv'!K95</f>
        <v>3516R01308</v>
      </c>
      <c r="L95" s="312">
        <f>'Oversigt anlægsaktiv'!L95</f>
        <v>42705</v>
      </c>
      <c r="M95" s="56">
        <f>'Oversigt anlægsaktiv'!M95</f>
        <v>95000</v>
      </c>
      <c r="N95" s="56">
        <f>'Oversigt anlægsaktiv'!N95</f>
        <v>0</v>
      </c>
      <c r="O95" s="322" t="str">
        <f t="shared" si="3"/>
        <v>54552</v>
      </c>
      <c r="P95" s="322">
        <f t="shared" si="4"/>
        <v>0</v>
      </c>
      <c r="Q95" s="337" t="str">
        <f t="shared" si="5"/>
        <v>7</v>
      </c>
    </row>
    <row r="96" spans="1:17" x14ac:dyDescent="0.35">
      <c r="A96" s="320" t="str">
        <f>'Oversigt anlægsaktiv'!A96</f>
        <v>54552-UK95</v>
      </c>
      <c r="B96" t="str">
        <f>'Oversigt anlægsaktiv'!B96</f>
        <v>Søjlemaskine</v>
      </c>
      <c r="C96" t="str">
        <f>'Oversigt anlægsaktiv'!C96</f>
        <v>34138</v>
      </c>
      <c r="D96" t="str">
        <f>'Oversigt anlægsaktiv'!D96</f>
        <v>Mette Søndergaard</v>
      </c>
      <c r="E96" t="str">
        <f>'Oversigt anlægsaktiv'!E96</f>
        <v>7 ÅR</v>
      </c>
      <c r="F96" t="str">
        <f>'Oversigt anlægsaktiv'!F96</f>
        <v>30500 Institut for Fysik, Kemi og Farmaci</v>
      </c>
      <c r="G96" t="str">
        <f>'Oversigt anlægsaktiv'!G96</f>
        <v>Campusvej 55, 5230 Odense M</v>
      </c>
      <c r="H96" t="str">
        <f>'Oversigt anlægsaktiv'!H96</f>
        <v>UDLÅNT TIL KBH UNIVERSITET</v>
      </c>
      <c r="I96" t="str">
        <f>'Oversigt anlægsaktiv'!I96</f>
        <v>Buchi</v>
      </c>
      <c r="J96" t="str">
        <f>'Oversigt anlægsaktiv'!J96</f>
        <v>Reveleris X2</v>
      </c>
      <c r="K96" t="str">
        <f>'Oversigt anlægsaktiv'!K96</f>
        <v>3516R01308</v>
      </c>
      <c r="L96" s="312">
        <f>'Oversigt anlægsaktiv'!L96</f>
        <v>42705</v>
      </c>
      <c r="M96" s="56">
        <f>'Oversigt anlægsaktiv'!M96</f>
        <v>100000</v>
      </c>
      <c r="N96" s="56">
        <f>'Oversigt anlægsaktiv'!N96</f>
        <v>0</v>
      </c>
      <c r="O96" s="322" t="str">
        <f t="shared" si="3"/>
        <v>54552</v>
      </c>
      <c r="P96" s="322">
        <f t="shared" si="4"/>
        <v>1</v>
      </c>
      <c r="Q96" s="337" t="str">
        <f t="shared" si="5"/>
        <v>7</v>
      </c>
    </row>
    <row r="97" spans="1:17" x14ac:dyDescent="0.35">
      <c r="A97" s="320" t="str">
        <f>'Oversigt anlægsaktiv'!A97</f>
        <v>54554-UK10</v>
      </c>
      <c r="B97" t="str">
        <f>'Oversigt anlægsaktiv'!B97</f>
        <v>Fluorescensmikroskop</v>
      </c>
      <c r="C97" t="str">
        <f>'Oversigt anlægsaktiv'!C97</f>
        <v>-</v>
      </c>
      <c r="D97" t="str">
        <f>'Oversigt anlægsaktiv'!D97</f>
        <v>Ronni Nielsen</v>
      </c>
      <c r="E97" t="str">
        <f>'Oversigt anlægsaktiv'!E97</f>
        <v>10 ÅR</v>
      </c>
      <c r="F97" t="str">
        <f>'Oversigt anlægsaktiv'!F97</f>
        <v>31000 Institut for Biokemi og Molekylær Biologi</v>
      </c>
      <c r="G97" t="str">
        <f>'Oversigt anlægsaktiv'!G97</f>
        <v>Campusvej 55, 5230 Odense M</v>
      </c>
      <c r="H97" t="str">
        <f>'Oversigt anlægsaktiv'!H97</f>
        <v>V18-410c-2</v>
      </c>
      <c r="I97" t="str">
        <f>'Oversigt anlægsaktiv'!I97</f>
        <v>Nikon</v>
      </c>
      <c r="J97" t="str">
        <f>'Oversigt anlægsaktiv'!J97</f>
        <v>Ts2-FL</v>
      </c>
      <c r="K97" t="str">
        <f>'Oversigt anlægsaktiv'!K97</f>
        <v>-</v>
      </c>
      <c r="L97" s="312">
        <f>'Oversigt anlægsaktiv'!L97</f>
        <v>42720</v>
      </c>
      <c r="M97" s="56">
        <f>'Oversigt anlægsaktiv'!M97</f>
        <v>2333</v>
      </c>
      <c r="N97" s="56">
        <f>'Oversigt anlægsaktiv'!N97</f>
        <v>155.5799999999999</v>
      </c>
      <c r="O97" s="322" t="str">
        <f t="shared" si="3"/>
        <v>54554</v>
      </c>
      <c r="P97" s="322">
        <f t="shared" si="4"/>
        <v>0</v>
      </c>
      <c r="Q97" s="337" t="str">
        <f t="shared" si="5"/>
        <v>10</v>
      </c>
    </row>
    <row r="98" spans="1:17" x14ac:dyDescent="0.35">
      <c r="A98" s="320" t="str">
        <f>'Oversigt anlægsaktiv'!A98</f>
        <v>54554-UK95</v>
      </c>
      <c r="B98" t="str">
        <f>'Oversigt anlægsaktiv'!B98</f>
        <v>Fluorescensmikroskop</v>
      </c>
      <c r="C98" t="str">
        <f>'Oversigt anlægsaktiv'!C98</f>
        <v>73096</v>
      </c>
      <c r="D98" t="str">
        <f>'Oversigt anlægsaktiv'!D98</f>
        <v>Ronni Nielsen</v>
      </c>
      <c r="E98" t="str">
        <f>'Oversigt anlægsaktiv'!E98</f>
        <v>10 ÅR</v>
      </c>
      <c r="F98" t="str">
        <f>'Oversigt anlægsaktiv'!F98</f>
        <v>31000 Institut for Biokemi og Molekylær Biologi</v>
      </c>
      <c r="G98" t="str">
        <f>'Oversigt anlægsaktiv'!G98</f>
        <v>Campusvej 55, 5230 Odense M</v>
      </c>
      <c r="H98" t="str">
        <f>'Oversigt anlægsaktiv'!H98</f>
        <v>V18-410c-2</v>
      </c>
      <c r="I98" t="str">
        <f>'Oversigt anlægsaktiv'!I98</f>
        <v>Nikon</v>
      </c>
      <c r="J98" t="str">
        <f>'Oversigt anlægsaktiv'!J98</f>
        <v>Ts2-FL</v>
      </c>
      <c r="K98" t="str">
        <f>'Oversigt anlægsaktiv'!K98</f>
        <v>-</v>
      </c>
      <c r="L98" s="312">
        <f>'Oversigt anlægsaktiv'!L98</f>
        <v>42720</v>
      </c>
      <c r="M98" s="56">
        <f>'Oversigt anlægsaktiv'!M98</f>
        <v>135000</v>
      </c>
      <c r="N98" s="56">
        <f>'Oversigt anlægsaktiv'!N98</f>
        <v>9000</v>
      </c>
      <c r="O98" s="322" t="str">
        <f t="shared" si="3"/>
        <v>54554</v>
      </c>
      <c r="P98" s="322">
        <f t="shared" si="4"/>
        <v>1</v>
      </c>
      <c r="Q98" s="337" t="str">
        <f t="shared" si="5"/>
        <v>10</v>
      </c>
    </row>
    <row r="99" spans="1:17" x14ac:dyDescent="0.35">
      <c r="A99" s="320" t="str">
        <f>'Oversigt anlægsaktiv'!A99</f>
        <v>54566-UK10</v>
      </c>
      <c r="B99" t="str">
        <f>'Oversigt anlægsaktiv'!B99</f>
        <v>Massespectrometer</v>
      </c>
      <c r="C99" t="str">
        <f>'Oversigt anlægsaktiv'!C99</f>
        <v>-</v>
      </c>
      <c r="D99" t="str">
        <f>'Oversigt anlægsaktiv'!D99</f>
        <v>Ole Nørregaard Jensen</v>
      </c>
      <c r="E99" t="str">
        <f>'Oversigt anlægsaktiv'!E99</f>
        <v>7 ÅR</v>
      </c>
      <c r="F99" t="str">
        <f>'Oversigt anlægsaktiv'!F99</f>
        <v>31000 Institut for Biokemi og Molekylær Biologi</v>
      </c>
      <c r="G99" t="str">
        <f>'Oversigt anlægsaktiv'!G99</f>
        <v>Campusvej 55, 5230 Odense M</v>
      </c>
      <c r="H99" t="str">
        <f>'Oversigt anlægsaktiv'!H99</f>
        <v>PRG</v>
      </c>
      <c r="I99" t="str">
        <f>'Oversigt anlægsaktiv'!I99</f>
        <v>Thermo</v>
      </c>
      <c r="J99" t="str">
        <f>'Oversigt anlægsaktiv'!J99</f>
        <v>-</v>
      </c>
      <c r="K99" t="str">
        <f>'Oversigt anlægsaktiv'!K99</f>
        <v>FSN20302</v>
      </c>
      <c r="L99" s="312">
        <f>'Oversigt anlægsaktiv'!L99</f>
        <v>42752</v>
      </c>
      <c r="M99" s="56">
        <f>'Oversigt anlægsaktiv'!M99</f>
        <v>1000000</v>
      </c>
      <c r="N99" s="56">
        <f>'Oversigt anlægsaktiv'!N99</f>
        <v>0</v>
      </c>
      <c r="O99" s="322" t="str">
        <f t="shared" si="3"/>
        <v>54566</v>
      </c>
      <c r="P99" s="322">
        <f t="shared" si="4"/>
        <v>0</v>
      </c>
      <c r="Q99" s="337" t="str">
        <f t="shared" si="5"/>
        <v>7</v>
      </c>
    </row>
    <row r="100" spans="1:17" x14ac:dyDescent="0.35">
      <c r="A100" s="320" t="str">
        <f>'Oversigt anlægsaktiv'!A100</f>
        <v>54566-UK95</v>
      </c>
      <c r="B100" t="str">
        <f>'Oversigt anlægsaktiv'!B100</f>
        <v>Massespectrometer</v>
      </c>
      <c r="C100" t="str">
        <f>'Oversigt anlægsaktiv'!C100</f>
        <v>13761+2353229</v>
      </c>
      <c r="D100" t="str">
        <f>'Oversigt anlægsaktiv'!D100</f>
        <v>Ole Nørregaard Jensen</v>
      </c>
      <c r="E100" t="str">
        <f>'Oversigt anlægsaktiv'!E100</f>
        <v>7 ÅR</v>
      </c>
      <c r="F100" t="str">
        <f>'Oversigt anlægsaktiv'!F100</f>
        <v>31000 Institut for Biokemi og Molekylær Biologi</v>
      </c>
      <c r="G100" t="str">
        <f>'Oversigt anlægsaktiv'!G100</f>
        <v>Campusvej 55, 5230 Odense M</v>
      </c>
      <c r="H100" t="str">
        <f>'Oversigt anlægsaktiv'!H100</f>
        <v>PRG</v>
      </c>
      <c r="I100" t="str">
        <f>'Oversigt anlægsaktiv'!I100</f>
        <v>Thermo</v>
      </c>
      <c r="J100" t="str">
        <f>'Oversigt anlægsaktiv'!J100</f>
        <v>-</v>
      </c>
      <c r="K100" t="str">
        <f>'Oversigt anlægsaktiv'!K100</f>
        <v>FSN20302</v>
      </c>
      <c r="L100" s="312">
        <f>'Oversigt anlægsaktiv'!L100</f>
        <v>42752</v>
      </c>
      <c r="M100" s="56">
        <f>'Oversigt anlægsaktiv'!M100</f>
        <v>4085525.2</v>
      </c>
      <c r="N100" s="56">
        <f>'Oversigt anlægsaktiv'!N100</f>
        <v>0</v>
      </c>
      <c r="O100" s="322" t="str">
        <f t="shared" si="3"/>
        <v>54566</v>
      </c>
      <c r="P100" s="322">
        <f t="shared" si="4"/>
        <v>1</v>
      </c>
      <c r="Q100" s="337" t="str">
        <f t="shared" si="5"/>
        <v>7</v>
      </c>
    </row>
    <row r="101" spans="1:17" x14ac:dyDescent="0.35">
      <c r="A101" s="320" t="str">
        <f>'Oversigt anlægsaktiv'!A101</f>
        <v>54584-UK10</v>
      </c>
      <c r="B101" t="str">
        <f>'Oversigt anlægsaktiv'!B101</f>
        <v>Ovn</v>
      </c>
      <c r="C101" t="str">
        <f>'Oversigt anlægsaktiv'!C101</f>
        <v>-</v>
      </c>
      <c r="D101" t="str">
        <f>'Oversigt anlægsaktiv'!D101</f>
        <v>Frederik Wendelboe Lund</v>
      </c>
      <c r="E101" t="str">
        <f>'Oversigt anlægsaktiv'!E101</f>
        <v>10 ÅR</v>
      </c>
      <c r="F101" t="str">
        <f>'Oversigt anlægsaktiv'!F101</f>
        <v>30500 Institut for Fysik, Kemi og Farmaci</v>
      </c>
      <c r="G101" t="str">
        <f>'Oversigt anlægsaktiv'!G101</f>
        <v>Campusvej 55, 5230 Odense M</v>
      </c>
      <c r="H101" t="str">
        <f>'Oversigt anlægsaktiv'!H101</f>
        <v>Ø9-501b-1</v>
      </c>
      <c r="I101" t="str">
        <f>'Oversigt anlægsaktiv'!I101</f>
        <v>Panalytical</v>
      </c>
      <c r="J101" t="str">
        <f>'Oversigt anlægsaktiv'!J101</f>
        <v>HTK1200N</v>
      </c>
      <c r="K101" t="str">
        <f>'Oversigt anlægsaktiv'!K101</f>
        <v>-</v>
      </c>
      <c r="L101" s="312">
        <f>'Oversigt anlægsaktiv'!L101</f>
        <v>42907</v>
      </c>
      <c r="M101" s="56">
        <f>'Oversigt anlægsaktiv'!M101</f>
        <v>76777.23</v>
      </c>
      <c r="N101" s="56">
        <f>'Oversigt anlægsaktiv'!N101</f>
        <v>8957.3699999999953</v>
      </c>
      <c r="O101" s="322" t="str">
        <f t="shared" si="3"/>
        <v>54584</v>
      </c>
      <c r="P101" s="322">
        <f t="shared" si="4"/>
        <v>0</v>
      </c>
      <c r="Q101" s="337" t="str">
        <f t="shared" si="5"/>
        <v>10</v>
      </c>
    </row>
    <row r="102" spans="1:17" x14ac:dyDescent="0.35">
      <c r="A102" s="320" t="str">
        <f>'Oversigt anlægsaktiv'!A102</f>
        <v>54584-UK95</v>
      </c>
      <c r="B102" t="str">
        <f>'Oversigt anlægsaktiv'!B102</f>
        <v>Ovn</v>
      </c>
      <c r="C102" t="str">
        <f>'Oversigt anlægsaktiv'!C102</f>
        <v>2323491</v>
      </c>
      <c r="D102" t="str">
        <f>'Oversigt anlægsaktiv'!D102</f>
        <v>Frederik Wendelboe Lund</v>
      </c>
      <c r="E102" t="str">
        <f>'Oversigt anlægsaktiv'!E102</f>
        <v>10 ÅR</v>
      </c>
      <c r="F102" t="str">
        <f>'Oversigt anlægsaktiv'!F102</f>
        <v>30500 Institut for Fysik, Kemi og Farmaci</v>
      </c>
      <c r="G102" t="str">
        <f>'Oversigt anlægsaktiv'!G102</f>
        <v>Campusvej 55, 5230 Odense M</v>
      </c>
      <c r="H102" t="str">
        <f>'Oversigt anlægsaktiv'!H102</f>
        <v>Ø9-501b-1</v>
      </c>
      <c r="I102" t="str">
        <f>'Oversigt anlægsaktiv'!I102</f>
        <v>Panalytical</v>
      </c>
      <c r="J102" t="str">
        <f>'Oversigt anlægsaktiv'!J102</f>
        <v>HTK1200N</v>
      </c>
      <c r="K102" t="str">
        <f>'Oversigt anlægsaktiv'!K102</f>
        <v>-</v>
      </c>
      <c r="L102" s="312">
        <f>'Oversigt anlægsaktiv'!L102</f>
        <v>42907</v>
      </c>
      <c r="M102" s="56">
        <f>'Oversigt anlægsaktiv'!M102</f>
        <v>311876.77</v>
      </c>
      <c r="N102" s="56">
        <f>'Oversigt anlægsaktiv'!N102</f>
        <v>36385.770000000019</v>
      </c>
      <c r="O102" s="322" t="str">
        <f t="shared" si="3"/>
        <v>54584</v>
      </c>
      <c r="P102" s="322">
        <f t="shared" si="4"/>
        <v>1</v>
      </c>
      <c r="Q102" s="337" t="str">
        <f t="shared" si="5"/>
        <v>10</v>
      </c>
    </row>
    <row r="103" spans="1:17" x14ac:dyDescent="0.35">
      <c r="A103" s="320" t="str">
        <f>'Oversigt anlægsaktiv'!A103</f>
        <v>54587-UK10</v>
      </c>
      <c r="B103" t="str">
        <f>'Oversigt anlægsaktiv'!B103</f>
        <v>Transportabel gasanalysator</v>
      </c>
      <c r="C103" t="str">
        <f>'Oversigt anlægsaktiv'!C103</f>
        <v>-</v>
      </c>
      <c r="D103" t="str">
        <f>'Oversigt anlægsaktiv'!D103</f>
        <v>Cintia Organo Quintana</v>
      </c>
      <c r="E103" t="str">
        <f>'Oversigt anlægsaktiv'!E103</f>
        <v>5 ÅR</v>
      </c>
      <c r="F103" t="str">
        <f>'Oversigt anlægsaktiv'!F103</f>
        <v>30605 Økologi</v>
      </c>
      <c r="G103" t="str">
        <f>'Oversigt anlægsaktiv'!G103</f>
        <v>Campusvej 55, 5230 Odense M</v>
      </c>
      <c r="H103" t="str">
        <f>'Oversigt anlægsaktiv'!H103</f>
        <v>Transportabel eller V10-144-1</v>
      </c>
      <c r="I103" t="str">
        <f>'Oversigt anlægsaktiv'!I103</f>
        <v>Gasmet technologies</v>
      </c>
      <c r="J103" t="str">
        <f>'Oversigt anlægsaktiv'!J103</f>
        <v>Gasmet 4000</v>
      </c>
      <c r="K103" t="str">
        <f>'Oversigt anlægsaktiv'!K103</f>
        <v>81524</v>
      </c>
      <c r="L103" s="312">
        <f>'Oversigt anlægsaktiv'!L103</f>
        <v>42895</v>
      </c>
      <c r="M103" s="56">
        <f>'Oversigt anlægsaktiv'!M103</f>
        <v>28487.69</v>
      </c>
      <c r="N103" s="56">
        <f>'Oversigt anlægsaktiv'!N103</f>
        <v>0</v>
      </c>
      <c r="O103" s="322" t="str">
        <f t="shared" si="3"/>
        <v>54587</v>
      </c>
      <c r="P103" s="322">
        <f t="shared" si="4"/>
        <v>0</v>
      </c>
      <c r="Q103" s="337" t="str">
        <f t="shared" si="5"/>
        <v>5</v>
      </c>
    </row>
    <row r="104" spans="1:17" x14ac:dyDescent="0.35">
      <c r="A104" s="320" t="str">
        <f>'Oversigt anlægsaktiv'!A104</f>
        <v>54587-UK95</v>
      </c>
      <c r="B104" t="str">
        <f>'Oversigt anlægsaktiv'!B104</f>
        <v>Transportabel gasanalysator</v>
      </c>
      <c r="C104" t="str">
        <f>'Oversigt anlægsaktiv'!C104</f>
        <v>23486+33132+3313853+73054</v>
      </c>
      <c r="D104" t="str">
        <f>'Oversigt anlægsaktiv'!D104</f>
        <v>Cintia Organo Quintana</v>
      </c>
      <c r="E104" t="str">
        <f>'Oversigt anlægsaktiv'!E104</f>
        <v>5 ÅR</v>
      </c>
      <c r="F104" t="str">
        <f>'Oversigt anlægsaktiv'!F104</f>
        <v>30605 Økologi</v>
      </c>
      <c r="G104" t="str">
        <f>'Oversigt anlægsaktiv'!G104</f>
        <v>Campusvej 55, 5230 Odense M</v>
      </c>
      <c r="H104" t="str">
        <f>'Oversigt anlægsaktiv'!H104</f>
        <v>Transportabel eller v10-144-1</v>
      </c>
      <c r="I104" t="str">
        <f>'Oversigt anlægsaktiv'!I104</f>
        <v>Gasmet technologies</v>
      </c>
      <c r="J104" t="str">
        <f>'Oversigt anlægsaktiv'!J104</f>
        <v>Gasmet 4000</v>
      </c>
      <c r="K104" t="str">
        <f>'Oversigt anlægsaktiv'!K104</f>
        <v>81524</v>
      </c>
      <c r="L104" s="312">
        <f>'Oversigt anlægsaktiv'!L104</f>
        <v>42895</v>
      </c>
      <c r="M104" s="56">
        <f>'Oversigt anlægsaktiv'!M104</f>
        <v>236652.71</v>
      </c>
      <c r="N104" s="56">
        <f>'Oversigt anlægsaktiv'!N104</f>
        <v>0</v>
      </c>
      <c r="O104" s="322" t="str">
        <f t="shared" si="3"/>
        <v>54587</v>
      </c>
      <c r="P104" s="322">
        <f t="shared" si="4"/>
        <v>1</v>
      </c>
      <c r="Q104" s="337" t="str">
        <f t="shared" si="5"/>
        <v>5</v>
      </c>
    </row>
    <row r="105" spans="1:17" x14ac:dyDescent="0.35">
      <c r="A105" s="320" t="str">
        <f>'Oversigt anlægsaktiv'!A105</f>
        <v>54595-UK10</v>
      </c>
      <c r="B105" t="str">
        <f>'Oversigt anlægsaktiv'!B105</f>
        <v>Coulometer til måling af DIC</v>
      </c>
      <c r="C105" t="str">
        <f>'Oversigt anlægsaktiv'!C105</f>
        <v>-</v>
      </c>
      <c r="D105" t="str">
        <f>'Oversigt anlægsaktiv'!D105</f>
        <v>Anni Glud</v>
      </c>
      <c r="E105" t="str">
        <f>'Oversigt anlægsaktiv'!E105</f>
        <v>5 ÅR</v>
      </c>
      <c r="F105" t="str">
        <f>'Oversigt anlægsaktiv'!F105</f>
        <v>30602 Nordcee</v>
      </c>
      <c r="G105" t="str">
        <f>'Oversigt anlægsaktiv'!G105</f>
        <v>Campusvej 55, 5230 Odense M</v>
      </c>
      <c r="H105" t="str">
        <f>'Oversigt anlægsaktiv'!H105</f>
        <v>V12-408-0</v>
      </c>
      <c r="I105" t="str">
        <f>'Oversigt anlægsaktiv'!I105</f>
        <v>UIC, Inc.</v>
      </c>
      <c r="J105" t="str">
        <f>'Oversigt anlægsaktiv'!J105</f>
        <v>CM5014 CO2 Coulometer+div</v>
      </c>
      <c r="K105" t="str">
        <f>'Oversigt anlægsaktiv'!K105</f>
        <v>-</v>
      </c>
      <c r="L105" s="312">
        <f>'Oversigt anlægsaktiv'!L105</f>
        <v>42931</v>
      </c>
      <c r="M105" s="56">
        <f>'Oversigt anlægsaktiv'!M105</f>
        <v>48715.98</v>
      </c>
      <c r="N105" s="56">
        <f>'Oversigt anlægsaktiv'!N105</f>
        <v>0</v>
      </c>
      <c r="O105" s="322" t="str">
        <f t="shared" si="3"/>
        <v>54595</v>
      </c>
      <c r="P105" s="322">
        <f t="shared" si="4"/>
        <v>0</v>
      </c>
      <c r="Q105" s="337" t="str">
        <f t="shared" si="5"/>
        <v>5</v>
      </c>
    </row>
    <row r="106" spans="1:17" x14ac:dyDescent="0.35">
      <c r="A106" s="320" t="str">
        <f>'Oversigt anlægsaktiv'!A106</f>
        <v>54595-UK95</v>
      </c>
      <c r="B106" t="str">
        <f>'Oversigt anlægsaktiv'!B106</f>
        <v>Coulometer til måling af DIC</v>
      </c>
      <c r="C106" t="str">
        <f>'Oversigt anlægsaktiv'!C106</f>
        <v>4343015+4343019</v>
      </c>
      <c r="D106" t="str">
        <f>'Oversigt anlægsaktiv'!D106</f>
        <v>Anni Glud</v>
      </c>
      <c r="E106" t="str">
        <f>'Oversigt anlægsaktiv'!E106</f>
        <v>5 ÅR</v>
      </c>
      <c r="F106" t="str">
        <f>'Oversigt anlægsaktiv'!F106</f>
        <v>30602 Nordcee</v>
      </c>
      <c r="G106" t="str">
        <f>'Oversigt anlægsaktiv'!G106</f>
        <v>Campusvej 55, 5230 Odense M</v>
      </c>
      <c r="H106" t="str">
        <f>'Oversigt anlægsaktiv'!H106</f>
        <v>V12-408-0</v>
      </c>
      <c r="I106" t="str">
        <f>'Oversigt anlægsaktiv'!I106</f>
        <v>UIC, Inc</v>
      </c>
      <c r="J106" t="str">
        <f>'Oversigt anlægsaktiv'!J106</f>
        <v>CM5014 CO2 Coulometer+div</v>
      </c>
      <c r="K106" t="str">
        <f>'Oversigt anlægsaktiv'!K106</f>
        <v>-</v>
      </c>
      <c r="L106" s="312">
        <f>'Oversigt anlægsaktiv'!L106</f>
        <v>42931</v>
      </c>
      <c r="M106" s="56">
        <f>'Oversigt anlægsaktiv'!M106</f>
        <v>140650.07999999999</v>
      </c>
      <c r="N106" s="56">
        <f>'Oversigt anlægsaktiv'!N106</f>
        <v>0</v>
      </c>
      <c r="O106" s="322" t="str">
        <f t="shared" si="3"/>
        <v>54595</v>
      </c>
      <c r="P106" s="322">
        <f t="shared" si="4"/>
        <v>1</v>
      </c>
      <c r="Q106" s="337" t="str">
        <f t="shared" si="5"/>
        <v>5</v>
      </c>
    </row>
    <row r="107" spans="1:17" x14ac:dyDescent="0.35">
      <c r="A107" s="320" t="str">
        <f>'Oversigt anlægsaktiv'!A107</f>
        <v>54597-UK10</v>
      </c>
      <c r="B107" t="str">
        <f>'Oversigt anlægsaktiv'!B107</f>
        <v>Blæserenhed</v>
      </c>
      <c r="C107" t="str">
        <f>'Oversigt anlægsaktiv'!C107</f>
        <v>-</v>
      </c>
      <c r="D107" t="str">
        <f>'Oversigt anlægsaktiv'!D107</f>
        <v>Jesper Stæhr</v>
      </c>
      <c r="E107" t="str">
        <f>'Oversigt anlægsaktiv'!E107</f>
        <v>10 ÅR</v>
      </c>
      <c r="F107" t="str">
        <f>'Oversigt anlægsaktiv'!F107</f>
        <v>19500 Biomedicinsk Laboratorium</v>
      </c>
      <c r="G107" t="str">
        <f>'Oversigt anlægsaktiv'!G107</f>
        <v>Campusvej 55, 5230 Odense M</v>
      </c>
      <c r="H107" t="str">
        <f>'Oversigt anlægsaktiv'!H107</f>
        <v>V15-611c-0</v>
      </c>
      <c r="I107" t="str">
        <f>'Oversigt anlægsaktiv'!I107</f>
        <v>Scanbur</v>
      </c>
      <c r="J107" t="str">
        <f>'Oversigt anlægsaktiv'!J107</f>
        <v>BOXUNSFEU</v>
      </c>
      <c r="K107" t="str">
        <f>'Oversigt anlægsaktiv'!K107</f>
        <v>17002165</v>
      </c>
      <c r="L107" s="312">
        <f>'Oversigt anlægsaktiv'!L107</f>
        <v>42948</v>
      </c>
      <c r="M107" s="56">
        <f>'Oversigt anlægsaktiv'!M107</f>
        <v>92311.05</v>
      </c>
      <c r="N107" s="56">
        <f>'Oversigt anlægsaktiv'!N107</f>
        <v>12308.16</v>
      </c>
      <c r="O107" s="322" t="str">
        <f t="shared" si="3"/>
        <v>54597</v>
      </c>
      <c r="P107" s="322">
        <f t="shared" si="4"/>
        <v>0</v>
      </c>
      <c r="Q107" s="337" t="str">
        <f t="shared" si="5"/>
        <v>10</v>
      </c>
    </row>
    <row r="108" spans="1:17" x14ac:dyDescent="0.35">
      <c r="A108" s="320" t="str">
        <f>'Oversigt anlægsaktiv'!A108</f>
        <v>54597-UK10.</v>
      </c>
      <c r="B108" t="str">
        <f>'Oversigt anlægsaktiv'!B108</f>
        <v>Blæserenhed inkl. 4 burreoler</v>
      </c>
      <c r="C108" t="str">
        <f>'Oversigt anlægsaktiv'!C108</f>
        <v>-</v>
      </c>
      <c r="D108" t="str">
        <f>'Oversigt anlægsaktiv'!D108</f>
        <v>Jesper Stæhr</v>
      </c>
      <c r="E108" t="str">
        <f>'Oversigt anlægsaktiv'!E108</f>
        <v>10 ÅR</v>
      </c>
      <c r="F108" t="str">
        <f>'Oversigt anlægsaktiv'!F108</f>
        <v>19500 Biomedicinsk Laboratorium</v>
      </c>
      <c r="G108" t="str">
        <f>'Oversigt anlægsaktiv'!G108</f>
        <v>Campusvej 55, 5230 Odense M</v>
      </c>
      <c r="H108" t="str">
        <f>'Oversigt anlægsaktiv'!H108</f>
        <v>V13-611b-0</v>
      </c>
      <c r="I108" t="str">
        <f>'Oversigt anlægsaktiv'!I108</f>
        <v>Scanbur</v>
      </c>
      <c r="J108" t="str">
        <f>'Oversigt anlægsaktiv'!J108</f>
        <v>BOXUNSFEU</v>
      </c>
      <c r="K108" t="str">
        <f>'Oversigt anlægsaktiv'!K108</f>
        <v>17001265</v>
      </c>
      <c r="L108" s="312">
        <f>'Oversigt anlægsaktiv'!L108</f>
        <v>42948</v>
      </c>
      <c r="M108" s="56">
        <f>'Oversigt anlægsaktiv'!M108</f>
        <v>530764</v>
      </c>
      <c r="N108" s="56">
        <f>'Oversigt anlægsaktiv'!N108</f>
        <v>70768.590000000026</v>
      </c>
      <c r="O108" s="322" t="str">
        <f t="shared" si="3"/>
        <v>54597</v>
      </c>
      <c r="P108" s="322">
        <f t="shared" si="4"/>
        <v>0</v>
      </c>
      <c r="Q108" s="337" t="str">
        <f t="shared" si="5"/>
        <v>10</v>
      </c>
    </row>
    <row r="109" spans="1:17" x14ac:dyDescent="0.35">
      <c r="A109" s="320" t="str">
        <f>'Oversigt anlægsaktiv'!A109</f>
        <v>54613-UK10</v>
      </c>
      <c r="B109" t="str">
        <f>'Oversigt anlægsaktiv'!B109</f>
        <v>Screening platform: fluid dispenser and microplate reader</v>
      </c>
      <c r="C109" t="str">
        <f>'Oversigt anlægsaktiv'!C109</f>
        <v>-</v>
      </c>
      <c r="D109" t="str">
        <f>'Oversigt anlægsaktiv'!D109</f>
        <v>Clare Kirkpatrick</v>
      </c>
      <c r="E109" t="str">
        <f>'Oversigt anlægsaktiv'!E109</f>
        <v>7 ÅR</v>
      </c>
      <c r="F109" t="str">
        <f>'Oversigt anlægsaktiv'!F109</f>
        <v>31000 Institut for Biokemi og Molekylær Biologi</v>
      </c>
      <c r="G109" t="str">
        <f>'Oversigt anlægsaktiv'!G109</f>
        <v>Campusvej 55, 5230 Odense M</v>
      </c>
      <c r="H109" t="str">
        <f>'Oversigt anlægsaktiv'!H109</f>
        <v>V16-510a-1</v>
      </c>
      <c r="I109" t="str">
        <f>'Oversigt anlægsaktiv'!I109</f>
        <v>Biotek</v>
      </c>
      <c r="J109" t="str">
        <f>'Oversigt anlægsaktiv'!J109</f>
        <v>SynerGyH1</v>
      </c>
      <c r="K109" t="str">
        <f>'Oversigt anlægsaktiv'!K109</f>
        <v>YWLGJGHYNKJC and FYHKDJGXBDMCDH</v>
      </c>
      <c r="L109" s="312">
        <f>'Oversigt anlægsaktiv'!L109</f>
        <v>42979</v>
      </c>
      <c r="M109" s="56">
        <f>'Oversigt anlægsaktiv'!M109</f>
        <v>595385</v>
      </c>
      <c r="N109" s="56">
        <f>'Oversigt anlægsaktiv'!N109</f>
        <v>0</v>
      </c>
      <c r="O109" s="322" t="str">
        <f t="shared" si="3"/>
        <v>54613</v>
      </c>
      <c r="P109" s="322">
        <f t="shared" si="4"/>
        <v>0</v>
      </c>
      <c r="Q109" s="337" t="str">
        <f t="shared" si="5"/>
        <v>7</v>
      </c>
    </row>
    <row r="110" spans="1:17" x14ac:dyDescent="0.35">
      <c r="A110" s="320" t="str">
        <f>'Oversigt anlægsaktiv'!A110</f>
        <v>54613-UK95</v>
      </c>
      <c r="B110" t="str">
        <f>'Oversigt anlægsaktiv'!B110</f>
        <v>Screening platform: fluid dispenser and microplate reader</v>
      </c>
      <c r="C110" t="str">
        <f>'Oversigt anlægsaktiv'!C110</f>
        <v>73117</v>
      </c>
      <c r="D110" t="str">
        <f>'Oversigt anlægsaktiv'!D110</f>
        <v>Clare Kirkpatrick</v>
      </c>
      <c r="E110" t="str">
        <f>'Oversigt anlægsaktiv'!E110</f>
        <v>7 ÅR</v>
      </c>
      <c r="F110" t="str">
        <f>'Oversigt anlægsaktiv'!F110</f>
        <v>31000 Institut for Biokemi og Molekylær Biologi</v>
      </c>
      <c r="G110" t="str">
        <f>'Oversigt anlægsaktiv'!G110</f>
        <v>Campusvej 55, 5230 Odense M</v>
      </c>
      <c r="H110" t="str">
        <f>'Oversigt anlægsaktiv'!H110</f>
        <v>V16-510a-1</v>
      </c>
      <c r="I110" t="str">
        <f>'Oversigt anlægsaktiv'!I110</f>
        <v>Biotek</v>
      </c>
      <c r="J110" t="str">
        <f>'Oversigt anlægsaktiv'!J110</f>
        <v>SynerGyH1</v>
      </c>
      <c r="K110" t="str">
        <f>'Oversigt anlægsaktiv'!K110</f>
        <v>FYHK DJGX BDMC DH</v>
      </c>
      <c r="L110" s="312">
        <f>'Oversigt anlægsaktiv'!L110</f>
        <v>42979</v>
      </c>
      <c r="M110" s="56">
        <f>'Oversigt anlægsaktiv'!M110</f>
        <v>300000</v>
      </c>
      <c r="N110" s="56">
        <f>'Oversigt anlægsaktiv'!N110</f>
        <v>0</v>
      </c>
      <c r="O110" s="322" t="str">
        <f t="shared" si="3"/>
        <v>54613</v>
      </c>
      <c r="P110" s="322">
        <f t="shared" si="4"/>
        <v>1</v>
      </c>
      <c r="Q110" s="337" t="str">
        <f t="shared" si="5"/>
        <v>7</v>
      </c>
    </row>
    <row r="111" spans="1:17" x14ac:dyDescent="0.35">
      <c r="A111" s="320" t="str">
        <f>'Oversigt anlægsaktiv'!A111</f>
        <v>54626-UK10</v>
      </c>
      <c r="B111" t="str">
        <f>'Oversigt anlægsaktiv'!B111</f>
        <v>IRMS EA Isolink</v>
      </c>
      <c r="C111" t="str">
        <f>'Oversigt anlægsaktiv'!C111</f>
        <v>-</v>
      </c>
      <c r="D111" t="str">
        <f>'Oversigt anlægsaktiv'!D111</f>
        <v>Heidi Grøn Jensen</v>
      </c>
      <c r="E111" t="str">
        <f>'Oversigt anlægsaktiv'!E111</f>
        <v>5 ÅR</v>
      </c>
      <c r="F111" t="str">
        <f>'Oversigt anlægsaktiv'!F111</f>
        <v>30602 Nordcee</v>
      </c>
      <c r="G111" t="str">
        <f>'Oversigt anlægsaktiv'!G111</f>
        <v>Campusvej 55, 5230 Odense M</v>
      </c>
      <c r="H111" t="str">
        <f>'Oversigt anlægsaktiv'!H111</f>
        <v>V11-409a-1</v>
      </c>
      <c r="I111" t="str">
        <f>'Oversigt anlægsaktiv'!I111</f>
        <v>ThermoScientific</v>
      </c>
      <c r="J111" t="str">
        <f>'Oversigt anlægsaktiv'!J111</f>
        <v>Flash IRMS</v>
      </c>
      <c r="K111" t="str">
        <f>'Oversigt anlægsaktiv'!K111</f>
        <v>2017.FLS0123</v>
      </c>
      <c r="L111" s="312">
        <f>'Oversigt anlægsaktiv'!L111</f>
        <v>43073</v>
      </c>
      <c r="M111" s="56">
        <f>'Oversigt anlægsaktiv'!M111</f>
        <v>193970.5</v>
      </c>
      <c r="N111" s="56">
        <f>'Oversigt anlægsaktiv'!N111</f>
        <v>0</v>
      </c>
      <c r="O111" s="322" t="str">
        <f t="shared" si="3"/>
        <v>54626</v>
      </c>
      <c r="P111" s="322">
        <f t="shared" si="4"/>
        <v>0</v>
      </c>
      <c r="Q111" s="337" t="str">
        <f t="shared" si="5"/>
        <v>5</v>
      </c>
    </row>
    <row r="112" spans="1:17" x14ac:dyDescent="0.35">
      <c r="A112" s="320" t="str">
        <f>'Oversigt anlægsaktiv'!A112</f>
        <v>54626-UK95</v>
      </c>
      <c r="B112" t="str">
        <f>'Oversigt anlægsaktiv'!B112</f>
        <v>IRMS EA Isolink</v>
      </c>
      <c r="C112" t="str">
        <f>'Oversigt anlægsaktiv'!C112</f>
        <v>3373111</v>
      </c>
      <c r="D112" t="str">
        <f>'Oversigt anlægsaktiv'!D112</f>
        <v>Heidi Grøn Jensen</v>
      </c>
      <c r="E112" t="str">
        <f>'Oversigt anlægsaktiv'!E112</f>
        <v>5 ÅR</v>
      </c>
      <c r="F112" t="str">
        <f>'Oversigt anlægsaktiv'!F112</f>
        <v>30602 Nordcee</v>
      </c>
      <c r="G112" t="str">
        <f>'Oversigt anlægsaktiv'!G112</f>
        <v>Campusvej 55, 5230 Odense M</v>
      </c>
      <c r="H112" t="str">
        <f>'Oversigt anlægsaktiv'!H112</f>
        <v>V11-409a-1</v>
      </c>
      <c r="I112" t="str">
        <f>'Oversigt anlægsaktiv'!I112</f>
        <v>ThermoScientific</v>
      </c>
      <c r="J112" t="str">
        <f>'Oversigt anlægsaktiv'!J112</f>
        <v>Flash IRMS</v>
      </c>
      <c r="K112" t="str">
        <f>'Oversigt anlægsaktiv'!K112</f>
        <v>2017.FLS0123</v>
      </c>
      <c r="L112" s="312">
        <f>'Oversigt anlægsaktiv'!L112</f>
        <v>43073</v>
      </c>
      <c r="M112" s="56">
        <f>'Oversigt anlægsaktiv'!M112</f>
        <v>193970.5</v>
      </c>
      <c r="N112" s="56">
        <f>'Oversigt anlægsaktiv'!N112</f>
        <v>0</v>
      </c>
      <c r="O112" s="322" t="str">
        <f t="shared" si="3"/>
        <v>54626</v>
      </c>
      <c r="P112" s="322">
        <f t="shared" si="4"/>
        <v>1</v>
      </c>
      <c r="Q112" s="337" t="str">
        <f t="shared" si="5"/>
        <v>5</v>
      </c>
    </row>
    <row r="113" spans="1:17" x14ac:dyDescent="0.35">
      <c r="A113" s="320" t="str">
        <f>'Oversigt anlægsaktiv'!A113</f>
        <v>54639-UK10</v>
      </c>
      <c r="B113" t="str">
        <f>'Oversigt anlægsaktiv'!B113</f>
        <v>Kamera til mikroskop</v>
      </c>
      <c r="C113" t="str">
        <f>'Oversigt anlægsaktiv'!C113</f>
        <v>-</v>
      </c>
      <c r="D113" t="str">
        <f>'Oversigt anlægsaktiv'!D113</f>
        <v>Adam Cohen Simonsen</v>
      </c>
      <c r="E113" t="str">
        <f>'Oversigt anlægsaktiv'!E113</f>
        <v>10 ÅR</v>
      </c>
      <c r="F113" t="str">
        <f>'Oversigt anlægsaktiv'!F113</f>
        <v>30500 Institut for Fysik, Kemi og Farmaci</v>
      </c>
      <c r="G113" t="str">
        <f>'Oversigt anlægsaktiv'!G113</f>
        <v>Campusvej 55, 5230 Odense M</v>
      </c>
      <c r="H113" t="str">
        <f>'Oversigt anlægsaktiv'!H113</f>
        <v>V11-601-1</v>
      </c>
      <c r="I113" t="str">
        <f>'Oversigt anlægsaktiv'!I113</f>
        <v>Hamamatsu</v>
      </c>
      <c r="J113" t="str">
        <f>'Oversigt anlægsaktiv'!J113</f>
        <v>Orca flash</v>
      </c>
      <c r="K113" t="str">
        <f>'Oversigt anlægsaktiv'!K113</f>
        <v>301416</v>
      </c>
      <c r="L113" s="312">
        <f>'Oversigt anlægsaktiv'!L113</f>
        <v>43191</v>
      </c>
      <c r="M113" s="56">
        <f>'Oversigt anlægsaktiv'!M113</f>
        <v>68940.759999999995</v>
      </c>
      <c r="N113" s="56">
        <f>'Oversigt anlægsaktiv'!N113</f>
        <v>13788.13</v>
      </c>
      <c r="O113" s="322" t="str">
        <f t="shared" si="3"/>
        <v>54639</v>
      </c>
      <c r="P113" s="322">
        <f t="shared" si="4"/>
        <v>0</v>
      </c>
      <c r="Q113" s="337" t="str">
        <f t="shared" si="5"/>
        <v>10</v>
      </c>
    </row>
    <row r="114" spans="1:17" x14ac:dyDescent="0.35">
      <c r="A114" s="320" t="str">
        <f>'Oversigt anlægsaktiv'!A114</f>
        <v>54639-UK95</v>
      </c>
      <c r="B114" t="str">
        <f>'Oversigt anlægsaktiv'!B114</f>
        <v>Kamera til mikroskop</v>
      </c>
      <c r="C114" t="str">
        <f>'Oversigt anlægsaktiv'!C114</f>
        <v>40624</v>
      </c>
      <c r="D114" t="str">
        <f>'Oversigt anlægsaktiv'!D114</f>
        <v>Adam Cohen Simonsen</v>
      </c>
      <c r="E114" t="str">
        <f>'Oversigt anlægsaktiv'!E114</f>
        <v>10 ÅR</v>
      </c>
      <c r="F114" t="str">
        <f>'Oversigt anlægsaktiv'!F114</f>
        <v>30500 Institut for Fysik, Kemi og Farmaci</v>
      </c>
      <c r="G114" t="str">
        <f>'Oversigt anlægsaktiv'!G114</f>
        <v>Campusvej 55, 5230 Odense M</v>
      </c>
      <c r="H114" t="str">
        <f>'Oversigt anlægsaktiv'!H114</f>
        <v>V11-601-1</v>
      </c>
      <c r="I114" t="str">
        <f>'Oversigt anlægsaktiv'!I114</f>
        <v>Hamamatsu</v>
      </c>
      <c r="J114" t="str">
        <f>'Oversigt anlægsaktiv'!J114</f>
        <v>Orca Flash</v>
      </c>
      <c r="K114" t="str">
        <f>'Oversigt anlægsaktiv'!K114</f>
        <v>301416</v>
      </c>
      <c r="L114" s="312">
        <f>'Oversigt anlægsaktiv'!L114</f>
        <v>43191</v>
      </c>
      <c r="M114" s="56">
        <f>'Oversigt anlægsaktiv'!M114</f>
        <v>57559.24</v>
      </c>
      <c r="N114" s="56">
        <f>'Oversigt anlægsaktiv'!N114</f>
        <v>11511.88</v>
      </c>
      <c r="O114" s="322" t="str">
        <f t="shared" si="3"/>
        <v>54639</v>
      </c>
      <c r="P114" s="322">
        <f t="shared" si="4"/>
        <v>1</v>
      </c>
      <c r="Q114" s="337" t="str">
        <f t="shared" si="5"/>
        <v>10</v>
      </c>
    </row>
    <row r="115" spans="1:17" x14ac:dyDescent="0.35">
      <c r="A115" s="320" t="str">
        <f>'Oversigt anlægsaktiv'!A115</f>
        <v>54644-UK10</v>
      </c>
      <c r="B115" t="str">
        <f>'Oversigt anlægsaktiv'!B115</f>
        <v>Precon CH4/N2O analysator</v>
      </c>
      <c r="C115" t="str">
        <f>'Oversigt anlægsaktiv'!C115</f>
        <v>-</v>
      </c>
      <c r="D115" t="str">
        <f>'Oversigt anlægsaktiv'!D115</f>
        <v>Heidi Grøn Jensen</v>
      </c>
      <c r="E115" t="str">
        <f>'Oversigt anlægsaktiv'!E115</f>
        <v>5 ÅR</v>
      </c>
      <c r="F115" t="str">
        <f>'Oversigt anlægsaktiv'!F115</f>
        <v>30602 Nordcee</v>
      </c>
      <c r="G115" t="str">
        <f>'Oversigt anlægsaktiv'!G115</f>
        <v>Campusvej 55, 5230 Odense M</v>
      </c>
      <c r="H115" t="str">
        <f>'Oversigt anlægsaktiv'!H115</f>
        <v>V11-409a-1</v>
      </c>
      <c r="I115" t="str">
        <f>'Oversigt anlægsaktiv'!I115</f>
        <v>Thermo Scientific</v>
      </c>
      <c r="J115" t="str">
        <f>'Oversigt anlægsaktiv'!J115</f>
        <v>DELTA/MAT252</v>
      </c>
      <c r="K115" t="str">
        <f>'Oversigt anlægsaktiv'!K115</f>
        <v>1068491-246</v>
      </c>
      <c r="L115" s="312">
        <f>'Oversigt anlægsaktiv'!L115</f>
        <v>43131</v>
      </c>
      <c r="M115" s="56">
        <f>'Oversigt anlægsaktiv'!M115</f>
        <v>60157.07</v>
      </c>
      <c r="N115" s="56">
        <f>'Oversigt anlægsaktiv'!N115</f>
        <v>0</v>
      </c>
      <c r="O115" s="322" t="str">
        <f t="shared" si="3"/>
        <v>54644</v>
      </c>
      <c r="P115" s="322">
        <f t="shared" si="4"/>
        <v>0</v>
      </c>
      <c r="Q115" s="337" t="str">
        <f t="shared" si="5"/>
        <v>5</v>
      </c>
    </row>
    <row r="116" spans="1:17" x14ac:dyDescent="0.35">
      <c r="A116" s="320" t="str">
        <f>'Oversigt anlægsaktiv'!A116</f>
        <v>54644-UK95</v>
      </c>
      <c r="B116" t="str">
        <f>'Oversigt anlægsaktiv'!B116</f>
        <v>Precon CH4/N2O analysator</v>
      </c>
      <c r="C116" t="str">
        <f>'Oversigt anlægsaktiv'!C116</f>
        <v>4343019</v>
      </c>
      <c r="D116" t="str">
        <f>'Oversigt anlægsaktiv'!D116</f>
        <v>Heidi Grøn Jensen</v>
      </c>
      <c r="E116" t="str">
        <f>'Oversigt anlægsaktiv'!E116</f>
        <v>5 ÅR</v>
      </c>
      <c r="F116" t="str">
        <f>'Oversigt anlægsaktiv'!F116</f>
        <v>30602 Nordcee</v>
      </c>
      <c r="G116" t="str">
        <f>'Oversigt anlægsaktiv'!G116</f>
        <v>Campusvej 55, 5230 Odense M</v>
      </c>
      <c r="H116" t="str">
        <f>'Oversigt anlægsaktiv'!H116</f>
        <v>V11-409a-1</v>
      </c>
      <c r="I116" t="str">
        <f>'Oversigt anlægsaktiv'!I116</f>
        <v>Thermo Scientific</v>
      </c>
      <c r="J116" t="str">
        <f>'Oversigt anlægsaktiv'!J116</f>
        <v>DELTA/MAT252</v>
      </c>
      <c r="K116" t="str">
        <f>'Oversigt anlægsaktiv'!K116</f>
        <v>1068491-246</v>
      </c>
      <c r="L116" s="312">
        <f>'Oversigt anlægsaktiv'!L116</f>
        <v>43112</v>
      </c>
      <c r="M116" s="56">
        <f>'Oversigt anlægsaktiv'!M116</f>
        <v>165431.93</v>
      </c>
      <c r="N116" s="56">
        <f>'Oversigt anlægsaktiv'!N116</f>
        <v>0</v>
      </c>
      <c r="O116" s="322" t="str">
        <f t="shared" si="3"/>
        <v>54644</v>
      </c>
      <c r="P116" s="322">
        <f t="shared" si="4"/>
        <v>1</v>
      </c>
      <c r="Q116" s="337" t="str">
        <f t="shared" si="5"/>
        <v>5</v>
      </c>
    </row>
    <row r="117" spans="1:17" x14ac:dyDescent="0.35">
      <c r="A117" s="320" t="str">
        <f>'Oversigt anlægsaktiv'!A117</f>
        <v>54658-UK10</v>
      </c>
      <c r="B117" t="str">
        <f>'Oversigt anlægsaktiv'!B117</f>
        <v>Drivetrain Diagnostics Simulator Magnum</v>
      </c>
      <c r="C117" t="str">
        <f>'Oversigt anlægsaktiv'!C117</f>
        <v>-</v>
      </c>
      <c r="D117" t="str">
        <f>'Oversigt anlægsaktiv'!D117</f>
        <v>Luis David Avendaño-Valencia</v>
      </c>
      <c r="E117" t="str">
        <f>'Oversigt anlægsaktiv'!E117</f>
        <v>10 ÅR</v>
      </c>
      <c r="F117" t="str">
        <f>'Oversigt anlægsaktiv'!F117</f>
        <v>45004 SDU Mechanical Engineering</v>
      </c>
      <c r="G117" t="str">
        <f>'Oversigt anlægsaktiv'!G117</f>
        <v>Campusvej 55, 5230 Odense M</v>
      </c>
      <c r="H117" t="str">
        <f>'Oversigt anlægsaktiv'!H117</f>
        <v>Ø28-511-1</v>
      </c>
      <c r="I117" t="str">
        <f>'Oversigt anlægsaktiv'!I117</f>
        <v>Spectra Quest Inc</v>
      </c>
      <c r="J117" t="str">
        <f>'Oversigt anlægsaktiv'!J117</f>
        <v>DDS-MG</v>
      </c>
      <c r="K117" t="str">
        <f>'Oversigt anlægsaktiv'!K117</f>
        <v>9999-180101-00</v>
      </c>
      <c r="L117" s="312">
        <f>'Oversigt anlægsaktiv'!L117</f>
        <v>43222</v>
      </c>
      <c r="M117" s="56">
        <f>'Oversigt anlægsaktiv'!M117</f>
        <v>60187.05</v>
      </c>
      <c r="N117" s="56">
        <f>'Oversigt anlægsaktiv'!N117</f>
        <v>12538.97</v>
      </c>
      <c r="O117" s="322" t="str">
        <f t="shared" si="3"/>
        <v>54658</v>
      </c>
      <c r="P117" s="322">
        <f t="shared" si="4"/>
        <v>0</v>
      </c>
      <c r="Q117" s="337" t="str">
        <f t="shared" si="5"/>
        <v>10</v>
      </c>
    </row>
    <row r="118" spans="1:17" x14ac:dyDescent="0.35">
      <c r="A118" s="320" t="str">
        <f>'Oversigt anlægsaktiv'!A118</f>
        <v>54658-UK95</v>
      </c>
      <c r="B118" t="str">
        <f>'Oversigt anlægsaktiv'!B118</f>
        <v>Drivetrain Diagnostics Simulator Magnum</v>
      </c>
      <c r="C118" t="str">
        <f>'Oversigt anlægsaktiv'!C118</f>
        <v>74171+74168+74161</v>
      </c>
      <c r="D118" t="str">
        <f>'Oversigt anlægsaktiv'!D118</f>
        <v>Luis David Avendaño-Valencia</v>
      </c>
      <c r="E118" t="str">
        <f>'Oversigt anlægsaktiv'!E118</f>
        <v>10 ÅR</v>
      </c>
      <c r="F118" t="str">
        <f>'Oversigt anlægsaktiv'!F118</f>
        <v>45004 SDU Mechanical Engineering</v>
      </c>
      <c r="G118" t="str">
        <f>'Oversigt anlægsaktiv'!G118</f>
        <v>Campusvej 55, 5230 Odense M</v>
      </c>
      <c r="H118" t="str">
        <f>'Oversigt anlægsaktiv'!H118</f>
        <v>Ø28-511-1</v>
      </c>
      <c r="I118" t="str">
        <f>'Oversigt anlægsaktiv'!I118</f>
        <v>Spectra Quest Inc</v>
      </c>
      <c r="J118" t="str">
        <f>'Oversigt anlægsaktiv'!J118</f>
        <v>DDS-MG</v>
      </c>
      <c r="K118" t="str">
        <f>'Oversigt anlægsaktiv'!K118</f>
        <v>9999-180101-00</v>
      </c>
      <c r="L118" s="312">
        <f>'Oversigt anlægsaktiv'!L118</f>
        <v>43222</v>
      </c>
      <c r="M118" s="56">
        <f>'Oversigt anlægsaktiv'!M118</f>
        <v>269538.67</v>
      </c>
      <c r="N118" s="56">
        <f>'Oversigt anlægsaktiv'!N118</f>
        <v>56153.84</v>
      </c>
      <c r="O118" s="322" t="str">
        <f t="shared" si="3"/>
        <v>54658</v>
      </c>
      <c r="P118" s="322">
        <f t="shared" si="4"/>
        <v>1</v>
      </c>
      <c r="Q118" s="337" t="str">
        <f t="shared" si="5"/>
        <v>10</v>
      </c>
    </row>
    <row r="119" spans="1:17" x14ac:dyDescent="0.35">
      <c r="A119" s="320" t="str">
        <f>'Oversigt anlægsaktiv'!A119</f>
        <v>54692-UK10-410</v>
      </c>
      <c r="B119" t="str">
        <f>'Oversigt anlægsaktiv'!B119</f>
        <v>SMD loddeovn</v>
      </c>
      <c r="C119" t="str">
        <f>'Oversigt anlægsaktiv'!C119</f>
        <v>-</v>
      </c>
      <c r="D119" t="str">
        <f>'Oversigt anlægsaktiv'!D119</f>
        <v>Martin H. Thygesen</v>
      </c>
      <c r="E119" t="str">
        <f>'Oversigt anlægsaktiv'!E119</f>
        <v>5 ÅR</v>
      </c>
      <c r="F119" t="str">
        <f>'Oversigt anlægsaktiv'!F119</f>
        <v>45006 SDU Digital og højfrekvent elektronik</v>
      </c>
      <c r="G119" t="str">
        <f>'Oversigt anlægsaktiv'!G119</f>
        <v>Campusvej 55, 5230 Odense M</v>
      </c>
      <c r="H119" t="str">
        <f>'Oversigt anlægsaktiv'!H119</f>
        <v>Ø26-604b-1</v>
      </c>
      <c r="I119" t="str">
        <f>'Oversigt anlægsaktiv'!I119</f>
        <v>IBL</v>
      </c>
      <c r="J119" t="str">
        <f>'Oversigt anlægsaktiv'!J119</f>
        <v>Minilab</v>
      </c>
      <c r="K119" t="str">
        <f>'Oversigt anlægsaktiv'!K119</f>
        <v>Minilab-06D10718</v>
      </c>
      <c r="L119" s="312">
        <f>'Oversigt anlægsaktiv'!L119</f>
        <v>43282</v>
      </c>
      <c r="M119" s="56">
        <f>'Oversigt anlægsaktiv'!M119</f>
        <v>33592</v>
      </c>
      <c r="N119" s="56">
        <f>'Oversigt anlægsaktiv'!N119</f>
        <v>0</v>
      </c>
      <c r="O119" s="322" t="str">
        <f t="shared" si="3"/>
        <v>54692</v>
      </c>
      <c r="P119" s="322">
        <f t="shared" si="4"/>
        <v>0</v>
      </c>
      <c r="Q119" s="337" t="str">
        <f t="shared" si="5"/>
        <v>5</v>
      </c>
    </row>
    <row r="120" spans="1:17" x14ac:dyDescent="0.35">
      <c r="A120" s="320" t="str">
        <f>'Oversigt anlægsaktiv'!A120</f>
        <v>54692-UK10-450</v>
      </c>
      <c r="B120" t="str">
        <f>'Oversigt anlægsaktiv'!B120</f>
        <v>SMD loddeovn</v>
      </c>
      <c r="C120" t="str">
        <f>'Oversigt anlægsaktiv'!C120</f>
        <v>-</v>
      </c>
      <c r="D120" t="str">
        <f>'Oversigt anlægsaktiv'!D120</f>
        <v>Martin H. Thygesen</v>
      </c>
      <c r="E120" t="str">
        <f>'Oversigt anlægsaktiv'!E120</f>
        <v>5 ÅR</v>
      </c>
      <c r="F120" t="str">
        <f>'Oversigt anlægsaktiv'!F120</f>
        <v>45006 SDU Digital og højfrekvent elektronik</v>
      </c>
      <c r="G120" t="str">
        <f>'Oversigt anlægsaktiv'!G120</f>
        <v>Campusvej 55, 5230 Odense M</v>
      </c>
      <c r="H120" t="str">
        <f>'Oversigt anlægsaktiv'!H120</f>
        <v>Ø26-604b-1</v>
      </c>
      <c r="I120" t="str">
        <f>'Oversigt anlægsaktiv'!I120</f>
        <v>IBL</v>
      </c>
      <c r="J120" t="str">
        <f>'Oversigt anlægsaktiv'!J120</f>
        <v>Minilab</v>
      </c>
      <c r="K120" t="str">
        <f>'Oversigt anlægsaktiv'!K120</f>
        <v>Minilab-06D10718</v>
      </c>
      <c r="L120" s="312">
        <f>'Oversigt anlægsaktiv'!L120</f>
        <v>43282</v>
      </c>
      <c r="M120" s="56">
        <f>'Oversigt anlægsaktiv'!M120</f>
        <v>67184</v>
      </c>
      <c r="N120" s="56">
        <f>'Oversigt anlægsaktiv'!N120</f>
        <v>0</v>
      </c>
      <c r="O120" s="322" t="str">
        <f t="shared" si="3"/>
        <v>54692</v>
      </c>
      <c r="P120" s="322">
        <f t="shared" si="4"/>
        <v>0</v>
      </c>
      <c r="Q120" s="337" t="str">
        <f t="shared" si="5"/>
        <v>5</v>
      </c>
    </row>
    <row r="121" spans="1:17" x14ac:dyDescent="0.35">
      <c r="A121" s="320" t="str">
        <f>'Oversigt anlægsaktiv'!A121</f>
        <v>54699-UK10</v>
      </c>
      <c r="B121" t="str">
        <f>'Oversigt anlægsaktiv'!B121</f>
        <v>Western Blot Imager</v>
      </c>
      <c r="C121" t="str">
        <f>'Oversigt anlægsaktiv'!C121</f>
        <v>-</v>
      </c>
      <c r="D121" t="str">
        <f>'Oversigt anlægsaktiv'!D121</f>
        <v>Ronni Nielsen</v>
      </c>
      <c r="E121" t="str">
        <f>'Oversigt anlægsaktiv'!E121</f>
        <v>5 ÅR</v>
      </c>
      <c r="F121" t="str">
        <f>'Oversigt anlægsaktiv'!F121</f>
        <v>31000 Institut for Biokemi og Molekylær Biologi</v>
      </c>
      <c r="G121" t="str">
        <f>'Oversigt anlægsaktiv'!G121</f>
        <v>Campusvej 55, 5230 Odense M</v>
      </c>
      <c r="H121" t="str">
        <f>'Oversigt anlægsaktiv'!H121</f>
        <v>V15-409a-2</v>
      </c>
      <c r="I121" t="str">
        <f>'Oversigt anlægsaktiv'!I121</f>
        <v>GE Healthcare</v>
      </c>
      <c r="J121" t="str">
        <f>'Oversigt anlægsaktiv'!J121</f>
        <v>680 RGB</v>
      </c>
      <c r="K121" t="str">
        <f>'Oversigt anlægsaktiv'!K121</f>
        <v>76530642</v>
      </c>
      <c r="L121" s="312">
        <f>'Oversigt anlægsaktiv'!L121</f>
        <v>43296</v>
      </c>
      <c r="M121" s="56">
        <f>'Oversigt anlægsaktiv'!M121</f>
        <v>153595.89000000001</v>
      </c>
      <c r="N121" s="56">
        <f>'Oversigt anlægsaktiv'!N121</f>
        <v>0</v>
      </c>
      <c r="O121" s="322" t="str">
        <f t="shared" si="3"/>
        <v>54699</v>
      </c>
      <c r="P121" s="322">
        <f t="shared" si="4"/>
        <v>0</v>
      </c>
      <c r="Q121" s="337" t="str">
        <f t="shared" si="5"/>
        <v>5</v>
      </c>
    </row>
    <row r="122" spans="1:17" x14ac:dyDescent="0.35">
      <c r="A122" s="320" t="str">
        <f>'Oversigt anlægsaktiv'!A122</f>
        <v>54699-UK95</v>
      </c>
      <c r="B122" t="str">
        <f>'Oversigt anlægsaktiv'!B122</f>
        <v>Western Blot Imager</v>
      </c>
      <c r="C122" t="str">
        <f>'Oversigt anlægsaktiv'!C122</f>
        <v>73544</v>
      </c>
      <c r="D122" t="str">
        <f>'Oversigt anlægsaktiv'!D122</f>
        <v>Ronni Nielsen</v>
      </c>
      <c r="E122" t="str">
        <f>'Oversigt anlægsaktiv'!E122</f>
        <v>5 ÅR</v>
      </c>
      <c r="F122" t="str">
        <f>'Oversigt anlægsaktiv'!F122</f>
        <v>31000 Institut for Biokemi og Molekylær Biologi</v>
      </c>
      <c r="G122" t="str">
        <f>'Oversigt anlægsaktiv'!G122</f>
        <v>Campusvej 55, 5230 Odense M</v>
      </c>
      <c r="H122" t="str">
        <f>'Oversigt anlægsaktiv'!H122</f>
        <v>V15-409a-2</v>
      </c>
      <c r="I122" t="str">
        <f>'Oversigt anlægsaktiv'!I122</f>
        <v>GE Healthcare</v>
      </c>
      <c r="J122" t="str">
        <f>'Oversigt anlægsaktiv'!J122</f>
        <v>680 RGB</v>
      </c>
      <c r="K122" t="str">
        <f>'Oversigt anlægsaktiv'!K122</f>
        <v>76530642</v>
      </c>
      <c r="L122" s="312">
        <f>'Oversigt anlægsaktiv'!L122</f>
        <v>43296</v>
      </c>
      <c r="M122" s="56">
        <f>'Oversigt anlægsaktiv'!M122</f>
        <v>38400</v>
      </c>
      <c r="N122" s="56">
        <f>'Oversigt anlægsaktiv'!N122</f>
        <v>0</v>
      </c>
      <c r="O122" s="322" t="str">
        <f t="shared" si="3"/>
        <v>54699</v>
      </c>
      <c r="P122" s="322">
        <f t="shared" si="4"/>
        <v>1</v>
      </c>
      <c r="Q122" s="337" t="str">
        <f t="shared" si="5"/>
        <v>5</v>
      </c>
    </row>
    <row r="123" spans="1:17" x14ac:dyDescent="0.35">
      <c r="A123" s="320" t="str">
        <f>'Oversigt anlægsaktiv'!A123</f>
        <v>54768-UK10-410</v>
      </c>
      <c r="B123" t="str">
        <f>'Oversigt anlægsaktiv'!B123</f>
        <v>403 Dronecenter - tekniske installationer</v>
      </c>
      <c r="C123" t="str">
        <f>'Oversigt anlægsaktiv'!C123</f>
        <v>-</v>
      </c>
      <c r="D123" t="str">
        <f>'Oversigt anlægsaktiv'!D123</f>
        <v>Ulrik Pagh Schultz Lundquist</v>
      </c>
      <c r="E123" t="str">
        <f>'Oversigt anlægsaktiv'!E123</f>
        <v>10 ÅR</v>
      </c>
      <c r="F123" t="str">
        <f>'Oversigt anlægsaktiv'!F123</f>
        <v>41002 SDU Dronecenter</v>
      </c>
      <c r="G123" t="str">
        <f>'Oversigt anlægsaktiv'!G123</f>
        <v>Beldringevej 252, 5270 Odense N</v>
      </c>
      <c r="H123" t="str">
        <f>'Oversigt anlægsaktiv'!H123</f>
        <v>Dronecenter</v>
      </c>
      <c r="I123" t="str">
        <f>'Oversigt anlægsaktiv'!I123</f>
        <v>-</v>
      </c>
      <c r="J123" t="str">
        <f>'Oversigt anlægsaktiv'!J123</f>
        <v>Flere</v>
      </c>
      <c r="K123" t="str">
        <f>'Oversigt anlægsaktiv'!K123</f>
        <v>-</v>
      </c>
      <c r="L123" s="312">
        <f>'Oversigt anlægsaktiv'!L123</f>
        <v>43327</v>
      </c>
      <c r="M123" s="56">
        <f>'Oversigt anlægsaktiv'!M123</f>
        <v>2850477.03</v>
      </c>
      <c r="N123" s="56">
        <f>'Oversigt anlægsaktiv'!N123</f>
        <v>665111.16999999993</v>
      </c>
      <c r="O123" s="322" t="str">
        <f t="shared" si="3"/>
        <v>54768</v>
      </c>
      <c r="P123" s="322">
        <f t="shared" si="4"/>
        <v>0</v>
      </c>
      <c r="Q123" s="337" t="str">
        <f t="shared" si="5"/>
        <v>10</v>
      </c>
    </row>
    <row r="124" spans="1:17" x14ac:dyDescent="0.35">
      <c r="A124" s="320" t="str">
        <f>'Oversigt anlægsaktiv'!A124</f>
        <v>54768-UK10-450</v>
      </c>
      <c r="B124" t="str">
        <f>'Oversigt anlægsaktiv'!B124</f>
        <v>466 Dronecenter - tekniske installationer</v>
      </c>
      <c r="C124" t="str">
        <f>'Oversigt anlægsaktiv'!C124</f>
        <v>-</v>
      </c>
      <c r="D124" t="str">
        <f>'Oversigt anlægsaktiv'!D124</f>
        <v>Yasser Ahmad Hannan</v>
      </c>
      <c r="E124" t="str">
        <f>'Oversigt anlægsaktiv'!E124</f>
        <v>10 ÅR</v>
      </c>
      <c r="F124" t="str">
        <f>'Oversigt anlægsaktiv'!F124</f>
        <v>45004 SDU Mechanical Engineering</v>
      </c>
      <c r="G124" t="str">
        <f>'Oversigt anlægsaktiv'!G124</f>
        <v>Beldringevej 252, 5270 Odense N</v>
      </c>
      <c r="H124" t="str">
        <f>'Oversigt anlægsaktiv'!H124</f>
        <v>Dronecenter</v>
      </c>
      <c r="I124" t="str">
        <f>'Oversigt anlægsaktiv'!I124</f>
        <v>-</v>
      </c>
      <c r="J124" t="str">
        <f>'Oversigt anlægsaktiv'!J124</f>
        <v>Flere</v>
      </c>
      <c r="K124" t="str">
        <f>'Oversigt anlægsaktiv'!K124</f>
        <v>-</v>
      </c>
      <c r="L124" s="312">
        <f>'Oversigt anlægsaktiv'!L124</f>
        <v>43327</v>
      </c>
      <c r="M124" s="56">
        <f>'Oversigt anlægsaktiv'!M124</f>
        <v>4275715.58</v>
      </c>
      <c r="N124" s="56">
        <f>'Oversigt anlægsaktiv'!N124</f>
        <v>997667.10999999987</v>
      </c>
      <c r="O124" s="322" t="str">
        <f t="shared" si="3"/>
        <v>54768</v>
      </c>
      <c r="P124" s="322">
        <f t="shared" si="4"/>
        <v>0</v>
      </c>
      <c r="Q124" s="337" t="str">
        <f t="shared" si="5"/>
        <v>10</v>
      </c>
    </row>
    <row r="125" spans="1:17" x14ac:dyDescent="0.35">
      <c r="A125" s="320" t="str">
        <f>'Oversigt anlægsaktiv'!A125</f>
        <v>54769-UK10-410</v>
      </c>
      <c r="B125" t="str">
        <f>'Oversigt anlægsaktiv'!B125</f>
        <v>403 Dronecenter - installationer og indretning</v>
      </c>
      <c r="C125" t="str">
        <f>'Oversigt anlægsaktiv'!C125</f>
        <v>-</v>
      </c>
      <c r="D125" t="str">
        <f>'Oversigt anlægsaktiv'!D125</f>
        <v>Ulrik Pagh Schultz Lundquist</v>
      </c>
      <c r="E125" t="str">
        <f>'Oversigt anlægsaktiv'!E125</f>
        <v>10 ÅR</v>
      </c>
      <c r="F125" t="str">
        <f>'Oversigt anlægsaktiv'!F125</f>
        <v>41002 SDU Dronecenter</v>
      </c>
      <c r="G125" t="str">
        <f>'Oversigt anlægsaktiv'!G125</f>
        <v>Beldringevej 252, 5270 Odense N</v>
      </c>
      <c r="H125" t="str">
        <f>'Oversigt anlægsaktiv'!H125</f>
        <v>Dronecenter</v>
      </c>
      <c r="I125" t="str">
        <f>'Oversigt anlægsaktiv'!I125</f>
        <v>-</v>
      </c>
      <c r="J125" t="str">
        <f>'Oversigt anlægsaktiv'!J125</f>
        <v>Flere</v>
      </c>
      <c r="K125" t="str">
        <f>'Oversigt anlægsaktiv'!K125</f>
        <v>-</v>
      </c>
      <c r="L125" s="312">
        <f>'Oversigt anlægsaktiv'!L125</f>
        <v>43327</v>
      </c>
      <c r="M125" s="56">
        <f>'Oversigt anlægsaktiv'!M125</f>
        <v>1224964.77</v>
      </c>
      <c r="N125" s="56">
        <f>'Oversigt anlægsaktiv'!N125</f>
        <v>285825.14</v>
      </c>
      <c r="O125" s="322" t="str">
        <f t="shared" si="3"/>
        <v>54769</v>
      </c>
      <c r="P125" s="322">
        <f t="shared" si="4"/>
        <v>0</v>
      </c>
      <c r="Q125" s="337" t="str">
        <f t="shared" si="5"/>
        <v>10</v>
      </c>
    </row>
    <row r="126" spans="1:17" x14ac:dyDescent="0.35">
      <c r="A126" s="320" t="str">
        <f>'Oversigt anlægsaktiv'!A126</f>
        <v>54769-UK10-450</v>
      </c>
      <c r="B126" t="str">
        <f>'Oversigt anlægsaktiv'!B126</f>
        <v>466 Dronecenter - installationer og indretning</v>
      </c>
      <c r="C126" t="str">
        <f>'Oversigt anlægsaktiv'!C126</f>
        <v>-</v>
      </c>
      <c r="D126" t="str">
        <f>'Oversigt anlægsaktiv'!D126</f>
        <v>Yasser Ahmad Hannan</v>
      </c>
      <c r="E126" t="str">
        <f>'Oversigt anlægsaktiv'!E126</f>
        <v>10 ÅR</v>
      </c>
      <c r="F126" t="str">
        <f>'Oversigt anlægsaktiv'!F126</f>
        <v>45004 SDU Mechanical Engineering</v>
      </c>
      <c r="G126" t="str">
        <f>'Oversigt anlægsaktiv'!G126</f>
        <v>Beldringevej 252, 5270 Odense N</v>
      </c>
      <c r="H126" t="str">
        <f>'Oversigt anlægsaktiv'!H126</f>
        <v>Dronecenter</v>
      </c>
      <c r="I126" t="str">
        <f>'Oversigt anlægsaktiv'!I126</f>
        <v>-</v>
      </c>
      <c r="J126" t="str">
        <f>'Oversigt anlægsaktiv'!J126</f>
        <v>Flere</v>
      </c>
      <c r="K126" t="str">
        <f>'Oversigt anlægsaktiv'!K126</f>
        <v>-</v>
      </c>
      <c r="L126" s="312">
        <f>'Oversigt anlægsaktiv'!L126</f>
        <v>43327</v>
      </c>
      <c r="M126" s="56">
        <f>'Oversigt anlægsaktiv'!M126</f>
        <v>1224964.75</v>
      </c>
      <c r="N126" s="56">
        <f>'Oversigt anlægsaktiv'!N126</f>
        <v>285825.12</v>
      </c>
      <c r="O126" s="322" t="str">
        <f t="shared" si="3"/>
        <v>54769</v>
      </c>
      <c r="P126" s="322">
        <f t="shared" si="4"/>
        <v>0</v>
      </c>
      <c r="Q126" s="337" t="str">
        <f t="shared" si="5"/>
        <v>10</v>
      </c>
    </row>
    <row r="127" spans="1:17" x14ac:dyDescent="0.35">
      <c r="A127" s="320" t="str">
        <f>'Oversigt anlægsaktiv'!A127</f>
        <v>54777-UK10</v>
      </c>
      <c r="B127" t="str">
        <f>'Oversigt anlægsaktiv'!B127</f>
        <v>Storage - DSP personlig medicin</v>
      </c>
      <c r="C127" t="str">
        <f>'Oversigt anlægsaktiv'!C127</f>
        <v>-</v>
      </c>
      <c r="D127" t="str">
        <f>'Oversigt anlægsaktiv'!D127</f>
        <v>Claudio Pica</v>
      </c>
      <c r="E127" t="str">
        <f>'Oversigt anlægsaktiv'!E127</f>
        <v>5 ÅR</v>
      </c>
      <c r="F127" t="str">
        <f>'Oversigt anlægsaktiv'!F127</f>
        <v>39600 eScience</v>
      </c>
      <c r="G127" t="str">
        <f>'Oversigt anlægsaktiv'!G127</f>
        <v>Campusvej 55, 5230 Odense M</v>
      </c>
      <c r="H127" t="str">
        <f>'Oversigt anlægsaktiv'!H127</f>
        <v>Serverrum Syd</v>
      </c>
      <c r="I127" t="str">
        <f>'Oversigt anlægsaktiv'!I127</f>
        <v>Dell</v>
      </c>
      <c r="J127" t="str">
        <f>'Oversigt anlægsaktiv'!J127</f>
        <v>-</v>
      </c>
      <c r="K127" t="str">
        <f>'Oversigt anlægsaktiv'!K127</f>
        <v>-</v>
      </c>
      <c r="L127" s="312">
        <f>'Oversigt anlægsaktiv'!L127</f>
        <v>43466</v>
      </c>
      <c r="M127" s="56">
        <f>'Oversigt anlægsaktiv'!M127</f>
        <v>2187771.7200000002</v>
      </c>
      <c r="N127" s="56">
        <f>'Oversigt anlægsaktiv'!N127</f>
        <v>0</v>
      </c>
      <c r="O127" s="322" t="str">
        <f t="shared" si="3"/>
        <v>54777</v>
      </c>
      <c r="P127" s="322">
        <f t="shared" si="4"/>
        <v>0</v>
      </c>
      <c r="Q127" s="337" t="str">
        <f t="shared" si="5"/>
        <v>5</v>
      </c>
    </row>
    <row r="128" spans="1:17" x14ac:dyDescent="0.35">
      <c r="A128" s="320" t="str">
        <f>'Oversigt anlægsaktiv'!A128</f>
        <v>54777-UK95</v>
      </c>
      <c r="B128" t="str">
        <f>'Oversigt anlægsaktiv'!B128</f>
        <v>Storage - DSP personlig medicin</v>
      </c>
      <c r="C128" t="str">
        <f>'Oversigt anlægsaktiv'!C128</f>
        <v>73132</v>
      </c>
      <c r="D128" t="str">
        <f>'Oversigt anlægsaktiv'!D128</f>
        <v>Claudio Pica</v>
      </c>
      <c r="E128" t="str">
        <f>'Oversigt anlægsaktiv'!E128</f>
        <v>5 ÅR</v>
      </c>
      <c r="F128" t="str">
        <f>'Oversigt anlægsaktiv'!F128</f>
        <v>39600 eScience</v>
      </c>
      <c r="G128" t="str">
        <f>'Oversigt anlægsaktiv'!G128</f>
        <v>Campusvej 55, 5230 Odense M</v>
      </c>
      <c r="H128" t="str">
        <f>'Oversigt anlægsaktiv'!H128</f>
        <v>Serverrum Syd</v>
      </c>
      <c r="I128" t="str">
        <f>'Oversigt anlægsaktiv'!I128</f>
        <v>Dell</v>
      </c>
      <c r="J128" t="str">
        <f>'Oversigt anlægsaktiv'!J128</f>
        <v>-</v>
      </c>
      <c r="K128" t="str">
        <f>'Oversigt anlægsaktiv'!K128</f>
        <v>-</v>
      </c>
      <c r="L128" s="312">
        <f>'Oversigt anlægsaktiv'!L128</f>
        <v>43466</v>
      </c>
      <c r="M128" s="56">
        <f>'Oversigt anlægsaktiv'!M128</f>
        <v>98136.28</v>
      </c>
      <c r="N128" s="56">
        <f>'Oversigt anlægsaktiv'!N128</f>
        <v>0</v>
      </c>
      <c r="O128" s="322" t="str">
        <f t="shared" si="3"/>
        <v>54777</v>
      </c>
      <c r="P128" s="322">
        <f t="shared" si="4"/>
        <v>1</v>
      </c>
      <c r="Q128" s="337" t="str">
        <f t="shared" si="5"/>
        <v>5</v>
      </c>
    </row>
    <row r="129" spans="1:17" x14ac:dyDescent="0.35">
      <c r="A129" s="320" t="str">
        <f>'Oversigt anlægsaktiv'!A129</f>
        <v>54790-1</v>
      </c>
      <c r="B129" t="str">
        <f>'Oversigt anlægsaktiv'!B129</f>
        <v>Vogn 9, 5 pers., brændstof</v>
      </c>
      <c r="C129" t="str">
        <f>'Oversigt anlægsaktiv'!C129</f>
        <v>-</v>
      </c>
      <c r="D129" t="str">
        <f>'Oversigt anlægsaktiv'!D129</f>
        <v>Rikke Mailund Mikkelsen</v>
      </c>
      <c r="E129" t="str">
        <f>'Oversigt anlægsaktiv'!E129</f>
        <v>5 ÅR</v>
      </c>
      <c r="F129" t="str">
        <f>'Oversigt anlægsaktiv'!F129</f>
        <v>87104 Fællesvarer, Teknisk Service</v>
      </c>
      <c r="G129" t="str">
        <f>'Oversigt anlægsaktiv'!G129</f>
        <v>Alsion 2, 6400 Sønderborg</v>
      </c>
      <c r="H129" t="str">
        <f>'Oversigt anlægsaktiv'!H129</f>
        <v>Sønderborg</v>
      </c>
      <c r="I129" t="str">
        <f>'Oversigt anlægsaktiv'!I129</f>
        <v>Toyota</v>
      </c>
      <c r="J129" t="str">
        <f>'Oversigt anlægsaktiv'!J129</f>
        <v>Auris 1.8 Hybrid</v>
      </c>
      <c r="K129" t="str">
        <f>'Oversigt anlægsaktiv'!K129</f>
        <v>SB1ZS3JE30E472066/BY70831</v>
      </c>
      <c r="L129" s="312">
        <f>'Oversigt anlægsaktiv'!L129</f>
        <v>43543</v>
      </c>
      <c r="M129" s="56">
        <f>'Oversigt anlægsaktiv'!M129</f>
        <v>109530</v>
      </c>
      <c r="N129" s="56">
        <f>'Oversigt anlægsaktiv'!N129</f>
        <v>0</v>
      </c>
      <c r="O129" s="322" t="str">
        <f t="shared" si="3"/>
        <v>54790</v>
      </c>
      <c r="P129" s="322">
        <f t="shared" si="4"/>
        <v>0</v>
      </c>
      <c r="Q129" s="337" t="str">
        <f t="shared" si="5"/>
        <v>5</v>
      </c>
    </row>
    <row r="130" spans="1:17" x14ac:dyDescent="0.35">
      <c r="A130" s="320" t="str">
        <f>'Oversigt anlægsaktiv'!A130</f>
        <v>54790-2</v>
      </c>
      <c r="B130" t="str">
        <f>'Oversigt anlægsaktiv'!B130</f>
        <v>Vogn 9, 5 pers., brændstof</v>
      </c>
      <c r="C130" t="str">
        <f>'Oversigt anlægsaktiv'!C130</f>
        <v>-</v>
      </c>
      <c r="D130" t="str">
        <f>'Oversigt anlægsaktiv'!D130</f>
        <v>Rikke Mailund Mikkelsen</v>
      </c>
      <c r="E130" t="str">
        <f>'Oversigt anlægsaktiv'!E130</f>
        <v>5 ÅR</v>
      </c>
      <c r="F130" t="str">
        <f>'Oversigt anlægsaktiv'!F130</f>
        <v>87104 Fællesvarer, Teknisk Service</v>
      </c>
      <c r="G130" t="str">
        <f>'Oversigt anlægsaktiv'!G130</f>
        <v>Alsion 2, 6400 Sønderborg</v>
      </c>
      <c r="H130" t="str">
        <f>'Oversigt anlægsaktiv'!H130</f>
        <v>Sønderborg</v>
      </c>
      <c r="I130" t="str">
        <f>'Oversigt anlægsaktiv'!I130</f>
        <v>Toyota</v>
      </c>
      <c r="J130" t="str">
        <f>'Oversigt anlægsaktiv'!J130</f>
        <v>Auris 1.8 Hybrid</v>
      </c>
      <c r="K130" t="str">
        <f>'Oversigt anlægsaktiv'!K130</f>
        <v>SB1ZS3JE30E472066/BY70831</v>
      </c>
      <c r="L130" s="312">
        <f>'Oversigt anlægsaktiv'!L130</f>
        <v>43543</v>
      </c>
      <c r="M130" s="56">
        <f>'Oversigt anlægsaktiv'!M130</f>
        <v>54765</v>
      </c>
      <c r="N130" s="56">
        <f>'Oversigt anlægsaktiv'!N130</f>
        <v>0</v>
      </c>
      <c r="O130" s="322" t="str">
        <f t="shared" si="3"/>
        <v>54790</v>
      </c>
      <c r="P130" s="322">
        <f t="shared" si="4"/>
        <v>0</v>
      </c>
      <c r="Q130" s="337" t="str">
        <f t="shared" si="5"/>
        <v>5</v>
      </c>
    </row>
    <row r="131" spans="1:17" x14ac:dyDescent="0.35">
      <c r="A131" s="320" t="str">
        <f>'Oversigt anlægsaktiv'!A131</f>
        <v>54795-UK10</v>
      </c>
      <c r="B131" t="str">
        <f>'Oversigt anlægsaktiv'!B131</f>
        <v>Real time simulator</v>
      </c>
      <c r="C131" t="str">
        <f>'Oversigt anlægsaktiv'!C131</f>
        <v>-</v>
      </c>
      <c r="D131" t="str">
        <f>'Oversigt anlægsaktiv'!D131</f>
        <v>Navid Bayati</v>
      </c>
      <c r="E131" t="str">
        <f>'Oversigt anlægsaktiv'!E131</f>
        <v>5 ÅR</v>
      </c>
      <c r="F131" t="str">
        <f>'Oversigt anlægsaktiv'!F131</f>
        <v>45003 SDU Center for Industriel Elektronik (CIE)</v>
      </c>
      <c r="G131" t="str">
        <f>'Oversigt anlægsaktiv'!G131</f>
        <v>Alsion 2, 6400 Sønderborg</v>
      </c>
      <c r="H131" t="str">
        <f>'Oversigt anlægsaktiv'!H131</f>
        <v>CIE Lab 4-02 CAP-SG</v>
      </c>
      <c r="I131" t="str">
        <f>'Oversigt anlægsaktiv'!I131</f>
        <v>OPAL-RT</v>
      </c>
      <c r="J131" t="str">
        <f>'Oversigt anlægsaktiv'!J131</f>
        <v>OP5700</v>
      </c>
      <c r="K131" t="str">
        <f>'Oversigt anlægsaktiv'!K131</f>
        <v>OPT900745</v>
      </c>
      <c r="L131" s="312">
        <f>'Oversigt anlægsaktiv'!L131</f>
        <v>43682</v>
      </c>
      <c r="M131" s="56">
        <f>'Oversigt anlægsaktiv'!M131</f>
        <v>38758.410000000003</v>
      </c>
      <c r="N131" s="56">
        <f>'Oversigt anlægsaktiv'!N131</f>
        <v>0</v>
      </c>
      <c r="O131" s="322" t="str">
        <f t="shared" si="3"/>
        <v>54795</v>
      </c>
      <c r="P131" s="322">
        <f t="shared" si="4"/>
        <v>0</v>
      </c>
      <c r="Q131" s="337" t="str">
        <f t="shared" si="5"/>
        <v>5</v>
      </c>
    </row>
    <row r="132" spans="1:17" x14ac:dyDescent="0.35">
      <c r="A132" s="320" t="str">
        <f>'Oversigt anlægsaktiv'!A132</f>
        <v>54795-UK95</v>
      </c>
      <c r="B132" t="str">
        <f>'Oversigt anlægsaktiv'!B132</f>
        <v>Real time simulator</v>
      </c>
      <c r="C132" t="str">
        <f>'Oversigt anlægsaktiv'!C132</f>
        <v>74207</v>
      </c>
      <c r="D132" t="str">
        <f>'Oversigt anlægsaktiv'!D132</f>
        <v>Navid Bayati</v>
      </c>
      <c r="E132" t="str">
        <f>'Oversigt anlægsaktiv'!E132</f>
        <v>5 ÅR</v>
      </c>
      <c r="F132" t="str">
        <f>'Oversigt anlægsaktiv'!F132</f>
        <v>45003 SDU Center for Industriel Elektronik (CIE)</v>
      </c>
      <c r="G132" t="str">
        <f>'Oversigt anlægsaktiv'!G132</f>
        <v>Alsion 2, 6400 Sønderborg</v>
      </c>
      <c r="H132" t="str">
        <f>'Oversigt anlægsaktiv'!H132</f>
        <v>CIE Lab 4-02 CAP-SG</v>
      </c>
      <c r="I132" t="str">
        <f>'Oversigt anlægsaktiv'!I132</f>
        <v>OPAL-RT</v>
      </c>
      <c r="J132" t="str">
        <f>'Oversigt anlægsaktiv'!J132</f>
        <v>OP5700</v>
      </c>
      <c r="K132" t="str">
        <f>'Oversigt anlægsaktiv'!K132</f>
        <v>OPT900745</v>
      </c>
      <c r="L132" s="312">
        <f>'Oversigt anlægsaktiv'!L132</f>
        <v>43649</v>
      </c>
      <c r="M132" s="56">
        <f>'Oversigt anlægsaktiv'!M132</f>
        <v>628537.98</v>
      </c>
      <c r="N132" s="56">
        <f>'Oversigt anlægsaktiv'!N132</f>
        <v>0</v>
      </c>
      <c r="O132" s="322" t="str">
        <f t="shared" si="3"/>
        <v>54795</v>
      </c>
      <c r="P132" s="322">
        <f t="shared" si="4"/>
        <v>1</v>
      </c>
      <c r="Q132" s="337" t="str">
        <f t="shared" si="5"/>
        <v>5</v>
      </c>
    </row>
    <row r="133" spans="1:17" x14ac:dyDescent="0.35">
      <c r="A133" s="320" t="str">
        <f>'Oversigt anlægsaktiv'!A133</f>
        <v>54837-UK10</v>
      </c>
      <c r="B133" t="str">
        <f>'Oversigt anlægsaktiv'!B133</f>
        <v>AFM Mikroskop</v>
      </c>
      <c r="C133" t="str">
        <f>'Oversigt anlægsaktiv'!C133</f>
        <v>-</v>
      </c>
      <c r="D133" t="str">
        <f>'Oversigt anlægsaktiv'!D133</f>
        <v>Adam Cohen Simonsen</v>
      </c>
      <c r="E133" t="str">
        <f>'Oversigt anlægsaktiv'!E133</f>
        <v>7 ÅR</v>
      </c>
      <c r="F133" t="str">
        <f>'Oversigt anlægsaktiv'!F133</f>
        <v>30500 Institut for Fysik, Kemi og Farmaci</v>
      </c>
      <c r="G133" t="str">
        <f>'Oversigt anlægsaktiv'!G133</f>
        <v>Campusvej 55, 5230 Odense M</v>
      </c>
      <c r="H133" t="str">
        <f>'Oversigt anlægsaktiv'!H133</f>
        <v>V11-601-1</v>
      </c>
      <c r="I133" t="str">
        <f>'Oversigt anlægsaktiv'!I133</f>
        <v>JPK / Bruker</v>
      </c>
      <c r="J133" t="str">
        <f>'Oversigt anlægsaktiv'!J133</f>
        <v>Year 2019</v>
      </c>
      <c r="K133" t="str">
        <f>'Oversigt anlægsaktiv'!K133</f>
        <v>H-8-0133</v>
      </c>
      <c r="L133" s="312">
        <f>'Oversigt anlægsaktiv'!L133</f>
        <v>43753</v>
      </c>
      <c r="M133" s="56">
        <f>'Oversigt anlægsaktiv'!M133</f>
        <v>500000.03</v>
      </c>
      <c r="N133" s="56">
        <f>'Oversigt anlægsaktiv'!N133</f>
        <v>35714.340000000033</v>
      </c>
      <c r="O133" s="322" t="str">
        <f t="shared" si="3"/>
        <v>54837</v>
      </c>
      <c r="P133" s="322">
        <f t="shared" si="4"/>
        <v>0</v>
      </c>
      <c r="Q133" s="337" t="str">
        <f t="shared" si="5"/>
        <v>7</v>
      </c>
    </row>
    <row r="134" spans="1:17" x14ac:dyDescent="0.35">
      <c r="A134" s="320" t="str">
        <f>'Oversigt anlægsaktiv'!A134</f>
        <v>54837-UK95</v>
      </c>
      <c r="B134" t="str">
        <f>'Oversigt anlægsaktiv'!B134</f>
        <v>AFM Mikroskop</v>
      </c>
      <c r="C134" t="str">
        <f>'Oversigt anlægsaktiv'!C134</f>
        <v>3373194+33137+3373196</v>
      </c>
      <c r="D134" t="str">
        <f>'Oversigt anlægsaktiv'!D134</f>
        <v>Adam Cohen Simonsen</v>
      </c>
      <c r="E134" t="str">
        <f>'Oversigt anlægsaktiv'!E134</f>
        <v>7 ÅR</v>
      </c>
      <c r="F134" t="str">
        <f>'Oversigt anlægsaktiv'!F134</f>
        <v>30500 Institut for Fysik, Kemi og Farmaci</v>
      </c>
      <c r="G134" t="str">
        <f>'Oversigt anlægsaktiv'!G134</f>
        <v>Campusvej 55, 5230 Odense M</v>
      </c>
      <c r="H134" t="str">
        <f>'Oversigt anlægsaktiv'!H134</f>
        <v>V11-601-1</v>
      </c>
      <c r="I134" t="str">
        <f>'Oversigt anlægsaktiv'!I134</f>
        <v>JPK / Bruker</v>
      </c>
      <c r="J134" t="str">
        <f>'Oversigt anlægsaktiv'!J134</f>
        <v>Year 2019</v>
      </c>
      <c r="K134" t="str">
        <f>'Oversigt anlægsaktiv'!K134</f>
        <v>H-8-0133</v>
      </c>
      <c r="L134" s="312">
        <f>'Oversigt anlægsaktiv'!L134</f>
        <v>43753</v>
      </c>
      <c r="M134" s="56">
        <f>'Oversigt anlægsaktiv'!M134</f>
        <v>1471398.85</v>
      </c>
      <c r="N134" s="56">
        <f>'Oversigt anlægsaktiv'!N134</f>
        <v>105100</v>
      </c>
      <c r="O134" s="322" t="str">
        <f t="shared" si="3"/>
        <v>54837</v>
      </c>
      <c r="P134" s="322">
        <f t="shared" si="4"/>
        <v>1</v>
      </c>
      <c r="Q134" s="337" t="str">
        <f t="shared" si="5"/>
        <v>7</v>
      </c>
    </row>
    <row r="135" spans="1:17" x14ac:dyDescent="0.35">
      <c r="A135" s="320" t="str">
        <f>'Oversigt anlægsaktiv'!A135</f>
        <v>54851-UK10</v>
      </c>
      <c r="B135" t="str">
        <f>'Oversigt anlægsaktiv'!B135</f>
        <v>precisION Stable Isotope Mass Spectrometer</v>
      </c>
      <c r="C135" t="str">
        <f>'Oversigt anlægsaktiv'!C135</f>
        <v>-</v>
      </c>
      <c r="D135" t="str">
        <f>'Oversigt anlægsaktiv'!D135</f>
        <v>Bo Thamdrup</v>
      </c>
      <c r="E135" t="str">
        <f>'Oversigt anlægsaktiv'!E135</f>
        <v>5 ÅR</v>
      </c>
      <c r="F135" t="str">
        <f>'Oversigt anlægsaktiv'!F135</f>
        <v>30602 Nordcee</v>
      </c>
      <c r="G135" t="str">
        <f>'Oversigt anlægsaktiv'!G135</f>
        <v>Campusvej 55, 5230 Odense M</v>
      </c>
      <c r="H135" t="str">
        <f>'Oversigt anlægsaktiv'!H135</f>
        <v>University of Gothenburg</v>
      </c>
      <c r="I135" t="str">
        <f>'Oversigt anlægsaktiv'!I135</f>
        <v>Elementar</v>
      </c>
      <c r="J135" t="str">
        <f>'Oversigt anlægsaktiv'!J135</f>
        <v>-</v>
      </c>
      <c r="K135" t="str">
        <f>'Oversigt anlægsaktiv'!K135</f>
        <v>JCE1931005H</v>
      </c>
      <c r="L135" s="312">
        <f>'Oversigt anlægsaktiv'!L135</f>
        <v>43770</v>
      </c>
      <c r="M135" s="56">
        <f>'Oversigt anlægsaktiv'!M135</f>
        <v>265907.84999999998</v>
      </c>
      <c r="N135" s="56">
        <f>'Oversigt anlægsaktiv'!N135</f>
        <v>0</v>
      </c>
      <c r="O135" s="322" t="str">
        <f t="shared" si="3"/>
        <v>54851</v>
      </c>
      <c r="P135" s="322">
        <f t="shared" si="4"/>
        <v>0</v>
      </c>
      <c r="Q135" s="337" t="str">
        <f t="shared" si="5"/>
        <v>5</v>
      </c>
    </row>
    <row r="136" spans="1:17" x14ac:dyDescent="0.35">
      <c r="A136" s="320" t="str">
        <f>'Oversigt anlægsaktiv'!A136</f>
        <v>54851-UK95</v>
      </c>
      <c r="B136" t="str">
        <f>'Oversigt anlægsaktiv'!B136</f>
        <v>precisION Stable Isotope Mass Spectrometer</v>
      </c>
      <c r="C136" t="str">
        <f>'Oversigt anlægsaktiv'!C136</f>
        <v>73198</v>
      </c>
      <c r="D136" t="str">
        <f>'Oversigt anlægsaktiv'!D136</f>
        <v>Bo Thamdrup</v>
      </c>
      <c r="E136" t="str">
        <f>'Oversigt anlægsaktiv'!E136</f>
        <v>5 ÅR</v>
      </c>
      <c r="F136" t="str">
        <f>'Oversigt anlægsaktiv'!F136</f>
        <v>30602 Nordcee</v>
      </c>
      <c r="G136" t="str">
        <f>'Oversigt anlægsaktiv'!G136</f>
        <v>Campusvej 55, 5230 Odense M</v>
      </c>
      <c r="H136" t="str">
        <f>'Oversigt anlægsaktiv'!H136</f>
        <v>University of Gothenburg</v>
      </c>
      <c r="I136" t="str">
        <f>'Oversigt anlægsaktiv'!I136</f>
        <v>Elementar</v>
      </c>
      <c r="J136" t="str">
        <f>'Oversigt anlægsaktiv'!J136</f>
        <v>-</v>
      </c>
      <c r="K136" t="str">
        <f>'Oversigt anlægsaktiv'!K136</f>
        <v>JCE1931005H</v>
      </c>
      <c r="L136" s="312">
        <f>'Oversigt anlægsaktiv'!L136</f>
        <v>43770</v>
      </c>
      <c r="M136" s="56">
        <f>'Oversigt anlægsaktiv'!M136</f>
        <v>1000000.06</v>
      </c>
      <c r="N136" s="56">
        <f>'Oversigt anlægsaktiv'!N136</f>
        <v>0</v>
      </c>
      <c r="O136" s="322" t="str">
        <f t="shared" si="3"/>
        <v>54851</v>
      </c>
      <c r="P136" s="322">
        <f t="shared" si="4"/>
        <v>1</v>
      </c>
      <c r="Q136" s="337" t="str">
        <f t="shared" si="5"/>
        <v>5</v>
      </c>
    </row>
    <row r="137" spans="1:17" x14ac:dyDescent="0.35">
      <c r="A137" s="320" t="str">
        <f>'Oversigt anlægsaktiv'!A137</f>
        <v>54854-UK10</v>
      </c>
      <c r="B137" t="str">
        <f>'Oversigt anlægsaktiv'!B137</f>
        <v>5 mikroskoper</v>
      </c>
      <c r="C137" t="str">
        <f>'Oversigt anlægsaktiv'!C137</f>
        <v>-</v>
      </c>
      <c r="D137" t="str">
        <f>'Oversigt anlægsaktiv'!D137</f>
        <v>Jonathan Brewer</v>
      </c>
      <c r="E137" t="str">
        <f>'Oversigt anlægsaktiv'!E137</f>
        <v>10 ÅR</v>
      </c>
      <c r="F137" t="str">
        <f>'Oversigt anlægsaktiv'!F137</f>
        <v>31000 Institut for Biokemi og Molekylær Biologi</v>
      </c>
      <c r="G137" t="str">
        <f>'Oversigt anlægsaktiv'!G137</f>
        <v>Campusvej 55, 5230 Odense M</v>
      </c>
      <c r="H137" t="str">
        <f>'Oversigt anlægsaktiv'!H137</f>
        <v>V11-601a:601b:602a-0</v>
      </c>
      <c r="I137" t="str">
        <f>'Oversigt anlægsaktiv'!I137</f>
        <v>Nikon</v>
      </c>
      <c r="J137" t="str">
        <f>'Oversigt anlægsaktiv'!J137</f>
        <v>ECLIPSE Ti2-E</v>
      </c>
      <c r="K137" t="str">
        <f>'Oversigt anlægsaktiv'!K137</f>
        <v>542114, 542051, 542041, 542007</v>
      </c>
      <c r="L137" s="312">
        <f>'Oversigt anlægsaktiv'!L137</f>
        <v>43800</v>
      </c>
      <c r="M137" s="56">
        <f>'Oversigt anlægsaktiv'!M137</f>
        <v>250000</v>
      </c>
      <c r="N137" s="56">
        <f>'Oversigt anlægsaktiv'!N137</f>
        <v>91666.72</v>
      </c>
      <c r="O137" s="322" t="str">
        <f t="shared" si="3"/>
        <v>54854</v>
      </c>
      <c r="P137" s="322">
        <f t="shared" si="4"/>
        <v>0</v>
      </c>
      <c r="Q137" s="337" t="str">
        <f t="shared" si="5"/>
        <v>10</v>
      </c>
    </row>
    <row r="138" spans="1:17" x14ac:dyDescent="0.35">
      <c r="A138" s="320" t="str">
        <f>'Oversigt anlægsaktiv'!A138</f>
        <v>54854-UK95</v>
      </c>
      <c r="B138" t="str">
        <f>'Oversigt anlægsaktiv'!B138</f>
        <v>5 mikroskoper</v>
      </c>
      <c r="C138" t="str">
        <f>'Oversigt anlægsaktiv'!C138</f>
        <v>3373196+2353258+3474176</v>
      </c>
      <c r="D138" t="str">
        <f>'Oversigt anlægsaktiv'!D138</f>
        <v>Jonathan Brewer</v>
      </c>
      <c r="E138" t="str">
        <f>'Oversigt anlægsaktiv'!E138</f>
        <v>10 ÅR</v>
      </c>
      <c r="F138" t="str">
        <f>'Oversigt anlægsaktiv'!F138</f>
        <v>31000 Institut for Biokemi og Molekylær Biologi</v>
      </c>
      <c r="G138" t="str">
        <f>'Oversigt anlægsaktiv'!G138</f>
        <v>Campusvej 55, 5230 Odense M</v>
      </c>
      <c r="H138" t="str">
        <f>'Oversigt anlægsaktiv'!H138</f>
        <v>V11-601a:601b:602a-0</v>
      </c>
      <c r="I138" t="str">
        <f>'Oversigt anlægsaktiv'!I138</f>
        <v>Nikon</v>
      </c>
      <c r="J138" t="str">
        <f>'Oversigt anlægsaktiv'!J138</f>
        <v>ECLIPSE Ti2-E</v>
      </c>
      <c r="K138" t="str">
        <f>'Oversigt anlægsaktiv'!K138</f>
        <v>542114, 542051, 542041, 542007</v>
      </c>
      <c r="L138" s="312">
        <f>'Oversigt anlægsaktiv'!L138</f>
        <v>43800</v>
      </c>
      <c r="M138" s="56">
        <f>'Oversigt anlægsaktiv'!M138</f>
        <v>8445135.6500000004</v>
      </c>
      <c r="N138" s="56">
        <f>'Oversigt anlægsaktiv'!N138</f>
        <v>3096549.77</v>
      </c>
      <c r="O138" s="322" t="str">
        <f t="shared" si="3"/>
        <v>54854</v>
      </c>
      <c r="P138" s="322">
        <f t="shared" si="4"/>
        <v>1</v>
      </c>
      <c r="Q138" s="337" t="str">
        <f t="shared" si="5"/>
        <v>10</v>
      </c>
    </row>
    <row r="139" spans="1:17" x14ac:dyDescent="0.35">
      <c r="A139" s="320" t="str">
        <f>'Oversigt anlægsaktiv'!A139</f>
        <v>54859-UK10</v>
      </c>
      <c r="B139" t="str">
        <f>'Oversigt anlægsaktiv'!B139</f>
        <v>Autotitrator</v>
      </c>
      <c r="C139" t="str">
        <f>'Oversigt anlægsaktiv'!C139</f>
        <v>-</v>
      </c>
      <c r="D139" t="str">
        <f>'Oversigt anlægsaktiv'!D139</f>
        <v>René Holm</v>
      </c>
      <c r="E139" t="str">
        <f>'Oversigt anlægsaktiv'!E139</f>
        <v>5 ÅR</v>
      </c>
      <c r="F139" t="str">
        <f>'Oversigt anlægsaktiv'!F139</f>
        <v>30500 Institut for Fysik, Kemi og Farmaci</v>
      </c>
      <c r="G139" t="str">
        <f>'Oversigt anlægsaktiv'!G139</f>
        <v>Campusvej 55, 5230 Odense M</v>
      </c>
      <c r="H139" t="str">
        <f>'Oversigt anlægsaktiv'!H139</f>
        <v>Ø10-412-1</v>
      </c>
      <c r="I139" t="str">
        <f>'Oversigt anlægsaktiv'!I139</f>
        <v>Metrohm</v>
      </c>
      <c r="J139" t="str">
        <f>'Oversigt anlægsaktiv'!J139</f>
        <v>907 Titrando</v>
      </c>
      <c r="K139" t="str">
        <f>'Oversigt anlægsaktiv'!K139</f>
        <v>1907 002022318</v>
      </c>
      <c r="L139" s="312">
        <f>'Oversigt anlægsaktiv'!L139</f>
        <v>43800</v>
      </c>
      <c r="M139" s="56">
        <f>'Oversigt anlægsaktiv'!M139</f>
        <v>110000</v>
      </c>
      <c r="N139" s="56">
        <f>'Oversigt anlægsaktiv'!N139</f>
        <v>0</v>
      </c>
      <c r="O139" s="322" t="str">
        <f t="shared" ref="O139:O202" si="6">IFERROR(_xlfn.TEXTBEFORE(A139, "-"), A139)</f>
        <v>54859</v>
      </c>
      <c r="P139" s="322">
        <f t="shared" ref="P139:P202" si="7">IF(C139="-",0,1)</f>
        <v>0</v>
      </c>
      <c r="Q139" s="337" t="str">
        <f t="shared" ref="Q139:Q202" si="8">IFERROR(_xlfn.TEXTBEFORE(E139, " "), E139)</f>
        <v>5</v>
      </c>
    </row>
    <row r="140" spans="1:17" x14ac:dyDescent="0.35">
      <c r="A140" s="320" t="str">
        <f>'Oversigt anlægsaktiv'!A140</f>
        <v>54859-UK95</v>
      </c>
      <c r="B140" t="str">
        <f>'Oversigt anlægsaktiv'!B140</f>
        <v>Autotitrator</v>
      </c>
      <c r="C140" t="str">
        <f>'Oversigt anlægsaktiv'!C140</f>
        <v>2323509</v>
      </c>
      <c r="D140" t="str">
        <f>'Oversigt anlægsaktiv'!D140</f>
        <v>René Holm</v>
      </c>
      <c r="E140" t="str">
        <f>'Oversigt anlægsaktiv'!E140</f>
        <v>5 ÅR</v>
      </c>
      <c r="F140" t="str">
        <f>'Oversigt anlægsaktiv'!F140</f>
        <v>30500 Institut for Fysik, Kemi og Farmaci</v>
      </c>
      <c r="G140" t="str">
        <f>'Oversigt anlægsaktiv'!G140</f>
        <v>Campusvej 55, 5230 Odense M</v>
      </c>
      <c r="H140" t="str">
        <f>'Oversigt anlægsaktiv'!H140</f>
        <v>Ø10-412-1</v>
      </c>
      <c r="I140" t="str">
        <f>'Oversigt anlægsaktiv'!I140</f>
        <v>Metrohm</v>
      </c>
      <c r="J140" t="str">
        <f>'Oversigt anlægsaktiv'!J140</f>
        <v>907 Titrando</v>
      </c>
      <c r="K140" t="str">
        <f>'Oversigt anlægsaktiv'!K140</f>
        <v>1907 002022318</v>
      </c>
      <c r="L140" s="312">
        <f>'Oversigt anlægsaktiv'!L140</f>
        <v>43800</v>
      </c>
      <c r="M140" s="56">
        <f>'Oversigt anlægsaktiv'!M140</f>
        <v>56336</v>
      </c>
      <c r="N140" s="56">
        <f>'Oversigt anlægsaktiv'!N140</f>
        <v>0</v>
      </c>
      <c r="O140" s="322" t="str">
        <f t="shared" si="6"/>
        <v>54859</v>
      </c>
      <c r="P140" s="322">
        <f t="shared" si="7"/>
        <v>1</v>
      </c>
      <c r="Q140" s="337" t="str">
        <f t="shared" si="8"/>
        <v>5</v>
      </c>
    </row>
    <row r="141" spans="1:17" x14ac:dyDescent="0.35">
      <c r="A141" s="320" t="str">
        <f>'Oversigt anlægsaktiv'!A141</f>
        <v>54887-UK10</v>
      </c>
      <c r="B141" t="str">
        <f>'Oversigt anlægsaktiv'!B141</f>
        <v>Laserbaseret målesystem til analysering væskeforstøvning</v>
      </c>
      <c r="C141" t="str">
        <f>'Oversigt anlægsaktiv'!C141</f>
        <v>-</v>
      </c>
      <c r="D141" t="str">
        <f>'Oversigt anlægsaktiv'!D141</f>
        <v>Baris Burak Kanbur</v>
      </c>
      <c r="E141" t="str">
        <f>'Oversigt anlægsaktiv'!E141</f>
        <v>10 ÅR</v>
      </c>
      <c r="F141" t="str">
        <f>'Oversigt anlægsaktiv'!F141</f>
        <v>45004 SDU Mechanical Engineering</v>
      </c>
      <c r="G141" t="str">
        <f>'Oversigt anlægsaktiv'!G141</f>
        <v>Campusvej 55, 5230 Odense M</v>
      </c>
      <c r="H141" t="str">
        <f>'Oversigt anlægsaktiv'!H141</f>
        <v>Ø26-600-1</v>
      </c>
      <c r="I141" t="str">
        <f>'Oversigt anlægsaktiv'!I141</f>
        <v>Dantec Dynamics</v>
      </c>
      <c r="J141" t="str">
        <f>'Oversigt anlægsaktiv'!J141</f>
        <v>-</v>
      </c>
      <c r="K141" t="str">
        <f>'Oversigt anlægsaktiv'!K141</f>
        <v>-</v>
      </c>
      <c r="L141" s="312">
        <f>'Oversigt anlægsaktiv'!L141</f>
        <v>43798</v>
      </c>
      <c r="M141" s="56">
        <f>'Oversigt anlægsaktiv'!M141</f>
        <v>1149235</v>
      </c>
      <c r="N141" s="56">
        <f>'Oversigt anlægsaktiv'!N141</f>
        <v>411809.16</v>
      </c>
      <c r="O141" s="322" t="str">
        <f t="shared" si="6"/>
        <v>54887</v>
      </c>
      <c r="P141" s="322">
        <f t="shared" si="7"/>
        <v>0</v>
      </c>
      <c r="Q141" s="337" t="str">
        <f t="shared" si="8"/>
        <v>10</v>
      </c>
    </row>
    <row r="142" spans="1:17" x14ac:dyDescent="0.35">
      <c r="A142" s="320" t="str">
        <f>'Oversigt anlægsaktiv'!A142</f>
        <v>54887-UK95</v>
      </c>
      <c r="B142" t="str">
        <f>'Oversigt anlægsaktiv'!B142</f>
        <v>Laserbaseret målesystem til analysering væskeforstøvning</v>
      </c>
      <c r="C142" t="str">
        <f>'Oversigt anlægsaktiv'!C142</f>
        <v>74225 og 2454189</v>
      </c>
      <c r="D142" t="str">
        <f>'Oversigt anlægsaktiv'!D142</f>
        <v>Baris Burak Kanbur</v>
      </c>
      <c r="E142" t="str">
        <f>'Oversigt anlægsaktiv'!E142</f>
        <v>10 ÅR</v>
      </c>
      <c r="F142" t="str">
        <f>'Oversigt anlægsaktiv'!F142</f>
        <v>45004 SDU Mechanical Engineering</v>
      </c>
      <c r="G142" t="str">
        <f>'Oversigt anlægsaktiv'!G142</f>
        <v>Campusvej 55, 5230 Odense M</v>
      </c>
      <c r="H142" t="str">
        <f>'Oversigt anlægsaktiv'!H142</f>
        <v>Ø26-600-1</v>
      </c>
      <c r="I142" t="str">
        <f>'Oversigt anlægsaktiv'!I142</f>
        <v>Dantec Dynamics</v>
      </c>
      <c r="J142" t="str">
        <f>'Oversigt anlægsaktiv'!J142</f>
        <v>-</v>
      </c>
      <c r="K142" t="str">
        <f>'Oversigt anlægsaktiv'!K142</f>
        <v>-</v>
      </c>
      <c r="L142" s="312">
        <f>'Oversigt anlægsaktiv'!L142</f>
        <v>43798</v>
      </c>
      <c r="M142" s="56">
        <f>'Oversigt anlægsaktiv'!M142</f>
        <v>167860</v>
      </c>
      <c r="N142" s="56">
        <f>'Oversigt anlægsaktiv'!N142</f>
        <v>60149.929999999993</v>
      </c>
      <c r="O142" s="322" t="str">
        <f t="shared" si="6"/>
        <v>54887</v>
      </c>
      <c r="P142" s="322">
        <f t="shared" si="7"/>
        <v>1</v>
      </c>
      <c r="Q142" s="337" t="str">
        <f t="shared" si="8"/>
        <v>10</v>
      </c>
    </row>
    <row r="143" spans="1:17" x14ac:dyDescent="0.35">
      <c r="A143" s="320" t="str">
        <f>'Oversigt anlægsaktiv'!A143</f>
        <v>54899-UK10</v>
      </c>
      <c r="B143" t="str">
        <f>'Oversigt anlægsaktiv'!B143</f>
        <v>Massspektrometer (Cebi - Exp2)</v>
      </c>
      <c r="C143" t="str">
        <f>'Oversigt anlægsaktiv'!C143</f>
        <v>-</v>
      </c>
      <c r="D143" t="str">
        <f>'Oversigt anlægsaktiv'!D143</f>
        <v>Jens Skorstengaard Andersen</v>
      </c>
      <c r="E143" t="str">
        <f>'Oversigt anlægsaktiv'!E143</f>
        <v>7 ÅR</v>
      </c>
      <c r="F143" t="str">
        <f>'Oversigt anlægsaktiv'!F143</f>
        <v>31000 Institut for Biokemi og Molekylær Biologi</v>
      </c>
      <c r="G143" t="str">
        <f>'Oversigt anlægsaktiv'!G143</f>
        <v>Campusvej 55, 5230 Odense M</v>
      </c>
      <c r="H143" t="str">
        <f>'Oversigt anlægsaktiv'!H143</f>
        <v>V11-508-1</v>
      </c>
      <c r="I143" t="str">
        <f>'Oversigt anlægsaktiv'!I143</f>
        <v>ThermoFisher Scientific</v>
      </c>
      <c r="J143" t="str">
        <f>'Oversigt anlægsaktiv'!J143</f>
        <v>N/A</v>
      </c>
      <c r="K143" t="str">
        <f>'Oversigt anlægsaktiv'!K143</f>
        <v>MA10186N</v>
      </c>
      <c r="L143" s="312">
        <f>'Oversigt anlægsaktiv'!L143</f>
        <v>43966</v>
      </c>
      <c r="M143" s="56">
        <f>'Oversigt anlægsaktiv'!M143</f>
        <v>481250</v>
      </c>
      <c r="N143" s="56">
        <f>'Oversigt anlægsaktiv'!N143</f>
        <v>74479.12</v>
      </c>
      <c r="O143" s="322" t="str">
        <f t="shared" si="6"/>
        <v>54899</v>
      </c>
      <c r="P143" s="322">
        <f t="shared" si="7"/>
        <v>0</v>
      </c>
      <c r="Q143" s="337" t="str">
        <f t="shared" si="8"/>
        <v>7</v>
      </c>
    </row>
    <row r="144" spans="1:17" x14ac:dyDescent="0.35">
      <c r="A144" s="320" t="str">
        <f>'Oversigt anlægsaktiv'!A144</f>
        <v>54899-UK95</v>
      </c>
      <c r="B144" t="str">
        <f>'Oversigt anlægsaktiv'!B144</f>
        <v>Massspektrometer (Cebi - Exp2)</v>
      </c>
      <c r="C144" t="str">
        <f>'Oversigt anlægsaktiv'!C144</f>
        <v>2353229</v>
      </c>
      <c r="D144" t="str">
        <f>'Oversigt anlægsaktiv'!D144</f>
        <v>Jens Skorstengaard Andersen</v>
      </c>
      <c r="E144" t="str">
        <f>'Oversigt anlægsaktiv'!E144</f>
        <v>7 ÅR</v>
      </c>
      <c r="F144" t="str">
        <f>'Oversigt anlægsaktiv'!F144</f>
        <v>31000 Institut for Biokemi og Molekylær Biologi</v>
      </c>
      <c r="G144" t="str">
        <f>'Oversigt anlægsaktiv'!G144</f>
        <v>Campusvej 55, 5230 Odense M</v>
      </c>
      <c r="H144" t="str">
        <f>'Oversigt anlægsaktiv'!H144</f>
        <v>V11-508-1</v>
      </c>
      <c r="I144" t="str">
        <f>'Oversigt anlægsaktiv'!I144</f>
        <v>ThermoFisher Scientific</v>
      </c>
      <c r="J144" t="str">
        <f>'Oversigt anlægsaktiv'!J144</f>
        <v>N/A</v>
      </c>
      <c r="K144" t="str">
        <f>'Oversigt anlægsaktiv'!K144</f>
        <v>MA10186N</v>
      </c>
      <c r="L144" s="312">
        <f>'Oversigt anlægsaktiv'!L144</f>
        <v>43966</v>
      </c>
      <c r="M144" s="56">
        <f>'Oversigt anlægsaktiv'!M144</f>
        <v>818750</v>
      </c>
      <c r="N144" s="56">
        <f>'Oversigt anlægsaktiv'!N144</f>
        <v>126711.4</v>
      </c>
      <c r="O144" s="322" t="str">
        <f t="shared" si="6"/>
        <v>54899</v>
      </c>
      <c r="P144" s="322">
        <f t="shared" si="7"/>
        <v>1</v>
      </c>
      <c r="Q144" s="337" t="str">
        <f t="shared" si="8"/>
        <v>7</v>
      </c>
    </row>
    <row r="145" spans="1:17" x14ac:dyDescent="0.35">
      <c r="A145" s="320" t="str">
        <f>'Oversigt anlægsaktiv'!A145</f>
        <v>54909-UK10</v>
      </c>
      <c r="B145" t="str">
        <f>'Oversigt anlægsaktiv'!B145</f>
        <v>Løbebånd</v>
      </c>
      <c r="C145" t="str">
        <f>'Oversigt anlægsaktiv'!C145</f>
        <v>-</v>
      </c>
      <c r="D145" t="str">
        <f>'Oversigt anlægsaktiv'!D145</f>
        <v>Henrik Baare Olsen</v>
      </c>
      <c r="E145" t="str">
        <f>'Oversigt anlægsaktiv'!E145</f>
        <v>7 ÅR</v>
      </c>
      <c r="F145" t="str">
        <f>'Oversigt anlægsaktiv'!F145</f>
        <v>15400 Institut for Idræt og Biomekanik</v>
      </c>
      <c r="G145" t="str">
        <f>'Oversigt anlægsaktiv'!G145</f>
        <v>Campusvej 55, 5230 Odense M</v>
      </c>
      <c r="H145" t="str">
        <f>'Oversigt anlægsaktiv'!H145</f>
        <v>ø13-201b-1</v>
      </c>
      <c r="I145" t="str">
        <f>'Oversigt anlægsaktiv'!I145</f>
        <v>Woodway</v>
      </c>
      <c r="J145" t="str">
        <f>'Oversigt anlægsaktiv'!J145</f>
        <v>ELG70</v>
      </c>
      <c r="K145" t="str">
        <f>'Oversigt anlægsaktiv'!K145</f>
        <v>542800120</v>
      </c>
      <c r="L145" s="312">
        <f>'Oversigt anlægsaktiv'!L145</f>
        <v>44054</v>
      </c>
      <c r="M145" s="56">
        <f>'Oversigt anlægsaktiv'!M145</f>
        <v>205948.6</v>
      </c>
      <c r="N145" s="56">
        <f>'Oversigt anlægsaktiv'!N145</f>
        <v>39228.330000000024</v>
      </c>
      <c r="O145" s="322" t="str">
        <f t="shared" si="6"/>
        <v>54909</v>
      </c>
      <c r="P145" s="322">
        <f t="shared" si="7"/>
        <v>0</v>
      </c>
      <c r="Q145" s="337" t="str">
        <f t="shared" si="8"/>
        <v>7</v>
      </c>
    </row>
    <row r="146" spans="1:17" x14ac:dyDescent="0.35">
      <c r="A146" s="320" t="str">
        <f>'Oversigt anlægsaktiv'!A146</f>
        <v>54909-UK95</v>
      </c>
      <c r="B146" t="str">
        <f>'Oversigt anlægsaktiv'!B146</f>
        <v>Løbebånd</v>
      </c>
      <c r="C146" t="str">
        <f>'Oversigt anlægsaktiv'!C146</f>
        <v>71787</v>
      </c>
      <c r="D146" t="str">
        <f>'Oversigt anlægsaktiv'!D146</f>
        <v>Henrik Baare Olsen</v>
      </c>
      <c r="E146" t="str">
        <f>'Oversigt anlægsaktiv'!E146</f>
        <v>7 ÅR</v>
      </c>
      <c r="F146" t="str">
        <f>'Oversigt anlægsaktiv'!F146</f>
        <v>15400 Institut for Idræt og Biomekanik</v>
      </c>
      <c r="G146" t="str">
        <f>'Oversigt anlægsaktiv'!G146</f>
        <v>Campusvej 55, 5230 Odense M</v>
      </c>
      <c r="H146" t="str">
        <f>'Oversigt anlægsaktiv'!H146</f>
        <v>ø13-201b-1</v>
      </c>
      <c r="I146" t="str">
        <f>'Oversigt anlægsaktiv'!I146</f>
        <v>Woodway</v>
      </c>
      <c r="J146" t="str">
        <f>'Oversigt anlægsaktiv'!J146</f>
        <v>ELG70</v>
      </c>
      <c r="K146" t="str">
        <f>'Oversigt anlægsaktiv'!K146</f>
        <v>542800120</v>
      </c>
      <c r="L146" s="312">
        <f>'Oversigt anlægsaktiv'!L146</f>
        <v>44054</v>
      </c>
      <c r="M146" s="56">
        <f>'Oversigt anlægsaktiv'!M146</f>
        <v>151204.48000000001</v>
      </c>
      <c r="N146" s="56">
        <f>'Oversigt anlægsaktiv'!N146</f>
        <v>28800.91</v>
      </c>
      <c r="O146" s="322" t="str">
        <f t="shared" si="6"/>
        <v>54909</v>
      </c>
      <c r="P146" s="322">
        <f t="shared" si="7"/>
        <v>1</v>
      </c>
      <c r="Q146" s="337" t="str">
        <f t="shared" si="8"/>
        <v>7</v>
      </c>
    </row>
    <row r="147" spans="1:17" x14ac:dyDescent="0.35">
      <c r="A147" s="320" t="str">
        <f>'Oversigt anlægsaktiv'!A147</f>
        <v>54918-UK10</v>
      </c>
      <c r="B147" t="str">
        <f>'Oversigt anlægsaktiv'!B147</f>
        <v>Cryostat system med CFM kit</v>
      </c>
      <c r="C147" t="str">
        <f>'Oversigt anlægsaktiv'!C147</f>
        <v>-</v>
      </c>
      <c r="D147" t="str">
        <f>'Oversigt anlægsaktiv'!D147</f>
        <v>Shailesh Kumar</v>
      </c>
      <c r="E147" t="str">
        <f>'Oversigt anlægsaktiv'!E147</f>
        <v>5 ÅR</v>
      </c>
      <c r="F147" t="str">
        <f>'Oversigt anlægsaktiv'!F147</f>
        <v>44004 SDU Nano Optics</v>
      </c>
      <c r="G147" t="str">
        <f>'Oversigt anlægsaktiv'!G147</f>
        <v>Campusvej 55, 5230 Odense M</v>
      </c>
      <c r="H147" t="str">
        <f>'Oversigt anlægsaktiv'!H147</f>
        <v>Ø26-512-1</v>
      </c>
      <c r="I147" t="str">
        <f>'Oversigt anlægsaktiv'!I147</f>
        <v>Attocube</v>
      </c>
      <c r="J147" t="str">
        <f>'Oversigt anlægsaktiv'!J147</f>
        <v>attoDRY2100/0T</v>
      </c>
      <c r="K147" t="str">
        <f>'Oversigt anlægsaktiv'!K147</f>
        <v>212731</v>
      </c>
      <c r="L147" s="312">
        <f>'Oversigt anlægsaktiv'!L147</f>
        <v>44075</v>
      </c>
      <c r="M147" s="56">
        <f>'Oversigt anlægsaktiv'!M147</f>
        <v>841366.65</v>
      </c>
      <c r="N147" s="56">
        <f>'Oversigt anlægsaktiv'!N147</f>
        <v>0</v>
      </c>
      <c r="O147" s="322" t="str">
        <f t="shared" si="6"/>
        <v>54918</v>
      </c>
      <c r="P147" s="322">
        <f t="shared" si="7"/>
        <v>0</v>
      </c>
      <c r="Q147" s="337" t="str">
        <f t="shared" si="8"/>
        <v>5</v>
      </c>
    </row>
    <row r="148" spans="1:17" x14ac:dyDescent="0.35">
      <c r="A148" s="320" t="str">
        <f>'Oversigt anlægsaktiv'!A148</f>
        <v>54918-UK95</v>
      </c>
      <c r="B148" t="str">
        <f>'Oversigt anlægsaktiv'!B148</f>
        <v>Cryostat system med CFM kit</v>
      </c>
      <c r="C148" t="str">
        <f>'Oversigt anlægsaktiv'!C148</f>
        <v>3474156</v>
      </c>
      <c r="D148" t="str">
        <f>'Oversigt anlægsaktiv'!D148</f>
        <v>Shailesh Kumar</v>
      </c>
      <c r="E148" t="str">
        <f>'Oversigt anlægsaktiv'!E148</f>
        <v>5 ÅR</v>
      </c>
      <c r="F148" t="str">
        <f>'Oversigt anlægsaktiv'!F148</f>
        <v>44004 SDU Nano Optics</v>
      </c>
      <c r="G148" t="str">
        <f>'Oversigt anlægsaktiv'!G148</f>
        <v>Campusvej 55, 5230 Odense M</v>
      </c>
      <c r="H148" t="str">
        <f>'Oversigt anlægsaktiv'!H148</f>
        <v>Ø26-512-1</v>
      </c>
      <c r="I148" t="str">
        <f>'Oversigt anlægsaktiv'!I148</f>
        <v>Attocube</v>
      </c>
      <c r="J148" t="str">
        <f>'Oversigt anlægsaktiv'!J148</f>
        <v>attoDRY2100/0T</v>
      </c>
      <c r="K148" t="str">
        <f>'Oversigt anlægsaktiv'!K148</f>
        <v>212731</v>
      </c>
      <c r="L148" s="312">
        <f>'Oversigt anlægsaktiv'!L148</f>
        <v>44075</v>
      </c>
      <c r="M148" s="56">
        <f>'Oversigt anlægsaktiv'!M148</f>
        <v>1204288.08</v>
      </c>
      <c r="N148" s="56">
        <f>'Oversigt anlægsaktiv'!N148</f>
        <v>0</v>
      </c>
      <c r="O148" s="322" t="str">
        <f t="shared" si="6"/>
        <v>54918</v>
      </c>
      <c r="P148" s="322">
        <f t="shared" si="7"/>
        <v>1</v>
      </c>
      <c r="Q148" s="337" t="str">
        <f t="shared" si="8"/>
        <v>5</v>
      </c>
    </row>
    <row r="149" spans="1:17" x14ac:dyDescent="0.35">
      <c r="A149" s="320" t="str">
        <f>'Oversigt anlægsaktiv'!A149</f>
        <v>54921-UK10</v>
      </c>
      <c r="B149" t="str">
        <f>'Oversigt anlægsaktiv'!B149</f>
        <v>Regenerativ Grid simulator (programmerbar Netforsyning)</v>
      </c>
      <c r="C149" t="str">
        <f>'Oversigt anlægsaktiv'!C149</f>
        <v>-</v>
      </c>
      <c r="D149" t="str">
        <f>'Oversigt anlægsaktiv'!D149</f>
        <v>Navid Bayati</v>
      </c>
      <c r="E149" t="str">
        <f>'Oversigt anlægsaktiv'!E149</f>
        <v>7 ÅR</v>
      </c>
      <c r="F149" t="str">
        <f>'Oversigt anlægsaktiv'!F149</f>
        <v>45003 SDU Center for Industriel Elektronik (CIE)</v>
      </c>
      <c r="G149" t="str">
        <f>'Oversigt anlægsaktiv'!G149</f>
        <v>Alsion 2, 6400 Sønderborg</v>
      </c>
      <c r="H149" t="str">
        <f>'Oversigt anlægsaktiv'!H149</f>
        <v>CIE4-02</v>
      </c>
      <c r="I149" t="str">
        <f>'Oversigt anlægsaktiv'!I149</f>
        <v>Chroma</v>
      </c>
      <c r="J149" t="str">
        <f>'Oversigt anlægsaktiv'!J149</f>
        <v>61830</v>
      </c>
      <c r="K149" t="str">
        <f>'Oversigt anlægsaktiv'!K149</f>
        <v>S/N 618303800220</v>
      </c>
      <c r="L149" s="312">
        <f>'Oversigt anlægsaktiv'!L149</f>
        <v>44105</v>
      </c>
      <c r="M149" s="56">
        <f>'Oversigt anlægsaktiv'!M149</f>
        <v>414096.36</v>
      </c>
      <c r="N149" s="56">
        <f>'Oversigt anlægsaktiv'!N149</f>
        <v>88734.93</v>
      </c>
      <c r="O149" s="322" t="str">
        <f t="shared" si="6"/>
        <v>54921</v>
      </c>
      <c r="P149" s="322">
        <f t="shared" si="7"/>
        <v>0</v>
      </c>
      <c r="Q149" s="337" t="str">
        <f t="shared" si="8"/>
        <v>7</v>
      </c>
    </row>
    <row r="150" spans="1:17" x14ac:dyDescent="0.35">
      <c r="A150" s="320" t="str">
        <f>'Oversigt anlægsaktiv'!A150</f>
        <v>54921-UK95</v>
      </c>
      <c r="B150" t="str">
        <f>'Oversigt anlægsaktiv'!B150</f>
        <v>Regenerativ Grid simulator (programmerbar Netforsyning)</v>
      </c>
      <c r="C150" t="str">
        <f>'Oversigt anlægsaktiv'!C150</f>
        <v>3474273</v>
      </c>
      <c r="D150" t="str">
        <f>'Oversigt anlægsaktiv'!D150</f>
        <v>Navid Bayati</v>
      </c>
      <c r="E150" t="str">
        <f>'Oversigt anlægsaktiv'!E150</f>
        <v>7 ÅR</v>
      </c>
      <c r="F150" t="str">
        <f>'Oversigt anlægsaktiv'!F150</f>
        <v>45003 SDU Center for Industriel Elektronik (CIE)</v>
      </c>
      <c r="G150" t="str">
        <f>'Oversigt anlægsaktiv'!G150</f>
        <v>Alsion 2, 6400 Sønderborg</v>
      </c>
      <c r="H150" t="str">
        <f>'Oversigt anlægsaktiv'!H150</f>
        <v>CIE4-02</v>
      </c>
      <c r="I150" t="str">
        <f>'Oversigt anlægsaktiv'!I150</f>
        <v>Chroma</v>
      </c>
      <c r="J150" t="str">
        <f>'Oversigt anlægsaktiv'!J150</f>
        <v>61830</v>
      </c>
      <c r="K150" t="str">
        <f>'Oversigt anlægsaktiv'!K150</f>
        <v>S/N 618303800220</v>
      </c>
      <c r="L150" s="312">
        <f>'Oversigt anlægsaktiv'!L150</f>
        <v>44105</v>
      </c>
      <c r="M150" s="56">
        <f>'Oversigt anlægsaktiv'!M150</f>
        <v>49095.64</v>
      </c>
      <c r="N150" s="56">
        <f>'Oversigt anlægsaktiv'!N150</f>
        <v>10520.54</v>
      </c>
      <c r="O150" s="322" t="str">
        <f t="shared" si="6"/>
        <v>54921</v>
      </c>
      <c r="P150" s="322">
        <f t="shared" si="7"/>
        <v>1</v>
      </c>
      <c r="Q150" s="337" t="str">
        <f t="shared" si="8"/>
        <v>7</v>
      </c>
    </row>
    <row r="151" spans="1:17" x14ac:dyDescent="0.35">
      <c r="A151" s="320" t="str">
        <f>'Oversigt anlægsaktiv'!A151</f>
        <v>54935-UK10</v>
      </c>
      <c r="B151" t="str">
        <f>'Oversigt anlægsaktiv'!B151</f>
        <v>Massespektrometer (PRG Exp3)</v>
      </c>
      <c r="C151" t="str">
        <f>'Oversigt anlægsaktiv'!C151</f>
        <v>-</v>
      </c>
      <c r="D151" t="str">
        <f>'Oversigt anlægsaktiv'!D151</f>
        <v>Ole Nørregaard Jensen</v>
      </c>
      <c r="E151" t="str">
        <f>'Oversigt anlægsaktiv'!E151</f>
        <v>7 ÅR</v>
      </c>
      <c r="F151" t="str">
        <f>'Oversigt anlægsaktiv'!F151</f>
        <v>31000 Institut for Biokemi og Molekylær Biologi</v>
      </c>
      <c r="G151" t="str">
        <f>'Oversigt anlægsaktiv'!G151</f>
        <v>Campusvej 55, 5230 Odense M</v>
      </c>
      <c r="H151" t="str">
        <f>'Oversigt anlægsaktiv'!H151</f>
        <v>V11-510-1</v>
      </c>
      <c r="I151" t="str">
        <f>'Oversigt anlægsaktiv'!I151</f>
        <v>ThermoFisher Scientific</v>
      </c>
      <c r="J151" t="str">
        <f>'Oversigt anlægsaktiv'!J151</f>
        <v>N/A</v>
      </c>
      <c r="K151" t="str">
        <f>'Oversigt anlægsaktiv'!K151</f>
        <v>MA10171N</v>
      </c>
      <c r="L151" s="312">
        <f>'Oversigt anlægsaktiv'!L151</f>
        <v>43966</v>
      </c>
      <c r="M151" s="56">
        <f>'Oversigt anlægsaktiv'!M151</f>
        <v>1000000</v>
      </c>
      <c r="N151" s="56">
        <f>'Oversigt anlægsaktiv'!N151</f>
        <v>154761.95000000001</v>
      </c>
      <c r="O151" s="322" t="str">
        <f t="shared" si="6"/>
        <v>54935</v>
      </c>
      <c r="P151" s="322">
        <f t="shared" si="7"/>
        <v>0</v>
      </c>
      <c r="Q151" s="337" t="str">
        <f t="shared" si="8"/>
        <v>7</v>
      </c>
    </row>
    <row r="152" spans="1:17" x14ac:dyDescent="0.35">
      <c r="A152" s="320" t="str">
        <f>'Oversigt anlægsaktiv'!A152</f>
        <v>54935-UK95</v>
      </c>
      <c r="B152" t="str">
        <f>'Oversigt anlægsaktiv'!B152</f>
        <v>Massespektrometer (PRG Exp3)</v>
      </c>
      <c r="C152" t="str">
        <f>'Oversigt anlægsaktiv'!C152</f>
        <v>2353229</v>
      </c>
      <c r="D152" t="str">
        <f>'Oversigt anlægsaktiv'!D152</f>
        <v>Ole Nørregaard Jensen</v>
      </c>
      <c r="E152" t="str">
        <f>'Oversigt anlægsaktiv'!E152</f>
        <v>7 ÅR</v>
      </c>
      <c r="F152" t="str">
        <f>'Oversigt anlægsaktiv'!F152</f>
        <v>31000 Institut for Biokemi og Molekylær Biologi</v>
      </c>
      <c r="G152" t="str">
        <f>'Oversigt anlægsaktiv'!G152</f>
        <v>Campusvej 55, 5230 Odense M</v>
      </c>
      <c r="H152" t="str">
        <f>'Oversigt anlægsaktiv'!H152</f>
        <v>V11-510-1</v>
      </c>
      <c r="I152" t="str">
        <f>'Oversigt anlægsaktiv'!I152</f>
        <v>ThermoFisher Scientific</v>
      </c>
      <c r="J152" t="str">
        <f>'Oversigt anlægsaktiv'!J152</f>
        <v>N/A</v>
      </c>
      <c r="K152" t="str">
        <f>'Oversigt anlægsaktiv'!K152</f>
        <v>MA10171N</v>
      </c>
      <c r="L152" s="312">
        <f>'Oversigt anlægsaktiv'!L152</f>
        <v>43966</v>
      </c>
      <c r="M152" s="56">
        <f>'Oversigt anlægsaktiv'!M152</f>
        <v>200000</v>
      </c>
      <c r="N152" s="56">
        <f>'Oversigt anlægsaktiv'!N152</f>
        <v>30952.459999999988</v>
      </c>
      <c r="O152" s="322" t="str">
        <f t="shared" si="6"/>
        <v>54935</v>
      </c>
      <c r="P152" s="322">
        <f t="shared" si="7"/>
        <v>1</v>
      </c>
      <c r="Q152" s="337" t="str">
        <f t="shared" si="8"/>
        <v>7</v>
      </c>
    </row>
    <row r="153" spans="1:17" x14ac:dyDescent="0.35">
      <c r="A153" s="320" t="str">
        <f>'Oversigt anlægsaktiv'!A153</f>
        <v>54937-UK10</v>
      </c>
      <c r="B153" t="str">
        <f>'Oversigt anlægsaktiv'!B153</f>
        <v>MS Eclipse (PRG)</v>
      </c>
      <c r="C153" t="str">
        <f>'Oversigt anlægsaktiv'!C153</f>
        <v>-</v>
      </c>
      <c r="D153" t="str">
        <f>'Oversigt anlægsaktiv'!D153</f>
        <v>Ole Nørregaard Jensen</v>
      </c>
      <c r="E153" t="str">
        <f>'Oversigt anlægsaktiv'!E153</f>
        <v>7 ÅR</v>
      </c>
      <c r="F153" t="str">
        <f>'Oversigt anlægsaktiv'!F153</f>
        <v>31000 Institut for Biokemi og Molekylær Biologi</v>
      </c>
      <c r="G153" t="str">
        <f>'Oversigt anlægsaktiv'!G153</f>
        <v>Campusvej 55, 5230 Odense M</v>
      </c>
      <c r="H153" t="str">
        <f>'Oversigt anlægsaktiv'!H153</f>
        <v>V11-510-1</v>
      </c>
      <c r="I153" t="str">
        <f>'Oversigt anlægsaktiv'!I153</f>
        <v>ThermoFisher Scientific</v>
      </c>
      <c r="J153" t="str">
        <f>'Oversigt anlægsaktiv'!J153</f>
        <v>N/A</v>
      </c>
      <c r="K153" t="str">
        <f>'Oversigt anlægsaktiv'!K153</f>
        <v>FSN40195</v>
      </c>
      <c r="L153" s="312">
        <f>'Oversigt anlægsaktiv'!L153</f>
        <v>43926</v>
      </c>
      <c r="M153" s="56">
        <f>'Oversigt anlægsaktiv'!M153</f>
        <v>1971121</v>
      </c>
      <c r="N153" s="56">
        <f>'Oversigt anlægsaktiv'!N153</f>
        <v>281588.67999999988</v>
      </c>
      <c r="O153" s="322" t="str">
        <f t="shared" si="6"/>
        <v>54937</v>
      </c>
      <c r="P153" s="322">
        <f t="shared" si="7"/>
        <v>0</v>
      </c>
      <c r="Q153" s="337" t="str">
        <f t="shared" si="8"/>
        <v>7</v>
      </c>
    </row>
    <row r="154" spans="1:17" x14ac:dyDescent="0.35">
      <c r="A154" s="320" t="str">
        <f>'Oversigt anlægsaktiv'!A154</f>
        <v>54937-UK95</v>
      </c>
      <c r="B154" t="str">
        <f>'Oversigt anlægsaktiv'!B154</f>
        <v>MS Eclipse (PRG)</v>
      </c>
      <c r="C154" t="str">
        <f>'Oversigt anlægsaktiv'!C154</f>
        <v>2353229</v>
      </c>
      <c r="D154" t="str">
        <f>'Oversigt anlægsaktiv'!D154</f>
        <v>Ole Nørregaard Jensen</v>
      </c>
      <c r="E154" t="str">
        <f>'Oversigt anlægsaktiv'!E154</f>
        <v>7 ÅR</v>
      </c>
      <c r="F154" t="str">
        <f>'Oversigt anlægsaktiv'!F154</f>
        <v>31000 Institut for Biokemi og Molekylær Biologi</v>
      </c>
      <c r="G154" t="str">
        <f>'Oversigt anlægsaktiv'!G154</f>
        <v>Campusvej 55, 5230 Odense M</v>
      </c>
      <c r="H154" t="str">
        <f>'Oversigt anlægsaktiv'!H154</f>
        <v>V11-510-1</v>
      </c>
      <c r="I154" t="str">
        <f>'Oversigt anlægsaktiv'!I154</f>
        <v>ThermoFisher Scientific</v>
      </c>
      <c r="J154" t="str">
        <f>'Oversigt anlægsaktiv'!J154</f>
        <v>N/A</v>
      </c>
      <c r="K154" t="str">
        <f>'Oversigt anlægsaktiv'!K154</f>
        <v>FSN40195</v>
      </c>
      <c r="L154" s="312">
        <f>'Oversigt anlægsaktiv'!L154</f>
        <v>43926</v>
      </c>
      <c r="M154" s="56">
        <f>'Oversigt anlægsaktiv'!M154</f>
        <v>1435743.1</v>
      </c>
      <c r="N154" s="56">
        <f>'Oversigt anlægsaktiv'!N154</f>
        <v>205106.1800000002</v>
      </c>
      <c r="O154" s="322" t="str">
        <f t="shared" si="6"/>
        <v>54937</v>
      </c>
      <c r="P154" s="322">
        <f t="shared" si="7"/>
        <v>1</v>
      </c>
      <c r="Q154" s="337" t="str">
        <f t="shared" si="8"/>
        <v>7</v>
      </c>
    </row>
    <row r="155" spans="1:17" x14ac:dyDescent="0.35">
      <c r="A155" s="320" t="str">
        <f>'Oversigt anlægsaktiv'!A155</f>
        <v>54957-UK10</v>
      </c>
      <c r="B155" t="str">
        <f>'Oversigt anlægsaktiv'!B155</f>
        <v>Milli-Q vandbehandlingsanlæg PhyLife</v>
      </c>
      <c r="C155" t="str">
        <f>'Oversigt anlægsaktiv'!C155</f>
        <v>-</v>
      </c>
      <c r="D155" t="str">
        <f>'Oversigt anlægsaktiv'!D155</f>
        <v>Frederik Wendelboe Lund</v>
      </c>
      <c r="E155" t="str">
        <f>'Oversigt anlægsaktiv'!E155</f>
        <v>7 ÅR</v>
      </c>
      <c r="F155" t="str">
        <f>'Oversigt anlægsaktiv'!F155</f>
        <v>30500 Institut for Fysik, Kemi og Farmaci</v>
      </c>
      <c r="G155" t="str">
        <f>'Oversigt anlægsaktiv'!G155</f>
        <v>Campusvej 55, 5230 Odense M</v>
      </c>
      <c r="H155" t="str">
        <f>'Oversigt anlægsaktiv'!H155</f>
        <v>V11-602-1</v>
      </c>
      <c r="I155" t="str">
        <f>'Oversigt anlægsaktiv'!I155</f>
        <v>Merck Milliepore</v>
      </c>
      <c r="J155" t="str">
        <f>'Oversigt anlægsaktiv'!J155</f>
        <v>IQ7003</v>
      </c>
      <c r="K155" t="str">
        <f>'Oversigt anlægsaktiv'!K155</f>
        <v>F0HB54068 F</v>
      </c>
      <c r="L155" s="312">
        <f>'Oversigt anlægsaktiv'!L155</f>
        <v>44167</v>
      </c>
      <c r="M155" s="56">
        <f>'Oversigt anlægsaktiv'!M155</f>
        <v>98420.5</v>
      </c>
      <c r="N155" s="56">
        <f>'Oversigt anlægsaktiv'!N155</f>
        <v>23433.53</v>
      </c>
      <c r="O155" s="322" t="str">
        <f t="shared" si="6"/>
        <v>54957</v>
      </c>
      <c r="P155" s="322">
        <f t="shared" si="7"/>
        <v>0</v>
      </c>
      <c r="Q155" s="337" t="str">
        <f t="shared" si="8"/>
        <v>7</v>
      </c>
    </row>
    <row r="156" spans="1:17" x14ac:dyDescent="0.35">
      <c r="A156" s="320" t="str">
        <f>'Oversigt anlægsaktiv'!A156</f>
        <v>54957-UK95</v>
      </c>
      <c r="B156" t="str">
        <f>'Oversigt anlægsaktiv'!B156</f>
        <v>Milli-Q vandbehandlingsanlæg PhyLife</v>
      </c>
      <c r="C156" t="str">
        <f>'Oversigt anlægsaktiv'!C156</f>
        <v>2323846</v>
      </c>
      <c r="D156" t="str">
        <f>'Oversigt anlægsaktiv'!D156</f>
        <v>Frederik Wendelboe Lund</v>
      </c>
      <c r="E156" t="str">
        <f>'Oversigt anlægsaktiv'!E156</f>
        <v>7 ÅR</v>
      </c>
      <c r="F156" t="str">
        <f>'Oversigt anlægsaktiv'!F156</f>
        <v>30500 Institut for Fysik, Kemi og Farmaci</v>
      </c>
      <c r="G156" t="str">
        <f>'Oversigt anlægsaktiv'!G156</f>
        <v>Campusvej 55, 5230 Odense M</v>
      </c>
      <c r="H156" t="str">
        <f>'Oversigt anlægsaktiv'!H156</f>
        <v>V11-602-1</v>
      </c>
      <c r="I156" t="str">
        <f>'Oversigt anlægsaktiv'!I156</f>
        <v>Merck Milliepore</v>
      </c>
      <c r="J156" t="str">
        <f>'Oversigt anlægsaktiv'!J156</f>
        <v>IQ7003</v>
      </c>
      <c r="K156" t="str">
        <f>'Oversigt anlægsaktiv'!K156</f>
        <v>F0HB54068 F</v>
      </c>
      <c r="L156" s="312">
        <f>'Oversigt anlægsaktiv'!L156</f>
        <v>44167</v>
      </c>
      <c r="M156" s="56">
        <f>'Oversigt anlægsaktiv'!M156</f>
        <v>22579.1</v>
      </c>
      <c r="N156" s="56">
        <f>'Oversigt anlægsaktiv'!N156</f>
        <v>5375.9599999999991</v>
      </c>
      <c r="O156" s="322" t="str">
        <f t="shared" si="6"/>
        <v>54957</v>
      </c>
      <c r="P156" s="322">
        <f t="shared" si="7"/>
        <v>1</v>
      </c>
      <c r="Q156" s="337" t="str">
        <f t="shared" si="8"/>
        <v>7</v>
      </c>
    </row>
    <row r="157" spans="1:17" x14ac:dyDescent="0.35">
      <c r="A157" s="320" t="str">
        <f>'Oversigt anlægsaktiv'!A157</f>
        <v>54969-UK10</v>
      </c>
      <c r="B157" t="str">
        <f>'Oversigt anlægsaktiv'!B157</f>
        <v>3D bioprinter</v>
      </c>
      <c r="C157" t="str">
        <f>'Oversigt anlægsaktiv'!C157</f>
        <v>-</v>
      </c>
      <c r="D157" t="str">
        <f>'Oversigt anlægsaktiv'!D157</f>
        <v>Morten Frendø Ebbesen</v>
      </c>
      <c r="E157" t="str">
        <f>'Oversigt anlægsaktiv'!E157</f>
        <v>10 ÅR</v>
      </c>
      <c r="F157" t="str">
        <f>'Oversigt anlægsaktiv'!F157</f>
        <v>31000 Institut for Biokemi og Molekylær Biologi</v>
      </c>
      <c r="G157" t="str">
        <f>'Oversigt anlægsaktiv'!G157</f>
        <v>Campusvej 55, 5230 Odense M</v>
      </c>
      <c r="H157" t="str">
        <f>'Oversigt anlægsaktiv'!H157</f>
        <v>V12-605b-1</v>
      </c>
      <c r="I157" t="str">
        <f>'Oversigt anlægsaktiv'!I157</f>
        <v>Cellink</v>
      </c>
      <c r="J157" t="str">
        <f>'Oversigt anlægsaktiv'!J157</f>
        <v>D16110020717/D16110030119</v>
      </c>
      <c r="K157" t="str">
        <f>'Oversigt anlægsaktiv'!K157</f>
        <v>-</v>
      </c>
      <c r="L157" s="312">
        <f>'Oversigt anlægsaktiv'!L157</f>
        <v>44186</v>
      </c>
      <c r="M157" s="56">
        <f>'Oversigt anlægsaktiv'!M157</f>
        <v>64038.35</v>
      </c>
      <c r="N157" s="56">
        <f>'Oversigt anlægsaktiv'!N157</f>
        <v>29884.63</v>
      </c>
      <c r="O157" s="322" t="str">
        <f t="shared" si="6"/>
        <v>54969</v>
      </c>
      <c r="P157" s="322">
        <f t="shared" si="7"/>
        <v>0</v>
      </c>
      <c r="Q157" s="337" t="str">
        <f t="shared" si="8"/>
        <v>10</v>
      </c>
    </row>
    <row r="158" spans="1:17" x14ac:dyDescent="0.35">
      <c r="A158" s="320" t="str">
        <f>'Oversigt anlægsaktiv'!A158</f>
        <v>54969-UK95</v>
      </c>
      <c r="B158" t="str">
        <f>'Oversigt anlægsaktiv'!B158</f>
        <v>3D bioprinter</v>
      </c>
      <c r="C158" t="str">
        <f>'Oversigt anlægsaktiv'!C158</f>
        <v>2353258+3373271</v>
      </c>
      <c r="D158" t="str">
        <f>'Oversigt anlægsaktiv'!D158</f>
        <v>Morten Frendø Ebbesen</v>
      </c>
      <c r="E158" t="str">
        <f>'Oversigt anlægsaktiv'!E158</f>
        <v>10 ÅR</v>
      </c>
      <c r="F158" t="str">
        <f>'Oversigt anlægsaktiv'!F158</f>
        <v>31000 Institut for Biokemi og Molekylær Biologi</v>
      </c>
      <c r="G158" t="str">
        <f>'Oversigt anlægsaktiv'!G158</f>
        <v>Campusvej 55, 5230 Odense M</v>
      </c>
      <c r="H158" t="str">
        <f>'Oversigt anlægsaktiv'!H158</f>
        <v>V11-605a</v>
      </c>
      <c r="I158" t="str">
        <f>'Oversigt anlægsaktiv'!I158</f>
        <v>Cellink</v>
      </c>
      <c r="J158" t="str">
        <f>'Oversigt anlægsaktiv'!J158</f>
        <v>D16110020717/D16110030119</v>
      </c>
      <c r="K158" t="str">
        <f>'Oversigt anlægsaktiv'!K158</f>
        <v>-</v>
      </c>
      <c r="L158" s="312">
        <f>'Oversigt anlægsaktiv'!L158</f>
        <v>44186</v>
      </c>
      <c r="M158" s="56">
        <f>'Oversigt anlægsaktiv'!M158</f>
        <v>200844.62</v>
      </c>
      <c r="N158" s="56">
        <f>'Oversigt anlægsaktiv'!N158</f>
        <v>93727.42</v>
      </c>
      <c r="O158" s="322" t="str">
        <f t="shared" si="6"/>
        <v>54969</v>
      </c>
      <c r="P158" s="322">
        <f t="shared" si="7"/>
        <v>1</v>
      </c>
      <c r="Q158" s="337" t="str">
        <f t="shared" si="8"/>
        <v>10</v>
      </c>
    </row>
    <row r="159" spans="1:17" x14ac:dyDescent="0.35">
      <c r="A159" s="320" t="str">
        <f>'Oversigt anlægsaktiv'!A159</f>
        <v>55008-UK10</v>
      </c>
      <c r="B159" t="str">
        <f>'Oversigt anlægsaktiv'!B159</f>
        <v>NMR 500 fra Jeol</v>
      </c>
      <c r="C159" t="str">
        <f>'Oversigt anlægsaktiv'!C159</f>
        <v>-</v>
      </c>
      <c r="D159" t="str">
        <f>'Oversigt anlægsaktiv'!D159</f>
        <v>Christian Brandt</v>
      </c>
      <c r="E159" t="str">
        <f>'Oversigt anlægsaktiv'!E159</f>
        <v>7 ÅR</v>
      </c>
      <c r="F159" t="str">
        <f>'Oversigt anlægsaktiv'!F159</f>
        <v>30500 Institut for Fysik, Kemi og Farmaci</v>
      </c>
      <c r="G159" t="str">
        <f>'Oversigt anlægsaktiv'!G159</f>
        <v>Campusvej 55, 5230 Odense M</v>
      </c>
      <c r="H159" t="str">
        <f>'Oversigt anlægsaktiv'!H159</f>
        <v>Ø11-507-0</v>
      </c>
      <c r="I159" t="str">
        <f>'Oversigt anlægsaktiv'!I159</f>
        <v>Jeol</v>
      </c>
      <c r="J159" t="str">
        <f>'Oversigt anlægsaktiv'!J159</f>
        <v>JNM-ECZ500R/S1 500MHz</v>
      </c>
      <c r="K159" t="str">
        <f>'Oversigt anlægsaktiv'!K159</f>
        <v>N165500129410</v>
      </c>
      <c r="L159" s="312">
        <f>'Oversigt anlægsaktiv'!L159</f>
        <v>44427</v>
      </c>
      <c r="M159" s="56">
        <f>'Oversigt anlægsaktiv'!M159</f>
        <v>500000</v>
      </c>
      <c r="N159" s="56">
        <f>'Oversigt anlægsaktiv'!N159</f>
        <v>166666.69</v>
      </c>
      <c r="O159" s="322" t="str">
        <f t="shared" si="6"/>
        <v>55008</v>
      </c>
      <c r="P159" s="322">
        <f t="shared" si="7"/>
        <v>0</v>
      </c>
      <c r="Q159" s="337" t="str">
        <f t="shared" si="8"/>
        <v>7</v>
      </c>
    </row>
    <row r="160" spans="1:17" x14ac:dyDescent="0.35">
      <c r="A160" s="320" t="str">
        <f>'Oversigt anlægsaktiv'!A160</f>
        <v>55008-UK95</v>
      </c>
      <c r="B160" t="str">
        <f>'Oversigt anlægsaktiv'!B160</f>
        <v>NMR 500 fra Jeol</v>
      </c>
      <c r="C160" t="str">
        <f>'Oversigt anlægsaktiv'!C160</f>
        <v>3373355</v>
      </c>
      <c r="D160" t="str">
        <f>'Oversigt anlægsaktiv'!D160</f>
        <v>Christian Brandt</v>
      </c>
      <c r="E160" t="str">
        <f>'Oversigt anlægsaktiv'!E160</f>
        <v>7 ÅR</v>
      </c>
      <c r="F160" t="str">
        <f>'Oversigt anlægsaktiv'!F160</f>
        <v>30500 Institut for Fysik, Kemi og Farmaci</v>
      </c>
      <c r="G160" t="str">
        <f>'Oversigt anlægsaktiv'!G160</f>
        <v>Campusvej 55, 5230 Odense M</v>
      </c>
      <c r="H160" t="str">
        <f>'Oversigt anlægsaktiv'!H160</f>
        <v>Ø11-507-0</v>
      </c>
      <c r="I160" t="str">
        <f>'Oversigt anlægsaktiv'!I160</f>
        <v>Jeol</v>
      </c>
      <c r="J160" t="str">
        <f>'Oversigt anlægsaktiv'!J160</f>
        <v>JNM-ECZ500R/S1 500MHz</v>
      </c>
      <c r="K160" t="str">
        <f>'Oversigt anlægsaktiv'!K160</f>
        <v>N165500129410</v>
      </c>
      <c r="L160" s="312">
        <f>'Oversigt anlægsaktiv'!L160</f>
        <v>44427</v>
      </c>
      <c r="M160" s="56">
        <f>'Oversigt anlægsaktiv'!M160</f>
        <v>3000000</v>
      </c>
      <c r="N160" s="56">
        <f>'Oversigt anlægsaktiv'!N160</f>
        <v>999999.94</v>
      </c>
      <c r="O160" s="322" t="str">
        <f t="shared" si="6"/>
        <v>55008</v>
      </c>
      <c r="P160" s="322">
        <f t="shared" si="7"/>
        <v>1</v>
      </c>
      <c r="Q160" s="337" t="str">
        <f t="shared" si="8"/>
        <v>7</v>
      </c>
    </row>
    <row r="161" spans="1:17" x14ac:dyDescent="0.35">
      <c r="A161" s="320" t="str">
        <f>'Oversigt anlægsaktiv'!A161</f>
        <v>55015.</v>
      </c>
      <c r="B161" t="str">
        <f>'Oversigt anlægsaktiv'!B161</f>
        <v>Nitrogenfryser - indkøbt 2022</v>
      </c>
      <c r="C161" t="str">
        <f>'Oversigt anlægsaktiv'!C161</f>
        <v>-</v>
      </c>
      <c r="D161" t="str">
        <f>'Oversigt anlægsaktiv'!D161</f>
        <v>Jan Schoubo V. Jensen</v>
      </c>
      <c r="E161" t="str">
        <f>'Oversigt anlægsaktiv'!E161</f>
        <v>7 ÅR</v>
      </c>
      <c r="F161" t="str">
        <f>'Oversigt anlægsaktiv'!F161</f>
        <v>10200 Institut for Molekylær Medicin</v>
      </c>
      <c r="G161" t="str">
        <f>'Oversigt anlægsaktiv'!G161</f>
        <v>Campusvej 55, 5230 Odense M</v>
      </c>
      <c r="H161" t="str">
        <f>'Oversigt anlægsaktiv'!H161</f>
        <v>V06-605a-0</v>
      </c>
      <c r="I161" t="str">
        <f>'Oversigt anlægsaktiv'!I161</f>
        <v>MVE</v>
      </c>
      <c r="J161" t="str">
        <f>'Oversigt anlægsaktiv'!J161</f>
        <v>VARIO 1894R MDD</v>
      </c>
      <c r="K161" t="str">
        <f>'Oversigt anlægsaktiv'!K161</f>
        <v>CAB2121050030</v>
      </c>
      <c r="L161" s="312">
        <f>'Oversigt anlægsaktiv'!L161</f>
        <v>44705</v>
      </c>
      <c r="M161" s="56">
        <f>'Oversigt anlægsaktiv'!M161</f>
        <v>485795.5</v>
      </c>
      <c r="N161" s="56">
        <f>'Oversigt anlægsaktiv'!N161</f>
        <v>213981.38</v>
      </c>
      <c r="O161" s="322" t="str">
        <f t="shared" si="6"/>
        <v>55015.</v>
      </c>
      <c r="P161" s="322">
        <f t="shared" si="7"/>
        <v>0</v>
      </c>
      <c r="Q161" s="337" t="str">
        <f t="shared" si="8"/>
        <v>7</v>
      </c>
    </row>
    <row r="162" spans="1:17" x14ac:dyDescent="0.35">
      <c r="A162" s="320" t="str">
        <f>'Oversigt anlægsaktiv'!A162</f>
        <v>55028-UK10</v>
      </c>
      <c r="B162" t="str">
        <f>'Oversigt anlægsaktiv'!B162</f>
        <v>Pipetteringsrobot</v>
      </c>
      <c r="C162" t="str">
        <f>'Oversigt anlægsaktiv'!C162</f>
        <v>-</v>
      </c>
      <c r="D162" t="str">
        <f>'Oversigt anlægsaktiv'!D162</f>
        <v>Jens Skorstengaard Andersen</v>
      </c>
      <c r="E162" t="str">
        <f>'Oversigt anlægsaktiv'!E162</f>
        <v>7 ÅR</v>
      </c>
      <c r="F162" t="str">
        <f>'Oversigt anlægsaktiv'!F162</f>
        <v>31000 Institut for Biokemi og Molekylær Biologi</v>
      </c>
      <c r="G162" t="str">
        <f>'Oversigt anlægsaktiv'!G162</f>
        <v>Campusvej 55, 5230 Odense M</v>
      </c>
      <c r="H162" t="str">
        <f>'Oversigt anlægsaktiv'!H162</f>
        <v>V10-505c-1</v>
      </c>
      <c r="I162" t="str">
        <f>'Oversigt anlægsaktiv'!I162</f>
        <v>Tecan</v>
      </c>
      <c r="J162" t="str">
        <f>'Oversigt anlægsaktiv'!J162</f>
        <v>Fluent 480</v>
      </c>
      <c r="K162" t="str">
        <f>'Oversigt anlægsaktiv'!K162</f>
        <v>2102010665</v>
      </c>
      <c r="L162" s="312">
        <f>'Oversigt anlægsaktiv'!L162</f>
        <v>44292</v>
      </c>
      <c r="M162" s="56">
        <f>'Oversigt anlægsaktiv'!M162</f>
        <v>31862.26</v>
      </c>
      <c r="N162" s="56">
        <f>'Oversigt anlægsaktiv'!N162</f>
        <v>9103.5499999999993</v>
      </c>
      <c r="O162" s="322" t="str">
        <f t="shared" si="6"/>
        <v>55028</v>
      </c>
      <c r="P162" s="322">
        <f t="shared" si="7"/>
        <v>0</v>
      </c>
      <c r="Q162" s="337" t="str">
        <f t="shared" si="8"/>
        <v>7</v>
      </c>
    </row>
    <row r="163" spans="1:17" x14ac:dyDescent="0.35">
      <c r="A163" s="320" t="str">
        <f>'Oversigt anlægsaktiv'!A163</f>
        <v>55028-UK95</v>
      </c>
      <c r="B163" t="str">
        <f>'Oversigt anlægsaktiv'!B163</f>
        <v>Pipetteringsrobot</v>
      </c>
      <c r="C163" t="str">
        <f>'Oversigt anlægsaktiv'!C163</f>
        <v>2323548+3373123</v>
      </c>
      <c r="D163" t="str">
        <f>'Oversigt anlægsaktiv'!D163</f>
        <v>Jens Skorstengaard Andersen</v>
      </c>
      <c r="E163" t="str">
        <f>'Oversigt anlægsaktiv'!E163</f>
        <v>7 ÅR</v>
      </c>
      <c r="F163" t="str">
        <f>'Oversigt anlægsaktiv'!F163</f>
        <v>31000 Institut for Biokemi og Molekylær Biologi</v>
      </c>
      <c r="G163" t="str">
        <f>'Oversigt anlægsaktiv'!G163</f>
        <v>Campusvej 55, 5230 Odense M</v>
      </c>
      <c r="H163" t="str">
        <f>'Oversigt anlægsaktiv'!H163</f>
        <v>V10-505c-1</v>
      </c>
      <c r="I163" t="str">
        <f>'Oversigt anlægsaktiv'!I163</f>
        <v>Tecan</v>
      </c>
      <c r="J163" t="str">
        <f>'Oversigt anlægsaktiv'!J163</f>
        <v>Fluent 480</v>
      </c>
      <c r="K163" t="str">
        <f>'Oversigt anlægsaktiv'!K163</f>
        <v>2102010665</v>
      </c>
      <c r="L163" s="312">
        <f>'Oversigt anlægsaktiv'!L163</f>
        <v>44292</v>
      </c>
      <c r="M163" s="56">
        <f>'Oversigt anlægsaktiv'!M163</f>
        <v>745000</v>
      </c>
      <c r="N163" s="56">
        <f>'Oversigt anlægsaktiv'!N163</f>
        <v>212857.11</v>
      </c>
      <c r="O163" s="322" t="str">
        <f t="shared" si="6"/>
        <v>55028</v>
      </c>
      <c r="P163" s="322">
        <f t="shared" si="7"/>
        <v>1</v>
      </c>
      <c r="Q163" s="337" t="str">
        <f t="shared" si="8"/>
        <v>7</v>
      </c>
    </row>
    <row r="164" spans="1:17" x14ac:dyDescent="0.35">
      <c r="A164" s="320" t="str">
        <f>'Oversigt anlægsaktiv'!A164</f>
        <v>55044-UK10</v>
      </c>
      <c r="B164" t="str">
        <f>'Oversigt anlægsaktiv'!B164</f>
        <v>Cloud - HCM - Intern løn omk.</v>
      </c>
      <c r="C164" t="str">
        <f>'Oversigt anlægsaktiv'!C164</f>
        <v>-</v>
      </c>
      <c r="D164" t="str">
        <f>'Oversigt anlægsaktiv'!D164</f>
        <v>Nicolai Sørensen</v>
      </c>
      <c r="E164" t="str">
        <f>'Oversigt anlægsaktiv'!E164</f>
        <v>8 ÅR</v>
      </c>
      <c r="F164" t="str">
        <f>'Oversigt anlægsaktiv'!F164</f>
        <v>90700 Økonomiservice</v>
      </c>
      <c r="G164" t="str">
        <f>'Oversigt anlægsaktiv'!G164</f>
        <v>Campusvej 55, 5230 Odense M</v>
      </c>
      <c r="H164" t="str">
        <f>'Oversigt anlægsaktiv'!H164</f>
        <v>-</v>
      </c>
      <c r="I164" t="str">
        <f>'Oversigt anlægsaktiv'!I164</f>
        <v>Oracle</v>
      </c>
      <c r="J164" t="str">
        <f>'Oversigt anlægsaktiv'!J164</f>
        <v>Oracle Cloud</v>
      </c>
      <c r="K164" t="str">
        <f>'Oversigt anlægsaktiv'!K164</f>
        <v>-</v>
      </c>
      <c r="L164" s="312">
        <f>'Oversigt anlægsaktiv'!L164</f>
        <v>44348</v>
      </c>
      <c r="M164" s="56">
        <f>'Oversigt anlægsaktiv'!M164</f>
        <v>3083727.09</v>
      </c>
      <c r="N164" s="56">
        <f>'Oversigt anlægsaktiv'!N164</f>
        <v>1220641.95</v>
      </c>
      <c r="O164" s="322" t="str">
        <f t="shared" si="6"/>
        <v>55044</v>
      </c>
      <c r="P164" s="322">
        <f t="shared" si="7"/>
        <v>0</v>
      </c>
      <c r="Q164" s="337" t="str">
        <f t="shared" si="8"/>
        <v>8</v>
      </c>
    </row>
    <row r="165" spans="1:17" x14ac:dyDescent="0.35">
      <c r="A165" s="320" t="str">
        <f>'Oversigt anlægsaktiv'!A165</f>
        <v>55044-UK10.</v>
      </c>
      <c r="B165" t="str">
        <f>'Oversigt anlægsaktiv'!B165</f>
        <v>Cloud - HCM - Eksterne fakt.</v>
      </c>
      <c r="C165" t="str">
        <f>'Oversigt anlægsaktiv'!C165</f>
        <v>-</v>
      </c>
      <c r="D165" t="str">
        <f>'Oversigt anlægsaktiv'!D165</f>
        <v>Nicolai Sørensen</v>
      </c>
      <c r="E165" t="str">
        <f>'Oversigt anlægsaktiv'!E165</f>
        <v>8 ÅR</v>
      </c>
      <c r="F165" t="str">
        <f>'Oversigt anlægsaktiv'!F165</f>
        <v>90700 Økonomiservice</v>
      </c>
      <c r="G165" t="str">
        <f>'Oversigt anlægsaktiv'!G165</f>
        <v>Campusvej 55, 5230 Odense M</v>
      </c>
      <c r="H165" t="str">
        <f>'Oversigt anlægsaktiv'!H165</f>
        <v>-</v>
      </c>
      <c r="I165" t="str">
        <f>'Oversigt anlægsaktiv'!I165</f>
        <v>Oracle</v>
      </c>
      <c r="J165" t="str">
        <f>'Oversigt anlægsaktiv'!J165</f>
        <v>Oracle Cloud</v>
      </c>
      <c r="K165" t="str">
        <f>'Oversigt anlægsaktiv'!K165</f>
        <v>-</v>
      </c>
      <c r="L165" s="312">
        <f>'Oversigt anlægsaktiv'!L165</f>
        <v>44348</v>
      </c>
      <c r="M165" s="56">
        <f>'Oversigt anlægsaktiv'!M165</f>
        <v>9924395.6500000004</v>
      </c>
      <c r="N165" s="56">
        <f>'Oversigt anlægsaktiv'!N165</f>
        <v>3928406.66</v>
      </c>
      <c r="O165" s="322" t="str">
        <f t="shared" si="6"/>
        <v>55044</v>
      </c>
      <c r="P165" s="322">
        <f t="shared" si="7"/>
        <v>0</v>
      </c>
      <c r="Q165" s="337" t="str">
        <f t="shared" si="8"/>
        <v>8</v>
      </c>
    </row>
    <row r="166" spans="1:17" x14ac:dyDescent="0.35">
      <c r="A166" s="320" t="str">
        <f>'Oversigt anlægsaktiv'!A166</f>
        <v>55053-UK10</v>
      </c>
      <c r="B166" t="str">
        <f>'Oversigt anlægsaktiv'!B166</f>
        <v>Portable spectrometer for recording near-infrared spectra</v>
      </c>
      <c r="C166" t="str">
        <f>'Oversigt anlægsaktiv'!C166</f>
        <v>-</v>
      </c>
      <c r="D166" t="str">
        <f>'Oversigt anlægsaktiv'!D166</f>
        <v>Chao Meng</v>
      </c>
      <c r="E166" t="str">
        <f>'Oversigt anlægsaktiv'!E166</f>
        <v>5 ÅR</v>
      </c>
      <c r="F166" t="str">
        <f>'Oversigt anlægsaktiv'!F166</f>
        <v>44004 SDU Nano Optics</v>
      </c>
      <c r="G166" t="str">
        <f>'Oversigt anlægsaktiv'!G166</f>
        <v>Campusvej 55, 5230 Odense M</v>
      </c>
      <c r="H166" t="str">
        <f>'Oversigt anlægsaktiv'!H166</f>
        <v>Ø-27-600-1</v>
      </c>
      <c r="I166" t="str">
        <f>'Oversigt anlægsaktiv'!I166</f>
        <v>Ruby Pena</v>
      </c>
      <c r="J166" t="str">
        <f>'Oversigt anlægsaktiv'!J166</f>
        <v>NIRQUEST+1.7</v>
      </c>
      <c r="K166" t="str">
        <f>'Oversigt anlægsaktiv'!K166</f>
        <v>NQ51B1297</v>
      </c>
      <c r="L166" s="312">
        <f>'Oversigt anlægsaktiv'!L166</f>
        <v>44454</v>
      </c>
      <c r="M166" s="56">
        <f>'Oversigt anlægsaktiv'!M166</f>
        <v>49856.04</v>
      </c>
      <c r="N166" s="56">
        <f>'Oversigt anlægsaktiv'!N166</f>
        <v>4154.760000000002</v>
      </c>
      <c r="O166" s="322" t="str">
        <f t="shared" si="6"/>
        <v>55053</v>
      </c>
      <c r="P166" s="322">
        <f t="shared" si="7"/>
        <v>0</v>
      </c>
      <c r="Q166" s="337" t="str">
        <f t="shared" si="8"/>
        <v>5</v>
      </c>
    </row>
    <row r="167" spans="1:17" x14ac:dyDescent="0.35">
      <c r="A167" s="320" t="str">
        <f>'Oversigt anlægsaktiv'!A167</f>
        <v>55053-UK95</v>
      </c>
      <c r="B167" t="str">
        <f>'Oversigt anlægsaktiv'!B167</f>
        <v>Portable spectrometer for recording near-infrared spectra</v>
      </c>
      <c r="C167" t="str">
        <f>'Oversigt anlægsaktiv'!C167</f>
        <v>3474978</v>
      </c>
      <c r="D167" t="str">
        <f>'Oversigt anlægsaktiv'!D167</f>
        <v>Chao Meng</v>
      </c>
      <c r="E167" t="str">
        <f>'Oversigt anlægsaktiv'!E167</f>
        <v>5 ÅR</v>
      </c>
      <c r="F167" t="str">
        <f>'Oversigt anlægsaktiv'!F167</f>
        <v>44004 SDU Nano Optics</v>
      </c>
      <c r="G167" t="str">
        <f>'Oversigt anlægsaktiv'!G167</f>
        <v>Campusvej 55, 5230 Odense M</v>
      </c>
      <c r="H167" t="str">
        <f>'Oversigt anlægsaktiv'!H167</f>
        <v>Ø-27-600-1</v>
      </c>
      <c r="I167" t="str">
        <f>'Oversigt anlægsaktiv'!I167</f>
        <v>Ruby Pena</v>
      </c>
      <c r="J167" t="str">
        <f>'Oversigt anlægsaktiv'!J167</f>
        <v>NIRQUEST+1.7</v>
      </c>
      <c r="K167" t="str">
        <f>'Oversigt anlægsaktiv'!K167</f>
        <v>NQ51B1297</v>
      </c>
      <c r="L167" s="312">
        <f>'Oversigt anlægsaktiv'!L167</f>
        <v>44454</v>
      </c>
      <c r="M167" s="56">
        <f>'Oversigt anlægsaktiv'!M167</f>
        <v>58763.16</v>
      </c>
      <c r="N167" s="56">
        <f>'Oversigt anlægsaktiv'!N167</f>
        <v>4896.8800000000047</v>
      </c>
      <c r="O167" s="322" t="str">
        <f t="shared" si="6"/>
        <v>55053</v>
      </c>
      <c r="P167" s="322">
        <f t="shared" si="7"/>
        <v>1</v>
      </c>
      <c r="Q167" s="337" t="str">
        <f t="shared" si="8"/>
        <v>5</v>
      </c>
    </row>
    <row r="168" spans="1:17" x14ac:dyDescent="0.35">
      <c r="A168" s="320" t="str">
        <f>'Oversigt anlægsaktiv'!A168</f>
        <v>55054-UK10</v>
      </c>
      <c r="B168" t="str">
        <f>'Oversigt anlægsaktiv'!B168</f>
        <v>Peptidmaskine</v>
      </c>
      <c r="C168" t="str">
        <f>'Oversigt anlægsaktiv'!C168</f>
        <v>-</v>
      </c>
      <c r="D168" t="str">
        <f>'Oversigt anlægsaktiv'!D168</f>
        <v>Jasmin Mecinovic</v>
      </c>
      <c r="E168" t="str">
        <f>'Oversigt anlægsaktiv'!E168</f>
        <v>7 ÅR</v>
      </c>
      <c r="F168" t="str">
        <f>'Oversigt anlægsaktiv'!F168</f>
        <v>30503 Kemi og Farmaci</v>
      </c>
      <c r="G168" t="str">
        <f>'Oversigt anlægsaktiv'!G168</f>
        <v>Campusvej 55, 5230 Odense M</v>
      </c>
      <c r="H168" t="str">
        <f>'Oversigt anlægsaktiv'!H168</f>
        <v>Ø10-501-1</v>
      </c>
      <c r="I168" t="str">
        <f>'Oversigt anlægsaktiv'!I168</f>
        <v>Gyros Protein Technologies</v>
      </c>
      <c r="J168" t="str">
        <f>'Oversigt anlægsaktiv'!J168</f>
        <v>PurePEPChorus CHR-2RV-</v>
      </c>
      <c r="K168" t="str">
        <f>'Oversigt anlægsaktiv'!K168</f>
        <v>2105</v>
      </c>
      <c r="L168" s="312">
        <f>'Oversigt anlægsaktiv'!L168</f>
        <v>44490</v>
      </c>
      <c r="M168" s="56">
        <f>'Oversigt anlægsaktiv'!M168</f>
        <v>106379.29</v>
      </c>
      <c r="N168" s="56">
        <f>'Oversigt anlægsaktiv'!N168</f>
        <v>37992.61</v>
      </c>
      <c r="O168" s="322" t="str">
        <f t="shared" si="6"/>
        <v>55054</v>
      </c>
      <c r="P168" s="322">
        <f t="shared" si="7"/>
        <v>0</v>
      </c>
      <c r="Q168" s="337" t="str">
        <f t="shared" si="8"/>
        <v>7</v>
      </c>
    </row>
    <row r="169" spans="1:17" x14ac:dyDescent="0.35">
      <c r="A169" s="320" t="str">
        <f>'Oversigt anlægsaktiv'!A169</f>
        <v>55054-UK95</v>
      </c>
      <c r="B169" t="str">
        <f>'Oversigt anlægsaktiv'!B169</f>
        <v>Peptidmaskine</v>
      </c>
      <c r="C169" t="str">
        <f>'Oversigt anlægsaktiv'!C169</f>
        <v>3373292+3373254</v>
      </c>
      <c r="D169" t="str">
        <f>'Oversigt anlægsaktiv'!D169</f>
        <v>Jasmin Mecinovic</v>
      </c>
      <c r="E169" t="str">
        <f>'Oversigt anlægsaktiv'!E169</f>
        <v>7 ÅR</v>
      </c>
      <c r="F169" t="str">
        <f>'Oversigt anlægsaktiv'!F169</f>
        <v>30503 Kemi og Farmaci</v>
      </c>
      <c r="G169" t="str">
        <f>'Oversigt anlægsaktiv'!G169</f>
        <v>Campusvej 55, 5230 Odense M</v>
      </c>
      <c r="H169" t="str">
        <f>'Oversigt anlægsaktiv'!H169</f>
        <v>Ø10-501-1</v>
      </c>
      <c r="I169" t="str">
        <f>'Oversigt anlægsaktiv'!I169</f>
        <v>Gyros Protein Technologies</v>
      </c>
      <c r="J169" t="str">
        <f>'Oversigt anlægsaktiv'!J169</f>
        <v>PurePepChous CHR-2RV-</v>
      </c>
      <c r="K169" t="str">
        <f>'Oversigt anlægsaktiv'!K169</f>
        <v>2105</v>
      </c>
      <c r="L169" s="312">
        <f>'Oversigt anlægsaktiv'!L169</f>
        <v>44490</v>
      </c>
      <c r="M169" s="56">
        <f>'Oversigt anlægsaktiv'!M169</f>
        <v>213536.1</v>
      </c>
      <c r="N169" s="56">
        <f>'Oversigt anlægsaktiv'!N169</f>
        <v>76262.860000000015</v>
      </c>
      <c r="O169" s="322" t="str">
        <f t="shared" si="6"/>
        <v>55054</v>
      </c>
      <c r="P169" s="322">
        <f t="shared" si="7"/>
        <v>1</v>
      </c>
      <c r="Q169" s="337" t="str">
        <f t="shared" si="8"/>
        <v>7</v>
      </c>
    </row>
    <row r="170" spans="1:17" x14ac:dyDescent="0.35">
      <c r="A170" s="320" t="str">
        <f>'Oversigt anlægsaktiv'!A170</f>
        <v>55056-UK10</v>
      </c>
      <c r="B170" t="str">
        <f>'Oversigt anlægsaktiv'!B170</f>
        <v>Cloud - ERP - Intern løn omk.</v>
      </c>
      <c r="C170" t="str">
        <f>'Oversigt anlægsaktiv'!C170</f>
        <v>-</v>
      </c>
      <c r="D170" t="str">
        <f>'Oversigt anlægsaktiv'!D170</f>
        <v>Nicolai Sørensen</v>
      </c>
      <c r="E170" t="str">
        <f>'Oversigt anlægsaktiv'!E170</f>
        <v>8 ÅR</v>
      </c>
      <c r="F170" t="str">
        <f>'Oversigt anlægsaktiv'!F170</f>
        <v>90700 Økonomiservice</v>
      </c>
      <c r="G170" t="str">
        <f>'Oversigt anlægsaktiv'!G170</f>
        <v>Campusvej 55, 5230 Odense M</v>
      </c>
      <c r="H170" t="str">
        <f>'Oversigt anlægsaktiv'!H170</f>
        <v>-</v>
      </c>
      <c r="I170" t="str">
        <f>'Oversigt anlægsaktiv'!I170</f>
        <v>Oracle</v>
      </c>
      <c r="J170" t="str">
        <f>'Oversigt anlægsaktiv'!J170</f>
        <v>Oracle ERP</v>
      </c>
      <c r="K170" t="str">
        <f>'Oversigt anlægsaktiv'!K170</f>
        <v>-</v>
      </c>
      <c r="L170" s="312">
        <f>'Oversigt anlægsaktiv'!L170</f>
        <v>44594</v>
      </c>
      <c r="M170" s="56">
        <f>'Oversigt anlægsaktiv'!M170</f>
        <v>6660629.71</v>
      </c>
      <c r="N170" s="56">
        <f>'Oversigt anlægsaktiv'!N170</f>
        <v>3191551.75</v>
      </c>
      <c r="O170" s="322" t="str">
        <f t="shared" si="6"/>
        <v>55056</v>
      </c>
      <c r="P170" s="322">
        <f t="shared" si="7"/>
        <v>0</v>
      </c>
      <c r="Q170" s="337" t="str">
        <f t="shared" si="8"/>
        <v>8</v>
      </c>
    </row>
    <row r="171" spans="1:17" x14ac:dyDescent="0.35">
      <c r="A171" s="320" t="str">
        <f>'Oversigt anlægsaktiv'!A171</f>
        <v>55056-UK10.</v>
      </c>
      <c r="B171" t="str">
        <f>'Oversigt anlægsaktiv'!B171</f>
        <v>Cloud - ERP - Eksterne fakt.</v>
      </c>
      <c r="C171" t="str">
        <f>'Oversigt anlægsaktiv'!C171</f>
        <v>-</v>
      </c>
      <c r="D171" t="str">
        <f>'Oversigt anlægsaktiv'!D171</f>
        <v>Nicolai Sørensen</v>
      </c>
      <c r="E171" t="str">
        <f>'Oversigt anlægsaktiv'!E171</f>
        <v>8 ÅR</v>
      </c>
      <c r="F171" t="str">
        <f>'Oversigt anlægsaktiv'!F171</f>
        <v>90700 Økonomiservice</v>
      </c>
      <c r="G171" t="str">
        <f>'Oversigt anlægsaktiv'!G171</f>
        <v>Campusvej 55, 5230 Odense M</v>
      </c>
      <c r="H171" t="str">
        <f>'Oversigt anlægsaktiv'!H171</f>
        <v>-</v>
      </c>
      <c r="I171" t="str">
        <f>'Oversigt anlægsaktiv'!I171</f>
        <v>-</v>
      </c>
      <c r="J171" t="str">
        <f>'Oversigt anlægsaktiv'!J171</f>
        <v>Oracle Cloud</v>
      </c>
      <c r="K171" t="str">
        <f>'Oversigt anlægsaktiv'!K171</f>
        <v>-</v>
      </c>
      <c r="L171" s="312">
        <f>'Oversigt anlægsaktiv'!L171</f>
        <v>44594</v>
      </c>
      <c r="M171" s="56">
        <f>'Oversigt anlægsaktiv'!M171</f>
        <v>16741682.689999999</v>
      </c>
      <c r="N171" s="56">
        <f>'Oversigt anlægsaktiv'!N171</f>
        <v>8022056.2799999993</v>
      </c>
      <c r="O171" s="322" t="str">
        <f t="shared" si="6"/>
        <v>55056</v>
      </c>
      <c r="P171" s="322">
        <f t="shared" si="7"/>
        <v>0</v>
      </c>
      <c r="Q171" s="337" t="str">
        <f t="shared" si="8"/>
        <v>8</v>
      </c>
    </row>
    <row r="172" spans="1:17" x14ac:dyDescent="0.35">
      <c r="A172" s="320" t="str">
        <f>'Oversigt anlægsaktiv'!A172</f>
        <v>55104-UK10</v>
      </c>
      <c r="B172" t="str">
        <f>'Oversigt anlægsaktiv'!B172</f>
        <v>ULT fryser</v>
      </c>
      <c r="C172" t="str">
        <f>'Oversigt anlægsaktiv'!C172</f>
        <v>-</v>
      </c>
      <c r="D172" t="str">
        <f>'Oversigt anlægsaktiv'!D172</f>
        <v>M. Aarif Siddiqui</v>
      </c>
      <c r="E172" t="str">
        <f>'Oversigt anlægsaktiv'!E172</f>
        <v>10 ÅR</v>
      </c>
      <c r="F172" t="str">
        <f>'Oversigt anlægsaktiv'!F172</f>
        <v>31000 Institut for Biokemi og Molekylær Biologi</v>
      </c>
      <c r="G172" t="str">
        <f>'Oversigt anlægsaktiv'!G172</f>
        <v>Campusvej 55, 5230 Odense M</v>
      </c>
      <c r="H172" t="str">
        <f>'Oversigt anlægsaktiv'!H172</f>
        <v>V18-404b-0</v>
      </c>
      <c r="I172" t="str">
        <f>'Oversigt anlægsaktiv'!I172</f>
        <v>Buch og Holm</v>
      </c>
      <c r="J172" t="str">
        <f>'Oversigt anlægsaktiv'!J172</f>
        <v>mdf-1156-PE</v>
      </c>
      <c r="K172" t="str">
        <f>'Oversigt anlægsaktiv'!K172</f>
        <v>21060058</v>
      </c>
      <c r="L172" s="312">
        <f>'Oversigt anlægsaktiv'!L172</f>
        <v>44531</v>
      </c>
      <c r="M172" s="56">
        <f>'Oversigt anlægsaktiv'!M172</f>
        <v>130921</v>
      </c>
      <c r="N172" s="56">
        <f>'Oversigt anlægsaktiv'!N172</f>
        <v>74188.540000000008</v>
      </c>
      <c r="O172" s="322" t="str">
        <f t="shared" si="6"/>
        <v>55104</v>
      </c>
      <c r="P172" s="322">
        <f t="shared" si="7"/>
        <v>0</v>
      </c>
      <c r="Q172" s="337" t="str">
        <f t="shared" si="8"/>
        <v>10</v>
      </c>
    </row>
    <row r="173" spans="1:17" x14ac:dyDescent="0.35">
      <c r="A173" s="320" t="str">
        <f>'Oversigt anlægsaktiv'!A173</f>
        <v>55104-UK95</v>
      </c>
      <c r="B173" t="str">
        <f>'Oversigt anlægsaktiv'!B173</f>
        <v>ULT fryser</v>
      </c>
      <c r="C173" t="str">
        <f>'Oversigt anlægsaktiv'!C173</f>
        <v>2323888</v>
      </c>
      <c r="D173" t="str">
        <f>'Oversigt anlægsaktiv'!D173</f>
        <v>M. Aarif Siddiqui</v>
      </c>
      <c r="E173" t="str">
        <f>'Oversigt anlægsaktiv'!E173</f>
        <v>10 ÅR</v>
      </c>
      <c r="F173" t="str">
        <f>'Oversigt anlægsaktiv'!F173</f>
        <v>31000 Institut for Biokemi og Molekylær Biologi</v>
      </c>
      <c r="G173" t="str">
        <f>'Oversigt anlægsaktiv'!G173</f>
        <v>Campusvej 55, 5230 Odense M</v>
      </c>
      <c r="H173" t="str">
        <f>'Oversigt anlægsaktiv'!H173</f>
        <v>V18-404b-0</v>
      </c>
      <c r="I173" t="str">
        <f>'Oversigt anlægsaktiv'!I173</f>
        <v>Buch og Holm</v>
      </c>
      <c r="J173" t="str">
        <f>'Oversigt anlægsaktiv'!J173</f>
        <v>mdf-1156-PE</v>
      </c>
      <c r="K173" t="str">
        <f>'Oversigt anlægsaktiv'!K173</f>
        <v>21060058</v>
      </c>
      <c r="L173" s="312">
        <f>'Oversigt anlægsaktiv'!L173</f>
        <v>44531</v>
      </c>
      <c r="M173" s="56">
        <f>'Oversigt anlægsaktiv'!M173</f>
        <v>4327.25</v>
      </c>
      <c r="N173" s="56">
        <f>'Oversigt anlægsaktiv'!N173</f>
        <v>2452.13</v>
      </c>
      <c r="O173" s="322" t="str">
        <f t="shared" si="6"/>
        <v>55104</v>
      </c>
      <c r="P173" s="322">
        <f t="shared" si="7"/>
        <v>1</v>
      </c>
      <c r="Q173" s="337" t="str">
        <f t="shared" si="8"/>
        <v>10</v>
      </c>
    </row>
    <row r="174" spans="1:17" x14ac:dyDescent="0.35">
      <c r="A174" s="320" t="str">
        <f>'Oversigt anlægsaktiv'!A174</f>
        <v>55123-UK10</v>
      </c>
      <c r="B174" t="str">
        <f>'Oversigt anlægsaktiv'!B174</f>
        <v>Olympus high-content imaging microscope</v>
      </c>
      <c r="C174" t="str">
        <f>'Oversigt anlægsaktiv'!C174</f>
        <v>-</v>
      </c>
      <c r="D174" t="str">
        <f>'Oversigt anlægsaktiv'!D174</f>
        <v>Kumar Somyajit</v>
      </c>
      <c r="E174" t="str">
        <f>'Oversigt anlægsaktiv'!E174</f>
        <v>10 ÅR</v>
      </c>
      <c r="F174" t="str">
        <f>'Oversigt anlægsaktiv'!F174</f>
        <v>31000 Institut for Biokemi og Molekylær Biologi</v>
      </c>
      <c r="G174" t="str">
        <f>'Oversigt anlægsaktiv'!G174</f>
        <v>Campusvej 55, 5230 Odense M</v>
      </c>
      <c r="H174" t="str">
        <f>'Oversigt anlægsaktiv'!H174</f>
        <v>V-18-403a-2</v>
      </c>
      <c r="I174" t="str">
        <f>'Oversigt anlægsaktiv'!I174</f>
        <v>Olympus</v>
      </c>
      <c r="J174" t="str">
        <f>'Oversigt anlægsaktiv'!J174</f>
        <v>ScanR-IX83</v>
      </c>
      <c r="K174" t="str">
        <f>'Oversigt anlægsaktiv'!K174</f>
        <v>-</v>
      </c>
      <c r="L174" s="312">
        <f>'Oversigt anlægsaktiv'!L174</f>
        <v>44435</v>
      </c>
      <c r="M174" s="56">
        <f>'Oversigt anlægsaktiv'!M174</f>
        <v>250000</v>
      </c>
      <c r="N174" s="56">
        <f>'Oversigt anlægsaktiv'!N174</f>
        <v>133333.39000000001</v>
      </c>
      <c r="O174" s="322" t="str">
        <f t="shared" si="6"/>
        <v>55123</v>
      </c>
      <c r="P174" s="322">
        <f t="shared" si="7"/>
        <v>0</v>
      </c>
      <c r="Q174" s="337" t="str">
        <f t="shared" si="8"/>
        <v>10</v>
      </c>
    </row>
    <row r="175" spans="1:17" x14ac:dyDescent="0.35">
      <c r="A175" s="320" t="str">
        <f>'Oversigt anlægsaktiv'!A175</f>
        <v>55123-UK95</v>
      </c>
      <c r="B175" t="str">
        <f>'Oversigt anlægsaktiv'!B175</f>
        <v>Olympus high-content imaging microscope</v>
      </c>
      <c r="C175" t="str">
        <f>'Oversigt anlægsaktiv'!C175</f>
        <v>3373926</v>
      </c>
      <c r="D175" t="str">
        <f>'Oversigt anlægsaktiv'!D175</f>
        <v>Kumar Somyajit</v>
      </c>
      <c r="E175" t="str">
        <f>'Oversigt anlægsaktiv'!E175</f>
        <v>10 ÅR</v>
      </c>
      <c r="F175" t="str">
        <f>'Oversigt anlægsaktiv'!F175</f>
        <v>31000 Institut for Biokemi og Molekylær Biologi</v>
      </c>
      <c r="G175" t="str">
        <f>'Oversigt anlægsaktiv'!G175</f>
        <v>Campusvej 55, 5230 Odense M</v>
      </c>
      <c r="H175" t="str">
        <f>'Oversigt anlægsaktiv'!H175</f>
        <v>V-18-403a-2</v>
      </c>
      <c r="I175" t="str">
        <f>'Oversigt anlægsaktiv'!I175</f>
        <v>Olympus</v>
      </c>
      <c r="J175" t="str">
        <f>'Oversigt anlægsaktiv'!J175</f>
        <v>ScanR-IX83</v>
      </c>
      <c r="K175" t="str">
        <f>'Oversigt anlægsaktiv'!K175</f>
        <v>-</v>
      </c>
      <c r="L175" s="312">
        <f>'Oversigt anlægsaktiv'!L175</f>
        <v>44435</v>
      </c>
      <c r="M175" s="56">
        <f>'Oversigt anlægsaktiv'!M175</f>
        <v>949821.39</v>
      </c>
      <c r="N175" s="56">
        <f>'Oversigt anlægsaktiv'!N175</f>
        <v>506571.4</v>
      </c>
      <c r="O175" s="322" t="str">
        <f t="shared" si="6"/>
        <v>55123</v>
      </c>
      <c r="P175" s="322">
        <f t="shared" si="7"/>
        <v>1</v>
      </c>
      <c r="Q175" s="337" t="str">
        <f t="shared" si="8"/>
        <v>10</v>
      </c>
    </row>
    <row r="176" spans="1:17" x14ac:dyDescent="0.35">
      <c r="A176" s="320" t="str">
        <f>'Oversigt anlægsaktiv'!A176</f>
        <v>55133-UK10</v>
      </c>
      <c r="B176" t="str">
        <f>'Oversigt anlægsaktiv'!B176</f>
        <v>Gel/UV/VIS dokumentaion sysem (kamera)</v>
      </c>
      <c r="C176" t="str">
        <f>'Oversigt anlægsaktiv'!C176</f>
        <v>-</v>
      </c>
      <c r="D176" t="str">
        <f>'Oversigt anlægsaktiv'!D176</f>
        <v>Irina Kratchmarova</v>
      </c>
      <c r="E176" t="str">
        <f>'Oversigt anlægsaktiv'!E176</f>
        <v>10 ÅR</v>
      </c>
      <c r="F176" t="str">
        <f>'Oversigt anlægsaktiv'!F176</f>
        <v>31001 Administration og Service</v>
      </c>
      <c r="G176" t="str">
        <f>'Oversigt anlægsaktiv'!G176</f>
        <v>Campusvej 55, 5230 Odense M</v>
      </c>
      <c r="H176" t="str">
        <f>'Oversigt anlægsaktiv'!H176</f>
        <v>V10-505b-1</v>
      </c>
      <c r="I176" t="str">
        <f>'Oversigt anlægsaktiv'!I176</f>
        <v>Amersham Cytiva</v>
      </c>
      <c r="J176" t="str">
        <f>'Oversigt anlægsaktiv'!J176</f>
        <v>ImageQuant 800</v>
      </c>
      <c r="K176" t="str">
        <f>'Oversigt anlægsaktiv'!K176</f>
        <v>26220259</v>
      </c>
      <c r="L176" s="312">
        <f>'Oversigt anlægsaktiv'!L176</f>
        <v>44713</v>
      </c>
      <c r="M176" s="56">
        <f>'Oversigt anlægsaktiv'!M176</f>
        <v>159527</v>
      </c>
      <c r="N176" s="56">
        <f>'Oversigt anlægsaktiv'!N176</f>
        <v>98374.989999999991</v>
      </c>
      <c r="O176" s="322" t="str">
        <f t="shared" si="6"/>
        <v>55133</v>
      </c>
      <c r="P176" s="322">
        <f t="shared" si="7"/>
        <v>0</v>
      </c>
      <c r="Q176" s="337" t="str">
        <f t="shared" si="8"/>
        <v>10</v>
      </c>
    </row>
    <row r="177" spans="1:17" x14ac:dyDescent="0.35">
      <c r="A177" s="320" t="str">
        <f>'Oversigt anlægsaktiv'!A177</f>
        <v>55133-UK95</v>
      </c>
      <c r="B177" t="str">
        <f>'Oversigt anlægsaktiv'!B177</f>
        <v>Gel/UV/VIS dokumentaion sysem (kamera)</v>
      </c>
      <c r="C177" t="str">
        <f>'Oversigt anlægsaktiv'!C177</f>
        <v>2323545</v>
      </c>
      <c r="D177" t="str">
        <f>'Oversigt anlægsaktiv'!D177</f>
        <v>Irina Kratchmarova</v>
      </c>
      <c r="E177" t="str">
        <f>'Oversigt anlægsaktiv'!E177</f>
        <v>10 ÅR</v>
      </c>
      <c r="F177" t="str">
        <f>'Oversigt anlægsaktiv'!F177</f>
        <v>31001 Administration og Service</v>
      </c>
      <c r="G177" t="str">
        <f>'Oversigt anlægsaktiv'!G177</f>
        <v>Campusvej 55, 5230 Odense M</v>
      </c>
      <c r="H177" t="str">
        <f>'Oversigt anlægsaktiv'!H177</f>
        <v>V10-505b-1</v>
      </c>
      <c r="I177" t="str">
        <f>'Oversigt anlægsaktiv'!I177</f>
        <v>Amersham Cytiva</v>
      </c>
      <c r="J177" t="str">
        <f>'Oversigt anlægsaktiv'!J177</f>
        <v>ImageQuant 800</v>
      </c>
      <c r="K177" t="str">
        <f>'Oversigt anlægsaktiv'!K177</f>
        <v>26220259</v>
      </c>
      <c r="L177" s="312">
        <f>'Oversigt anlægsaktiv'!L177</f>
        <v>44713</v>
      </c>
      <c r="M177" s="56">
        <f>'Oversigt anlægsaktiv'!M177</f>
        <v>10950.6</v>
      </c>
      <c r="N177" s="56">
        <f>'Oversigt anlægsaktiv'!N177</f>
        <v>6752.85</v>
      </c>
      <c r="O177" s="322" t="str">
        <f t="shared" si="6"/>
        <v>55133</v>
      </c>
      <c r="P177" s="322">
        <f t="shared" si="7"/>
        <v>1</v>
      </c>
      <c r="Q177" s="337" t="str">
        <f t="shared" si="8"/>
        <v>10</v>
      </c>
    </row>
    <row r="178" spans="1:17" x14ac:dyDescent="0.35">
      <c r="A178" s="320" t="str">
        <f>'Oversigt anlægsaktiv'!A178</f>
        <v>55142-UK10</v>
      </c>
      <c r="B178" t="str">
        <f>'Oversigt anlægsaktiv'!B178</f>
        <v>Øjenbevægelseskortlægningsydstyr (eye tracker)</v>
      </c>
      <c r="C178" t="str">
        <f>'Oversigt anlægsaktiv'!C178</f>
        <v>-</v>
      </c>
      <c r="D178" t="str">
        <f>'Oversigt anlægsaktiv'!D178</f>
        <v>Søren Krogh Andersen</v>
      </c>
      <c r="E178" t="str">
        <f>'Oversigt anlægsaktiv'!E178</f>
        <v>5 ÅR</v>
      </c>
      <c r="F178" t="str">
        <f>'Oversigt anlægsaktiv'!F178</f>
        <v>10500 Institut for Psykologi</v>
      </c>
      <c r="G178" t="str">
        <f>'Oversigt anlægsaktiv'!G178</f>
        <v>Campusvej 55, 5230 Odense M</v>
      </c>
      <c r="H178" t="str">
        <f>'Oversigt anlægsaktiv'!H178</f>
        <v>ø6-302-0</v>
      </c>
      <c r="I178" t="str">
        <f>'Oversigt anlægsaktiv'!I178</f>
        <v>Tobii</v>
      </c>
      <c r="J178" t="str">
        <f>'Oversigt anlægsaktiv'!J178</f>
        <v>Tobii Pro Spectrum 1200Hz</v>
      </c>
      <c r="K178" t="str">
        <f>'Oversigt anlægsaktiv'!K178</f>
        <v>TPSP1-010200725074</v>
      </c>
      <c r="L178" s="312">
        <f>'Oversigt anlægsaktiv'!L178</f>
        <v>44805</v>
      </c>
      <c r="M178" s="56">
        <f>'Oversigt anlægsaktiv'!M178</f>
        <v>38243.35</v>
      </c>
      <c r="N178" s="56">
        <f>'Oversigt anlægsaktiv'!N178</f>
        <v>10835.62</v>
      </c>
      <c r="O178" s="322" t="str">
        <f t="shared" si="6"/>
        <v>55142</v>
      </c>
      <c r="P178" s="322">
        <f t="shared" si="7"/>
        <v>0</v>
      </c>
      <c r="Q178" s="337" t="str">
        <f t="shared" si="8"/>
        <v>5</v>
      </c>
    </row>
    <row r="179" spans="1:17" x14ac:dyDescent="0.35">
      <c r="A179" s="320" t="str">
        <f>'Oversigt anlægsaktiv'!A179</f>
        <v>55142-UK95</v>
      </c>
      <c r="B179" t="str">
        <f>'Oversigt anlægsaktiv'!B179</f>
        <v>Øjenbevægelseskortlægningsydstyr (eye tracker)</v>
      </c>
      <c r="C179" t="str">
        <f>'Oversigt anlægsaktiv'!C179</f>
        <v>2121216</v>
      </c>
      <c r="D179" t="str">
        <f>'Oversigt anlægsaktiv'!D179</f>
        <v>Søren Krogh Andersen</v>
      </c>
      <c r="E179" t="str">
        <f>'Oversigt anlægsaktiv'!E179</f>
        <v>5 ÅR</v>
      </c>
      <c r="F179" t="str">
        <f>'Oversigt anlægsaktiv'!F179</f>
        <v>10500 Institut for Psykologi</v>
      </c>
      <c r="G179" t="str">
        <f>'Oversigt anlægsaktiv'!G179</f>
        <v>Campusvej 55, 5230 Odense M</v>
      </c>
      <c r="H179" t="str">
        <f>'Oversigt anlægsaktiv'!H179</f>
        <v>ø6-302-0</v>
      </c>
      <c r="I179" t="str">
        <f>'Oversigt anlægsaktiv'!I179</f>
        <v>Tobii</v>
      </c>
      <c r="J179" t="str">
        <f>'Oversigt anlægsaktiv'!J179</f>
        <v>Tobii Pro Spectrum 1200Hz</v>
      </c>
      <c r="K179" t="str">
        <f>'Oversigt anlægsaktiv'!K179</f>
        <v>TPSP1-010200725074</v>
      </c>
      <c r="L179" s="312">
        <f>'Oversigt anlægsaktiv'!L179</f>
        <v>44805</v>
      </c>
      <c r="M179" s="56">
        <f>'Oversigt anlægsaktiv'!M179</f>
        <v>216271.3</v>
      </c>
      <c r="N179" s="56">
        <f>'Oversigt anlægsaktiv'!N179</f>
        <v>61276.879999999983</v>
      </c>
      <c r="O179" s="322" t="str">
        <f t="shared" si="6"/>
        <v>55142</v>
      </c>
      <c r="P179" s="322">
        <f t="shared" si="7"/>
        <v>1</v>
      </c>
      <c r="Q179" s="337" t="str">
        <f t="shared" si="8"/>
        <v>5</v>
      </c>
    </row>
    <row r="180" spans="1:17" x14ac:dyDescent="0.35">
      <c r="A180" s="320" t="str">
        <f>'Oversigt anlægsaktiv'!A180</f>
        <v>55149-UK10</v>
      </c>
      <c r="B180" t="str">
        <f>'Oversigt anlægsaktiv'!B180</f>
        <v>Scanner til måling af kropskomposition i mus</v>
      </c>
      <c r="C180" t="str">
        <f>'Oversigt anlægsaktiv'!C180</f>
        <v>-</v>
      </c>
      <c r="D180" t="str">
        <f>'Oversigt anlægsaktiv'!D180</f>
        <v>Ann-Britt Marcher</v>
      </c>
      <c r="E180" t="str">
        <f>'Oversigt anlægsaktiv'!E180</f>
        <v>10 ÅR</v>
      </c>
      <c r="F180" t="str">
        <f>'Oversigt anlægsaktiv'!F180</f>
        <v>10114 KI, OUH, Forskningsenhed for Endokrinologi (Odense)</v>
      </c>
      <c r="G180" t="str">
        <f>'Oversigt anlægsaktiv'!G180</f>
        <v>Campusvej 55, 5230 Odense M</v>
      </c>
      <c r="H180" t="str">
        <f>'Oversigt anlægsaktiv'!H180</f>
        <v>rum P7 (V13-612a-0)</v>
      </c>
      <c r="I180" t="str">
        <f>'Oversigt anlægsaktiv'!I180</f>
        <v>Bruker</v>
      </c>
      <c r="J180" t="str">
        <f>'Oversigt anlægsaktiv'!J180</f>
        <v>LF50</v>
      </c>
      <c r="K180" t="str">
        <f>'Oversigt anlægsaktiv'!K180</f>
        <v>5011</v>
      </c>
      <c r="L180" s="312">
        <f>'Oversigt anlægsaktiv'!L180</f>
        <v>44704</v>
      </c>
      <c r="M180" s="56">
        <f>'Oversigt anlægsaktiv'!M180</f>
        <v>450000</v>
      </c>
      <c r="N180" s="56">
        <f>'Oversigt anlægsaktiv'!N180</f>
        <v>273750</v>
      </c>
      <c r="O180" s="322" t="str">
        <f t="shared" si="6"/>
        <v>55149</v>
      </c>
      <c r="P180" s="322">
        <f t="shared" si="7"/>
        <v>0</v>
      </c>
      <c r="Q180" s="337" t="str">
        <f t="shared" si="8"/>
        <v>10</v>
      </c>
    </row>
    <row r="181" spans="1:17" x14ac:dyDescent="0.35">
      <c r="A181" s="320" t="str">
        <f>'Oversigt anlægsaktiv'!A181</f>
        <v>55149-UK95</v>
      </c>
      <c r="B181" t="str">
        <f>'Oversigt anlægsaktiv'!B181</f>
        <v>Scanner til måling af kropskomposition i mus</v>
      </c>
      <c r="C181" t="str">
        <f>'Oversigt anlægsaktiv'!C181</f>
        <v>2121317</v>
      </c>
      <c r="D181" t="str">
        <f>'Oversigt anlægsaktiv'!D181</f>
        <v>Ann-Britt Marcher</v>
      </c>
      <c r="E181" t="str">
        <f>'Oversigt anlægsaktiv'!E181</f>
        <v>10 ÅR</v>
      </c>
      <c r="F181" t="str">
        <f>'Oversigt anlægsaktiv'!F181</f>
        <v>10114 KI, OUH, Forskningsenhed for Endokrinologi (Odense)</v>
      </c>
      <c r="G181" t="str">
        <f>'Oversigt anlægsaktiv'!G181</f>
        <v>Campusvej 55, 5230 Odense M</v>
      </c>
      <c r="H181" t="str">
        <f>'Oversigt anlægsaktiv'!H181</f>
        <v>rum P7 (V13-612a-0)</v>
      </c>
      <c r="I181" t="str">
        <f>'Oversigt anlægsaktiv'!I181</f>
        <v>Bruker</v>
      </c>
      <c r="J181" t="str">
        <f>'Oversigt anlægsaktiv'!J181</f>
        <v>LF50</v>
      </c>
      <c r="K181" t="str">
        <f>'Oversigt anlægsaktiv'!K181</f>
        <v>5011</v>
      </c>
      <c r="L181" s="312">
        <f>'Oversigt anlægsaktiv'!L181</f>
        <v>44704</v>
      </c>
      <c r="M181" s="56">
        <f>'Oversigt anlægsaktiv'!M181</f>
        <v>190000</v>
      </c>
      <c r="N181" s="56">
        <f>'Oversigt anlægsaktiv'!N181</f>
        <v>115583.35</v>
      </c>
      <c r="O181" s="322" t="str">
        <f t="shared" si="6"/>
        <v>55149</v>
      </c>
      <c r="P181" s="322">
        <f t="shared" si="7"/>
        <v>1</v>
      </c>
      <c r="Q181" s="337" t="str">
        <f t="shared" si="8"/>
        <v>10</v>
      </c>
    </row>
    <row r="182" spans="1:17" x14ac:dyDescent="0.35">
      <c r="A182" s="320" t="str">
        <f>'Oversigt anlægsaktiv'!A182</f>
        <v>55160.</v>
      </c>
      <c r="B182" t="str">
        <f>'Oversigt anlægsaktiv'!B182</f>
        <v>Airshower 6</v>
      </c>
      <c r="C182" t="str">
        <f>'Oversigt anlægsaktiv'!C182</f>
        <v>-</v>
      </c>
      <c r="D182" t="str">
        <f>'Oversigt anlægsaktiv'!D182</f>
        <v>Jesper Stæhr</v>
      </c>
      <c r="E182" t="str">
        <f>'Oversigt anlægsaktiv'!E182</f>
        <v>10 ÅR</v>
      </c>
      <c r="F182" t="str">
        <f>'Oversigt anlægsaktiv'!F182</f>
        <v>19500 Biomedicinsk Laboratorium</v>
      </c>
      <c r="G182" t="str">
        <f>'Oversigt anlægsaktiv'!G182</f>
        <v>Campusvej 55, 5230 Odense M</v>
      </c>
      <c r="H182" t="str">
        <f>'Oversigt anlægsaktiv'!H182</f>
        <v>V11-609a-0</v>
      </c>
      <c r="I182" t="str">
        <f>'Oversigt anlægsaktiv'!I182</f>
        <v>Scanbur A/S</v>
      </c>
      <c r="J182" t="str">
        <f>'Oversigt anlægsaktiv'!J182</f>
        <v>40-AS-ECP-900-C</v>
      </c>
      <c r="K182" t="str">
        <f>'Oversigt anlægsaktiv'!K182</f>
        <v>5559698-A</v>
      </c>
      <c r="L182" s="312">
        <f>'Oversigt anlægsaktiv'!L182</f>
        <v>45413</v>
      </c>
      <c r="M182" s="56">
        <f>'Oversigt anlægsaktiv'!M182</f>
        <v>201586</v>
      </c>
      <c r="N182" s="56">
        <f>'Oversigt anlægsaktiv'!N182</f>
        <v>162948.70000000001</v>
      </c>
      <c r="O182" s="322" t="str">
        <f t="shared" si="6"/>
        <v>55160.</v>
      </c>
      <c r="P182" s="322">
        <f t="shared" si="7"/>
        <v>0</v>
      </c>
      <c r="Q182" s="337" t="str">
        <f t="shared" si="8"/>
        <v>10</v>
      </c>
    </row>
    <row r="183" spans="1:17" x14ac:dyDescent="0.35">
      <c r="A183" s="320" t="str">
        <f>'Oversigt anlægsaktiv'!A183</f>
        <v>55164.</v>
      </c>
      <c r="B183" t="str">
        <f>'Oversigt anlægsaktiv'!B183</f>
        <v>Nitrogenfryser 4</v>
      </c>
      <c r="C183" t="str">
        <f>'Oversigt anlægsaktiv'!C183</f>
        <v>-</v>
      </c>
      <c r="D183" t="str">
        <f>'Oversigt anlægsaktiv'!D183</f>
        <v>Flemming Jensen</v>
      </c>
      <c r="E183" t="str">
        <f>'Oversigt anlægsaktiv'!E183</f>
        <v>10 ÅR</v>
      </c>
      <c r="F183" t="str">
        <f>'Oversigt anlægsaktiv'!F183</f>
        <v>10200 Institut for Molekylær Medicin</v>
      </c>
      <c r="G183" t="str">
        <f>'Oversigt anlægsaktiv'!G183</f>
        <v>Campusvej 55, 5230 Odense M</v>
      </c>
      <c r="H183" t="str">
        <f>'Oversigt anlægsaktiv'!H183</f>
        <v>V08-605a-0</v>
      </c>
      <c r="I183" t="str">
        <f>'Oversigt anlægsaktiv'!I183</f>
        <v>MVE Biological Solutions</v>
      </c>
      <c r="J183" t="str">
        <f>'Oversigt anlægsaktiv'!J183</f>
        <v>MVE Vario 1894R MDD</v>
      </c>
      <c r="K183" t="str">
        <f>'Oversigt anlægsaktiv'!K183</f>
        <v>CAB2122300043</v>
      </c>
      <c r="L183" s="312">
        <f>'Oversigt anlægsaktiv'!L183</f>
        <v>45352</v>
      </c>
      <c r="M183" s="56">
        <f>'Oversigt anlægsaktiv'!M183</f>
        <v>485238.5</v>
      </c>
      <c r="N183" s="56">
        <f>'Oversigt anlægsaktiv'!N183</f>
        <v>384147.20000000001</v>
      </c>
      <c r="O183" s="322" t="str">
        <f t="shared" si="6"/>
        <v>55164.</v>
      </c>
      <c r="P183" s="322">
        <f t="shared" si="7"/>
        <v>0</v>
      </c>
      <c r="Q183" s="337" t="str">
        <f t="shared" si="8"/>
        <v>10</v>
      </c>
    </row>
    <row r="184" spans="1:17" x14ac:dyDescent="0.35">
      <c r="A184" s="320" t="str">
        <f>'Oversigt anlægsaktiv'!A184</f>
        <v>55189.</v>
      </c>
      <c r="B184" t="str">
        <f>'Oversigt anlægsaktiv'!B184</f>
        <v>LAF-kabine til rotter (stationær burskiftestation, BSS1R)</v>
      </c>
      <c r="C184" t="str">
        <f>'Oversigt anlægsaktiv'!C184</f>
        <v>-</v>
      </c>
      <c r="D184" t="str">
        <f>'Oversigt anlægsaktiv'!D184</f>
        <v>Jesper Stæhr</v>
      </c>
      <c r="E184" t="str">
        <f>'Oversigt anlægsaktiv'!E184</f>
        <v>10 ÅR</v>
      </c>
      <c r="F184" t="str">
        <f>'Oversigt anlægsaktiv'!F184</f>
        <v>19500 Biomedicinsk Laboratorium</v>
      </c>
      <c r="G184" t="str">
        <f>'Oversigt anlægsaktiv'!G184</f>
        <v>Campusvej 55, 5230 Odense M</v>
      </c>
      <c r="H184" t="str">
        <f>'Oversigt anlægsaktiv'!H184</f>
        <v>V12-610a-0</v>
      </c>
      <c r="I184" t="str">
        <f>'Oversigt anlægsaktiv'!I184</f>
        <v>Scanbur A/S</v>
      </c>
      <c r="J184" t="str">
        <f>'Oversigt anlægsaktiv'!J184</f>
        <v>40-LAF-1919\1907-ECO</v>
      </c>
      <c r="K184" t="str">
        <f>'Oversigt anlægsaktiv'!K184</f>
        <v>5559742-G</v>
      </c>
      <c r="L184" s="312">
        <f>'Oversigt anlægsaktiv'!L184</f>
        <v>45413</v>
      </c>
      <c r="M184" s="56">
        <f>'Oversigt anlægsaktiv'!M184</f>
        <v>587710</v>
      </c>
      <c r="N184" s="56">
        <f>'Oversigt anlægsaktiv'!N184</f>
        <v>475065.59999999998</v>
      </c>
      <c r="O184" s="322" t="str">
        <f t="shared" si="6"/>
        <v>55189.</v>
      </c>
      <c r="P184" s="322">
        <f t="shared" si="7"/>
        <v>0</v>
      </c>
      <c r="Q184" s="337" t="str">
        <f t="shared" si="8"/>
        <v>10</v>
      </c>
    </row>
    <row r="185" spans="1:17" x14ac:dyDescent="0.35">
      <c r="A185" s="320" t="str">
        <f>'Oversigt anlægsaktiv'!A185</f>
        <v>55210-UK10</v>
      </c>
      <c r="B185" t="str">
        <f>'Oversigt anlægsaktiv'!B185</f>
        <v>VANQUISH NEO SYSTEM</v>
      </c>
      <c r="C185" t="str">
        <f>'Oversigt anlægsaktiv'!C185</f>
        <v>-</v>
      </c>
      <c r="D185" t="str">
        <f>'Oversigt anlægsaktiv'!D185</f>
        <v>Ole Nørregaard Jensen</v>
      </c>
      <c r="E185" t="str">
        <f>'Oversigt anlægsaktiv'!E185</f>
        <v>7 ÅR</v>
      </c>
      <c r="F185" t="str">
        <f>'Oversigt anlægsaktiv'!F185</f>
        <v>31000 Institut for Biokemi og Molekylær Biologi</v>
      </c>
      <c r="G185" t="str">
        <f>'Oversigt anlægsaktiv'!G185</f>
        <v>Campusvej 55, 5230 Odense M</v>
      </c>
      <c r="H185" t="str">
        <f>'Oversigt anlægsaktiv'!H185</f>
        <v>BMB</v>
      </c>
      <c r="I185" t="str">
        <f>'Oversigt anlægsaktiv'!I185</f>
        <v>Thermo Scientific</v>
      </c>
      <c r="J185" t="str">
        <f>'Oversigt anlægsaktiv'!J185</f>
        <v>'P/N: VN-C10-A rev 01 / VN-A10-A rev 02</v>
      </c>
      <c r="K185" t="str">
        <f>'Oversigt anlægsaktiv'!K185</f>
        <v>Column 6513067 / Sampler 8340336 /</v>
      </c>
      <c r="L185" s="312">
        <f>'Oversigt anlægsaktiv'!L185</f>
        <v>44774</v>
      </c>
      <c r="M185" s="56">
        <f>'Oversigt anlægsaktiv'!M185</f>
        <v>212197</v>
      </c>
      <c r="N185" s="56">
        <f>'Oversigt anlægsaktiv'!N185</f>
        <v>101046.24</v>
      </c>
      <c r="O185" s="322" t="str">
        <f t="shared" si="6"/>
        <v>55210</v>
      </c>
      <c r="P185" s="322">
        <f t="shared" si="7"/>
        <v>0</v>
      </c>
      <c r="Q185" s="337" t="str">
        <f t="shared" si="8"/>
        <v>7</v>
      </c>
    </row>
    <row r="186" spans="1:17" x14ac:dyDescent="0.35">
      <c r="A186" s="320" t="str">
        <f>'Oversigt anlægsaktiv'!A186</f>
        <v>55210-UK95</v>
      </c>
      <c r="B186" t="str">
        <f>'Oversigt anlægsaktiv'!B186</f>
        <v>HPLC Vanquish Neo System Oven</v>
      </c>
      <c r="C186" t="str">
        <f>'Oversigt anlægsaktiv'!C186</f>
        <v>333084+3373914</v>
      </c>
      <c r="D186" t="str">
        <f>'Oversigt anlægsaktiv'!D186</f>
        <v>Ole Nørregaard Jensen</v>
      </c>
      <c r="E186" t="str">
        <f>'Oversigt anlægsaktiv'!E186</f>
        <v>7 ÅR</v>
      </c>
      <c r="F186" t="str">
        <f>'Oversigt anlægsaktiv'!F186</f>
        <v>31000 Institut for Biokemi og Molekylær Biologi</v>
      </c>
      <c r="G186" t="str">
        <f>'Oversigt anlægsaktiv'!G186</f>
        <v>Campusvej 55, 5230 Odense M</v>
      </c>
      <c r="H186" t="str">
        <f>'Oversigt anlægsaktiv'!H186</f>
        <v>BMB</v>
      </c>
      <c r="I186" t="str">
        <f>'Oversigt anlægsaktiv'!I186</f>
        <v>Thermo Scientific</v>
      </c>
      <c r="J186" t="str">
        <f>'Oversigt anlægsaktiv'!J186</f>
        <v>P/N: VN-C10-A rev 01 / VN-A10-A rev 02</v>
      </c>
      <c r="K186" t="str">
        <f>'Oversigt anlægsaktiv'!K186</f>
        <v>Column 6513067 / Sampler 8340336 /</v>
      </c>
      <c r="L186" s="312">
        <f>'Oversigt anlægsaktiv'!L186</f>
        <v>44774</v>
      </c>
      <c r="M186" s="56">
        <f>'Oversigt anlægsaktiv'!M186</f>
        <v>215902.99</v>
      </c>
      <c r="N186" s="56">
        <f>'Oversigt anlægsaktiv'!N186</f>
        <v>102810.99</v>
      </c>
      <c r="O186" s="322" t="str">
        <f t="shared" si="6"/>
        <v>55210</v>
      </c>
      <c r="P186" s="322">
        <f t="shared" si="7"/>
        <v>1</v>
      </c>
      <c r="Q186" s="337" t="str">
        <f t="shared" si="8"/>
        <v>7</v>
      </c>
    </row>
    <row r="187" spans="1:17" x14ac:dyDescent="0.35">
      <c r="A187" s="320" t="str">
        <f>'Oversigt anlægsaktiv'!A187</f>
        <v>55227-UK10</v>
      </c>
      <c r="B187" t="str">
        <f>'Oversigt anlægsaktiv'!B187</f>
        <v>Pippeteringsrobot</v>
      </c>
      <c r="C187" t="str">
        <f>'Oversigt anlægsaktiv'!C187</f>
        <v>-</v>
      </c>
      <c r="D187" t="str">
        <f>'Oversigt anlægsaktiv'!D187</f>
        <v>Eva Christina Østerlund</v>
      </c>
      <c r="E187" t="str">
        <f>'Oversigt anlægsaktiv'!E187</f>
        <v>7 ÅR</v>
      </c>
      <c r="F187" t="str">
        <f>'Oversigt anlægsaktiv'!F187</f>
        <v>31000 Institut for Biokemi og Molekylær Biologi</v>
      </c>
      <c r="G187" t="str">
        <f>'Oversigt anlægsaktiv'!G187</f>
        <v>Campusvej 55, 5230 Odense M</v>
      </c>
      <c r="H187" t="str">
        <f>'Oversigt anlægsaktiv'!H187</f>
        <v>V11-510b-2</v>
      </c>
      <c r="I187" t="str">
        <f>'Oversigt anlægsaktiv'!I187</f>
        <v>Opentrons</v>
      </c>
      <c r="J187" t="str">
        <f>'Oversigt anlægsaktiv'!J187</f>
        <v>Opentrons OT2</v>
      </c>
      <c r="K187" t="str">
        <f>'Oversigt anlægsaktiv'!K187</f>
        <v>OT2CEP20200114B01</v>
      </c>
      <c r="L187" s="312">
        <f>'Oversigt anlægsaktiv'!L187</f>
        <v>44805</v>
      </c>
      <c r="M187" s="56">
        <f>'Oversigt anlægsaktiv'!M187</f>
        <v>115223</v>
      </c>
      <c r="N187" s="56">
        <f>'Oversigt anlægsaktiv'!N187</f>
        <v>56239.839999999997</v>
      </c>
      <c r="O187" s="322" t="str">
        <f t="shared" si="6"/>
        <v>55227</v>
      </c>
      <c r="P187" s="322">
        <f t="shared" si="7"/>
        <v>0</v>
      </c>
      <c r="Q187" s="337" t="str">
        <f t="shared" si="8"/>
        <v>7</v>
      </c>
    </row>
    <row r="188" spans="1:17" x14ac:dyDescent="0.35">
      <c r="A188" s="320" t="str">
        <f>'Oversigt anlægsaktiv'!A188</f>
        <v>55227-UK95</v>
      </c>
      <c r="B188" t="str">
        <f>'Oversigt anlægsaktiv'!B188</f>
        <v>Pippeteringsrobot</v>
      </c>
      <c r="C188" t="str">
        <f>'Oversigt anlægsaktiv'!C188</f>
        <v>3373312 og 5333167</v>
      </c>
      <c r="D188" t="str">
        <f>'Oversigt anlægsaktiv'!D188</f>
        <v>Eva Christina Østerlund</v>
      </c>
      <c r="E188" t="str">
        <f>'Oversigt anlægsaktiv'!E188</f>
        <v>7 ÅR</v>
      </c>
      <c r="F188" t="str">
        <f>'Oversigt anlægsaktiv'!F188</f>
        <v>31000 Institut for Biokemi og Molekylær Biologi</v>
      </c>
      <c r="G188" t="str">
        <f>'Oversigt anlægsaktiv'!G188</f>
        <v>Campusvej 55, 5230 Odense M</v>
      </c>
      <c r="H188" t="str">
        <f>'Oversigt anlægsaktiv'!H188</f>
        <v>V11-510b-2</v>
      </c>
      <c r="I188" t="str">
        <f>'Oversigt anlægsaktiv'!I188</f>
        <v>Opentrons</v>
      </c>
      <c r="J188" t="str">
        <f>'Oversigt anlægsaktiv'!J188</f>
        <v>Opentrons OT2</v>
      </c>
      <c r="K188" t="str">
        <f>'Oversigt anlægsaktiv'!K188</f>
        <v>OT2CEP20200114B01</v>
      </c>
      <c r="L188" s="312">
        <f>'Oversigt anlægsaktiv'!L188</f>
        <v>44805</v>
      </c>
      <c r="M188" s="56">
        <f>'Oversigt anlægsaktiv'!M188</f>
        <v>100811</v>
      </c>
      <c r="N188" s="56">
        <f>'Oversigt anlægsaktiv'!N188</f>
        <v>49205.38</v>
      </c>
      <c r="O188" s="322" t="str">
        <f t="shared" si="6"/>
        <v>55227</v>
      </c>
      <c r="P188" s="322">
        <f t="shared" si="7"/>
        <v>1</v>
      </c>
      <c r="Q188" s="337" t="str">
        <f t="shared" si="8"/>
        <v>7</v>
      </c>
    </row>
    <row r="189" spans="1:17" x14ac:dyDescent="0.35">
      <c r="A189" s="320" t="str">
        <f>'Oversigt anlægsaktiv'!A189</f>
        <v>55241.</v>
      </c>
      <c r="B189" t="str">
        <f>'Oversigt anlægsaktiv'!B189</f>
        <v>KEN IQ4 m tørremodul, stordyr</v>
      </c>
      <c r="C189" t="str">
        <f>'Oversigt anlægsaktiv'!C189</f>
        <v>-</v>
      </c>
      <c r="D189" t="str">
        <f>'Oversigt anlægsaktiv'!D189</f>
        <v>Jesper Stæhr</v>
      </c>
      <c r="E189" t="str">
        <f>'Oversigt anlægsaktiv'!E189</f>
        <v>10 ÅR</v>
      </c>
      <c r="F189" t="str">
        <f>'Oversigt anlægsaktiv'!F189</f>
        <v>19500 Biomedicinsk Laboratorium</v>
      </c>
      <c r="G189" t="str">
        <f>'Oversigt anlægsaktiv'!G189</f>
        <v>Campusvej 55, 5230 Odense M</v>
      </c>
      <c r="H189" t="str">
        <f>'Oversigt anlægsaktiv'!H189</f>
        <v>V09-611b-0</v>
      </c>
      <c r="I189" t="str">
        <f>'Oversigt anlægsaktiv'!I189</f>
        <v>KEN</v>
      </c>
      <c r="J189" t="str">
        <f>'Oversigt anlægsaktiv'!J189</f>
        <v>IQ4 LAB, 35424</v>
      </c>
      <c r="K189" t="str">
        <f>'Oversigt anlægsaktiv'!K189</f>
        <v>73759</v>
      </c>
      <c r="L189" s="312">
        <f>'Oversigt anlægsaktiv'!L189</f>
        <v>45413</v>
      </c>
      <c r="M189" s="56">
        <f>'Oversigt anlægsaktiv'!M189</f>
        <v>123961.37</v>
      </c>
      <c r="N189" s="56">
        <f>'Oversigt anlægsaktiv'!N189</f>
        <v>100202.13</v>
      </c>
      <c r="O189" s="322" t="str">
        <f t="shared" si="6"/>
        <v>55241.</v>
      </c>
      <c r="P189" s="322">
        <f t="shared" si="7"/>
        <v>0</v>
      </c>
      <c r="Q189" s="337" t="str">
        <f t="shared" si="8"/>
        <v>10</v>
      </c>
    </row>
    <row r="190" spans="1:17" x14ac:dyDescent="0.35">
      <c r="A190" s="320" t="str">
        <f>'Oversigt anlægsaktiv'!A190</f>
        <v>55242-UK10</v>
      </c>
      <c r="B190" t="str">
        <f>'Oversigt anlægsaktiv'!B190</f>
        <v>qPCR instrument</v>
      </c>
      <c r="C190" t="str">
        <f>'Oversigt anlægsaktiv'!C190</f>
        <v>-</v>
      </c>
      <c r="D190" t="str">
        <f>'Oversigt anlægsaktiv'!D190</f>
        <v>Ronni Nielsen</v>
      </c>
      <c r="E190" t="str">
        <f>'Oversigt anlægsaktiv'!E190</f>
        <v>7 ÅR</v>
      </c>
      <c r="F190" t="str">
        <f>'Oversigt anlægsaktiv'!F190</f>
        <v>31001 Administration og Service</v>
      </c>
      <c r="G190" t="str">
        <f>'Oversigt anlægsaktiv'!G190</f>
        <v>Campusvej 55, 5230 Odense M</v>
      </c>
      <c r="H190" t="str">
        <f>'Oversigt anlægsaktiv'!H190</f>
        <v>V18-404-2</v>
      </c>
      <c r="I190" t="str">
        <f>'Oversigt anlægsaktiv'!I190</f>
        <v>BioRad</v>
      </c>
      <c r="J190" t="str">
        <f>'Oversigt anlægsaktiv'!J190</f>
        <v>CFX Opus 384</v>
      </c>
      <c r="K190" t="str">
        <f>'Oversigt anlægsaktiv'!K190</f>
        <v>796BR02911</v>
      </c>
      <c r="L190" s="312">
        <f>'Oversigt anlægsaktiv'!L190</f>
        <v>44866</v>
      </c>
      <c r="M190" s="56">
        <f>'Oversigt anlægsaktiv'!M190</f>
        <v>184038</v>
      </c>
      <c r="N190" s="56">
        <f>'Oversigt anlægsaktiv'!N190</f>
        <v>94209.919999999998</v>
      </c>
      <c r="O190" s="322" t="str">
        <f t="shared" si="6"/>
        <v>55242</v>
      </c>
      <c r="P190" s="322">
        <f t="shared" si="7"/>
        <v>0</v>
      </c>
      <c r="Q190" s="337" t="str">
        <f t="shared" si="8"/>
        <v>7</v>
      </c>
    </row>
    <row r="191" spans="1:17" x14ac:dyDescent="0.35">
      <c r="A191" s="320" t="str">
        <f>'Oversigt anlægsaktiv'!A191</f>
        <v>55242-UK95</v>
      </c>
      <c r="B191" t="str">
        <f>'Oversigt anlægsaktiv'!B191</f>
        <v>qPCR instrument</v>
      </c>
      <c r="C191" t="str">
        <f>'Oversigt anlægsaktiv'!C191</f>
        <v>2323979 og 2323888</v>
      </c>
      <c r="D191" t="str">
        <f>'Oversigt anlægsaktiv'!D191</f>
        <v>Ronni Nielsen</v>
      </c>
      <c r="E191" t="str">
        <f>'Oversigt anlægsaktiv'!E191</f>
        <v>7 ÅR</v>
      </c>
      <c r="F191" t="str">
        <f>'Oversigt anlægsaktiv'!F191</f>
        <v>31005 Molecular Microbiology</v>
      </c>
      <c r="G191" t="str">
        <f>'Oversigt anlægsaktiv'!G191</f>
        <v>Campusvej 55, 5230 Odense M</v>
      </c>
      <c r="H191" t="str">
        <f>'Oversigt anlægsaktiv'!H191</f>
        <v>V18-404-2</v>
      </c>
      <c r="I191" t="str">
        <f>'Oversigt anlægsaktiv'!I191</f>
        <v>BioRad</v>
      </c>
      <c r="J191" t="str">
        <f>'Oversigt anlægsaktiv'!J191</f>
        <v>CFX Opus 384</v>
      </c>
      <c r="K191" t="str">
        <f>'Oversigt anlægsaktiv'!K191</f>
        <v>796BR02911</v>
      </c>
      <c r="L191" s="312">
        <f>'Oversigt anlægsaktiv'!L191</f>
        <v>44866</v>
      </c>
      <c r="M191" s="56">
        <f>'Oversigt anlægsaktiv'!M191</f>
        <v>34800</v>
      </c>
      <c r="N191" s="56">
        <f>'Oversigt anlægsaktiv'!N191</f>
        <v>17814.240000000002</v>
      </c>
      <c r="O191" s="322" t="str">
        <f t="shared" si="6"/>
        <v>55242</v>
      </c>
      <c r="P191" s="322">
        <f t="shared" si="7"/>
        <v>1</v>
      </c>
      <c r="Q191" s="337" t="str">
        <f t="shared" si="8"/>
        <v>7</v>
      </c>
    </row>
    <row r="192" spans="1:17" x14ac:dyDescent="0.35">
      <c r="A192" s="320" t="str">
        <f>'Oversigt anlægsaktiv'!A192</f>
        <v>55246-UK10</v>
      </c>
      <c r="B192" t="str">
        <f>'Oversigt anlægsaktiv'!B192</f>
        <v>Bord NMR</v>
      </c>
      <c r="C192" t="str">
        <f>'Oversigt anlægsaktiv'!C192</f>
        <v>-</v>
      </c>
      <c r="D192" t="str">
        <f>'Oversigt anlægsaktiv'!D192</f>
        <v>Christian Brandt</v>
      </c>
      <c r="E192" t="str">
        <f>'Oversigt anlægsaktiv'!E192</f>
        <v>7 ÅR</v>
      </c>
      <c r="F192" t="str">
        <f>'Oversigt anlægsaktiv'!F192</f>
        <v>30503 Kemi og Farmaci</v>
      </c>
      <c r="G192" t="str">
        <f>'Oversigt anlægsaktiv'!G192</f>
        <v>Campusvej 55, 5230 Odense M</v>
      </c>
      <c r="H192" t="str">
        <f>'Oversigt anlægsaktiv'!H192</f>
        <v>ø14-605-0</v>
      </c>
      <c r="I192" t="str">
        <f>'Oversigt anlægsaktiv'!I192</f>
        <v>Magritek</v>
      </c>
      <c r="J192" t="str">
        <f>'Oversigt anlægsaktiv'!J192</f>
        <v>Spinsolve 60 carbon</v>
      </c>
      <c r="K192" t="str">
        <f>'Oversigt anlægsaktiv'!K192</f>
        <v>SPA3655</v>
      </c>
      <c r="L192" s="312">
        <f>'Oversigt anlægsaktiv'!L192</f>
        <v>44879</v>
      </c>
      <c r="M192" s="56">
        <f>'Oversigt anlægsaktiv'!M192</f>
        <v>254878.03</v>
      </c>
      <c r="N192" s="56">
        <f>'Oversigt anlægsaktiv'!N192</f>
        <v>130473.33</v>
      </c>
      <c r="O192" s="322" t="str">
        <f t="shared" si="6"/>
        <v>55246</v>
      </c>
      <c r="P192" s="322">
        <f t="shared" si="7"/>
        <v>0</v>
      </c>
      <c r="Q192" s="337" t="str">
        <f t="shared" si="8"/>
        <v>7</v>
      </c>
    </row>
    <row r="193" spans="1:17" x14ac:dyDescent="0.35">
      <c r="A193" s="320" t="str">
        <f>'Oversigt anlægsaktiv'!A193</f>
        <v>55246-UK95</v>
      </c>
      <c r="B193" t="str">
        <f>'Oversigt anlægsaktiv'!B193</f>
        <v>Bord NMR</v>
      </c>
      <c r="C193" t="str">
        <f>'Oversigt anlægsaktiv'!C193</f>
        <v>3310008 og 3373269</v>
      </c>
      <c r="D193" t="str">
        <f>'Oversigt anlægsaktiv'!D193</f>
        <v>Christian Brandt</v>
      </c>
      <c r="E193" t="str">
        <f>'Oversigt anlægsaktiv'!E193</f>
        <v>7 ÅR</v>
      </c>
      <c r="F193" t="str">
        <f>'Oversigt anlægsaktiv'!F193</f>
        <v>30503 Kemi og Farmaci</v>
      </c>
      <c r="G193" t="str">
        <f>'Oversigt anlægsaktiv'!G193</f>
        <v>Campusvej 55, 5230 Odense M</v>
      </c>
      <c r="H193" t="str">
        <f>'Oversigt anlægsaktiv'!H193</f>
        <v>ø14-605-0</v>
      </c>
      <c r="I193" t="str">
        <f>'Oversigt anlægsaktiv'!I193</f>
        <v>Magritek</v>
      </c>
      <c r="J193" t="str">
        <f>'Oversigt anlægsaktiv'!J193</f>
        <v>Spinsolve 60 carbon</v>
      </c>
      <c r="K193" t="str">
        <f>'Oversigt anlægsaktiv'!K193</f>
        <v>SPA3655</v>
      </c>
      <c r="L193" s="312">
        <f>'Oversigt anlægsaktiv'!L193</f>
        <v>44879</v>
      </c>
      <c r="M193" s="56">
        <f>'Oversigt anlægsaktiv'!M193</f>
        <v>199999.96</v>
      </c>
      <c r="N193" s="56">
        <f>'Oversigt anlægsaktiv'!N193</f>
        <v>102380.97</v>
      </c>
      <c r="O193" s="322" t="str">
        <f t="shared" si="6"/>
        <v>55246</v>
      </c>
      <c r="P193" s="322">
        <f t="shared" si="7"/>
        <v>1</v>
      </c>
      <c r="Q193" s="337" t="str">
        <f t="shared" si="8"/>
        <v>7</v>
      </c>
    </row>
    <row r="194" spans="1:17" x14ac:dyDescent="0.35">
      <c r="A194" s="320" t="str">
        <f>'Oversigt anlægsaktiv'!A194</f>
        <v>55247-UK10</v>
      </c>
      <c r="B194" t="str">
        <f>'Oversigt anlægsaktiv'!B194</f>
        <v>Sutter instruments Laser pulle</v>
      </c>
      <c r="C194" t="str">
        <f>'Oversigt anlægsaktiv'!C194</f>
        <v>-</v>
      </c>
      <c r="D194" t="str">
        <f>'Oversigt anlægsaktiv'!D194</f>
        <v>Ole Nørregaard Jensen</v>
      </c>
      <c r="E194" t="str">
        <f>'Oversigt anlægsaktiv'!E194</f>
        <v>7 ÅR</v>
      </c>
      <c r="F194" t="str">
        <f>'Oversigt anlægsaktiv'!F194</f>
        <v>31000 Institut for Biokemi og Molekylær Biologi</v>
      </c>
      <c r="G194" t="str">
        <f>'Oversigt anlægsaktiv'!G194</f>
        <v>Campusvej 55, 5230 Odense M</v>
      </c>
      <c r="H194" t="str">
        <f>'Oversigt anlægsaktiv'!H194</f>
        <v>V11 505b-2</v>
      </c>
      <c r="I194" t="str">
        <f>'Oversigt anlægsaktiv'!I194</f>
        <v>BergmanLabora AB</v>
      </c>
      <c r="J194" t="str">
        <f>'Oversigt anlægsaktiv'!J194</f>
        <v>P2000</v>
      </c>
      <c r="K194" t="str">
        <f>'Oversigt anlægsaktiv'!K194</f>
        <v>P2000-2594</v>
      </c>
      <c r="L194" s="312">
        <f>'Oversigt anlægsaktiv'!L194</f>
        <v>44876</v>
      </c>
      <c r="M194" s="56">
        <f>'Oversigt anlægsaktiv'!M194</f>
        <v>139815.51999999999</v>
      </c>
      <c r="N194" s="56">
        <f>'Oversigt anlægsaktiv'!N194</f>
        <v>71572.249999999985</v>
      </c>
      <c r="O194" s="322" t="str">
        <f t="shared" si="6"/>
        <v>55247</v>
      </c>
      <c r="P194" s="322">
        <f t="shared" si="7"/>
        <v>0</v>
      </c>
      <c r="Q194" s="337" t="str">
        <f t="shared" si="8"/>
        <v>7</v>
      </c>
    </row>
    <row r="195" spans="1:17" x14ac:dyDescent="0.35">
      <c r="A195" s="320" t="str">
        <f>'Oversigt anlægsaktiv'!A195</f>
        <v>55247-UK95</v>
      </c>
      <c r="B195" t="str">
        <f>'Oversigt anlægsaktiv'!B195</f>
        <v>Sutter instruments Laser pulle</v>
      </c>
      <c r="C195" t="str">
        <f>'Oversigt anlægsaktiv'!C195</f>
        <v>3333084</v>
      </c>
      <c r="D195" t="str">
        <f>'Oversigt anlægsaktiv'!D195</f>
        <v>Ole Nørregaard Jensen</v>
      </c>
      <c r="E195" t="str">
        <f>'Oversigt anlægsaktiv'!E195</f>
        <v>7 ÅR</v>
      </c>
      <c r="F195" t="str">
        <f>'Oversigt anlægsaktiv'!F195</f>
        <v>31000 Institut for Biokemi og Molekylær Biologi</v>
      </c>
      <c r="G195" t="str">
        <f>'Oversigt anlægsaktiv'!G195</f>
        <v>Campusvej 55, 5230 Odense M</v>
      </c>
      <c r="H195" t="str">
        <f>'Oversigt anlægsaktiv'!H195</f>
        <v>V11 505b-2</v>
      </c>
      <c r="I195" t="str">
        <f>'Oversigt anlægsaktiv'!I195</f>
        <v>BergmanLabora AB</v>
      </c>
      <c r="J195" t="str">
        <f>'Oversigt anlægsaktiv'!J195</f>
        <v>P2000</v>
      </c>
      <c r="K195" t="str">
        <f>'Oversigt anlægsaktiv'!K195</f>
        <v>P2000-2594</v>
      </c>
      <c r="L195" s="312">
        <f>'Oversigt anlægsaktiv'!L195</f>
        <v>44876</v>
      </c>
      <c r="M195" s="56">
        <f>'Oversigt anlægsaktiv'!M195</f>
        <v>69904.039999999994</v>
      </c>
      <c r="N195" s="56">
        <f>'Oversigt anlægsaktiv'!N195</f>
        <v>35784.219999999987</v>
      </c>
      <c r="O195" s="322" t="str">
        <f t="shared" si="6"/>
        <v>55247</v>
      </c>
      <c r="P195" s="322">
        <f t="shared" si="7"/>
        <v>1</v>
      </c>
      <c r="Q195" s="337" t="str">
        <f t="shared" si="8"/>
        <v>7</v>
      </c>
    </row>
    <row r="196" spans="1:17" x14ac:dyDescent="0.35">
      <c r="A196" s="320" t="str">
        <f>'Oversigt anlægsaktiv'!A196</f>
        <v>55254-UK10</v>
      </c>
      <c r="B196" t="str">
        <f>'Oversigt anlægsaktiv'!B196</f>
        <v>Triple Quadrupole</v>
      </c>
      <c r="C196" t="str">
        <f>'Oversigt anlægsaktiv'!C196</f>
        <v>-</v>
      </c>
      <c r="D196" t="str">
        <f>'Oversigt anlægsaktiv'!D196</f>
        <v>Bente Frost Holbech</v>
      </c>
      <c r="E196" t="str">
        <f>'Oversigt anlægsaktiv'!E196</f>
        <v>7 ÅR</v>
      </c>
      <c r="F196" t="str">
        <f>'Oversigt anlægsaktiv'!F196</f>
        <v>30606 Økotoksikologi</v>
      </c>
      <c r="G196" t="str">
        <f>'Oversigt anlægsaktiv'!G196</f>
        <v>Campusvej 55, 5230 Odense M</v>
      </c>
      <c r="H196" t="str">
        <f>'Oversigt anlægsaktiv'!H196</f>
        <v>V10-503a-1</v>
      </c>
      <c r="I196" t="str">
        <f>'Oversigt anlægsaktiv'!I196</f>
        <v>Agilent Technologies</v>
      </c>
      <c r="J196" t="str">
        <f>'Oversigt anlægsaktiv'!J196</f>
        <v>1260/6495</v>
      </c>
      <c r="K196" t="str">
        <f>'Oversigt anlægsaktiv'!K196</f>
        <v>SG2238D204</v>
      </c>
      <c r="L196" s="312">
        <f>'Oversigt anlægsaktiv'!L196</f>
        <v>44882</v>
      </c>
      <c r="M196" s="56">
        <f>'Oversigt anlægsaktiv'!M196</f>
        <v>1256136.2</v>
      </c>
      <c r="N196" s="56">
        <f>'Oversigt anlægsaktiv'!N196</f>
        <v>643022.15999999992</v>
      </c>
      <c r="O196" s="322" t="str">
        <f t="shared" si="6"/>
        <v>55254</v>
      </c>
      <c r="P196" s="322">
        <f t="shared" si="7"/>
        <v>0</v>
      </c>
      <c r="Q196" s="337" t="str">
        <f t="shared" si="8"/>
        <v>7</v>
      </c>
    </row>
    <row r="197" spans="1:17" x14ac:dyDescent="0.35">
      <c r="A197" s="320" t="str">
        <f>'Oversigt anlægsaktiv'!A197</f>
        <v>55254-UK95</v>
      </c>
      <c r="B197" t="str">
        <f>'Oversigt anlægsaktiv'!B197</f>
        <v>Triple Quadrupole</v>
      </c>
      <c r="C197" t="str">
        <f>'Oversigt anlægsaktiv'!C197</f>
        <v>Flere-se vedh.fil</v>
      </c>
      <c r="D197" t="str">
        <f>'Oversigt anlægsaktiv'!D197</f>
        <v>Bente Frost Holbech</v>
      </c>
      <c r="E197" t="str">
        <f>'Oversigt anlægsaktiv'!E197</f>
        <v>7 ÅR</v>
      </c>
      <c r="F197" t="str">
        <f>'Oversigt anlægsaktiv'!F197</f>
        <v>30606 Økotoksikologi</v>
      </c>
      <c r="G197" t="str">
        <f>'Oversigt anlægsaktiv'!G197</f>
        <v>Campusvej 55, 5230 Odense M</v>
      </c>
      <c r="H197" t="str">
        <f>'Oversigt anlægsaktiv'!H197</f>
        <v>V10-503a-1</v>
      </c>
      <c r="I197" t="str">
        <f>'Oversigt anlægsaktiv'!I197</f>
        <v>Agilent Technologies</v>
      </c>
      <c r="J197" t="str">
        <f>'Oversigt anlægsaktiv'!J197</f>
        <v>1260/6495</v>
      </c>
      <c r="K197" t="str">
        <f>'Oversigt anlægsaktiv'!K197</f>
        <v>SG2238D204</v>
      </c>
      <c r="L197" s="312">
        <f>'Oversigt anlægsaktiv'!L197</f>
        <v>44882</v>
      </c>
      <c r="M197" s="56">
        <f>'Oversigt anlægsaktiv'!M197</f>
        <v>841888</v>
      </c>
      <c r="N197" s="56">
        <f>'Oversigt anlægsaktiv'!N197</f>
        <v>430966.43</v>
      </c>
      <c r="O197" s="322" t="str">
        <f t="shared" si="6"/>
        <v>55254</v>
      </c>
      <c r="P197" s="322">
        <f t="shared" si="7"/>
        <v>1</v>
      </c>
      <c r="Q197" s="337" t="str">
        <f t="shared" si="8"/>
        <v>7</v>
      </c>
    </row>
    <row r="198" spans="1:17" x14ac:dyDescent="0.35">
      <c r="A198" s="320" t="str">
        <f>'Oversigt anlægsaktiv'!A198</f>
        <v>55256.</v>
      </c>
      <c r="B198" t="str">
        <f>'Oversigt anlægsaktiv'!B198</f>
        <v>OMK - OMK - omk til anlægsart projekt</v>
      </c>
      <c r="C198" t="str">
        <f>'Oversigt anlægsaktiv'!C198</f>
        <v>2424712 og 2454352</v>
      </c>
      <c r="D198" t="str">
        <f>'Oversigt anlægsaktiv'!D198</f>
        <v>Morten Madsen</v>
      </c>
      <c r="E198" t="str">
        <f>'Oversigt anlægsaktiv'!E198</f>
        <v>7 ÅR</v>
      </c>
      <c r="F198" t="str">
        <f>'Oversigt anlægsaktiv'!F198</f>
        <v>44006 SDU Centre for advanced photovoltaics and energy - CAPE</v>
      </c>
      <c r="G198" t="str">
        <f>'Oversigt anlægsaktiv'!G198</f>
        <v>Alsion 2, 6400 Sønderborg</v>
      </c>
      <c r="H198" t="str">
        <f>'Oversigt anlægsaktiv'!H198</f>
        <v>A3 16 optiklab</v>
      </c>
      <c r="I198" t="str">
        <f>'Oversigt anlægsaktiv'!I198</f>
        <v>Ecoia Corp</v>
      </c>
      <c r="J198" t="str">
        <f>'Oversigt anlægsaktiv'!J198</f>
        <v>HMS-3000</v>
      </c>
      <c r="K198" t="str">
        <f>'Oversigt anlægsaktiv'!K198</f>
        <v>H302201003</v>
      </c>
      <c r="L198" s="312">
        <f>'Oversigt anlægsaktiv'!L198</f>
        <v>44743</v>
      </c>
      <c r="M198" s="56">
        <f>'Oversigt anlægsaktiv'!M198</f>
        <v>136369.48000000001</v>
      </c>
      <c r="N198" s="56">
        <f>'Oversigt anlægsaktiv'!N198</f>
        <v>63314.400000000009</v>
      </c>
      <c r="O198" s="322" t="str">
        <f t="shared" si="6"/>
        <v>55256.</v>
      </c>
      <c r="P198" s="322">
        <f t="shared" si="7"/>
        <v>1</v>
      </c>
      <c r="Q198" s="337" t="str">
        <f t="shared" si="8"/>
        <v>7</v>
      </c>
    </row>
    <row r="199" spans="1:17" x14ac:dyDescent="0.35">
      <c r="A199" s="320" t="str">
        <f>'Oversigt anlægsaktiv'!A199</f>
        <v>55261-UK10-101</v>
      </c>
      <c r="B199" t="str">
        <f>'Oversigt anlægsaktiv'!B199</f>
        <v>In Vivo Imaging System (IVIS)</v>
      </c>
      <c r="C199" t="str">
        <f>'Oversigt anlægsaktiv'!C199</f>
        <v>-</v>
      </c>
      <c r="D199" t="str">
        <f>'Oversigt anlægsaktiv'!D199</f>
        <v>Mikkel Green Terp</v>
      </c>
      <c r="E199" t="str">
        <f>'Oversigt anlægsaktiv'!E199</f>
        <v>5 ÅR</v>
      </c>
      <c r="F199" t="str">
        <f>'Oversigt anlægsaktiv'!F199</f>
        <v>19500 Biomedicinsk Laboratorium</v>
      </c>
      <c r="G199" t="str">
        <f>'Oversigt anlægsaktiv'!G199</f>
        <v>Campusvej 55, 5230 Odense M</v>
      </c>
      <c r="H199" t="str">
        <f>'Oversigt anlægsaktiv'!H199</f>
        <v>V15-612a-0</v>
      </c>
      <c r="I199" t="str">
        <f>'Oversigt anlægsaktiv'!I199</f>
        <v>Vilber Smart Imaging</v>
      </c>
      <c r="J199" t="str">
        <f>'Oversigt anlægsaktiv'!J199</f>
        <v>Newton 7.0 FT500</v>
      </c>
      <c r="K199" t="str">
        <f>'Oversigt anlægsaktiv'!K199</f>
        <v>22-3731</v>
      </c>
      <c r="L199" s="312">
        <f>'Oversigt anlægsaktiv'!L199</f>
        <v>44907</v>
      </c>
      <c r="M199" s="56">
        <f>'Oversigt anlægsaktiv'!M199</f>
        <v>241285</v>
      </c>
      <c r="N199" s="56">
        <f>'Oversigt anlægsaktiv'!N199</f>
        <v>80428.320000000007</v>
      </c>
      <c r="O199" s="322" t="str">
        <f t="shared" si="6"/>
        <v>55261</v>
      </c>
      <c r="P199" s="322">
        <f t="shared" si="7"/>
        <v>0</v>
      </c>
      <c r="Q199" s="337" t="str">
        <f t="shared" si="8"/>
        <v>5</v>
      </c>
    </row>
    <row r="200" spans="1:17" x14ac:dyDescent="0.35">
      <c r="A200" s="320" t="str">
        <f>'Oversigt anlægsaktiv'!A200</f>
        <v>55261-UK10-102</v>
      </c>
      <c r="B200" t="str">
        <f>'Oversigt anlægsaktiv'!B200</f>
        <v>In Vivo Imaging System (IVIS)</v>
      </c>
      <c r="C200" t="str">
        <f>'Oversigt anlægsaktiv'!C200</f>
        <v>-</v>
      </c>
      <c r="D200" t="str">
        <f>'Oversigt anlægsaktiv'!D200</f>
        <v>Mikkel Green Terp</v>
      </c>
      <c r="E200" t="str">
        <f>'Oversigt anlægsaktiv'!E200</f>
        <v>5 ÅR</v>
      </c>
      <c r="F200" t="str">
        <f>'Oversigt anlægsaktiv'!F200</f>
        <v>19500 Biomedicinsk Laboratorium</v>
      </c>
      <c r="G200" t="str">
        <f>'Oversigt anlægsaktiv'!G200</f>
        <v>Campusvej 55, 5230 Odense M</v>
      </c>
      <c r="H200" t="str">
        <f>'Oversigt anlægsaktiv'!H200</f>
        <v>V15-612a-0</v>
      </c>
      <c r="I200" t="str">
        <f>'Oversigt anlægsaktiv'!I200</f>
        <v>Vilber Smart Imaging</v>
      </c>
      <c r="J200" t="str">
        <f>'Oversigt anlægsaktiv'!J200</f>
        <v>Newton 7.0 FT500</v>
      </c>
      <c r="K200" t="str">
        <f>'Oversigt anlægsaktiv'!K200</f>
        <v>22-3731</v>
      </c>
      <c r="L200" s="312">
        <f>'Oversigt anlægsaktiv'!L200</f>
        <v>44907</v>
      </c>
      <c r="M200" s="56">
        <f>'Oversigt anlægsaktiv'!M200</f>
        <v>482570</v>
      </c>
      <c r="N200" s="56">
        <f>'Oversigt anlægsaktiv'!N200</f>
        <v>160856.68</v>
      </c>
      <c r="O200" s="322" t="str">
        <f t="shared" si="6"/>
        <v>55261</v>
      </c>
      <c r="P200" s="322">
        <f t="shared" si="7"/>
        <v>0</v>
      </c>
      <c r="Q200" s="337" t="str">
        <f t="shared" si="8"/>
        <v>5</v>
      </c>
    </row>
    <row r="201" spans="1:17" x14ac:dyDescent="0.35">
      <c r="A201" s="320" t="str">
        <f>'Oversigt anlægsaktiv'!A201</f>
        <v>55261-UK10-310</v>
      </c>
      <c r="B201" t="str">
        <f>'Oversigt anlægsaktiv'!B201</f>
        <v>In Vivo Imaging System (IVIS)</v>
      </c>
      <c r="C201" t="str">
        <f>'Oversigt anlægsaktiv'!C201</f>
        <v>-</v>
      </c>
      <c r="D201" t="str">
        <f>'Oversigt anlægsaktiv'!D201</f>
        <v>Mikkel Green Terp</v>
      </c>
      <c r="E201" t="str">
        <f>'Oversigt anlægsaktiv'!E201</f>
        <v>5 ÅR</v>
      </c>
      <c r="F201" t="str">
        <f>'Oversigt anlægsaktiv'!F201</f>
        <v>19500 Biomedicinsk Laboratorium</v>
      </c>
      <c r="G201" t="str">
        <f>'Oversigt anlægsaktiv'!G201</f>
        <v>Campusvej 55, 5230 Odense M</v>
      </c>
      <c r="H201" t="str">
        <f>'Oversigt anlægsaktiv'!H201</f>
        <v>V15-612a-0</v>
      </c>
      <c r="I201" t="str">
        <f>'Oversigt anlægsaktiv'!I201</f>
        <v>Vilber Smart Imaging</v>
      </c>
      <c r="J201" t="str">
        <f>'Oversigt anlægsaktiv'!J201</f>
        <v>Newton 7.0 FT500</v>
      </c>
      <c r="K201" t="str">
        <f>'Oversigt anlægsaktiv'!K201</f>
        <v>22-3731</v>
      </c>
      <c r="L201" s="312">
        <f>'Oversigt anlægsaktiv'!L201</f>
        <v>44907</v>
      </c>
      <c r="M201" s="56">
        <f>'Oversigt anlægsaktiv'!M201</f>
        <v>241285</v>
      </c>
      <c r="N201" s="56">
        <f>'Oversigt anlægsaktiv'!N201</f>
        <v>80428.320000000007</v>
      </c>
      <c r="O201" s="322" t="str">
        <f t="shared" si="6"/>
        <v>55261</v>
      </c>
      <c r="P201" s="322">
        <f t="shared" si="7"/>
        <v>0</v>
      </c>
      <c r="Q201" s="337" t="str">
        <f t="shared" si="8"/>
        <v>5</v>
      </c>
    </row>
    <row r="202" spans="1:17" x14ac:dyDescent="0.35">
      <c r="A202" s="320" t="str">
        <f>'Oversigt anlægsaktiv'!A202</f>
        <v>55276-UK10-306</v>
      </c>
      <c r="B202" t="str">
        <f>'Oversigt anlægsaktiv'!B202</f>
        <v>CNC- fræser</v>
      </c>
      <c r="C202" t="str">
        <f>'Oversigt anlægsaktiv'!C202</f>
        <v>-</v>
      </c>
      <c r="D202" t="str">
        <f>'Oversigt anlægsaktiv'!D202</f>
        <v>Klaus Lehn Petersen</v>
      </c>
      <c r="E202" t="str">
        <f>'Oversigt anlægsaktiv'!E202</f>
        <v>10 ÅR</v>
      </c>
      <c r="F202" t="str">
        <f>'Oversigt anlægsaktiv'!F202</f>
        <v>30610 Værksted</v>
      </c>
      <c r="G202" t="str">
        <f>'Oversigt anlægsaktiv'!G202</f>
        <v>Campusvej 55, 5230 Odense M</v>
      </c>
      <c r="H202" t="str">
        <f>'Oversigt anlægsaktiv'!H202</f>
        <v>V12-506-0</v>
      </c>
      <c r="I202" t="str">
        <f>'Oversigt anlægsaktiv'!I202</f>
        <v>DECKEL MAHO</v>
      </c>
      <c r="J202" t="str">
        <f>'Oversigt anlægsaktiv'!J202</f>
        <v>DMU 50</v>
      </c>
      <c r="K202" t="str">
        <f>'Oversigt anlægsaktiv'!K202</f>
        <v>11415802994</v>
      </c>
      <c r="L202" s="312">
        <f>'Oversigt anlægsaktiv'!L202</f>
        <v>45057</v>
      </c>
      <c r="M202" s="56">
        <f>'Oversigt anlægsaktiv'!M202</f>
        <v>950634.84</v>
      </c>
      <c r="N202" s="56">
        <f>'Oversigt anlægsaktiv'!N202</f>
        <v>673366.32</v>
      </c>
      <c r="O202" s="322" t="str">
        <f t="shared" si="6"/>
        <v>55276</v>
      </c>
      <c r="P202" s="322">
        <f t="shared" si="7"/>
        <v>0</v>
      </c>
      <c r="Q202" s="337" t="str">
        <f t="shared" si="8"/>
        <v>10</v>
      </c>
    </row>
    <row r="203" spans="1:17" x14ac:dyDescent="0.35">
      <c r="A203" s="320" t="str">
        <f>'Oversigt anlægsaktiv'!A203</f>
        <v>55276-UK10-310</v>
      </c>
      <c r="B203" t="str">
        <f>'Oversigt anlægsaktiv'!B203</f>
        <v>CNC-fræser</v>
      </c>
      <c r="C203" t="str">
        <f>'Oversigt anlægsaktiv'!C203</f>
        <v>-</v>
      </c>
      <c r="D203" t="str">
        <f>'Oversigt anlægsaktiv'!D203</f>
        <v>Klaus Lehn Petersen</v>
      </c>
      <c r="E203" t="str">
        <f>'Oversigt anlægsaktiv'!E203</f>
        <v>10 ÅR</v>
      </c>
      <c r="F203" t="str">
        <f>'Oversigt anlægsaktiv'!F203</f>
        <v>30610 Værksted</v>
      </c>
      <c r="G203" t="str">
        <f>'Oversigt anlægsaktiv'!G203</f>
        <v>Campusvej 55, 5230 Odense M</v>
      </c>
      <c r="H203" t="str">
        <f>'Oversigt anlægsaktiv'!H203</f>
        <v>V12-506-0</v>
      </c>
      <c r="I203" t="str">
        <f>'Oversigt anlægsaktiv'!I203</f>
        <v>DECKEL MAHO</v>
      </c>
      <c r="J203" t="str">
        <f>'Oversigt anlægsaktiv'!J203</f>
        <v>DMU 50</v>
      </c>
      <c r="K203" t="str">
        <f>'Oversigt anlægsaktiv'!K203</f>
        <v>11415802994</v>
      </c>
      <c r="L203" s="312">
        <f>'Oversigt anlægsaktiv'!L203</f>
        <v>45057</v>
      </c>
      <c r="M203" s="56">
        <f>'Oversigt anlægsaktiv'!M203</f>
        <v>316214.02</v>
      </c>
      <c r="N203" s="56">
        <f>'Oversigt anlægsaktiv'!N203</f>
        <v>223984.93</v>
      </c>
      <c r="O203" s="322" t="str">
        <f t="shared" ref="O203:O266" si="9">IFERROR(_xlfn.TEXTBEFORE(A203, "-"), A203)</f>
        <v>55276</v>
      </c>
      <c r="P203" s="322">
        <f t="shared" ref="P203:P266" si="10">IF(C203="-",0,1)</f>
        <v>0</v>
      </c>
      <c r="Q203" s="337" t="str">
        <f t="shared" ref="Q203:Q266" si="11">IFERROR(_xlfn.TEXTBEFORE(E203, " "), E203)</f>
        <v>10</v>
      </c>
    </row>
    <row r="204" spans="1:17" x14ac:dyDescent="0.35">
      <c r="A204" s="320" t="str">
        <f>'Oversigt anlægsaktiv'!A204</f>
        <v>55279.</v>
      </c>
      <c r="B204" t="str">
        <f>'Oversigt anlægsaktiv'!B204</f>
        <v>Power Supply</v>
      </c>
      <c r="C204" t="str">
        <f>'Oversigt anlægsaktiv'!C204</f>
        <v>4410026</v>
      </c>
      <c r="D204" t="str">
        <f>'Oversigt anlægsaktiv'!D204</f>
        <v>Kurt Godiksen</v>
      </c>
      <c r="E204" t="str">
        <f>'Oversigt anlægsaktiv'!E204</f>
        <v>10 ÅR</v>
      </c>
      <c r="F204" t="str">
        <f>'Oversigt anlægsaktiv'!F204</f>
        <v>45003 SDU Center for Industriel Elektronik (CIE)</v>
      </c>
      <c r="G204" t="str">
        <f>'Oversigt anlægsaktiv'!G204</f>
        <v>Alsion 2, 6400 Sønderborg</v>
      </c>
      <c r="H204" t="str">
        <f>'Oversigt anlægsaktiv'!H204</f>
        <v>CIE 4 06</v>
      </c>
      <c r="I204" t="str">
        <f>'Oversigt anlægsaktiv'!I204</f>
        <v>Magna-Power</v>
      </c>
      <c r="J204" t="str">
        <f>'Oversigt anlægsaktiv'!J204</f>
        <v>TSD6000-8.3/380+LXI</v>
      </c>
      <c r="K204" t="str">
        <f>'Oversigt anlægsaktiv'!K204</f>
        <v>1166-00960</v>
      </c>
      <c r="L204" s="312">
        <f>'Oversigt anlægsaktiv'!L204</f>
        <v>45047</v>
      </c>
      <c r="M204" s="56">
        <f>'Oversigt anlægsaktiv'!M204</f>
        <v>287460</v>
      </c>
      <c r="N204" s="56">
        <f>'Oversigt anlægsaktiv'!N204</f>
        <v>203617.5</v>
      </c>
      <c r="O204" s="322" t="str">
        <f t="shared" si="9"/>
        <v>55279.</v>
      </c>
      <c r="P204" s="322">
        <f t="shared" si="10"/>
        <v>1</v>
      </c>
      <c r="Q204" s="337" t="str">
        <f t="shared" si="11"/>
        <v>10</v>
      </c>
    </row>
    <row r="205" spans="1:17" x14ac:dyDescent="0.35">
      <c r="A205" s="320" t="str">
        <f>'Oversigt anlægsaktiv'!A205</f>
        <v>55289-UK10</v>
      </c>
      <c r="B205" t="str">
        <f>'Oversigt anlægsaktiv'!B205</f>
        <v>c/n analyser ramped GC oven</v>
      </c>
      <c r="C205" t="str">
        <f>'Oversigt anlægsaktiv'!C205</f>
        <v>-</v>
      </c>
      <c r="D205" t="str">
        <f>'Oversigt anlægsaktiv'!D205</f>
        <v>Heidi Grøn Jensen</v>
      </c>
      <c r="E205" t="str">
        <f>'Oversigt anlægsaktiv'!E205</f>
        <v>5 ÅR</v>
      </c>
      <c r="F205" t="str">
        <f>'Oversigt anlægsaktiv'!F205</f>
        <v>30602 Nordcee</v>
      </c>
      <c r="G205" t="str">
        <f>'Oversigt anlægsaktiv'!G205</f>
        <v>Campusvej 55, 5230 Odense M</v>
      </c>
      <c r="H205" t="str">
        <f>'Oversigt anlægsaktiv'!H205</f>
        <v>V11-409a-1</v>
      </c>
      <c r="I205" t="str">
        <f>'Oversigt anlægsaktiv'!I205</f>
        <v>thermo fisher</v>
      </c>
      <c r="J205" t="str">
        <f>'Oversigt anlægsaktiv'!J205</f>
        <v>-</v>
      </c>
      <c r="K205" t="str">
        <f>'Oversigt anlægsaktiv'!K205</f>
        <v>BRE0007476-317</v>
      </c>
      <c r="L205" s="312">
        <f>'Oversigt anlægsaktiv'!L205</f>
        <v>45108</v>
      </c>
      <c r="M205" s="56">
        <f>'Oversigt anlægsaktiv'!M205</f>
        <v>1255.4000000000001</v>
      </c>
      <c r="N205" s="56">
        <f>'Oversigt anlægsaktiv'!N205</f>
        <v>564.95000000000005</v>
      </c>
      <c r="O205" s="322" t="str">
        <f t="shared" si="9"/>
        <v>55289</v>
      </c>
      <c r="P205" s="322">
        <f t="shared" si="10"/>
        <v>0</v>
      </c>
      <c r="Q205" s="337" t="str">
        <f t="shared" si="11"/>
        <v>5</v>
      </c>
    </row>
    <row r="206" spans="1:17" x14ac:dyDescent="0.35">
      <c r="A206" s="320" t="str">
        <f>'Oversigt anlægsaktiv'!A206</f>
        <v>55289-UK95</v>
      </c>
      <c r="B206" t="str">
        <f>'Oversigt anlægsaktiv'!B206</f>
        <v>c/n analyser ramped GC oven</v>
      </c>
      <c r="C206" t="str">
        <f>'Oversigt anlægsaktiv'!C206</f>
        <v>3310073</v>
      </c>
      <c r="D206" t="str">
        <f>'Oversigt anlægsaktiv'!D206</f>
        <v>Heidi Grøn Jensen</v>
      </c>
      <c r="E206" t="str">
        <f>'Oversigt anlægsaktiv'!E206</f>
        <v>5 ÅR</v>
      </c>
      <c r="F206" t="str">
        <f>'Oversigt anlægsaktiv'!F206</f>
        <v>30602 Nordcee</v>
      </c>
      <c r="G206" t="str">
        <f>'Oversigt anlægsaktiv'!G206</f>
        <v>Campusvej 55, 5230 Odense M</v>
      </c>
      <c r="H206" t="str">
        <f>'Oversigt anlægsaktiv'!H206</f>
        <v>V11-409a-1</v>
      </c>
      <c r="I206" t="str">
        <f>'Oversigt anlægsaktiv'!I206</f>
        <v>thermo fisher</v>
      </c>
      <c r="J206" t="str">
        <f>'Oversigt anlægsaktiv'!J206</f>
        <v>-</v>
      </c>
      <c r="K206" t="str">
        <f>'Oversigt anlægsaktiv'!K206</f>
        <v>BRE0007476-317</v>
      </c>
      <c r="L206" s="312">
        <f>'Oversigt anlægsaktiv'!L206</f>
        <v>45108</v>
      </c>
      <c r="M206" s="56">
        <f>'Oversigt anlægsaktiv'!M206</f>
        <v>510100</v>
      </c>
      <c r="N206" s="56">
        <f>'Oversigt anlægsaktiv'!N206</f>
        <v>229544.99</v>
      </c>
      <c r="O206" s="322" t="str">
        <f t="shared" si="9"/>
        <v>55289</v>
      </c>
      <c r="P206" s="322">
        <f t="shared" si="10"/>
        <v>1</v>
      </c>
      <c r="Q206" s="337" t="str">
        <f t="shared" si="11"/>
        <v>5</v>
      </c>
    </row>
    <row r="207" spans="1:17" x14ac:dyDescent="0.35">
      <c r="A207" s="320" t="str">
        <f>'Oversigt anlægsaktiv'!A207</f>
        <v>55310-UK10</v>
      </c>
      <c r="B207" t="str">
        <f>'Oversigt anlægsaktiv'!B207</f>
        <v>Fluoroscence-mikroskop</v>
      </c>
      <c r="C207" t="str">
        <f>'Oversigt anlægsaktiv'!C207</f>
        <v>-</v>
      </c>
      <c r="D207" t="str">
        <f>'Oversigt anlægsaktiv'!D207</f>
        <v>Jonas Heilskov Graversen</v>
      </c>
      <c r="E207" t="str">
        <f>'Oversigt anlægsaktiv'!E207</f>
        <v>5 ÅR</v>
      </c>
      <c r="F207" t="str">
        <f>'Oversigt anlægsaktiv'!F207</f>
        <v>10204 Inflammationsforskning</v>
      </c>
      <c r="G207" t="str">
        <f>'Oversigt anlægsaktiv'!G207</f>
        <v>Campusvej 55, 5230 Odense M</v>
      </c>
      <c r="H207" t="str">
        <f>'Oversigt anlægsaktiv'!H207</f>
        <v>V17-611a-2</v>
      </c>
      <c r="I207" t="str">
        <f>'Oversigt anlægsaktiv'!I207</f>
        <v>Evident (tidligere Olympus)</v>
      </c>
      <c r="J207" t="str">
        <f>'Oversigt anlægsaktiv'!J207</f>
        <v>APX100 automated imaging system</v>
      </c>
      <c r="K207" t="str">
        <f>'Oversigt anlægsaktiv'!K207</f>
        <v>2K54754</v>
      </c>
      <c r="L207" s="312">
        <f>'Oversigt anlægsaktiv'!L207</f>
        <v>45097</v>
      </c>
      <c r="M207" s="56">
        <f>'Oversigt anlægsaktiv'!M207</f>
        <v>62962.5</v>
      </c>
      <c r="N207" s="56">
        <f>'Oversigt anlægsaktiv'!N207</f>
        <v>27283.73</v>
      </c>
      <c r="O207" s="322" t="str">
        <f t="shared" si="9"/>
        <v>55310</v>
      </c>
      <c r="P207" s="322">
        <f t="shared" si="10"/>
        <v>0</v>
      </c>
      <c r="Q207" s="337" t="str">
        <f t="shared" si="11"/>
        <v>5</v>
      </c>
    </row>
    <row r="208" spans="1:17" x14ac:dyDescent="0.35">
      <c r="A208" s="320" t="str">
        <f>'Oversigt anlægsaktiv'!A208</f>
        <v>55310-UK95</v>
      </c>
      <c r="B208" t="str">
        <f>'Oversigt anlægsaktiv'!B208</f>
        <v>Fluoroscence-mikroskop</v>
      </c>
      <c r="C208" t="str">
        <f>'Oversigt anlægsaktiv'!C208</f>
        <v>3110170+112+111+134</v>
      </c>
      <c r="D208" t="str">
        <f>'Oversigt anlægsaktiv'!D208</f>
        <v>Jonas Heilskov Graversen</v>
      </c>
      <c r="E208" t="str">
        <f>'Oversigt anlægsaktiv'!E208</f>
        <v>5 ÅR</v>
      </c>
      <c r="F208" t="str">
        <f>'Oversigt anlægsaktiv'!F208</f>
        <v>10204 Inflammationsforskning</v>
      </c>
      <c r="G208" t="str">
        <f>'Oversigt anlægsaktiv'!G208</f>
        <v>Campusvej 55, 5230 Odense M</v>
      </c>
      <c r="H208" t="str">
        <f>'Oversigt anlægsaktiv'!H208</f>
        <v>V17-611a-2</v>
      </c>
      <c r="I208" t="str">
        <f>'Oversigt anlægsaktiv'!I208</f>
        <v>Evident (tidligere Olympus)</v>
      </c>
      <c r="J208" t="str">
        <f>'Oversigt anlægsaktiv'!J208</f>
        <v>APX100 automated imaging system</v>
      </c>
      <c r="K208" t="str">
        <f>'Oversigt anlægsaktiv'!K208</f>
        <v>2K54754</v>
      </c>
      <c r="L208" s="312">
        <f>'Oversigt anlægsaktiv'!L208</f>
        <v>45078</v>
      </c>
      <c r="M208" s="56">
        <f>'Oversigt anlægsaktiv'!M208</f>
        <v>600000</v>
      </c>
      <c r="N208" s="56">
        <f>'Oversigt anlægsaktiv'!N208</f>
        <v>260000</v>
      </c>
      <c r="O208" s="322" t="str">
        <f t="shared" si="9"/>
        <v>55310</v>
      </c>
      <c r="P208" s="322">
        <f t="shared" si="10"/>
        <v>1</v>
      </c>
      <c r="Q208" s="337" t="str">
        <f t="shared" si="11"/>
        <v>5</v>
      </c>
    </row>
    <row r="209" spans="1:17" x14ac:dyDescent="0.35">
      <c r="A209" s="320" t="str">
        <f>'Oversigt anlægsaktiv'!A209</f>
        <v>55336-UK10</v>
      </c>
      <c r="B209" t="str">
        <f>'Oversigt anlægsaktiv'!B209</f>
        <v>Nikon AX MP confocal</v>
      </c>
      <c r="C209" t="str">
        <f>'Oversigt anlægsaktiv'!C209</f>
        <v>-</v>
      </c>
      <c r="D209" t="str">
        <f>'Oversigt anlægsaktiv'!D209</f>
        <v>Jonathan Brewer</v>
      </c>
      <c r="E209" t="str">
        <f>'Oversigt anlægsaktiv'!E209</f>
        <v>10 ÅR</v>
      </c>
      <c r="F209" t="str">
        <f>'Oversigt anlægsaktiv'!F209</f>
        <v>31001 Administration og Service</v>
      </c>
      <c r="G209" t="str">
        <f>'Oversigt anlægsaktiv'!G209</f>
        <v>Campusvej 55, 5230 Odense M</v>
      </c>
      <c r="H209" t="str">
        <f>'Oversigt anlægsaktiv'!H209</f>
        <v>V18-601-0</v>
      </c>
      <c r="I209" t="str">
        <f>'Oversigt anlægsaktiv'!I209</f>
        <v>Nikon</v>
      </c>
      <c r="J209" t="str">
        <f>'Oversigt anlægsaktiv'!J209</f>
        <v>MEA54000, COH-1404200, MHF49000, MHE6000</v>
      </c>
      <c r="K209" t="str">
        <f>'Oversigt anlægsaktiv'!K209</f>
        <v>550750</v>
      </c>
      <c r="L209" s="312">
        <f>'Oversigt anlægsaktiv'!L209</f>
        <v>45200</v>
      </c>
      <c r="M209" s="56">
        <f>'Oversigt anlægsaktiv'!M209</f>
        <v>60000</v>
      </c>
      <c r="N209" s="56">
        <f>'Oversigt anlægsaktiv'!N209</f>
        <v>45000</v>
      </c>
      <c r="O209" s="322" t="str">
        <f t="shared" si="9"/>
        <v>55336</v>
      </c>
      <c r="P209" s="322">
        <f t="shared" si="10"/>
        <v>0</v>
      </c>
      <c r="Q209" s="337" t="str">
        <f t="shared" si="11"/>
        <v>10</v>
      </c>
    </row>
    <row r="210" spans="1:17" x14ac:dyDescent="0.35">
      <c r="A210" s="320" t="str">
        <f>'Oversigt anlægsaktiv'!A210</f>
        <v>55336-UK95</v>
      </c>
      <c r="B210" t="str">
        <f>'Oversigt anlægsaktiv'!B210</f>
        <v>Nikon AX MP confocal</v>
      </c>
      <c r="C210" t="str">
        <f>'Oversigt anlægsaktiv'!C210</f>
        <v>2310007+3373321</v>
      </c>
      <c r="D210" t="str">
        <f>'Oversigt anlægsaktiv'!D210</f>
        <v>Jonathan Brewer</v>
      </c>
      <c r="E210" t="str">
        <f>'Oversigt anlægsaktiv'!E210</f>
        <v>10 ÅR</v>
      </c>
      <c r="F210" t="str">
        <f>'Oversigt anlægsaktiv'!F210</f>
        <v>31001 Administration og Service</v>
      </c>
      <c r="G210" t="str">
        <f>'Oversigt anlægsaktiv'!G210</f>
        <v>Campusvej 55, 5230 Odense M</v>
      </c>
      <c r="H210" t="str">
        <f>'Oversigt anlægsaktiv'!H210</f>
        <v>V18-601-0</v>
      </c>
      <c r="I210" t="str">
        <f>'Oversigt anlægsaktiv'!I210</f>
        <v>Nikon</v>
      </c>
      <c r="J210" t="str">
        <f>'Oversigt anlægsaktiv'!J210</f>
        <v>MEA54000, COH-1404200, MHF49000, MHE6000</v>
      </c>
      <c r="K210" t="str">
        <f>'Oversigt anlægsaktiv'!K210</f>
        <v>550750</v>
      </c>
      <c r="L210" s="312">
        <f>'Oversigt anlægsaktiv'!L210</f>
        <v>45200</v>
      </c>
      <c r="M210" s="56">
        <f>'Oversigt anlægsaktiv'!M210</f>
        <v>5540000</v>
      </c>
      <c r="N210" s="56">
        <f>'Oversigt anlægsaktiv'!N210</f>
        <v>4154999.99</v>
      </c>
      <c r="O210" s="322" t="str">
        <f t="shared" si="9"/>
        <v>55336</v>
      </c>
      <c r="P210" s="322">
        <f t="shared" si="10"/>
        <v>1</v>
      </c>
      <c r="Q210" s="337" t="str">
        <f t="shared" si="11"/>
        <v>10</v>
      </c>
    </row>
    <row r="211" spans="1:17" x14ac:dyDescent="0.35">
      <c r="A211" s="320" t="str">
        <f>'Oversigt anlægsaktiv'!A211</f>
        <v>55346.</v>
      </c>
      <c r="B211" t="str">
        <f>'Oversigt anlægsaktiv'!B211</f>
        <v>Injektionsbord, niveau 0</v>
      </c>
      <c r="C211" t="str">
        <f>'Oversigt anlægsaktiv'!C211</f>
        <v>-</v>
      </c>
      <c r="D211" t="str">
        <f>'Oversigt anlægsaktiv'!D211</f>
        <v>Annette Møller Dall</v>
      </c>
      <c r="E211" t="str">
        <f>'Oversigt anlægsaktiv'!E211</f>
        <v>10 ÅR</v>
      </c>
      <c r="F211" t="str">
        <f>'Oversigt anlægsaktiv'!F211</f>
        <v>10200 Institut for Molekylær Medicin</v>
      </c>
      <c r="G211" t="str">
        <f>'Oversigt anlægsaktiv'!G211</f>
        <v>Campusvej 55, 5230 Odense M</v>
      </c>
      <c r="H211" t="str">
        <f>'Oversigt anlægsaktiv'!H211</f>
        <v>V17-916a-0</v>
      </c>
      <c r="I211" t="str">
        <f>'Oversigt anlægsaktiv'!I211</f>
        <v>Fiotek</v>
      </c>
      <c r="J211" t="str">
        <f>'Oversigt anlægsaktiv'!J211</f>
        <v>-</v>
      </c>
      <c r="K211" t="str">
        <f>'Oversigt anlægsaktiv'!K211</f>
        <v>-</v>
      </c>
      <c r="L211" s="312">
        <f>'Oversigt anlægsaktiv'!L211</f>
        <v>45323</v>
      </c>
      <c r="M211" s="56">
        <f>'Oversigt anlægsaktiv'!M211</f>
        <v>159500</v>
      </c>
      <c r="N211" s="56">
        <f>'Oversigt anlægsaktiv'!N211</f>
        <v>124941.66</v>
      </c>
      <c r="O211" s="322" t="str">
        <f t="shared" si="9"/>
        <v>55346.</v>
      </c>
      <c r="P211" s="322">
        <f t="shared" si="10"/>
        <v>0</v>
      </c>
      <c r="Q211" s="337" t="str">
        <f t="shared" si="11"/>
        <v>10</v>
      </c>
    </row>
    <row r="212" spans="1:17" x14ac:dyDescent="0.35">
      <c r="A212" s="320" t="str">
        <f>'Oversigt anlægsaktiv'!A212</f>
        <v>55361-UK10</v>
      </c>
      <c r="B212" t="str">
        <f>'Oversigt anlægsaktiv'!B212</f>
        <v>Semi Prep HPLC</v>
      </c>
      <c r="C212" t="str">
        <f>'Oversigt anlægsaktiv'!C212</f>
        <v>-</v>
      </c>
      <c r="D212" t="str">
        <f>'Oversigt anlægsaktiv'!D212</f>
        <v>Jasmin Mecinovic</v>
      </c>
      <c r="E212" t="str">
        <f>'Oversigt anlægsaktiv'!E212</f>
        <v>7 ÅR</v>
      </c>
      <c r="F212" t="str">
        <f>'Oversigt anlægsaktiv'!F212</f>
        <v>30503 Kemi og Farmaci</v>
      </c>
      <c r="G212" t="str">
        <f>'Oversigt anlægsaktiv'!G212</f>
        <v>Campusvej 55, 5230 Odense M</v>
      </c>
      <c r="H212" t="str">
        <f>'Oversigt anlægsaktiv'!H212</f>
        <v>Ø10-503a-1</v>
      </c>
      <c r="I212" t="str">
        <f>'Oversigt anlægsaktiv'!I212</f>
        <v>Thermo Scientific</v>
      </c>
      <c r="J212" t="str">
        <f>'Oversigt anlægsaktiv'!J212</f>
        <v>Vanquish</v>
      </c>
      <c r="K212" t="str">
        <f>'Oversigt anlægsaktiv'!K212</f>
        <v>-</v>
      </c>
      <c r="L212" s="312">
        <f>'Oversigt anlægsaktiv'!L212</f>
        <v>45253</v>
      </c>
      <c r="M212" s="56">
        <f>'Oversigt anlægsaktiv'!M212</f>
        <v>149954.31</v>
      </c>
      <c r="N212" s="56">
        <f>'Oversigt anlægsaktiv'!N212</f>
        <v>98184.38</v>
      </c>
      <c r="O212" s="322" t="str">
        <f t="shared" si="9"/>
        <v>55361</v>
      </c>
      <c r="P212" s="322">
        <f t="shared" si="10"/>
        <v>0</v>
      </c>
      <c r="Q212" s="337" t="str">
        <f t="shared" si="11"/>
        <v>7</v>
      </c>
    </row>
    <row r="213" spans="1:17" x14ac:dyDescent="0.35">
      <c r="A213" s="320" t="str">
        <f>'Oversigt anlægsaktiv'!A213</f>
        <v>55361-UK95</v>
      </c>
      <c r="B213" t="str">
        <f>'Oversigt anlægsaktiv'!B213</f>
        <v>Semi Prep HPLC</v>
      </c>
      <c r="C213" t="str">
        <f>'Oversigt anlægsaktiv'!C213</f>
        <v>3373292+3310021</v>
      </c>
      <c r="D213" t="str">
        <f>'Oversigt anlægsaktiv'!D213</f>
        <v>Jasmin Mecinovic</v>
      </c>
      <c r="E213" t="str">
        <f>'Oversigt anlægsaktiv'!E213</f>
        <v>7 ÅR</v>
      </c>
      <c r="F213" t="str">
        <f>'Oversigt anlægsaktiv'!F213</f>
        <v>30503 Kemi og Farmaci</v>
      </c>
      <c r="G213" t="str">
        <f>'Oversigt anlægsaktiv'!G213</f>
        <v>Campusvej 55, 5230 Odense M</v>
      </c>
      <c r="H213" t="str">
        <f>'Oversigt anlægsaktiv'!H213</f>
        <v>Ø10-503a-1</v>
      </c>
      <c r="I213" t="str">
        <f>'Oversigt anlægsaktiv'!I213</f>
        <v>Thermo Scientific</v>
      </c>
      <c r="J213" t="str">
        <f>'Oversigt anlægsaktiv'!J213</f>
        <v>Vanquish</v>
      </c>
      <c r="K213" t="str">
        <f>'Oversigt anlægsaktiv'!K213</f>
        <v>9310937</v>
      </c>
      <c r="L213" s="312">
        <f>'Oversigt anlægsaktiv'!L213</f>
        <v>45253</v>
      </c>
      <c r="M213" s="56">
        <f>'Oversigt anlægsaktiv'!M213</f>
        <v>150000</v>
      </c>
      <c r="N213" s="56">
        <f>'Oversigt anlægsaktiv'!N213</f>
        <v>98214.31</v>
      </c>
      <c r="O213" s="322" t="str">
        <f t="shared" si="9"/>
        <v>55361</v>
      </c>
      <c r="P213" s="322">
        <f t="shared" si="10"/>
        <v>1</v>
      </c>
      <c r="Q213" s="337" t="str">
        <f t="shared" si="11"/>
        <v>7</v>
      </c>
    </row>
    <row r="214" spans="1:17" x14ac:dyDescent="0.35">
      <c r="A214" s="320" t="str">
        <f>'Oversigt anlægsaktiv'!A214</f>
        <v>55399-UK10</v>
      </c>
      <c r="B214" t="str">
        <f>'Oversigt anlægsaktiv'!B214</f>
        <v>c/n analyser EA Isolink</v>
      </c>
      <c r="C214" t="str">
        <f>'Oversigt anlægsaktiv'!C214</f>
        <v>-</v>
      </c>
      <c r="D214" t="str">
        <f>'Oversigt anlægsaktiv'!D214</f>
        <v>Heidi Grøn Jensen</v>
      </c>
      <c r="E214" t="str">
        <f>'Oversigt anlægsaktiv'!E214</f>
        <v>5 ÅR</v>
      </c>
      <c r="F214" t="str">
        <f>'Oversigt anlægsaktiv'!F214</f>
        <v>30602 Nordcee</v>
      </c>
      <c r="G214" t="str">
        <f>'Oversigt anlægsaktiv'!G214</f>
        <v>Campusvej 55, 5230 Odense M</v>
      </c>
      <c r="H214" t="str">
        <f>'Oversigt anlægsaktiv'!H214</f>
        <v>V11-409a-1</v>
      </c>
      <c r="I214" t="str">
        <f>'Oversigt anlægsaktiv'!I214</f>
        <v>thermo fisher</v>
      </c>
      <c r="J214" t="str">
        <f>'Oversigt anlægsaktiv'!J214</f>
        <v>FLASH IRMS</v>
      </c>
      <c r="K214" t="str">
        <f>'Oversigt anlægsaktiv'!K214</f>
        <v>2023.FLS0020</v>
      </c>
      <c r="L214" s="312">
        <f>'Oversigt anlægsaktiv'!L214</f>
        <v>45108</v>
      </c>
      <c r="M214" s="56">
        <f>'Oversigt anlægsaktiv'!M214</f>
        <v>122767</v>
      </c>
      <c r="N214" s="56">
        <f>'Oversigt anlægsaktiv'!N214</f>
        <v>55245.14</v>
      </c>
      <c r="O214" s="322" t="str">
        <f t="shared" si="9"/>
        <v>55399</v>
      </c>
      <c r="P214" s="322">
        <f t="shared" si="10"/>
        <v>0</v>
      </c>
      <c r="Q214" s="337" t="str">
        <f t="shared" si="11"/>
        <v>5</v>
      </c>
    </row>
    <row r="215" spans="1:17" x14ac:dyDescent="0.35">
      <c r="A215" s="320" t="str">
        <f>'Oversigt anlægsaktiv'!A215</f>
        <v>55399-UK95</v>
      </c>
      <c r="B215" t="str">
        <f>'Oversigt anlægsaktiv'!B215</f>
        <v>c/n analyser EA Isolink</v>
      </c>
      <c r="C215" t="str">
        <f>'Oversigt anlægsaktiv'!C215</f>
        <v>3373111+3373268+2310036</v>
      </c>
      <c r="D215" t="str">
        <f>'Oversigt anlægsaktiv'!D215</f>
        <v>Heidi Grøn Jensen</v>
      </c>
      <c r="E215" t="str">
        <f>'Oversigt anlægsaktiv'!E215</f>
        <v>5 ÅR</v>
      </c>
      <c r="F215" t="str">
        <f>'Oversigt anlægsaktiv'!F215</f>
        <v>30602 Nordcee</v>
      </c>
      <c r="G215" t="str">
        <f>'Oversigt anlægsaktiv'!G215</f>
        <v>Campusvej 55, 5230 Odense M</v>
      </c>
      <c r="H215" t="str">
        <f>'Oversigt anlægsaktiv'!H215</f>
        <v>V11-409a-1</v>
      </c>
      <c r="I215" t="str">
        <f>'Oversigt anlægsaktiv'!I215</f>
        <v>thermo fisher</v>
      </c>
      <c r="J215" t="str">
        <f>'Oversigt anlægsaktiv'!J215</f>
        <v>FLASH IRMS</v>
      </c>
      <c r="K215" t="str">
        <f>'Oversigt anlægsaktiv'!K215</f>
        <v>2023.FLS0020</v>
      </c>
      <c r="L215" s="312">
        <f>'Oversigt anlægsaktiv'!L215</f>
        <v>45108</v>
      </c>
      <c r="M215" s="56">
        <f>'Oversigt anlægsaktiv'!M215</f>
        <v>337233</v>
      </c>
      <c r="N215" s="56">
        <f>'Oversigt anlægsaktiv'!N215</f>
        <v>151754.85</v>
      </c>
      <c r="O215" s="322" t="str">
        <f t="shared" si="9"/>
        <v>55399</v>
      </c>
      <c r="P215" s="322">
        <f t="shared" si="10"/>
        <v>1</v>
      </c>
      <c r="Q215" s="337" t="str">
        <f t="shared" si="11"/>
        <v>5</v>
      </c>
    </row>
    <row r="216" spans="1:17" x14ac:dyDescent="0.35">
      <c r="A216" s="320" t="str">
        <f>'Oversigt anlægsaktiv'!A216</f>
        <v>55400-UK10</v>
      </c>
      <c r="B216" t="str">
        <f>'Oversigt anlægsaktiv'!B216</f>
        <v>Montre til arkæologisk studiesamling</v>
      </c>
      <c r="C216" t="str">
        <f>'Oversigt anlægsaktiv'!C216</f>
        <v>-</v>
      </c>
      <c r="D216" t="str">
        <f>'Oversigt anlægsaktiv'!D216</f>
        <v>Jane Hjarl Petersen</v>
      </c>
      <c r="E216" t="str">
        <f>'Oversigt anlægsaktiv'!E216</f>
        <v>20 ÅR</v>
      </c>
      <c r="F216" t="str">
        <f>'Oversigt anlægsaktiv'!F216</f>
        <v>65000 Institut for Kultur- og Sprogvidenskaber</v>
      </c>
      <c r="G216" t="str">
        <f>'Oversigt anlægsaktiv'!G216</f>
        <v>Campusvej 55, 5230 Odense M</v>
      </c>
      <c r="H216" t="str">
        <f>'Oversigt anlægsaktiv'!H216</f>
        <v>Ø10-312-1 studyzone</v>
      </c>
      <c r="I216" t="str">
        <f>'Oversigt anlægsaktiv'!I216</f>
        <v>System Standex</v>
      </c>
      <c r="J216" t="str">
        <f>'Oversigt anlægsaktiv'!J216</f>
        <v>-</v>
      </c>
      <c r="K216" t="str">
        <f>'Oversigt anlægsaktiv'!K216</f>
        <v>-</v>
      </c>
      <c r="L216" s="312">
        <f>'Oversigt anlægsaktiv'!L216</f>
        <v>45240</v>
      </c>
      <c r="M216" s="56">
        <f>'Oversigt anlægsaktiv'!M216</f>
        <v>21100</v>
      </c>
      <c r="N216" s="56">
        <f>'Oversigt anlægsaktiv'!N216</f>
        <v>18550.41</v>
      </c>
      <c r="O216" s="322" t="str">
        <f t="shared" si="9"/>
        <v>55400</v>
      </c>
      <c r="P216" s="322">
        <f t="shared" si="10"/>
        <v>0</v>
      </c>
      <c r="Q216" s="337" t="str">
        <f t="shared" si="11"/>
        <v>20</v>
      </c>
    </row>
    <row r="217" spans="1:17" x14ac:dyDescent="0.35">
      <c r="A217" s="320" t="str">
        <f>'Oversigt anlægsaktiv'!A217</f>
        <v>55400-UK95</v>
      </c>
      <c r="B217" t="str">
        <f>'Oversigt anlægsaktiv'!B217</f>
        <v>Montre til arkæologisk studiesamling</v>
      </c>
      <c r="C217" t="str">
        <f>'Oversigt anlægsaktiv'!C217</f>
        <v>3676011+3676026+3616909 mfl</v>
      </c>
      <c r="D217" t="str">
        <f>'Oversigt anlægsaktiv'!D217</f>
        <v>Jane Hjarl Petersen</v>
      </c>
      <c r="E217" t="str">
        <f>'Oversigt anlægsaktiv'!E217</f>
        <v>20 ÅR</v>
      </c>
      <c r="F217" t="str">
        <f>'Oversigt anlægsaktiv'!F217</f>
        <v>65000 Institut for Kultur- og Sprogvidenskaber</v>
      </c>
      <c r="G217" t="str">
        <f>'Oversigt anlægsaktiv'!G217</f>
        <v>Campusvej 55, 5230 Odense M</v>
      </c>
      <c r="H217" t="str">
        <f>'Oversigt anlægsaktiv'!H217</f>
        <v>Ø10-312-1 studyzone</v>
      </c>
      <c r="I217" t="str">
        <f>'Oversigt anlægsaktiv'!I217</f>
        <v>System Standex</v>
      </c>
      <c r="J217" t="str">
        <f>'Oversigt anlægsaktiv'!J217</f>
        <v>-</v>
      </c>
      <c r="K217" t="str">
        <f>'Oversigt anlægsaktiv'!K217</f>
        <v>ingen</v>
      </c>
      <c r="L217" s="312">
        <f>'Oversigt anlægsaktiv'!L217</f>
        <v>45240</v>
      </c>
      <c r="M217" s="56">
        <f>'Oversigt anlægsaktiv'!M217</f>
        <v>1025000</v>
      </c>
      <c r="N217" s="56">
        <f>'Oversigt anlægsaktiv'!N217</f>
        <v>901145.85</v>
      </c>
      <c r="O217" s="322" t="str">
        <f t="shared" si="9"/>
        <v>55400</v>
      </c>
      <c r="P217" s="322">
        <f t="shared" si="10"/>
        <v>1</v>
      </c>
      <c r="Q217" s="337" t="str">
        <f t="shared" si="11"/>
        <v>20</v>
      </c>
    </row>
    <row r="218" spans="1:17" x14ac:dyDescent="0.35">
      <c r="A218" s="320" t="str">
        <f>'Oversigt anlægsaktiv'!A218</f>
        <v>55408-UK10</v>
      </c>
      <c r="B218" t="str">
        <f>'Oversigt anlægsaktiv'!B218</f>
        <v>Maskinsikkerhedsudstyr</v>
      </c>
      <c r="C218" t="str">
        <f>'Oversigt anlægsaktiv'!C218</f>
        <v>-</v>
      </c>
      <c r="D218" t="str">
        <f>'Oversigt anlægsaktiv'!D218</f>
        <v>Ole Wennerberg Nielsen</v>
      </c>
      <c r="E218" t="str">
        <f>'Oversigt anlægsaktiv'!E218</f>
        <v>7 ÅR</v>
      </c>
      <c r="F218" t="str">
        <f>'Oversigt anlægsaktiv'!F218</f>
        <v>41011 SDU Center for Large Structure Production</v>
      </c>
      <c r="G218" t="str">
        <f>'Oversigt anlægsaktiv'!G218</f>
        <v>Odense Havn, Elektrikervejen 3+7, 5330 Munkebo</v>
      </c>
      <c r="H218" t="str">
        <f>'Oversigt anlægsaktiv'!H218</f>
        <v>workshop</v>
      </c>
      <c r="I218" t="str">
        <f>'Oversigt anlægsaktiv'!I218</f>
        <v>Pilz Skandinavien</v>
      </c>
      <c r="J218" t="str">
        <f>'Oversigt anlægsaktiv'!J218</f>
        <v>NA</v>
      </c>
      <c r="K218" t="str">
        <f>'Oversigt anlægsaktiv'!K218</f>
        <v>NA</v>
      </c>
      <c r="L218" s="312">
        <f>'Oversigt anlægsaktiv'!L218</f>
        <v>45245</v>
      </c>
      <c r="M218" s="56">
        <f>'Oversigt anlægsaktiv'!M218</f>
        <v>101621.88</v>
      </c>
      <c r="N218" s="56">
        <f>'Oversigt anlægsaktiv'!N218</f>
        <v>66538.210000000006</v>
      </c>
      <c r="O218" s="322" t="str">
        <f t="shared" si="9"/>
        <v>55408</v>
      </c>
      <c r="P218" s="322">
        <f t="shared" si="10"/>
        <v>0</v>
      </c>
      <c r="Q218" s="337" t="str">
        <f t="shared" si="11"/>
        <v>7</v>
      </c>
    </row>
    <row r="219" spans="1:17" x14ac:dyDescent="0.35">
      <c r="A219" s="320" t="str">
        <f>'Oversigt anlægsaktiv'!A219</f>
        <v>55408-UK95.</v>
      </c>
      <c r="B219" t="str">
        <f>'Oversigt anlægsaktiv'!B219</f>
        <v>Maskinsikkerhedsudstyr</v>
      </c>
      <c r="C219" t="str">
        <f>'Oversigt anlægsaktiv'!C219</f>
        <v>4410004</v>
      </c>
      <c r="D219" t="str">
        <f>'Oversigt anlægsaktiv'!D219</f>
        <v>Ole Wennerberg Nielsen</v>
      </c>
      <c r="E219" t="str">
        <f>'Oversigt anlægsaktiv'!E219</f>
        <v>7 ÅR</v>
      </c>
      <c r="F219" t="str">
        <f>'Oversigt anlægsaktiv'!F219</f>
        <v>41011 SDU Center for Large Structure Production</v>
      </c>
      <c r="G219" t="str">
        <f>'Oversigt anlægsaktiv'!G219</f>
        <v>Odense Havn, Elektrikervejen 3+7, 5330 Munkebo</v>
      </c>
      <c r="H219" t="str">
        <f>'Oversigt anlægsaktiv'!H219</f>
        <v>Workshop</v>
      </c>
      <c r="I219" t="str">
        <f>'Oversigt anlægsaktiv'!I219</f>
        <v>Pilz Skandinavien</v>
      </c>
      <c r="J219" t="str">
        <f>'Oversigt anlægsaktiv'!J219</f>
        <v>NA</v>
      </c>
      <c r="K219" t="str">
        <f>'Oversigt anlægsaktiv'!K219</f>
        <v>NA</v>
      </c>
      <c r="L219" s="312">
        <f>'Oversigt anlægsaktiv'!L219</f>
        <v>45245</v>
      </c>
      <c r="M219" s="56">
        <f>'Oversigt anlægsaktiv'!M219</f>
        <v>1007947.6</v>
      </c>
      <c r="N219" s="56">
        <f>'Oversigt anlægsaktiv'!N219</f>
        <v>659965.6399999999</v>
      </c>
      <c r="O219" s="322" t="str">
        <f t="shared" si="9"/>
        <v>55408</v>
      </c>
      <c r="P219" s="322">
        <f t="shared" si="10"/>
        <v>1</v>
      </c>
      <c r="Q219" s="337" t="str">
        <f t="shared" si="11"/>
        <v>7</v>
      </c>
    </row>
    <row r="220" spans="1:17" x14ac:dyDescent="0.35">
      <c r="A220" s="320" t="str">
        <f>'Oversigt anlægsaktiv'!A220</f>
        <v>55411-UK95</v>
      </c>
      <c r="B220" t="str">
        <f>'Oversigt anlægsaktiv'!B220</f>
        <v>Verdens største Gantry</v>
      </c>
      <c r="C220" t="str">
        <f>'Oversigt anlægsaktiv'!C220</f>
        <v>4410004</v>
      </c>
      <c r="D220" t="str">
        <f>'Oversigt anlægsaktiv'!D220</f>
        <v>Ole Wennerberg Nielsen</v>
      </c>
      <c r="E220" t="str">
        <f>'Oversigt anlægsaktiv'!E220</f>
        <v>7 ÅR</v>
      </c>
      <c r="F220" t="str">
        <f>'Oversigt anlægsaktiv'!F220</f>
        <v>41011 SDU Center for Large Structure Production</v>
      </c>
      <c r="G220" t="str">
        <f>'Oversigt anlægsaktiv'!G220</f>
        <v>Odense Havn, Elektrikervejen 3+7, 5330 Munkebo</v>
      </c>
      <c r="H220" t="str">
        <f>'Oversigt anlægsaktiv'!H220</f>
        <v>Hangar</v>
      </c>
      <c r="I220" t="str">
        <f>'Oversigt anlægsaktiv'!I220</f>
        <v>GÜDEL AG</v>
      </c>
      <c r="J220" t="str">
        <f>'Oversigt anlægsaktiv'!J220</f>
        <v>N/A</v>
      </c>
      <c r="K220" t="str">
        <f>'Oversigt anlægsaktiv'!K220</f>
        <v>N/A</v>
      </c>
      <c r="L220" s="312">
        <f>'Oversigt anlægsaktiv'!L220</f>
        <v>45975</v>
      </c>
      <c r="M220" s="56">
        <f>'Oversigt anlægsaktiv'!M220</f>
        <v>27994178.789999999</v>
      </c>
      <c r="N220" s="56">
        <f>'Oversigt anlægsaktiv'!N220</f>
        <v>26327858.640000001</v>
      </c>
      <c r="O220" s="322" t="str">
        <f t="shared" si="9"/>
        <v>55411</v>
      </c>
      <c r="P220" s="322">
        <f t="shared" si="10"/>
        <v>1</v>
      </c>
      <c r="Q220" s="337" t="str">
        <f t="shared" si="11"/>
        <v>7</v>
      </c>
    </row>
    <row r="221" spans="1:17" x14ac:dyDescent="0.35">
      <c r="A221" s="320" t="str">
        <f>'Oversigt anlægsaktiv'!A221</f>
        <v>55426-UK10</v>
      </c>
      <c r="B221" t="str">
        <f>'Oversigt anlægsaktiv'!B221</f>
        <v>Ultrasonicator</v>
      </c>
      <c r="C221" t="str">
        <f>'Oversigt anlægsaktiv'!C221</f>
        <v>-</v>
      </c>
      <c r="D221" t="str">
        <f>'Oversigt anlægsaktiv'!D221</f>
        <v>Susanne Mandrup</v>
      </c>
      <c r="E221" t="str">
        <f>'Oversigt anlægsaktiv'!E221</f>
        <v>7 ÅR</v>
      </c>
      <c r="F221" t="str">
        <f>'Oversigt anlægsaktiv'!F221</f>
        <v>31004 Functional Genomics and Metabolism</v>
      </c>
      <c r="G221" t="str">
        <f>'Oversigt anlægsaktiv'!G221</f>
        <v>Campusvej 55, 5230 Odense M</v>
      </c>
      <c r="H221" t="str">
        <f>'Oversigt anlægsaktiv'!H221</f>
        <v>V18-404-2</v>
      </c>
      <c r="I221" t="str">
        <f>'Oversigt anlægsaktiv'!I221</f>
        <v>Covaris</v>
      </c>
      <c r="J221" t="str">
        <f>'Oversigt anlægsaktiv'!J221</f>
        <v>ME220</v>
      </c>
      <c r="K221" t="str">
        <f>'Oversigt anlægsaktiv'!K221</f>
        <v>SN007982</v>
      </c>
      <c r="L221" s="312">
        <f>'Oversigt anlægsaktiv'!L221</f>
        <v>45267</v>
      </c>
      <c r="M221" s="56">
        <f>'Oversigt anlægsaktiv'!M221</f>
        <v>129772.93</v>
      </c>
      <c r="N221" s="56">
        <f>'Oversigt anlægsaktiv'!N221</f>
        <v>86515.26999999999</v>
      </c>
      <c r="O221" s="322" t="str">
        <f t="shared" si="9"/>
        <v>55426</v>
      </c>
      <c r="P221" s="322">
        <f t="shared" si="10"/>
        <v>0</v>
      </c>
      <c r="Q221" s="337" t="str">
        <f t="shared" si="11"/>
        <v>7</v>
      </c>
    </row>
    <row r="222" spans="1:17" x14ac:dyDescent="0.35">
      <c r="A222" s="320" t="str">
        <f>'Oversigt anlægsaktiv'!A222</f>
        <v>55426-UK95</v>
      </c>
      <c r="B222" t="str">
        <f>'Oversigt anlægsaktiv'!B222</f>
        <v>Ultrasonicator</v>
      </c>
      <c r="C222" t="str">
        <f>'Oversigt anlægsaktiv'!C222</f>
        <v>2323631+33100006+3373309 mfl</v>
      </c>
      <c r="D222" t="str">
        <f>'Oversigt anlægsaktiv'!D222</f>
        <v>Susanne Mandrup</v>
      </c>
      <c r="E222" t="str">
        <f>'Oversigt anlægsaktiv'!E222</f>
        <v>7 ÅR</v>
      </c>
      <c r="F222" t="str">
        <f>'Oversigt anlægsaktiv'!F222</f>
        <v>31004 Functional Genomics and Metabolism</v>
      </c>
      <c r="G222" t="str">
        <f>'Oversigt anlægsaktiv'!G222</f>
        <v>Campusvej 55, 5230 Odense M</v>
      </c>
      <c r="H222" t="str">
        <f>'Oversigt anlægsaktiv'!H222</f>
        <v>V18-404-2</v>
      </c>
      <c r="I222" t="str">
        <f>'Oversigt anlægsaktiv'!I222</f>
        <v>Covaris</v>
      </c>
      <c r="J222" t="str">
        <f>'Oversigt anlægsaktiv'!J222</f>
        <v>ME220</v>
      </c>
      <c r="K222" t="str">
        <f>'Oversigt anlægsaktiv'!K222</f>
        <v>SN007982</v>
      </c>
      <c r="L222" s="312">
        <f>'Oversigt anlægsaktiv'!L222</f>
        <v>45267</v>
      </c>
      <c r="M222" s="56">
        <f>'Oversigt anlægsaktiv'!M222</f>
        <v>233992.43</v>
      </c>
      <c r="N222" s="56">
        <f>'Oversigt anlægsaktiv'!N222</f>
        <v>155994.97</v>
      </c>
      <c r="O222" s="322" t="str">
        <f t="shared" si="9"/>
        <v>55426</v>
      </c>
      <c r="P222" s="322">
        <f t="shared" si="10"/>
        <v>1</v>
      </c>
      <c r="Q222" s="337" t="str">
        <f t="shared" si="11"/>
        <v>7</v>
      </c>
    </row>
    <row r="223" spans="1:17" x14ac:dyDescent="0.35">
      <c r="A223" s="320" t="str">
        <f>'Oversigt anlægsaktiv'!A223</f>
        <v>55428-UK10</v>
      </c>
      <c r="B223" t="str">
        <f>'Oversigt anlægsaktiv'!B223</f>
        <v>FlowCam</v>
      </c>
      <c r="C223" t="str">
        <f>'Oversigt anlægsaktiv'!C223</f>
        <v>-</v>
      </c>
      <c r="D223" t="str">
        <f>'Oversigt anlægsaktiv'!D223</f>
        <v>Jamileh Javidpour</v>
      </c>
      <c r="E223" t="str">
        <f>'Oversigt anlægsaktiv'!E223</f>
        <v>10 ÅR</v>
      </c>
      <c r="F223" t="str">
        <f>'Oversigt anlægsaktiv'!F223</f>
        <v>30605 Økologi</v>
      </c>
      <c r="G223" t="str">
        <f>'Oversigt anlægsaktiv'!G223</f>
        <v>Hindsholmvej 11, 5300 Kerteminde</v>
      </c>
      <c r="H223" t="str">
        <f>'Oversigt anlægsaktiv'!H223</f>
        <v>Øko Lab-Biologie</v>
      </c>
      <c r="I223" t="str">
        <f>'Oversigt anlægsaktiv'!I223</f>
        <v>Yokogawa Fluid Imaging Technologies, Inc.</v>
      </c>
      <c r="J223" t="str">
        <f>'Oversigt anlægsaktiv'!J223</f>
        <v>-</v>
      </c>
      <c r="K223" t="str">
        <f>'Oversigt anlægsaktiv'!K223</f>
        <v>-</v>
      </c>
      <c r="L223" s="312">
        <f>'Oversigt anlægsaktiv'!L223</f>
        <v>45313</v>
      </c>
      <c r="M223" s="56">
        <f>'Oversigt anlægsaktiv'!M223</f>
        <v>359907.32</v>
      </c>
      <c r="N223" s="56">
        <f>'Oversigt anlægsaktiv'!N223</f>
        <v>278928.17</v>
      </c>
      <c r="O223" s="322" t="str">
        <f t="shared" si="9"/>
        <v>55428</v>
      </c>
      <c r="P223" s="322">
        <f t="shared" si="10"/>
        <v>0</v>
      </c>
      <c r="Q223" s="337" t="str">
        <f t="shared" si="11"/>
        <v>10</v>
      </c>
    </row>
    <row r="224" spans="1:17" x14ac:dyDescent="0.35">
      <c r="A224" s="320" t="str">
        <f>'Oversigt anlægsaktiv'!A224</f>
        <v>55428-UK95</v>
      </c>
      <c r="B224" t="str">
        <f>'Oversigt anlægsaktiv'!B224</f>
        <v>FlowCam</v>
      </c>
      <c r="C224" t="str">
        <f>'Oversigt anlægsaktiv'!C224</f>
        <v>3310121</v>
      </c>
      <c r="D224" t="str">
        <f>'Oversigt anlægsaktiv'!D224</f>
        <v>Jamileh Javidpour</v>
      </c>
      <c r="E224" t="str">
        <f>'Oversigt anlægsaktiv'!E224</f>
        <v>10 ÅR</v>
      </c>
      <c r="F224" t="str">
        <f>'Oversigt anlægsaktiv'!F224</f>
        <v>30605 Økologi</v>
      </c>
      <c r="G224" t="str">
        <f>'Oversigt anlægsaktiv'!G224</f>
        <v>Hindsholmvej 11, 5300 Kerteminde</v>
      </c>
      <c r="H224" t="str">
        <f>'Oversigt anlægsaktiv'!H224</f>
        <v>Øko Lab-Biologie</v>
      </c>
      <c r="I224" t="str">
        <f>'Oversigt anlægsaktiv'!I224</f>
        <v>Yokogawa Fluid Imaging Technologies, Inc.</v>
      </c>
      <c r="J224" t="str">
        <f>'Oversigt anlægsaktiv'!J224</f>
        <v>-</v>
      </c>
      <c r="K224" t="str">
        <f>'Oversigt anlægsaktiv'!K224</f>
        <v>-</v>
      </c>
      <c r="L224" s="312">
        <f>'Oversigt anlægsaktiv'!L224</f>
        <v>45313</v>
      </c>
      <c r="M224" s="56">
        <f>'Oversigt anlægsaktiv'!M224</f>
        <v>378991.02</v>
      </c>
      <c r="N224" s="56">
        <f>'Oversigt anlægsaktiv'!N224</f>
        <v>293718.03999999998</v>
      </c>
      <c r="O224" s="322" t="str">
        <f t="shared" si="9"/>
        <v>55428</v>
      </c>
      <c r="P224" s="322">
        <f t="shared" si="10"/>
        <v>1</v>
      </c>
      <c r="Q224" s="337" t="str">
        <f t="shared" si="11"/>
        <v>10</v>
      </c>
    </row>
    <row r="225" spans="1:17" x14ac:dyDescent="0.35">
      <c r="A225" s="320" t="str">
        <f>'Oversigt anlægsaktiv'!A225</f>
        <v>55430-UK10</v>
      </c>
      <c r="B225" t="str">
        <f>'Oversigt anlægsaktiv'!B225</f>
        <v>Ionchromatograf (IC) til måling af bl.a. anioner i prøver</v>
      </c>
      <c r="C225" t="str">
        <f>'Oversigt anlægsaktiv'!C225</f>
        <v>-</v>
      </c>
      <c r="D225" t="str">
        <f>'Oversigt anlægsaktiv'!D225</f>
        <v>Heidi Grøn Jensen</v>
      </c>
      <c r="E225" t="str">
        <f>'Oversigt anlægsaktiv'!E225</f>
        <v>5 ÅR</v>
      </c>
      <c r="F225" t="str">
        <f>'Oversigt anlægsaktiv'!F225</f>
        <v>30602 Nordcee</v>
      </c>
      <c r="G225" t="str">
        <f>'Oversigt anlægsaktiv'!G225</f>
        <v>Campusvej 55, 5230 Odense M</v>
      </c>
      <c r="H225" t="str">
        <f>'Oversigt anlægsaktiv'!H225</f>
        <v>V11-406-2</v>
      </c>
      <c r="I225" t="str">
        <f>'Oversigt anlægsaktiv'!I225</f>
        <v>Thermo Scientific</v>
      </c>
      <c r="J225" t="str">
        <f>'Oversigt anlægsaktiv'!J225</f>
        <v>Dionex, Aquion P/N 22176-6002</v>
      </c>
      <c r="K225" t="str">
        <f>'Oversigt anlægsaktiv'!K225</f>
        <v>230820080</v>
      </c>
      <c r="L225" s="312">
        <f>'Oversigt anlægsaktiv'!L225</f>
        <v>45349</v>
      </c>
      <c r="M225" s="56">
        <f>'Oversigt anlægsaktiv'!M225</f>
        <v>189542.5</v>
      </c>
      <c r="N225" s="56">
        <f>'Oversigt anlægsaktiv'!N225</f>
        <v>107407.43</v>
      </c>
      <c r="O225" s="322" t="str">
        <f t="shared" si="9"/>
        <v>55430</v>
      </c>
      <c r="P225" s="322">
        <f t="shared" si="10"/>
        <v>0</v>
      </c>
      <c r="Q225" s="337" t="str">
        <f t="shared" si="11"/>
        <v>5</v>
      </c>
    </row>
    <row r="226" spans="1:17" x14ac:dyDescent="0.35">
      <c r="A226" s="320" t="str">
        <f>'Oversigt anlægsaktiv'!A226</f>
        <v>55430-UK95</v>
      </c>
      <c r="B226" t="str">
        <f>'Oversigt anlægsaktiv'!B226</f>
        <v>Ionchromatograf (IC) til måling af bl.a. anioner i prøver</v>
      </c>
      <c r="C226" t="str">
        <f>'Oversigt anlægsaktiv'!C226</f>
        <v>3373268+2323989+3373922 mfl</v>
      </c>
      <c r="D226" t="str">
        <f>'Oversigt anlægsaktiv'!D226</f>
        <v>Heidi Grøn Jensen</v>
      </c>
      <c r="E226" t="str">
        <f>'Oversigt anlægsaktiv'!E226</f>
        <v>5 ÅR</v>
      </c>
      <c r="F226" t="str">
        <f>'Oversigt anlægsaktiv'!F226</f>
        <v>30602 Nordcee</v>
      </c>
      <c r="G226" t="str">
        <f>'Oversigt anlægsaktiv'!G226</f>
        <v>Campusvej 55, 5230 Odense M</v>
      </c>
      <c r="H226" t="str">
        <f>'Oversigt anlægsaktiv'!H226</f>
        <v>V11-406-2</v>
      </c>
      <c r="I226" t="str">
        <f>'Oversigt anlægsaktiv'!I226</f>
        <v>Thermo Scientific</v>
      </c>
      <c r="J226" t="str">
        <f>'Oversigt anlægsaktiv'!J226</f>
        <v>Dionex, Aquion P/N 22176-6002</v>
      </c>
      <c r="K226" t="str">
        <f>'Oversigt anlægsaktiv'!K226</f>
        <v>230820080</v>
      </c>
      <c r="L226" s="312">
        <f>'Oversigt anlægsaktiv'!L226</f>
        <v>45349</v>
      </c>
      <c r="M226" s="56">
        <f>'Oversigt anlægsaktiv'!M226</f>
        <v>210872.8</v>
      </c>
      <c r="N226" s="56">
        <f>'Oversigt anlægsaktiv'!N226</f>
        <v>119494.58</v>
      </c>
      <c r="O226" s="322" t="str">
        <f t="shared" si="9"/>
        <v>55430</v>
      </c>
      <c r="P226" s="322">
        <f t="shared" si="10"/>
        <v>1</v>
      </c>
      <c r="Q226" s="337" t="str">
        <f t="shared" si="11"/>
        <v>5</v>
      </c>
    </row>
    <row r="227" spans="1:17" x14ac:dyDescent="0.35">
      <c r="A227" s="320" t="str">
        <f>'Oversigt anlægsaktiv'!A227</f>
        <v>55455-UK10</v>
      </c>
      <c r="B227" t="str">
        <f>'Oversigt anlægsaktiv'!B227</f>
        <v>GC-MS intrument</v>
      </c>
      <c r="C227" t="str">
        <f>'Oversigt anlægsaktiv'!C227</f>
        <v>-</v>
      </c>
      <c r="D227" t="str">
        <f>'Oversigt anlægsaktiv'!D227</f>
        <v>Lars Duelund</v>
      </c>
      <c r="E227" t="str">
        <f>'Oversigt anlægsaktiv'!E227</f>
        <v>10 ÅR</v>
      </c>
      <c r="F227" t="str">
        <f>'Oversigt anlægsaktiv'!F227</f>
        <v>42002 SDU Chemical Engineering</v>
      </c>
      <c r="G227" t="str">
        <f>'Oversigt anlægsaktiv'!G227</f>
        <v>Campusvej 55, 5230 Odense M</v>
      </c>
      <c r="H227" t="str">
        <f>'Oversigt anlægsaktiv'!H227</f>
        <v>Ø32-507-1</v>
      </c>
      <c r="I227" t="str">
        <f>'Oversigt anlægsaktiv'!I227</f>
        <v>Agilent</v>
      </c>
      <c r="J227" t="str">
        <f>'Oversigt anlægsaktiv'!J227</f>
        <v>5977C</v>
      </c>
      <c r="K227" t="str">
        <f>'Oversigt anlægsaktiv'!K227</f>
        <v>US2340MA24</v>
      </c>
      <c r="L227" s="312">
        <f>'Oversigt anlægsaktiv'!L227</f>
        <v>45274</v>
      </c>
      <c r="M227" s="56">
        <f>'Oversigt anlægsaktiv'!M227</f>
        <v>300939.42</v>
      </c>
      <c r="N227" s="56">
        <f>'Oversigt anlægsaktiv'!N227</f>
        <v>230720.2</v>
      </c>
      <c r="O227" s="322" t="str">
        <f t="shared" si="9"/>
        <v>55455</v>
      </c>
      <c r="P227" s="322">
        <f t="shared" si="10"/>
        <v>0</v>
      </c>
      <c r="Q227" s="337" t="str">
        <f t="shared" si="11"/>
        <v>10</v>
      </c>
    </row>
    <row r="228" spans="1:17" x14ac:dyDescent="0.35">
      <c r="A228" s="320" t="str">
        <f>'Oversigt anlægsaktiv'!A228</f>
        <v>55455-UK95</v>
      </c>
      <c r="B228" t="str">
        <f>'Oversigt anlægsaktiv'!B228</f>
        <v>GC-MS intrument</v>
      </c>
      <c r="C228" t="str">
        <f>'Oversigt anlægsaktiv'!C228</f>
        <v>340117</v>
      </c>
      <c r="D228" t="str">
        <f>'Oversigt anlægsaktiv'!D228</f>
        <v>Lars Duelund</v>
      </c>
      <c r="E228" t="str">
        <f>'Oversigt anlægsaktiv'!E228</f>
        <v>10 ÅR</v>
      </c>
      <c r="F228" t="str">
        <f>'Oversigt anlægsaktiv'!F228</f>
        <v>42002 SDU Chemical Engineering</v>
      </c>
      <c r="G228" t="str">
        <f>'Oversigt anlægsaktiv'!G228</f>
        <v>Campusvej 55, 5230 Odense M</v>
      </c>
      <c r="H228" t="str">
        <f>'Oversigt anlægsaktiv'!H228</f>
        <v>Ø32-507-1</v>
      </c>
      <c r="I228" t="str">
        <f>'Oversigt anlægsaktiv'!I228</f>
        <v>Agilent</v>
      </c>
      <c r="J228" t="str">
        <f>'Oversigt anlægsaktiv'!J228</f>
        <v>5977C</v>
      </c>
      <c r="K228" t="str">
        <f>'Oversigt anlægsaktiv'!K228</f>
        <v>US2340MA24</v>
      </c>
      <c r="L228" s="312">
        <f>'Oversigt anlægsaktiv'!L228</f>
        <v>45274</v>
      </c>
      <c r="M228" s="56">
        <f>'Oversigt anlægsaktiv'!M228</f>
        <v>176592</v>
      </c>
      <c r="N228" s="56">
        <f>'Oversigt anlægsaktiv'!N228</f>
        <v>135387.20000000001</v>
      </c>
      <c r="O228" s="322" t="str">
        <f t="shared" si="9"/>
        <v>55455</v>
      </c>
      <c r="P228" s="322">
        <f t="shared" si="10"/>
        <v>1</v>
      </c>
      <c r="Q228" s="337" t="str">
        <f t="shared" si="11"/>
        <v>10</v>
      </c>
    </row>
    <row r="229" spans="1:17" x14ac:dyDescent="0.35">
      <c r="A229" s="320" t="str">
        <f>'Oversigt anlægsaktiv'!A229</f>
        <v>55462-UK10</v>
      </c>
      <c r="B229" t="str">
        <f>'Oversigt anlægsaktiv'!B229</f>
        <v>Realtime PCR assays in a high throughout fashion</v>
      </c>
      <c r="C229" t="str">
        <f>'Oversigt anlægsaktiv'!C229</f>
        <v>-</v>
      </c>
      <c r="D229" t="str">
        <f>'Oversigt anlægsaktiv'!D229</f>
        <v>Vijay Tiwari</v>
      </c>
      <c r="E229" t="str">
        <f>'Oversigt anlægsaktiv'!E229</f>
        <v>5 ÅR</v>
      </c>
      <c r="F229" t="str">
        <f>'Oversigt anlægsaktiv'!F229</f>
        <v>10206 Genome Biology</v>
      </c>
      <c r="G229" t="str">
        <f>'Oversigt anlægsaktiv'!G229</f>
        <v>Campusvej 55, 5230 Odense M</v>
      </c>
      <c r="H229" t="str">
        <f>'Oversigt anlægsaktiv'!H229</f>
        <v>V17-613a-2</v>
      </c>
      <c r="I229" t="str">
        <f>'Oversigt anlægsaktiv'!I229</f>
        <v>Roche</v>
      </c>
      <c r="J229" t="str">
        <f>'Oversigt anlægsaktiv'!J229</f>
        <v>LightCycler PRO 384</v>
      </c>
      <c r="K229" t="str">
        <f>'Oversigt anlægsaktiv'!K229</f>
        <v>60009</v>
      </c>
      <c r="L229" s="312">
        <f>'Oversigt anlægsaktiv'!L229</f>
        <v>45452</v>
      </c>
      <c r="M229" s="56">
        <f>'Oversigt anlægsaktiv'!M229</f>
        <v>252681.31</v>
      </c>
      <c r="N229" s="56">
        <f>'Oversigt anlægsaktiv'!N229</f>
        <v>160031.48000000001</v>
      </c>
      <c r="O229" s="322" t="str">
        <f t="shared" si="9"/>
        <v>55462</v>
      </c>
      <c r="P229" s="322">
        <f t="shared" si="10"/>
        <v>0</v>
      </c>
      <c r="Q229" s="337" t="str">
        <f t="shared" si="11"/>
        <v>5</v>
      </c>
    </row>
    <row r="230" spans="1:17" x14ac:dyDescent="0.35">
      <c r="A230" s="320" t="str">
        <f>'Oversigt anlægsaktiv'!A230</f>
        <v>55462-UK95</v>
      </c>
      <c r="B230" t="str">
        <f>'Oversigt anlægsaktiv'!B230</f>
        <v>Realtime PCR assays in a high throughout fashion</v>
      </c>
      <c r="C230" t="str">
        <f>'Oversigt anlægsaktiv'!C230</f>
        <v>5131163</v>
      </c>
      <c r="D230" t="str">
        <f>'Oversigt anlægsaktiv'!D230</f>
        <v>Vijay Tiwari</v>
      </c>
      <c r="E230" t="str">
        <f>'Oversigt anlægsaktiv'!E230</f>
        <v>5 ÅR</v>
      </c>
      <c r="F230" t="str">
        <f>'Oversigt anlægsaktiv'!F230</f>
        <v>10206 Genome Biology</v>
      </c>
      <c r="G230" t="str">
        <f>'Oversigt anlægsaktiv'!G230</f>
        <v>Campusvej 55, 5230 Odense M</v>
      </c>
      <c r="H230" t="str">
        <f>'Oversigt anlægsaktiv'!H230</f>
        <v>V17-613a-2</v>
      </c>
      <c r="I230" t="str">
        <f>'Oversigt anlægsaktiv'!I230</f>
        <v>Roche</v>
      </c>
      <c r="J230" t="str">
        <f>'Oversigt anlægsaktiv'!J230</f>
        <v>LightCycler PRO 384</v>
      </c>
      <c r="K230" t="str">
        <f>'Oversigt anlægsaktiv'!K230</f>
        <v>60009</v>
      </c>
      <c r="L230" s="312">
        <f>'Oversigt anlægsaktiv'!L230</f>
        <v>45452</v>
      </c>
      <c r="M230" s="56">
        <f>'Oversigt anlægsaktiv'!M230</f>
        <v>87318.69</v>
      </c>
      <c r="N230" s="56">
        <f>'Oversigt anlægsaktiv'!N230</f>
        <v>55301.86</v>
      </c>
      <c r="O230" s="322" t="str">
        <f t="shared" si="9"/>
        <v>55462</v>
      </c>
      <c r="P230" s="322">
        <f t="shared" si="10"/>
        <v>1</v>
      </c>
      <c r="Q230" s="337" t="str">
        <f t="shared" si="11"/>
        <v>5</v>
      </c>
    </row>
    <row r="231" spans="1:17" x14ac:dyDescent="0.35">
      <c r="A231" s="320" t="str">
        <f>'Oversigt anlægsaktiv'!A231</f>
        <v>55472.</v>
      </c>
      <c r="B231" t="str">
        <f>'Oversigt anlægsaktiv'!B231</f>
        <v>Operationsstue 1, enhed 1</v>
      </c>
      <c r="C231" t="str">
        <f>'Oversigt anlægsaktiv'!C231</f>
        <v>-</v>
      </c>
      <c r="D231" t="str">
        <f>'Oversigt anlægsaktiv'!D231</f>
        <v>Louise Langhorn</v>
      </c>
      <c r="E231" t="str">
        <f>'Oversigt anlægsaktiv'!E231</f>
        <v>10 ÅR</v>
      </c>
      <c r="F231" t="str">
        <f>'Oversigt anlægsaktiv'!F231</f>
        <v>19500 Biomedicinsk Laboratorium</v>
      </c>
      <c r="G231" t="str">
        <f>'Oversigt anlægsaktiv'!G231</f>
        <v>Campusvej 55, 5230 Odense M</v>
      </c>
      <c r="H231" t="str">
        <f>'Oversigt anlægsaktiv'!H231</f>
        <v>V08-608a-0</v>
      </c>
      <c r="I231" t="str">
        <f>'Oversigt anlægsaktiv'!I231</f>
        <v>KLS Martin Group</v>
      </c>
      <c r="J231" t="str">
        <f>'Oversigt anlægsaktiv'!J231</f>
        <v>REF. 89-903-02-04</v>
      </c>
      <c r="K231" t="str">
        <f>'Oversigt anlægsaktiv'!K231</f>
        <v>89907761, 89907756</v>
      </c>
      <c r="L231" s="312">
        <f>'Oversigt anlægsaktiv'!L231</f>
        <v>45413</v>
      </c>
      <c r="M231" s="56">
        <f>'Oversigt anlægsaktiv'!M231</f>
        <v>502356</v>
      </c>
      <c r="N231" s="56">
        <f>'Oversigt anlægsaktiv'!N231</f>
        <v>406071.1</v>
      </c>
      <c r="O231" s="322" t="str">
        <f t="shared" si="9"/>
        <v>55472.</v>
      </c>
      <c r="P231" s="322">
        <f t="shared" si="10"/>
        <v>0</v>
      </c>
      <c r="Q231" s="337" t="str">
        <f t="shared" si="11"/>
        <v>10</v>
      </c>
    </row>
    <row r="232" spans="1:17" x14ac:dyDescent="0.35">
      <c r="A232" s="320" t="str">
        <f>'Oversigt anlægsaktiv'!A232</f>
        <v>55484-UK10</v>
      </c>
      <c r="B232" t="str">
        <f>'Oversigt anlægsaktiv'!B232</f>
        <v>Optisk mikroskop og dynamisk mekanisk attachment til rheometer</v>
      </c>
      <c r="C232" t="str">
        <f>'Oversigt anlægsaktiv'!C232</f>
        <v>-</v>
      </c>
      <c r="D232" t="str">
        <f>'Oversigt anlægsaktiv'!D232</f>
        <v>Mathias Porsmose Clausen</v>
      </c>
      <c r="E232" t="str">
        <f>'Oversigt anlægsaktiv'!E232</f>
        <v>10 ÅR</v>
      </c>
      <c r="F232" t="str">
        <f>'Oversigt anlægsaktiv'!F232</f>
        <v>42003 SDU Biotechnology</v>
      </c>
      <c r="G232" t="str">
        <f>'Oversigt anlægsaktiv'!G232</f>
        <v>Campusvej 55, 5230 Odense M</v>
      </c>
      <c r="H232" t="str">
        <f>'Oversigt anlægsaktiv'!H232</f>
        <v>Ø31-600a-1</v>
      </c>
      <c r="I232" t="str">
        <f>'Oversigt anlægsaktiv'!I232</f>
        <v>TA Instruments</v>
      </c>
      <c r="J232" t="str">
        <f>'Oversigt anlægsaktiv'!J232</f>
        <v>546810901 og 533894.901</v>
      </c>
      <c r="K232" t="str">
        <f>'Oversigt anlægsaktiv'!K232</f>
        <v>503538461 og 6FV000057</v>
      </c>
      <c r="L232" s="312">
        <f>'Oversigt anlægsaktiv'!L232</f>
        <v>45292</v>
      </c>
      <c r="M232" s="56">
        <f>'Oversigt anlægsaktiv'!M232</f>
        <v>162000</v>
      </c>
      <c r="N232" s="56">
        <f>'Oversigt anlægsaktiv'!N232</f>
        <v>125550</v>
      </c>
      <c r="O232" s="322" t="str">
        <f t="shared" si="9"/>
        <v>55484</v>
      </c>
      <c r="P232" s="322">
        <f t="shared" si="10"/>
        <v>0</v>
      </c>
      <c r="Q232" s="337" t="str">
        <f t="shared" si="11"/>
        <v>10</v>
      </c>
    </row>
    <row r="233" spans="1:17" x14ac:dyDescent="0.35">
      <c r="A233" s="320" t="str">
        <f>'Oversigt anlægsaktiv'!A233</f>
        <v>55484-UK95</v>
      </c>
      <c r="B233" t="str">
        <f>'Oversigt anlægsaktiv'!B233</f>
        <v>Optisk mikroskop og dynamisk mekanisk attachment til rheometer</v>
      </c>
      <c r="C233" t="str">
        <f>'Oversigt anlægsaktiv'!C233</f>
        <v>3410125 og 3474204</v>
      </c>
      <c r="D233" t="str">
        <f>'Oversigt anlægsaktiv'!D233</f>
        <v>Mathias Porsmose Clausen</v>
      </c>
      <c r="E233" t="str">
        <f>'Oversigt anlægsaktiv'!E233</f>
        <v>10 ÅR</v>
      </c>
      <c r="F233" t="str">
        <f>'Oversigt anlægsaktiv'!F233</f>
        <v>42003 SDU Biotechnology</v>
      </c>
      <c r="G233" t="str">
        <f>'Oversigt anlægsaktiv'!G233</f>
        <v>Campusvej 55, 5230 Odense M</v>
      </c>
      <c r="H233" t="str">
        <f>'Oversigt anlægsaktiv'!H233</f>
        <v>Ø31-600a-1</v>
      </c>
      <c r="I233" t="str">
        <f>'Oversigt anlægsaktiv'!I233</f>
        <v>TA Instruments</v>
      </c>
      <c r="J233" t="str">
        <f>'Oversigt anlægsaktiv'!J233</f>
        <v>546810901 og 533894.901</v>
      </c>
      <c r="K233" t="str">
        <f>'Oversigt anlægsaktiv'!K233</f>
        <v>503538461 og 6FV000057</v>
      </c>
      <c r="L233" s="312">
        <f>'Oversigt anlægsaktiv'!L233</f>
        <v>45292</v>
      </c>
      <c r="M233" s="56">
        <f>'Oversigt anlægsaktiv'!M233</f>
        <v>382720.44</v>
      </c>
      <c r="N233" s="56">
        <f>'Oversigt anlægsaktiv'!N233</f>
        <v>296608.3</v>
      </c>
      <c r="O233" s="322" t="str">
        <f t="shared" si="9"/>
        <v>55484</v>
      </c>
      <c r="P233" s="322">
        <f t="shared" si="10"/>
        <v>1</v>
      </c>
      <c r="Q233" s="337" t="str">
        <f t="shared" si="11"/>
        <v>10</v>
      </c>
    </row>
    <row r="234" spans="1:17" x14ac:dyDescent="0.35">
      <c r="A234" s="320" t="str">
        <f>'Oversigt anlægsaktiv'!A234</f>
        <v>55501-UK10-490</v>
      </c>
      <c r="B234" t="str">
        <f>'Oversigt anlægsaktiv'!B234</f>
        <v>Film/folie på invendige vinduer i MMMI2 bygningen</v>
      </c>
      <c r="C234" t="str">
        <f>'Oversigt anlægsaktiv'!C234</f>
        <v>-</v>
      </c>
      <c r="D234" t="str">
        <f>'Oversigt anlægsaktiv'!D234</f>
        <v>Martin Hansen</v>
      </c>
      <c r="E234" t="str">
        <f>'Oversigt anlægsaktiv'!E234</f>
        <v>10 ÅR</v>
      </c>
      <c r="F234" t="str">
        <f>'Oversigt anlægsaktiv'!F234</f>
        <v>90405 Bygningsvedligehold</v>
      </c>
      <c r="G234" t="str">
        <f>'Oversigt anlægsaktiv'!G234</f>
        <v>Campusvej 55, 5230 Odense M</v>
      </c>
      <c r="H234" t="str">
        <f>'Oversigt anlægsaktiv'!H234</f>
        <v>MMMI2 bygningen</v>
      </c>
      <c r="I234" t="str">
        <f>'Oversigt anlægsaktiv'!I234</f>
        <v>Dansk Skilte Center</v>
      </c>
      <c r="J234" t="str">
        <f>'Oversigt anlægsaktiv'!J234</f>
        <v>-</v>
      </c>
      <c r="K234" t="str">
        <f>'Oversigt anlægsaktiv'!K234</f>
        <v>-</v>
      </c>
      <c r="L234" s="312">
        <f>'Oversigt anlægsaktiv'!L234</f>
        <v>45253</v>
      </c>
      <c r="M234" s="56">
        <f>'Oversigt anlægsaktiv'!M234</f>
        <v>89950</v>
      </c>
      <c r="N234" s="56">
        <f>'Oversigt anlægsaktiv'!N234</f>
        <v>68212.14</v>
      </c>
      <c r="O234" s="322" t="str">
        <f t="shared" si="9"/>
        <v>55501</v>
      </c>
      <c r="P234" s="322">
        <f t="shared" si="10"/>
        <v>0</v>
      </c>
      <c r="Q234" s="337" t="str">
        <f t="shared" si="11"/>
        <v>10</v>
      </c>
    </row>
    <row r="235" spans="1:17" x14ac:dyDescent="0.35">
      <c r="A235" s="320" t="str">
        <f>'Oversigt anlægsaktiv'!A235</f>
        <v>55501-UK10-904</v>
      </c>
      <c r="B235" t="str">
        <f>'Oversigt anlægsaktiv'!B235</f>
        <v>Levering og montering af markering på indvendige glasflader</v>
      </c>
      <c r="C235" t="str">
        <f>'Oversigt anlægsaktiv'!C235</f>
        <v>-</v>
      </c>
      <c r="D235" t="str">
        <f>'Oversigt anlægsaktiv'!D235</f>
        <v>Martin Hansen</v>
      </c>
      <c r="E235" t="str">
        <f>'Oversigt anlægsaktiv'!E235</f>
        <v>10 ÅR</v>
      </c>
      <c r="F235" t="str">
        <f>'Oversigt anlægsaktiv'!F235</f>
        <v>90405 Bygningsvedligehold</v>
      </c>
      <c r="G235" t="str">
        <f>'Oversigt anlægsaktiv'!G235</f>
        <v>Campusvej 55, 5230 Odense M</v>
      </c>
      <c r="H235" t="str">
        <f>'Oversigt anlægsaktiv'!H235</f>
        <v>MMMI2 bygningen</v>
      </c>
      <c r="I235" t="str">
        <f>'Oversigt anlægsaktiv'!I235</f>
        <v>Dansk skiltecenter A/S</v>
      </c>
      <c r="J235" t="str">
        <f>'Oversigt anlægsaktiv'!J235</f>
        <v>-</v>
      </c>
      <c r="K235" t="str">
        <f>'Oversigt anlægsaktiv'!K235</f>
        <v>-</v>
      </c>
      <c r="L235" s="312">
        <f>'Oversigt anlægsaktiv'!L235</f>
        <v>45253</v>
      </c>
      <c r="M235" s="56">
        <f>'Oversigt anlægsaktiv'!M235</f>
        <v>89950</v>
      </c>
      <c r="N235" s="56">
        <f>'Oversigt anlægsaktiv'!N235</f>
        <v>68212.14</v>
      </c>
      <c r="O235" s="322" t="str">
        <f t="shared" si="9"/>
        <v>55501</v>
      </c>
      <c r="P235" s="322">
        <f t="shared" si="10"/>
        <v>0</v>
      </c>
      <c r="Q235" s="337" t="str">
        <f t="shared" si="11"/>
        <v>10</v>
      </c>
    </row>
    <row r="236" spans="1:17" x14ac:dyDescent="0.35">
      <c r="A236" s="320" t="str">
        <f>'Oversigt anlægsaktiv'!A236</f>
        <v>55502-UK10</v>
      </c>
      <c r="B236" t="str">
        <f>'Oversigt anlægsaktiv'!B236</f>
        <v>Spektrometer</v>
      </c>
      <c r="C236" t="str">
        <f>'Oversigt anlægsaktiv'!C236</f>
        <v>-</v>
      </c>
      <c r="D236" t="str">
        <f>'Oversigt anlægsaktiv'!D236</f>
        <v>Chao Meng</v>
      </c>
      <c r="E236" t="str">
        <f>'Oversigt anlægsaktiv'!E236</f>
        <v>5 ÅR</v>
      </c>
      <c r="F236" t="str">
        <f>'Oversigt anlægsaktiv'!F236</f>
        <v>44004 SDU Nano Optics</v>
      </c>
      <c r="G236" t="str">
        <f>'Oversigt anlægsaktiv'!G236</f>
        <v>Campusvej 55, 5230 Odense M</v>
      </c>
      <c r="H236" t="str">
        <f>'Oversigt anlægsaktiv'!H236</f>
        <v>Ø27-600-1</v>
      </c>
      <c r="I236" t="str">
        <f>'Oversigt anlægsaktiv'!I236</f>
        <v>Andor Technology</v>
      </c>
      <c r="J236" t="str">
        <f>'Oversigt anlægsaktiv'!J236</f>
        <v>Kymera 328i D1 og DU420A-OE</v>
      </c>
      <c r="K236" t="str">
        <f>'Oversigt anlægsaktiv'!K236</f>
        <v>KY-04873 og CCD-29866</v>
      </c>
      <c r="L236" s="312">
        <f>'Oversigt anlægsaktiv'!L236</f>
        <v>45323</v>
      </c>
      <c r="M236" s="56">
        <f>'Oversigt anlægsaktiv'!M236</f>
        <v>100839.75</v>
      </c>
      <c r="N236" s="56">
        <f>'Oversigt anlægsaktiv'!N236</f>
        <v>57142.54</v>
      </c>
      <c r="O236" s="322" t="str">
        <f t="shared" si="9"/>
        <v>55502</v>
      </c>
      <c r="P236" s="322">
        <f t="shared" si="10"/>
        <v>0</v>
      </c>
      <c r="Q236" s="337" t="str">
        <f t="shared" si="11"/>
        <v>5</v>
      </c>
    </row>
    <row r="237" spans="1:17" x14ac:dyDescent="0.35">
      <c r="A237" s="320" t="str">
        <f>'Oversigt anlægsaktiv'!A237</f>
        <v>55502-UK95</v>
      </c>
      <c r="B237" t="str">
        <f>'Oversigt anlægsaktiv'!B237</f>
        <v>Spektrometer</v>
      </c>
      <c r="C237" t="str">
        <f>'Oversigt anlægsaktiv'!C237</f>
        <v>3410038+3474322</v>
      </c>
      <c r="D237" t="str">
        <f>'Oversigt anlægsaktiv'!D237</f>
        <v>Chao Meng</v>
      </c>
      <c r="E237" t="str">
        <f>'Oversigt anlægsaktiv'!E237</f>
        <v>5 ÅR</v>
      </c>
      <c r="F237" t="str">
        <f>'Oversigt anlægsaktiv'!F237</f>
        <v>44004 SDU Nano Optics</v>
      </c>
      <c r="G237" t="str">
        <f>'Oversigt anlægsaktiv'!G237</f>
        <v>Campusvej 55, 5230 Odense M</v>
      </c>
      <c r="H237" t="str">
        <f>'Oversigt anlægsaktiv'!H237</f>
        <v>Ø27-600-1</v>
      </c>
      <c r="I237" t="str">
        <f>'Oversigt anlægsaktiv'!I237</f>
        <v>Andor Technology</v>
      </c>
      <c r="J237" t="str">
        <f>'Oversigt anlægsaktiv'!J237</f>
        <v>Kymera 328i D1 og DU420A-OE</v>
      </c>
      <c r="K237" t="str">
        <f>'Oversigt anlægsaktiv'!K237</f>
        <v>KY-04873 og CCD-29866</v>
      </c>
      <c r="L237" s="312">
        <f>'Oversigt anlægsaktiv'!L237</f>
        <v>45323</v>
      </c>
      <c r="M237" s="56">
        <f>'Oversigt anlægsaktiv'!M237</f>
        <v>201679.51</v>
      </c>
      <c r="N237" s="56">
        <f>'Oversigt anlægsaktiv'!N237</f>
        <v>114285.04</v>
      </c>
      <c r="O237" s="322" t="str">
        <f t="shared" si="9"/>
        <v>55502</v>
      </c>
      <c r="P237" s="322">
        <f t="shared" si="10"/>
        <v>1</v>
      </c>
      <c r="Q237" s="337" t="str">
        <f t="shared" si="11"/>
        <v>5</v>
      </c>
    </row>
    <row r="238" spans="1:17" x14ac:dyDescent="0.35">
      <c r="A238" s="320" t="str">
        <f>'Oversigt anlægsaktiv'!A238</f>
        <v>55503-UK95</v>
      </c>
      <c r="B238" t="str">
        <f>'Oversigt anlægsaktiv'!B238</f>
        <v>IMEO2713 - 4 kanals oscilloscope med prober og software opgradering</v>
      </c>
      <c r="C238" t="str">
        <f>'Oversigt anlægsaktiv'!C238</f>
        <v>3410087 + 2410128</v>
      </c>
      <c r="D238" t="str">
        <f>'Oversigt anlægsaktiv'!D238</f>
        <v>Anders Stengaard Sørensen</v>
      </c>
      <c r="E238" t="str">
        <f>'Oversigt anlægsaktiv'!E238</f>
        <v>5 ÅR</v>
      </c>
      <c r="F238" t="str">
        <f>'Oversigt anlægsaktiv'!F238</f>
        <v>41002 SDU Dronecenter</v>
      </c>
      <c r="G238" t="str">
        <f>'Oversigt anlægsaktiv'!G238</f>
        <v>Campusvej 55, 5230 Odense M</v>
      </c>
      <c r="H238" t="str">
        <f>'Oversigt anlægsaktiv'!H238</f>
        <v>Ø19-611b-0</v>
      </c>
      <c r="I238" t="str">
        <f>'Oversigt anlægsaktiv'!I238</f>
        <v>Rohde &amp; Schwarz</v>
      </c>
      <c r="J238" t="str">
        <f>'Oversigt anlægsaktiv'!J238</f>
        <v>MXO44, RT-ZC20B, RT-ZHD16</v>
      </c>
      <c r="K238" t="str">
        <f>'Oversigt anlægsaktiv'!K238</f>
        <v>SN: 201262, SN:103520, SN: 200511</v>
      </c>
      <c r="L238" s="312">
        <f>'Oversigt anlægsaktiv'!L238</f>
        <v>45369</v>
      </c>
      <c r="M238" s="56">
        <f>'Oversigt anlægsaktiv'!M238</f>
        <v>140000</v>
      </c>
      <c r="N238" s="56">
        <f>'Oversigt anlægsaktiv'!N238</f>
        <v>81666.709999999992</v>
      </c>
      <c r="O238" s="322" t="str">
        <f t="shared" si="9"/>
        <v>55503</v>
      </c>
      <c r="P238" s="322">
        <f t="shared" si="10"/>
        <v>1</v>
      </c>
      <c r="Q238" s="337" t="str">
        <f t="shared" si="11"/>
        <v>5</v>
      </c>
    </row>
    <row r="239" spans="1:17" x14ac:dyDescent="0.35">
      <c r="A239" s="320" t="str">
        <f>'Oversigt anlægsaktiv'!A239</f>
        <v>55518-UK10</v>
      </c>
      <c r="B239" t="str">
        <f>'Oversigt anlægsaktiv'!B239</f>
        <v>Microtome m. embedding station</v>
      </c>
      <c r="C239" t="str">
        <f>'Oversigt anlægsaktiv'!C239</f>
        <v>-</v>
      </c>
      <c r="D239" t="str">
        <f>'Oversigt anlægsaktiv'!D239</f>
        <v>Morten Frendø Ebbesen</v>
      </c>
      <c r="E239" t="str">
        <f>'Oversigt anlægsaktiv'!E239</f>
        <v>10 ÅR</v>
      </c>
      <c r="F239" t="str">
        <f>'Oversigt anlægsaktiv'!F239</f>
        <v>31000 Institut for Biokemi og Molekylær Biologi</v>
      </c>
      <c r="G239" t="str">
        <f>'Oversigt anlægsaktiv'!G239</f>
        <v>Campusvej 55, 5230 Odense M</v>
      </c>
      <c r="H239" t="str">
        <f>'Oversigt anlægsaktiv'!H239</f>
        <v>V11-602-1</v>
      </c>
      <c r="I239" t="str">
        <f>'Oversigt anlægsaktiv'!I239</f>
        <v>Leica</v>
      </c>
      <c r="J239" t="str">
        <f>'Oversigt anlægsaktiv'!J239</f>
        <v>Histocore autocut og Histocore Arcadia</v>
      </c>
      <c r="K239" t="str">
        <f>'Oversigt anlægsaktiv'!K239</f>
        <v>04794 (Histocore autocut) 11816 (Hi</v>
      </c>
      <c r="L239" s="312">
        <f>'Oversigt anlægsaktiv'!L239</f>
        <v>45458</v>
      </c>
      <c r="M239" s="56">
        <f>'Oversigt anlægsaktiv'!M239</f>
        <v>230000</v>
      </c>
      <c r="N239" s="56">
        <f>'Oversigt anlægsaktiv'!N239</f>
        <v>187833.32</v>
      </c>
      <c r="O239" s="322" t="str">
        <f t="shared" si="9"/>
        <v>55518</v>
      </c>
      <c r="P239" s="322">
        <f t="shared" si="10"/>
        <v>0</v>
      </c>
      <c r="Q239" s="337" t="str">
        <f t="shared" si="11"/>
        <v>10</v>
      </c>
    </row>
    <row r="240" spans="1:17" x14ac:dyDescent="0.35">
      <c r="A240" s="320" t="str">
        <f>'Oversigt anlægsaktiv'!A240</f>
        <v>55518-UK95</v>
      </c>
      <c r="B240" t="str">
        <f>'Oversigt anlægsaktiv'!B240</f>
        <v>Microtome m. embedding station</v>
      </c>
      <c r="C240" t="str">
        <f>'Oversigt anlægsaktiv'!C240</f>
        <v>2310082</v>
      </c>
      <c r="D240" t="str">
        <f>'Oversigt anlægsaktiv'!D240</f>
        <v>Morten Frendø Ebbesen</v>
      </c>
      <c r="E240" t="str">
        <f>'Oversigt anlægsaktiv'!E240</f>
        <v>10 ÅR</v>
      </c>
      <c r="F240" t="str">
        <f>'Oversigt anlægsaktiv'!F240</f>
        <v>31000 Institut for Biokemi og Molekylær Biologi</v>
      </c>
      <c r="G240" t="str">
        <f>'Oversigt anlægsaktiv'!G240</f>
        <v>Campusvej 55, 5230 Odense M</v>
      </c>
      <c r="H240" t="str">
        <f>'Oversigt anlægsaktiv'!H240</f>
        <v>V11-602-1</v>
      </c>
      <c r="I240" t="str">
        <f>'Oversigt anlægsaktiv'!I240</f>
        <v>Leica</v>
      </c>
      <c r="J240" t="str">
        <f>'Oversigt anlægsaktiv'!J240</f>
        <v>Histocore autocut og Histocore Arcadia</v>
      </c>
      <c r="K240" t="str">
        <f>'Oversigt anlægsaktiv'!K240</f>
        <v>04794 (Histocore autocut) 11816 (Hi</v>
      </c>
      <c r="L240" s="312">
        <f>'Oversigt anlægsaktiv'!L240</f>
        <v>45458</v>
      </c>
      <c r="M240" s="56">
        <f>'Oversigt anlægsaktiv'!M240</f>
        <v>187719.6</v>
      </c>
      <c r="N240" s="56">
        <f>'Oversigt anlægsaktiv'!N240</f>
        <v>153304.34</v>
      </c>
      <c r="O240" s="322" t="str">
        <f t="shared" si="9"/>
        <v>55518</v>
      </c>
      <c r="P240" s="322">
        <f t="shared" si="10"/>
        <v>1</v>
      </c>
      <c r="Q240" s="337" t="str">
        <f t="shared" si="11"/>
        <v>10</v>
      </c>
    </row>
    <row r="241" spans="1:17" x14ac:dyDescent="0.35">
      <c r="A241" s="320" t="str">
        <f>'Oversigt anlægsaktiv'!A241</f>
        <v>55536-UK10</v>
      </c>
      <c r="B241" t="str">
        <f>'Oversigt anlægsaktiv'!B241</f>
        <v>Inkubator - cellekulture</v>
      </c>
      <c r="C241" t="str">
        <f>'Oversigt anlægsaktiv'!C241</f>
        <v>-</v>
      </c>
      <c r="D241" t="str">
        <f>'Oversigt anlægsaktiv'!D241</f>
        <v>Adrian Calmar</v>
      </c>
      <c r="E241" t="str">
        <f>'Oversigt anlægsaktiv'!E241</f>
        <v>10 ÅR</v>
      </c>
      <c r="F241" t="str">
        <f>'Oversigt anlægsaktiv'!F241</f>
        <v>10123 KI, OUH, Forskningsenhed for Klinisk biokemi (Odense)</v>
      </c>
      <c r="G241" t="str">
        <f>'Oversigt anlægsaktiv'!G241</f>
        <v>Campusvej 55, 5230 Odense M</v>
      </c>
      <c r="H241" t="str">
        <f>'Oversigt anlægsaktiv'!H241</f>
        <v>V17-801b-1</v>
      </c>
      <c r="I241" t="str">
        <f>'Oversigt anlægsaktiv'!I241</f>
        <v>PHCBi</v>
      </c>
      <c r="J241" t="str">
        <f>'Oversigt anlægsaktiv'!J241</f>
        <v>MCO-170M-PE</v>
      </c>
      <c r="K241" t="str">
        <f>'Oversigt anlægsaktiv'!K241</f>
        <v>240260066</v>
      </c>
      <c r="L241" s="312">
        <f>'Oversigt anlægsaktiv'!L241</f>
        <v>45537</v>
      </c>
      <c r="M241" s="56">
        <f>'Oversigt anlægsaktiv'!M241</f>
        <v>90000</v>
      </c>
      <c r="N241" s="56">
        <f>'Oversigt anlægsaktiv'!N241</f>
        <v>75750</v>
      </c>
      <c r="O241" s="322" t="str">
        <f t="shared" si="9"/>
        <v>55536</v>
      </c>
      <c r="P241" s="322">
        <f t="shared" si="10"/>
        <v>0</v>
      </c>
      <c r="Q241" s="337" t="str">
        <f t="shared" si="11"/>
        <v>10</v>
      </c>
    </row>
    <row r="242" spans="1:17" x14ac:dyDescent="0.35">
      <c r="A242" s="320" t="str">
        <f>'Oversigt anlægsaktiv'!A242</f>
        <v>55536-UK95</v>
      </c>
      <c r="B242" t="str">
        <f>'Oversigt anlægsaktiv'!B242</f>
        <v>Inkubator - cellekulture</v>
      </c>
      <c r="C242" t="str">
        <f>'Oversigt anlægsaktiv'!C242</f>
        <v>3110006</v>
      </c>
      <c r="D242" t="str">
        <f>'Oversigt anlægsaktiv'!D242</f>
        <v>Adrian Calmar</v>
      </c>
      <c r="E242" t="str">
        <f>'Oversigt anlægsaktiv'!E242</f>
        <v>10 ÅR</v>
      </c>
      <c r="F242" t="str">
        <f>'Oversigt anlægsaktiv'!F242</f>
        <v>10123 KI, OUH, Forskningsenhed for Klinisk biokemi (Odense)</v>
      </c>
      <c r="G242" t="str">
        <f>'Oversigt anlægsaktiv'!G242</f>
        <v>Campusvej 55, 5230 Odense M</v>
      </c>
      <c r="H242" t="str">
        <f>'Oversigt anlægsaktiv'!H242</f>
        <v>V17-801b-1</v>
      </c>
      <c r="I242" t="str">
        <f>'Oversigt anlægsaktiv'!I242</f>
        <v>PHCBi</v>
      </c>
      <c r="J242" t="str">
        <f>'Oversigt anlægsaktiv'!J242</f>
        <v>MCO-170M-PE</v>
      </c>
      <c r="K242" t="str">
        <f>'Oversigt anlægsaktiv'!K242</f>
        <v>240260066</v>
      </c>
      <c r="L242" s="312">
        <f>'Oversigt anlægsaktiv'!L242</f>
        <v>45537</v>
      </c>
      <c r="M242" s="56">
        <f>'Oversigt anlægsaktiv'!M242</f>
        <v>35870.75</v>
      </c>
      <c r="N242" s="56">
        <f>'Oversigt anlægsaktiv'!N242</f>
        <v>30191.24</v>
      </c>
      <c r="O242" s="322" t="str">
        <f t="shared" si="9"/>
        <v>55536</v>
      </c>
      <c r="P242" s="322">
        <f t="shared" si="10"/>
        <v>1</v>
      </c>
      <c r="Q242" s="337" t="str">
        <f t="shared" si="11"/>
        <v>10</v>
      </c>
    </row>
    <row r="243" spans="1:17" x14ac:dyDescent="0.35">
      <c r="A243" s="320" t="str">
        <f>'Oversigt anlægsaktiv'!A243</f>
        <v>55546-UK95</v>
      </c>
      <c r="B243" t="str">
        <f>'Oversigt anlægsaktiv'!B243</f>
        <v>Flat screen printing machine</v>
      </c>
      <c r="C243" t="str">
        <f>'Oversigt anlægsaktiv'!C243</f>
        <v>3410184</v>
      </c>
      <c r="D243" t="str">
        <f>'Oversigt anlægsaktiv'!D243</f>
        <v>Eswaran Jayaraman</v>
      </c>
      <c r="E243" t="str">
        <f>'Oversigt anlægsaktiv'!E243</f>
        <v>10 ÅR</v>
      </c>
      <c r="F243" t="str">
        <f>'Oversigt anlægsaktiv'!F243</f>
        <v>44006 SDU Centre for advanced photovoltaics and energy - CAPE</v>
      </c>
      <c r="G243" t="str">
        <f>'Oversigt anlægsaktiv'!G243</f>
        <v>Alsion 2, 6400 Sønderborg</v>
      </c>
      <c r="H243" t="str">
        <f>'Oversigt anlægsaktiv'!H243</f>
        <v>A3 01</v>
      </c>
      <c r="I243" t="str">
        <f>'Oversigt anlægsaktiv'!I243</f>
        <v>Atma</v>
      </c>
      <c r="J243" t="str">
        <f>'Oversigt anlægsaktiv'!J243</f>
        <v>Atma AT45</v>
      </c>
      <c r="K243" t="str">
        <f>'Oversigt anlægsaktiv'!K243</f>
        <v>A240400105</v>
      </c>
      <c r="L243" s="312">
        <f>'Oversigt anlægsaktiv'!L243</f>
        <v>45639</v>
      </c>
      <c r="M243" s="56">
        <f>'Oversigt anlægsaktiv'!M243</f>
        <v>123500</v>
      </c>
      <c r="N243" s="56">
        <f>'Oversigt anlægsaktiv'!N243</f>
        <v>107033.28</v>
      </c>
      <c r="O243" s="322" t="str">
        <f t="shared" si="9"/>
        <v>55546</v>
      </c>
      <c r="P243" s="322">
        <f t="shared" si="10"/>
        <v>1</v>
      </c>
      <c r="Q243" s="337" t="str">
        <f t="shared" si="11"/>
        <v>10</v>
      </c>
    </row>
    <row r="244" spans="1:17" x14ac:dyDescent="0.35">
      <c r="A244" s="320" t="str">
        <f>'Oversigt anlægsaktiv'!A244</f>
        <v>55554-UK10</v>
      </c>
      <c r="B244" t="str">
        <f>'Oversigt anlægsaktiv'!B244</f>
        <v>Cellebilleddannelsessystem, EVOS M3000</v>
      </c>
      <c r="C244" t="str">
        <f>'Oversigt anlægsaktiv'!C244</f>
        <v>-</v>
      </c>
      <c r="D244" t="str">
        <f>'Oversigt anlægsaktiv'!D244</f>
        <v>Vijay Tiwari</v>
      </c>
      <c r="E244" t="str">
        <f>'Oversigt anlægsaktiv'!E244</f>
        <v>7 ÅR</v>
      </c>
      <c r="F244" t="str">
        <f>'Oversigt anlægsaktiv'!F244</f>
        <v>10206 Genome Biology</v>
      </c>
      <c r="G244" t="str">
        <f>'Oversigt anlægsaktiv'!G244</f>
        <v>Campusvej 55, 5230 Odense M</v>
      </c>
      <c r="H244" t="str">
        <f>'Oversigt anlægsaktiv'!H244</f>
        <v>V18-700c-0</v>
      </c>
      <c r="I244" t="str">
        <f>'Oversigt anlægsaktiv'!I244</f>
        <v>Thermo Fisher Scientific Inc.</v>
      </c>
      <c r="J244" t="str">
        <f>'Oversigt anlægsaktiv'!J244</f>
        <v>AMF3000</v>
      </c>
      <c r="K244" t="str">
        <f>'Oversigt anlægsaktiv'!K244</f>
        <v>H1624-292A-0129</v>
      </c>
      <c r="L244" s="312">
        <f>'Oversigt anlægsaktiv'!L244</f>
        <v>45580</v>
      </c>
      <c r="M244" s="56">
        <f>'Oversigt anlægsaktiv'!M244</f>
        <v>100000</v>
      </c>
      <c r="N244" s="56">
        <f>'Oversigt anlægsaktiv'!N244</f>
        <v>78571.42</v>
      </c>
      <c r="O244" s="322" t="str">
        <f t="shared" si="9"/>
        <v>55554</v>
      </c>
      <c r="P244" s="322">
        <f t="shared" si="10"/>
        <v>0</v>
      </c>
      <c r="Q244" s="337" t="str">
        <f t="shared" si="11"/>
        <v>7</v>
      </c>
    </row>
    <row r="245" spans="1:17" x14ac:dyDescent="0.35">
      <c r="A245" s="320" t="str">
        <f>'Oversigt anlægsaktiv'!A245</f>
        <v>55554-UK95</v>
      </c>
      <c r="B245" t="str">
        <f>'Oversigt anlægsaktiv'!B245</f>
        <v>Cellebilleddannelsessystem, EVOS M3000</v>
      </c>
      <c r="C245" t="str">
        <f>'Oversigt anlægsaktiv'!C245</f>
        <v>3110103</v>
      </c>
      <c r="D245" t="str">
        <f>'Oversigt anlægsaktiv'!D245</f>
        <v>Vijay Tiwari</v>
      </c>
      <c r="E245" t="str">
        <f>'Oversigt anlægsaktiv'!E245</f>
        <v>7 ÅR</v>
      </c>
      <c r="F245" t="str">
        <f>'Oversigt anlægsaktiv'!F245</f>
        <v>10206 Genome Biology</v>
      </c>
      <c r="G245" t="str">
        <f>'Oversigt anlægsaktiv'!G245</f>
        <v>Campusvej 55, 5230 Odense M</v>
      </c>
      <c r="H245" t="str">
        <f>'Oversigt anlægsaktiv'!H245</f>
        <v>V18-700c-0</v>
      </c>
      <c r="I245" t="str">
        <f>'Oversigt anlægsaktiv'!I245</f>
        <v>Thermo Fisher Scientific Inc.</v>
      </c>
      <c r="J245" t="str">
        <f>'Oversigt anlægsaktiv'!J245</f>
        <v>AMF3000</v>
      </c>
      <c r="K245" t="str">
        <f>'Oversigt anlægsaktiv'!K245</f>
        <v>H1624-292A-0129</v>
      </c>
      <c r="L245" s="312">
        <f>'Oversigt anlægsaktiv'!L245</f>
        <v>45580</v>
      </c>
      <c r="M245" s="56">
        <f>'Oversigt anlægsaktiv'!M245</f>
        <v>19945.98</v>
      </c>
      <c r="N245" s="56">
        <f>'Oversigt anlægsaktiv'!N245</f>
        <v>15671.86</v>
      </c>
      <c r="O245" s="322" t="str">
        <f t="shared" si="9"/>
        <v>55554</v>
      </c>
      <c r="P245" s="322">
        <f t="shared" si="10"/>
        <v>1</v>
      </c>
      <c r="Q245" s="337" t="str">
        <f t="shared" si="11"/>
        <v>7</v>
      </c>
    </row>
    <row r="246" spans="1:17" x14ac:dyDescent="0.35">
      <c r="A246" s="320" t="str">
        <f>'Oversigt anlægsaktiv'!A246</f>
        <v>55600-UK10</v>
      </c>
      <c r="B246" t="str">
        <f>'Oversigt anlægsaktiv'!B246</f>
        <v>Sælbassiner (særlig installation)</v>
      </c>
      <c r="C246" t="str">
        <f>'Oversigt anlægsaktiv'!C246</f>
        <v>-</v>
      </c>
      <c r="D246" t="str">
        <f>'Oversigt anlægsaktiv'!D246</f>
        <v>Magnus Wahlberg</v>
      </c>
      <c r="E246" t="str">
        <f>'Oversigt anlægsaktiv'!E246</f>
        <v>20 ÅR</v>
      </c>
      <c r="F246" t="str">
        <f>'Oversigt anlægsaktiv'!F246</f>
        <v>30607 Lyd og Adfærd</v>
      </c>
      <c r="G246" t="str">
        <f>'Oversigt anlægsaktiv'!G246</f>
        <v>Hindsholmvej 11, 5300 Kerteminde</v>
      </c>
      <c r="H246" t="str">
        <f>'Oversigt anlægsaktiv'!H246</f>
        <v>-</v>
      </c>
      <c r="I246" t="str">
        <f>'Oversigt anlægsaktiv'!I246</f>
        <v>-</v>
      </c>
      <c r="J246" t="str">
        <f>'Oversigt anlægsaktiv'!J246</f>
        <v>-</v>
      </c>
      <c r="K246" t="str">
        <f>'Oversigt anlægsaktiv'!K246</f>
        <v>-</v>
      </c>
      <c r="L246" s="312">
        <f>'Oversigt anlægsaktiv'!L246</f>
        <v>45200</v>
      </c>
      <c r="M246" s="56">
        <f>'Oversigt anlægsaktiv'!M246</f>
        <v>1681003</v>
      </c>
      <c r="N246" s="56">
        <f>'Oversigt anlægsaktiv'!N246</f>
        <v>1470877.62</v>
      </c>
      <c r="O246" s="322" t="str">
        <f t="shared" si="9"/>
        <v>55600</v>
      </c>
      <c r="P246" s="322">
        <f t="shared" si="10"/>
        <v>0</v>
      </c>
      <c r="Q246" s="337" t="str">
        <f t="shared" si="11"/>
        <v>20</v>
      </c>
    </row>
    <row r="247" spans="1:17" x14ac:dyDescent="0.35">
      <c r="A247" s="320" t="str">
        <f>'Oversigt anlægsaktiv'!A247</f>
        <v>55600-UK95</v>
      </c>
      <c r="B247" t="str">
        <f>'Oversigt anlægsaktiv'!B247</f>
        <v>Sælbassiner (særlig installation)</v>
      </c>
      <c r="C247" t="str">
        <f>'Oversigt anlægsaktiv'!C247</f>
        <v>5310031</v>
      </c>
      <c r="D247" t="str">
        <f>'Oversigt anlægsaktiv'!D247</f>
        <v>Magnus Wahlberg</v>
      </c>
      <c r="E247" t="str">
        <f>'Oversigt anlægsaktiv'!E247</f>
        <v>20 ÅR</v>
      </c>
      <c r="F247" t="str">
        <f>'Oversigt anlægsaktiv'!F247</f>
        <v>30607 Lyd og Adfærd</v>
      </c>
      <c r="G247" t="str">
        <f>'Oversigt anlægsaktiv'!G247</f>
        <v>Hindsholmvej 11, 5300 Kerteminde</v>
      </c>
      <c r="H247" t="str">
        <f>'Oversigt anlægsaktiv'!H247</f>
        <v>-</v>
      </c>
      <c r="I247" t="str">
        <f>'Oversigt anlægsaktiv'!I247</f>
        <v>-</v>
      </c>
      <c r="J247" t="str">
        <f>'Oversigt anlægsaktiv'!J247</f>
        <v>-</v>
      </c>
      <c r="K247" t="str">
        <f>'Oversigt anlægsaktiv'!K247</f>
        <v>-</v>
      </c>
      <c r="L247" s="312">
        <f>'Oversigt anlægsaktiv'!L247</f>
        <v>45200</v>
      </c>
      <c r="M247" s="56">
        <f>'Oversigt anlægsaktiv'!M247</f>
        <v>32850</v>
      </c>
      <c r="N247" s="56">
        <f>'Oversigt anlægsaktiv'!N247</f>
        <v>28743.67</v>
      </c>
      <c r="O247" s="322" t="str">
        <f t="shared" si="9"/>
        <v>55600</v>
      </c>
      <c r="P247" s="322">
        <f t="shared" si="10"/>
        <v>1</v>
      </c>
      <c r="Q247" s="337" t="str">
        <f t="shared" si="11"/>
        <v>20</v>
      </c>
    </row>
    <row r="248" spans="1:17" x14ac:dyDescent="0.35">
      <c r="A248" s="320" t="str">
        <f>'Oversigt anlægsaktiv'!A248</f>
        <v>55601-UK10</v>
      </c>
      <c r="B248" t="str">
        <f>'Oversigt anlægsaktiv'!B248</f>
        <v>Robotarm og controller og gripper</v>
      </c>
      <c r="C248" t="str">
        <f>'Oversigt anlægsaktiv'!C248</f>
        <v>-</v>
      </c>
      <c r="D248" t="str">
        <f>'Oversigt anlægsaktiv'!D248</f>
        <v>Cao Danh Do</v>
      </c>
      <c r="E248" t="str">
        <f>'Oversigt anlægsaktiv'!E248</f>
        <v>5 ÅR</v>
      </c>
      <c r="F248" t="str">
        <f>'Oversigt anlægsaktiv'!F248</f>
        <v>41004 SDU Biorobotics</v>
      </c>
      <c r="G248" t="str">
        <f>'Oversigt anlægsaktiv'!G248</f>
        <v>Campusvej 55, 5230 Odense M</v>
      </c>
      <c r="H248" t="str">
        <f>'Oversigt anlægsaktiv'!H248</f>
        <v>Ø7-610-2</v>
      </c>
      <c r="I248" t="str">
        <f>'Oversigt anlægsaktiv'!I248</f>
        <v>Universal Robots og Robotiq</v>
      </c>
      <c r="J248" t="str">
        <f>'Oversigt anlægsaktiv'!J248</f>
        <v>UR5e og Hand-e</v>
      </c>
      <c r="K248" t="str">
        <f>'Oversigt anlægsaktiv'!K248</f>
        <v>UR5:20245501032</v>
      </c>
      <c r="L248" s="312">
        <f>'Oversigt anlægsaktiv'!L248</f>
        <v>45566</v>
      </c>
      <c r="M248" s="56">
        <f>'Oversigt anlægsaktiv'!M248</f>
        <v>63000</v>
      </c>
      <c r="N248" s="56">
        <f>'Oversigt anlægsaktiv'!N248</f>
        <v>44100</v>
      </c>
      <c r="O248" s="322" t="str">
        <f t="shared" si="9"/>
        <v>55601</v>
      </c>
      <c r="P248" s="322">
        <f t="shared" si="10"/>
        <v>0</v>
      </c>
      <c r="Q248" s="337" t="str">
        <f t="shared" si="11"/>
        <v>5</v>
      </c>
    </row>
    <row r="249" spans="1:17" x14ac:dyDescent="0.35">
      <c r="A249" s="320" t="str">
        <f>'Oversigt anlægsaktiv'!A249</f>
        <v>55601-UK95</v>
      </c>
      <c r="B249" t="str">
        <f>'Oversigt anlægsaktiv'!B249</f>
        <v>Robotarm og controller og gripper</v>
      </c>
      <c r="C249" t="str">
        <f>'Oversigt anlægsaktiv'!C249</f>
        <v>3410169</v>
      </c>
      <c r="D249" t="str">
        <f>'Oversigt anlægsaktiv'!D249</f>
        <v>Cao Danh Do</v>
      </c>
      <c r="E249" t="str">
        <f>'Oversigt anlægsaktiv'!E249</f>
        <v>5 ÅR</v>
      </c>
      <c r="F249" t="str">
        <f>'Oversigt anlægsaktiv'!F249</f>
        <v>41004 SDU Biorobotics</v>
      </c>
      <c r="G249" t="str">
        <f>'Oversigt anlægsaktiv'!G249</f>
        <v>Campusvej 55, 5230 Odense M</v>
      </c>
      <c r="H249" t="str">
        <f>'Oversigt anlægsaktiv'!H249</f>
        <v>Ø7-610-2</v>
      </c>
      <c r="I249" t="str">
        <f>'Oversigt anlægsaktiv'!I249</f>
        <v>Universal Robots og Robotiq</v>
      </c>
      <c r="J249" t="str">
        <f>'Oversigt anlægsaktiv'!J249</f>
        <v>UR5e og Hand-e</v>
      </c>
      <c r="K249" t="str">
        <f>'Oversigt anlægsaktiv'!K249</f>
        <v>UR5:20245501032</v>
      </c>
      <c r="L249" s="312">
        <f>'Oversigt anlægsaktiv'!L249</f>
        <v>45566</v>
      </c>
      <c r="M249" s="56">
        <f>'Oversigt anlægsaktiv'!M249</f>
        <v>120000</v>
      </c>
      <c r="N249" s="56">
        <f>'Oversigt anlægsaktiv'!N249</f>
        <v>84000</v>
      </c>
      <c r="O249" s="322" t="str">
        <f t="shared" si="9"/>
        <v>55601</v>
      </c>
      <c r="P249" s="322">
        <f t="shared" si="10"/>
        <v>1</v>
      </c>
      <c r="Q249" s="337" t="str">
        <f t="shared" si="11"/>
        <v>5</v>
      </c>
    </row>
    <row r="250" spans="1:17" x14ac:dyDescent="0.35">
      <c r="A250" s="320" t="str">
        <f>'Oversigt anlægsaktiv'!A250</f>
        <v>55606-UK10</v>
      </c>
      <c r="B250" t="str">
        <f>'Oversigt anlægsaktiv'!B250</f>
        <v>Rapid Prototyping controller</v>
      </c>
      <c r="C250" t="str">
        <f>'Oversigt anlægsaktiv'!C250</f>
        <v>-</v>
      </c>
      <c r="D250" t="str">
        <f>'Oversigt anlægsaktiv'!D250</f>
        <v>Ramkrishan Maheshwari</v>
      </c>
      <c r="E250" t="str">
        <f>'Oversigt anlægsaktiv'!E250</f>
        <v>10 ÅR</v>
      </c>
      <c r="F250" t="str">
        <f>'Oversigt anlægsaktiv'!F250</f>
        <v>45003 SDU Center for Industriel Elektronik (CIE)</v>
      </c>
      <c r="G250" t="str">
        <f>'Oversigt anlægsaktiv'!G250</f>
        <v>Alsion 2, 6400 Sønderborg</v>
      </c>
      <c r="H250" t="str">
        <f>'Oversigt anlægsaktiv'!H250</f>
        <v>CIE 1-01</v>
      </c>
      <c r="I250" t="str">
        <f>'Oversigt anlægsaktiv'!I250</f>
        <v>Imperix</v>
      </c>
      <c r="J250" t="str">
        <f>'Oversigt anlægsaktiv'!J250</f>
        <v>RCP-HW3X</v>
      </c>
      <c r="K250" t="str">
        <f>'Oversigt anlægsaktiv'!K250</f>
        <v>-</v>
      </c>
      <c r="L250" s="312">
        <f>'Oversigt anlægsaktiv'!L250</f>
        <v>45597</v>
      </c>
      <c r="M250" s="56">
        <f>'Oversigt anlægsaktiv'!M250</f>
        <v>157709.39000000001</v>
      </c>
      <c r="N250" s="56">
        <f>'Oversigt anlægsaktiv'!N250</f>
        <v>135367.31</v>
      </c>
      <c r="O250" s="322" t="str">
        <f t="shared" si="9"/>
        <v>55606</v>
      </c>
      <c r="P250" s="322">
        <f t="shared" si="10"/>
        <v>0</v>
      </c>
      <c r="Q250" s="337" t="str">
        <f t="shared" si="11"/>
        <v>10</v>
      </c>
    </row>
    <row r="251" spans="1:17" x14ac:dyDescent="0.35">
      <c r="A251" s="320" t="str">
        <f>'Oversigt anlægsaktiv'!A251</f>
        <v>55606-UK95</v>
      </c>
      <c r="B251" t="str">
        <f>'Oversigt anlægsaktiv'!B251</f>
        <v>Rapid Prototyping controller</v>
      </c>
      <c r="C251" t="str">
        <f>'Oversigt anlægsaktiv'!C251</f>
        <v>3410185</v>
      </c>
      <c r="D251" t="str">
        <f>'Oversigt anlægsaktiv'!D251</f>
        <v>Ramkrishan Maheshwari</v>
      </c>
      <c r="E251" t="str">
        <f>'Oversigt anlægsaktiv'!E251</f>
        <v>10 ÅR</v>
      </c>
      <c r="F251" t="str">
        <f>'Oversigt anlægsaktiv'!F251</f>
        <v>45003 SDU Center for Industriel Elektronik (CIE)</v>
      </c>
      <c r="G251" t="str">
        <f>'Oversigt anlægsaktiv'!G251</f>
        <v>Alsion 2, 6400 Sønderborg</v>
      </c>
      <c r="H251" t="str">
        <f>'Oversigt anlægsaktiv'!H251</f>
        <v>CIE 1 01</v>
      </c>
      <c r="I251" t="str">
        <f>'Oversigt anlægsaktiv'!I251</f>
        <v>Imperix</v>
      </c>
      <c r="J251" t="str">
        <f>'Oversigt anlægsaktiv'!J251</f>
        <v>RCP-HW3X</v>
      </c>
      <c r="K251" t="str">
        <f>'Oversigt anlægsaktiv'!K251</f>
        <v>-</v>
      </c>
      <c r="L251" s="312">
        <f>'Oversigt anlægsaktiv'!L251</f>
        <v>45597</v>
      </c>
      <c r="M251" s="56">
        <f>'Oversigt anlægsaktiv'!M251</f>
        <v>170649.41</v>
      </c>
      <c r="N251" s="56">
        <f>'Oversigt anlægsaktiv'!N251</f>
        <v>146474.06</v>
      </c>
      <c r="O251" s="322" t="str">
        <f t="shared" si="9"/>
        <v>55606</v>
      </c>
      <c r="P251" s="322">
        <f t="shared" si="10"/>
        <v>1</v>
      </c>
      <c r="Q251" s="337" t="str">
        <f t="shared" si="11"/>
        <v>10</v>
      </c>
    </row>
    <row r="252" spans="1:17" x14ac:dyDescent="0.35">
      <c r="A252" s="320" t="str">
        <f>'Oversigt anlægsaktiv'!A252</f>
        <v>55607-UK10</v>
      </c>
      <c r="B252" t="str">
        <f>'Oversigt anlægsaktiv'!B252</f>
        <v>Massespektrometer</v>
      </c>
      <c r="C252" t="str">
        <f>'Oversigt anlægsaktiv'!C252</f>
        <v>-</v>
      </c>
      <c r="D252" t="str">
        <f>'Oversigt anlægsaktiv'!D252</f>
        <v>Nils Joakim K. Færgeman</v>
      </c>
      <c r="E252" t="str">
        <f>'Oversigt anlægsaktiv'!E252</f>
        <v>5 ÅR</v>
      </c>
      <c r="F252" t="str">
        <f>'Oversigt anlægsaktiv'!F252</f>
        <v>31000 Institut for Biokemi og Molekylær Biologi</v>
      </c>
      <c r="G252" t="str">
        <f>'Oversigt anlægsaktiv'!G252</f>
        <v>Campusvej 55, 5230 Odense M</v>
      </c>
      <c r="H252" t="str">
        <f>'Oversigt anlægsaktiv'!H252</f>
        <v>V15-408b-1</v>
      </c>
      <c r="I252" t="str">
        <f>'Oversigt anlægsaktiv'!I252</f>
        <v>Thermo</v>
      </c>
      <c r="J252" t="str">
        <f>'Oversigt anlægsaktiv'!J252</f>
        <v>QE HFSN05194L</v>
      </c>
      <c r="K252" t="str">
        <f>'Oversigt anlægsaktiv'!K252</f>
        <v>-</v>
      </c>
      <c r="L252" s="312">
        <f>'Oversigt anlægsaktiv'!L252</f>
        <v>45658</v>
      </c>
      <c r="M252" s="56">
        <f>'Oversigt anlægsaktiv'!M252</f>
        <v>285000</v>
      </c>
      <c r="N252" s="56">
        <f>'Oversigt anlægsaktiv'!N252</f>
        <v>213750</v>
      </c>
      <c r="O252" s="322" t="str">
        <f t="shared" si="9"/>
        <v>55607</v>
      </c>
      <c r="P252" s="322">
        <f t="shared" si="10"/>
        <v>0</v>
      </c>
      <c r="Q252" s="337" t="str">
        <f t="shared" si="11"/>
        <v>5</v>
      </c>
    </row>
    <row r="253" spans="1:17" x14ac:dyDescent="0.35">
      <c r="A253" s="320" t="str">
        <f>'Oversigt anlægsaktiv'!A253</f>
        <v>55607-UK95</v>
      </c>
      <c r="B253" t="str">
        <f>'Oversigt anlægsaktiv'!B253</f>
        <v>Massespektrometer</v>
      </c>
      <c r="C253" t="str">
        <f>'Oversigt anlægsaktiv'!C253</f>
        <v>3373914</v>
      </c>
      <c r="D253" t="str">
        <f>'Oversigt anlægsaktiv'!D253</f>
        <v>Nils Joakim K. Færgeman</v>
      </c>
      <c r="E253" t="str">
        <f>'Oversigt anlægsaktiv'!E253</f>
        <v>5 ÅR</v>
      </c>
      <c r="F253" t="str">
        <f>'Oversigt anlægsaktiv'!F253</f>
        <v>31000 Institut for Biokemi og Molekylær Biologi</v>
      </c>
      <c r="G253" t="str">
        <f>'Oversigt anlægsaktiv'!G253</f>
        <v>Campusvej 55, 5230 Odense M</v>
      </c>
      <c r="H253" t="str">
        <f>'Oversigt anlægsaktiv'!H253</f>
        <v>V15-408b-1</v>
      </c>
      <c r="I253" t="str">
        <f>'Oversigt anlægsaktiv'!I253</f>
        <v>Thermo</v>
      </c>
      <c r="J253" t="str">
        <f>'Oversigt anlægsaktiv'!J253</f>
        <v>QE HFSN05194L</v>
      </c>
      <c r="K253" t="str">
        <f>'Oversigt anlægsaktiv'!K253</f>
        <v>-</v>
      </c>
      <c r="L253" s="312">
        <f>'Oversigt anlægsaktiv'!L253</f>
        <v>45658</v>
      </c>
      <c r="M253" s="56">
        <f>'Oversigt anlægsaktiv'!M253</f>
        <v>100000</v>
      </c>
      <c r="N253" s="56">
        <f>'Oversigt anlægsaktiv'!N253</f>
        <v>74999.990000000005</v>
      </c>
      <c r="O253" s="322" t="str">
        <f t="shared" si="9"/>
        <v>55607</v>
      </c>
      <c r="P253" s="322">
        <f t="shared" si="10"/>
        <v>1</v>
      </c>
      <c r="Q253" s="337" t="str">
        <f t="shared" si="11"/>
        <v>5</v>
      </c>
    </row>
    <row r="254" spans="1:17" x14ac:dyDescent="0.35">
      <c r="A254" s="320" t="str">
        <f>'Oversigt anlægsaktiv'!A254</f>
        <v>55619-UK10</v>
      </c>
      <c r="B254" t="str">
        <f>'Oversigt anlægsaktiv'!B254</f>
        <v>Massespektrometer (timsTOF Ultra 2)</v>
      </c>
      <c r="C254" t="str">
        <f>'Oversigt anlægsaktiv'!C254</f>
        <v>-</v>
      </c>
      <c r="D254" t="str">
        <f>'Oversigt anlægsaktiv'!D254</f>
        <v>Ole Nørregaard Jensen</v>
      </c>
      <c r="E254" t="str">
        <f>'Oversigt anlægsaktiv'!E254</f>
        <v>7 ÅR</v>
      </c>
      <c r="F254" t="str">
        <f>'Oversigt anlægsaktiv'!F254</f>
        <v>31000 Institut for Biokemi og Molekylær Biologi</v>
      </c>
      <c r="G254" t="str">
        <f>'Oversigt anlægsaktiv'!G254</f>
        <v>Campusvej 55, 5230 Odense M</v>
      </c>
      <c r="H254" t="str">
        <f>'Oversigt anlægsaktiv'!H254</f>
        <v>V8-510b-1</v>
      </c>
      <c r="I254" t="str">
        <f>'Oversigt anlægsaktiv'!I254</f>
        <v>Bruker</v>
      </c>
      <c r="J254" t="str">
        <f>'Oversigt anlægsaktiv'!J254</f>
        <v>1912182 timsTOF Ultra 2</v>
      </c>
      <c r="K254" t="str">
        <f>'Oversigt anlægsaktiv'!K254</f>
        <v>191218200075</v>
      </c>
      <c r="L254" s="312">
        <f>'Oversigt anlægsaktiv'!L254</f>
        <v>45618</v>
      </c>
      <c r="M254" s="56">
        <f>'Oversigt anlægsaktiv'!M254</f>
        <v>1000000</v>
      </c>
      <c r="N254" s="56">
        <f>'Oversigt anlægsaktiv'!N254</f>
        <v>797619.08</v>
      </c>
      <c r="O254" s="322" t="str">
        <f t="shared" si="9"/>
        <v>55619</v>
      </c>
      <c r="P254" s="322">
        <f t="shared" si="10"/>
        <v>0</v>
      </c>
      <c r="Q254" s="337" t="str">
        <f t="shared" si="11"/>
        <v>7</v>
      </c>
    </row>
    <row r="255" spans="1:17" x14ac:dyDescent="0.35">
      <c r="A255" s="320" t="str">
        <f>'Oversigt anlægsaktiv'!A255</f>
        <v>55619-UK95</v>
      </c>
      <c r="B255" t="str">
        <f>'Oversigt anlægsaktiv'!B255</f>
        <v>Masse spektrometer (timsTOF Ultra2)</v>
      </c>
      <c r="C255" t="str">
        <f>'Oversigt anlægsaktiv'!C255</f>
        <v>2310138</v>
      </c>
      <c r="D255" t="str">
        <f>'Oversigt anlægsaktiv'!D255</f>
        <v>Ole Nørregaard Jensen</v>
      </c>
      <c r="E255" t="str">
        <f>'Oversigt anlægsaktiv'!E255</f>
        <v>7 ÅR</v>
      </c>
      <c r="F255" t="str">
        <f>'Oversigt anlægsaktiv'!F255</f>
        <v>31000 Institut for Biokemi og Molekylær Biologi</v>
      </c>
      <c r="G255" t="str">
        <f>'Oversigt anlægsaktiv'!G255</f>
        <v>Campusvej 55, 5230 Odense M</v>
      </c>
      <c r="H255" t="str">
        <f>'Oversigt anlægsaktiv'!H255</f>
        <v>V8-510b-1</v>
      </c>
      <c r="I255" t="str">
        <f>'Oversigt anlægsaktiv'!I255</f>
        <v>Bruker</v>
      </c>
      <c r="J255" t="str">
        <f>'Oversigt anlægsaktiv'!J255</f>
        <v>1912182 timsTOF Ultra2</v>
      </c>
      <c r="K255" t="str">
        <f>'Oversigt anlægsaktiv'!K255</f>
        <v>191218200075</v>
      </c>
      <c r="L255" s="312">
        <f>'Oversigt anlægsaktiv'!L255</f>
        <v>45618</v>
      </c>
      <c r="M255" s="56">
        <f>'Oversigt anlægsaktiv'!M255</f>
        <v>5000000</v>
      </c>
      <c r="N255" s="56">
        <f>'Oversigt anlægsaktiv'!N255</f>
        <v>3988095.24</v>
      </c>
      <c r="O255" s="322" t="str">
        <f t="shared" si="9"/>
        <v>55619</v>
      </c>
      <c r="P255" s="322">
        <f t="shared" si="10"/>
        <v>1</v>
      </c>
      <c r="Q255" s="337" t="str">
        <f t="shared" si="11"/>
        <v>7</v>
      </c>
    </row>
    <row r="256" spans="1:17" x14ac:dyDescent="0.35">
      <c r="A256" s="320" t="str">
        <f>'Oversigt anlægsaktiv'!A256</f>
        <v>55652-UK10</v>
      </c>
      <c r="B256" t="str">
        <f>'Oversigt anlægsaktiv'!B256</f>
        <v>Printer der kan printe på PCB</v>
      </c>
      <c r="C256" t="str">
        <f>'Oversigt anlægsaktiv'!C256</f>
        <v>-</v>
      </c>
      <c r="D256" t="str">
        <f>'Oversigt anlægsaktiv'!D256</f>
        <v>Martin H. Thygesen</v>
      </c>
      <c r="E256" t="str">
        <f>'Oversigt anlægsaktiv'!E256</f>
        <v>5 ÅR</v>
      </c>
      <c r="F256" t="str">
        <f>'Oversigt anlægsaktiv'!F256</f>
        <v>45006 SDU Digital og højfrekvent elektronik</v>
      </c>
      <c r="G256" t="str">
        <f>'Oversigt anlægsaktiv'!G256</f>
        <v>Campusvej 55, 5230 Odense M</v>
      </c>
      <c r="H256" t="str">
        <f>'Oversigt anlægsaktiv'!H256</f>
        <v>Ø22-510b-2</v>
      </c>
      <c r="I256" t="str">
        <f>'Oversigt anlægsaktiv'!I256</f>
        <v>Voltera</v>
      </c>
      <c r="J256" t="str">
        <f>'Oversigt anlægsaktiv'!J256</f>
        <v>NOVA</v>
      </c>
      <c r="K256" t="str">
        <f>'Oversigt anlægsaktiv'!K256</f>
        <v>N1-02-0126</v>
      </c>
      <c r="L256" s="312">
        <f>'Oversigt anlægsaktiv'!L256</f>
        <v>45735</v>
      </c>
      <c r="M256" s="56">
        <f>'Oversigt anlægsaktiv'!M256</f>
        <v>18832.68</v>
      </c>
      <c r="N256" s="56">
        <f>'Oversigt anlægsaktiv'!N256</f>
        <v>14752.26</v>
      </c>
      <c r="O256" s="322" t="str">
        <f t="shared" si="9"/>
        <v>55652</v>
      </c>
      <c r="P256" s="322">
        <f t="shared" si="10"/>
        <v>0</v>
      </c>
      <c r="Q256" s="337" t="str">
        <f t="shared" si="11"/>
        <v>5</v>
      </c>
    </row>
    <row r="257" spans="1:17" x14ac:dyDescent="0.35">
      <c r="A257" s="320" t="str">
        <f>'Oversigt anlægsaktiv'!A257</f>
        <v>55652-UK95</v>
      </c>
      <c r="B257" t="str">
        <f>'Oversigt anlægsaktiv'!B257</f>
        <v>Printer der kan printe på PCB</v>
      </c>
      <c r="C257" t="str">
        <f>'Oversigt anlægsaktiv'!C257</f>
        <v>3410183+3410031</v>
      </c>
      <c r="D257" t="str">
        <f>'Oversigt anlægsaktiv'!D257</f>
        <v>Martin H. Thygesen</v>
      </c>
      <c r="E257" t="str">
        <f>'Oversigt anlægsaktiv'!E257</f>
        <v>5 ÅR</v>
      </c>
      <c r="F257" t="str">
        <f>'Oversigt anlægsaktiv'!F257</f>
        <v>45006 SDU Digital og højfrekvent elektronik</v>
      </c>
      <c r="G257" t="str">
        <f>'Oversigt anlægsaktiv'!G257</f>
        <v>Campusvej 55, 5230 Odense M</v>
      </c>
      <c r="H257" t="str">
        <f>'Oversigt anlægsaktiv'!H257</f>
        <v>Ø22-510b-2</v>
      </c>
      <c r="I257" t="str">
        <f>'Oversigt anlægsaktiv'!I257</f>
        <v>Voltera</v>
      </c>
      <c r="J257" t="str">
        <f>'Oversigt anlægsaktiv'!J257</f>
        <v>NOVA</v>
      </c>
      <c r="K257" t="str">
        <f>'Oversigt anlægsaktiv'!K257</f>
        <v>N1-02-0126</v>
      </c>
      <c r="L257" s="312">
        <f>'Oversigt anlægsaktiv'!L257</f>
        <v>45735</v>
      </c>
      <c r="M257" s="56">
        <f>'Oversigt anlægsaktiv'!M257</f>
        <v>209082.67</v>
      </c>
      <c r="N257" s="56">
        <f>'Oversigt anlægsaktiv'!N257</f>
        <v>163781.44</v>
      </c>
      <c r="O257" s="322" t="str">
        <f t="shared" si="9"/>
        <v>55652</v>
      </c>
      <c r="P257" s="322">
        <f t="shared" si="10"/>
        <v>1</v>
      </c>
      <c r="Q257" s="337" t="str">
        <f t="shared" si="11"/>
        <v>5</v>
      </c>
    </row>
    <row r="258" spans="1:17" x14ac:dyDescent="0.35">
      <c r="A258" s="320" t="str">
        <f>'Oversigt anlægsaktiv'!A258</f>
        <v>55660-UK10</v>
      </c>
      <c r="B258" t="str">
        <f>'Oversigt anlægsaktiv'!B258</f>
        <v>Server (Computer)</v>
      </c>
      <c r="C258" t="str">
        <f>'Oversigt anlægsaktiv'!C258</f>
        <v>-</v>
      </c>
      <c r="D258" t="str">
        <f>'Oversigt anlægsaktiv'!D258</f>
        <v>Tove Susanne Nadolny</v>
      </c>
      <c r="E258" t="str">
        <f>'Oversigt anlægsaktiv'!E258</f>
        <v>5 ÅR</v>
      </c>
      <c r="F258" t="str">
        <f>'Oversigt anlægsaktiv'!F258</f>
        <v>30403 Data Science</v>
      </c>
      <c r="G258" t="str">
        <f>'Oversigt anlægsaktiv'!G258</f>
        <v>Campusvej 55, 5230 Odense M</v>
      </c>
      <c r="H258" t="str">
        <f>'Oversigt anlægsaktiv'!H258</f>
        <v>Serverrum syd - E1 U18-19</v>
      </c>
      <c r="I258" t="str">
        <f>'Oversigt anlægsaktiv'!I258</f>
        <v>Hewlett Packard Enterprise</v>
      </c>
      <c r="J258" t="str">
        <f>'Oversigt anlægsaktiv'!J258</f>
        <v>HPE DL385 G11</v>
      </c>
      <c r="K258" t="str">
        <f>'Oversigt anlægsaktiv'!K258</f>
        <v>P54198-B21</v>
      </c>
      <c r="L258" s="312">
        <f>'Oversigt anlægsaktiv'!L258</f>
        <v>45674</v>
      </c>
      <c r="M258" s="56">
        <f>'Oversigt anlægsaktiv'!M258</f>
        <v>127629.72</v>
      </c>
      <c r="N258" s="56">
        <f>'Oversigt anlægsaktiv'!N258</f>
        <v>95722.3</v>
      </c>
      <c r="O258" s="322" t="str">
        <f t="shared" si="9"/>
        <v>55660</v>
      </c>
      <c r="P258" s="322">
        <f t="shared" si="10"/>
        <v>0</v>
      </c>
      <c r="Q258" s="337" t="str">
        <f t="shared" si="11"/>
        <v>5</v>
      </c>
    </row>
    <row r="259" spans="1:17" x14ac:dyDescent="0.35">
      <c r="A259" s="320" t="str">
        <f>'Oversigt anlægsaktiv'!A259</f>
        <v>55660-UK95</v>
      </c>
      <c r="B259" t="str">
        <f>'Oversigt anlægsaktiv'!B259</f>
        <v>Server (Computer)</v>
      </c>
      <c r="C259" t="str">
        <f>'Oversigt anlægsaktiv'!C259</f>
        <v>4310008</v>
      </c>
      <c r="D259" t="str">
        <f>'Oversigt anlægsaktiv'!D259</f>
        <v>Tove Susanne Nadolny</v>
      </c>
      <c r="E259" t="str">
        <f>'Oversigt anlægsaktiv'!E259</f>
        <v>5 ÅR</v>
      </c>
      <c r="F259" t="str">
        <f>'Oversigt anlægsaktiv'!F259</f>
        <v>30403 Data Science</v>
      </c>
      <c r="G259" t="str">
        <f>'Oversigt anlægsaktiv'!G259</f>
        <v>Campusvej 55, 5230 Odense M</v>
      </c>
      <c r="H259" t="str">
        <f>'Oversigt anlægsaktiv'!H259</f>
        <v>Serverrum syd - E1 U18-19</v>
      </c>
      <c r="I259" t="str">
        <f>'Oversigt anlægsaktiv'!I259</f>
        <v>Hewlett Packard Enterprise</v>
      </c>
      <c r="J259" t="str">
        <f>'Oversigt anlægsaktiv'!J259</f>
        <v>HPE DL385 G11</v>
      </c>
      <c r="K259" t="str">
        <f>'Oversigt anlægsaktiv'!K259</f>
        <v>P54198-B21</v>
      </c>
      <c r="L259" s="312">
        <f>'Oversigt anlægsaktiv'!L259</f>
        <v>45674</v>
      </c>
      <c r="M259" s="56">
        <f>'Oversigt anlægsaktiv'!M259</f>
        <v>178681.48</v>
      </c>
      <c r="N259" s="56">
        <f>'Oversigt anlægsaktiv'!N259</f>
        <v>134011.13</v>
      </c>
      <c r="O259" s="322" t="str">
        <f t="shared" si="9"/>
        <v>55660</v>
      </c>
      <c r="P259" s="322">
        <f t="shared" si="10"/>
        <v>1</v>
      </c>
      <c r="Q259" s="337" t="str">
        <f t="shared" si="11"/>
        <v>5</v>
      </c>
    </row>
    <row r="260" spans="1:17" x14ac:dyDescent="0.35">
      <c r="A260" s="320" t="str">
        <f>'Oversigt anlægsaktiv'!A260</f>
        <v>55681.</v>
      </c>
      <c r="B260" t="str">
        <f>'Oversigt anlægsaktiv'!B260</f>
        <v>Specialbygget Chroma 17020 installation til test af battericeller</v>
      </c>
      <c r="C260" t="str">
        <f>'Oversigt anlægsaktiv'!C260</f>
        <v>-</v>
      </c>
      <c r="D260" t="str">
        <f>'Oversigt anlægsaktiv'!D260</f>
        <v>Henrik Andersen</v>
      </c>
      <c r="E260" t="str">
        <f>'Oversigt anlægsaktiv'!E260</f>
        <v>10 ÅR</v>
      </c>
      <c r="F260" t="str">
        <f>'Oversigt anlægsaktiv'!F260</f>
        <v>45003 SDU Center for Industriel Elektronik (CIE)</v>
      </c>
      <c r="G260" t="str">
        <f>'Oversigt anlægsaktiv'!G260</f>
        <v>Alsion 2, 6400 Sønderborg</v>
      </c>
      <c r="H260" t="str">
        <f>'Oversigt anlægsaktiv'!H260</f>
        <v>CIE 0 06a</v>
      </c>
      <c r="I260" t="str">
        <f>'Oversigt anlægsaktiv'!I260</f>
        <v>Chroma</v>
      </c>
      <c r="J260" t="str">
        <f>'Oversigt anlægsaktiv'!J260</f>
        <v>17020</v>
      </c>
      <c r="K260" t="str">
        <f>'Oversigt anlægsaktiv'!K260</f>
        <v>N/A</v>
      </c>
      <c r="L260" s="312">
        <f>'Oversigt anlægsaktiv'!L260</f>
        <v>45772</v>
      </c>
      <c r="M260" s="56">
        <f>'Oversigt anlægsaktiv'!M260</f>
        <v>426654</v>
      </c>
      <c r="N260" s="56">
        <f>'Oversigt anlægsaktiv'!N260</f>
        <v>383988.6</v>
      </c>
      <c r="O260" s="322" t="str">
        <f t="shared" si="9"/>
        <v>55681.</v>
      </c>
      <c r="P260" s="322">
        <f t="shared" si="10"/>
        <v>0</v>
      </c>
      <c r="Q260" s="337" t="str">
        <f t="shared" si="11"/>
        <v>10</v>
      </c>
    </row>
    <row r="261" spans="1:17" x14ac:dyDescent="0.35">
      <c r="A261" s="320" t="str">
        <f>'Oversigt anlægsaktiv'!A261</f>
        <v>55701-UK10</v>
      </c>
      <c r="B261" t="str">
        <f>'Oversigt anlægsaktiv'!B261</f>
        <v>Native and high-mass upgrade</v>
      </c>
      <c r="C261" t="str">
        <f>'Oversigt anlægsaktiv'!C261</f>
        <v>-</v>
      </c>
      <c r="D261" t="str">
        <f>'Oversigt anlægsaktiv'!D261</f>
        <v>Cagla Sahin</v>
      </c>
      <c r="E261" t="str">
        <f>'Oversigt anlægsaktiv'!E261</f>
        <v>10 ÅR</v>
      </c>
      <c r="F261" t="str">
        <f>'Oversigt anlægsaktiv'!F261</f>
        <v>31000 Institut for Biokemi og Molekylær Biologi</v>
      </c>
      <c r="G261" t="str">
        <f>'Oversigt anlægsaktiv'!G261</f>
        <v>Campusvej 55, 5230 Odense M</v>
      </c>
      <c r="H261" t="str">
        <f>'Oversigt anlægsaktiv'!H261</f>
        <v>V9-510a-1</v>
      </c>
      <c r="I261" t="str">
        <f>'Oversigt anlægsaktiv'!I261</f>
        <v>MS vision</v>
      </c>
      <c r="J261" t="str">
        <f>'Oversigt anlægsaktiv'!J261</f>
        <v>Native Synapt upgrade MS Vision</v>
      </c>
      <c r="K261" t="str">
        <f>'Oversigt anlægsaktiv'!K261</f>
        <v>UCA226</v>
      </c>
      <c r="L261" s="312">
        <f>'Oversigt anlægsaktiv'!L261</f>
        <v>45826</v>
      </c>
      <c r="M261" s="56">
        <f>'Oversigt anlægsaktiv'!M261</f>
        <v>279671.90999999997</v>
      </c>
      <c r="N261" s="56">
        <f>'Oversigt anlægsaktiv'!N261</f>
        <v>256365.92</v>
      </c>
      <c r="O261" s="322" t="str">
        <f t="shared" si="9"/>
        <v>55701</v>
      </c>
      <c r="P261" s="322">
        <f t="shared" si="10"/>
        <v>0</v>
      </c>
      <c r="Q261" s="337" t="str">
        <f t="shared" si="11"/>
        <v>10</v>
      </c>
    </row>
    <row r="262" spans="1:17" x14ac:dyDescent="0.35">
      <c r="A262" s="320" t="str">
        <f>'Oversigt anlægsaktiv'!A262</f>
        <v>55701-UK95</v>
      </c>
      <c r="B262" t="str">
        <f>'Oversigt anlægsaktiv'!B262</f>
        <v>Native and high-mass upgrade</v>
      </c>
      <c r="C262" t="str">
        <f>'Oversigt anlægsaktiv'!C262</f>
        <v>2310138</v>
      </c>
      <c r="D262" t="str">
        <f>'Oversigt anlægsaktiv'!D262</f>
        <v>Cagla Sahin</v>
      </c>
      <c r="E262" t="str">
        <f>'Oversigt anlægsaktiv'!E262</f>
        <v>10 ÅR</v>
      </c>
      <c r="F262" t="str">
        <f>'Oversigt anlægsaktiv'!F262</f>
        <v>31000 Institut for Biokemi og Molekylær Biologi</v>
      </c>
      <c r="G262" t="str">
        <f>'Oversigt anlægsaktiv'!G262</f>
        <v>Campusvej 55, 5230 Odense M</v>
      </c>
      <c r="H262" t="str">
        <f>'Oversigt anlægsaktiv'!H262</f>
        <v>V9-510a-1</v>
      </c>
      <c r="I262" t="str">
        <f>'Oversigt anlægsaktiv'!I262</f>
        <v>MS vision</v>
      </c>
      <c r="J262" t="str">
        <f>'Oversigt anlægsaktiv'!J262</f>
        <v>Native Synapt upgrade MS Vision</v>
      </c>
      <c r="K262" t="str">
        <f>'Oversigt anlægsaktiv'!K262</f>
        <v>UCA226</v>
      </c>
      <c r="L262" s="312">
        <f>'Oversigt anlægsaktiv'!L262</f>
        <v>45826</v>
      </c>
      <c r="M262" s="56">
        <f>'Oversigt anlægsaktiv'!M262</f>
        <v>298578.84000000003</v>
      </c>
      <c r="N262" s="56">
        <f>'Oversigt anlægsaktiv'!N262</f>
        <v>273697.26</v>
      </c>
      <c r="O262" s="322" t="str">
        <f t="shared" si="9"/>
        <v>55701</v>
      </c>
      <c r="P262" s="322">
        <f t="shared" si="10"/>
        <v>1</v>
      </c>
      <c r="Q262" s="337" t="str">
        <f t="shared" si="11"/>
        <v>10</v>
      </c>
    </row>
    <row r="263" spans="1:17" x14ac:dyDescent="0.35">
      <c r="A263" s="320" t="str">
        <f>'Oversigt anlægsaktiv'!A263</f>
        <v>55709-UK10</v>
      </c>
      <c r="B263" t="str">
        <f>'Oversigt anlægsaktiv'!B263</f>
        <v>Superkritisk CO2 ekstraktor</v>
      </c>
      <c r="C263" t="str">
        <f>'Oversigt anlægsaktiv'!C263</f>
        <v>-</v>
      </c>
      <c r="D263" t="str">
        <f>'Oversigt anlægsaktiv'!D263</f>
        <v>Ron Hajrizaj</v>
      </c>
      <c r="E263" t="str">
        <f>'Oversigt anlægsaktiv'!E263</f>
        <v>10 ÅR</v>
      </c>
      <c r="F263" t="str">
        <f>'Oversigt anlægsaktiv'!F263</f>
        <v>42001 Institutsekretariat, IGT</v>
      </c>
      <c r="G263" t="str">
        <f>'Oversigt anlægsaktiv'!G263</f>
        <v>Campusvej 55, 5230 Odense M</v>
      </c>
      <c r="H263" t="str">
        <f>'Oversigt anlægsaktiv'!H263</f>
        <v>Ø32-507-1</v>
      </c>
      <c r="I263" t="str">
        <f>'Oversigt anlægsaktiv'!I263</f>
        <v>Applied Separations</v>
      </c>
      <c r="J263" t="str">
        <f>'Oversigt anlægsaktiv'!J263</f>
        <v>Spe-ed-SFE2</v>
      </c>
      <c r="K263" t="str">
        <f>'Oversigt anlægsaktiv'!K263</f>
        <v>770000069150</v>
      </c>
      <c r="L263" s="312">
        <f>'Oversigt anlægsaktiv'!L263</f>
        <v>45236</v>
      </c>
      <c r="M263" s="56">
        <f>'Oversigt anlægsaktiv'!M263</f>
        <v>227072</v>
      </c>
      <c r="N263" s="56">
        <f>'Oversigt anlægsaktiv'!N263</f>
        <v>172196.22</v>
      </c>
      <c r="O263" s="322" t="str">
        <f t="shared" si="9"/>
        <v>55709</v>
      </c>
      <c r="P263" s="322">
        <f t="shared" si="10"/>
        <v>0</v>
      </c>
      <c r="Q263" s="337" t="str">
        <f t="shared" si="11"/>
        <v>10</v>
      </c>
    </row>
    <row r="264" spans="1:17" x14ac:dyDescent="0.35">
      <c r="A264" s="320" t="str">
        <f>'Oversigt anlægsaktiv'!A264</f>
        <v>55709-UK95</v>
      </c>
      <c r="B264" t="str">
        <f>'Oversigt anlægsaktiv'!B264</f>
        <v>Superkritisk CO2 ekstraktor</v>
      </c>
      <c r="C264" t="str">
        <f>'Oversigt anlægsaktiv'!C264</f>
        <v>3410078</v>
      </c>
      <c r="D264" t="str">
        <f>'Oversigt anlægsaktiv'!D264</f>
        <v>Ron Hajrizaj</v>
      </c>
      <c r="E264" t="str">
        <f>'Oversigt anlægsaktiv'!E264</f>
        <v>10 ÅR</v>
      </c>
      <c r="F264" t="str">
        <f>'Oversigt anlægsaktiv'!F264</f>
        <v>42001 Institutsekretariat, IGT</v>
      </c>
      <c r="G264" t="str">
        <f>'Oversigt anlægsaktiv'!G264</f>
        <v>Campusvej 55, 5230 Odense M</v>
      </c>
      <c r="H264" t="str">
        <f>'Oversigt anlægsaktiv'!H264</f>
        <v>Ø32-507-1</v>
      </c>
      <c r="I264" t="str">
        <f>'Oversigt anlægsaktiv'!I264</f>
        <v>Applied Separations</v>
      </c>
      <c r="J264" t="str">
        <f>'Oversigt anlægsaktiv'!J264</f>
        <v>Spe-ed-SFE2</v>
      </c>
      <c r="K264" t="str">
        <f>'Oversigt anlægsaktiv'!K264</f>
        <v>770000069150</v>
      </c>
      <c r="L264" s="312">
        <f>'Oversigt anlægsaktiv'!L264</f>
        <v>45236</v>
      </c>
      <c r="M264" s="56">
        <f>'Oversigt anlægsaktiv'!M264</f>
        <v>251399.47</v>
      </c>
      <c r="N264" s="56">
        <f>'Oversigt anlægsaktiv'!N264</f>
        <v>190644.62</v>
      </c>
      <c r="O264" s="322" t="str">
        <f t="shared" si="9"/>
        <v>55709</v>
      </c>
      <c r="P264" s="322">
        <f t="shared" si="10"/>
        <v>1</v>
      </c>
      <c r="Q264" s="337" t="str">
        <f t="shared" si="11"/>
        <v>10</v>
      </c>
    </row>
    <row r="265" spans="1:17" x14ac:dyDescent="0.35">
      <c r="A265" s="320" t="str">
        <f>'Oversigt anlægsaktiv'!A265</f>
        <v>55728-UK10</v>
      </c>
      <c r="B265" t="str">
        <f>'Oversigt anlægsaktiv'!B265</f>
        <v>Rheometer</v>
      </c>
      <c r="C265" t="str">
        <f>'Oversigt anlægsaktiv'!C265</f>
        <v>3373700</v>
      </c>
      <c r="D265" t="str">
        <f>'Oversigt anlægsaktiv'!D265</f>
        <v>René Holm</v>
      </c>
      <c r="E265" t="str">
        <f>'Oversigt anlægsaktiv'!E265</f>
        <v>10 ÅR</v>
      </c>
      <c r="F265" t="str">
        <f>'Oversigt anlægsaktiv'!F265</f>
        <v>30503 Kemi og Farmaci</v>
      </c>
      <c r="G265" t="str">
        <f>'Oversigt anlægsaktiv'!G265</f>
        <v>Campusvej 55, 5230 Odense M</v>
      </c>
      <c r="H265" t="str">
        <f>'Oversigt anlægsaktiv'!H265</f>
        <v>Ø10-412-1</v>
      </c>
      <c r="I265" t="str">
        <f>'Oversigt anlægsaktiv'!I265</f>
        <v>TA Instruments (Waters)</v>
      </c>
      <c r="J265" t="str">
        <f>'Oversigt anlægsaktiv'!J265</f>
        <v>HR10 (P/N 534001.901)</v>
      </c>
      <c r="K265" t="str">
        <f>'Oversigt anlægsaktiv'!K265</f>
        <v>5341-1007</v>
      </c>
      <c r="L265" s="312">
        <f>'Oversigt anlægsaktiv'!L265</f>
        <v>45960</v>
      </c>
      <c r="M265" s="56">
        <f>'Oversigt anlægsaktiv'!M265</f>
        <v>66134</v>
      </c>
      <c r="N265" s="56">
        <f>'Oversigt anlægsaktiv'!N265</f>
        <v>62827.29</v>
      </c>
      <c r="O265" s="322" t="str">
        <f t="shared" si="9"/>
        <v>55728</v>
      </c>
      <c r="P265" s="322">
        <f t="shared" si="10"/>
        <v>1</v>
      </c>
      <c r="Q265" s="337" t="str">
        <f t="shared" si="11"/>
        <v>10</v>
      </c>
    </row>
    <row r="266" spans="1:17" x14ac:dyDescent="0.35">
      <c r="A266" s="320" t="str">
        <f>'Oversigt anlægsaktiv'!A266</f>
        <v>55728-UK95</v>
      </c>
      <c r="B266" t="str">
        <f>'Oversigt anlægsaktiv'!B266</f>
        <v>Rheometer</v>
      </c>
      <c r="C266" t="str">
        <f>'Oversigt anlægsaktiv'!C266</f>
        <v>3373700</v>
      </c>
      <c r="D266" t="str">
        <f>'Oversigt anlægsaktiv'!D266</f>
        <v>René Holm</v>
      </c>
      <c r="E266" t="str">
        <f>'Oversigt anlægsaktiv'!E266</f>
        <v>10 ÅR</v>
      </c>
      <c r="F266" t="str">
        <f>'Oversigt anlægsaktiv'!F266</f>
        <v>30503 Kemi og Farmaci</v>
      </c>
      <c r="G266" t="str">
        <f>'Oversigt anlægsaktiv'!G266</f>
        <v>Campusvej 55, 5230 Odense M</v>
      </c>
      <c r="H266" t="str">
        <f>'Oversigt anlægsaktiv'!H266</f>
        <v>Ø10-412-1</v>
      </c>
      <c r="I266" t="str">
        <f>'Oversigt anlægsaktiv'!I266</f>
        <v>TA Instruments (Waters)</v>
      </c>
      <c r="J266" t="str">
        <f>'Oversigt anlægsaktiv'!J266</f>
        <v>HR10 (P/N 534001.901)</v>
      </c>
      <c r="K266" t="str">
        <f>'Oversigt anlægsaktiv'!K266</f>
        <v>5341-1007</v>
      </c>
      <c r="L266" s="312">
        <f>'Oversigt anlægsaktiv'!L266</f>
        <v>45960</v>
      </c>
      <c r="M266" s="56">
        <f>'Oversigt anlægsaktiv'!M266</f>
        <v>312950</v>
      </c>
      <c r="N266" s="56">
        <f>'Oversigt anlægsaktiv'!N266</f>
        <v>297302.49</v>
      </c>
      <c r="O266" s="322" t="str">
        <f t="shared" si="9"/>
        <v>55728</v>
      </c>
      <c r="P266" s="322">
        <f t="shared" si="10"/>
        <v>1</v>
      </c>
      <c r="Q266" s="337" t="str">
        <f t="shared" si="11"/>
        <v>10</v>
      </c>
    </row>
    <row r="267" spans="1:17" x14ac:dyDescent="0.35">
      <c r="A267" s="320" t="str">
        <f>'Oversigt anlægsaktiv'!A267</f>
        <v>55749-UK10</v>
      </c>
      <c r="B267" t="str">
        <f>'Oversigt anlægsaktiv'!B267</f>
        <v>1 stk. Qcar 2</v>
      </c>
      <c r="C267" t="str">
        <f>'Oversigt anlægsaktiv'!C267</f>
        <v>-</v>
      </c>
      <c r="D267" t="str">
        <f>'Oversigt anlægsaktiv'!D267</f>
        <v>Hossein Ramezani</v>
      </c>
      <c r="E267" t="str">
        <f>'Oversigt anlægsaktiv'!E267</f>
        <v>5 ÅR</v>
      </c>
      <c r="F267" t="str">
        <f>'Oversigt anlægsaktiv'!F267</f>
        <v>45002 SDU Mechatronics (CIM)</v>
      </c>
      <c r="G267" t="str">
        <f>'Oversigt anlægsaktiv'!G267</f>
        <v>Alsion 2, 6400 Sønderborg</v>
      </c>
      <c r="H267" t="str">
        <f>'Oversigt anlægsaktiv'!H267</f>
        <v>Cyber Physical lab</v>
      </c>
      <c r="I267" t="str">
        <f>'Oversigt anlægsaktiv'!I267</f>
        <v>Quanser</v>
      </c>
      <c r="J267" t="str">
        <f>'Oversigt anlægsaktiv'!J267</f>
        <v>P/N 1120 QCAR 2</v>
      </c>
      <c r="K267" t="str">
        <f>'Oversigt anlægsaktiv'!K267</f>
        <v>63094</v>
      </c>
      <c r="L267" s="312">
        <f>'Oversigt anlægsaktiv'!L267</f>
        <v>45962</v>
      </c>
      <c r="M267" s="56">
        <f>'Oversigt anlægsaktiv'!M267</f>
        <v>35875</v>
      </c>
      <c r="N267" s="56">
        <f>'Oversigt anlægsaktiv'!N267</f>
        <v>32885.410000000003</v>
      </c>
      <c r="O267" s="322" t="str">
        <f t="shared" ref="O267:O330" si="12">IFERROR(_xlfn.TEXTBEFORE(A267, "-"), A267)</f>
        <v>55749</v>
      </c>
      <c r="P267" s="322">
        <f t="shared" ref="P267:P330" si="13">IF(C267="-",0,1)</f>
        <v>0</v>
      </c>
      <c r="Q267" s="337" t="str">
        <f t="shared" ref="Q267:Q330" si="14">IFERROR(_xlfn.TEXTBEFORE(E267, " "), E267)</f>
        <v>5</v>
      </c>
    </row>
    <row r="268" spans="1:17" x14ac:dyDescent="0.35">
      <c r="A268" s="320" t="str">
        <f>'Oversigt anlægsaktiv'!A268</f>
        <v>55749-UK95</v>
      </c>
      <c r="B268" t="str">
        <f>'Oversigt anlægsaktiv'!B268</f>
        <v>1 stk. Qcar 2</v>
      </c>
      <c r="C268" t="str">
        <f>'Oversigt anlægsaktiv'!C268</f>
        <v>3410057</v>
      </c>
      <c r="D268" t="str">
        <f>'Oversigt anlægsaktiv'!D268</f>
        <v>Hossein Ramezani</v>
      </c>
      <c r="E268" t="str">
        <f>'Oversigt anlægsaktiv'!E268</f>
        <v>5 ÅR</v>
      </c>
      <c r="F268" t="str">
        <f>'Oversigt anlægsaktiv'!F268</f>
        <v>45002 SDU Mechatronics (CIM)</v>
      </c>
      <c r="G268" t="str">
        <f>'Oversigt anlægsaktiv'!G268</f>
        <v>Campusvej 55, 5230 Odense M</v>
      </c>
      <c r="H268" t="str">
        <f>'Oversigt anlægsaktiv'!H268</f>
        <v>Cyber Physical lab</v>
      </c>
      <c r="I268" t="str">
        <f>'Oversigt anlægsaktiv'!I268</f>
        <v>Quanser</v>
      </c>
      <c r="J268" t="str">
        <f>'Oversigt anlægsaktiv'!J268</f>
        <v>P/N 1120 QCAR 2</v>
      </c>
      <c r="K268" t="str">
        <f>'Oversigt anlægsaktiv'!K268</f>
        <v>63094</v>
      </c>
      <c r="L268" s="312">
        <f>'Oversigt anlægsaktiv'!L268</f>
        <v>45962</v>
      </c>
      <c r="M268" s="56">
        <f>'Oversigt anlægsaktiv'!M268</f>
        <v>102390</v>
      </c>
      <c r="N268" s="56">
        <f>'Oversigt anlægsaktiv'!N268</f>
        <v>93857.5</v>
      </c>
      <c r="O268" s="322" t="str">
        <f t="shared" si="12"/>
        <v>55749</v>
      </c>
      <c r="P268" s="322">
        <f t="shared" si="13"/>
        <v>1</v>
      </c>
      <c r="Q268" s="337" t="str">
        <f t="shared" si="14"/>
        <v>5</v>
      </c>
    </row>
    <row r="269" spans="1:17" x14ac:dyDescent="0.35">
      <c r="A269" s="320" t="str">
        <f>'Oversigt anlægsaktiv'!A269</f>
        <v>55779-UK95</v>
      </c>
      <c r="B269" t="str">
        <f>'Oversigt anlægsaktiv'!B269</f>
        <v>Bundle with power connverter and controllers for different power</v>
      </c>
      <c r="C269" t="str">
        <f>'Oversigt anlægsaktiv'!C269</f>
        <v>3410311 + 2474961</v>
      </c>
      <c r="D269" t="str">
        <f>'Oversigt anlægsaktiv'!D269</f>
        <v>Mohammed Ali Khan</v>
      </c>
      <c r="E269" t="str">
        <f>'Oversigt anlægsaktiv'!E269</f>
        <v>10 ÅR</v>
      </c>
      <c r="F269" t="str">
        <f>'Oversigt anlægsaktiv'!F269</f>
        <v>45003 SDU Center for Industriel Elektronik (CIE)</v>
      </c>
      <c r="G269" t="str">
        <f>'Oversigt anlægsaktiv'!G269</f>
        <v>Alsion 2, 6400 Sønderborg</v>
      </c>
      <c r="H269" t="str">
        <f>'Oversigt anlægsaktiv'!H269</f>
        <v>C4 02</v>
      </c>
      <c r="I269" t="str">
        <f>'Oversigt anlægsaktiv'!I269</f>
        <v>imperix ltd</v>
      </c>
      <c r="J269" t="str">
        <f>'Oversigt anlægsaktiv'!J269</f>
        <v>B-Box(RCP-HW3X)</v>
      </c>
      <c r="K269" t="str">
        <f>'Oversigt anlægsaktiv'!K269</f>
        <v>2024009</v>
      </c>
      <c r="L269" s="312">
        <f>'Oversigt anlægsaktiv'!L269</f>
        <v>45941</v>
      </c>
      <c r="M269" s="56">
        <f>'Oversigt anlægsaktiv'!M269</f>
        <v>316705.15999999997</v>
      </c>
      <c r="N269" s="56">
        <f>'Oversigt anlægsaktiv'!N269</f>
        <v>300869.90999999997</v>
      </c>
      <c r="O269" s="322" t="str">
        <f t="shared" si="12"/>
        <v>55779</v>
      </c>
      <c r="P269" s="322">
        <f t="shared" si="13"/>
        <v>1</v>
      </c>
      <c r="Q269" s="337" t="str">
        <f t="shared" si="14"/>
        <v>10</v>
      </c>
    </row>
    <row r="270" spans="1:17" x14ac:dyDescent="0.35">
      <c r="A270" s="320" t="str">
        <f>'Oversigt anlægsaktiv'!A270</f>
        <v>55780-UK10</v>
      </c>
      <c r="B270" t="str">
        <f>'Oversigt anlægsaktiv'!B270</f>
        <v>DSC, Discovery (Differential scanning calorimetry)</v>
      </c>
      <c r="C270" t="str">
        <f>'Oversigt anlægsaktiv'!C270</f>
        <v>-</v>
      </c>
      <c r="D270" t="str">
        <f>'Oversigt anlægsaktiv'!D270</f>
        <v>René Holm</v>
      </c>
      <c r="E270" t="str">
        <f>'Oversigt anlægsaktiv'!E270</f>
        <v>10 ÅR</v>
      </c>
      <c r="F270" t="str">
        <f>'Oversigt anlægsaktiv'!F270</f>
        <v>30503 Kemi og Farmaci</v>
      </c>
      <c r="G270" t="str">
        <f>'Oversigt anlægsaktiv'!G270</f>
        <v>Campusvej 55, 5230 Odense M</v>
      </c>
      <c r="H270" t="str">
        <f>'Oversigt anlægsaktiv'!H270</f>
        <v>Ø10-412-1</v>
      </c>
      <c r="I270" t="str">
        <f>'Oversigt anlægsaktiv'!I270</f>
        <v>TA INSTRUMENTS; Waters</v>
      </c>
      <c r="J270" t="str">
        <f>'Oversigt anlægsaktiv'!J270</f>
        <v>DSC 250</v>
      </c>
      <c r="K270" t="str">
        <f>'Oversigt anlægsaktiv'!K270</f>
        <v>DSC 2A-03808</v>
      </c>
      <c r="L270" s="312">
        <f>'Oversigt anlægsaktiv'!L270</f>
        <v>46051</v>
      </c>
      <c r="M270" s="56">
        <f>'Oversigt anlægsaktiv'!M270</f>
        <v>112006</v>
      </c>
      <c r="N270" s="56">
        <f>'Oversigt anlægsaktiv'!N270</f>
        <v>109205.86</v>
      </c>
      <c r="O270" s="322" t="str">
        <f t="shared" si="12"/>
        <v>55780</v>
      </c>
      <c r="P270" s="322">
        <f t="shared" si="13"/>
        <v>0</v>
      </c>
      <c r="Q270" s="337" t="str">
        <f t="shared" si="14"/>
        <v>10</v>
      </c>
    </row>
    <row r="271" spans="1:17" x14ac:dyDescent="0.35">
      <c r="A271" s="320" t="str">
        <f>'Oversigt anlægsaktiv'!A271</f>
        <v>55780-UK95</v>
      </c>
      <c r="B271" t="str">
        <f>'Oversigt anlægsaktiv'!B271</f>
        <v>DSC, Discovery (Differential scanning calorimetry)</v>
      </c>
      <c r="C271" t="str">
        <f>'Oversigt anlægsaktiv'!C271</f>
        <v>5310060</v>
      </c>
      <c r="D271" t="str">
        <f>'Oversigt anlægsaktiv'!D271</f>
        <v>René Holm</v>
      </c>
      <c r="E271" t="str">
        <f>'Oversigt anlægsaktiv'!E271</f>
        <v>10 ÅR</v>
      </c>
      <c r="F271" t="str">
        <f>'Oversigt anlægsaktiv'!F271</f>
        <v>30503 Kemi og Farmaci</v>
      </c>
      <c r="G271" t="str">
        <f>'Oversigt anlægsaktiv'!G271</f>
        <v>Campusvej 55, 5230 Odense M</v>
      </c>
      <c r="H271" t="str">
        <f>'Oversigt anlægsaktiv'!H271</f>
        <v>Ø10-412-1</v>
      </c>
      <c r="I271" t="str">
        <f>'Oversigt anlægsaktiv'!I271</f>
        <v>TA INSTRUMENTS; Waters</v>
      </c>
      <c r="J271" t="str">
        <f>'Oversigt anlægsaktiv'!J271</f>
        <v>DSC 250</v>
      </c>
      <c r="K271" t="str">
        <f>'Oversigt anlægsaktiv'!K271</f>
        <v>DSC 2A-03808</v>
      </c>
      <c r="L271" s="312">
        <f>'Oversigt anlægsaktiv'!L271</f>
        <v>46051</v>
      </c>
      <c r="M271" s="56">
        <f>'Oversigt anlægsaktiv'!M271</f>
        <v>387154</v>
      </c>
      <c r="N271" s="56">
        <f>'Oversigt anlægsaktiv'!N271</f>
        <v>377475.16</v>
      </c>
      <c r="O271" s="322" t="str">
        <f t="shared" si="12"/>
        <v>55780</v>
      </c>
      <c r="P271" s="322">
        <f t="shared" si="13"/>
        <v>1</v>
      </c>
      <c r="Q271" s="337" t="str">
        <f t="shared" si="14"/>
        <v>10</v>
      </c>
    </row>
    <row r="272" spans="1:17" x14ac:dyDescent="0.35">
      <c r="A272" s="320" t="str">
        <f>'Oversigt anlægsaktiv'!A272</f>
        <v>55798-UK10</v>
      </c>
      <c r="B272" t="str">
        <f>'Oversigt anlægsaktiv'!B272</f>
        <v>Thermal camera + software</v>
      </c>
      <c r="C272" t="str">
        <f>'Oversigt anlægsaktiv'!C272</f>
        <v>-</v>
      </c>
      <c r="D272" t="str">
        <f>'Oversigt anlægsaktiv'!D272</f>
        <v>Mohammad Malekan</v>
      </c>
      <c r="E272" t="str">
        <f>'Oversigt anlægsaktiv'!E272</f>
        <v>10 ÅR</v>
      </c>
      <c r="F272" t="str">
        <f>'Oversigt anlægsaktiv'!F272</f>
        <v>45002 SDU Mechatronics (CIM)</v>
      </c>
      <c r="G272" t="str">
        <f>'Oversigt anlægsaktiv'!G272</f>
        <v>Alsion 2, 6400 Sønderborg</v>
      </c>
      <c r="H272" t="str">
        <f>'Oversigt anlægsaktiv'!H272</f>
        <v>A3 03</v>
      </c>
      <c r="I272" t="str">
        <f>'Oversigt anlægsaktiv'!I272</f>
        <v>FLIR</v>
      </c>
      <c r="J272" t="str">
        <f>'Oversigt anlægsaktiv'!J272</f>
        <v>A655sc</v>
      </c>
      <c r="K272" t="str">
        <f>'Oversigt anlægsaktiv'!K272</f>
        <v>55009442</v>
      </c>
      <c r="L272" s="312">
        <f>'Oversigt anlægsaktiv'!L272</f>
        <v>46055</v>
      </c>
      <c r="M272" s="56">
        <f>'Oversigt anlægsaktiv'!M272</f>
        <v>57082.87</v>
      </c>
      <c r="N272" s="56">
        <f>'Oversigt anlægsaktiv'!N272</f>
        <v>56131.490000000013</v>
      </c>
      <c r="O272" s="322" t="str">
        <f t="shared" si="12"/>
        <v>55798</v>
      </c>
      <c r="P272" s="322">
        <f t="shared" si="13"/>
        <v>0</v>
      </c>
      <c r="Q272" s="337" t="str">
        <f t="shared" si="14"/>
        <v>10</v>
      </c>
    </row>
    <row r="273" spans="1:17" x14ac:dyDescent="0.35">
      <c r="A273" s="320" t="str">
        <f>'Oversigt anlægsaktiv'!A273</f>
        <v>55798-UK95</v>
      </c>
      <c r="B273" t="str">
        <f>'Oversigt anlægsaktiv'!B273</f>
        <v>Thermal camera + software</v>
      </c>
      <c r="C273" t="str">
        <f>'Oversigt anlægsaktiv'!C273</f>
        <v>3410257</v>
      </c>
      <c r="D273" t="str">
        <f>'Oversigt anlægsaktiv'!D273</f>
        <v>Mohammad Malekan</v>
      </c>
      <c r="E273" t="str">
        <f>'Oversigt anlægsaktiv'!E273</f>
        <v>10 ÅR</v>
      </c>
      <c r="F273" t="str">
        <f>'Oversigt anlægsaktiv'!F273</f>
        <v>45002 SDU Mechatronics (CIM)</v>
      </c>
      <c r="G273" t="str">
        <f>'Oversigt anlægsaktiv'!G273</f>
        <v>Alsion 2, 6400 Sønderborg</v>
      </c>
      <c r="H273" t="str">
        <f>'Oversigt anlægsaktiv'!H273</f>
        <v>A3 03</v>
      </c>
      <c r="I273" t="str">
        <f>'Oversigt anlægsaktiv'!I273</f>
        <v>FLIR</v>
      </c>
      <c r="J273" t="str">
        <f>'Oversigt anlægsaktiv'!J273</f>
        <v>A655sc</v>
      </c>
      <c r="K273" t="str">
        <f>'Oversigt anlægsaktiv'!K273</f>
        <v>55009442</v>
      </c>
      <c r="L273" s="312">
        <f>'Oversigt anlægsaktiv'!L273</f>
        <v>46055</v>
      </c>
      <c r="M273" s="56">
        <f>'Oversigt anlægsaktiv'!M273</f>
        <v>87918</v>
      </c>
      <c r="N273" s="56">
        <f>'Oversigt anlægsaktiv'!N273</f>
        <v>86452.7</v>
      </c>
      <c r="O273" s="322" t="str">
        <f t="shared" si="12"/>
        <v>55798</v>
      </c>
      <c r="P273" s="322">
        <f t="shared" si="13"/>
        <v>1</v>
      </c>
      <c r="Q273" s="337" t="str">
        <f t="shared" si="14"/>
        <v>10</v>
      </c>
    </row>
    <row r="274" spans="1:17" x14ac:dyDescent="0.35">
      <c r="A274" s="320" t="str">
        <f>'Oversigt anlægsaktiv'!A274</f>
        <v>55817-UK10</v>
      </c>
      <c r="B274" t="str">
        <f>'Oversigt anlægsaktiv'!B274</f>
        <v>The potentiostat/galvanostat and RDE setup with electrocatalysis equipment.</v>
      </c>
      <c r="C274" t="str">
        <f>'Oversigt anlægsaktiv'!C274</f>
        <v>-</v>
      </c>
      <c r="D274" t="str">
        <f>'Oversigt anlægsaktiv'!D274</f>
        <v>Yogendra Kumar Mishra</v>
      </c>
      <c r="E274" t="str">
        <f>'Oversigt anlægsaktiv'!E274</f>
        <v>5 ÅR</v>
      </c>
      <c r="F274" t="str">
        <f>'Oversigt anlægsaktiv'!F274</f>
        <v>44002 SDU NanoSyd</v>
      </c>
      <c r="G274" t="str">
        <f>'Oversigt anlægsaktiv'!G274</f>
        <v>Alsion 2, 6400 Sønderborg</v>
      </c>
      <c r="H274" t="str">
        <f>'Oversigt anlægsaktiv'!H274</f>
        <v>3rd floor, at optics lab</v>
      </c>
      <c r="I274" t="str">
        <f>'Oversigt anlægsaktiv'!I274</f>
        <v>Metrohm Nordic</v>
      </c>
      <c r="J274" t="str">
        <f>'Oversigt anlægsaktiv'!J274</f>
        <v>3500001080</v>
      </c>
      <c r="K274" t="str">
        <f>'Oversigt anlægsaktiv'!K274</f>
        <v>161000005481</v>
      </c>
      <c r="L274" s="312">
        <f>'Oversigt anlægsaktiv'!L274</f>
        <v>46052</v>
      </c>
      <c r="M274" s="56">
        <f>'Oversigt anlægsaktiv'!M274</f>
        <v>75955.3</v>
      </c>
      <c r="N274" s="56">
        <f>'Oversigt anlægsaktiv'!N274</f>
        <v>72157.540000000008</v>
      </c>
      <c r="O274" s="322" t="str">
        <f t="shared" si="12"/>
        <v>55817</v>
      </c>
      <c r="P274" s="322">
        <f t="shared" si="13"/>
        <v>0</v>
      </c>
      <c r="Q274" s="337" t="str">
        <f t="shared" si="14"/>
        <v>5</v>
      </c>
    </row>
    <row r="275" spans="1:17" x14ac:dyDescent="0.35">
      <c r="A275" s="320" t="str">
        <f>'Oversigt anlægsaktiv'!A275</f>
        <v>55817-UK95</v>
      </c>
      <c r="B275" t="str">
        <f>'Oversigt anlægsaktiv'!B275</f>
        <v>The potentiostat/galvanostat and RDE setup with electrocatalysis equipment.</v>
      </c>
      <c r="C275" t="str">
        <f>'Oversigt anlægsaktiv'!C275</f>
        <v>2410340+3410330</v>
      </c>
      <c r="D275" t="str">
        <f>'Oversigt anlægsaktiv'!D275</f>
        <v>Yogendra Kumar Mishra</v>
      </c>
      <c r="E275" t="str">
        <f>'Oversigt anlægsaktiv'!E275</f>
        <v>5 ÅR</v>
      </c>
      <c r="F275" t="str">
        <f>'Oversigt anlægsaktiv'!F275</f>
        <v>44002 SDU NanoSyd</v>
      </c>
      <c r="G275" t="str">
        <f>'Oversigt anlægsaktiv'!G275</f>
        <v>Alsion 2, 6400 Sønderborg</v>
      </c>
      <c r="H275" t="str">
        <f>'Oversigt anlægsaktiv'!H275</f>
        <v>3rd floor, at optics lab</v>
      </c>
      <c r="I275" t="str">
        <f>'Oversigt anlægsaktiv'!I275</f>
        <v>Metrohm Nordic</v>
      </c>
      <c r="J275" t="str">
        <f>'Oversigt anlægsaktiv'!J275</f>
        <v>3500001080</v>
      </c>
      <c r="K275" t="str">
        <f>'Oversigt anlægsaktiv'!K275</f>
        <v>161000005481</v>
      </c>
      <c r="L275" s="312">
        <f>'Oversigt anlægsaktiv'!L275</f>
        <v>46052</v>
      </c>
      <c r="M275" s="56">
        <f>'Oversigt anlægsaktiv'!M275</f>
        <v>140000</v>
      </c>
      <c r="N275" s="56">
        <f>'Oversigt anlægsaktiv'!N275</f>
        <v>133000.01</v>
      </c>
      <c r="O275" s="322" t="str">
        <f t="shared" si="12"/>
        <v>55817</v>
      </c>
      <c r="P275" s="322">
        <f t="shared" si="13"/>
        <v>1</v>
      </c>
      <c r="Q275" s="337" t="str">
        <f t="shared" si="14"/>
        <v>5</v>
      </c>
    </row>
    <row r="276" spans="1:17" x14ac:dyDescent="0.35">
      <c r="A276" s="320" t="str">
        <f>'Oversigt anlægsaktiv'!A276</f>
        <v>2950</v>
      </c>
      <c r="B276" t="str">
        <f>'Oversigt anlægsaktiv'!B276</f>
        <v>Doneret bygning, Langegade 41-43, Odense</v>
      </c>
      <c r="C276" t="str">
        <f>'Oversigt anlægsaktiv'!C276</f>
        <v>-</v>
      </c>
      <c r="D276" t="str">
        <f>'Oversigt anlægsaktiv'!D276</f>
        <v>Thomas Kromann Jacobsen</v>
      </c>
      <c r="E276" t="str">
        <f>'Oversigt anlægsaktiv'!E276</f>
        <v>50 ÅR</v>
      </c>
      <c r="F276" t="str">
        <f>'Oversigt anlægsaktiv'!F276</f>
        <v>87000 Fælles husleje</v>
      </c>
      <c r="G276" t="str">
        <f>'Oversigt anlægsaktiv'!G276</f>
        <v>Landlyst, 5230 Odense M</v>
      </c>
      <c r="H276" t="str">
        <f>'Oversigt anlægsaktiv'!H276</f>
        <v>-</v>
      </c>
      <c r="I276" t="str">
        <f>'Oversigt anlægsaktiv'!I276</f>
        <v>-</v>
      </c>
      <c r="J276" t="str">
        <f>'Oversigt anlægsaktiv'!J276</f>
        <v>-</v>
      </c>
      <c r="K276" t="str">
        <f>'Oversigt anlægsaktiv'!K276</f>
        <v>-</v>
      </c>
      <c r="L276" s="312">
        <f>'Oversigt anlægsaktiv'!L276</f>
        <v>38352</v>
      </c>
      <c r="M276" s="56">
        <f>'Oversigt anlægsaktiv'!M276</f>
        <v>4365900</v>
      </c>
      <c r="N276" s="56">
        <f>'Oversigt anlægsaktiv'!N276</f>
        <v>2503116</v>
      </c>
      <c r="O276" s="322" t="str">
        <f t="shared" si="12"/>
        <v>2950</v>
      </c>
      <c r="P276" s="322">
        <f t="shared" si="13"/>
        <v>0</v>
      </c>
      <c r="Q276" s="337" t="str">
        <f t="shared" si="14"/>
        <v>50</v>
      </c>
    </row>
    <row r="277" spans="1:17" x14ac:dyDescent="0.35">
      <c r="A277" s="320" t="str">
        <f>'Oversigt anlægsaktiv'!A277</f>
        <v>2971</v>
      </c>
      <c r="B277" t="str">
        <f>'Oversigt anlægsaktiv'!B277</f>
        <v>Doneret bygning, Mærsk McKinney Møller Instituttet</v>
      </c>
      <c r="C277" t="str">
        <f>'Oversigt anlægsaktiv'!C277</f>
        <v>-</v>
      </c>
      <c r="D277" t="str">
        <f>'Oversigt anlægsaktiv'!D277</f>
        <v>Thomas Kromann Jacobsen</v>
      </c>
      <c r="E277" t="str">
        <f>'Oversigt anlægsaktiv'!E277</f>
        <v>50 ÅR</v>
      </c>
      <c r="F277" t="str">
        <f>'Oversigt anlægsaktiv'!F277</f>
        <v>87000 Fælles husleje</v>
      </c>
      <c r="G277" t="str">
        <f>'Oversigt anlægsaktiv'!G277</f>
        <v>Campusvej 55, 5230 Odense M</v>
      </c>
      <c r="H277" t="str">
        <f>'Oversigt anlægsaktiv'!H277</f>
        <v>-</v>
      </c>
      <c r="I277" t="str">
        <f>'Oversigt anlægsaktiv'!I277</f>
        <v>-</v>
      </c>
      <c r="J277" t="str">
        <f>'Oversigt anlægsaktiv'!J277</f>
        <v>-</v>
      </c>
      <c r="K277" t="str">
        <f>'Oversigt anlægsaktiv'!K277</f>
        <v>-</v>
      </c>
      <c r="L277" s="312">
        <f>'Oversigt anlægsaktiv'!L277</f>
        <v>38352</v>
      </c>
      <c r="M277" s="56">
        <f>'Oversigt anlægsaktiv'!M277</f>
        <v>44800000</v>
      </c>
      <c r="N277" s="56">
        <f>'Oversigt anlægsaktiv'!N277</f>
        <v>25685333.27</v>
      </c>
      <c r="O277" s="322" t="str">
        <f t="shared" si="12"/>
        <v>2971</v>
      </c>
      <c r="P277" s="322">
        <f t="shared" si="13"/>
        <v>0</v>
      </c>
      <c r="Q277" s="337" t="str">
        <f t="shared" si="14"/>
        <v>50</v>
      </c>
    </row>
    <row r="278" spans="1:17" x14ac:dyDescent="0.35">
      <c r="A278" s="320" t="str">
        <f>'Oversigt anlægsaktiv'!A278</f>
        <v>3957</v>
      </c>
      <c r="B278" t="str">
        <f>'Oversigt anlægsaktiv'!B278</f>
        <v>Egen bygning, Campusvej idræt</v>
      </c>
      <c r="C278" t="str">
        <f>'Oversigt anlægsaktiv'!C278</f>
        <v>-</v>
      </c>
      <c r="D278" t="str">
        <f>'Oversigt anlægsaktiv'!D278</f>
        <v>Thomas Kromann Jacobsen</v>
      </c>
      <c r="E278" t="str">
        <f>'Oversigt anlægsaktiv'!E278</f>
        <v>50 ÅR</v>
      </c>
      <c r="F278" t="str">
        <f>'Oversigt anlægsaktiv'!F278</f>
        <v>87000 Fælles husleje</v>
      </c>
      <c r="G278" t="str">
        <f>'Oversigt anlægsaktiv'!G278</f>
        <v>Campusvej 55, 5230 Odense M</v>
      </c>
      <c r="H278" t="str">
        <f>'Oversigt anlægsaktiv'!H278</f>
        <v>1 sal idræt</v>
      </c>
      <c r="I278" t="str">
        <f>'Oversigt anlægsaktiv'!I278</f>
        <v>-</v>
      </c>
      <c r="J278" t="str">
        <f>'Oversigt anlægsaktiv'!J278</f>
        <v>-</v>
      </c>
      <c r="K278" t="str">
        <f>'Oversigt anlægsaktiv'!K278</f>
        <v>-</v>
      </c>
      <c r="L278" s="312">
        <f>'Oversigt anlægsaktiv'!L278</f>
        <v>40371</v>
      </c>
      <c r="M278" s="56">
        <f>'Oversigt anlægsaktiv'!M278</f>
        <v>3970670</v>
      </c>
      <c r="N278" s="56">
        <f>'Oversigt anlægsaktiv'!N278</f>
        <v>2719909.02</v>
      </c>
      <c r="O278" s="322" t="str">
        <f t="shared" si="12"/>
        <v>3957</v>
      </c>
      <c r="P278" s="322">
        <f t="shared" si="13"/>
        <v>0</v>
      </c>
      <c r="Q278" s="337" t="str">
        <f t="shared" si="14"/>
        <v>50</v>
      </c>
    </row>
    <row r="279" spans="1:17" x14ac:dyDescent="0.35">
      <c r="A279" s="320" t="str">
        <f>'Oversigt anlægsaktiv'!A279</f>
        <v>5385</v>
      </c>
      <c r="B279" t="str">
        <f>'Oversigt anlægsaktiv'!B279</f>
        <v>Auditorie U260, Campusvej, NytSUND</v>
      </c>
      <c r="C279" t="str">
        <f>'Oversigt anlægsaktiv'!C279</f>
        <v>-</v>
      </c>
      <c r="D279" t="str">
        <f>'Oversigt anlægsaktiv'!D279</f>
        <v>Martin Garfield Jørgensen</v>
      </c>
      <c r="E279" t="str">
        <f>'Oversigt anlægsaktiv'!E279</f>
        <v>5 ÅR</v>
      </c>
      <c r="F279" t="str">
        <f>'Oversigt anlægsaktiv'!F279</f>
        <v>93002 Support</v>
      </c>
      <c r="G279" t="str">
        <f>'Oversigt anlægsaktiv'!G279</f>
        <v>Campusvej 55, 5230 Odense M</v>
      </c>
      <c r="H279" t="str">
        <f>'Oversigt anlægsaktiv'!H279</f>
        <v>U260 Auditorie, V18-915a-0</v>
      </c>
      <c r="I279" t="str">
        <f>'Oversigt anlægsaktiv'!I279</f>
        <v>Expromo, Creston, Senheisser</v>
      </c>
      <c r="J279" t="str">
        <f>'Oversigt anlægsaktiv'!J279</f>
        <v>Mange forskellige elementer indgår i sam</v>
      </c>
      <c r="K279" t="str">
        <f>'Oversigt anlægsaktiv'!K279</f>
        <v>Mange forskellige elementer indgår</v>
      </c>
      <c r="L279" s="312">
        <f>'Oversigt anlægsaktiv'!L279</f>
        <v>45170</v>
      </c>
      <c r="M279" s="56">
        <f>'Oversigt anlægsaktiv'!M279</f>
        <v>768316</v>
      </c>
      <c r="N279" s="56">
        <f>'Oversigt anlægsaktiv'!N279</f>
        <v>371352.72</v>
      </c>
      <c r="O279" s="322" t="str">
        <f t="shared" si="12"/>
        <v>5385</v>
      </c>
      <c r="P279" s="322">
        <f t="shared" si="13"/>
        <v>0</v>
      </c>
      <c r="Q279" s="337" t="str">
        <f t="shared" si="14"/>
        <v>5</v>
      </c>
    </row>
    <row r="280" spans="1:17" x14ac:dyDescent="0.35">
      <c r="A280" s="320" t="str">
        <f>'Oversigt anlægsaktiv'!A280</f>
        <v>20577</v>
      </c>
      <c r="B280" t="str">
        <f>'Oversigt anlægsaktiv'!B280</f>
        <v>Centrifuge</v>
      </c>
      <c r="C280" t="str">
        <f>'Oversigt anlægsaktiv'!C280</f>
        <v>-</v>
      </c>
      <c r="D280" t="str">
        <f>'Oversigt anlægsaktiv'!D280</f>
        <v>Lars Vitved</v>
      </c>
      <c r="E280" t="str">
        <f>'Oversigt anlægsaktiv'!E280</f>
        <v>7 ÅR</v>
      </c>
      <c r="F280" t="str">
        <f>'Oversigt anlægsaktiv'!F280</f>
        <v>10200 Institut for Molekylær Medicin</v>
      </c>
      <c r="G280" t="str">
        <f>'Oversigt anlægsaktiv'!G280</f>
        <v>J.B Winsløsvej 21, 5000 Odense C</v>
      </c>
      <c r="H280" t="str">
        <f>'Oversigt anlægsaktiv'!H280</f>
        <v>WP21 350</v>
      </c>
      <c r="I280" t="str">
        <f>'Oversigt anlægsaktiv'!I280</f>
        <v>-</v>
      </c>
      <c r="J280" t="str">
        <f>'Oversigt anlægsaktiv'!J280</f>
        <v>RC26+</v>
      </c>
      <c r="K280" t="str">
        <f>'Oversigt anlægsaktiv'!K280</f>
        <v>-</v>
      </c>
      <c r="L280" s="312">
        <f>'Oversigt anlægsaktiv'!L280</f>
        <v>35436</v>
      </c>
      <c r="M280" s="56">
        <f>'Oversigt anlægsaktiv'!M280</f>
        <v>153740</v>
      </c>
      <c r="N280" s="56">
        <f>'Oversigt anlægsaktiv'!N280</f>
        <v>0</v>
      </c>
      <c r="O280" s="322" t="str">
        <f t="shared" si="12"/>
        <v>20577</v>
      </c>
      <c r="P280" s="322">
        <f t="shared" si="13"/>
        <v>0</v>
      </c>
      <c r="Q280" s="337" t="str">
        <f t="shared" si="14"/>
        <v>7</v>
      </c>
    </row>
    <row r="281" spans="1:17" x14ac:dyDescent="0.35">
      <c r="A281" s="320" t="str">
        <f>'Oversigt anlægsaktiv'!A281</f>
        <v>21287</v>
      </c>
      <c r="B281" t="str">
        <f>'Oversigt anlægsaktiv'!B281</f>
        <v>Spektrofotometer</v>
      </c>
      <c r="C281" t="str">
        <f>'Oversigt anlægsaktiv'!C281</f>
        <v>-</v>
      </c>
      <c r="D281" t="str">
        <f>'Oversigt anlægsaktiv'!D281</f>
        <v>Dorte Mengers Flindt</v>
      </c>
      <c r="E281" t="str">
        <f>'Oversigt anlægsaktiv'!E281</f>
        <v>7 ÅR</v>
      </c>
      <c r="F281" t="str">
        <f>'Oversigt anlægsaktiv'!F281</f>
        <v>15400 Institut for Idræt og Biomekanik</v>
      </c>
      <c r="G281" t="str">
        <f>'Oversigt anlægsaktiv'!G281</f>
        <v>Campusvej 55, 5230 Odense M</v>
      </c>
      <c r="H281" t="str">
        <f>'Oversigt anlægsaktiv'!H281</f>
        <v>Ø13-109A-1: Niels Ø</v>
      </c>
      <c r="I281" t="str">
        <f>'Oversigt anlægsaktiv'!I281</f>
        <v>Beckman</v>
      </c>
      <c r="J281" t="str">
        <f>'Oversigt anlægsaktiv'!J281</f>
        <v>DU650</v>
      </c>
      <c r="K281" t="str">
        <f>'Oversigt anlægsaktiv'!K281</f>
        <v>-</v>
      </c>
      <c r="L281" s="312">
        <f>'Oversigt anlægsaktiv'!L281</f>
        <v>35442</v>
      </c>
      <c r="M281" s="56">
        <f>'Oversigt anlægsaktiv'!M281</f>
        <v>125377</v>
      </c>
      <c r="N281" s="56">
        <f>'Oversigt anlægsaktiv'!N281</f>
        <v>0</v>
      </c>
      <c r="O281" s="322" t="str">
        <f t="shared" si="12"/>
        <v>21287</v>
      </c>
      <c r="P281" s="322">
        <f t="shared" si="13"/>
        <v>0</v>
      </c>
      <c r="Q281" s="337" t="str">
        <f t="shared" si="14"/>
        <v>7</v>
      </c>
    </row>
    <row r="282" spans="1:17" x14ac:dyDescent="0.35">
      <c r="A282" s="320" t="str">
        <f>'Oversigt anlægsaktiv'!A282</f>
        <v>21333</v>
      </c>
      <c r="B282" t="str">
        <f>'Oversigt anlægsaktiv'!B282</f>
        <v>Mikroskop</v>
      </c>
      <c r="C282" t="str">
        <f>'Oversigt anlægsaktiv'!C282</f>
        <v>-</v>
      </c>
      <c r="D282" t="str">
        <f>'Oversigt anlægsaktiv'!D282</f>
        <v>Peter Leth</v>
      </c>
      <c r="E282" t="str">
        <f>'Oversigt anlægsaktiv'!E282</f>
        <v>7 ÅR</v>
      </c>
      <c r="F282" t="str">
        <f>'Oversigt anlægsaktiv'!F282</f>
        <v>13900 Retsmedicinsk Institut</v>
      </c>
      <c r="G282" t="str">
        <f>'Oversigt anlægsaktiv'!G282</f>
        <v>Campusvej 55, 5230 Odense M</v>
      </c>
      <c r="H282" t="str">
        <f>'Oversigt anlægsaktiv'!H282</f>
        <v>Jørgen</v>
      </c>
      <c r="I282" t="str">
        <f>'Oversigt anlægsaktiv'!I282</f>
        <v>-</v>
      </c>
      <c r="J282" t="str">
        <f>'Oversigt anlægsaktiv'!J282</f>
        <v>-</v>
      </c>
      <c r="K282" t="str">
        <f>'Oversigt anlægsaktiv'!K282</f>
        <v>-</v>
      </c>
      <c r="L282" s="312">
        <f>'Oversigt anlægsaktiv'!L282</f>
        <v>35442</v>
      </c>
      <c r="M282" s="56">
        <f>'Oversigt anlægsaktiv'!M282</f>
        <v>106246</v>
      </c>
      <c r="N282" s="56">
        <f>'Oversigt anlægsaktiv'!N282</f>
        <v>0</v>
      </c>
      <c r="O282" s="322" t="str">
        <f t="shared" si="12"/>
        <v>21333</v>
      </c>
      <c r="P282" s="322">
        <f t="shared" si="13"/>
        <v>0</v>
      </c>
      <c r="Q282" s="337" t="str">
        <f t="shared" si="14"/>
        <v>7</v>
      </c>
    </row>
    <row r="283" spans="1:17" x14ac:dyDescent="0.35">
      <c r="A283" s="320" t="str">
        <f>'Oversigt anlægsaktiv'!A283</f>
        <v>21359</v>
      </c>
      <c r="B283" t="str">
        <f>'Oversigt anlægsaktiv'!B283</f>
        <v>Mikroskop</v>
      </c>
      <c r="C283" t="str">
        <f>'Oversigt anlægsaktiv'!C283</f>
        <v>-</v>
      </c>
      <c r="D283" t="str">
        <f>'Oversigt anlægsaktiv'!D283</f>
        <v>Per Svenningsen</v>
      </c>
      <c r="E283" t="str">
        <f>'Oversigt anlægsaktiv'!E283</f>
        <v>7 ÅR</v>
      </c>
      <c r="F283" t="str">
        <f>'Oversigt anlægsaktiv'!F283</f>
        <v>10200 Institut for Molekylær Medicin</v>
      </c>
      <c r="G283" t="str">
        <f>'Oversigt anlægsaktiv'!G283</f>
        <v>Campusvej 55, 5230 Odense M</v>
      </c>
      <c r="H283" t="str">
        <f>'Oversigt anlægsaktiv'!H283</f>
        <v>V17-704b-1</v>
      </c>
      <c r="I283" t="str">
        <f>'Oversigt anlægsaktiv'!I283</f>
        <v>-</v>
      </c>
      <c r="J283" t="str">
        <f>'Oversigt anlægsaktiv'!J283</f>
        <v>Axiovert S100</v>
      </c>
      <c r="K283" t="str">
        <f>'Oversigt anlægsaktiv'!K283</f>
        <v>-</v>
      </c>
      <c r="L283" s="312">
        <f>'Oversigt anlægsaktiv'!L283</f>
        <v>35799</v>
      </c>
      <c r="M283" s="56">
        <f>'Oversigt anlægsaktiv'!M283</f>
        <v>130000</v>
      </c>
      <c r="N283" s="56">
        <f>'Oversigt anlægsaktiv'!N283</f>
        <v>0</v>
      </c>
      <c r="O283" s="322" t="str">
        <f t="shared" si="12"/>
        <v>21359</v>
      </c>
      <c r="P283" s="322">
        <f t="shared" si="13"/>
        <v>0</v>
      </c>
      <c r="Q283" s="337" t="str">
        <f t="shared" si="14"/>
        <v>7</v>
      </c>
    </row>
    <row r="284" spans="1:17" x14ac:dyDescent="0.35">
      <c r="A284" s="320" t="str">
        <f>'Oversigt anlægsaktiv'!A284</f>
        <v>21362</v>
      </c>
      <c r="B284" t="str">
        <f>'Oversigt anlægsaktiv'!B284</f>
        <v>Voltage clamping apparat</v>
      </c>
      <c r="C284" t="str">
        <f>'Oversigt anlægsaktiv'!C284</f>
        <v>-</v>
      </c>
      <c r="D284" t="str">
        <f>'Oversigt anlægsaktiv'!D284</f>
        <v>Per Svenningsen</v>
      </c>
      <c r="E284" t="str">
        <f>'Oversigt anlægsaktiv'!E284</f>
        <v>7 ÅR</v>
      </c>
      <c r="F284" t="str">
        <f>'Oversigt anlægsaktiv'!F284</f>
        <v>10200 Institut for Molekylær Medicin</v>
      </c>
      <c r="G284" t="str">
        <f>'Oversigt anlægsaktiv'!G284</f>
        <v>Campusvej 55, 5230 Odense M</v>
      </c>
      <c r="H284" t="str">
        <f>'Oversigt anlægsaktiv'!H284</f>
        <v>V17-704b-1</v>
      </c>
      <c r="I284" t="str">
        <f>'Oversigt anlægsaktiv'!I284</f>
        <v>-</v>
      </c>
      <c r="J284" t="str">
        <f>'Oversigt anlægsaktiv'!J284</f>
        <v>Heka</v>
      </c>
      <c r="K284" t="str">
        <f>'Oversigt anlægsaktiv'!K284</f>
        <v>-</v>
      </c>
      <c r="L284" s="312">
        <f>'Oversigt anlægsaktiv'!L284</f>
        <v>35799</v>
      </c>
      <c r="M284" s="56">
        <f>'Oversigt anlægsaktiv'!M284</f>
        <v>116000</v>
      </c>
      <c r="N284" s="56">
        <f>'Oversigt anlægsaktiv'!N284</f>
        <v>0</v>
      </c>
      <c r="O284" s="322" t="str">
        <f t="shared" si="12"/>
        <v>21362</v>
      </c>
      <c r="P284" s="322">
        <f t="shared" si="13"/>
        <v>0</v>
      </c>
      <c r="Q284" s="337" t="str">
        <f t="shared" si="14"/>
        <v>7</v>
      </c>
    </row>
    <row r="285" spans="1:17" x14ac:dyDescent="0.35">
      <c r="A285" s="320" t="str">
        <f>'Oversigt anlægsaktiv'!A285</f>
        <v>22074</v>
      </c>
      <c r="B285" t="str">
        <f>'Oversigt anlægsaktiv'!B285</f>
        <v>Drejebænk</v>
      </c>
      <c r="C285" t="str">
        <f>'Oversigt anlægsaktiv'!C285</f>
        <v>-</v>
      </c>
      <c r="D285" t="str">
        <f>'Oversigt anlægsaktiv'!D285</f>
        <v>Morten Alitouche Kieler</v>
      </c>
      <c r="E285" t="str">
        <f>'Oversigt anlægsaktiv'!E285</f>
        <v>7 ÅR</v>
      </c>
      <c r="F285" t="str">
        <f>'Oversigt anlægsaktiv'!F285</f>
        <v>30610 Værksted</v>
      </c>
      <c r="G285" t="str">
        <f>'Oversigt anlægsaktiv'!G285</f>
        <v>Campusvej 55, 5230 Odense M</v>
      </c>
      <c r="H285" t="str">
        <f>'Oversigt anlægsaktiv'!H285</f>
        <v>FINN</v>
      </c>
      <c r="I285" t="str">
        <f>'Oversigt anlægsaktiv'!I285</f>
        <v>-</v>
      </c>
      <c r="J285" t="str">
        <f>'Oversigt anlægsaktiv'!J285</f>
        <v>-</v>
      </c>
      <c r="K285" t="str">
        <f>'Oversigt anlægsaktiv'!K285</f>
        <v>-</v>
      </c>
      <c r="L285" s="312">
        <f>'Oversigt anlægsaktiv'!L285</f>
        <v>35807</v>
      </c>
      <c r="M285" s="56">
        <f>'Oversigt anlægsaktiv'!M285</f>
        <v>238114</v>
      </c>
      <c r="N285" s="56">
        <f>'Oversigt anlægsaktiv'!N285</f>
        <v>0</v>
      </c>
      <c r="O285" s="322" t="str">
        <f t="shared" si="12"/>
        <v>22074</v>
      </c>
      <c r="P285" s="322">
        <f t="shared" si="13"/>
        <v>0</v>
      </c>
      <c r="Q285" s="337" t="str">
        <f t="shared" si="14"/>
        <v>7</v>
      </c>
    </row>
    <row r="286" spans="1:17" x14ac:dyDescent="0.35">
      <c r="A286" s="320" t="str">
        <f>'Oversigt anlægsaktiv'!A286</f>
        <v>23143</v>
      </c>
      <c r="B286" t="str">
        <f>'Oversigt anlægsaktiv'!B286</f>
        <v>Mikroskop</v>
      </c>
      <c r="C286" t="str">
        <f>'Oversigt anlægsaktiv'!C286</f>
        <v>-</v>
      </c>
      <c r="D286" t="str">
        <f>'Oversigt anlægsaktiv'!D286</f>
        <v>Jens Skorstengaard Andersen</v>
      </c>
      <c r="E286" t="str">
        <f>'Oversigt anlægsaktiv'!E286</f>
        <v>7 ÅR</v>
      </c>
      <c r="F286" t="str">
        <f>'Oversigt anlægsaktiv'!F286</f>
        <v>31000 Institut for Biokemi og Molekylær Biologi</v>
      </c>
      <c r="G286" t="str">
        <f>'Oversigt anlægsaktiv'!G286</f>
        <v>Campusvej 55, 5230 Odense M</v>
      </c>
      <c r="H286" t="str">
        <f>'Oversigt anlægsaktiv'!H286</f>
        <v>mikro/JMJ: KL2</v>
      </c>
      <c r="I286" t="str">
        <f>'Oversigt anlægsaktiv'!I286</f>
        <v>-</v>
      </c>
      <c r="J286" t="str">
        <f>'Oversigt anlægsaktiv'!J286</f>
        <v>DM RA</v>
      </c>
      <c r="K286" t="str">
        <f>'Oversigt anlægsaktiv'!K286</f>
        <v>-</v>
      </c>
      <c r="L286" s="312">
        <f>'Oversigt anlægsaktiv'!L286</f>
        <v>36166</v>
      </c>
      <c r="M286" s="56">
        <f>'Oversigt anlægsaktiv'!M286</f>
        <v>300000</v>
      </c>
      <c r="N286" s="56">
        <f>'Oversigt anlægsaktiv'!N286</f>
        <v>0</v>
      </c>
      <c r="O286" s="322" t="str">
        <f t="shared" si="12"/>
        <v>23143</v>
      </c>
      <c r="P286" s="322">
        <f t="shared" si="13"/>
        <v>0</v>
      </c>
      <c r="Q286" s="337" t="str">
        <f t="shared" si="14"/>
        <v>7</v>
      </c>
    </row>
    <row r="287" spans="1:17" x14ac:dyDescent="0.35">
      <c r="A287" s="320" t="str">
        <f>'Oversigt anlægsaktiv'!A287</f>
        <v>23313</v>
      </c>
      <c r="B287" t="str">
        <f>'Oversigt anlægsaktiv'!B287</f>
        <v>Analysator-elektronik</v>
      </c>
      <c r="C287" t="str">
        <f>'Oversigt anlægsaktiv'!C287</f>
        <v>-</v>
      </c>
      <c r="D287" t="str">
        <f>'Oversigt anlægsaktiv'!D287</f>
        <v>Anders Stengaard Sørensen</v>
      </c>
      <c r="E287" t="str">
        <f>'Oversigt anlægsaktiv'!E287</f>
        <v>7 ÅR</v>
      </c>
      <c r="F287" t="str">
        <f>'Oversigt anlægsaktiv'!F287</f>
        <v>41002 SDU Dronecenter</v>
      </c>
      <c r="G287" t="str">
        <f>'Oversigt anlægsaktiv'!G287</f>
        <v>Campusvej 55, 5230 Odense M</v>
      </c>
      <c r="H287" t="str">
        <f>'Oversigt anlægsaktiv'!H287</f>
        <v>Ø19-611b-0</v>
      </c>
      <c r="I287" t="str">
        <f>'Oversigt anlægsaktiv'!I287</f>
        <v>-</v>
      </c>
      <c r="J287" t="str">
        <f>'Oversigt anlægsaktiv'!J287</f>
        <v>Techtronix TLA-714</v>
      </c>
      <c r="K287" t="str">
        <f>'Oversigt anlægsaktiv'!K287</f>
        <v>TLA-7N3</v>
      </c>
      <c r="L287" s="312">
        <f>'Oversigt anlægsaktiv'!L287</f>
        <v>36167</v>
      </c>
      <c r="M287" s="56">
        <f>'Oversigt anlægsaktiv'!M287</f>
        <v>156230</v>
      </c>
      <c r="N287" s="56">
        <f>'Oversigt anlægsaktiv'!N287</f>
        <v>0</v>
      </c>
      <c r="O287" s="322" t="str">
        <f t="shared" si="12"/>
        <v>23313</v>
      </c>
      <c r="P287" s="322">
        <f t="shared" si="13"/>
        <v>0</v>
      </c>
      <c r="Q287" s="337" t="str">
        <f t="shared" si="14"/>
        <v>7</v>
      </c>
    </row>
    <row r="288" spans="1:17" x14ac:dyDescent="0.35">
      <c r="A288" s="320" t="str">
        <f>'Oversigt anlægsaktiv'!A288</f>
        <v>23532</v>
      </c>
      <c r="B288" t="str">
        <f>'Oversigt anlægsaktiv'!B288</f>
        <v>Glovebox</v>
      </c>
      <c r="C288" t="str">
        <f>'Oversigt anlægsaktiv'!C288</f>
        <v>-</v>
      </c>
      <c r="D288" t="str">
        <f>'Oversigt anlægsaktiv'!D288</f>
        <v>Christine Joy Mckenzie</v>
      </c>
      <c r="E288" t="str">
        <f>'Oversigt anlægsaktiv'!E288</f>
        <v>7 ÅR</v>
      </c>
      <c r="F288" t="str">
        <f>'Oversigt anlægsaktiv'!F288</f>
        <v>30500 Institut for Fysik, Kemi og Farmaci</v>
      </c>
      <c r="G288" t="str">
        <f>'Oversigt anlægsaktiv'!G288</f>
        <v>Campusvej 55, 5230 Odense M</v>
      </c>
      <c r="H288" t="str">
        <f>'Oversigt anlægsaktiv'!H288</f>
        <v>Ø11-504-1</v>
      </c>
      <c r="I288" t="str">
        <f>'Oversigt anlægsaktiv'!I288</f>
        <v>-</v>
      </c>
      <c r="J288" t="str">
        <f>'Oversigt anlægsaktiv'!J288</f>
        <v>Unilab</v>
      </c>
      <c r="K288" t="str">
        <f>'Oversigt anlægsaktiv'!K288</f>
        <v>UL-063</v>
      </c>
      <c r="L288" s="312">
        <f>'Oversigt anlægsaktiv'!L288</f>
        <v>35442</v>
      </c>
      <c r="M288" s="56">
        <f>'Oversigt anlægsaktiv'!M288</f>
        <v>144000</v>
      </c>
      <c r="N288" s="56">
        <f>'Oversigt anlægsaktiv'!N288</f>
        <v>0</v>
      </c>
      <c r="O288" s="322" t="str">
        <f t="shared" si="12"/>
        <v>23532</v>
      </c>
      <c r="P288" s="322">
        <f t="shared" si="13"/>
        <v>0</v>
      </c>
      <c r="Q288" s="337" t="str">
        <f t="shared" si="14"/>
        <v>7</v>
      </c>
    </row>
    <row r="289" spans="1:17" x14ac:dyDescent="0.35">
      <c r="A289" s="320" t="str">
        <f>'Oversigt anlægsaktiv'!A289</f>
        <v>24261</v>
      </c>
      <c r="B289" t="str">
        <f>'Oversigt anlægsaktiv'!B289</f>
        <v>Fryser</v>
      </c>
      <c r="C289" t="str">
        <f>'Oversigt anlægsaktiv'!C289</f>
        <v>-</v>
      </c>
      <c r="D289" t="str">
        <f>'Oversigt anlægsaktiv'!D289</f>
        <v>Dorte Mengers Flindt</v>
      </c>
      <c r="E289" t="str">
        <f>'Oversigt anlægsaktiv'!E289</f>
        <v>7 ÅR</v>
      </c>
      <c r="F289" t="str">
        <f>'Oversigt anlægsaktiv'!F289</f>
        <v>15400 Institut for Idræt og Biomekanik</v>
      </c>
      <c r="G289" t="str">
        <f>'Oversigt anlægsaktiv'!G289</f>
        <v>Campusvej 55, 5230 Odense M</v>
      </c>
      <c r="H289" t="str">
        <f>'Oversigt anlægsaktiv'!H289</f>
        <v>Ø13-108A-1</v>
      </c>
      <c r="I289" t="str">
        <f>'Oversigt anlægsaktiv'!I289</f>
        <v>Panasonic</v>
      </c>
      <c r="J289" t="str">
        <f>'Oversigt anlægsaktiv'!J289</f>
        <v>MDF-594-PE</v>
      </c>
      <c r="K289" t="str">
        <f>'Oversigt anlægsaktiv'!K289</f>
        <v>-</v>
      </c>
      <c r="L289" s="312">
        <f>'Oversigt anlægsaktiv'!L289</f>
        <v>36170</v>
      </c>
      <c r="M289" s="56">
        <f>'Oversigt anlægsaktiv'!M289</f>
        <v>100000</v>
      </c>
      <c r="N289" s="56">
        <f>'Oversigt anlægsaktiv'!N289</f>
        <v>0</v>
      </c>
      <c r="O289" s="322" t="str">
        <f t="shared" si="12"/>
        <v>24261</v>
      </c>
      <c r="P289" s="322">
        <f t="shared" si="13"/>
        <v>0</v>
      </c>
      <c r="Q289" s="337" t="str">
        <f t="shared" si="14"/>
        <v>7</v>
      </c>
    </row>
    <row r="290" spans="1:17" x14ac:dyDescent="0.35">
      <c r="A290" s="320" t="str">
        <f>'Oversigt anlægsaktiv'!A290</f>
        <v>24760</v>
      </c>
      <c r="B290" t="str">
        <f>'Oversigt anlægsaktiv'!B290</f>
        <v>Mikroskop</v>
      </c>
      <c r="C290" t="str">
        <f>'Oversigt anlægsaktiv'!C290</f>
        <v>-</v>
      </c>
      <c r="D290" t="str">
        <f>'Oversigt anlægsaktiv'!D290</f>
        <v>Iris Adam</v>
      </c>
      <c r="E290" t="str">
        <f>'Oversigt anlægsaktiv'!E290</f>
        <v>7 ÅR</v>
      </c>
      <c r="F290" t="str">
        <f>'Oversigt anlægsaktiv'!F290</f>
        <v>30607 Lyd og Adfærd</v>
      </c>
      <c r="G290" t="str">
        <f>'Oversigt anlægsaktiv'!G290</f>
        <v>Campusvej 55, 5230 Odense M</v>
      </c>
      <c r="H290" t="str">
        <f>'Oversigt anlægsaktiv'!H290</f>
        <v>V17-603a-1</v>
      </c>
      <c r="I290" t="str">
        <f>'Oversigt anlægsaktiv'!I290</f>
        <v>-</v>
      </c>
      <c r="J290" t="str">
        <f>'Oversigt anlægsaktiv'!J290</f>
        <v>-</v>
      </c>
      <c r="K290" t="str">
        <f>'Oversigt anlægsaktiv'!K290</f>
        <v>-</v>
      </c>
      <c r="L290" s="312">
        <f>'Oversigt anlægsaktiv'!L290</f>
        <v>36553</v>
      </c>
      <c r="M290" s="56">
        <f>'Oversigt anlægsaktiv'!M290</f>
        <v>219736</v>
      </c>
      <c r="N290" s="56">
        <f>'Oversigt anlægsaktiv'!N290</f>
        <v>0</v>
      </c>
      <c r="O290" s="322" t="str">
        <f t="shared" si="12"/>
        <v>24760</v>
      </c>
      <c r="P290" s="322">
        <f t="shared" si="13"/>
        <v>0</v>
      </c>
      <c r="Q290" s="337" t="str">
        <f t="shared" si="14"/>
        <v>7</v>
      </c>
    </row>
    <row r="291" spans="1:17" x14ac:dyDescent="0.35">
      <c r="A291" s="320" t="str">
        <f>'Oversigt anlægsaktiv'!A291</f>
        <v>25317</v>
      </c>
      <c r="B291" t="str">
        <f>'Oversigt anlægsaktiv'!B291</f>
        <v>DNA-Udstyr</v>
      </c>
      <c r="C291" t="str">
        <f>'Oversigt anlægsaktiv'!C291</f>
        <v>-</v>
      </c>
      <c r="D291" t="str">
        <f>'Oversigt anlægsaktiv'!D291</f>
        <v>Jonathan Brewer</v>
      </c>
      <c r="E291" t="str">
        <f>'Oversigt anlægsaktiv'!E291</f>
        <v>7 ÅR</v>
      </c>
      <c r="F291" t="str">
        <f>'Oversigt anlægsaktiv'!F291</f>
        <v>31000 Institut for Biokemi og Molekylær Biologi</v>
      </c>
      <c r="G291" t="str">
        <f>'Oversigt anlægsaktiv'!G291</f>
        <v>Campusvej 55, 5230 Odense M</v>
      </c>
      <c r="H291" t="str">
        <f>'Oversigt anlægsaktiv'!H291</f>
        <v>celcom: v11-605-0</v>
      </c>
      <c r="I291" t="str">
        <f>'Oversigt anlægsaktiv'!I291</f>
        <v>-</v>
      </c>
      <c r="J291" t="str">
        <f>'Oversigt anlægsaktiv'!J291</f>
        <v>Gen Gun Helios PDS1000</v>
      </c>
      <c r="K291" t="str">
        <f>'Oversigt anlægsaktiv'!K291</f>
        <v>901BR</v>
      </c>
      <c r="L291" s="312">
        <f>'Oversigt anlægsaktiv'!L291</f>
        <v>36741</v>
      </c>
      <c r="M291" s="56">
        <f>'Oversigt anlægsaktiv'!M291</f>
        <v>110000</v>
      </c>
      <c r="N291" s="56">
        <f>'Oversigt anlægsaktiv'!N291</f>
        <v>0</v>
      </c>
      <c r="O291" s="322" t="str">
        <f t="shared" si="12"/>
        <v>25317</v>
      </c>
      <c r="P291" s="322">
        <f t="shared" si="13"/>
        <v>0</v>
      </c>
      <c r="Q291" s="337" t="str">
        <f t="shared" si="14"/>
        <v>7</v>
      </c>
    </row>
    <row r="292" spans="1:17" x14ac:dyDescent="0.35">
      <c r="A292" s="320" t="str">
        <f>'Oversigt anlægsaktiv'!A292</f>
        <v>25373</v>
      </c>
      <c r="B292" t="str">
        <f>'Oversigt anlægsaktiv'!B292</f>
        <v>Gastomatograf</v>
      </c>
      <c r="C292" t="str">
        <f>'Oversigt anlægsaktiv'!C292</f>
        <v>-</v>
      </c>
      <c r="D292" t="str">
        <f>'Oversigt anlægsaktiv'!D292</f>
        <v>Pia Klingenberg Haussmann</v>
      </c>
      <c r="E292" t="str">
        <f>'Oversigt anlægsaktiv'!E292</f>
        <v>7 ÅR</v>
      </c>
      <c r="F292" t="str">
        <f>'Oversigt anlægsaktiv'!F292</f>
        <v>30500 Institut for Fysik, Kemi og Farmaci</v>
      </c>
      <c r="G292" t="str">
        <f>'Oversigt anlægsaktiv'!G292</f>
        <v>Campusvej 55, 5230 Odense M</v>
      </c>
      <c r="H292" t="str">
        <f>'Oversigt anlægsaktiv'!H292</f>
        <v>depot Ø10-409-0</v>
      </c>
      <c r="I292" t="str">
        <f>'Oversigt anlægsaktiv'!I292</f>
        <v>-</v>
      </c>
      <c r="J292" t="str">
        <f>'Oversigt anlægsaktiv'!J292</f>
        <v>G1530A</v>
      </c>
      <c r="K292" t="str">
        <f>'Oversigt anlægsaktiv'!K292</f>
        <v>VS00033114</v>
      </c>
      <c r="L292" s="312">
        <f>'Oversigt anlægsaktiv'!L292</f>
        <v>36709</v>
      </c>
      <c r="M292" s="56">
        <f>'Oversigt anlægsaktiv'!M292</f>
        <v>122777</v>
      </c>
      <c r="N292" s="56">
        <f>'Oversigt anlægsaktiv'!N292</f>
        <v>0</v>
      </c>
      <c r="O292" s="322" t="str">
        <f t="shared" si="12"/>
        <v>25373</v>
      </c>
      <c r="P292" s="322">
        <f t="shared" si="13"/>
        <v>0</v>
      </c>
      <c r="Q292" s="337" t="str">
        <f t="shared" si="14"/>
        <v>7</v>
      </c>
    </row>
    <row r="293" spans="1:17" x14ac:dyDescent="0.35">
      <c r="A293" s="320" t="str">
        <f>'Oversigt anlægsaktiv'!A293</f>
        <v>25374</v>
      </c>
      <c r="B293" t="str">
        <f>'Oversigt anlægsaktiv'!B293</f>
        <v>Gastomatograf</v>
      </c>
      <c r="C293" t="str">
        <f>'Oversigt anlægsaktiv'!C293</f>
        <v>-</v>
      </c>
      <c r="D293" t="str">
        <f>'Oversigt anlægsaktiv'!D293</f>
        <v>Christine Joy Mckenzie</v>
      </c>
      <c r="E293" t="str">
        <f>'Oversigt anlægsaktiv'!E293</f>
        <v>7 ÅR</v>
      </c>
      <c r="F293" t="str">
        <f>'Oversigt anlægsaktiv'!F293</f>
        <v>30500 Institut for Fysik, Kemi og Farmaci</v>
      </c>
      <c r="G293" t="str">
        <f>'Oversigt anlægsaktiv'!G293</f>
        <v>Campusvej 55, 5230 Odense M</v>
      </c>
      <c r="H293" t="str">
        <f>'Oversigt anlægsaktiv'!H293</f>
        <v>Ø11-409-0</v>
      </c>
      <c r="I293" t="str">
        <f>'Oversigt anlægsaktiv'!I293</f>
        <v>-</v>
      </c>
      <c r="J293" t="str">
        <f>'Oversigt anlægsaktiv'!J293</f>
        <v>G1530A</v>
      </c>
      <c r="K293" t="str">
        <f>'Oversigt anlægsaktiv'!K293</f>
        <v>VS00033116</v>
      </c>
      <c r="L293" s="312">
        <f>'Oversigt anlægsaktiv'!L293</f>
        <v>36709</v>
      </c>
      <c r="M293" s="56">
        <f>'Oversigt anlægsaktiv'!M293</f>
        <v>152988</v>
      </c>
      <c r="N293" s="56">
        <f>'Oversigt anlægsaktiv'!N293</f>
        <v>0</v>
      </c>
      <c r="O293" s="322" t="str">
        <f t="shared" si="12"/>
        <v>25374</v>
      </c>
      <c r="P293" s="322">
        <f t="shared" si="13"/>
        <v>0</v>
      </c>
      <c r="Q293" s="337" t="str">
        <f t="shared" si="14"/>
        <v>7</v>
      </c>
    </row>
    <row r="294" spans="1:17" x14ac:dyDescent="0.35">
      <c r="A294" s="320" t="str">
        <f>'Oversigt anlægsaktiv'!A294</f>
        <v>26437</v>
      </c>
      <c r="B294" t="str">
        <f>'Oversigt anlægsaktiv'!B294</f>
        <v>Fluorometer</v>
      </c>
      <c r="C294" t="str">
        <f>'Oversigt anlægsaktiv'!C294</f>
        <v>-</v>
      </c>
      <c r="D294" t="str">
        <f>'Oversigt anlægsaktiv'!D294</f>
        <v>Nils Joakim K. Færgeman</v>
      </c>
      <c r="E294" t="str">
        <f>'Oversigt anlægsaktiv'!E294</f>
        <v>7 ÅR</v>
      </c>
      <c r="F294" t="str">
        <f>'Oversigt anlægsaktiv'!F294</f>
        <v>31000 Institut for Biokemi og Molekylær Biologi</v>
      </c>
      <c r="G294" t="str">
        <f>'Oversigt anlægsaktiv'!G294</f>
        <v>Campusvej 55, 5230 Odense M</v>
      </c>
      <c r="H294" t="str">
        <f>'Oversigt anlægsaktiv'!H294</f>
        <v>M3 LAB V15-409A-1</v>
      </c>
      <c r="I294" t="str">
        <f>'Oversigt anlægsaktiv'!I294</f>
        <v>Wallac</v>
      </c>
      <c r="J294" t="str">
        <f>'Oversigt anlægsaktiv'!J294</f>
        <v>Victor 2</v>
      </c>
      <c r="K294" t="str">
        <f>'Oversigt anlægsaktiv'!K294</f>
        <v>-</v>
      </c>
      <c r="L294" s="312">
        <f>'Oversigt anlægsaktiv'!L294</f>
        <v>36851</v>
      </c>
      <c r="M294" s="56">
        <f>'Oversigt anlægsaktiv'!M294</f>
        <v>278000</v>
      </c>
      <c r="N294" s="56">
        <f>'Oversigt anlægsaktiv'!N294</f>
        <v>0</v>
      </c>
      <c r="O294" s="322" t="str">
        <f t="shared" si="12"/>
        <v>26437</v>
      </c>
      <c r="P294" s="322">
        <f t="shared" si="13"/>
        <v>0</v>
      </c>
      <c r="Q294" s="337" t="str">
        <f t="shared" si="14"/>
        <v>7</v>
      </c>
    </row>
    <row r="295" spans="1:17" x14ac:dyDescent="0.35">
      <c r="A295" s="320" t="str">
        <f>'Oversigt anlægsaktiv'!A295</f>
        <v>26934</v>
      </c>
      <c r="B295" t="str">
        <f>'Oversigt anlægsaktiv'!B295</f>
        <v>Autoanalysator-kemi</v>
      </c>
      <c r="C295" t="str">
        <f>'Oversigt anlægsaktiv'!C295</f>
        <v>-</v>
      </c>
      <c r="D295" t="str">
        <f>'Oversigt anlægsaktiv'!D295</f>
        <v>Stefan Vogel</v>
      </c>
      <c r="E295" t="str">
        <f>'Oversigt anlægsaktiv'!E295</f>
        <v>7 ÅR</v>
      </c>
      <c r="F295" t="str">
        <f>'Oversigt anlægsaktiv'!F295</f>
        <v>30500 Institut for Fysik, Kemi og Farmaci</v>
      </c>
      <c r="G295" t="str">
        <f>'Oversigt anlægsaktiv'!G295</f>
        <v>Campusvej 55, 5230 Odense M</v>
      </c>
      <c r="H295" t="str">
        <f>'Oversigt anlægsaktiv'!H295</f>
        <v>Ø11-412-1</v>
      </c>
      <c r="I295" t="str">
        <f>'Oversigt anlægsaktiv'!I295</f>
        <v>-</v>
      </c>
      <c r="J295" t="str">
        <f>'Oversigt anlægsaktiv'!J295</f>
        <v>Expedite 8909</v>
      </c>
      <c r="K295" t="str">
        <f>'Oversigt anlægsaktiv'!K295</f>
        <v>1000001189</v>
      </c>
      <c r="L295" s="312">
        <f>'Oversigt anlægsaktiv'!L295</f>
        <v>36888</v>
      </c>
      <c r="M295" s="56">
        <f>'Oversigt anlægsaktiv'!M295</f>
        <v>288000</v>
      </c>
      <c r="N295" s="56">
        <f>'Oversigt anlægsaktiv'!N295</f>
        <v>0</v>
      </c>
      <c r="O295" s="322" t="str">
        <f t="shared" si="12"/>
        <v>26934</v>
      </c>
      <c r="P295" s="322">
        <f t="shared" si="13"/>
        <v>0</v>
      </c>
      <c r="Q295" s="337" t="str">
        <f t="shared" si="14"/>
        <v>7</v>
      </c>
    </row>
    <row r="296" spans="1:17" x14ac:dyDescent="0.35">
      <c r="A296" s="320" t="str">
        <f>'Oversigt anlægsaktiv'!A296</f>
        <v>26935</v>
      </c>
      <c r="B296" t="str">
        <f>'Oversigt anlægsaktiv'!B296</f>
        <v>Partikeltæller</v>
      </c>
      <c r="C296" t="str">
        <f>'Oversigt anlægsaktiv'!C296</f>
        <v>-</v>
      </c>
      <c r="D296" t="str">
        <f>'Oversigt anlægsaktiv'!D296</f>
        <v>Magnus Wahlberg</v>
      </c>
      <c r="E296" t="str">
        <f>'Oversigt anlægsaktiv'!E296</f>
        <v>7 ÅR</v>
      </c>
      <c r="F296" t="str">
        <f>'Oversigt anlægsaktiv'!F296</f>
        <v>30600 Biologisk Institut</v>
      </c>
      <c r="G296" t="str">
        <f>'Oversigt anlægsaktiv'!G296</f>
        <v>Hindsholmvej 11, 5300 Kerteminde</v>
      </c>
      <c r="H296" t="str">
        <f>'Oversigt anlægsaktiv'!H296</f>
        <v>Hindsholmsvej</v>
      </c>
      <c r="I296" t="str">
        <f>'Oversigt anlægsaktiv'!I296</f>
        <v>-</v>
      </c>
      <c r="J296" t="str">
        <f>'Oversigt anlægsaktiv'!J296</f>
        <v>-</v>
      </c>
      <c r="K296" t="str">
        <f>'Oversigt anlægsaktiv'!K296</f>
        <v>-</v>
      </c>
      <c r="L296" s="312">
        <f>'Oversigt anlægsaktiv'!L296</f>
        <v>36923</v>
      </c>
      <c r="M296" s="56">
        <f>'Oversigt anlægsaktiv'!M296</f>
        <v>295000</v>
      </c>
      <c r="N296" s="56">
        <f>'Oversigt anlægsaktiv'!N296</f>
        <v>0</v>
      </c>
      <c r="O296" s="322" t="str">
        <f t="shared" si="12"/>
        <v>26935</v>
      </c>
      <c r="P296" s="322">
        <f t="shared" si="13"/>
        <v>0</v>
      </c>
      <c r="Q296" s="337" t="str">
        <f t="shared" si="14"/>
        <v>7</v>
      </c>
    </row>
    <row r="297" spans="1:17" x14ac:dyDescent="0.35">
      <c r="A297" s="320" t="str">
        <f>'Oversigt anlægsaktiv'!A297</f>
        <v>27077</v>
      </c>
      <c r="B297" t="str">
        <f>'Oversigt anlægsaktiv'!B297</f>
        <v>Vævsprocessor</v>
      </c>
      <c r="C297" t="str">
        <f>'Oversigt anlægsaktiv'!C297</f>
        <v>-</v>
      </c>
      <c r="D297" t="str">
        <f>'Oversigt anlægsaktiv'!D297</f>
        <v>Katrine Clement Kirkegaard</v>
      </c>
      <c r="E297" t="str">
        <f>'Oversigt anlægsaktiv'!E297</f>
        <v>7 ÅR</v>
      </c>
      <c r="F297" t="str">
        <f>'Oversigt anlægsaktiv'!F297</f>
        <v>30606 Økotoksikologi</v>
      </c>
      <c r="G297" t="str">
        <f>'Oversigt anlægsaktiv'!G297</f>
        <v>Campusvej 55, 5230 Odense M</v>
      </c>
      <c r="H297" t="str">
        <f>'Oversigt anlægsaktiv'!H297</f>
        <v>V11-501-2</v>
      </c>
      <c r="I297" t="str">
        <f>'Oversigt anlægsaktiv'!I297</f>
        <v>-</v>
      </c>
      <c r="J297" t="str">
        <f>'Oversigt anlægsaktiv'!J297</f>
        <v>-</v>
      </c>
      <c r="K297" t="str">
        <f>'Oversigt anlægsaktiv'!K297</f>
        <v>-</v>
      </c>
      <c r="L297" s="312">
        <f>'Oversigt anlægsaktiv'!L297</f>
        <v>36949</v>
      </c>
      <c r="M297" s="56">
        <f>'Oversigt anlægsaktiv'!M297</f>
        <v>119884</v>
      </c>
      <c r="N297" s="56">
        <f>'Oversigt anlægsaktiv'!N297</f>
        <v>0</v>
      </c>
      <c r="O297" s="322" t="str">
        <f t="shared" si="12"/>
        <v>27077</v>
      </c>
      <c r="P297" s="322">
        <f t="shared" si="13"/>
        <v>0</v>
      </c>
      <c r="Q297" s="337" t="str">
        <f t="shared" si="14"/>
        <v>7</v>
      </c>
    </row>
    <row r="298" spans="1:17" x14ac:dyDescent="0.35">
      <c r="A298" s="320" t="str">
        <f>'Oversigt anlægsaktiv'!A298</f>
        <v>27453</v>
      </c>
      <c r="B298" t="str">
        <f>'Oversigt anlægsaktiv'!B298</f>
        <v>Laser vibrometer</v>
      </c>
      <c r="C298" t="str">
        <f>'Oversigt anlægsaktiv'!C298</f>
        <v>-</v>
      </c>
      <c r="D298" t="str">
        <f>'Oversigt anlægsaktiv'!D298</f>
        <v>Martin H. Thygesen</v>
      </c>
      <c r="E298" t="str">
        <f>'Oversigt anlægsaktiv'!E298</f>
        <v>7 ÅR</v>
      </c>
      <c r="F298" t="str">
        <f>'Oversigt anlægsaktiv'!F298</f>
        <v>45006 SDU Digital og højfrekvent elektronik</v>
      </c>
      <c r="G298" t="str">
        <f>'Oversigt anlægsaktiv'!G298</f>
        <v>Campusvej 55, 5230 Odense M</v>
      </c>
      <c r="H298" t="str">
        <f>'Oversigt anlægsaktiv'!H298</f>
        <v>Ø28-512a-1</v>
      </c>
      <c r="I298" t="str">
        <f>'Oversigt anlægsaktiv'!I298</f>
        <v>-</v>
      </c>
      <c r="J298" t="str">
        <f>'Oversigt anlægsaktiv'!J298</f>
        <v>-</v>
      </c>
      <c r="K298" t="str">
        <f>'Oversigt anlægsaktiv'!K298</f>
        <v>-</v>
      </c>
      <c r="L298" s="312">
        <f>'Oversigt anlægsaktiv'!L298</f>
        <v>37055</v>
      </c>
      <c r="M298" s="56">
        <f>'Oversigt anlægsaktiv'!M298</f>
        <v>110000</v>
      </c>
      <c r="N298" s="56">
        <f>'Oversigt anlægsaktiv'!N298</f>
        <v>0</v>
      </c>
      <c r="O298" s="322" t="str">
        <f t="shared" si="12"/>
        <v>27453</v>
      </c>
      <c r="P298" s="322">
        <f t="shared" si="13"/>
        <v>0</v>
      </c>
      <c r="Q298" s="337" t="str">
        <f t="shared" si="14"/>
        <v>7</v>
      </c>
    </row>
    <row r="299" spans="1:17" x14ac:dyDescent="0.35">
      <c r="A299" s="320" t="str">
        <f>'Oversigt anlægsaktiv'!A299</f>
        <v>27548</v>
      </c>
      <c r="B299" t="str">
        <f>'Oversigt anlægsaktiv'!B299</f>
        <v>Telemetriudstyr</v>
      </c>
      <c r="C299" t="str">
        <f>'Oversigt anlægsaktiv'!C299</f>
        <v>-</v>
      </c>
      <c r="D299" t="str">
        <f>'Oversigt anlægsaktiv'!D299</f>
        <v>Muhammed Özkan Gökce</v>
      </c>
      <c r="E299" t="str">
        <f>'Oversigt anlægsaktiv'!E299</f>
        <v>7 ÅR</v>
      </c>
      <c r="F299" t="str">
        <f>'Oversigt anlægsaktiv'!F299</f>
        <v>19500 Biomedicinsk Laboratorium</v>
      </c>
      <c r="G299" t="str">
        <f>'Oversigt anlægsaktiv'!G299</f>
        <v>J.B. Winsløsvej 23, 5000 Odense C</v>
      </c>
      <c r="H299" t="str">
        <f>'Oversigt anlægsaktiv'!H299</f>
        <v>WP23 Kælder</v>
      </c>
      <c r="I299" t="str">
        <f>'Oversigt anlægsaktiv'!I299</f>
        <v>-</v>
      </c>
      <c r="J299" t="str">
        <f>'Oversigt anlægsaktiv'!J299</f>
        <v>-</v>
      </c>
      <c r="K299" t="str">
        <f>'Oversigt anlægsaktiv'!K299</f>
        <v>-</v>
      </c>
      <c r="L299" s="312">
        <f>'Oversigt anlægsaktiv'!L299</f>
        <v>37103</v>
      </c>
      <c r="M299" s="56">
        <f>'Oversigt anlægsaktiv'!M299</f>
        <v>130000</v>
      </c>
      <c r="N299" s="56">
        <f>'Oversigt anlægsaktiv'!N299</f>
        <v>0</v>
      </c>
      <c r="O299" s="322" t="str">
        <f t="shared" si="12"/>
        <v>27548</v>
      </c>
      <c r="P299" s="322">
        <f t="shared" si="13"/>
        <v>0</v>
      </c>
      <c r="Q299" s="337" t="str">
        <f t="shared" si="14"/>
        <v>7</v>
      </c>
    </row>
    <row r="300" spans="1:17" x14ac:dyDescent="0.35">
      <c r="A300" s="320" t="str">
        <f>'Oversigt anlægsaktiv'!A300</f>
        <v>27577</v>
      </c>
      <c r="B300" t="str">
        <f>'Oversigt anlægsaktiv'!B300</f>
        <v>Opvaskemaskine</v>
      </c>
      <c r="C300" t="str">
        <f>'Oversigt anlægsaktiv'!C300</f>
        <v>-</v>
      </c>
      <c r="D300" t="str">
        <f>'Oversigt anlægsaktiv'!D300</f>
        <v>Klaus Lehn Petersen</v>
      </c>
      <c r="E300" t="str">
        <f>'Oversigt anlægsaktiv'!E300</f>
        <v>7 ÅR</v>
      </c>
      <c r="F300" t="str">
        <f>'Oversigt anlægsaktiv'!F300</f>
        <v>31000 Institut for Biokemi og Molekylær Biologi</v>
      </c>
      <c r="G300" t="str">
        <f>'Oversigt anlægsaktiv'!G300</f>
        <v>Campusvej 55, 5230 Odense M</v>
      </c>
      <c r="H300" t="str">
        <f>'Oversigt anlægsaktiv'!H300</f>
        <v>OPVASK - V15-406-0</v>
      </c>
      <c r="I300" t="str">
        <f>'Oversigt anlægsaktiv'!I300</f>
        <v>KEN</v>
      </c>
      <c r="J300" t="str">
        <f>'Oversigt anlægsaktiv'!J300</f>
        <v>KEN 541-LAB</v>
      </c>
      <c r="K300" t="str">
        <f>'Oversigt anlægsaktiv'!K300</f>
        <v>-</v>
      </c>
      <c r="L300" s="312">
        <f>'Oversigt anlægsaktiv'!L300</f>
        <v>37070</v>
      </c>
      <c r="M300" s="56">
        <f>'Oversigt anlægsaktiv'!M300</f>
        <v>136162</v>
      </c>
      <c r="N300" s="56">
        <f>'Oversigt anlægsaktiv'!N300</f>
        <v>0</v>
      </c>
      <c r="O300" s="322" t="str">
        <f t="shared" si="12"/>
        <v>27577</v>
      </c>
      <c r="P300" s="322">
        <f t="shared" si="13"/>
        <v>0</v>
      </c>
      <c r="Q300" s="337" t="str">
        <f t="shared" si="14"/>
        <v>7</v>
      </c>
    </row>
    <row r="301" spans="1:17" x14ac:dyDescent="0.35">
      <c r="A301" s="320" t="str">
        <f>'Oversigt anlægsaktiv'!A301</f>
        <v>28140</v>
      </c>
      <c r="B301" t="str">
        <f>'Oversigt anlægsaktiv'!B301</f>
        <v>Tensiometer</v>
      </c>
      <c r="C301" t="str">
        <f>'Oversigt anlægsaktiv'!C301</f>
        <v>-</v>
      </c>
      <c r="D301" t="str">
        <f>'Oversigt anlægsaktiv'!D301</f>
        <v>Frederik Wendelboe Lund</v>
      </c>
      <c r="E301" t="str">
        <f>'Oversigt anlægsaktiv'!E301</f>
        <v>7 ÅR</v>
      </c>
      <c r="F301" t="str">
        <f>'Oversigt anlægsaktiv'!F301</f>
        <v>30500 Institut for Fysik, Kemi og Farmaci</v>
      </c>
      <c r="G301" t="str">
        <f>'Oversigt anlægsaktiv'!G301</f>
        <v>Campusvej 55, 5230 Odense M</v>
      </c>
      <c r="H301" t="str">
        <f>'Oversigt anlægsaktiv'!H301</f>
        <v>Udlånt til Hamburg V11-605b-2</v>
      </c>
      <c r="I301" t="str">
        <f>'Oversigt anlægsaktiv'!I301</f>
        <v>-</v>
      </c>
      <c r="J301" t="str">
        <f>'Oversigt anlægsaktiv'!J301</f>
        <v>Kibron S-LB</v>
      </c>
      <c r="K301" t="str">
        <f>'Oversigt anlægsaktiv'!K301</f>
        <v>144002</v>
      </c>
      <c r="L301" s="312">
        <f>'Oversigt anlægsaktiv'!L301</f>
        <v>37230</v>
      </c>
      <c r="M301" s="56">
        <f>'Oversigt anlægsaktiv'!M301</f>
        <v>110555</v>
      </c>
      <c r="N301" s="56">
        <f>'Oversigt anlægsaktiv'!N301</f>
        <v>0</v>
      </c>
      <c r="O301" s="322" t="str">
        <f t="shared" si="12"/>
        <v>28140</v>
      </c>
      <c r="P301" s="322">
        <f t="shared" si="13"/>
        <v>0</v>
      </c>
      <c r="Q301" s="337" t="str">
        <f t="shared" si="14"/>
        <v>7</v>
      </c>
    </row>
    <row r="302" spans="1:17" x14ac:dyDescent="0.35">
      <c r="A302" s="320" t="str">
        <f>'Oversigt anlægsaktiv'!A302</f>
        <v>28232</v>
      </c>
      <c r="B302" t="str">
        <f>'Oversigt anlægsaktiv'!B302</f>
        <v>DNA-Udstyr</v>
      </c>
      <c r="C302" t="str">
        <f>'Oversigt anlægsaktiv'!C302</f>
        <v>-</v>
      </c>
      <c r="D302" t="str">
        <f>'Oversigt anlægsaktiv'!D302</f>
        <v>Marianne Kondrup Rasmussen</v>
      </c>
      <c r="E302" t="str">
        <f>'Oversigt anlægsaktiv'!E302</f>
        <v>7 ÅR</v>
      </c>
      <c r="F302" t="str">
        <f>'Oversigt anlægsaktiv'!F302</f>
        <v>31000 Institut for Biokemi og Molekylær Biologi</v>
      </c>
      <c r="G302" t="str">
        <f>'Oversigt anlægsaktiv'!G302</f>
        <v>Campusvej 55, 5230 Odense M</v>
      </c>
      <c r="H302" t="str">
        <f>'Oversigt anlægsaktiv'!H302</f>
        <v>kælder-37</v>
      </c>
      <c r="I302" t="str">
        <f>'Oversigt anlægsaktiv'!I302</f>
        <v>-</v>
      </c>
      <c r="J302" t="str">
        <f>'Oversigt anlægsaktiv'!J302</f>
        <v>ABI Prism Model 7700</v>
      </c>
      <c r="K302" t="str">
        <f>'Oversigt anlægsaktiv'!K302</f>
        <v>-</v>
      </c>
      <c r="L302" s="312">
        <f>'Oversigt anlægsaktiv'!L302</f>
        <v>37068</v>
      </c>
      <c r="M302" s="56">
        <f>'Oversigt anlægsaktiv'!M302</f>
        <v>500000</v>
      </c>
      <c r="N302" s="56">
        <f>'Oversigt anlægsaktiv'!N302</f>
        <v>0</v>
      </c>
      <c r="O302" s="322" t="str">
        <f t="shared" si="12"/>
        <v>28232</v>
      </c>
      <c r="P302" s="322">
        <f t="shared" si="13"/>
        <v>0</v>
      </c>
      <c r="Q302" s="337" t="str">
        <f t="shared" si="14"/>
        <v>7</v>
      </c>
    </row>
    <row r="303" spans="1:17" x14ac:dyDescent="0.35">
      <c r="A303" s="320" t="str">
        <f>'Oversigt anlægsaktiv'!A303</f>
        <v>28273</v>
      </c>
      <c r="B303" t="str">
        <f>'Oversigt anlægsaktiv'!B303</f>
        <v>Centrifuge</v>
      </c>
      <c r="C303" t="str">
        <f>'Oversigt anlægsaktiv'!C303</f>
        <v>-</v>
      </c>
      <c r="D303" t="str">
        <f>'Oversigt anlægsaktiv'!D303</f>
        <v>Lars Vitved</v>
      </c>
      <c r="E303" t="str">
        <f>'Oversigt anlægsaktiv'!E303</f>
        <v>7 ÅR</v>
      </c>
      <c r="F303" t="str">
        <f>'Oversigt anlægsaktiv'!F303</f>
        <v>10200 Institut for Molekylær Medicin</v>
      </c>
      <c r="G303" t="str">
        <f>'Oversigt anlægsaktiv'!G303</f>
        <v>J.B Winsløsvej 21, 5000 Odense C</v>
      </c>
      <c r="H303" t="str">
        <f>'Oversigt anlægsaktiv'!H303</f>
        <v>WP21 136</v>
      </c>
      <c r="I303" t="str">
        <f>'Oversigt anlægsaktiv'!I303</f>
        <v>-</v>
      </c>
      <c r="J303" t="str">
        <f>'Oversigt anlægsaktiv'!J303</f>
        <v>RC5 C plus</v>
      </c>
      <c r="K303" t="str">
        <f>'Oversigt anlægsaktiv'!K303</f>
        <v>-</v>
      </c>
      <c r="L303" s="312">
        <f>'Oversigt anlægsaktiv'!L303</f>
        <v>37216</v>
      </c>
      <c r="M303" s="56">
        <f>'Oversigt anlægsaktiv'!M303</f>
        <v>150000</v>
      </c>
      <c r="N303" s="56">
        <f>'Oversigt anlægsaktiv'!N303</f>
        <v>0</v>
      </c>
      <c r="O303" s="322" t="str">
        <f t="shared" si="12"/>
        <v>28273</v>
      </c>
      <c r="P303" s="322">
        <f t="shared" si="13"/>
        <v>0</v>
      </c>
      <c r="Q303" s="337" t="str">
        <f t="shared" si="14"/>
        <v>7</v>
      </c>
    </row>
    <row r="304" spans="1:17" x14ac:dyDescent="0.35">
      <c r="A304" s="320" t="str">
        <f>'Oversigt anlægsaktiv'!A304</f>
        <v>28495</v>
      </c>
      <c r="B304" t="str">
        <f>'Oversigt anlægsaktiv'!B304</f>
        <v>Spirometer</v>
      </c>
      <c r="C304" t="str">
        <f>'Oversigt anlægsaktiv'!C304</f>
        <v>-</v>
      </c>
      <c r="D304" t="str">
        <f>'Oversigt anlægsaktiv'!D304</f>
        <v>Dorte Mengers Flindt</v>
      </c>
      <c r="E304" t="str">
        <f>'Oversigt anlægsaktiv'!E304</f>
        <v>7 ÅR</v>
      </c>
      <c r="F304" t="str">
        <f>'Oversigt anlægsaktiv'!F304</f>
        <v>15400 Institut for Idræt og Biomekanik</v>
      </c>
      <c r="G304" t="str">
        <f>'Oversigt anlægsaktiv'!G304</f>
        <v>Campusvej 55, 5230 Odense M</v>
      </c>
      <c r="H304" t="str">
        <f>'Oversigt anlægsaktiv'!H304</f>
        <v>Ø11-110B-1</v>
      </c>
      <c r="I304" t="str">
        <f>'Oversigt anlægsaktiv'!I304</f>
        <v>Warren E. Collins</v>
      </c>
      <c r="J304" t="str">
        <f>'Oversigt anlægsaktiv'!J304</f>
        <v>ChainCompensatedGasometer</v>
      </c>
      <c r="K304" t="str">
        <f>'Oversigt anlægsaktiv'!K304</f>
        <v>2173</v>
      </c>
      <c r="L304" s="312">
        <f>'Oversigt anlægsaktiv'!L304</f>
        <v>37176</v>
      </c>
      <c r="M304" s="56">
        <f>'Oversigt anlægsaktiv'!M304</f>
        <v>200000</v>
      </c>
      <c r="N304" s="56">
        <f>'Oversigt anlægsaktiv'!N304</f>
        <v>0</v>
      </c>
      <c r="O304" s="322" t="str">
        <f t="shared" si="12"/>
        <v>28495</v>
      </c>
      <c r="P304" s="322">
        <f t="shared" si="13"/>
        <v>0</v>
      </c>
      <c r="Q304" s="337" t="str">
        <f t="shared" si="14"/>
        <v>7</v>
      </c>
    </row>
    <row r="305" spans="1:17" x14ac:dyDescent="0.35">
      <c r="A305" s="320" t="str">
        <f>'Oversigt anlægsaktiv'!A305</f>
        <v>28736</v>
      </c>
      <c r="B305" t="str">
        <f>'Oversigt anlægsaktiv'!B305</f>
        <v>Microskop</v>
      </c>
      <c r="C305" t="str">
        <f>'Oversigt anlægsaktiv'!C305</f>
        <v>-</v>
      </c>
      <c r="D305" t="str">
        <f>'Oversigt anlægsaktiv'!D305</f>
        <v>Per Svenningsen</v>
      </c>
      <c r="E305" t="str">
        <f>'Oversigt anlægsaktiv'!E305</f>
        <v>7 ÅR</v>
      </c>
      <c r="F305" t="str">
        <f>'Oversigt anlægsaktiv'!F305</f>
        <v>10200 Institut for Molekylær Medicin</v>
      </c>
      <c r="G305" t="str">
        <f>'Oversigt anlægsaktiv'!G305</f>
        <v>Campusvej 55, 5230 Odense M</v>
      </c>
      <c r="H305" t="str">
        <f>'Oversigt anlægsaktiv'!H305</f>
        <v>V18-700d-1</v>
      </c>
      <c r="I305" t="str">
        <f>'Oversigt anlægsaktiv'!I305</f>
        <v>Olympus</v>
      </c>
      <c r="J305" t="str">
        <f>'Oversigt anlægsaktiv'!J305</f>
        <v>Olympus BX51</v>
      </c>
      <c r="K305" t="str">
        <f>'Oversigt anlægsaktiv'!K305</f>
        <v>-</v>
      </c>
      <c r="L305" s="312">
        <f>'Oversigt anlægsaktiv'!L305</f>
        <v>37051</v>
      </c>
      <c r="M305" s="56">
        <f>'Oversigt anlægsaktiv'!M305</f>
        <v>120000</v>
      </c>
      <c r="N305" s="56">
        <f>'Oversigt anlægsaktiv'!N305</f>
        <v>0</v>
      </c>
      <c r="O305" s="322" t="str">
        <f t="shared" si="12"/>
        <v>28736</v>
      </c>
      <c r="P305" s="322">
        <f t="shared" si="13"/>
        <v>0</v>
      </c>
      <c r="Q305" s="337" t="str">
        <f t="shared" si="14"/>
        <v>7</v>
      </c>
    </row>
    <row r="306" spans="1:17" x14ac:dyDescent="0.35">
      <c r="A306" s="320" t="str">
        <f>'Oversigt anlægsaktiv'!A306</f>
        <v>29462</v>
      </c>
      <c r="B306" t="str">
        <f>'Oversigt anlægsaktiv'!B306</f>
        <v>Microskop</v>
      </c>
      <c r="C306" t="str">
        <f>'Oversigt anlægsaktiv'!C306</f>
        <v>-</v>
      </c>
      <c r="D306" t="str">
        <f>'Oversigt anlægsaktiv'!D306</f>
        <v>Per Svenningsen</v>
      </c>
      <c r="E306" t="str">
        <f>'Oversigt anlægsaktiv'!E306</f>
        <v>7 ÅR</v>
      </c>
      <c r="F306" t="str">
        <f>'Oversigt anlægsaktiv'!F306</f>
        <v>10200 Institut for Molekylær Medicin</v>
      </c>
      <c r="G306" t="str">
        <f>'Oversigt anlægsaktiv'!G306</f>
        <v>Campusvej 55, 5230 Odense M</v>
      </c>
      <c r="H306" t="str">
        <f>'Oversigt anlægsaktiv'!H306</f>
        <v>V17-704b-1</v>
      </c>
      <c r="I306" t="str">
        <f>'Oversigt anlægsaktiv'!I306</f>
        <v>-</v>
      </c>
      <c r="J306" t="str">
        <f>'Oversigt anlægsaktiv'!J306</f>
        <v>Axiovert 35</v>
      </c>
      <c r="K306" t="str">
        <f>'Oversigt anlægsaktiv'!K306</f>
        <v>-</v>
      </c>
      <c r="L306" s="312">
        <f>'Oversigt anlægsaktiv'!L306</f>
        <v>37476</v>
      </c>
      <c r="M306" s="56">
        <f>'Oversigt anlægsaktiv'!M306</f>
        <v>399643</v>
      </c>
      <c r="N306" s="56">
        <f>'Oversigt anlægsaktiv'!N306</f>
        <v>0</v>
      </c>
      <c r="O306" s="322" t="str">
        <f t="shared" si="12"/>
        <v>29462</v>
      </c>
      <c r="P306" s="322">
        <f t="shared" si="13"/>
        <v>0</v>
      </c>
      <c r="Q306" s="337" t="str">
        <f t="shared" si="14"/>
        <v>7</v>
      </c>
    </row>
    <row r="307" spans="1:17" x14ac:dyDescent="0.35">
      <c r="A307" s="320" t="str">
        <f>'Oversigt anlægsaktiv'!A307</f>
        <v>30081</v>
      </c>
      <c r="B307" t="str">
        <f>'Oversigt anlægsaktiv'!B307</f>
        <v>Mikroskopkamera</v>
      </c>
      <c r="C307" t="str">
        <f>'Oversigt anlægsaktiv'!C307</f>
        <v>10651</v>
      </c>
      <c r="D307" t="str">
        <f>'Oversigt anlægsaktiv'!D307</f>
        <v>Per Svenningsen</v>
      </c>
      <c r="E307" t="str">
        <f>'Oversigt anlægsaktiv'!E307</f>
        <v>5 ÅR</v>
      </c>
      <c r="F307" t="str">
        <f>'Oversigt anlægsaktiv'!F307</f>
        <v>10200 Institut for Molekylær Medicin</v>
      </c>
      <c r="G307" t="str">
        <f>'Oversigt anlægsaktiv'!G307</f>
        <v>Campusvej 55, 5230 Odense M</v>
      </c>
      <c r="H307" t="str">
        <f>'Oversigt anlægsaktiv'!H307</f>
        <v>V17-704b-1</v>
      </c>
      <c r="I307" t="str">
        <f>'Oversigt anlægsaktiv'!I307</f>
        <v>-</v>
      </c>
      <c r="J307" t="str">
        <f>'Oversigt anlægsaktiv'!J307</f>
        <v>Imago</v>
      </c>
      <c r="K307" t="str">
        <f>'Oversigt anlægsaktiv'!K307</f>
        <v>-</v>
      </c>
      <c r="L307" s="312">
        <f>'Oversigt anlægsaktiv'!L307</f>
        <v>39135</v>
      </c>
      <c r="M307" s="56">
        <f>'Oversigt anlægsaktiv'!M307</f>
        <v>127787</v>
      </c>
      <c r="N307" s="56">
        <f>'Oversigt anlægsaktiv'!N307</f>
        <v>0</v>
      </c>
      <c r="O307" s="322" t="str">
        <f t="shared" si="12"/>
        <v>30081</v>
      </c>
      <c r="P307" s="322">
        <f t="shared" si="13"/>
        <v>1</v>
      </c>
      <c r="Q307" s="337" t="str">
        <f t="shared" si="14"/>
        <v>5</v>
      </c>
    </row>
    <row r="308" spans="1:17" x14ac:dyDescent="0.35">
      <c r="A308" s="320" t="str">
        <f>'Oversigt anlægsaktiv'!A308</f>
        <v>30553</v>
      </c>
      <c r="B308" t="str">
        <f>'Oversigt anlægsaktiv'!B308</f>
        <v>Elektrometer</v>
      </c>
      <c r="C308" t="str">
        <f>'Oversigt anlægsaktiv'!C308</f>
        <v>-</v>
      </c>
      <c r="D308" t="str">
        <f>'Oversigt anlægsaktiv'!D308</f>
        <v>Ron Hajrizaj</v>
      </c>
      <c r="E308" t="str">
        <f>'Oversigt anlægsaktiv'!E308</f>
        <v>7 ÅR</v>
      </c>
      <c r="F308" t="str">
        <f>'Oversigt anlægsaktiv'!F308</f>
        <v>42001 Institutsekretariat, IGT</v>
      </c>
      <c r="G308" t="str">
        <f>'Oversigt anlægsaktiv'!G308</f>
        <v>Campusvej 55, 5230 Odense M</v>
      </c>
      <c r="H308" t="str">
        <f>'Oversigt anlægsaktiv'!H308</f>
        <v>Ø10-510-0</v>
      </c>
      <c r="I308" t="str">
        <f>'Oversigt anlægsaktiv'!I308</f>
        <v>-</v>
      </c>
      <c r="J308" t="str">
        <f>'Oversigt anlægsaktiv'!J308</f>
        <v>PHDIBOS 100</v>
      </c>
      <c r="K308" t="str">
        <f>'Oversigt anlægsaktiv'!K308</f>
        <v>45002</v>
      </c>
      <c r="L308" s="312">
        <f>'Oversigt anlægsaktiv'!L308</f>
        <v>37415</v>
      </c>
      <c r="M308" s="56">
        <f>'Oversigt anlægsaktiv'!M308</f>
        <v>566250</v>
      </c>
      <c r="N308" s="56">
        <f>'Oversigt anlægsaktiv'!N308</f>
        <v>0</v>
      </c>
      <c r="O308" s="322" t="str">
        <f t="shared" si="12"/>
        <v>30553</v>
      </c>
      <c r="P308" s="322">
        <f t="shared" si="13"/>
        <v>0</v>
      </c>
      <c r="Q308" s="337" t="str">
        <f t="shared" si="14"/>
        <v>7</v>
      </c>
    </row>
    <row r="309" spans="1:17" x14ac:dyDescent="0.35">
      <c r="A309" s="320" t="str">
        <f>'Oversigt anlægsaktiv'!A309</f>
        <v>30554</v>
      </c>
      <c r="B309" t="str">
        <f>'Oversigt anlægsaktiv'!B309</f>
        <v>Røntgenapparatur</v>
      </c>
      <c r="C309" t="str">
        <f>'Oversigt anlægsaktiv'!C309</f>
        <v>-</v>
      </c>
      <c r="D309" t="str">
        <f>'Oversigt anlægsaktiv'!D309</f>
        <v>Ron Hajrizaj</v>
      </c>
      <c r="E309" t="str">
        <f>'Oversigt anlægsaktiv'!E309</f>
        <v>7 ÅR</v>
      </c>
      <c r="F309" t="str">
        <f>'Oversigt anlægsaktiv'!F309</f>
        <v>42001 Institutsekretariat, IGT</v>
      </c>
      <c r="G309" t="str">
        <f>'Oversigt anlægsaktiv'!G309</f>
        <v>Campusvej 55, 5230 Odense M</v>
      </c>
      <c r="H309" t="str">
        <f>'Oversigt anlægsaktiv'!H309</f>
        <v>Ø10-510-0</v>
      </c>
      <c r="I309" t="str">
        <f>'Oversigt anlægsaktiv'!I309</f>
        <v>-</v>
      </c>
      <c r="J309" t="str">
        <f>'Oversigt anlægsaktiv'!J309</f>
        <v>XR50/XRC-1000</v>
      </c>
      <c r="K309" t="str">
        <f>'Oversigt anlægsaktiv'!K309</f>
        <v>023+056</v>
      </c>
      <c r="L309" s="312">
        <f>'Oversigt anlægsaktiv'!L309</f>
        <v>37415</v>
      </c>
      <c r="M309" s="56">
        <f>'Oversigt anlægsaktiv'!M309</f>
        <v>171750</v>
      </c>
      <c r="N309" s="56">
        <f>'Oversigt anlægsaktiv'!N309</f>
        <v>0</v>
      </c>
      <c r="O309" s="322" t="str">
        <f t="shared" si="12"/>
        <v>30554</v>
      </c>
      <c r="P309" s="322">
        <f t="shared" si="13"/>
        <v>0</v>
      </c>
      <c r="Q309" s="337" t="str">
        <f t="shared" si="14"/>
        <v>7</v>
      </c>
    </row>
    <row r="310" spans="1:17" x14ac:dyDescent="0.35">
      <c r="A310" s="320" t="str">
        <f>'Oversigt anlægsaktiv'!A310</f>
        <v>30768</v>
      </c>
      <c r="B310" t="str">
        <f>'Oversigt anlægsaktiv'!B310</f>
        <v>Gasanalysator</v>
      </c>
      <c r="C310" t="str">
        <f>'Oversigt anlægsaktiv'!C310</f>
        <v>-</v>
      </c>
      <c r="D310" t="str">
        <f>'Oversigt anlægsaktiv'!D310</f>
        <v>Heidi Grøn Jensen</v>
      </c>
      <c r="E310" t="str">
        <f>'Oversigt anlægsaktiv'!E310</f>
        <v>7 ÅR</v>
      </c>
      <c r="F310" t="str">
        <f>'Oversigt anlægsaktiv'!F310</f>
        <v>30602 Nordcee</v>
      </c>
      <c r="G310" t="str">
        <f>'Oversigt anlægsaktiv'!G310</f>
        <v>Campusvej 55, 5230 Odense M</v>
      </c>
      <c r="H310" t="str">
        <f>'Oversigt anlægsaktiv'!H310</f>
        <v>V10-406d-0</v>
      </c>
      <c r="I310" t="str">
        <f>'Oversigt anlægsaktiv'!I310</f>
        <v>-</v>
      </c>
      <c r="J310" t="str">
        <f>'Oversigt anlægsaktiv'!J310</f>
        <v>Mr. Bubble</v>
      </c>
      <c r="K310" t="str">
        <f>'Oversigt anlægsaktiv'!K310</f>
        <v>-</v>
      </c>
      <c r="L310" s="312">
        <f>'Oversigt anlægsaktiv'!L310</f>
        <v>37574</v>
      </c>
      <c r="M310" s="56">
        <f>'Oversigt anlægsaktiv'!M310</f>
        <v>246891</v>
      </c>
      <c r="N310" s="56">
        <f>'Oversigt anlægsaktiv'!N310</f>
        <v>0</v>
      </c>
      <c r="O310" s="322" t="str">
        <f t="shared" si="12"/>
        <v>30768</v>
      </c>
      <c r="P310" s="322">
        <f t="shared" si="13"/>
        <v>0</v>
      </c>
      <c r="Q310" s="337" t="str">
        <f t="shared" si="14"/>
        <v>7</v>
      </c>
    </row>
    <row r="311" spans="1:17" x14ac:dyDescent="0.35">
      <c r="A311" s="320" t="str">
        <f>'Oversigt anlægsaktiv'!A311</f>
        <v>31102</v>
      </c>
      <c r="B311" t="str">
        <f>'Oversigt anlægsaktiv'!B311</f>
        <v>Synteseapperatur</v>
      </c>
      <c r="C311" t="str">
        <f>'Oversigt anlægsaktiv'!C311</f>
        <v>-</v>
      </c>
      <c r="D311" t="str">
        <f>'Oversigt anlægsaktiv'!D311</f>
        <v>Jens Skorstengaard Andersen</v>
      </c>
      <c r="E311" t="str">
        <f>'Oversigt anlægsaktiv'!E311</f>
        <v>7 ÅR</v>
      </c>
      <c r="F311" t="str">
        <f>'Oversigt anlægsaktiv'!F311</f>
        <v>31000 Institut for Biokemi og Molekylær Biologi</v>
      </c>
      <c r="G311" t="str">
        <f>'Oversigt anlægsaktiv'!G311</f>
        <v>Campusvej 55, 5230 Odense M</v>
      </c>
      <c r="H311" t="str">
        <f>'Oversigt anlægsaktiv'!H311</f>
        <v>cebi: v9-kælderrum fælles</v>
      </c>
      <c r="I311" t="str">
        <f>'Oversigt anlægsaktiv'!I311</f>
        <v>-</v>
      </c>
      <c r="J311" t="str">
        <f>'Oversigt anlægsaktiv'!J311</f>
        <v>RESPEP</v>
      </c>
      <c r="K311" t="str">
        <f>'Oversigt anlægsaktiv'!K311</f>
        <v>300D3R215</v>
      </c>
      <c r="L311" s="312">
        <f>'Oversigt anlægsaktiv'!L311</f>
        <v>37740</v>
      </c>
      <c r="M311" s="56">
        <f>'Oversigt anlægsaktiv'!M311</f>
        <v>241283</v>
      </c>
      <c r="N311" s="56">
        <f>'Oversigt anlægsaktiv'!N311</f>
        <v>0</v>
      </c>
      <c r="O311" s="322" t="str">
        <f t="shared" si="12"/>
        <v>31102</v>
      </c>
      <c r="P311" s="322">
        <f t="shared" si="13"/>
        <v>0</v>
      </c>
      <c r="Q311" s="337" t="str">
        <f t="shared" si="14"/>
        <v>7</v>
      </c>
    </row>
    <row r="312" spans="1:17" x14ac:dyDescent="0.35">
      <c r="A312" s="320" t="str">
        <f>'Oversigt anlægsaktiv'!A312</f>
        <v>31332</v>
      </c>
      <c r="B312" t="str">
        <f>'Oversigt anlægsaktiv'!B312</f>
        <v>GC-FID (Zeus)</v>
      </c>
      <c r="C312" t="str">
        <f>'Oversigt anlægsaktiv'!C312</f>
        <v>-</v>
      </c>
      <c r="D312" t="str">
        <f>'Oversigt anlægsaktiv'!D312</f>
        <v>Martin Worm-Leonhard</v>
      </c>
      <c r="E312" t="str">
        <f>'Oversigt anlægsaktiv'!E312</f>
        <v>7 ÅR</v>
      </c>
      <c r="F312" t="str">
        <f>'Oversigt anlægsaktiv'!F312</f>
        <v>13900 Retsmedicinsk Institut</v>
      </c>
      <c r="G312" t="str">
        <f>'Oversigt anlægsaktiv'!G312</f>
        <v>Campusvej 55, 5230 Odense M</v>
      </c>
      <c r="H312" t="str">
        <f>'Oversigt anlægsaktiv'!H312</f>
        <v>V15-909b-0</v>
      </c>
      <c r="I312" t="str">
        <f>'Oversigt anlægsaktiv'!I312</f>
        <v>Agilent</v>
      </c>
      <c r="J312" t="str">
        <f>'Oversigt anlægsaktiv'!J312</f>
        <v>-</v>
      </c>
      <c r="K312" t="str">
        <f>'Oversigt anlægsaktiv'!K312</f>
        <v>-</v>
      </c>
      <c r="L312" s="312">
        <f>'Oversigt anlægsaktiv'!L312</f>
        <v>37538</v>
      </c>
      <c r="M312" s="56">
        <f>'Oversigt anlægsaktiv'!M312</f>
        <v>139186</v>
      </c>
      <c r="N312" s="56">
        <f>'Oversigt anlægsaktiv'!N312</f>
        <v>0</v>
      </c>
      <c r="O312" s="322" t="str">
        <f t="shared" si="12"/>
        <v>31332</v>
      </c>
      <c r="P312" s="322">
        <f t="shared" si="13"/>
        <v>0</v>
      </c>
      <c r="Q312" s="337" t="str">
        <f t="shared" si="14"/>
        <v>7</v>
      </c>
    </row>
    <row r="313" spans="1:17" x14ac:dyDescent="0.35">
      <c r="A313" s="320" t="str">
        <f>'Oversigt anlægsaktiv'!A313</f>
        <v>31865</v>
      </c>
      <c r="B313" t="str">
        <f>'Oversigt anlægsaktiv'!B313</f>
        <v>Farvemaskine</v>
      </c>
      <c r="C313" t="str">
        <f>'Oversigt anlægsaktiv'!C313</f>
        <v>-</v>
      </c>
      <c r="D313" t="str">
        <f>'Oversigt anlægsaktiv'!D313</f>
        <v>Katrine Clement Kirkegaard</v>
      </c>
      <c r="E313" t="str">
        <f>'Oversigt anlægsaktiv'!E313</f>
        <v>7 ÅR</v>
      </c>
      <c r="F313" t="str">
        <f>'Oversigt anlægsaktiv'!F313</f>
        <v>30606 Økotoksikologi</v>
      </c>
      <c r="G313" t="str">
        <f>'Oversigt anlægsaktiv'!G313</f>
        <v>Campusvej 55, 5230 Odense M</v>
      </c>
      <c r="H313" t="str">
        <f>'Oversigt anlægsaktiv'!H313</f>
        <v>V11-501-2</v>
      </c>
      <c r="I313" t="str">
        <f>'Oversigt anlægsaktiv'!I313</f>
        <v>-</v>
      </c>
      <c r="J313" t="str">
        <f>'Oversigt anlægsaktiv'!J313</f>
        <v>-</v>
      </c>
      <c r="K313" t="str">
        <f>'Oversigt anlægsaktiv'!K313</f>
        <v>-</v>
      </c>
      <c r="L313" s="312">
        <f>'Oversigt anlægsaktiv'!L313</f>
        <v>37620</v>
      </c>
      <c r="M313" s="56">
        <f>'Oversigt anlægsaktiv'!M313</f>
        <v>206000</v>
      </c>
      <c r="N313" s="56">
        <f>'Oversigt anlægsaktiv'!N313</f>
        <v>0</v>
      </c>
      <c r="O313" s="322" t="str">
        <f t="shared" si="12"/>
        <v>31865</v>
      </c>
      <c r="P313" s="322">
        <f t="shared" si="13"/>
        <v>0</v>
      </c>
      <c r="Q313" s="337" t="str">
        <f t="shared" si="14"/>
        <v>7</v>
      </c>
    </row>
    <row r="314" spans="1:17" x14ac:dyDescent="0.35">
      <c r="A314" s="320" t="str">
        <f>'Oversigt anlægsaktiv'!A314</f>
        <v>31869</v>
      </c>
      <c r="B314" t="str">
        <f>'Oversigt anlægsaktiv'!B314</f>
        <v>Detektor-elektrokemisk</v>
      </c>
      <c r="C314" t="str">
        <f>'Oversigt anlægsaktiv'!C314</f>
        <v>-</v>
      </c>
      <c r="D314" t="str">
        <f>'Oversigt anlægsaktiv'!D314</f>
        <v>Heidi Grøn Jensen</v>
      </c>
      <c r="E314" t="str">
        <f>'Oversigt anlægsaktiv'!E314</f>
        <v>7 ÅR</v>
      </c>
      <c r="F314" t="str">
        <f>'Oversigt anlægsaktiv'!F314</f>
        <v>30602 Nordcee</v>
      </c>
      <c r="G314" t="str">
        <f>'Oversigt anlægsaktiv'!G314</f>
        <v>Campusvej 55, 5230 Odense M</v>
      </c>
      <c r="H314" t="str">
        <f>'Oversigt anlægsaktiv'!H314</f>
        <v>NordCEE V10-406d-0</v>
      </c>
      <c r="I314" t="str">
        <f>'Oversigt anlægsaktiv'!I314</f>
        <v>-</v>
      </c>
      <c r="J314" t="str">
        <f>'Oversigt anlægsaktiv'!J314</f>
        <v>Nox</v>
      </c>
      <c r="K314" t="str">
        <f>'Oversigt anlægsaktiv'!K314</f>
        <v>-</v>
      </c>
      <c r="L314" s="312">
        <f>'Oversigt anlægsaktiv'!L314</f>
        <v>37289</v>
      </c>
      <c r="M314" s="56">
        <f>'Oversigt anlægsaktiv'!M314</f>
        <v>124000</v>
      </c>
      <c r="N314" s="56">
        <f>'Oversigt anlægsaktiv'!N314</f>
        <v>0</v>
      </c>
      <c r="O314" s="322" t="str">
        <f t="shared" si="12"/>
        <v>31869</v>
      </c>
      <c r="P314" s="322">
        <f t="shared" si="13"/>
        <v>0</v>
      </c>
      <c r="Q314" s="337" t="str">
        <f t="shared" si="14"/>
        <v>7</v>
      </c>
    </row>
    <row r="315" spans="1:17" x14ac:dyDescent="0.35">
      <c r="A315" s="320" t="str">
        <f>'Oversigt anlægsaktiv'!A315</f>
        <v>31875</v>
      </c>
      <c r="B315" t="str">
        <f>'Oversigt anlægsaktiv'!B315</f>
        <v>HPLC-Udstyr</v>
      </c>
      <c r="C315" t="str">
        <f>'Oversigt anlægsaktiv'!C315</f>
        <v>-</v>
      </c>
      <c r="D315" t="str">
        <f>'Oversigt anlægsaktiv'!D315</f>
        <v>Peter Højrup</v>
      </c>
      <c r="E315" t="str">
        <f>'Oversigt anlægsaktiv'!E315</f>
        <v>7 ÅR</v>
      </c>
      <c r="F315" t="str">
        <f>'Oversigt anlægsaktiv'!F315</f>
        <v>31000 Institut for Biokemi og Molekylær Biologi</v>
      </c>
      <c r="G315" t="str">
        <f>'Oversigt anlægsaktiv'!G315</f>
        <v>Campusvej 55, 5230 Odense M</v>
      </c>
      <c r="H315" t="str">
        <f>'Oversigt anlægsaktiv'!H315</f>
        <v>PRG, depot/råkælder</v>
      </c>
      <c r="I315" t="str">
        <f>'Oversigt anlægsaktiv'!I315</f>
        <v>LC packings</v>
      </c>
      <c r="J315" t="str">
        <f>'Oversigt anlægsaktiv'!J315</f>
        <v>PROBOT</v>
      </c>
      <c r="K315" t="str">
        <f>'Oversigt anlægsaktiv'!K315</f>
        <v>-</v>
      </c>
      <c r="L315" s="312">
        <f>'Oversigt anlægsaktiv'!L315</f>
        <v>37388</v>
      </c>
      <c r="M315" s="56">
        <f>'Oversigt anlægsaktiv'!M315</f>
        <v>220000</v>
      </c>
      <c r="N315" s="56">
        <f>'Oversigt anlægsaktiv'!N315</f>
        <v>0</v>
      </c>
      <c r="O315" s="322" t="str">
        <f t="shared" si="12"/>
        <v>31875</v>
      </c>
      <c r="P315" s="322">
        <f t="shared" si="13"/>
        <v>0</v>
      </c>
      <c r="Q315" s="337" t="str">
        <f t="shared" si="14"/>
        <v>7</v>
      </c>
    </row>
    <row r="316" spans="1:17" x14ac:dyDescent="0.35">
      <c r="A316" s="320" t="str">
        <f>'Oversigt anlægsaktiv'!A316</f>
        <v>31892</v>
      </c>
      <c r="B316" t="str">
        <f>'Oversigt anlægsaktiv'!B316</f>
        <v>HPLC-Udstyr</v>
      </c>
      <c r="C316" t="str">
        <f>'Oversigt anlægsaktiv'!C316</f>
        <v>-</v>
      </c>
      <c r="D316" t="str">
        <f>'Oversigt anlægsaktiv'!D316</f>
        <v>Christer Stenby Ejsing</v>
      </c>
      <c r="E316" t="str">
        <f>'Oversigt anlægsaktiv'!E316</f>
        <v>7 ÅR</v>
      </c>
      <c r="F316" t="str">
        <f>'Oversigt anlægsaktiv'!F316</f>
        <v>31000 Institut for Biokemi og Molekylær Biologi</v>
      </c>
      <c r="G316" t="str">
        <f>'Oversigt anlægsaktiv'!G316</f>
        <v>Campusvej 55, 5230 Odense M</v>
      </c>
      <c r="H316" t="str">
        <f>'Oversigt anlægsaktiv'!H316</f>
        <v>LIPID-MS: CSE LAB V10-508B-1</v>
      </c>
      <c r="I316" t="str">
        <f>'Oversigt anlægsaktiv'!I316</f>
        <v>Dionex Corp.</v>
      </c>
      <c r="J316" t="str">
        <f>'Oversigt anlægsaktiv'!J316</f>
        <v>-</v>
      </c>
      <c r="K316" t="str">
        <f>'Oversigt anlægsaktiv'!K316</f>
        <v>-</v>
      </c>
      <c r="L316" s="312">
        <f>'Oversigt anlægsaktiv'!L316</f>
        <v>37700</v>
      </c>
      <c r="M316" s="56">
        <f>'Oversigt anlægsaktiv'!M316</f>
        <v>470000</v>
      </c>
      <c r="N316" s="56">
        <f>'Oversigt anlægsaktiv'!N316</f>
        <v>0</v>
      </c>
      <c r="O316" s="322" t="str">
        <f t="shared" si="12"/>
        <v>31892</v>
      </c>
      <c r="P316" s="322">
        <f t="shared" si="13"/>
        <v>0</v>
      </c>
      <c r="Q316" s="337" t="str">
        <f t="shared" si="14"/>
        <v>7</v>
      </c>
    </row>
    <row r="317" spans="1:17" x14ac:dyDescent="0.35">
      <c r="A317" s="320" t="str">
        <f>'Oversigt anlægsaktiv'!A317</f>
        <v>31948</v>
      </c>
      <c r="B317" t="str">
        <f>'Oversigt anlægsaktiv'!B317</f>
        <v>Mikroskop</v>
      </c>
      <c r="C317" t="str">
        <f>'Oversigt anlægsaktiv'!C317</f>
        <v>-</v>
      </c>
      <c r="D317" t="str">
        <f>'Oversigt anlægsaktiv'!D317</f>
        <v>Morten Meyer</v>
      </c>
      <c r="E317" t="str">
        <f>'Oversigt anlægsaktiv'!E317</f>
        <v>7 ÅR</v>
      </c>
      <c r="F317" t="str">
        <f>'Oversigt anlægsaktiv'!F317</f>
        <v>10200 Institut for Molekylær Medicin</v>
      </c>
      <c r="G317" t="str">
        <f>'Oversigt anlægsaktiv'!G317</f>
        <v>Campusvej 55, 5230 Odense M</v>
      </c>
      <c r="H317" t="str">
        <f>'Oversigt anlægsaktiv'!H317</f>
        <v>V17-700a-2</v>
      </c>
      <c r="I317" t="str">
        <f>'Oversigt anlægsaktiv'!I317</f>
        <v>-</v>
      </c>
      <c r="J317" t="str">
        <f>'Oversigt anlægsaktiv'!J317</f>
        <v>DMLB2</v>
      </c>
      <c r="K317" t="str">
        <f>'Oversigt anlægsaktiv'!K317</f>
        <v>-</v>
      </c>
      <c r="L317" s="312">
        <f>'Oversigt anlægsaktiv'!L317</f>
        <v>37868</v>
      </c>
      <c r="M317" s="56">
        <f>'Oversigt anlægsaktiv'!M317</f>
        <v>139990</v>
      </c>
      <c r="N317" s="56">
        <f>'Oversigt anlægsaktiv'!N317</f>
        <v>0</v>
      </c>
      <c r="O317" s="322" t="str">
        <f t="shared" si="12"/>
        <v>31948</v>
      </c>
      <c r="P317" s="322">
        <f t="shared" si="13"/>
        <v>0</v>
      </c>
      <c r="Q317" s="337" t="str">
        <f t="shared" si="14"/>
        <v>7</v>
      </c>
    </row>
    <row r="318" spans="1:17" x14ac:dyDescent="0.35">
      <c r="A318" s="320" t="str">
        <f>'Oversigt anlægsaktiv'!A318</f>
        <v>31983</v>
      </c>
      <c r="B318" t="str">
        <f>'Oversigt anlægsaktiv'!B318</f>
        <v>HPLC-Udstyr</v>
      </c>
      <c r="C318" t="str">
        <f>'Oversigt anlægsaktiv'!C318</f>
        <v>-</v>
      </c>
      <c r="D318" t="str">
        <f>'Oversigt anlægsaktiv'!D318</f>
        <v>Mette Søndergaard</v>
      </c>
      <c r="E318" t="str">
        <f>'Oversigt anlægsaktiv'!E318</f>
        <v>7 ÅR</v>
      </c>
      <c r="F318" t="str">
        <f>'Oversigt anlægsaktiv'!F318</f>
        <v>30500 Institut for Fysik, Kemi og Farmaci</v>
      </c>
      <c r="G318" t="str">
        <f>'Oversigt anlægsaktiv'!G318</f>
        <v>Campusvej 55, 5230 Odense M</v>
      </c>
      <c r="H318" t="str">
        <f>'Oversigt anlægsaktiv'!H318</f>
        <v>Ø11-411-1</v>
      </c>
      <c r="I318" t="str">
        <f>'Oversigt anlægsaktiv'!I318</f>
        <v>-</v>
      </c>
      <c r="J318" t="str">
        <f>'Oversigt anlægsaktiv'!J318</f>
        <v>241860-7000</v>
      </c>
      <c r="K318" t="str">
        <f>'Oversigt anlægsaktiv'!K318</f>
        <v>1442-068</v>
      </c>
      <c r="L318" s="312">
        <f>'Oversigt anlægsaktiv'!L318</f>
        <v>37706</v>
      </c>
      <c r="M318" s="56">
        <f>'Oversigt anlægsaktiv'!M318</f>
        <v>148230</v>
      </c>
      <c r="N318" s="56">
        <f>'Oversigt anlægsaktiv'!N318</f>
        <v>0</v>
      </c>
      <c r="O318" s="322" t="str">
        <f t="shared" si="12"/>
        <v>31983</v>
      </c>
      <c r="P318" s="322">
        <f t="shared" si="13"/>
        <v>0</v>
      </c>
      <c r="Q318" s="337" t="str">
        <f t="shared" si="14"/>
        <v>7</v>
      </c>
    </row>
    <row r="319" spans="1:17" x14ac:dyDescent="0.35">
      <c r="A319" s="320" t="str">
        <f>'Oversigt anlægsaktiv'!A319</f>
        <v>32352</v>
      </c>
      <c r="B319" t="str">
        <f>'Oversigt anlægsaktiv'!B319</f>
        <v>Doserapparat</v>
      </c>
      <c r="C319" t="str">
        <f>'Oversigt anlægsaktiv'!C319</f>
        <v>-</v>
      </c>
      <c r="D319" t="str">
        <f>'Oversigt anlægsaktiv'!D319</f>
        <v>Tina Kronborg</v>
      </c>
      <c r="E319" t="str">
        <f>'Oversigt anlægsaktiv'!E319</f>
        <v>7 ÅR</v>
      </c>
      <c r="F319" t="str">
        <f>'Oversigt anlægsaktiv'!F319</f>
        <v>31000 Institut for Biokemi og Molekylær Biologi</v>
      </c>
      <c r="G319" t="str">
        <f>'Oversigt anlægsaktiv'!G319</f>
        <v>Campusvej 55, 5230 Odense M</v>
      </c>
      <c r="H319" t="str">
        <f>'Oversigt anlægsaktiv'!H319</f>
        <v>Mikro: v17-603a-2</v>
      </c>
      <c r="I319" t="str">
        <f>'Oversigt anlægsaktiv'!I319</f>
        <v>-</v>
      </c>
      <c r="J319" t="str">
        <f>'Oversigt anlægsaktiv'!J319</f>
        <v>Petrimat/technomat</v>
      </c>
      <c r="K319" t="str">
        <f>'Oversigt anlægsaktiv'!K319</f>
        <v>-</v>
      </c>
      <c r="L319" s="312">
        <f>'Oversigt anlægsaktiv'!L319</f>
        <v>37698</v>
      </c>
      <c r="M319" s="56">
        <f>'Oversigt anlægsaktiv'!M319</f>
        <v>134175</v>
      </c>
      <c r="N319" s="56">
        <f>'Oversigt anlægsaktiv'!N319</f>
        <v>0</v>
      </c>
      <c r="O319" s="322" t="str">
        <f t="shared" si="12"/>
        <v>32352</v>
      </c>
      <c r="P319" s="322">
        <f t="shared" si="13"/>
        <v>0</v>
      </c>
      <c r="Q319" s="337" t="str">
        <f t="shared" si="14"/>
        <v>7</v>
      </c>
    </row>
    <row r="320" spans="1:17" x14ac:dyDescent="0.35">
      <c r="A320" s="320" t="str">
        <f>'Oversigt anlægsaktiv'!A320</f>
        <v>32403</v>
      </c>
      <c r="B320" t="str">
        <f>'Oversigt anlægsaktiv'!B320</f>
        <v>Laser</v>
      </c>
      <c r="C320" t="str">
        <f>'Oversigt anlægsaktiv'!C320</f>
        <v>-</v>
      </c>
      <c r="D320" t="str">
        <f>'Oversigt anlægsaktiv'!D320</f>
        <v>Jonathan Brewer</v>
      </c>
      <c r="E320" t="str">
        <f>'Oversigt anlægsaktiv'!E320</f>
        <v>7 ÅR</v>
      </c>
      <c r="F320" t="str">
        <f>'Oversigt anlægsaktiv'!F320</f>
        <v>30500 Institut for Fysik, Kemi og Farmaci</v>
      </c>
      <c r="G320" t="str">
        <f>'Oversigt anlægsaktiv'!G320</f>
        <v>Campusvej 55, 5230 Odense M</v>
      </c>
      <c r="H320" t="str">
        <f>'Oversigt anlægsaktiv'!H320</f>
        <v>V12-603a-0</v>
      </c>
      <c r="I320" t="str">
        <f>'Oversigt anlægsaktiv'!I320</f>
        <v>-</v>
      </c>
      <c r="J320" t="str">
        <f>'Oversigt anlægsaktiv'!J320</f>
        <v>Maitai AXUPRX</v>
      </c>
      <c r="K320" t="str">
        <f>'Oversigt anlægsaktiv'!K320</f>
        <v>1118</v>
      </c>
      <c r="L320" s="312">
        <f>'Oversigt anlægsaktiv'!L320</f>
        <v>37802</v>
      </c>
      <c r="M320" s="56">
        <f>'Oversigt anlægsaktiv'!M320</f>
        <v>1309420</v>
      </c>
      <c r="N320" s="56">
        <f>'Oversigt anlægsaktiv'!N320</f>
        <v>0</v>
      </c>
      <c r="O320" s="322" t="str">
        <f t="shared" si="12"/>
        <v>32403</v>
      </c>
      <c r="P320" s="322">
        <f t="shared" si="13"/>
        <v>0</v>
      </c>
      <c r="Q320" s="337" t="str">
        <f t="shared" si="14"/>
        <v>7</v>
      </c>
    </row>
    <row r="321" spans="1:17" x14ac:dyDescent="0.35">
      <c r="A321" s="320" t="str">
        <f>'Oversigt anlægsaktiv'!A321</f>
        <v>33198</v>
      </c>
      <c r="B321" t="str">
        <f>'Oversigt anlægsaktiv'!B321</f>
        <v>Vakuumpumpe</v>
      </c>
      <c r="C321" t="str">
        <f>'Oversigt anlægsaktiv'!C321</f>
        <v>-</v>
      </c>
      <c r="D321" t="str">
        <f>'Oversigt anlægsaktiv'!D321</f>
        <v>Ron Hajrizaj</v>
      </c>
      <c r="E321" t="str">
        <f>'Oversigt anlægsaktiv'!E321</f>
        <v>7 ÅR</v>
      </c>
      <c r="F321" t="str">
        <f>'Oversigt anlægsaktiv'!F321</f>
        <v>42001 Institutsekretariat, IGT</v>
      </c>
      <c r="G321" t="str">
        <f>'Oversigt anlægsaktiv'!G321</f>
        <v>Campusvej 55, 5230 Odense M</v>
      </c>
      <c r="H321" t="str">
        <f>'Oversigt anlægsaktiv'!H321</f>
        <v>Ø10-510-0</v>
      </c>
      <c r="I321" t="str">
        <f>'Oversigt anlægsaktiv'!I321</f>
        <v>-</v>
      </c>
      <c r="J321" t="str">
        <f>'Oversigt anlægsaktiv'!J321</f>
        <v>220 ion pumpe</v>
      </c>
      <c r="K321" t="str">
        <f>'Oversigt anlægsaktiv'!K321</f>
        <v>-</v>
      </c>
      <c r="L321" s="312">
        <f>'Oversigt anlægsaktiv'!L321</f>
        <v>37761</v>
      </c>
      <c r="M321" s="56">
        <f>'Oversigt anlægsaktiv'!M321</f>
        <v>343575</v>
      </c>
      <c r="N321" s="56">
        <f>'Oversigt anlægsaktiv'!N321</f>
        <v>0</v>
      </c>
      <c r="O321" s="322" t="str">
        <f t="shared" si="12"/>
        <v>33198</v>
      </c>
      <c r="P321" s="322">
        <f t="shared" si="13"/>
        <v>0</v>
      </c>
      <c r="Q321" s="337" t="str">
        <f t="shared" si="14"/>
        <v>7</v>
      </c>
    </row>
    <row r="322" spans="1:17" x14ac:dyDescent="0.35">
      <c r="A322" s="320" t="str">
        <f>'Oversigt anlægsaktiv'!A322</f>
        <v>33462</v>
      </c>
      <c r="B322" t="str">
        <f>'Oversigt anlægsaktiv'!B322</f>
        <v>Laser Microsurgery System</v>
      </c>
      <c r="C322" t="str">
        <f>'Oversigt anlægsaktiv'!C322</f>
        <v>-</v>
      </c>
      <c r="D322" t="str">
        <f>'Oversigt anlægsaktiv'!D322</f>
        <v>Adelina Rogowska-Wrzesinska</v>
      </c>
      <c r="E322" t="str">
        <f>'Oversigt anlægsaktiv'!E322</f>
        <v>7 ÅR</v>
      </c>
      <c r="F322" t="str">
        <f>'Oversigt anlægsaktiv'!F322</f>
        <v>31000 Institut for Biokemi og Molekylær Biologi</v>
      </c>
      <c r="G322" t="str">
        <f>'Oversigt anlægsaktiv'!G322</f>
        <v>Campusvej 55, 5230 Odense M</v>
      </c>
      <c r="H322" t="str">
        <f>'Oversigt anlægsaktiv'!H322</f>
        <v>PRG: V16-412-0</v>
      </c>
      <c r="I322" t="str">
        <f>'Oversigt anlægsaktiv'!I322</f>
        <v>-</v>
      </c>
      <c r="J322" t="str">
        <f>'Oversigt anlægsaktiv'!J322</f>
        <v>-</v>
      </c>
      <c r="K322" t="str">
        <f>'Oversigt anlægsaktiv'!K322</f>
        <v>TCEL</v>
      </c>
      <c r="L322" s="312">
        <f>'Oversigt anlægsaktiv'!L322</f>
        <v>38014</v>
      </c>
      <c r="M322" s="56">
        <f>'Oversigt anlægsaktiv'!M322</f>
        <v>2300000</v>
      </c>
      <c r="N322" s="56">
        <f>'Oversigt anlægsaktiv'!N322</f>
        <v>0</v>
      </c>
      <c r="O322" s="322" t="str">
        <f t="shared" si="12"/>
        <v>33462</v>
      </c>
      <c r="P322" s="322">
        <f t="shared" si="13"/>
        <v>0</v>
      </c>
      <c r="Q322" s="337" t="str">
        <f t="shared" si="14"/>
        <v>7</v>
      </c>
    </row>
    <row r="323" spans="1:17" x14ac:dyDescent="0.35">
      <c r="A323" s="320" t="str">
        <f>'Oversigt anlægsaktiv'!A323</f>
        <v>33693</v>
      </c>
      <c r="B323" t="str">
        <f>'Oversigt anlægsaktiv'!B323</f>
        <v>Autoklave</v>
      </c>
      <c r="C323" t="str">
        <f>'Oversigt anlægsaktiv'!C323</f>
        <v>-</v>
      </c>
      <c r="D323" t="str">
        <f>'Oversigt anlægsaktiv'!D323</f>
        <v>Bente Frost Holbech</v>
      </c>
      <c r="E323" t="str">
        <f>'Oversigt anlægsaktiv'!E323</f>
        <v>7 ÅR</v>
      </c>
      <c r="F323" t="str">
        <f>'Oversigt anlægsaktiv'!F323</f>
        <v>30606 Økotoksikologi</v>
      </c>
      <c r="G323" t="str">
        <f>'Oversigt anlægsaktiv'!G323</f>
        <v>Campusvej 55, 5230 Odense M</v>
      </c>
      <c r="H323" t="str">
        <f>'Oversigt anlægsaktiv'!H323</f>
        <v>V16-510a-1</v>
      </c>
      <c r="I323" t="str">
        <f>'Oversigt anlægsaktiv'!I323</f>
        <v>-</v>
      </c>
      <c r="J323" t="str">
        <f>'Oversigt anlægsaktiv'!J323</f>
        <v>-</v>
      </c>
      <c r="K323" t="str">
        <f>'Oversigt anlægsaktiv'!K323</f>
        <v>-</v>
      </c>
      <c r="L323" s="312">
        <f>'Oversigt anlægsaktiv'!L323</f>
        <v>37998</v>
      </c>
      <c r="M323" s="56">
        <f>'Oversigt anlægsaktiv'!M323</f>
        <v>125442</v>
      </c>
      <c r="N323" s="56">
        <f>'Oversigt anlægsaktiv'!N323</f>
        <v>0</v>
      </c>
      <c r="O323" s="322" t="str">
        <f t="shared" si="12"/>
        <v>33693</v>
      </c>
      <c r="P323" s="322">
        <f t="shared" si="13"/>
        <v>0</v>
      </c>
      <c r="Q323" s="337" t="str">
        <f t="shared" si="14"/>
        <v>7</v>
      </c>
    </row>
    <row r="324" spans="1:17" x14ac:dyDescent="0.35">
      <c r="A324" s="320" t="str">
        <f>'Oversigt anlægsaktiv'!A324</f>
        <v>34234</v>
      </c>
      <c r="B324" t="str">
        <f>'Oversigt anlægsaktiv'!B324</f>
        <v>HPLC-Udstyr UV spektrometer</v>
      </c>
      <c r="C324" t="str">
        <f>'Oversigt anlægsaktiv'!C324</f>
        <v>-</v>
      </c>
      <c r="D324" t="str">
        <f>'Oversigt anlægsaktiv'!D324</f>
        <v>Stefan Vogel</v>
      </c>
      <c r="E324" t="str">
        <f>'Oversigt anlægsaktiv'!E324</f>
        <v>7 ÅR</v>
      </c>
      <c r="F324" t="str">
        <f>'Oversigt anlægsaktiv'!F324</f>
        <v>30500 Institut for Fysik, Kemi og Farmaci</v>
      </c>
      <c r="G324" t="str">
        <f>'Oversigt anlægsaktiv'!G324</f>
        <v>Campusvej 55, 5230 Odense M</v>
      </c>
      <c r="H324" t="str">
        <f>'Oversigt anlægsaktiv'!H324</f>
        <v>Ø10-412-1</v>
      </c>
      <c r="I324" t="str">
        <f>'Oversigt anlægsaktiv'!I324</f>
        <v>-</v>
      </c>
      <c r="J324" t="str">
        <f>'Oversigt anlægsaktiv'!J324</f>
        <v>LS55</v>
      </c>
      <c r="K324" t="str">
        <f>'Oversigt anlægsaktiv'!K324</f>
        <v>69155</v>
      </c>
      <c r="L324" s="312">
        <f>'Oversigt anlægsaktiv'!L324</f>
        <v>37827</v>
      </c>
      <c r="M324" s="56">
        <f>'Oversigt anlægsaktiv'!M324</f>
        <v>230322</v>
      </c>
      <c r="N324" s="56">
        <f>'Oversigt anlægsaktiv'!N324</f>
        <v>0</v>
      </c>
      <c r="O324" s="322" t="str">
        <f t="shared" si="12"/>
        <v>34234</v>
      </c>
      <c r="P324" s="322">
        <f t="shared" si="13"/>
        <v>0</v>
      </c>
      <c r="Q324" s="337" t="str">
        <f t="shared" si="14"/>
        <v>7</v>
      </c>
    </row>
    <row r="325" spans="1:17" x14ac:dyDescent="0.35">
      <c r="A325" s="320" t="str">
        <f>'Oversigt anlægsaktiv'!A325</f>
        <v>34235</v>
      </c>
      <c r="B325" t="str">
        <f>'Oversigt anlægsaktiv'!B325</f>
        <v>DNA-Udstyr UV spektrometer</v>
      </c>
      <c r="C325" t="str">
        <f>'Oversigt anlægsaktiv'!C325</f>
        <v>-</v>
      </c>
      <c r="D325" t="str">
        <f>'Oversigt anlægsaktiv'!D325</f>
        <v>Stefan Vogel</v>
      </c>
      <c r="E325" t="str">
        <f>'Oversigt anlægsaktiv'!E325</f>
        <v>7 ÅR</v>
      </c>
      <c r="F325" t="str">
        <f>'Oversigt anlægsaktiv'!F325</f>
        <v>30500 Institut for Fysik, Kemi og Farmaci</v>
      </c>
      <c r="G325" t="str">
        <f>'Oversigt anlægsaktiv'!G325</f>
        <v>Campusvej 55, 5230 Odense M</v>
      </c>
      <c r="H325" t="str">
        <f>'Oversigt anlægsaktiv'!H325</f>
        <v>Ø10-412-1</v>
      </c>
      <c r="I325" t="str">
        <f>'Oversigt anlægsaktiv'!I325</f>
        <v>-</v>
      </c>
      <c r="J325" t="str">
        <f>'Oversigt anlægsaktiv'!J325</f>
        <v>Lambda 35</v>
      </c>
      <c r="K325" t="str">
        <f>'Oversigt anlægsaktiv'!K325</f>
        <v>101N3071003</v>
      </c>
      <c r="L325" s="312">
        <f>'Oversigt anlægsaktiv'!L325</f>
        <v>37827</v>
      </c>
      <c r="M325" s="56">
        <f>'Oversigt anlægsaktiv'!M325</f>
        <v>146580</v>
      </c>
      <c r="N325" s="56">
        <f>'Oversigt anlægsaktiv'!N325</f>
        <v>0</v>
      </c>
      <c r="O325" s="322" t="str">
        <f t="shared" si="12"/>
        <v>34235</v>
      </c>
      <c r="P325" s="322">
        <f t="shared" si="13"/>
        <v>0</v>
      </c>
      <c r="Q325" s="337" t="str">
        <f t="shared" si="14"/>
        <v>7</v>
      </c>
    </row>
    <row r="326" spans="1:17" x14ac:dyDescent="0.35">
      <c r="A326" s="320" t="str">
        <f>'Oversigt anlægsaktiv'!A326</f>
        <v>34593</v>
      </c>
      <c r="B326" t="str">
        <f>'Oversigt anlægsaktiv'!B326</f>
        <v>Mikroskop</v>
      </c>
      <c r="C326" t="str">
        <f>'Oversigt anlægsaktiv'!C326</f>
        <v>-</v>
      </c>
      <c r="D326" t="str">
        <f>'Oversigt anlægsaktiv'!D326</f>
        <v>Morten Meyer</v>
      </c>
      <c r="E326" t="str">
        <f>'Oversigt anlægsaktiv'!E326</f>
        <v>7 ÅR</v>
      </c>
      <c r="F326" t="str">
        <f>'Oversigt anlægsaktiv'!F326</f>
        <v>10200 Institut for Molekylær Medicin</v>
      </c>
      <c r="G326" t="str">
        <f>'Oversigt anlægsaktiv'!G326</f>
        <v>Campusvej 55, 5230 Odense M</v>
      </c>
      <c r="H326" t="str">
        <f>'Oversigt anlægsaktiv'!H326</f>
        <v>V17-700a-2</v>
      </c>
      <c r="I326" t="str">
        <f>'Oversigt anlægsaktiv'!I326</f>
        <v>-</v>
      </c>
      <c r="J326" t="str">
        <f>'Oversigt anlægsaktiv'!J326</f>
        <v>DMIL</v>
      </c>
      <c r="K326" t="str">
        <f>'Oversigt anlægsaktiv'!K326</f>
        <v>-</v>
      </c>
      <c r="L326" s="312">
        <f>'Oversigt anlægsaktiv'!L326</f>
        <v>38159</v>
      </c>
      <c r="M326" s="56">
        <f>'Oversigt anlægsaktiv'!M326</f>
        <v>111300</v>
      </c>
      <c r="N326" s="56">
        <f>'Oversigt anlægsaktiv'!N326</f>
        <v>0</v>
      </c>
      <c r="O326" s="322" t="str">
        <f t="shared" si="12"/>
        <v>34593</v>
      </c>
      <c r="P326" s="322">
        <f t="shared" si="13"/>
        <v>0</v>
      </c>
      <c r="Q326" s="337" t="str">
        <f t="shared" si="14"/>
        <v>7</v>
      </c>
    </row>
    <row r="327" spans="1:17" x14ac:dyDescent="0.35">
      <c r="A327" s="320" t="str">
        <f>'Oversigt anlægsaktiv'!A327</f>
        <v>34739</v>
      </c>
      <c r="B327" t="str">
        <f>'Oversigt anlægsaktiv'!B327</f>
        <v>Mikroskop</v>
      </c>
      <c r="C327" t="str">
        <f>'Oversigt anlægsaktiv'!C327</f>
        <v>-</v>
      </c>
      <c r="D327" t="str">
        <f>'Oversigt anlægsaktiv'!D327</f>
        <v>Adam Cohen Simonsen</v>
      </c>
      <c r="E327" t="str">
        <f>'Oversigt anlægsaktiv'!E327</f>
        <v>7 ÅR</v>
      </c>
      <c r="F327" t="str">
        <f>'Oversigt anlægsaktiv'!F327</f>
        <v>30500 Institut for Fysik, Kemi og Farmaci</v>
      </c>
      <c r="G327" t="str">
        <f>'Oversigt anlægsaktiv'!G327</f>
        <v>Campusvej 55, 5230 Odense M</v>
      </c>
      <c r="H327" t="str">
        <f>'Oversigt anlægsaktiv'!H327</f>
        <v>V9-605a-0</v>
      </c>
      <c r="I327" t="str">
        <f>'Oversigt anlægsaktiv'!I327</f>
        <v>-</v>
      </c>
      <c r="J327" t="str">
        <f>'Oversigt anlægsaktiv'!J327</f>
        <v>10-100</v>
      </c>
      <c r="K327" t="str">
        <f>'Oversigt anlægsaktiv'!K327</f>
        <v>301-0000196</v>
      </c>
      <c r="L327" s="312">
        <f>'Oversigt anlægsaktiv'!L327</f>
        <v>37174</v>
      </c>
      <c r="M327" s="56">
        <f>'Oversigt anlægsaktiv'!M327</f>
        <v>1040020</v>
      </c>
      <c r="N327" s="56">
        <f>'Oversigt anlægsaktiv'!N327</f>
        <v>0</v>
      </c>
      <c r="O327" s="322" t="str">
        <f t="shared" si="12"/>
        <v>34739</v>
      </c>
      <c r="P327" s="322">
        <f t="shared" si="13"/>
        <v>0</v>
      </c>
      <c r="Q327" s="337" t="str">
        <f t="shared" si="14"/>
        <v>7</v>
      </c>
    </row>
    <row r="328" spans="1:17" x14ac:dyDescent="0.35">
      <c r="A328" s="320" t="str">
        <f>'Oversigt anlægsaktiv'!A328</f>
        <v>35160</v>
      </c>
      <c r="B328" t="str">
        <f>'Oversigt anlægsaktiv'!B328</f>
        <v>HPLC-Udstyr</v>
      </c>
      <c r="C328" t="str">
        <f>'Oversigt anlægsaktiv'!C328</f>
        <v>-</v>
      </c>
      <c r="D328" t="str">
        <f>'Oversigt anlægsaktiv'!D328</f>
        <v>Stefan Vogel</v>
      </c>
      <c r="E328" t="str">
        <f>'Oversigt anlægsaktiv'!E328</f>
        <v>7 ÅR</v>
      </c>
      <c r="F328" t="str">
        <f>'Oversigt anlægsaktiv'!F328</f>
        <v>30500 Institut for Fysik, Kemi og Farmaci</v>
      </c>
      <c r="G328" t="str">
        <f>'Oversigt anlægsaktiv'!G328</f>
        <v>Campusvej 55, 5230 Odense M</v>
      </c>
      <c r="H328" t="str">
        <f>'Oversigt anlægsaktiv'!H328</f>
        <v>Ø11-411-1</v>
      </c>
      <c r="I328" t="str">
        <f>'Oversigt anlægsaktiv'!I328</f>
        <v>-</v>
      </c>
      <c r="J328" t="str">
        <f>'Oversigt anlægsaktiv'!J328</f>
        <v>WAT062710</v>
      </c>
      <c r="K328" t="str">
        <f>'Oversigt anlægsaktiv'!K328</f>
        <v>B046CE357T</v>
      </c>
      <c r="L328" s="312">
        <f>'Oversigt anlægsaktiv'!L328</f>
        <v>38133</v>
      </c>
      <c r="M328" s="56">
        <f>'Oversigt anlægsaktiv'!M328</f>
        <v>344322</v>
      </c>
      <c r="N328" s="56">
        <f>'Oversigt anlægsaktiv'!N328</f>
        <v>0</v>
      </c>
      <c r="O328" s="322" t="str">
        <f t="shared" si="12"/>
        <v>35160</v>
      </c>
      <c r="P328" s="322">
        <f t="shared" si="13"/>
        <v>0</v>
      </c>
      <c r="Q328" s="337" t="str">
        <f t="shared" si="14"/>
        <v>7</v>
      </c>
    </row>
    <row r="329" spans="1:17" x14ac:dyDescent="0.35">
      <c r="A329" s="320" t="str">
        <f>'Oversigt anlægsaktiv'!A329</f>
        <v>35294</v>
      </c>
      <c r="B329" t="str">
        <f>'Oversigt anlægsaktiv'!B329</f>
        <v>Mikroskop</v>
      </c>
      <c r="C329" t="str">
        <f>'Oversigt anlægsaktiv'!C329</f>
        <v>-</v>
      </c>
      <c r="D329" t="str">
        <f>'Oversigt anlægsaktiv'!D329</f>
        <v>Adam Cohen Simonsen</v>
      </c>
      <c r="E329" t="str">
        <f>'Oversigt anlægsaktiv'!E329</f>
        <v>7 ÅR</v>
      </c>
      <c r="F329" t="str">
        <f>'Oversigt anlægsaktiv'!F329</f>
        <v>30500 Institut for Fysik, Kemi og Farmaci</v>
      </c>
      <c r="G329" t="str">
        <f>'Oversigt anlægsaktiv'!G329</f>
        <v>Campusvej 55, 5230 Odense M</v>
      </c>
      <c r="H329" t="str">
        <f>'Oversigt anlægsaktiv'!H329</f>
        <v>V10-601-a</v>
      </c>
      <c r="I329" t="str">
        <f>'Oversigt anlægsaktiv'!I329</f>
        <v>-</v>
      </c>
      <c r="J329" t="str">
        <f>'Oversigt anlægsaktiv'!J329</f>
        <v>TE2000</v>
      </c>
      <c r="K329" t="str">
        <f>'Oversigt anlægsaktiv'!K329</f>
        <v>879</v>
      </c>
      <c r="L329" s="312">
        <f>'Oversigt anlægsaktiv'!L329</f>
        <v>38200</v>
      </c>
      <c r="M329" s="56">
        <f>'Oversigt anlægsaktiv'!M329</f>
        <v>1180672</v>
      </c>
      <c r="N329" s="56">
        <f>'Oversigt anlægsaktiv'!N329</f>
        <v>0</v>
      </c>
      <c r="O329" s="322" t="str">
        <f t="shared" si="12"/>
        <v>35294</v>
      </c>
      <c r="P329" s="322">
        <f t="shared" si="13"/>
        <v>0</v>
      </c>
      <c r="Q329" s="337" t="str">
        <f t="shared" si="14"/>
        <v>7</v>
      </c>
    </row>
    <row r="330" spans="1:17" x14ac:dyDescent="0.35">
      <c r="A330" s="320" t="str">
        <f>'Oversigt anlægsaktiv'!A330</f>
        <v>35656</v>
      </c>
      <c r="B330" t="str">
        <f>'Oversigt anlægsaktiv'!B330</f>
        <v>Mikroskop</v>
      </c>
      <c r="C330" t="str">
        <f>'Oversigt anlægsaktiv'!C330</f>
        <v>-</v>
      </c>
      <c r="D330" t="str">
        <f>'Oversigt anlægsaktiv'!D330</f>
        <v>Morten Meyer</v>
      </c>
      <c r="E330" t="str">
        <f>'Oversigt anlægsaktiv'!E330</f>
        <v>7 ÅR</v>
      </c>
      <c r="F330" t="str">
        <f>'Oversigt anlægsaktiv'!F330</f>
        <v>10200 Institut for Molekylær Medicin</v>
      </c>
      <c r="G330" t="str">
        <f>'Oversigt anlægsaktiv'!G330</f>
        <v>Campusvej 55, 5230 Odense M</v>
      </c>
      <c r="H330" t="str">
        <f>'Oversigt anlægsaktiv'!H330</f>
        <v>V17-700a-2</v>
      </c>
      <c r="I330" t="str">
        <f>'Oversigt anlægsaktiv'!I330</f>
        <v>-</v>
      </c>
      <c r="J330" t="str">
        <f>'Oversigt anlægsaktiv'!J330</f>
        <v>BX51</v>
      </c>
      <c r="K330" t="str">
        <f>'Oversigt anlægsaktiv'!K330</f>
        <v>-</v>
      </c>
      <c r="L330" s="312">
        <f>'Oversigt anlægsaktiv'!L330</f>
        <v>38225</v>
      </c>
      <c r="M330" s="56">
        <f>'Oversigt anlægsaktiv'!M330</f>
        <v>279325</v>
      </c>
      <c r="N330" s="56">
        <f>'Oversigt anlægsaktiv'!N330</f>
        <v>0</v>
      </c>
      <c r="O330" s="322" t="str">
        <f t="shared" si="12"/>
        <v>35656</v>
      </c>
      <c r="P330" s="322">
        <f t="shared" si="13"/>
        <v>0</v>
      </c>
      <c r="Q330" s="337" t="str">
        <f t="shared" si="14"/>
        <v>7</v>
      </c>
    </row>
    <row r="331" spans="1:17" x14ac:dyDescent="0.35">
      <c r="A331" s="320" t="str">
        <f>'Oversigt anlægsaktiv'!A331</f>
        <v>36018</v>
      </c>
      <c r="B331" t="str">
        <f>'Oversigt anlægsaktiv'!B331</f>
        <v>Mikroskop</v>
      </c>
      <c r="C331" t="str">
        <f>'Oversigt anlægsaktiv'!C331</f>
        <v>-</v>
      </c>
      <c r="D331" t="str">
        <f>'Oversigt anlægsaktiv'!D331</f>
        <v>Magnus Wahlberg</v>
      </c>
      <c r="E331" t="str">
        <f>'Oversigt anlægsaktiv'!E331</f>
        <v>7 ÅR</v>
      </c>
      <c r="F331" t="str">
        <f>'Oversigt anlægsaktiv'!F331</f>
        <v>30600 Biologisk Institut</v>
      </c>
      <c r="G331" t="str">
        <f>'Oversigt anlægsaktiv'!G331</f>
        <v>Hindsholmvej 11, 5300 Kerteminde</v>
      </c>
      <c r="H331" t="str">
        <f>'Oversigt anlægsaktiv'!H331</f>
        <v>Hindsholmvej - HUR</v>
      </c>
      <c r="I331" t="str">
        <f>'Oversigt anlægsaktiv'!I331</f>
        <v>-</v>
      </c>
      <c r="J331" t="str">
        <f>'Oversigt anlægsaktiv'!J331</f>
        <v>-</v>
      </c>
      <c r="K331" t="str">
        <f>'Oversigt anlægsaktiv'!K331</f>
        <v>-</v>
      </c>
      <c r="L331" s="312">
        <f>'Oversigt anlægsaktiv'!L331</f>
        <v>38307</v>
      </c>
      <c r="M331" s="56">
        <f>'Oversigt anlægsaktiv'!M331</f>
        <v>460295</v>
      </c>
      <c r="N331" s="56">
        <f>'Oversigt anlægsaktiv'!N331</f>
        <v>0</v>
      </c>
      <c r="O331" s="322" t="str">
        <f t="shared" ref="O331:O394" si="15">IFERROR(_xlfn.TEXTBEFORE(A331, "-"), A331)</f>
        <v>36018</v>
      </c>
      <c r="P331" s="322">
        <f t="shared" ref="P331:P394" si="16">IF(C331="-",0,1)</f>
        <v>0</v>
      </c>
      <c r="Q331" s="337" t="str">
        <f t="shared" ref="Q331:Q394" si="17">IFERROR(_xlfn.TEXTBEFORE(E331, " "), E331)</f>
        <v>7</v>
      </c>
    </row>
    <row r="332" spans="1:17" x14ac:dyDescent="0.35">
      <c r="A332" s="320" t="str">
        <f>'Oversigt anlægsaktiv'!A332</f>
        <v>36114</v>
      </c>
      <c r="B332" t="str">
        <f>'Oversigt anlægsaktiv'!B332</f>
        <v>Mikroskop</v>
      </c>
      <c r="C332" t="str">
        <f>'Oversigt anlægsaktiv'!C332</f>
        <v>-</v>
      </c>
      <c r="D332" t="str">
        <f>'Oversigt anlægsaktiv'!D332</f>
        <v>Morten Meyer</v>
      </c>
      <c r="E332" t="str">
        <f>'Oversigt anlægsaktiv'!E332</f>
        <v>7 ÅR</v>
      </c>
      <c r="F332" t="str">
        <f>'Oversigt anlægsaktiv'!F332</f>
        <v>10202 Neurobiologisk Forskning</v>
      </c>
      <c r="G332" t="str">
        <f>'Oversigt anlægsaktiv'!G332</f>
        <v>Campusvej 55, 5230 Odense M</v>
      </c>
      <c r="H332" t="str">
        <f>'Oversigt anlægsaktiv'!H332</f>
        <v>V17-702a-2</v>
      </c>
      <c r="I332" t="str">
        <f>'Oversigt anlægsaktiv'!I332</f>
        <v>-</v>
      </c>
      <c r="J332" t="str">
        <f>'Oversigt anlægsaktiv'!J332</f>
        <v>BX41</v>
      </c>
      <c r="K332" t="str">
        <f>'Oversigt anlægsaktiv'!K332</f>
        <v>4F03417</v>
      </c>
      <c r="L332" s="312">
        <f>'Oversigt anlægsaktiv'!L332</f>
        <v>38316</v>
      </c>
      <c r="M332" s="56">
        <f>'Oversigt anlægsaktiv'!M332</f>
        <v>105658</v>
      </c>
      <c r="N332" s="56">
        <f>'Oversigt anlægsaktiv'!N332</f>
        <v>0</v>
      </c>
      <c r="O332" s="322" t="str">
        <f t="shared" si="15"/>
        <v>36114</v>
      </c>
      <c r="P332" s="322">
        <f t="shared" si="16"/>
        <v>0</v>
      </c>
      <c r="Q332" s="337" t="str">
        <f t="shared" si="17"/>
        <v>7</v>
      </c>
    </row>
    <row r="333" spans="1:17" x14ac:dyDescent="0.35">
      <c r="A333" s="320" t="str">
        <f>'Oversigt anlægsaktiv'!A333</f>
        <v>36115</v>
      </c>
      <c r="B333" t="str">
        <f>'Oversigt anlægsaktiv'!B333</f>
        <v>CCD-Kamera</v>
      </c>
      <c r="C333" t="str">
        <f>'Oversigt anlægsaktiv'!C333</f>
        <v>-</v>
      </c>
      <c r="D333" t="str">
        <f>'Oversigt anlægsaktiv'!D333</f>
        <v>Adam Cohen Simonsen</v>
      </c>
      <c r="E333" t="str">
        <f>'Oversigt anlægsaktiv'!E333</f>
        <v>7 ÅR</v>
      </c>
      <c r="F333" t="str">
        <f>'Oversigt anlægsaktiv'!F333</f>
        <v>30500 Institut for Fysik, Kemi og Farmaci</v>
      </c>
      <c r="G333" t="str">
        <f>'Oversigt anlægsaktiv'!G333</f>
        <v>Campusvej 55, 5230 Odense M</v>
      </c>
      <c r="H333" t="str">
        <f>'Oversigt anlægsaktiv'!H333</f>
        <v>V10-601-1</v>
      </c>
      <c r="I333" t="str">
        <f>'Oversigt anlægsaktiv'!I333</f>
        <v>-</v>
      </c>
      <c r="J333" t="str">
        <f>'Oversigt anlægsaktiv'!J333</f>
        <v>Senicam EM PC-P4/3600</v>
      </c>
      <c r="K333" t="str">
        <f>'Oversigt anlægsaktiv'!K333</f>
        <v>682KX3898</v>
      </c>
      <c r="L333" s="312">
        <f>'Oversigt anlægsaktiv'!L333</f>
        <v>38329</v>
      </c>
      <c r="M333" s="56">
        <f>'Oversigt anlægsaktiv'!M333</f>
        <v>211000</v>
      </c>
      <c r="N333" s="56">
        <f>'Oversigt anlægsaktiv'!N333</f>
        <v>0</v>
      </c>
      <c r="O333" s="322" t="str">
        <f t="shared" si="15"/>
        <v>36115</v>
      </c>
      <c r="P333" s="322">
        <f t="shared" si="16"/>
        <v>0</v>
      </c>
      <c r="Q333" s="337" t="str">
        <f t="shared" si="17"/>
        <v>7</v>
      </c>
    </row>
    <row r="334" spans="1:17" x14ac:dyDescent="0.35">
      <c r="A334" s="320" t="str">
        <f>'Oversigt anlægsaktiv'!A334</f>
        <v>36169</v>
      </c>
      <c r="B334" t="str">
        <f>'Oversigt anlægsaktiv'!B334</f>
        <v>Centrifuge</v>
      </c>
      <c r="C334" t="str">
        <f>'Oversigt anlægsaktiv'!C334</f>
        <v>-</v>
      </c>
      <c r="D334" t="str">
        <f>'Oversigt anlægsaktiv'!D334</f>
        <v>Eva Lillebæk</v>
      </c>
      <c r="E334" t="str">
        <f>'Oversigt anlægsaktiv'!E334</f>
        <v>7 ÅR</v>
      </c>
      <c r="F334" t="str">
        <f>'Oversigt anlægsaktiv'!F334</f>
        <v>31000 Institut for Biokemi og Molekylær Biologi</v>
      </c>
      <c r="G334" t="str">
        <f>'Oversigt anlægsaktiv'!G334</f>
        <v>Campusvej 55, 5230 Odense M</v>
      </c>
      <c r="H334" t="str">
        <f>'Oversigt anlægsaktiv'!H334</f>
        <v>Mikro: v17-511b-1</v>
      </c>
      <c r="I334" t="str">
        <f>'Oversigt anlægsaktiv'!I334</f>
        <v>-</v>
      </c>
      <c r="J334" t="str">
        <f>'Oversigt anlægsaktiv'!J334</f>
        <v>Beckman Avanti J20</v>
      </c>
      <c r="K334" t="str">
        <f>'Oversigt anlægsaktiv'!K334</f>
        <v>-</v>
      </c>
      <c r="L334" s="312">
        <f>'Oversigt anlægsaktiv'!L334</f>
        <v>38338</v>
      </c>
      <c r="M334" s="56">
        <f>'Oversigt anlægsaktiv'!M334</f>
        <v>175000</v>
      </c>
      <c r="N334" s="56">
        <f>'Oversigt anlægsaktiv'!N334</f>
        <v>0</v>
      </c>
      <c r="O334" s="322" t="str">
        <f t="shared" si="15"/>
        <v>36169</v>
      </c>
      <c r="P334" s="322">
        <f t="shared" si="16"/>
        <v>0</v>
      </c>
      <c r="Q334" s="337" t="str">
        <f t="shared" si="17"/>
        <v>7</v>
      </c>
    </row>
    <row r="335" spans="1:17" x14ac:dyDescent="0.35">
      <c r="A335" s="320" t="str">
        <f>'Oversigt anlægsaktiv'!A335</f>
        <v>36303</v>
      </c>
      <c r="B335" t="str">
        <f>'Oversigt anlægsaktiv'!B335</f>
        <v>PCR-udstyr</v>
      </c>
      <c r="C335" t="str">
        <f>'Oversigt anlægsaktiv'!C335</f>
        <v>-</v>
      </c>
      <c r="D335" t="str">
        <f>'Oversigt anlægsaktiv'!D335</f>
        <v>Morten Meyer</v>
      </c>
      <c r="E335" t="str">
        <f>'Oversigt anlægsaktiv'!E335</f>
        <v>7 ÅR</v>
      </c>
      <c r="F335" t="str">
        <f>'Oversigt anlægsaktiv'!F335</f>
        <v>10202 Neurobiologisk Forskning</v>
      </c>
      <c r="G335" t="str">
        <f>'Oversigt anlægsaktiv'!G335</f>
        <v>Campusvej 55, 5230 Odense M</v>
      </c>
      <c r="H335" t="str">
        <f>'Oversigt anlægsaktiv'!H335</f>
        <v>V17-706b-2</v>
      </c>
      <c r="I335" t="str">
        <f>'Oversigt anlægsaktiv'!I335</f>
        <v>-</v>
      </c>
      <c r="J335" t="str">
        <f>'Oversigt anlægsaktiv'!J335</f>
        <v>7300</v>
      </c>
      <c r="K335" t="str">
        <f>'Oversigt anlægsaktiv'!K335</f>
        <v>-</v>
      </c>
      <c r="L335" s="312">
        <f>'Oversigt anlægsaktiv'!L335</f>
        <v>38348</v>
      </c>
      <c r="M335" s="56">
        <f>'Oversigt anlægsaktiv'!M335</f>
        <v>279999</v>
      </c>
      <c r="N335" s="56">
        <f>'Oversigt anlægsaktiv'!N335</f>
        <v>0</v>
      </c>
      <c r="O335" s="322" t="str">
        <f t="shared" si="15"/>
        <v>36303</v>
      </c>
      <c r="P335" s="322">
        <f t="shared" si="16"/>
        <v>0</v>
      </c>
      <c r="Q335" s="337" t="str">
        <f t="shared" si="17"/>
        <v>7</v>
      </c>
    </row>
    <row r="336" spans="1:17" x14ac:dyDescent="0.35">
      <c r="A336" s="320" t="str">
        <f>'Oversigt anlægsaktiv'!A336</f>
        <v>36321</v>
      </c>
      <c r="B336" t="str">
        <f>'Oversigt anlægsaktiv'!B336</f>
        <v>Mikrotom</v>
      </c>
      <c r="C336" t="str">
        <f>'Oversigt anlægsaktiv'!C336</f>
        <v>-</v>
      </c>
      <c r="D336" t="str">
        <f>'Oversigt anlægsaktiv'!D336</f>
        <v>Per Svenningsen</v>
      </c>
      <c r="E336" t="str">
        <f>'Oversigt anlægsaktiv'!E336</f>
        <v>7 ÅR</v>
      </c>
      <c r="F336" t="str">
        <f>'Oversigt anlægsaktiv'!F336</f>
        <v>10200 Institut for Molekylær Medicin</v>
      </c>
      <c r="G336" t="str">
        <f>'Oversigt anlægsaktiv'!G336</f>
        <v>Campusvej 55, 5230 Odense M</v>
      </c>
      <c r="H336" t="str">
        <f>'Oversigt anlægsaktiv'!H336</f>
        <v>V17-707a-1</v>
      </c>
      <c r="I336" t="str">
        <f>'Oversigt anlægsaktiv'!I336</f>
        <v>-</v>
      </c>
      <c r="J336" t="str">
        <f>'Oversigt anlægsaktiv'!J336</f>
        <v>Microm HM355 S</v>
      </c>
      <c r="K336" t="str">
        <f>'Oversigt anlægsaktiv'!K336</f>
        <v>-</v>
      </c>
      <c r="L336" s="312">
        <f>'Oversigt anlægsaktiv'!L336</f>
        <v>38334</v>
      </c>
      <c r="M336" s="56">
        <f>'Oversigt anlægsaktiv'!M336</f>
        <v>100624</v>
      </c>
      <c r="N336" s="56">
        <f>'Oversigt anlægsaktiv'!N336</f>
        <v>0</v>
      </c>
      <c r="O336" s="322" t="str">
        <f t="shared" si="15"/>
        <v>36321</v>
      </c>
      <c r="P336" s="322">
        <f t="shared" si="16"/>
        <v>0</v>
      </c>
      <c r="Q336" s="337" t="str">
        <f t="shared" si="17"/>
        <v>7</v>
      </c>
    </row>
    <row r="337" spans="1:17" x14ac:dyDescent="0.35">
      <c r="A337" s="320" t="str">
        <f>'Oversigt anlægsaktiv'!A337</f>
        <v>36595</v>
      </c>
      <c r="B337" t="str">
        <f>'Oversigt anlægsaktiv'!B337</f>
        <v>Kryostat</v>
      </c>
      <c r="C337" t="str">
        <f>'Oversigt anlægsaktiv'!C337</f>
        <v>-</v>
      </c>
      <c r="D337" t="str">
        <f>'Oversigt anlægsaktiv'!D337</f>
        <v>Morten Meyer</v>
      </c>
      <c r="E337" t="str">
        <f>'Oversigt anlægsaktiv'!E337</f>
        <v>7 ÅR</v>
      </c>
      <c r="F337" t="str">
        <f>'Oversigt anlægsaktiv'!F337</f>
        <v>10202 Neurobiologisk Forskning</v>
      </c>
      <c r="G337" t="str">
        <f>'Oversigt anlægsaktiv'!G337</f>
        <v>Campusvej 55, 5230 Odense M</v>
      </c>
      <c r="H337" t="str">
        <f>'Oversigt anlægsaktiv'!H337</f>
        <v>V17-804b-2</v>
      </c>
      <c r="I337" t="str">
        <f>'Oversigt anlægsaktiv'!I337</f>
        <v>-</v>
      </c>
      <c r="J337" t="str">
        <f>'Oversigt anlægsaktiv'!J337</f>
        <v>HM550</v>
      </c>
      <c r="K337" t="str">
        <f>'Oversigt anlægsaktiv'!K337</f>
        <v>-</v>
      </c>
      <c r="L337" s="312">
        <f>'Oversigt anlægsaktiv'!L337</f>
        <v>38383</v>
      </c>
      <c r="M337" s="56">
        <f>'Oversigt anlægsaktiv'!M337</f>
        <v>170096.4</v>
      </c>
      <c r="N337" s="56">
        <f>'Oversigt anlægsaktiv'!N337</f>
        <v>0</v>
      </c>
      <c r="O337" s="322" t="str">
        <f t="shared" si="15"/>
        <v>36595</v>
      </c>
      <c r="P337" s="322">
        <f t="shared" si="16"/>
        <v>0</v>
      </c>
      <c r="Q337" s="337" t="str">
        <f t="shared" si="17"/>
        <v>7</v>
      </c>
    </row>
    <row r="338" spans="1:17" x14ac:dyDescent="0.35">
      <c r="A338" s="320" t="str">
        <f>'Oversigt anlægsaktiv'!A338</f>
        <v>36817</v>
      </c>
      <c r="B338" t="str">
        <f>'Oversigt anlægsaktiv'!B338</f>
        <v>Elektronkanon</v>
      </c>
      <c r="C338" t="str">
        <f>'Oversigt anlægsaktiv'!C338</f>
        <v>-</v>
      </c>
      <c r="D338" t="str">
        <f>'Oversigt anlægsaktiv'!D338</f>
        <v>Ron Hajrizaj</v>
      </c>
      <c r="E338" t="str">
        <f>'Oversigt anlægsaktiv'!E338</f>
        <v>7 ÅR</v>
      </c>
      <c r="F338" t="str">
        <f>'Oversigt anlægsaktiv'!F338</f>
        <v>42001 Institutsekretariat, IGT</v>
      </c>
      <c r="G338" t="str">
        <f>'Oversigt anlægsaktiv'!G338</f>
        <v>Campusvej 55, 5230 Odense M</v>
      </c>
      <c r="H338" t="str">
        <f>'Oversigt anlægsaktiv'!H338</f>
        <v>Ø-10-510-0</v>
      </c>
      <c r="I338" t="str">
        <f>'Oversigt anlægsaktiv'!I338</f>
        <v>-</v>
      </c>
      <c r="J338" t="str">
        <f>'Oversigt anlægsaktiv'!J338</f>
        <v>Leed 1000A</v>
      </c>
      <c r="K338" t="str">
        <f>'Oversigt anlægsaktiv'!K338</f>
        <v>095-0401</v>
      </c>
      <c r="L338" s="312">
        <f>'Oversigt anlægsaktiv'!L338</f>
        <v>38383</v>
      </c>
      <c r="M338" s="56">
        <f>'Oversigt anlægsaktiv'!M338</f>
        <v>213817.93</v>
      </c>
      <c r="N338" s="56">
        <f>'Oversigt anlægsaktiv'!N338</f>
        <v>0</v>
      </c>
      <c r="O338" s="322" t="str">
        <f t="shared" si="15"/>
        <v>36817</v>
      </c>
      <c r="P338" s="322">
        <f t="shared" si="16"/>
        <v>0</v>
      </c>
      <c r="Q338" s="337" t="str">
        <f t="shared" si="17"/>
        <v>7</v>
      </c>
    </row>
    <row r="339" spans="1:17" x14ac:dyDescent="0.35">
      <c r="A339" s="320" t="str">
        <f>'Oversigt anlægsaktiv'!A339</f>
        <v>36829</v>
      </c>
      <c r="B339" t="str">
        <f>'Oversigt anlægsaktiv'!B339</f>
        <v>HPLC-Udstyr</v>
      </c>
      <c r="C339" t="str">
        <f>'Oversigt anlægsaktiv'!C339</f>
        <v>23227</v>
      </c>
      <c r="D339" t="str">
        <f>'Oversigt anlægsaktiv'!D339</f>
        <v>Christer Stenby Ejsing</v>
      </c>
      <c r="E339" t="str">
        <f>'Oversigt anlægsaktiv'!E339</f>
        <v>7 ÅR</v>
      </c>
      <c r="F339" t="str">
        <f>'Oversigt anlægsaktiv'!F339</f>
        <v>31000 Institut for Biokemi og Molekylær Biologi</v>
      </c>
      <c r="G339" t="str">
        <f>'Oversigt anlægsaktiv'!G339</f>
        <v>Campusvej 55, 5230 Odense M</v>
      </c>
      <c r="H339" t="str">
        <f>'Oversigt anlægsaktiv'!H339</f>
        <v>LIPID-MS: CSE LAB: V10-508B-1</v>
      </c>
      <c r="I339" t="str">
        <f>'Oversigt anlægsaktiv'!I339</f>
        <v>Dionex Corp.</v>
      </c>
      <c r="J339" t="str">
        <f>'Oversigt anlægsaktiv'!J339</f>
        <v>Dionex FAMOS</v>
      </c>
      <c r="K339" t="str">
        <f>'Oversigt anlægsaktiv'!K339</f>
        <v>-</v>
      </c>
      <c r="L339" s="312">
        <f>'Oversigt anlægsaktiv'!L339</f>
        <v>38398</v>
      </c>
      <c r="M339" s="56">
        <f>'Oversigt anlægsaktiv'!M339</f>
        <v>704033</v>
      </c>
      <c r="N339" s="56">
        <f>'Oversigt anlægsaktiv'!N339</f>
        <v>0</v>
      </c>
      <c r="O339" s="322" t="str">
        <f t="shared" si="15"/>
        <v>36829</v>
      </c>
      <c r="P339" s="322">
        <f t="shared" si="16"/>
        <v>1</v>
      </c>
      <c r="Q339" s="337" t="str">
        <f t="shared" si="17"/>
        <v>7</v>
      </c>
    </row>
    <row r="340" spans="1:17" x14ac:dyDescent="0.35">
      <c r="A340" s="320" t="str">
        <f>'Oversigt anlægsaktiv'!A340</f>
        <v>37007</v>
      </c>
      <c r="B340" t="str">
        <f>'Oversigt anlægsaktiv'!B340</f>
        <v>Vakuumsystem</v>
      </c>
      <c r="C340" t="str">
        <f>'Oversigt anlægsaktiv'!C340</f>
        <v>-</v>
      </c>
      <c r="D340" t="str">
        <f>'Oversigt anlægsaktiv'!D340</f>
        <v>Morten Madsen</v>
      </c>
      <c r="E340" t="str">
        <f>'Oversigt anlægsaktiv'!E340</f>
        <v>7 ÅR</v>
      </c>
      <c r="F340" t="str">
        <f>'Oversigt anlægsaktiv'!F340</f>
        <v>44002 SDU NanoSyd</v>
      </c>
      <c r="G340" t="str">
        <f>'Oversigt anlægsaktiv'!G340</f>
        <v>Alsion 2, 6400 Sønderborg</v>
      </c>
      <c r="H340" t="str">
        <f>'Oversigt anlægsaktiv'!H340</f>
        <v>A3-16 OPTIKLAB</v>
      </c>
      <c r="I340" t="str">
        <f>'Oversigt anlægsaktiv'!I340</f>
        <v>BOC Edwards-thin film dep</v>
      </c>
      <c r="J340" t="str">
        <f>'Oversigt anlægsaktiv'!J340</f>
        <v>Auto 500</v>
      </c>
      <c r="K340" t="str">
        <f>'Oversigt anlægsaktiv'!K340</f>
        <v>-</v>
      </c>
      <c r="L340" s="312">
        <f>'Oversigt anlægsaktiv'!L340</f>
        <v>38405</v>
      </c>
      <c r="M340" s="56">
        <f>'Oversigt anlægsaktiv'!M340</f>
        <v>499320</v>
      </c>
      <c r="N340" s="56">
        <f>'Oversigt anlægsaktiv'!N340</f>
        <v>0</v>
      </c>
      <c r="O340" s="322" t="str">
        <f t="shared" si="15"/>
        <v>37007</v>
      </c>
      <c r="P340" s="322">
        <f t="shared" si="16"/>
        <v>0</v>
      </c>
      <c r="Q340" s="337" t="str">
        <f t="shared" si="17"/>
        <v>7</v>
      </c>
    </row>
    <row r="341" spans="1:17" x14ac:dyDescent="0.35">
      <c r="A341" s="320" t="str">
        <f>'Oversigt anlægsaktiv'!A341</f>
        <v>37008</v>
      </c>
      <c r="B341" t="str">
        <f>'Oversigt anlægsaktiv'!B341</f>
        <v>Interference Mikroskop</v>
      </c>
      <c r="C341" t="str">
        <f>'Oversigt anlægsaktiv'!C341</f>
        <v>-</v>
      </c>
      <c r="D341" t="str">
        <f>'Oversigt anlægsaktiv'!D341</f>
        <v>Horst-Gunter Rubahn</v>
      </c>
      <c r="E341" t="str">
        <f>'Oversigt anlægsaktiv'!E341</f>
        <v>7 ÅR</v>
      </c>
      <c r="F341" t="str">
        <f>'Oversigt anlægsaktiv'!F341</f>
        <v>44003 SDU Microtechnology</v>
      </c>
      <c r="G341" t="str">
        <f>'Oversigt anlægsaktiv'!G341</f>
        <v>Alsion 2, 6400 Sønderborg</v>
      </c>
      <c r="H341" t="str">
        <f>'Oversigt anlægsaktiv'!H341</f>
        <v>H1-07 Cleanroom</v>
      </c>
      <c r="I341" t="str">
        <f>'Oversigt anlægsaktiv'!I341</f>
        <v>-</v>
      </c>
      <c r="J341" t="str">
        <f>'Oversigt anlægsaktiv'!J341</f>
        <v>Micro 3D</v>
      </c>
      <c r="K341" t="str">
        <f>'Oversigt anlægsaktiv'!K341</f>
        <v>-</v>
      </c>
      <c r="L341" s="312">
        <f>'Oversigt anlægsaktiv'!L341</f>
        <v>38399</v>
      </c>
      <c r="M341" s="56">
        <f>'Oversigt anlægsaktiv'!M341</f>
        <v>498818.73</v>
      </c>
      <c r="N341" s="56">
        <f>'Oversigt anlægsaktiv'!N341</f>
        <v>0</v>
      </c>
      <c r="O341" s="322" t="str">
        <f t="shared" si="15"/>
        <v>37008</v>
      </c>
      <c r="P341" s="322">
        <f t="shared" si="16"/>
        <v>0</v>
      </c>
      <c r="Q341" s="337" t="str">
        <f t="shared" si="17"/>
        <v>7</v>
      </c>
    </row>
    <row r="342" spans="1:17" x14ac:dyDescent="0.35">
      <c r="A342" s="320" t="str">
        <f>'Oversigt anlægsaktiv'!A342</f>
        <v>37119</v>
      </c>
      <c r="B342" t="str">
        <f>'Oversigt anlægsaktiv'!B342</f>
        <v>Sterilbænk</v>
      </c>
      <c r="C342" t="str">
        <f>'Oversigt anlægsaktiv'!C342</f>
        <v>-</v>
      </c>
      <c r="D342" t="str">
        <f>'Oversigt anlægsaktiv'!D342</f>
        <v>Thomas Emil Andersen</v>
      </c>
      <c r="E342" t="str">
        <f>'Oversigt anlægsaktiv'!E342</f>
        <v>10 ÅR</v>
      </c>
      <c r="F342" t="str">
        <f>'Oversigt anlægsaktiv'!F342</f>
        <v>10200 Institut for Molekylær Medicin</v>
      </c>
      <c r="G342" t="str">
        <f>'Oversigt anlægsaktiv'!G342</f>
        <v>J.B Winsløsvej 21, 5000 Odense C</v>
      </c>
      <c r="H342" t="str">
        <f>'Oversigt anlægsaktiv'!H342</f>
        <v>WP21 162</v>
      </c>
      <c r="I342" t="str">
        <f>'Oversigt anlægsaktiv'!I342</f>
        <v>Holten</v>
      </c>
      <c r="J342" t="str">
        <f>'Oversigt anlægsaktiv'!J342</f>
        <v>Maxisafe 2010 1.2</v>
      </c>
      <c r="K342" t="str">
        <f>'Oversigt anlægsaktiv'!K342</f>
        <v>305020647</v>
      </c>
      <c r="L342" s="312">
        <f>'Oversigt anlægsaktiv'!L342</f>
        <v>38426</v>
      </c>
      <c r="M342" s="56">
        <f>'Oversigt anlægsaktiv'!M342</f>
        <v>109180.4</v>
      </c>
      <c r="N342" s="56">
        <f>'Oversigt anlægsaktiv'!N342</f>
        <v>0</v>
      </c>
      <c r="O342" s="322" t="str">
        <f t="shared" si="15"/>
        <v>37119</v>
      </c>
      <c r="P342" s="322">
        <f t="shared" si="16"/>
        <v>0</v>
      </c>
      <c r="Q342" s="337" t="str">
        <f t="shared" si="17"/>
        <v>10</v>
      </c>
    </row>
    <row r="343" spans="1:17" x14ac:dyDescent="0.35">
      <c r="A343" s="320" t="str">
        <f>'Oversigt anlægsaktiv'!A343</f>
        <v>37125</v>
      </c>
      <c r="B343" t="str">
        <f>'Oversigt anlægsaktiv'!B343</f>
        <v>Mikroskop</v>
      </c>
      <c r="C343" t="str">
        <f>'Oversigt anlægsaktiv'!C343</f>
        <v>10648</v>
      </c>
      <c r="D343" t="str">
        <f>'Oversigt anlægsaktiv'!D343</f>
        <v>Per Svenningsen</v>
      </c>
      <c r="E343" t="str">
        <f>'Oversigt anlægsaktiv'!E343</f>
        <v>7 ÅR</v>
      </c>
      <c r="F343" t="str">
        <f>'Oversigt anlægsaktiv'!F343</f>
        <v>10200 Institut for Molekylær Medicin</v>
      </c>
      <c r="G343" t="str">
        <f>'Oversigt anlægsaktiv'!G343</f>
        <v>Campusvej 55, 5230 Odense M</v>
      </c>
      <c r="H343" t="str">
        <f>'Oversigt anlægsaktiv'!H343</f>
        <v>V17-700a-1</v>
      </c>
      <c r="I343" t="str">
        <f>'Oversigt anlægsaktiv'!I343</f>
        <v>-</v>
      </c>
      <c r="J343" t="str">
        <f>'Oversigt anlægsaktiv'!J343</f>
        <v>SZX12</v>
      </c>
      <c r="K343" t="str">
        <f>'Oversigt anlægsaktiv'!K343</f>
        <v>-</v>
      </c>
      <c r="L343" s="312">
        <f>'Oversigt anlægsaktiv'!L343</f>
        <v>38429</v>
      </c>
      <c r="M343" s="56">
        <f>'Oversigt anlægsaktiv'!M343</f>
        <v>120000</v>
      </c>
      <c r="N343" s="56">
        <f>'Oversigt anlægsaktiv'!N343</f>
        <v>0</v>
      </c>
      <c r="O343" s="322" t="str">
        <f t="shared" si="15"/>
        <v>37125</v>
      </c>
      <c r="P343" s="322">
        <f t="shared" si="16"/>
        <v>1</v>
      </c>
      <c r="Q343" s="337" t="str">
        <f t="shared" si="17"/>
        <v>7</v>
      </c>
    </row>
    <row r="344" spans="1:17" x14ac:dyDescent="0.35">
      <c r="A344" s="320" t="str">
        <f>'Oversigt anlægsaktiv'!A344</f>
        <v>37283</v>
      </c>
      <c r="B344" t="str">
        <f>'Oversigt anlægsaktiv'!B344</f>
        <v>Elektronmikroskop</v>
      </c>
      <c r="C344" t="str">
        <f>'Oversigt anlægsaktiv'!C344</f>
        <v>43025</v>
      </c>
      <c r="D344" t="str">
        <f>'Oversigt anlægsaktiv'!D344</f>
        <v>Per Morgen</v>
      </c>
      <c r="E344" t="str">
        <f>'Oversigt anlægsaktiv'!E344</f>
        <v>5 ÅR</v>
      </c>
      <c r="F344" t="str">
        <f>'Oversigt anlægsaktiv'!F344</f>
        <v>42002 SDU Chemical Engineering</v>
      </c>
      <c r="G344" t="str">
        <f>'Oversigt anlægsaktiv'!G344</f>
        <v>Campusvej 55, 5230 Odense M</v>
      </c>
      <c r="H344" t="str">
        <f>'Oversigt anlægsaktiv'!H344</f>
        <v>Ø17-605b-0</v>
      </c>
      <c r="I344" t="str">
        <f>'Oversigt anlægsaktiv'!I344</f>
        <v>-</v>
      </c>
      <c r="J344" t="str">
        <f>'Oversigt anlægsaktiv'!J344</f>
        <v>435VP</v>
      </c>
      <c r="K344" t="str">
        <f>'Oversigt anlægsaktiv'!K344</f>
        <v>-</v>
      </c>
      <c r="L344" s="312">
        <f>'Oversigt anlægsaktiv'!L344</f>
        <v>38485</v>
      </c>
      <c r="M344" s="56">
        <f>'Oversigt anlægsaktiv'!M344</f>
        <v>200000</v>
      </c>
      <c r="N344" s="56">
        <f>'Oversigt anlægsaktiv'!N344</f>
        <v>0</v>
      </c>
      <c r="O344" s="322" t="str">
        <f t="shared" si="15"/>
        <v>37283</v>
      </c>
      <c r="P344" s="322">
        <f t="shared" si="16"/>
        <v>1</v>
      </c>
      <c r="Q344" s="337" t="str">
        <f t="shared" si="17"/>
        <v>5</v>
      </c>
    </row>
    <row r="345" spans="1:17" x14ac:dyDescent="0.35">
      <c r="A345" s="320" t="str">
        <f>'Oversigt anlægsaktiv'!A345</f>
        <v>37517</v>
      </c>
      <c r="B345" t="str">
        <f>'Oversigt anlægsaktiv'!B345</f>
        <v>Autoklave</v>
      </c>
      <c r="C345" t="str">
        <f>'Oversigt anlægsaktiv'!C345</f>
        <v>-</v>
      </c>
      <c r="D345" t="str">
        <f>'Oversigt anlægsaktiv'!D345</f>
        <v>Klaus Lehn Petersen</v>
      </c>
      <c r="E345" t="str">
        <f>'Oversigt anlægsaktiv'!E345</f>
        <v>7 ÅR</v>
      </c>
      <c r="F345" t="str">
        <f>'Oversigt anlægsaktiv'!F345</f>
        <v>31000 Institut for Biokemi og Molekylær Biologi</v>
      </c>
      <c r="G345" t="str">
        <f>'Oversigt anlægsaktiv'!G345</f>
        <v>Campusvej 55, 5230 Odense M</v>
      </c>
      <c r="H345" t="str">
        <f>'Oversigt anlægsaktiv'!H345</f>
        <v>Autoklaverum: V16-512a-1</v>
      </c>
      <c r="I345" t="str">
        <f>'Oversigt anlægsaktiv'!I345</f>
        <v>-</v>
      </c>
      <c r="J345" t="str">
        <f>'Oversigt anlægsaktiv'!J345</f>
        <v>S1000 SBW-1008E-LAB</v>
      </c>
      <c r="K345" t="str">
        <f>'Oversigt anlægsaktiv'!K345</f>
        <v>-</v>
      </c>
      <c r="L345" s="312">
        <f>'Oversigt anlægsaktiv'!L345</f>
        <v>38482</v>
      </c>
      <c r="M345" s="56">
        <f>'Oversigt anlægsaktiv'!M345</f>
        <v>584000</v>
      </c>
      <c r="N345" s="56">
        <f>'Oversigt anlægsaktiv'!N345</f>
        <v>0</v>
      </c>
      <c r="O345" s="322" t="str">
        <f t="shared" si="15"/>
        <v>37517</v>
      </c>
      <c r="P345" s="322">
        <f t="shared" si="16"/>
        <v>0</v>
      </c>
      <c r="Q345" s="337" t="str">
        <f t="shared" si="17"/>
        <v>7</v>
      </c>
    </row>
    <row r="346" spans="1:17" x14ac:dyDescent="0.35">
      <c r="A346" s="320" t="str">
        <f>'Oversigt anlægsaktiv'!A346</f>
        <v>38091</v>
      </c>
      <c r="B346" t="str">
        <f>'Oversigt anlægsaktiv'!B346</f>
        <v>CCD-Kamera</v>
      </c>
      <c r="C346" t="str">
        <f>'Oversigt anlægsaktiv'!C346</f>
        <v>23253</v>
      </c>
      <c r="D346" t="str">
        <f>'Oversigt anlægsaktiv'!D346</f>
        <v>Jonathan Brewer</v>
      </c>
      <c r="E346" t="str">
        <f>'Oversigt anlægsaktiv'!E346</f>
        <v>5 ÅR</v>
      </c>
      <c r="F346" t="str">
        <f>'Oversigt anlægsaktiv'!F346</f>
        <v>31000 Institut for Biokemi og Molekylær Biologi</v>
      </c>
      <c r="G346" t="str">
        <f>'Oversigt anlægsaktiv'!G346</f>
        <v>Campusvej 55, 5230 Odense M</v>
      </c>
      <c r="H346" t="str">
        <f>'Oversigt anlægsaktiv'!H346</f>
        <v>celcom: v10-602a-0</v>
      </c>
      <c r="I346" t="str">
        <f>'Oversigt anlægsaktiv'!I346</f>
        <v>-</v>
      </c>
      <c r="J346" t="str">
        <f>'Oversigt anlægsaktiv'!J346</f>
        <v>C71N51000-31922</v>
      </c>
      <c r="K346" t="str">
        <f>'Oversigt anlægsaktiv'!K346</f>
        <v>41N51000-31922, 540214</v>
      </c>
      <c r="L346" s="312">
        <f>'Oversigt anlægsaktiv'!L346</f>
        <v>38558</v>
      </c>
      <c r="M346" s="56">
        <f>'Oversigt anlægsaktiv'!M346</f>
        <v>305366.67</v>
      </c>
      <c r="N346" s="56">
        <f>'Oversigt anlægsaktiv'!N346</f>
        <v>0</v>
      </c>
      <c r="O346" s="322" t="str">
        <f t="shared" si="15"/>
        <v>38091</v>
      </c>
      <c r="P346" s="322">
        <f t="shared" si="16"/>
        <v>1</v>
      </c>
      <c r="Q346" s="337" t="str">
        <f t="shared" si="17"/>
        <v>5</v>
      </c>
    </row>
    <row r="347" spans="1:17" x14ac:dyDescent="0.35">
      <c r="A347" s="320" t="str">
        <f>'Oversigt anlægsaktiv'!A347</f>
        <v>38495</v>
      </c>
      <c r="B347" t="str">
        <f>'Oversigt anlægsaktiv'!B347</f>
        <v>Fluorometer</v>
      </c>
      <c r="C347" t="str">
        <f>'Oversigt anlægsaktiv'!C347</f>
        <v>23306</v>
      </c>
      <c r="D347" t="str">
        <f>'Oversigt anlægsaktiv'!D347</f>
        <v>Jonathan Brewer</v>
      </c>
      <c r="E347" t="str">
        <f>'Oversigt anlægsaktiv'!E347</f>
        <v>7 ÅR</v>
      </c>
      <c r="F347" t="str">
        <f>'Oversigt anlægsaktiv'!F347</f>
        <v>31000 Institut for Biokemi og Molekylær Biologi</v>
      </c>
      <c r="G347" t="str">
        <f>'Oversigt anlægsaktiv'!G347</f>
        <v>Campusvej 55, 5230 Odense M</v>
      </c>
      <c r="H347" t="str">
        <f>'Oversigt anlægsaktiv'!H347</f>
        <v>celcom: v10-602-2</v>
      </c>
      <c r="I347" t="str">
        <f>'Oversigt anlægsaktiv'!I347</f>
        <v>-</v>
      </c>
      <c r="J347" t="str">
        <f>'Oversigt anlægsaktiv'!J347</f>
        <v>FS920</v>
      </c>
      <c r="K347" t="str">
        <f>'Oversigt anlægsaktiv'!K347</f>
        <v>85</v>
      </c>
      <c r="L347" s="312">
        <f>'Oversigt anlægsaktiv'!L347</f>
        <v>38639</v>
      </c>
      <c r="M347" s="56">
        <f>'Oversigt anlægsaktiv'!M347</f>
        <v>332621.90000000002</v>
      </c>
      <c r="N347" s="56">
        <f>'Oversigt anlægsaktiv'!N347</f>
        <v>0</v>
      </c>
      <c r="O347" s="322" t="str">
        <f t="shared" si="15"/>
        <v>38495</v>
      </c>
      <c r="P347" s="322">
        <f t="shared" si="16"/>
        <v>1</v>
      </c>
      <c r="Q347" s="337" t="str">
        <f t="shared" si="17"/>
        <v>7</v>
      </c>
    </row>
    <row r="348" spans="1:17" x14ac:dyDescent="0.35">
      <c r="A348" s="320" t="str">
        <f>'Oversigt anlægsaktiv'!A348</f>
        <v>38541</v>
      </c>
      <c r="B348" t="str">
        <f>'Oversigt anlægsaktiv'!B348</f>
        <v>Indbindingsmaskine</v>
      </c>
      <c r="C348" t="str">
        <f>'Oversigt anlægsaktiv'!C348</f>
        <v>-</v>
      </c>
      <c r="D348" t="str">
        <f>'Oversigt anlægsaktiv'!D348</f>
        <v>Ditte Bjerrisgaard</v>
      </c>
      <c r="E348" t="str">
        <f>'Oversigt anlægsaktiv'!E348</f>
        <v>7 ÅR</v>
      </c>
      <c r="F348" t="str">
        <f>'Oversigt anlægsaktiv'!F348</f>
        <v>91302 Grafisk Center</v>
      </c>
      <c r="G348" t="str">
        <f>'Oversigt anlægsaktiv'!G348</f>
        <v>Campusvej 55, 5230 Odense M</v>
      </c>
      <c r="H348" t="str">
        <f>'Oversigt anlægsaktiv'!H348</f>
        <v>V3-604a-0</v>
      </c>
      <c r="I348" t="str">
        <f>'Oversigt anlægsaktiv'!I348</f>
        <v>-</v>
      </c>
      <c r="J348" t="str">
        <f>'Oversigt anlægsaktiv'!J348</f>
        <v>BB 3002</v>
      </c>
      <c r="K348" t="str">
        <f>'Oversigt anlægsaktiv'!K348</f>
        <v>613000093</v>
      </c>
      <c r="L348" s="312">
        <f>'Oversigt anlægsaktiv'!L348</f>
        <v>38650</v>
      </c>
      <c r="M348" s="56">
        <f>'Oversigt anlægsaktiv'!M348</f>
        <v>358000</v>
      </c>
      <c r="N348" s="56">
        <f>'Oversigt anlægsaktiv'!N348</f>
        <v>0</v>
      </c>
      <c r="O348" s="322" t="str">
        <f t="shared" si="15"/>
        <v>38541</v>
      </c>
      <c r="P348" s="322">
        <f t="shared" si="16"/>
        <v>0</v>
      </c>
      <c r="Q348" s="337" t="str">
        <f t="shared" si="17"/>
        <v>7</v>
      </c>
    </row>
    <row r="349" spans="1:17" x14ac:dyDescent="0.35">
      <c r="A349" s="320" t="str">
        <f>'Oversigt anlægsaktiv'!A349</f>
        <v>38600</v>
      </c>
      <c r="B349" t="str">
        <f>'Oversigt anlægsaktiv'!B349</f>
        <v>Atomic Force Mikroskop</v>
      </c>
      <c r="C349" t="str">
        <f>'Oversigt anlægsaktiv'!C349</f>
        <v>23113</v>
      </c>
      <c r="D349" t="str">
        <f>'Oversigt anlægsaktiv'!D349</f>
        <v>Adam Cohen Simonsen</v>
      </c>
      <c r="E349" t="str">
        <f>'Oversigt anlægsaktiv'!E349</f>
        <v>5 ÅR</v>
      </c>
      <c r="F349" t="str">
        <f>'Oversigt anlægsaktiv'!F349</f>
        <v>30500 Institut for Fysik, Kemi og Farmaci</v>
      </c>
      <c r="G349" t="str">
        <f>'Oversigt anlægsaktiv'!G349</f>
        <v>Campusvej 55, 5230 Odense M</v>
      </c>
      <c r="H349" t="str">
        <f>'Oversigt anlægsaktiv'!H349</f>
        <v>V10-601-1</v>
      </c>
      <c r="I349" t="str">
        <f>'Oversigt anlægsaktiv'!I349</f>
        <v>-</v>
      </c>
      <c r="J349" t="str">
        <f>'Oversigt anlægsaktiv'!J349</f>
        <v>Nano Wizard</v>
      </c>
      <c r="K349" t="str">
        <f>'Oversigt anlægsaktiv'!K349</f>
        <v>A0064</v>
      </c>
      <c r="L349" s="312">
        <f>'Oversigt anlægsaktiv'!L349</f>
        <v>38656</v>
      </c>
      <c r="M349" s="56">
        <f>'Oversigt anlægsaktiv'!M349</f>
        <v>977319.3</v>
      </c>
      <c r="N349" s="56">
        <f>'Oversigt anlægsaktiv'!N349</f>
        <v>0</v>
      </c>
      <c r="O349" s="322" t="str">
        <f t="shared" si="15"/>
        <v>38600</v>
      </c>
      <c r="P349" s="322">
        <f t="shared" si="16"/>
        <v>1</v>
      </c>
      <c r="Q349" s="337" t="str">
        <f t="shared" si="17"/>
        <v>5</v>
      </c>
    </row>
    <row r="350" spans="1:17" x14ac:dyDescent="0.35">
      <c r="A350" s="320" t="str">
        <f>'Oversigt anlægsaktiv'!A350</f>
        <v>38636</v>
      </c>
      <c r="B350" t="str">
        <f>'Oversigt anlægsaktiv'!B350</f>
        <v>Imdepansmeter/Elektronisk arbejdsstation</v>
      </c>
      <c r="C350" t="str">
        <f>'Oversigt anlægsaktiv'!C350</f>
        <v>53002</v>
      </c>
      <c r="D350" t="str">
        <f>'Oversigt anlægsaktiv'!D350</f>
        <v>Shuang Ma Andersen</v>
      </c>
      <c r="E350" t="str">
        <f>'Oversigt anlægsaktiv'!E350</f>
        <v>5 ÅR</v>
      </c>
      <c r="F350" t="str">
        <f>'Oversigt anlægsaktiv'!F350</f>
        <v>42001 Institutsekretariat, IGT</v>
      </c>
      <c r="G350" t="str">
        <f>'Oversigt anlægsaktiv'!G350</f>
        <v>Campusvej 55, 5230 Odense M</v>
      </c>
      <c r="H350" t="str">
        <f>'Oversigt anlægsaktiv'!H350</f>
        <v>Ø33-509-1</v>
      </c>
      <c r="I350" t="str">
        <f>'Oversigt anlægsaktiv'!I350</f>
        <v>-</v>
      </c>
      <c r="J350" t="str">
        <f>'Oversigt anlægsaktiv'!J350</f>
        <v>IM6EX</v>
      </c>
      <c r="K350" t="str">
        <f>'Oversigt anlægsaktiv'!K350</f>
        <v>14539</v>
      </c>
      <c r="L350" s="312">
        <f>'Oversigt anlægsaktiv'!L350</f>
        <v>38686</v>
      </c>
      <c r="M350" s="56">
        <f>'Oversigt anlægsaktiv'!M350</f>
        <v>139675.34</v>
      </c>
      <c r="N350" s="56">
        <f>'Oversigt anlægsaktiv'!N350</f>
        <v>0</v>
      </c>
      <c r="O350" s="322" t="str">
        <f t="shared" si="15"/>
        <v>38636</v>
      </c>
      <c r="P350" s="322">
        <f t="shared" si="16"/>
        <v>1</v>
      </c>
      <c r="Q350" s="337" t="str">
        <f t="shared" si="17"/>
        <v>5</v>
      </c>
    </row>
    <row r="351" spans="1:17" x14ac:dyDescent="0.35">
      <c r="A351" s="320" t="str">
        <f>'Oversigt anlægsaktiv'!A351</f>
        <v>38637</v>
      </c>
      <c r="B351" t="str">
        <f>'Oversigt anlægsaktiv'!B351</f>
        <v>Pulshøjdeanalysator</v>
      </c>
      <c r="C351" t="str">
        <f>'Oversigt anlægsaktiv'!C351</f>
        <v>23125</v>
      </c>
      <c r="D351" t="str">
        <f>'Oversigt anlægsaktiv'!D351</f>
        <v>Dina Stær Arengoth</v>
      </c>
      <c r="E351" t="str">
        <f>'Oversigt anlægsaktiv'!E351</f>
        <v>7 ÅR</v>
      </c>
      <c r="F351" t="str">
        <f>'Oversigt anlægsaktiv'!F351</f>
        <v>30607 Lyd og Adfærd</v>
      </c>
      <c r="G351" t="str">
        <f>'Oversigt anlægsaktiv'!G351</f>
        <v>Campusvej 55, 5230 Odense M</v>
      </c>
      <c r="H351" t="str">
        <f>'Oversigt anlægsaktiv'!H351</f>
        <v>NEURO</v>
      </c>
      <c r="I351" t="str">
        <f>'Oversigt anlægsaktiv'!I351</f>
        <v>-</v>
      </c>
      <c r="J351" t="str">
        <f>'Oversigt anlægsaktiv'!J351</f>
        <v>3560D</v>
      </c>
      <c r="K351" t="str">
        <f>'Oversigt anlægsaktiv'!K351</f>
        <v>-</v>
      </c>
      <c r="L351" s="312">
        <f>'Oversigt anlægsaktiv'!L351</f>
        <v>38680</v>
      </c>
      <c r="M351" s="56">
        <f>'Oversigt anlægsaktiv'!M351</f>
        <v>581506.02</v>
      </c>
      <c r="N351" s="56">
        <f>'Oversigt anlægsaktiv'!N351</f>
        <v>0</v>
      </c>
      <c r="O351" s="322" t="str">
        <f t="shared" si="15"/>
        <v>38637</v>
      </c>
      <c r="P351" s="322">
        <f t="shared" si="16"/>
        <v>1</v>
      </c>
      <c r="Q351" s="337" t="str">
        <f t="shared" si="17"/>
        <v>7</v>
      </c>
    </row>
    <row r="352" spans="1:17" x14ac:dyDescent="0.35">
      <c r="A352" s="320" t="str">
        <f>'Oversigt anlægsaktiv'!A352</f>
        <v>38677</v>
      </c>
      <c r="B352" t="str">
        <f>'Oversigt anlægsaktiv'!B352</f>
        <v>Drejebænk</v>
      </c>
      <c r="C352" t="str">
        <f>'Oversigt anlægsaktiv'!C352</f>
        <v>-</v>
      </c>
      <c r="D352" t="str">
        <f>'Oversigt anlægsaktiv'!D352</f>
        <v>Flemming Jensen</v>
      </c>
      <c r="E352" t="str">
        <f>'Oversigt anlægsaktiv'!E352</f>
        <v>10 ÅR</v>
      </c>
      <c r="F352" t="str">
        <f>'Oversigt anlægsaktiv'!F352</f>
        <v>10200 Institut for Molekylær Medicin</v>
      </c>
      <c r="G352" t="str">
        <f>'Oversigt anlægsaktiv'!G352</f>
        <v>Campusvej 55, 5230 Odense M</v>
      </c>
      <c r="H352" t="str">
        <f>'Oversigt anlægsaktiv'!H352</f>
        <v>V17-605a-0</v>
      </c>
      <c r="I352" t="str">
        <f>'Oversigt anlægsaktiv'!I352</f>
        <v>EMCO</v>
      </c>
      <c r="J352" t="str">
        <f>'Oversigt anlægsaktiv'!J352</f>
        <v>EMCOMAT D17</v>
      </c>
      <c r="K352" t="str">
        <f>'Oversigt anlægsaktiv'!K352</f>
        <v>D3N-V05</v>
      </c>
      <c r="L352" s="312">
        <f>'Oversigt anlægsaktiv'!L352</f>
        <v>38709</v>
      </c>
      <c r="M352" s="56">
        <f>'Oversigt anlægsaktiv'!M352</f>
        <v>269970</v>
      </c>
      <c r="N352" s="56">
        <f>'Oversigt anlægsaktiv'!N352</f>
        <v>0</v>
      </c>
      <c r="O352" s="322" t="str">
        <f t="shared" si="15"/>
        <v>38677</v>
      </c>
      <c r="P352" s="322">
        <f t="shared" si="16"/>
        <v>0</v>
      </c>
      <c r="Q352" s="337" t="str">
        <f t="shared" si="17"/>
        <v>10</v>
      </c>
    </row>
    <row r="353" spans="1:17" x14ac:dyDescent="0.35">
      <c r="A353" s="320" t="str">
        <f>'Oversigt anlægsaktiv'!A353</f>
        <v>38728</v>
      </c>
      <c r="B353" t="str">
        <f>'Oversigt anlægsaktiv'!B353</f>
        <v>Mikroskop</v>
      </c>
      <c r="C353" t="str">
        <f>'Oversigt anlægsaktiv'!C353</f>
        <v>-</v>
      </c>
      <c r="D353" t="str">
        <f>'Oversigt anlægsaktiv'!D353</f>
        <v>Henrik Jørn Ditzel</v>
      </c>
      <c r="E353" t="str">
        <f>'Oversigt anlægsaktiv'!E353</f>
        <v>7 ÅR</v>
      </c>
      <c r="F353" t="str">
        <f>'Oversigt anlægsaktiv'!F353</f>
        <v>10202 Neurobiologisk Forskning</v>
      </c>
      <c r="G353" t="str">
        <f>'Oversigt anlægsaktiv'!G353</f>
        <v>Campusvej 55, 5230 Odense M</v>
      </c>
      <c r="H353" t="str">
        <f>'Oversigt anlægsaktiv'!H353</f>
        <v>V-16-603-2</v>
      </c>
      <c r="I353" t="str">
        <f>'Oversigt anlægsaktiv'!I353</f>
        <v>Leica</v>
      </c>
      <c r="J353" t="str">
        <f>'Oversigt anlægsaktiv'!J353</f>
        <v>DM IL DFC 300FX</v>
      </c>
      <c r="K353" t="str">
        <f>'Oversigt anlægsaktiv'!K353</f>
        <v>278191</v>
      </c>
      <c r="L353" s="312">
        <f>'Oversigt anlægsaktiv'!L353</f>
        <v>38707</v>
      </c>
      <c r="M353" s="56">
        <f>'Oversigt anlægsaktiv'!M353</f>
        <v>128000</v>
      </c>
      <c r="N353" s="56">
        <f>'Oversigt anlægsaktiv'!N353</f>
        <v>0</v>
      </c>
      <c r="O353" s="322" t="str">
        <f t="shared" si="15"/>
        <v>38728</v>
      </c>
      <c r="P353" s="322">
        <f t="shared" si="16"/>
        <v>0</v>
      </c>
      <c r="Q353" s="337" t="str">
        <f t="shared" si="17"/>
        <v>7</v>
      </c>
    </row>
    <row r="354" spans="1:17" x14ac:dyDescent="0.35">
      <c r="A354" s="320" t="str">
        <f>'Oversigt anlægsaktiv'!A354</f>
        <v>38841</v>
      </c>
      <c r="B354" t="str">
        <f>'Oversigt anlægsaktiv'!B354</f>
        <v>CCD-Kamera</v>
      </c>
      <c r="C354" t="str">
        <f>'Oversigt anlægsaktiv'!C354</f>
        <v>13352</v>
      </c>
      <c r="D354" t="str">
        <f>'Oversigt anlægsaktiv'!D354</f>
        <v>Jonathan Brewer</v>
      </c>
      <c r="E354" t="str">
        <f>'Oversigt anlægsaktiv'!E354</f>
        <v>5 ÅR</v>
      </c>
      <c r="F354" t="str">
        <f>'Oversigt anlægsaktiv'!F354</f>
        <v>30500 Institut for Fysik, Kemi og Farmaci</v>
      </c>
      <c r="G354" t="str">
        <f>'Oversigt anlægsaktiv'!G354</f>
        <v>Campusvej 55, 5230 Odense M</v>
      </c>
      <c r="H354" t="str">
        <f>'Oversigt anlægsaktiv'!H354</f>
        <v>V12-605b-0</v>
      </c>
      <c r="I354" t="str">
        <f>'Oversigt anlægsaktiv'!I354</f>
        <v>-</v>
      </c>
      <c r="J354" t="str">
        <f>'Oversigt anlægsaktiv'!J354</f>
        <v>IXON 87BV</v>
      </c>
      <c r="K354" t="str">
        <f>'Oversigt anlægsaktiv'!K354</f>
        <v>X-1772</v>
      </c>
      <c r="L354" s="312">
        <f>'Oversigt anlægsaktiv'!L354</f>
        <v>38716</v>
      </c>
      <c r="M354" s="56">
        <f>'Oversigt anlægsaktiv'!M354</f>
        <v>157723.51</v>
      </c>
      <c r="N354" s="56">
        <f>'Oversigt anlægsaktiv'!N354</f>
        <v>0</v>
      </c>
      <c r="O354" s="322" t="str">
        <f t="shared" si="15"/>
        <v>38841</v>
      </c>
      <c r="P354" s="322">
        <f t="shared" si="16"/>
        <v>1</v>
      </c>
      <c r="Q354" s="337" t="str">
        <f t="shared" si="17"/>
        <v>5</v>
      </c>
    </row>
    <row r="355" spans="1:17" x14ac:dyDescent="0.35">
      <c r="A355" s="320" t="str">
        <f>'Oversigt anlægsaktiv'!A355</f>
        <v>38884</v>
      </c>
      <c r="B355" t="str">
        <f>'Oversigt anlægsaktiv'!B355</f>
        <v>Spektrograf</v>
      </c>
      <c r="C355" t="str">
        <f>'Oversigt anlægsaktiv'!C355</f>
        <v>-</v>
      </c>
      <c r="D355" t="str">
        <f>'Oversigt anlægsaktiv'!D355</f>
        <v>Martin Aage Barsøe Hedegaard</v>
      </c>
      <c r="E355" t="str">
        <f>'Oversigt anlægsaktiv'!E355</f>
        <v>7 ÅR</v>
      </c>
      <c r="F355" t="str">
        <f>'Oversigt anlægsaktiv'!F355</f>
        <v>42001 Institutsekretariat, IGT</v>
      </c>
      <c r="G355" t="str">
        <f>'Oversigt anlægsaktiv'!G355</f>
        <v>Campusvej 55, 5230 Odense M</v>
      </c>
      <c r="H355" t="str">
        <f>'Oversigt anlægsaktiv'!H355</f>
        <v>Ø31-507A-1(Martin)</v>
      </c>
      <c r="I355" t="str">
        <f>'Oversigt anlægsaktiv'!I355</f>
        <v>Acton RES.CO</v>
      </c>
      <c r="J355" t="str">
        <f>'Oversigt anlægsaktiv'!J355</f>
        <v>ARC-SP-2556</v>
      </c>
      <c r="K355" t="str">
        <f>'Oversigt anlægsaktiv'!K355</f>
        <v>25560360</v>
      </c>
      <c r="L355" s="312">
        <f>'Oversigt anlægsaktiv'!L355</f>
        <v>38728</v>
      </c>
      <c r="M355" s="56">
        <f>'Oversigt anlægsaktiv'!M355</f>
        <v>218505</v>
      </c>
      <c r="N355" s="56">
        <f>'Oversigt anlægsaktiv'!N355</f>
        <v>0</v>
      </c>
      <c r="O355" s="322" t="str">
        <f t="shared" si="15"/>
        <v>38884</v>
      </c>
      <c r="P355" s="322">
        <f t="shared" si="16"/>
        <v>0</v>
      </c>
      <c r="Q355" s="337" t="str">
        <f t="shared" si="17"/>
        <v>7</v>
      </c>
    </row>
    <row r="356" spans="1:17" x14ac:dyDescent="0.35">
      <c r="A356" s="320" t="str">
        <f>'Oversigt anlægsaktiv'!A356</f>
        <v>38905</v>
      </c>
      <c r="B356" t="str">
        <f>'Oversigt anlægsaktiv'!B356</f>
        <v>Mikroskop</v>
      </c>
      <c r="C356" t="str">
        <f>'Oversigt anlægsaktiv'!C356</f>
        <v>21165</v>
      </c>
      <c r="D356" t="str">
        <f>'Oversigt anlægsaktiv'!D356</f>
        <v>Morten Meyer</v>
      </c>
      <c r="E356" t="str">
        <f>'Oversigt anlægsaktiv'!E356</f>
        <v>7 ÅR</v>
      </c>
      <c r="F356" t="str">
        <f>'Oversigt anlægsaktiv'!F356</f>
        <v>10200 Institut for Molekylær Medicin</v>
      </c>
      <c r="G356" t="str">
        <f>'Oversigt anlægsaktiv'!G356</f>
        <v>Campusvej 55, 5230 Odense M</v>
      </c>
      <c r="H356" t="str">
        <f>'Oversigt anlægsaktiv'!H356</f>
        <v>V17-700a-2</v>
      </c>
      <c r="I356" t="str">
        <f>'Oversigt anlægsaktiv'!I356</f>
        <v>LEICA</v>
      </c>
      <c r="J356" t="str">
        <f>'Oversigt anlægsaktiv'!J356</f>
        <v>Leica DM6000 B</v>
      </c>
      <c r="K356" t="str">
        <f>'Oversigt anlægsaktiv'!K356</f>
        <v>-</v>
      </c>
      <c r="L356" s="312">
        <f>'Oversigt anlægsaktiv'!L356</f>
        <v>38733</v>
      </c>
      <c r="M356" s="56">
        <f>'Oversigt anlægsaktiv'!M356</f>
        <v>670000</v>
      </c>
      <c r="N356" s="56">
        <f>'Oversigt anlægsaktiv'!N356</f>
        <v>0</v>
      </c>
      <c r="O356" s="322" t="str">
        <f t="shared" si="15"/>
        <v>38905</v>
      </c>
      <c r="P356" s="322">
        <f t="shared" si="16"/>
        <v>1</v>
      </c>
      <c r="Q356" s="337" t="str">
        <f t="shared" si="17"/>
        <v>7</v>
      </c>
    </row>
    <row r="357" spans="1:17" x14ac:dyDescent="0.35">
      <c r="A357" s="320" t="str">
        <f>'Oversigt anlægsaktiv'!A357</f>
        <v>38927</v>
      </c>
      <c r="B357" t="str">
        <f>'Oversigt anlægsaktiv'!B357</f>
        <v>Universalbord</v>
      </c>
      <c r="C357" t="str">
        <f>'Oversigt anlægsaktiv'!C357</f>
        <v>13352</v>
      </c>
      <c r="D357" t="str">
        <f>'Oversigt anlægsaktiv'!D357</f>
        <v>Jonathan Brewer</v>
      </c>
      <c r="E357" t="str">
        <f>'Oversigt anlægsaktiv'!E357</f>
        <v>7 ÅR</v>
      </c>
      <c r="F357" t="str">
        <f>'Oversigt anlægsaktiv'!F357</f>
        <v>30500 Institut for Fysik, Kemi og Farmaci</v>
      </c>
      <c r="G357" t="str">
        <f>'Oversigt anlægsaktiv'!G357</f>
        <v>Campusvej 55, 5230 Odense M</v>
      </c>
      <c r="H357" t="str">
        <f>'Oversigt anlægsaktiv'!H357</f>
        <v>V12-605b-0</v>
      </c>
      <c r="I357" t="str">
        <f>'Oversigt anlægsaktiv'!I357</f>
        <v>-</v>
      </c>
      <c r="J357" t="str">
        <f>'Oversigt anlægsaktiv'!J357</f>
        <v>M-RS3000</v>
      </c>
      <c r="K357" t="str">
        <f>'Oversigt anlægsaktiv'!K357</f>
        <v>-</v>
      </c>
      <c r="L357" s="312">
        <f>'Oversigt anlægsaktiv'!L357</f>
        <v>38754</v>
      </c>
      <c r="M357" s="56">
        <f>'Oversigt anlægsaktiv'!M357</f>
        <v>158520</v>
      </c>
      <c r="N357" s="56">
        <f>'Oversigt anlægsaktiv'!N357</f>
        <v>0</v>
      </c>
      <c r="O357" s="322" t="str">
        <f t="shared" si="15"/>
        <v>38927</v>
      </c>
      <c r="P357" s="322">
        <f t="shared" si="16"/>
        <v>1</v>
      </c>
      <c r="Q357" s="337" t="str">
        <f t="shared" si="17"/>
        <v>7</v>
      </c>
    </row>
    <row r="358" spans="1:17" x14ac:dyDescent="0.35">
      <c r="A358" s="320" t="str">
        <f>'Oversigt anlægsaktiv'!A358</f>
        <v>38952</v>
      </c>
      <c r="B358" t="str">
        <f>'Oversigt anlægsaktiv'!B358</f>
        <v>Lydmåleudstyr</v>
      </c>
      <c r="C358" t="str">
        <f>'Oversigt anlægsaktiv'!C358</f>
        <v>13188</v>
      </c>
      <c r="D358" t="str">
        <f>'Oversigt anlægsaktiv'!D358</f>
        <v>Jakob Christensen-Dalsgaard</v>
      </c>
      <c r="E358" t="str">
        <f>'Oversigt anlægsaktiv'!E358</f>
        <v>5 ÅR</v>
      </c>
      <c r="F358" t="str">
        <f>'Oversigt anlægsaktiv'!F358</f>
        <v>30607 Lyd og Adfærd</v>
      </c>
      <c r="G358" t="str">
        <f>'Oversigt anlægsaktiv'!G358</f>
        <v>Campusvej 55, 5230 Odense M</v>
      </c>
      <c r="H358" t="str">
        <f>'Oversigt anlægsaktiv'!H358</f>
        <v>V12-405-0</v>
      </c>
      <c r="I358" t="str">
        <f>'Oversigt anlægsaktiv'!I358</f>
        <v>Tuckr-Davis Technologies</v>
      </c>
      <c r="J358" t="str">
        <f>'Oversigt anlægsaktiv'!J358</f>
        <v>RX6-A2</v>
      </c>
      <c r="K358" t="str">
        <f>'Oversigt anlægsaktiv'!K358</f>
        <v>-</v>
      </c>
      <c r="L358" s="312">
        <f>'Oversigt anlægsaktiv'!L358</f>
        <v>38555</v>
      </c>
      <c r="M358" s="56">
        <f>'Oversigt anlægsaktiv'!M358</f>
        <v>126880.55</v>
      </c>
      <c r="N358" s="56">
        <f>'Oversigt anlægsaktiv'!N358</f>
        <v>0</v>
      </c>
      <c r="O358" s="322" t="str">
        <f t="shared" si="15"/>
        <v>38952</v>
      </c>
      <c r="P358" s="322">
        <f t="shared" si="16"/>
        <v>1</v>
      </c>
      <c r="Q358" s="337" t="str">
        <f t="shared" si="17"/>
        <v>5</v>
      </c>
    </row>
    <row r="359" spans="1:17" x14ac:dyDescent="0.35">
      <c r="A359" s="320" t="str">
        <f>'Oversigt anlægsaktiv'!A359</f>
        <v>39093</v>
      </c>
      <c r="B359" t="str">
        <f>'Oversigt anlægsaktiv'!B359</f>
        <v>Synteseapparatur - Feltmåler til måling af CO2</v>
      </c>
      <c r="C359" t="str">
        <f>'Oversigt anlægsaktiv'!C359</f>
        <v>13556</v>
      </c>
      <c r="D359" t="str">
        <f>'Oversigt anlægsaktiv'!D359</f>
        <v>Cintia Organo Quintana</v>
      </c>
      <c r="E359" t="str">
        <f>'Oversigt anlægsaktiv'!E359</f>
        <v>5 ÅR</v>
      </c>
      <c r="F359" t="str">
        <f>'Oversigt anlægsaktiv'!F359</f>
        <v>30605 Økologi</v>
      </c>
      <c r="G359" t="str">
        <f>'Oversigt anlægsaktiv'!G359</f>
        <v>Campusvej 55, 5230 Odense M</v>
      </c>
      <c r="H359" t="str">
        <f>'Oversigt anlægsaktiv'!H359</f>
        <v>V11-507-0</v>
      </c>
      <c r="I359" t="str">
        <f>'Oversigt anlægsaktiv'!I359</f>
        <v>-</v>
      </c>
      <c r="J359" t="str">
        <f>'Oversigt anlægsaktiv'!J359</f>
        <v>LI-COR LI6400</v>
      </c>
      <c r="K359" t="str">
        <f>'Oversigt anlægsaktiv'!K359</f>
        <v>-</v>
      </c>
      <c r="L359" s="312">
        <f>'Oversigt anlægsaktiv'!L359</f>
        <v>38727</v>
      </c>
      <c r="M359" s="56">
        <f>'Oversigt anlægsaktiv'!M359</f>
        <v>216214.82</v>
      </c>
      <c r="N359" s="56">
        <f>'Oversigt anlægsaktiv'!N359</f>
        <v>0</v>
      </c>
      <c r="O359" s="322" t="str">
        <f t="shared" si="15"/>
        <v>39093</v>
      </c>
      <c r="P359" s="322">
        <f t="shared" si="16"/>
        <v>1</v>
      </c>
      <c r="Q359" s="337" t="str">
        <f t="shared" si="17"/>
        <v>5</v>
      </c>
    </row>
    <row r="360" spans="1:17" x14ac:dyDescent="0.35">
      <c r="A360" s="320" t="str">
        <f>'Oversigt anlægsaktiv'!A360</f>
        <v>39094</v>
      </c>
      <c r="B360" t="str">
        <f>'Oversigt anlægsaktiv'!B360</f>
        <v>Robot</v>
      </c>
      <c r="C360" t="str">
        <f>'Oversigt anlægsaktiv'!C360</f>
        <v>3474003</v>
      </c>
      <c r="D360" t="str">
        <f>'Oversigt anlægsaktiv'!D360</f>
        <v>Cao Danh Do</v>
      </c>
      <c r="E360" t="str">
        <f>'Oversigt anlægsaktiv'!E360</f>
        <v>7 ÅR</v>
      </c>
      <c r="F360" t="str">
        <f>'Oversigt anlægsaktiv'!F360</f>
        <v>41004 SDU Biorobotics</v>
      </c>
      <c r="G360" t="str">
        <f>'Oversigt anlægsaktiv'!G360</f>
        <v>Campusvej 55, 5230 Odense M</v>
      </c>
      <c r="H360" t="str">
        <f>'Oversigt anlægsaktiv'!H360</f>
        <v>Ø10-611-1</v>
      </c>
      <c r="I360" t="str">
        <f>'Oversigt anlægsaktiv'!I360</f>
        <v>Neuronics AG</v>
      </c>
      <c r="J360" t="str">
        <f>'Oversigt anlægsaktiv'!J360</f>
        <v>KATANA HD6M</v>
      </c>
      <c r="K360" t="str">
        <f>'Oversigt anlægsaktiv'!K360</f>
        <v>-</v>
      </c>
      <c r="L360" s="312">
        <f>'Oversigt anlægsaktiv'!L360</f>
        <v>38804</v>
      </c>
      <c r="M360" s="56">
        <f>'Oversigt anlægsaktiv'!M360</f>
        <v>150982.04</v>
      </c>
      <c r="N360" s="56">
        <f>'Oversigt anlægsaktiv'!N360</f>
        <v>0</v>
      </c>
      <c r="O360" s="322" t="str">
        <f t="shared" si="15"/>
        <v>39094</v>
      </c>
      <c r="P360" s="322">
        <f t="shared" si="16"/>
        <v>1</v>
      </c>
      <c r="Q360" s="337" t="str">
        <f t="shared" si="17"/>
        <v>7</v>
      </c>
    </row>
    <row r="361" spans="1:17" x14ac:dyDescent="0.35">
      <c r="A361" s="320" t="str">
        <f>'Oversigt anlægsaktiv'!A361</f>
        <v>39102</v>
      </c>
      <c r="B361" t="str">
        <f>'Oversigt anlægsaktiv'!B361</f>
        <v>Ovn</v>
      </c>
      <c r="C361" t="str">
        <f>'Oversigt anlægsaktiv'!C361</f>
        <v>14764</v>
      </c>
      <c r="D361" t="str">
        <f>'Oversigt anlægsaktiv'!D361</f>
        <v>Philippe Grandjean</v>
      </c>
      <c r="E361" t="str">
        <f>'Oversigt anlægsaktiv'!E361</f>
        <v>7 ÅR</v>
      </c>
      <c r="F361" t="str">
        <f>'Oversigt anlægsaktiv'!F361</f>
        <v>10304 Klinisk farmakologi, farmaci og Miljømedicin</v>
      </c>
      <c r="G361" t="str">
        <f>'Oversigt anlægsaktiv'!G361</f>
        <v>Campusvej 55, 5230 Odense M</v>
      </c>
      <c r="H361" t="str">
        <f>'Oversigt anlægsaktiv'!H361</f>
        <v>V05-606a-0</v>
      </c>
      <c r="I361" t="str">
        <f>'Oversigt anlægsaktiv'!I361</f>
        <v>-</v>
      </c>
      <c r="J361" t="str">
        <f>'Oversigt anlægsaktiv'!J361</f>
        <v>ULTIWAWE 3000</v>
      </c>
      <c r="K361" t="str">
        <f>'Oversigt anlægsaktiv'!K361</f>
        <v>-</v>
      </c>
      <c r="L361" s="312">
        <f>'Oversigt anlægsaktiv'!L361</f>
        <v>38777</v>
      </c>
      <c r="M361" s="56">
        <f>'Oversigt anlægsaktiv'!M361</f>
        <v>200000</v>
      </c>
      <c r="N361" s="56">
        <f>'Oversigt anlægsaktiv'!N361</f>
        <v>0</v>
      </c>
      <c r="O361" s="322" t="str">
        <f t="shared" si="15"/>
        <v>39102</v>
      </c>
      <c r="P361" s="322">
        <f t="shared" si="16"/>
        <v>1</v>
      </c>
      <c r="Q361" s="337" t="str">
        <f t="shared" si="17"/>
        <v>7</v>
      </c>
    </row>
    <row r="362" spans="1:17" x14ac:dyDescent="0.35">
      <c r="A362" s="320" t="str">
        <f>'Oversigt anlægsaktiv'!A362</f>
        <v>39351</v>
      </c>
      <c r="B362" t="str">
        <f>'Oversigt anlægsaktiv'!B362</f>
        <v>Monokromator</v>
      </c>
      <c r="C362" t="str">
        <f>'Oversigt anlægsaktiv'!C362</f>
        <v>23113</v>
      </c>
      <c r="D362" t="str">
        <f>'Oversigt anlægsaktiv'!D362</f>
        <v>Adam Cohen Simonsen</v>
      </c>
      <c r="E362" t="str">
        <f>'Oversigt anlægsaktiv'!E362</f>
        <v>5 ÅR</v>
      </c>
      <c r="F362" t="str">
        <f>'Oversigt anlægsaktiv'!F362</f>
        <v>30500 Institut for Fysik, Kemi og Farmaci</v>
      </c>
      <c r="G362" t="str">
        <f>'Oversigt anlægsaktiv'!G362</f>
        <v>Campusvej 55, 5230 Odense M</v>
      </c>
      <c r="H362" t="str">
        <f>'Oversigt anlægsaktiv'!H362</f>
        <v>V10-601-1</v>
      </c>
      <c r="I362" t="str">
        <f>'Oversigt anlægsaktiv'!I362</f>
        <v>-</v>
      </c>
      <c r="J362" t="str">
        <f>'Oversigt anlægsaktiv'!J362</f>
        <v>POLYCROME V</v>
      </c>
      <c r="K362" t="str">
        <f>'Oversigt anlægsaktiv'!K362</f>
        <v>6203</v>
      </c>
      <c r="L362" s="312">
        <f>'Oversigt anlægsaktiv'!L362</f>
        <v>38898</v>
      </c>
      <c r="M362" s="56">
        <f>'Oversigt anlægsaktiv'!M362</f>
        <v>265154</v>
      </c>
      <c r="N362" s="56">
        <f>'Oversigt anlægsaktiv'!N362</f>
        <v>0</v>
      </c>
      <c r="O362" s="322" t="str">
        <f t="shared" si="15"/>
        <v>39351</v>
      </c>
      <c r="P362" s="322">
        <f t="shared" si="16"/>
        <v>1</v>
      </c>
      <c r="Q362" s="337" t="str">
        <f t="shared" si="17"/>
        <v>5</v>
      </c>
    </row>
    <row r="363" spans="1:17" x14ac:dyDescent="0.35">
      <c r="A363" s="320" t="str">
        <f>'Oversigt anlægsaktiv'!A363</f>
        <v>41142</v>
      </c>
      <c r="B363" t="str">
        <f>'Oversigt anlægsaktiv'!B363</f>
        <v>Pumpe - HPLC udstyr</v>
      </c>
      <c r="C363" t="str">
        <f>'Oversigt anlægsaktiv'!C363</f>
        <v>43105</v>
      </c>
      <c r="D363" t="str">
        <f>'Oversigt anlægsaktiv'!D363</f>
        <v>Stefan Vogel</v>
      </c>
      <c r="E363" t="str">
        <f>'Oversigt anlægsaktiv'!E363</f>
        <v>7 ÅR</v>
      </c>
      <c r="F363" t="str">
        <f>'Oversigt anlægsaktiv'!F363</f>
        <v>30500 Institut for Fysik, Kemi og Farmaci</v>
      </c>
      <c r="G363" t="str">
        <f>'Oversigt anlægsaktiv'!G363</f>
        <v>Campusvej 55, 5230 Odense M</v>
      </c>
      <c r="H363" t="str">
        <f>'Oversigt anlægsaktiv'!H363</f>
        <v>Ø11-411-1</v>
      </c>
      <c r="I363" t="str">
        <f>'Oversigt anlægsaktiv'!I363</f>
        <v>Dionex</v>
      </c>
      <c r="J363" t="str">
        <f>'Oversigt anlægsaktiv'!J363</f>
        <v>PUMP P680A LPG</v>
      </c>
      <c r="K363" t="str">
        <f>'Oversigt anlægsaktiv'!K363</f>
        <v>4660513</v>
      </c>
      <c r="L363" s="312">
        <f>'Oversigt anlægsaktiv'!L363</f>
        <v>38929</v>
      </c>
      <c r="M363" s="56">
        <f>'Oversigt anlægsaktiv'!M363</f>
        <v>355000</v>
      </c>
      <c r="N363" s="56">
        <f>'Oversigt anlægsaktiv'!N363</f>
        <v>0</v>
      </c>
      <c r="O363" s="322" t="str">
        <f t="shared" si="15"/>
        <v>41142</v>
      </c>
      <c r="P363" s="322">
        <f t="shared" si="16"/>
        <v>1</v>
      </c>
      <c r="Q363" s="337" t="str">
        <f t="shared" si="17"/>
        <v>7</v>
      </c>
    </row>
    <row r="364" spans="1:17" x14ac:dyDescent="0.35">
      <c r="A364" s="320" t="str">
        <f>'Oversigt anlægsaktiv'!A364</f>
        <v>41143</v>
      </c>
      <c r="B364" t="str">
        <f>'Oversigt anlægsaktiv'!B364</f>
        <v>Syn og hørelse-diverse</v>
      </c>
      <c r="C364" t="str">
        <f>'Oversigt anlægsaktiv'!C364</f>
        <v>13691</v>
      </c>
      <c r="D364" t="str">
        <f>'Oversigt anlægsaktiv'!D364</f>
        <v>Christian Brandt</v>
      </c>
      <c r="E364" t="str">
        <f>'Oversigt anlægsaktiv'!E364</f>
        <v>5 ÅR</v>
      </c>
      <c r="F364" t="str">
        <f>'Oversigt anlægsaktiv'!F364</f>
        <v>30607 Lyd og Adfærd</v>
      </c>
      <c r="G364" t="str">
        <f>'Oversigt anlægsaktiv'!G364</f>
        <v>Campusvej 55, 5230 Odense M</v>
      </c>
      <c r="H364" t="str">
        <f>'Oversigt anlægsaktiv'!H364</f>
        <v>NEURO/V11-405b-2</v>
      </c>
      <c r="I364" t="str">
        <f>'Oversigt anlægsaktiv'!I364</f>
        <v>Interacoustics A/S</v>
      </c>
      <c r="J364" t="str">
        <f>'Oversigt anlægsaktiv'!J364</f>
        <v>Affinity Hearing Aid Anal</v>
      </c>
      <c r="K364" t="str">
        <f>'Oversigt anlægsaktiv'!K364</f>
        <v>-</v>
      </c>
      <c r="L364" s="312">
        <f>'Oversigt anlægsaktiv'!L364</f>
        <v>38960</v>
      </c>
      <c r="M364" s="56">
        <f>'Oversigt anlægsaktiv'!M364</f>
        <v>650647</v>
      </c>
      <c r="N364" s="56">
        <f>'Oversigt anlægsaktiv'!N364</f>
        <v>0</v>
      </c>
      <c r="O364" s="322" t="str">
        <f t="shared" si="15"/>
        <v>41143</v>
      </c>
      <c r="P364" s="322">
        <f t="shared" si="16"/>
        <v>1</v>
      </c>
      <c r="Q364" s="337" t="str">
        <f t="shared" si="17"/>
        <v>5</v>
      </c>
    </row>
    <row r="365" spans="1:17" x14ac:dyDescent="0.35">
      <c r="A365" s="320" t="str">
        <f>'Oversigt anlægsaktiv'!A365</f>
        <v>41265</v>
      </c>
      <c r="B365" t="str">
        <f>'Oversigt anlægsaktiv'!B365</f>
        <v>HPLC-Udstyr</v>
      </c>
      <c r="C365" t="str">
        <f>'Oversigt anlægsaktiv'!C365</f>
        <v>23338</v>
      </c>
      <c r="D365" t="str">
        <f>'Oversigt anlægsaktiv'!D365</f>
        <v>Barbara Guerra</v>
      </c>
      <c r="E365" t="str">
        <f>'Oversigt anlægsaktiv'!E365</f>
        <v>5 ÅR</v>
      </c>
      <c r="F365" t="str">
        <f>'Oversigt anlægsaktiv'!F365</f>
        <v>31000 Institut for Biokemi og Molekylær Biologi</v>
      </c>
      <c r="G365" t="str">
        <f>'Oversigt anlægsaktiv'!G365</f>
        <v>Campusvej 55, 5230 Odense M</v>
      </c>
      <c r="H365" t="str">
        <f>'Oversigt anlægsaktiv'!H365</f>
        <v>BMR: v18-407-0</v>
      </c>
      <c r="I365" t="str">
        <f>'Oversigt anlægsaktiv'!I365</f>
        <v>-</v>
      </c>
      <c r="J365" t="str">
        <f>'Oversigt anlægsaktiv'!J365</f>
        <v>AKTAPURIFIER 100</v>
      </c>
      <c r="K365" t="str">
        <f>'Oversigt anlægsaktiv'!K365</f>
        <v>1270331</v>
      </c>
      <c r="L365" s="312">
        <f>'Oversigt anlægsaktiv'!L365</f>
        <v>38990</v>
      </c>
      <c r="M365" s="56">
        <f>'Oversigt anlægsaktiv'!M365</f>
        <v>330000</v>
      </c>
      <c r="N365" s="56">
        <f>'Oversigt anlægsaktiv'!N365</f>
        <v>0</v>
      </c>
      <c r="O365" s="322" t="str">
        <f t="shared" si="15"/>
        <v>41265</v>
      </c>
      <c r="P365" s="322">
        <f t="shared" si="16"/>
        <v>1</v>
      </c>
      <c r="Q365" s="337" t="str">
        <f t="shared" si="17"/>
        <v>5</v>
      </c>
    </row>
    <row r="366" spans="1:17" x14ac:dyDescent="0.35">
      <c r="A366" s="320" t="str">
        <f>'Oversigt anlægsaktiv'!A366</f>
        <v>41320</v>
      </c>
      <c r="B366" t="str">
        <f>'Oversigt anlægsaktiv'!B366</f>
        <v>Mikroskop</v>
      </c>
      <c r="C366" t="str">
        <f>'Oversigt anlægsaktiv'!C366</f>
        <v>23339</v>
      </c>
      <c r="D366" t="str">
        <f>'Oversigt anlægsaktiv'!D366</f>
        <v>Jonathan Brewer</v>
      </c>
      <c r="E366" t="str">
        <f>'Oversigt anlægsaktiv'!E366</f>
        <v>5 ÅR</v>
      </c>
      <c r="F366" t="str">
        <f>'Oversigt anlægsaktiv'!F366</f>
        <v>31000 Institut for Biokemi og Molekylær Biologi</v>
      </c>
      <c r="G366" t="str">
        <f>'Oversigt anlægsaktiv'!G366</f>
        <v>Campusvej 55, 5230 Odense M</v>
      </c>
      <c r="H366" t="str">
        <f>'Oversigt anlægsaktiv'!H366</f>
        <v>MEMPHYS: v12-603a-0</v>
      </c>
      <c r="I366" t="str">
        <f>'Oversigt anlægsaktiv'!I366</f>
        <v>Olympus</v>
      </c>
      <c r="J366" t="str">
        <f>'Oversigt anlægsaktiv'!J366</f>
        <v>IX81S8F</v>
      </c>
      <c r="K366" t="str">
        <f>'Oversigt anlægsaktiv'!K366</f>
        <v>-</v>
      </c>
      <c r="L366" s="312">
        <f>'Oversigt anlægsaktiv'!L366</f>
        <v>39051</v>
      </c>
      <c r="M366" s="56">
        <f>'Oversigt anlægsaktiv'!M366</f>
        <v>169047.8</v>
      </c>
      <c r="N366" s="56">
        <f>'Oversigt anlægsaktiv'!N366</f>
        <v>0</v>
      </c>
      <c r="O366" s="322" t="str">
        <f t="shared" si="15"/>
        <v>41320</v>
      </c>
      <c r="P366" s="322">
        <f t="shared" si="16"/>
        <v>1</v>
      </c>
      <c r="Q366" s="337" t="str">
        <f t="shared" si="17"/>
        <v>5</v>
      </c>
    </row>
    <row r="367" spans="1:17" x14ac:dyDescent="0.35">
      <c r="A367" s="320" t="str">
        <f>'Oversigt anlægsaktiv'!A367</f>
        <v>41390</v>
      </c>
      <c r="B367" t="str">
        <f>'Oversigt anlægsaktiv'!B367</f>
        <v>Kamera</v>
      </c>
      <c r="C367" t="str">
        <f>'Oversigt anlægsaktiv'!C367</f>
        <v>23521</v>
      </c>
      <c r="D367" t="str">
        <f>'Oversigt anlægsaktiv'!D367</f>
        <v>Coen P. H. Elemans</v>
      </c>
      <c r="E367" t="str">
        <f>'Oversigt anlægsaktiv'!E367</f>
        <v>7 ÅR</v>
      </c>
      <c r="F367" t="str">
        <f>'Oversigt anlægsaktiv'!F367</f>
        <v>30607 Lyd og Adfærd</v>
      </c>
      <c r="G367" t="str">
        <f>'Oversigt anlægsaktiv'!G367</f>
        <v>Campusvej 55, 5230 Odense M</v>
      </c>
      <c r="H367" t="str">
        <f>'Oversigt anlægsaktiv'!H367</f>
        <v>V10-406-2</v>
      </c>
      <c r="I367" t="str">
        <f>'Oversigt anlægsaktiv'!I367</f>
        <v>-</v>
      </c>
      <c r="J367" t="str">
        <f>'Oversigt anlægsaktiv'!J367</f>
        <v>REDLAKE HS4</v>
      </c>
      <c r="K367" t="str">
        <f>'Oversigt anlægsaktiv'!K367</f>
        <v>-</v>
      </c>
      <c r="L367" s="312">
        <f>'Oversigt anlægsaktiv'!L367</f>
        <v>39021</v>
      </c>
      <c r="M367" s="56">
        <f>'Oversigt anlægsaktiv'!M367</f>
        <v>371141</v>
      </c>
      <c r="N367" s="56">
        <f>'Oversigt anlægsaktiv'!N367</f>
        <v>0</v>
      </c>
      <c r="O367" s="322" t="str">
        <f t="shared" si="15"/>
        <v>41390</v>
      </c>
      <c r="P367" s="322">
        <f t="shared" si="16"/>
        <v>1</v>
      </c>
      <c r="Q367" s="337" t="str">
        <f t="shared" si="17"/>
        <v>7</v>
      </c>
    </row>
    <row r="368" spans="1:17" x14ac:dyDescent="0.35">
      <c r="A368" s="320" t="str">
        <f>'Oversigt anlægsaktiv'!A368</f>
        <v>41426</v>
      </c>
      <c r="B368" t="str">
        <f>'Oversigt anlægsaktiv'!B368</f>
        <v>Massespektrometer</v>
      </c>
      <c r="C368" t="str">
        <f>'Oversigt anlægsaktiv'!C368</f>
        <v>23342</v>
      </c>
      <c r="D368" t="str">
        <f>'Oversigt anlægsaktiv'!D368</f>
        <v>Stefan Vogel</v>
      </c>
      <c r="E368" t="str">
        <f>'Oversigt anlægsaktiv'!E368</f>
        <v>7 ÅR</v>
      </c>
      <c r="F368" t="str">
        <f>'Oversigt anlægsaktiv'!F368</f>
        <v>30500 Institut for Fysik, Kemi og Farmaci</v>
      </c>
      <c r="G368" t="str">
        <f>'Oversigt anlægsaktiv'!G368</f>
        <v>Campusvej 55, 5230 Odense M</v>
      </c>
      <c r="H368" t="str">
        <f>'Oversigt anlægsaktiv'!H368</f>
        <v>Ø11-411-1</v>
      </c>
      <c r="I368" t="str">
        <f>'Oversigt anlægsaktiv'!I368</f>
        <v>-</v>
      </c>
      <c r="J368" t="str">
        <f>'Oversigt anlægsaktiv'!J368</f>
        <v>Mikroflex LT</v>
      </c>
      <c r="K368" t="str">
        <f>'Oversigt anlægsaktiv'!K368</f>
        <v>BA060650</v>
      </c>
      <c r="L368" s="312">
        <f>'Oversigt anlægsaktiv'!L368</f>
        <v>39082</v>
      </c>
      <c r="M368" s="56">
        <f>'Oversigt anlægsaktiv'!M368</f>
        <v>625020</v>
      </c>
      <c r="N368" s="56">
        <f>'Oversigt anlægsaktiv'!N368</f>
        <v>0</v>
      </c>
      <c r="O368" s="322" t="str">
        <f t="shared" si="15"/>
        <v>41426</v>
      </c>
      <c r="P368" s="322">
        <f t="shared" si="16"/>
        <v>1</v>
      </c>
      <c r="Q368" s="337" t="str">
        <f t="shared" si="17"/>
        <v>7</v>
      </c>
    </row>
    <row r="369" spans="1:17" x14ac:dyDescent="0.35">
      <c r="A369" s="320" t="str">
        <f>'Oversigt anlægsaktiv'!A369</f>
        <v>41566</v>
      </c>
      <c r="B369" t="str">
        <f>'Oversigt anlægsaktiv'!B369</f>
        <v>FE-SEM</v>
      </c>
      <c r="C369" t="str">
        <f>'Oversigt anlægsaktiv'!C369</f>
        <v>-</v>
      </c>
      <c r="D369" t="str">
        <f>'Oversigt anlægsaktiv'!D369</f>
        <v>Horst-Gunter Rubahn</v>
      </c>
      <c r="E369" t="str">
        <f>'Oversigt anlægsaktiv'!E369</f>
        <v>5 ÅR</v>
      </c>
      <c r="F369" t="str">
        <f>'Oversigt anlægsaktiv'!F369</f>
        <v>44003 SDU Microtechnology</v>
      </c>
      <c r="G369" t="str">
        <f>'Oversigt anlægsaktiv'!G369</f>
        <v>Alsion 2, 6400 Sønderborg</v>
      </c>
      <c r="H369" t="str">
        <f>'Oversigt anlægsaktiv'!H369</f>
        <v>H1-07 Cleanroom</v>
      </c>
      <c r="I369" t="str">
        <f>'Oversigt anlægsaktiv'!I369</f>
        <v>Hitachi</v>
      </c>
      <c r="J369" t="str">
        <f>'Oversigt anlægsaktiv'!J369</f>
        <v>S-4800</v>
      </c>
      <c r="K369" t="str">
        <f>'Oversigt anlægsaktiv'!K369</f>
        <v>-</v>
      </c>
      <c r="L369" s="312">
        <f>'Oversigt anlægsaktiv'!L369</f>
        <v>39051</v>
      </c>
      <c r="M369" s="56">
        <f>'Oversigt anlægsaktiv'!M369</f>
        <v>2122510.0499999998</v>
      </c>
      <c r="N369" s="56">
        <f>'Oversigt anlægsaktiv'!N369</f>
        <v>0</v>
      </c>
      <c r="O369" s="322" t="str">
        <f t="shared" si="15"/>
        <v>41566</v>
      </c>
      <c r="P369" s="322">
        <f t="shared" si="16"/>
        <v>0</v>
      </c>
      <c r="Q369" s="337" t="str">
        <f t="shared" si="17"/>
        <v>5</v>
      </c>
    </row>
    <row r="370" spans="1:17" x14ac:dyDescent="0.35">
      <c r="A370" s="320" t="str">
        <f>'Oversigt anlægsaktiv'!A370</f>
        <v>41570</v>
      </c>
      <c r="B370" t="str">
        <f>'Oversigt anlægsaktiv'!B370</f>
        <v>Kontrast mikroskop</v>
      </c>
      <c r="C370" t="str">
        <f>'Oversigt anlægsaktiv'!C370</f>
        <v>-</v>
      </c>
      <c r="D370" t="str">
        <f>'Oversigt anlægsaktiv'!D370</f>
        <v>Horst-Gunter Rubahn</v>
      </c>
      <c r="E370" t="str">
        <f>'Oversigt anlægsaktiv'!E370</f>
        <v>7 ÅR</v>
      </c>
      <c r="F370" t="str">
        <f>'Oversigt anlægsaktiv'!F370</f>
        <v>44003 SDU Microtechnology</v>
      </c>
      <c r="G370" t="str">
        <f>'Oversigt anlægsaktiv'!G370</f>
        <v>Alsion 2, 6400 Sønderborg</v>
      </c>
      <c r="H370" t="str">
        <f>'Oversigt anlægsaktiv'!H370</f>
        <v>H1-07 Cleanroom</v>
      </c>
      <c r="I370" t="str">
        <f>'Oversigt anlægsaktiv'!I370</f>
        <v>Nikon</v>
      </c>
      <c r="J370" t="str">
        <f>'Oversigt anlægsaktiv'!J370</f>
        <v>LV100D</v>
      </c>
      <c r="K370" t="str">
        <f>'Oversigt anlægsaktiv'!K370</f>
        <v>-</v>
      </c>
      <c r="L370" s="312">
        <f>'Oversigt anlægsaktiv'!L370</f>
        <v>39172</v>
      </c>
      <c r="M370" s="56">
        <f>'Oversigt anlægsaktiv'!M370</f>
        <v>188000</v>
      </c>
      <c r="N370" s="56">
        <f>'Oversigt anlægsaktiv'!N370</f>
        <v>0</v>
      </c>
      <c r="O370" s="322" t="str">
        <f t="shared" si="15"/>
        <v>41570</v>
      </c>
      <c r="P370" s="322">
        <f t="shared" si="16"/>
        <v>0</v>
      </c>
      <c r="Q370" s="337" t="str">
        <f t="shared" si="17"/>
        <v>7</v>
      </c>
    </row>
    <row r="371" spans="1:17" x14ac:dyDescent="0.35">
      <c r="A371" s="320" t="str">
        <f>'Oversigt anlægsaktiv'!A371</f>
        <v>41735</v>
      </c>
      <c r="B371" t="str">
        <f>'Oversigt anlægsaktiv'!B371</f>
        <v>Lysspedningsaparat</v>
      </c>
      <c r="C371" t="str">
        <f>'Oversigt anlægsaktiv'!C371</f>
        <v>23336</v>
      </c>
      <c r="D371" t="str">
        <f>'Oversigt anlægsaktiv'!D371</f>
        <v>Jonas Beermann Kristiansen</v>
      </c>
      <c r="E371" t="str">
        <f>'Oversigt anlægsaktiv'!E371</f>
        <v>7 ÅR</v>
      </c>
      <c r="F371" t="str">
        <f>'Oversigt anlægsaktiv'!F371</f>
        <v>31000 Institut for Biokemi og Molekylær Biologi</v>
      </c>
      <c r="G371" t="str">
        <f>'Oversigt anlægsaktiv'!G371</f>
        <v>Campusvej 55, 5230 Odense M</v>
      </c>
      <c r="H371" t="str">
        <f>'Oversigt anlægsaktiv'!H371</f>
        <v>Ø26-510-1</v>
      </c>
      <c r="I371" t="str">
        <f>'Oversigt anlægsaktiv'!I371</f>
        <v>-</v>
      </c>
      <c r="J371" t="str">
        <f>'Oversigt anlægsaktiv'!J371</f>
        <v>Griot HeNe Laser</v>
      </c>
      <c r="K371" t="str">
        <f>'Oversigt anlægsaktiv'!K371</f>
        <v>-</v>
      </c>
      <c r="L371" s="312">
        <f>'Oversigt anlægsaktiv'!L371</f>
        <v>39082</v>
      </c>
      <c r="M371" s="56">
        <f>'Oversigt anlægsaktiv'!M371</f>
        <v>412020</v>
      </c>
      <c r="N371" s="56">
        <f>'Oversigt anlægsaktiv'!N371</f>
        <v>0</v>
      </c>
      <c r="O371" s="322" t="str">
        <f t="shared" si="15"/>
        <v>41735</v>
      </c>
      <c r="P371" s="322">
        <f t="shared" si="16"/>
        <v>1</v>
      </c>
      <c r="Q371" s="337" t="str">
        <f t="shared" si="17"/>
        <v>7</v>
      </c>
    </row>
    <row r="372" spans="1:17" x14ac:dyDescent="0.35">
      <c r="A372" s="320" t="str">
        <f>'Oversigt anlægsaktiv'!A372</f>
        <v>41919</v>
      </c>
      <c r="B372" t="str">
        <f>'Oversigt anlægsaktiv'!B372</f>
        <v>Mikroskop</v>
      </c>
      <c r="C372" t="str">
        <f>'Oversigt anlægsaktiv'!C372</f>
        <v>10451</v>
      </c>
      <c r="D372" t="str">
        <f>'Oversigt anlægsaktiv'!D372</f>
        <v>Per Svenningsen</v>
      </c>
      <c r="E372" t="str">
        <f>'Oversigt anlægsaktiv'!E372</f>
        <v>7 ÅR</v>
      </c>
      <c r="F372" t="str">
        <f>'Oversigt anlægsaktiv'!F372</f>
        <v>10203 Kardiovaskulær &amp; Renalforskning</v>
      </c>
      <c r="G372" t="str">
        <f>'Oversigt anlægsaktiv'!G372</f>
        <v>Campusvej 55, 5230 Odense M</v>
      </c>
      <c r="H372" t="str">
        <f>'Oversigt anlægsaktiv'!H372</f>
        <v>V18-700d-1</v>
      </c>
      <c r="I372" t="str">
        <f>'Oversigt anlægsaktiv'!I372</f>
        <v>-</v>
      </c>
      <c r="J372" t="str">
        <f>'Oversigt anlægsaktiv'!J372</f>
        <v>SZX16</v>
      </c>
      <c r="K372" t="str">
        <f>'Oversigt anlægsaktiv'!K372</f>
        <v>-</v>
      </c>
      <c r="L372" s="312">
        <f>'Oversigt anlægsaktiv'!L372</f>
        <v>38999</v>
      </c>
      <c r="M372" s="56">
        <f>'Oversigt anlægsaktiv'!M372</f>
        <v>100000</v>
      </c>
      <c r="N372" s="56">
        <f>'Oversigt anlægsaktiv'!N372</f>
        <v>0</v>
      </c>
      <c r="O372" s="322" t="str">
        <f t="shared" si="15"/>
        <v>41919</v>
      </c>
      <c r="P372" s="322">
        <f t="shared" si="16"/>
        <v>1</v>
      </c>
      <c r="Q372" s="337" t="str">
        <f t="shared" si="17"/>
        <v>7</v>
      </c>
    </row>
    <row r="373" spans="1:17" x14ac:dyDescent="0.35">
      <c r="A373" s="320" t="str">
        <f>'Oversigt anlægsaktiv'!A373</f>
        <v>41934</v>
      </c>
      <c r="B373" t="str">
        <f>'Oversigt anlægsaktiv'!B373</f>
        <v>Massespektrometer</v>
      </c>
      <c r="C373" t="str">
        <f>'Oversigt anlægsaktiv'!C373</f>
        <v>23311</v>
      </c>
      <c r="D373" t="str">
        <f>'Oversigt anlægsaktiv'!D373</f>
        <v>Heidi Grøn Jensen</v>
      </c>
      <c r="E373" t="str">
        <f>'Oversigt anlægsaktiv'!E373</f>
        <v>7 ÅR</v>
      </c>
      <c r="F373" t="str">
        <f>'Oversigt anlægsaktiv'!F373</f>
        <v>30602 Nordcee</v>
      </c>
      <c r="G373" t="str">
        <f>'Oversigt anlægsaktiv'!G373</f>
        <v>Campusvej 55, 5230 Odense M</v>
      </c>
      <c r="H373" t="str">
        <f>'Oversigt anlægsaktiv'!H373</f>
        <v>NordCEE V11-409a-1</v>
      </c>
      <c r="I373" t="str">
        <f>'Oversigt anlægsaktiv'!I373</f>
        <v>Thermo Electron</v>
      </c>
      <c r="J373" t="str">
        <f>'Oversigt anlægsaktiv'!J373</f>
        <v>-</v>
      </c>
      <c r="K373" t="str">
        <f>'Oversigt anlægsaktiv'!K373</f>
        <v>-</v>
      </c>
      <c r="L373" s="312">
        <f>'Oversigt anlægsaktiv'!L373</f>
        <v>39045</v>
      </c>
      <c r="M373" s="56">
        <f>'Oversigt anlægsaktiv'!M373</f>
        <v>1275000</v>
      </c>
      <c r="N373" s="56">
        <f>'Oversigt anlægsaktiv'!N373</f>
        <v>0</v>
      </c>
      <c r="O373" s="322" t="str">
        <f t="shared" si="15"/>
        <v>41934</v>
      </c>
      <c r="P373" s="322">
        <f t="shared" si="16"/>
        <v>1</v>
      </c>
      <c r="Q373" s="337" t="str">
        <f t="shared" si="17"/>
        <v>7</v>
      </c>
    </row>
    <row r="374" spans="1:17" x14ac:dyDescent="0.35">
      <c r="A374" s="320" t="str">
        <f>'Oversigt anlægsaktiv'!A374</f>
        <v>41981</v>
      </c>
      <c r="B374" t="str">
        <f>'Oversigt anlægsaktiv'!B374</f>
        <v>Autoklave</v>
      </c>
      <c r="C374" t="str">
        <f>'Oversigt anlægsaktiv'!C374</f>
        <v>-</v>
      </c>
      <c r="D374" t="str">
        <f>'Oversigt anlægsaktiv'!D374</f>
        <v>Jesper Stæhr</v>
      </c>
      <c r="E374" t="str">
        <f>'Oversigt anlægsaktiv'!E374</f>
        <v>7 ÅR</v>
      </c>
      <c r="F374" t="str">
        <f>'Oversigt anlægsaktiv'!F374</f>
        <v>19500 Biomedicinsk Laboratorium</v>
      </c>
      <c r="G374" t="str">
        <f>'Oversigt anlægsaktiv'!G374</f>
        <v>J.B. Winsløsvej 23, 5000 Odense C</v>
      </c>
      <c r="H374" t="str">
        <f>'Oversigt anlægsaktiv'!H374</f>
        <v>WP23 071</v>
      </c>
      <c r="I374" t="str">
        <f>'Oversigt anlægsaktiv'!I374</f>
        <v>Getine</v>
      </c>
      <c r="J374" t="str">
        <f>'Oversigt anlægsaktiv'!J374</f>
        <v>GE2406EM-2</v>
      </c>
      <c r="K374" t="str">
        <f>'Oversigt anlægsaktiv'!K374</f>
        <v>5102358-010-01</v>
      </c>
      <c r="L374" s="312">
        <f>'Oversigt anlægsaktiv'!L374</f>
        <v>39141</v>
      </c>
      <c r="M374" s="56">
        <f>'Oversigt anlægsaktiv'!M374</f>
        <v>504700</v>
      </c>
      <c r="N374" s="56">
        <f>'Oversigt anlægsaktiv'!N374</f>
        <v>0</v>
      </c>
      <c r="O374" s="322" t="str">
        <f t="shared" si="15"/>
        <v>41981</v>
      </c>
      <c r="P374" s="322">
        <f t="shared" si="16"/>
        <v>0</v>
      </c>
      <c r="Q374" s="337" t="str">
        <f t="shared" si="17"/>
        <v>7</v>
      </c>
    </row>
    <row r="375" spans="1:17" x14ac:dyDescent="0.35">
      <c r="A375" s="320" t="str">
        <f>'Oversigt anlægsaktiv'!A375</f>
        <v>43105</v>
      </c>
      <c r="B375" t="str">
        <f>'Oversigt anlægsaktiv'!B375</f>
        <v>Stereotaktisk apparat</v>
      </c>
      <c r="C375" t="str">
        <f>'Oversigt anlægsaktiv'!C375</f>
        <v>-</v>
      </c>
      <c r="D375" t="str">
        <f>'Oversigt anlægsaktiv'!D375</f>
        <v>Morten Meyer</v>
      </c>
      <c r="E375" t="str">
        <f>'Oversigt anlægsaktiv'!E375</f>
        <v>5 ÅR</v>
      </c>
      <c r="F375" t="str">
        <f>'Oversigt anlægsaktiv'!F375</f>
        <v>10202 Neurobiologisk Forskning</v>
      </c>
      <c r="G375" t="str">
        <f>'Oversigt anlægsaktiv'!G375</f>
        <v>Campusvej 55, 5230 Odense M</v>
      </c>
      <c r="H375" t="str">
        <f>'Oversigt anlægsaktiv'!H375</f>
        <v>V17-804a-2</v>
      </c>
      <c r="I375" t="str">
        <f>'Oversigt anlægsaktiv'!I375</f>
        <v>-</v>
      </c>
      <c r="J375" t="str">
        <f>'Oversigt anlægsaktiv'!J375</f>
        <v>902-LS</v>
      </c>
      <c r="K375" t="str">
        <f>'Oversigt anlægsaktiv'!K375</f>
        <v>-</v>
      </c>
      <c r="L375" s="312">
        <f>'Oversigt anlægsaktiv'!L375</f>
        <v>39100</v>
      </c>
      <c r="M375" s="56">
        <f>'Oversigt anlægsaktiv'!M375</f>
        <v>103824</v>
      </c>
      <c r="N375" s="56">
        <f>'Oversigt anlægsaktiv'!N375</f>
        <v>0</v>
      </c>
      <c r="O375" s="322" t="str">
        <f t="shared" si="15"/>
        <v>43105</v>
      </c>
      <c r="P375" s="322">
        <f t="shared" si="16"/>
        <v>0</v>
      </c>
      <c r="Q375" s="337" t="str">
        <f t="shared" si="17"/>
        <v>5</v>
      </c>
    </row>
    <row r="376" spans="1:17" x14ac:dyDescent="0.35">
      <c r="A376" s="320" t="str">
        <f>'Oversigt anlægsaktiv'!A376</f>
        <v>43156</v>
      </c>
      <c r="B376" t="str">
        <f>'Oversigt anlægsaktiv'!B376</f>
        <v>Absorptionsmåleapparat</v>
      </c>
      <c r="C376" t="str">
        <f>'Oversigt anlægsaktiv'!C376</f>
        <v>23362+33654</v>
      </c>
      <c r="D376" t="str">
        <f>'Oversigt anlægsaktiv'!D376</f>
        <v>Birgitte Haahr Kallipolitis</v>
      </c>
      <c r="E376" t="str">
        <f>'Oversigt anlægsaktiv'!E376</f>
        <v>5 ÅR</v>
      </c>
      <c r="F376" t="str">
        <f>'Oversigt anlægsaktiv'!F376</f>
        <v>31000 Institut for Biokemi og Molekylær Biologi</v>
      </c>
      <c r="G376" t="str">
        <f>'Oversigt anlægsaktiv'!G376</f>
        <v>Campusvej 55, 5230 Odense M</v>
      </c>
      <c r="H376" t="str">
        <f>'Oversigt anlægsaktiv'!H376</f>
        <v>MIKRO: v16-601-2</v>
      </c>
      <c r="I376" t="str">
        <f>'Oversigt anlægsaktiv'!I376</f>
        <v>Perkin Elmer</v>
      </c>
      <c r="J376" t="str">
        <f>'Oversigt anlægsaktiv'!J376</f>
        <v>E232</v>
      </c>
      <c r="K376" t="str">
        <f>'Oversigt anlægsaktiv'!K376</f>
        <v>-</v>
      </c>
      <c r="L376" s="312">
        <f>'Oversigt anlægsaktiv'!L376</f>
        <v>39064</v>
      </c>
      <c r="M376" s="56">
        <f>'Oversigt anlægsaktiv'!M376</f>
        <v>145000</v>
      </c>
      <c r="N376" s="56">
        <f>'Oversigt anlægsaktiv'!N376</f>
        <v>0</v>
      </c>
      <c r="O376" s="322" t="str">
        <f t="shared" si="15"/>
        <v>43156</v>
      </c>
      <c r="P376" s="322">
        <f t="shared" si="16"/>
        <v>1</v>
      </c>
      <c r="Q376" s="337" t="str">
        <f t="shared" si="17"/>
        <v>5</v>
      </c>
    </row>
    <row r="377" spans="1:17" x14ac:dyDescent="0.35">
      <c r="A377" s="320" t="str">
        <f>'Oversigt anlægsaktiv'!A377</f>
        <v>43157</v>
      </c>
      <c r="B377" t="str">
        <f>'Oversigt anlægsaktiv'!B377</f>
        <v>Teknisk-kamera</v>
      </c>
      <c r="C377" t="str">
        <f>'Oversigt anlægsaktiv'!C377</f>
        <v>-</v>
      </c>
      <c r="D377" t="str">
        <f>'Oversigt anlægsaktiv'!D377</f>
        <v>Martin H. Thygesen</v>
      </c>
      <c r="E377" t="str">
        <f>'Oversigt anlægsaktiv'!E377</f>
        <v>7 ÅR</v>
      </c>
      <c r="F377" t="str">
        <f>'Oversigt anlægsaktiv'!F377</f>
        <v>45006 SDU Digital og højfrekvent elektronik</v>
      </c>
      <c r="G377" t="str">
        <f>'Oversigt anlægsaktiv'!G377</f>
        <v>Campusvej 55, 5230 Odense M</v>
      </c>
      <c r="H377" t="str">
        <f>'Oversigt anlægsaktiv'!H377</f>
        <v>Ø26-602-1</v>
      </c>
      <c r="I377" t="str">
        <f>'Oversigt anlægsaktiv'!I377</f>
        <v>Indigo</v>
      </c>
      <c r="J377" t="str">
        <f>'Oversigt anlægsaktiv'!J377</f>
        <v>FLIR Merlin</v>
      </c>
      <c r="K377" t="str">
        <f>'Oversigt anlægsaktiv'!K377</f>
        <v>275</v>
      </c>
      <c r="L377" s="312">
        <f>'Oversigt anlægsaktiv'!L377</f>
        <v>39071</v>
      </c>
      <c r="M377" s="56">
        <f>'Oversigt anlægsaktiv'!M377</f>
        <v>376000</v>
      </c>
      <c r="N377" s="56">
        <f>'Oversigt anlægsaktiv'!N377</f>
        <v>0</v>
      </c>
      <c r="O377" s="322" t="str">
        <f t="shared" si="15"/>
        <v>43157</v>
      </c>
      <c r="P377" s="322">
        <f t="shared" si="16"/>
        <v>0</v>
      </c>
      <c r="Q377" s="337" t="str">
        <f t="shared" si="17"/>
        <v>7</v>
      </c>
    </row>
    <row r="378" spans="1:17" x14ac:dyDescent="0.35">
      <c r="A378" s="320" t="str">
        <f>'Oversigt anlægsaktiv'!A378</f>
        <v>43158</v>
      </c>
      <c r="B378" t="str">
        <f>'Oversigt anlægsaktiv'!B378</f>
        <v>Teknisk-kamera</v>
      </c>
      <c r="C378" t="str">
        <f>'Oversigt anlægsaktiv'!C378</f>
        <v>-</v>
      </c>
      <c r="D378" t="str">
        <f>'Oversigt anlægsaktiv'!D378</f>
        <v>Martin H. Thygesen</v>
      </c>
      <c r="E378" t="str">
        <f>'Oversigt anlægsaktiv'!E378</f>
        <v>7 ÅR</v>
      </c>
      <c r="F378" t="str">
        <f>'Oversigt anlægsaktiv'!F378</f>
        <v>45006 SDU Digital og højfrekvent elektronik</v>
      </c>
      <c r="G378" t="str">
        <f>'Oversigt anlægsaktiv'!G378</f>
        <v>Campusvej 55, 5230 Odense M</v>
      </c>
      <c r="H378" t="str">
        <f>'Oversigt anlægsaktiv'!H378</f>
        <v>Ø41-512a</v>
      </c>
      <c r="I378" t="str">
        <f>'Oversigt anlægsaktiv'!I378</f>
        <v>Nippon Avionics</v>
      </c>
      <c r="J378" t="str">
        <f>'Oversigt anlægsaktiv'!J378</f>
        <v>TVS-200</v>
      </c>
      <c r="K378" t="str">
        <f>'Oversigt anlægsaktiv'!K378</f>
        <v>2145M0534</v>
      </c>
      <c r="L378" s="312">
        <f>'Oversigt anlægsaktiv'!L378</f>
        <v>38791</v>
      </c>
      <c r="M378" s="56">
        <f>'Oversigt anlægsaktiv'!M378</f>
        <v>126000</v>
      </c>
      <c r="N378" s="56">
        <f>'Oversigt anlægsaktiv'!N378</f>
        <v>0</v>
      </c>
      <c r="O378" s="322" t="str">
        <f t="shared" si="15"/>
        <v>43158</v>
      </c>
      <c r="P378" s="322">
        <f t="shared" si="16"/>
        <v>0</v>
      </c>
      <c r="Q378" s="337" t="str">
        <f t="shared" si="17"/>
        <v>7</v>
      </c>
    </row>
    <row r="379" spans="1:17" x14ac:dyDescent="0.35">
      <c r="A379" s="320" t="str">
        <f>'Oversigt anlægsaktiv'!A379</f>
        <v>43159</v>
      </c>
      <c r="B379" t="str">
        <f>'Oversigt anlægsaktiv'!B379</f>
        <v>Fermentor</v>
      </c>
      <c r="C379" t="str">
        <f>'Oversigt anlægsaktiv'!C379</f>
        <v>-</v>
      </c>
      <c r="D379" t="str">
        <f>'Oversigt anlægsaktiv'!D379</f>
        <v>Muhammad Tahir Ashraf</v>
      </c>
      <c r="E379" t="str">
        <f>'Oversigt anlægsaktiv'!E379</f>
        <v>5 ÅR</v>
      </c>
      <c r="F379" t="str">
        <f>'Oversigt anlægsaktiv'!F379</f>
        <v>42002 SDU Chemical Engineering</v>
      </c>
      <c r="G379" t="str">
        <f>'Oversigt anlægsaktiv'!G379</f>
        <v>Campusvej 55, 5230 Odense M</v>
      </c>
      <c r="H379" t="str">
        <f>'Oversigt anlægsaktiv'!H379</f>
        <v>Ø10-602A-0</v>
      </c>
      <c r="I379" t="str">
        <f>'Oversigt anlægsaktiv'!I379</f>
        <v>-</v>
      </c>
      <c r="J379" t="str">
        <f>'Oversigt anlægsaktiv'!J379</f>
        <v>Biostat B-plus</v>
      </c>
      <c r="K379" t="str">
        <f>'Oversigt anlægsaktiv'!K379</f>
        <v>-</v>
      </c>
      <c r="L379" s="312">
        <f>'Oversigt anlægsaktiv'!L379</f>
        <v>38835</v>
      </c>
      <c r="M379" s="56">
        <f>'Oversigt anlægsaktiv'!M379</f>
        <v>169000</v>
      </c>
      <c r="N379" s="56">
        <f>'Oversigt anlægsaktiv'!N379</f>
        <v>0</v>
      </c>
      <c r="O379" s="322" t="str">
        <f t="shared" si="15"/>
        <v>43159</v>
      </c>
      <c r="P379" s="322">
        <f t="shared" si="16"/>
        <v>0</v>
      </c>
      <c r="Q379" s="337" t="str">
        <f t="shared" si="17"/>
        <v>5</v>
      </c>
    </row>
    <row r="380" spans="1:17" x14ac:dyDescent="0.35">
      <c r="A380" s="320" t="str">
        <f>'Oversigt anlægsaktiv'!A380</f>
        <v>43160</v>
      </c>
      <c r="B380" t="str">
        <f>'Oversigt anlægsaktiv'!B380</f>
        <v>Oscilloskop</v>
      </c>
      <c r="C380" t="str">
        <f>'Oversigt anlægsaktiv'!C380</f>
        <v>-</v>
      </c>
      <c r="D380" t="str">
        <f>'Oversigt anlægsaktiv'!D380</f>
        <v>Martin H. Thygesen</v>
      </c>
      <c r="E380" t="str">
        <f>'Oversigt anlægsaktiv'!E380</f>
        <v>5 ÅR</v>
      </c>
      <c r="F380" t="str">
        <f>'Oversigt anlægsaktiv'!F380</f>
        <v>45006 SDU Digital og højfrekvent elektronik</v>
      </c>
      <c r="G380" t="str">
        <f>'Oversigt anlægsaktiv'!G380</f>
        <v>Campusvej 55, 5230 Odense M</v>
      </c>
      <c r="H380" t="str">
        <f>'Oversigt anlægsaktiv'!H380</f>
        <v>Ø26-602A-1</v>
      </c>
      <c r="I380" t="str">
        <f>'Oversigt anlægsaktiv'!I380</f>
        <v>-</v>
      </c>
      <c r="J380" t="str">
        <f>'Oversigt anlægsaktiv'!J380</f>
        <v>44 xi</v>
      </c>
      <c r="K380" t="str">
        <f>'Oversigt anlægsaktiv'!K380</f>
        <v>-</v>
      </c>
      <c r="L380" s="312">
        <f>'Oversigt anlægsaktiv'!L380</f>
        <v>38882</v>
      </c>
      <c r="M380" s="56">
        <f>'Oversigt anlægsaktiv'!M380</f>
        <v>155135</v>
      </c>
      <c r="N380" s="56">
        <f>'Oversigt anlægsaktiv'!N380</f>
        <v>0</v>
      </c>
      <c r="O380" s="322" t="str">
        <f t="shared" si="15"/>
        <v>43160</v>
      </c>
      <c r="P380" s="322">
        <f t="shared" si="16"/>
        <v>0</v>
      </c>
      <c r="Q380" s="337" t="str">
        <f t="shared" si="17"/>
        <v>5</v>
      </c>
    </row>
    <row r="381" spans="1:17" x14ac:dyDescent="0.35">
      <c r="A381" s="320" t="str">
        <f>'Oversigt anlægsaktiv'!A381</f>
        <v>43470</v>
      </c>
      <c r="B381" t="str">
        <f>'Oversigt anlægsaktiv'!B381</f>
        <v>Spektrofotometer</v>
      </c>
      <c r="C381" t="str">
        <f>'Oversigt anlægsaktiv'!C381</f>
        <v>-</v>
      </c>
      <c r="D381" t="str">
        <f>'Oversigt anlægsaktiv'!D381</f>
        <v>Jakob Møller-Jensen</v>
      </c>
      <c r="E381" t="str">
        <f>'Oversigt anlægsaktiv'!E381</f>
        <v>7 ÅR</v>
      </c>
      <c r="F381" t="str">
        <f>'Oversigt anlægsaktiv'!F381</f>
        <v>31000 Institut for Biokemi og Molekylær Biologi</v>
      </c>
      <c r="G381" t="str">
        <f>'Oversigt anlægsaktiv'!G381</f>
        <v>Campusvej 55, 5230 Odense M</v>
      </c>
      <c r="H381" t="str">
        <f>'Oversigt anlægsaktiv'!H381</f>
        <v>mikro/JMJ: v16-601-2</v>
      </c>
      <c r="I381" t="str">
        <f>'Oversigt anlægsaktiv'!I381</f>
        <v>-</v>
      </c>
      <c r="J381" t="str">
        <f>'Oversigt anlægsaktiv'!J381</f>
        <v>LS 55</v>
      </c>
      <c r="K381" t="str">
        <f>'Oversigt anlægsaktiv'!K381</f>
        <v>-</v>
      </c>
      <c r="L381" s="312">
        <f>'Oversigt anlægsaktiv'!L381</f>
        <v>39101</v>
      </c>
      <c r="M381" s="56">
        <f>'Oversigt anlægsaktiv'!M381</f>
        <v>200000</v>
      </c>
      <c r="N381" s="56">
        <f>'Oversigt anlægsaktiv'!N381</f>
        <v>0</v>
      </c>
      <c r="O381" s="322" t="str">
        <f t="shared" si="15"/>
        <v>43470</v>
      </c>
      <c r="P381" s="322">
        <f t="shared" si="16"/>
        <v>0</v>
      </c>
      <c r="Q381" s="337" t="str">
        <f t="shared" si="17"/>
        <v>7</v>
      </c>
    </row>
    <row r="382" spans="1:17" x14ac:dyDescent="0.35">
      <c r="A382" s="320" t="str">
        <f>'Oversigt anlægsaktiv'!A382</f>
        <v>43471</v>
      </c>
      <c r="B382" t="str">
        <f>'Oversigt anlægsaktiv'!B382</f>
        <v>PCR-udstyr</v>
      </c>
      <c r="C382" t="str">
        <f>'Oversigt anlægsaktiv'!C382</f>
        <v>-</v>
      </c>
      <c r="D382" t="str">
        <f>'Oversigt anlægsaktiv'!D382</f>
        <v>Per Svenningsen</v>
      </c>
      <c r="E382" t="str">
        <f>'Oversigt anlægsaktiv'!E382</f>
        <v>5 ÅR</v>
      </c>
      <c r="F382" t="str">
        <f>'Oversigt anlægsaktiv'!F382</f>
        <v>10200 Institut for Molekylær Medicin</v>
      </c>
      <c r="G382" t="str">
        <f>'Oversigt anlægsaktiv'!G382</f>
        <v>Campusvej 55, 5230 Odense M</v>
      </c>
      <c r="H382" t="str">
        <f>'Oversigt anlægsaktiv'!H382</f>
        <v>V17-613b-1</v>
      </c>
      <c r="I382" t="str">
        <f>'Oversigt anlægsaktiv'!I382</f>
        <v>-</v>
      </c>
      <c r="J382" t="str">
        <f>'Oversigt anlægsaktiv'!J382</f>
        <v>MX3000P</v>
      </c>
      <c r="K382" t="str">
        <f>'Oversigt anlægsaktiv'!K382</f>
        <v>-</v>
      </c>
      <c r="L382" s="312">
        <f>'Oversigt anlægsaktiv'!L382</f>
        <v>39118</v>
      </c>
      <c r="M382" s="56">
        <f>'Oversigt anlægsaktiv'!M382</f>
        <v>289000</v>
      </c>
      <c r="N382" s="56">
        <f>'Oversigt anlægsaktiv'!N382</f>
        <v>0</v>
      </c>
      <c r="O382" s="322" t="str">
        <f t="shared" si="15"/>
        <v>43471</v>
      </c>
      <c r="P382" s="322">
        <f t="shared" si="16"/>
        <v>0</v>
      </c>
      <c r="Q382" s="337" t="str">
        <f t="shared" si="17"/>
        <v>5</v>
      </c>
    </row>
    <row r="383" spans="1:17" x14ac:dyDescent="0.35">
      <c r="A383" s="320" t="str">
        <f>'Oversigt anlægsaktiv'!A383</f>
        <v>43476</v>
      </c>
      <c r="B383" t="str">
        <f>'Oversigt anlægsaktiv'!B383</f>
        <v>DNA-Udstyr</v>
      </c>
      <c r="C383" t="str">
        <f>'Oversigt anlægsaktiv'!C383</f>
        <v>-</v>
      </c>
      <c r="D383" t="str">
        <f>'Oversigt anlægsaktiv'!D383</f>
        <v>Stefan Vogel</v>
      </c>
      <c r="E383" t="str">
        <f>'Oversigt anlægsaktiv'!E383</f>
        <v>7 ÅR</v>
      </c>
      <c r="F383" t="str">
        <f>'Oversigt anlægsaktiv'!F383</f>
        <v>30500 Institut for Fysik, Kemi og Farmaci</v>
      </c>
      <c r="G383" t="str">
        <f>'Oversigt anlægsaktiv'!G383</f>
        <v>Campusvej 55, 5230 Odense M</v>
      </c>
      <c r="H383" t="str">
        <f>'Oversigt anlægsaktiv'!H383</f>
        <v>Ø11-412-1</v>
      </c>
      <c r="I383" t="str">
        <f>'Oversigt anlægsaktiv'!I383</f>
        <v>-</v>
      </c>
      <c r="J383" t="str">
        <f>'Oversigt anlægsaktiv'!J383</f>
        <v>AKTA OLIGOPILOT 10</v>
      </c>
      <c r="K383" t="str">
        <f>'Oversigt anlægsaktiv'!K383</f>
        <v>1293441</v>
      </c>
      <c r="L383" s="312">
        <f>'Oversigt anlægsaktiv'!L383</f>
        <v>39111</v>
      </c>
      <c r="M383" s="56">
        <f>'Oversigt anlægsaktiv'!M383</f>
        <v>639582</v>
      </c>
      <c r="N383" s="56">
        <f>'Oversigt anlægsaktiv'!N383</f>
        <v>0</v>
      </c>
      <c r="O383" s="322" t="str">
        <f t="shared" si="15"/>
        <v>43476</v>
      </c>
      <c r="P383" s="322">
        <f t="shared" si="16"/>
        <v>0</v>
      </c>
      <c r="Q383" s="337" t="str">
        <f t="shared" si="17"/>
        <v>7</v>
      </c>
    </row>
    <row r="384" spans="1:17" x14ac:dyDescent="0.35">
      <c r="A384" s="320" t="str">
        <f>'Oversigt anlægsaktiv'!A384</f>
        <v>43478</v>
      </c>
      <c r="B384" t="str">
        <f>'Oversigt anlægsaktiv'!B384</f>
        <v>Spektrofotometer - ICP</v>
      </c>
      <c r="C384" t="str">
        <f>'Oversigt anlægsaktiv'!C384</f>
        <v>13695</v>
      </c>
      <c r="D384" t="str">
        <f>'Oversigt anlægsaktiv'!D384</f>
        <v>Carina Kronborg Lohmann</v>
      </c>
      <c r="E384" t="str">
        <f>'Oversigt anlægsaktiv'!E384</f>
        <v>7 ÅR</v>
      </c>
      <c r="F384" t="str">
        <f>'Oversigt anlægsaktiv'!F384</f>
        <v>30605 Økologi</v>
      </c>
      <c r="G384" t="str">
        <f>'Oversigt anlægsaktiv'!G384</f>
        <v>Campusvej 55, 5230 Odense M</v>
      </c>
      <c r="H384" t="str">
        <f>'Oversigt anlægsaktiv'!H384</f>
        <v>V11-411-1</v>
      </c>
      <c r="I384" t="str">
        <f>'Oversigt anlægsaktiv'!I384</f>
        <v>-</v>
      </c>
      <c r="J384" t="str">
        <f>'Oversigt anlægsaktiv'!J384</f>
        <v>OPTIMA 2100 DV</v>
      </c>
      <c r="K384" t="str">
        <f>'Oversigt anlægsaktiv'!K384</f>
        <v>08N7070201</v>
      </c>
      <c r="L384" s="312">
        <f>'Oversigt anlægsaktiv'!L384</f>
        <v>39295</v>
      </c>
      <c r="M384" s="56">
        <f>'Oversigt anlægsaktiv'!M384</f>
        <v>408463.65</v>
      </c>
      <c r="N384" s="56">
        <f>'Oversigt anlægsaktiv'!N384</f>
        <v>0</v>
      </c>
      <c r="O384" s="322" t="str">
        <f t="shared" si="15"/>
        <v>43478</v>
      </c>
      <c r="P384" s="322">
        <f t="shared" si="16"/>
        <v>1</v>
      </c>
      <c r="Q384" s="337" t="str">
        <f t="shared" si="17"/>
        <v>7</v>
      </c>
    </row>
    <row r="385" spans="1:17" x14ac:dyDescent="0.35">
      <c r="A385" s="320" t="str">
        <f>'Oversigt anlægsaktiv'!A385</f>
        <v>43480</v>
      </c>
      <c r="B385" t="str">
        <f>'Oversigt anlægsaktiv'!B385</f>
        <v>Massespektrometer</v>
      </c>
      <c r="C385" t="str">
        <f>'Oversigt anlægsaktiv'!C385</f>
        <v>-</v>
      </c>
      <c r="D385" t="str">
        <f>'Oversigt anlægsaktiv'!D385</f>
        <v>Christer Stenby Ejsing</v>
      </c>
      <c r="E385" t="str">
        <f>'Oversigt anlægsaktiv'!E385</f>
        <v>7 ÅR</v>
      </c>
      <c r="F385" t="str">
        <f>'Oversigt anlægsaktiv'!F385</f>
        <v>31000 Institut for Biokemi og Molekylær Biologi</v>
      </c>
      <c r="G385" t="str">
        <f>'Oversigt anlægsaktiv'!G385</f>
        <v>Campusvej 55, 5230 Odense M</v>
      </c>
      <c r="H385" t="str">
        <f>'Oversigt anlægsaktiv'!H385</f>
        <v>LIPID-MS: CSE LAB: V10-508B-1</v>
      </c>
      <c r="I385" t="str">
        <f>'Oversigt anlægsaktiv'!I385</f>
        <v>Thermo</v>
      </c>
      <c r="J385" t="str">
        <f>'Oversigt anlægsaktiv'!J385</f>
        <v>LTQ XL (ORBI C) + ETD</v>
      </c>
      <c r="K385" t="str">
        <f>'Oversigt anlægsaktiv'!K385</f>
        <v>SN017332B</v>
      </c>
      <c r="L385" s="312">
        <f>'Oversigt anlægsaktiv'!L385</f>
        <v>39262</v>
      </c>
      <c r="M385" s="56">
        <f>'Oversigt anlægsaktiv'!M385</f>
        <v>3500000</v>
      </c>
      <c r="N385" s="56">
        <f>'Oversigt anlægsaktiv'!N385</f>
        <v>0</v>
      </c>
      <c r="O385" s="322" t="str">
        <f t="shared" si="15"/>
        <v>43480</v>
      </c>
      <c r="P385" s="322">
        <f t="shared" si="16"/>
        <v>0</v>
      </c>
      <c r="Q385" s="337" t="str">
        <f t="shared" si="17"/>
        <v>7</v>
      </c>
    </row>
    <row r="386" spans="1:17" x14ac:dyDescent="0.35">
      <c r="A386" s="320" t="str">
        <f>'Oversigt anlægsaktiv'!A386</f>
        <v>43484</v>
      </c>
      <c r="B386" t="str">
        <f>'Oversigt anlægsaktiv'!B386</f>
        <v>Mikroskop</v>
      </c>
      <c r="C386" t="str">
        <f>'Oversigt anlægsaktiv'!C386</f>
        <v>-</v>
      </c>
      <c r="D386" t="str">
        <f>'Oversigt anlægsaktiv'!D386</f>
        <v>Per Svenningsen</v>
      </c>
      <c r="E386" t="str">
        <f>'Oversigt anlægsaktiv'!E386</f>
        <v>7 ÅR</v>
      </c>
      <c r="F386" t="str">
        <f>'Oversigt anlægsaktiv'!F386</f>
        <v>10203 Kardiovaskulær &amp; Renalforskning</v>
      </c>
      <c r="G386" t="str">
        <f>'Oversigt anlægsaktiv'!G386</f>
        <v>Campusvej 55, 5230 Odense M</v>
      </c>
      <c r="H386" t="str">
        <f>'Oversigt anlægsaktiv'!H386</f>
        <v>V18-602d-0</v>
      </c>
      <c r="I386" t="str">
        <f>'Oversigt anlægsaktiv'!I386</f>
        <v>OLYMPUS</v>
      </c>
      <c r="J386" t="str">
        <f>'Oversigt anlægsaktiv'!J386</f>
        <v>FV1000 SYSTEM</v>
      </c>
      <c r="K386" t="str">
        <f>'Oversigt anlægsaktiv'!K386</f>
        <v>-</v>
      </c>
      <c r="L386" s="312">
        <f>'Oversigt anlægsaktiv'!L386</f>
        <v>39260</v>
      </c>
      <c r="M386" s="56">
        <f>'Oversigt anlægsaktiv'!M386</f>
        <v>1000000</v>
      </c>
      <c r="N386" s="56">
        <f>'Oversigt anlægsaktiv'!N386</f>
        <v>0</v>
      </c>
      <c r="O386" s="322" t="str">
        <f t="shared" si="15"/>
        <v>43484</v>
      </c>
      <c r="P386" s="322">
        <f t="shared" si="16"/>
        <v>0</v>
      </c>
      <c r="Q386" s="337" t="str">
        <f t="shared" si="17"/>
        <v>7</v>
      </c>
    </row>
    <row r="387" spans="1:17" x14ac:dyDescent="0.35">
      <c r="A387" s="320" t="str">
        <f>'Oversigt anlægsaktiv'!A387</f>
        <v>43486</v>
      </c>
      <c r="B387" t="str">
        <f>'Oversigt anlægsaktiv'!B387</f>
        <v>Lydmåleudstyr</v>
      </c>
      <c r="C387" t="str">
        <f>'Oversigt anlægsaktiv'!C387</f>
        <v>13649</v>
      </c>
      <c r="D387" t="str">
        <f>'Oversigt anlægsaktiv'!D387</f>
        <v>Dina Stær Arengoth</v>
      </c>
      <c r="E387" t="str">
        <f>'Oversigt anlægsaktiv'!E387</f>
        <v>7 ÅR</v>
      </c>
      <c r="F387" t="str">
        <f>'Oversigt anlægsaktiv'!F387</f>
        <v>30607 Lyd og Adfærd</v>
      </c>
      <c r="G387" t="str">
        <f>'Oversigt anlægsaktiv'!G387</f>
        <v>Campusvej 55, 5230 Odense M</v>
      </c>
      <c r="H387" t="str">
        <f>'Oversigt anlægsaktiv'!H387</f>
        <v>NEURO</v>
      </c>
      <c r="I387" t="str">
        <f>'Oversigt anlægsaktiv'!I387</f>
        <v>-</v>
      </c>
      <c r="J387" t="str">
        <f>'Oversigt anlægsaktiv'!J387</f>
        <v>ML200-AS2 (L)</v>
      </c>
      <c r="K387" t="str">
        <f>'Oversigt anlægsaktiv'!K387</f>
        <v>-</v>
      </c>
      <c r="L387" s="312">
        <f>'Oversigt anlægsaktiv'!L387</f>
        <v>39260</v>
      </c>
      <c r="M387" s="56">
        <f>'Oversigt anlægsaktiv'!M387</f>
        <v>175760.02</v>
      </c>
      <c r="N387" s="56">
        <f>'Oversigt anlægsaktiv'!N387</f>
        <v>0</v>
      </c>
      <c r="O387" s="322" t="str">
        <f t="shared" si="15"/>
        <v>43486</v>
      </c>
      <c r="P387" s="322">
        <f t="shared" si="16"/>
        <v>1</v>
      </c>
      <c r="Q387" s="337" t="str">
        <f t="shared" si="17"/>
        <v>7</v>
      </c>
    </row>
    <row r="388" spans="1:17" x14ac:dyDescent="0.35">
      <c r="A388" s="320" t="str">
        <f>'Oversigt anlægsaktiv'!A388</f>
        <v>43487</v>
      </c>
      <c r="B388" t="str">
        <f>'Oversigt anlægsaktiv'!B388</f>
        <v>HPLC-Udstyr</v>
      </c>
      <c r="C388" t="str">
        <f>'Oversigt anlægsaktiv'!C388</f>
        <v>-</v>
      </c>
      <c r="D388" t="str">
        <f>'Oversigt anlægsaktiv'!D388</f>
        <v>Ole Nørregaard Jensen</v>
      </c>
      <c r="E388" t="str">
        <f>'Oversigt anlægsaktiv'!E388</f>
        <v>7 ÅR</v>
      </c>
      <c r="F388" t="str">
        <f>'Oversigt anlægsaktiv'!F388</f>
        <v>31000 Institut for Biokemi og Molekylær Biologi</v>
      </c>
      <c r="G388" t="str">
        <f>'Oversigt anlægsaktiv'!G388</f>
        <v>Campusvej 55, 5230 Odense M</v>
      </c>
      <c r="H388" t="str">
        <f>'Oversigt anlægsaktiv'!H388</f>
        <v>PRG</v>
      </c>
      <c r="I388" t="str">
        <f>'Oversigt anlægsaktiv'!I388</f>
        <v>PROXEON BIOSYSTEMS A/S</v>
      </c>
      <c r="J388" t="str">
        <f>'Oversigt anlægsaktiv'!J388</f>
        <v>Easy nLC100(B)</v>
      </c>
      <c r="K388" t="str">
        <f>'Oversigt anlægsaktiv'!K388</f>
        <v>LC-000154</v>
      </c>
      <c r="L388" s="312">
        <f>'Oversigt anlægsaktiv'!L388</f>
        <v>39344</v>
      </c>
      <c r="M388" s="56">
        <f>'Oversigt anlægsaktiv'!M388</f>
        <v>275000</v>
      </c>
      <c r="N388" s="56">
        <f>'Oversigt anlægsaktiv'!N388</f>
        <v>0</v>
      </c>
      <c r="O388" s="322" t="str">
        <f t="shared" si="15"/>
        <v>43487</v>
      </c>
      <c r="P388" s="322">
        <f t="shared" si="16"/>
        <v>0</v>
      </c>
      <c r="Q388" s="337" t="str">
        <f t="shared" si="17"/>
        <v>7</v>
      </c>
    </row>
    <row r="389" spans="1:17" x14ac:dyDescent="0.35">
      <c r="A389" s="320" t="str">
        <f>'Oversigt anlægsaktiv'!A389</f>
        <v>43495</v>
      </c>
      <c r="B389" t="str">
        <f>'Oversigt anlægsaktiv'!B389</f>
        <v>Truck</v>
      </c>
      <c r="C389" t="str">
        <f>'Oversigt anlægsaktiv'!C389</f>
        <v>-</v>
      </c>
      <c r="D389" t="str">
        <f>'Oversigt anlægsaktiv'!D389</f>
        <v>Jesper Egesborg</v>
      </c>
      <c r="E389" t="str">
        <f>'Oversigt anlægsaktiv'!E389</f>
        <v>8 ÅR</v>
      </c>
      <c r="F389" t="str">
        <f>'Oversigt anlægsaktiv'!F389</f>
        <v>90400 Teknisk Service</v>
      </c>
      <c r="G389" t="str">
        <f>'Oversigt anlægsaktiv'!G389</f>
        <v>Campusvej 55, 5230 Odense M</v>
      </c>
      <c r="H389" t="str">
        <f>'Oversigt anlægsaktiv'!H389</f>
        <v>Udlånscentralen</v>
      </c>
      <c r="I389" t="str">
        <f>'Oversigt anlægsaktiv'!I389</f>
        <v>-</v>
      </c>
      <c r="J389" t="str">
        <f>'Oversigt anlægsaktiv'!J389</f>
        <v>JE 15 SP</v>
      </c>
      <c r="K389" t="str">
        <f>'Oversigt anlægsaktiv'!K389</f>
        <v>-</v>
      </c>
      <c r="L389" s="312">
        <f>'Oversigt anlægsaktiv'!L389</f>
        <v>39387</v>
      </c>
      <c r="M389" s="56">
        <f>'Oversigt anlægsaktiv'!M389</f>
        <v>122450</v>
      </c>
      <c r="N389" s="56">
        <f>'Oversigt anlægsaktiv'!N389</f>
        <v>0</v>
      </c>
      <c r="O389" s="322" t="str">
        <f t="shared" si="15"/>
        <v>43495</v>
      </c>
      <c r="P389" s="322">
        <f t="shared" si="16"/>
        <v>0</v>
      </c>
      <c r="Q389" s="337" t="str">
        <f t="shared" si="17"/>
        <v>8</v>
      </c>
    </row>
    <row r="390" spans="1:17" x14ac:dyDescent="0.35">
      <c r="A390" s="320" t="str">
        <f>'Oversigt anlægsaktiv'!A390</f>
        <v>43742</v>
      </c>
      <c r="B390" t="str">
        <f>'Oversigt anlægsaktiv'!B390</f>
        <v>HPLC-udstyr</v>
      </c>
      <c r="C390" t="str">
        <f>'Oversigt anlægsaktiv'!C390</f>
        <v>-</v>
      </c>
      <c r="D390" t="str">
        <f>'Oversigt anlægsaktiv'!D390</f>
        <v>Morten Meyer</v>
      </c>
      <c r="E390" t="str">
        <f>'Oversigt anlægsaktiv'!E390</f>
        <v>7 ÅR</v>
      </c>
      <c r="F390" t="str">
        <f>'Oversigt anlægsaktiv'!F390</f>
        <v>10200 Institut for Molekylær Medicin</v>
      </c>
      <c r="G390" t="str">
        <f>'Oversigt anlægsaktiv'!G390</f>
        <v>J.B Winsløsvej 21, 5000 Odense C</v>
      </c>
      <c r="H390" t="str">
        <f>'Oversigt anlægsaktiv'!H390</f>
        <v>WP21 151</v>
      </c>
      <c r="I390" t="str">
        <f>'Oversigt anlægsaktiv'!I390</f>
        <v>-</v>
      </c>
      <c r="J390" t="str">
        <f>'Oversigt anlægsaktiv'!J390</f>
        <v>UPC900/920</v>
      </c>
      <c r="K390" t="str">
        <f>'Oversigt anlægsaktiv'!K390</f>
        <v>1294907</v>
      </c>
      <c r="L390" s="312">
        <f>'Oversigt anlægsaktiv'!L390</f>
        <v>39163</v>
      </c>
      <c r="M390" s="56">
        <f>'Oversigt anlægsaktiv'!M390</f>
        <v>200000</v>
      </c>
      <c r="N390" s="56">
        <f>'Oversigt anlægsaktiv'!N390</f>
        <v>0</v>
      </c>
      <c r="O390" s="322" t="str">
        <f t="shared" si="15"/>
        <v>43742</v>
      </c>
      <c r="P390" s="322">
        <f t="shared" si="16"/>
        <v>0</v>
      </c>
      <c r="Q390" s="337" t="str">
        <f t="shared" si="17"/>
        <v>7</v>
      </c>
    </row>
    <row r="391" spans="1:17" x14ac:dyDescent="0.35">
      <c r="A391" s="320" t="str">
        <f>'Oversigt anlægsaktiv'!A391</f>
        <v>43913</v>
      </c>
      <c r="B391" t="str">
        <f>'Oversigt anlægsaktiv'!B391</f>
        <v>Subaru (sælges snart)</v>
      </c>
      <c r="C391" t="str">
        <f>'Oversigt anlægsaktiv'!C391</f>
        <v>-</v>
      </c>
      <c r="D391" t="str">
        <f>'Oversigt anlægsaktiv'!D391</f>
        <v>Rikke Mailund Mikkelsen</v>
      </c>
      <c r="E391" t="str">
        <f>'Oversigt anlægsaktiv'!E391</f>
        <v>5 ÅR</v>
      </c>
      <c r="F391" t="str">
        <f>'Oversigt anlægsaktiv'!F391</f>
        <v>87104 Fællesvarer, Teknisk Service</v>
      </c>
      <c r="G391" t="str">
        <f>'Oversigt anlægsaktiv'!G391</f>
        <v>J.B. Winsløsvej 23, 5000 Odense C</v>
      </c>
      <c r="H391" t="str">
        <f>'Oversigt anlægsaktiv'!H391</f>
        <v>WP</v>
      </c>
      <c r="I391" t="str">
        <f>'Oversigt anlægsaktiv'!I391</f>
        <v>Subaru</v>
      </c>
      <c r="J391" t="str">
        <f>'Oversigt anlægsaktiv'!J391</f>
        <v>NEW 2.0 FORESTER ADW</v>
      </c>
      <c r="K391" t="str">
        <f>'Oversigt anlægsaktiv'!K391</f>
        <v>WV2ZZZ2KZEX046079/YY38572</v>
      </c>
      <c r="L391" s="312">
        <f>'Oversigt anlægsaktiv'!L391</f>
        <v>39417</v>
      </c>
      <c r="M391" s="56">
        <f>'Oversigt anlægsaktiv'!M391</f>
        <v>187230</v>
      </c>
      <c r="N391" s="56">
        <f>'Oversigt anlægsaktiv'!N391</f>
        <v>0</v>
      </c>
      <c r="O391" s="322" t="str">
        <f t="shared" si="15"/>
        <v>43913</v>
      </c>
      <c r="P391" s="322">
        <f t="shared" si="16"/>
        <v>0</v>
      </c>
      <c r="Q391" s="337" t="str">
        <f t="shared" si="17"/>
        <v>5</v>
      </c>
    </row>
    <row r="392" spans="1:17" x14ac:dyDescent="0.35">
      <c r="A392" s="320" t="str">
        <f>'Oversigt anlægsaktiv'!A392</f>
        <v>43937</v>
      </c>
      <c r="B392" t="str">
        <f>'Oversigt anlægsaktiv'!B392</f>
        <v>HPLC-Udstyr</v>
      </c>
      <c r="C392" t="str">
        <f>'Oversigt anlægsaktiv'!C392</f>
        <v>53048</v>
      </c>
      <c r="D392" t="str">
        <f>'Oversigt anlægsaktiv'!D392</f>
        <v>Stefan Vogel</v>
      </c>
      <c r="E392" t="str">
        <f>'Oversigt anlægsaktiv'!E392</f>
        <v>7 ÅR</v>
      </c>
      <c r="F392" t="str">
        <f>'Oversigt anlægsaktiv'!F392</f>
        <v>30500 Institut for Fysik, Kemi og Farmaci</v>
      </c>
      <c r="G392" t="str">
        <f>'Oversigt anlægsaktiv'!G392</f>
        <v>Campusvej 55, 5230 Odense M</v>
      </c>
      <c r="H392" t="str">
        <f>'Oversigt anlægsaktiv'!H392</f>
        <v>Ø10-409-2</v>
      </c>
      <c r="I392" t="str">
        <f>'Oversigt anlægsaktiv'!I392</f>
        <v>Dionex</v>
      </c>
      <c r="J392" t="str">
        <f>'Oversigt anlægsaktiv'!J392</f>
        <v>LPG-3400A</v>
      </c>
      <c r="K392" t="str">
        <f>'Oversigt anlægsaktiv'!K392</f>
        <v>-</v>
      </c>
      <c r="L392" s="312">
        <f>'Oversigt anlægsaktiv'!L392</f>
        <v>39325</v>
      </c>
      <c r="M392" s="56">
        <f>'Oversigt anlægsaktiv'!M392</f>
        <v>347500</v>
      </c>
      <c r="N392" s="56">
        <f>'Oversigt anlægsaktiv'!N392</f>
        <v>0</v>
      </c>
      <c r="O392" s="322" t="str">
        <f t="shared" si="15"/>
        <v>43937</v>
      </c>
      <c r="P392" s="322">
        <f t="shared" si="16"/>
        <v>1</v>
      </c>
      <c r="Q392" s="337" t="str">
        <f t="shared" si="17"/>
        <v>7</v>
      </c>
    </row>
    <row r="393" spans="1:17" x14ac:dyDescent="0.35">
      <c r="A393" s="320" t="str">
        <f>'Oversigt anlægsaktiv'!A393</f>
        <v>43948</v>
      </c>
      <c r="B393" t="str">
        <f>'Oversigt anlægsaktiv'!B393</f>
        <v>FPLC</v>
      </c>
      <c r="C393" t="str">
        <f>'Oversigt anlægsaktiv'!C393</f>
        <v>-</v>
      </c>
      <c r="D393" t="str">
        <f>'Oversigt anlægsaktiv'!D393</f>
        <v>Katrine Clement Kirkegaard</v>
      </c>
      <c r="E393" t="str">
        <f>'Oversigt anlægsaktiv'!E393</f>
        <v>7 ÅR</v>
      </c>
      <c r="F393" t="str">
        <f>'Oversigt anlægsaktiv'!F393</f>
        <v>30606 Økotoksikologi</v>
      </c>
      <c r="G393" t="str">
        <f>'Oversigt anlægsaktiv'!G393</f>
        <v>Campusvej 55, 5230 Odense M</v>
      </c>
      <c r="H393" t="str">
        <f>'Oversigt anlægsaktiv'!H393</f>
        <v>V10-501-2</v>
      </c>
      <c r="I393" t="str">
        <f>'Oversigt anlægsaktiv'!I393</f>
        <v>AKTA</v>
      </c>
      <c r="J393" t="str">
        <f>'Oversigt anlægsaktiv'!J393</f>
        <v>AKTAPURIFIER UPC10</v>
      </c>
      <c r="K393" t="str">
        <f>'Oversigt anlægsaktiv'!K393</f>
        <v>1332693</v>
      </c>
      <c r="L393" s="312">
        <f>'Oversigt anlægsaktiv'!L393</f>
        <v>39330</v>
      </c>
      <c r="M393" s="56">
        <f>'Oversigt anlægsaktiv'!M393</f>
        <v>119685</v>
      </c>
      <c r="N393" s="56">
        <f>'Oversigt anlægsaktiv'!N393</f>
        <v>0</v>
      </c>
      <c r="O393" s="322" t="str">
        <f t="shared" si="15"/>
        <v>43948</v>
      </c>
      <c r="P393" s="322">
        <f t="shared" si="16"/>
        <v>0</v>
      </c>
      <c r="Q393" s="337" t="str">
        <f t="shared" si="17"/>
        <v>7</v>
      </c>
    </row>
    <row r="394" spans="1:17" x14ac:dyDescent="0.35">
      <c r="A394" s="320" t="str">
        <f>'Oversigt anlægsaktiv'!A394</f>
        <v>43950</v>
      </c>
      <c r="B394" t="str">
        <f>'Oversigt anlægsaktiv'!B394</f>
        <v>Power analyzer</v>
      </c>
      <c r="C394" t="str">
        <f>'Oversigt anlægsaktiv'!C394</f>
        <v>-</v>
      </c>
      <c r="D394" t="str">
        <f>'Oversigt anlægsaktiv'!D394</f>
        <v>Martin H. Thygesen</v>
      </c>
      <c r="E394" t="str">
        <f>'Oversigt anlægsaktiv'!E394</f>
        <v>7 ÅR</v>
      </c>
      <c r="F394" t="str">
        <f>'Oversigt anlægsaktiv'!F394</f>
        <v>45006 SDU Digital og højfrekvent elektronik</v>
      </c>
      <c r="G394" t="str">
        <f>'Oversigt anlægsaktiv'!G394</f>
        <v>Campusvej 55, 5230 Odense M</v>
      </c>
      <c r="H394" t="str">
        <f>'Oversigt anlægsaktiv'!H394</f>
        <v>Ø26-602A-1</v>
      </c>
      <c r="I394" t="str">
        <f>'Oversigt anlægsaktiv'!I394</f>
        <v>YOKOGAWA</v>
      </c>
      <c r="J394" t="str">
        <f>'Oversigt anlægsaktiv'!J394</f>
        <v>WT3000</v>
      </c>
      <c r="K394" t="str">
        <f>'Oversigt anlægsaktiv'!K394</f>
        <v>-</v>
      </c>
      <c r="L394" s="312">
        <f>'Oversigt anlægsaktiv'!L394</f>
        <v>39203</v>
      </c>
      <c r="M394" s="56">
        <f>'Oversigt anlægsaktiv'!M394</f>
        <v>175020</v>
      </c>
      <c r="N394" s="56">
        <f>'Oversigt anlægsaktiv'!N394</f>
        <v>0</v>
      </c>
      <c r="O394" s="322" t="str">
        <f t="shared" si="15"/>
        <v>43950</v>
      </c>
      <c r="P394" s="322">
        <f t="shared" si="16"/>
        <v>0</v>
      </c>
      <c r="Q394" s="337" t="str">
        <f t="shared" si="17"/>
        <v>7</v>
      </c>
    </row>
    <row r="395" spans="1:17" x14ac:dyDescent="0.35">
      <c r="A395" s="320" t="str">
        <f>'Oversigt anlægsaktiv'!A395</f>
        <v>43952</v>
      </c>
      <c r="B395" t="str">
        <f>'Oversigt anlægsaktiv'!B395</f>
        <v>Mikroskop</v>
      </c>
      <c r="C395" t="str">
        <f>'Oversigt anlægsaktiv'!C395</f>
        <v>11269</v>
      </c>
      <c r="D395" t="str">
        <f>'Oversigt anlægsaktiv'!D395</f>
        <v>Per Svenningsen</v>
      </c>
      <c r="E395" t="str">
        <f>'Oversigt anlægsaktiv'!E395</f>
        <v>7 ÅR</v>
      </c>
      <c r="F395" t="str">
        <f>'Oversigt anlægsaktiv'!F395</f>
        <v>10203 Kardiovaskulær &amp; Renalforskning</v>
      </c>
      <c r="G395" t="str">
        <f>'Oversigt anlægsaktiv'!G395</f>
        <v>Campusvej 55, 5230 Odense M</v>
      </c>
      <c r="H395" t="str">
        <f>'Oversigt anlægsaktiv'!H395</f>
        <v>V18-602d-0</v>
      </c>
      <c r="I395" t="str">
        <f>'Oversigt anlægsaktiv'!I395</f>
        <v>-</v>
      </c>
      <c r="J395" t="str">
        <f>'Oversigt anlægsaktiv'!J395</f>
        <v>FV 1000 ODK</v>
      </c>
      <c r="K395" t="str">
        <f>'Oversigt anlægsaktiv'!K395</f>
        <v>-</v>
      </c>
      <c r="L395" s="312">
        <f>'Oversigt anlægsaktiv'!L395</f>
        <v>39323</v>
      </c>
      <c r="M395" s="56">
        <f>'Oversigt anlægsaktiv'!M395</f>
        <v>743234</v>
      </c>
      <c r="N395" s="56">
        <f>'Oversigt anlægsaktiv'!N395</f>
        <v>0</v>
      </c>
      <c r="O395" s="322" t="str">
        <f t="shared" ref="O395:O458" si="18">IFERROR(_xlfn.TEXTBEFORE(A395, "-"), A395)</f>
        <v>43952</v>
      </c>
      <c r="P395" s="322">
        <f t="shared" ref="P395:P458" si="19">IF(C395="-",0,1)</f>
        <v>1</v>
      </c>
      <c r="Q395" s="337" t="str">
        <f t="shared" ref="Q395:Q458" si="20">IFERROR(_xlfn.TEXTBEFORE(E395, " "), E395)</f>
        <v>7</v>
      </c>
    </row>
    <row r="396" spans="1:17" x14ac:dyDescent="0.35">
      <c r="A396" s="320" t="str">
        <f>'Oversigt anlægsaktiv'!A396</f>
        <v>43953</v>
      </c>
      <c r="B396" t="str">
        <f>'Oversigt anlægsaktiv'!B396</f>
        <v>Datatransmissionsudstyr</v>
      </c>
      <c r="C396" t="str">
        <f>'Oversigt anlægsaktiv'!C396</f>
        <v>-</v>
      </c>
      <c r="D396" t="str">
        <f>'Oversigt anlægsaktiv'!D396</f>
        <v>Lars Duelund</v>
      </c>
      <c r="E396" t="str">
        <f>'Oversigt anlægsaktiv'!E396</f>
        <v>5 ÅR</v>
      </c>
      <c r="F396" t="str">
        <f>'Oversigt anlægsaktiv'!F396</f>
        <v>42002 SDU Chemical Engineering</v>
      </c>
      <c r="G396" t="str">
        <f>'Oversigt anlægsaktiv'!G396</f>
        <v>Campusvej 55, 5230 Odense M</v>
      </c>
      <c r="H396" t="str">
        <f>'Oversigt anlægsaktiv'!H396</f>
        <v>Ø31-507A-1(Martin)</v>
      </c>
      <c r="I396" t="str">
        <f>'Oversigt anlægsaktiv'!I396</f>
        <v>Spectra Physics</v>
      </c>
      <c r="J396" t="str">
        <f>'Oversigt anlægsaktiv'!J396</f>
        <v>PUMP LASER CW 5W</v>
      </c>
      <c r="K396" t="str">
        <f>'Oversigt anlægsaktiv'!K396</f>
        <v>Sp01005 LHA</v>
      </c>
      <c r="L396" s="312">
        <f>'Oversigt anlægsaktiv'!L396</f>
        <v>39120</v>
      </c>
      <c r="M396" s="56">
        <f>'Oversigt anlægsaktiv'!M396</f>
        <v>375486.8</v>
      </c>
      <c r="N396" s="56">
        <f>'Oversigt anlægsaktiv'!N396</f>
        <v>0</v>
      </c>
      <c r="O396" s="322" t="str">
        <f t="shared" si="18"/>
        <v>43953</v>
      </c>
      <c r="P396" s="322">
        <f t="shared" si="19"/>
        <v>0</v>
      </c>
      <c r="Q396" s="337" t="str">
        <f t="shared" si="20"/>
        <v>5</v>
      </c>
    </row>
    <row r="397" spans="1:17" x14ac:dyDescent="0.35">
      <c r="A397" s="320" t="str">
        <f>'Oversigt anlægsaktiv'!A397</f>
        <v>43954</v>
      </c>
      <c r="B397" t="str">
        <f>'Oversigt anlægsaktiv'!B397</f>
        <v>HPLC-Udstyr</v>
      </c>
      <c r="C397" t="str">
        <f>'Oversigt anlægsaktiv'!C397</f>
        <v>-</v>
      </c>
      <c r="D397" t="str">
        <f>'Oversigt anlægsaktiv'!D397</f>
        <v>Ole Nørregaard Jensen</v>
      </c>
      <c r="E397" t="str">
        <f>'Oversigt anlægsaktiv'!E397</f>
        <v>7 ÅR</v>
      </c>
      <c r="F397" t="str">
        <f>'Oversigt anlægsaktiv'!F397</f>
        <v>31000 Institut for Biokemi og Molekylær Biologi</v>
      </c>
      <c r="G397" t="str">
        <f>'Oversigt anlægsaktiv'!G397</f>
        <v>Campusvej 55, 5230 Odense M</v>
      </c>
      <c r="H397" t="str">
        <f>'Oversigt anlægsaktiv'!H397</f>
        <v>PRG</v>
      </c>
      <c r="I397" t="str">
        <f>'Oversigt anlægsaktiv'!I397</f>
        <v>Dionex Corp.</v>
      </c>
      <c r="J397" t="str">
        <f>'Oversigt anlægsaktiv'!J397</f>
        <v>Dionex E 2 (Richard)</v>
      </c>
      <c r="K397" t="str">
        <f>'Oversigt anlægsaktiv'!K397</f>
        <v>2840713+2850702+322071</v>
      </c>
      <c r="L397" s="312">
        <f>'Oversigt anlægsaktiv'!L397</f>
        <v>39234</v>
      </c>
      <c r="M397" s="56">
        <f>'Oversigt anlægsaktiv'!M397</f>
        <v>300000</v>
      </c>
      <c r="N397" s="56">
        <f>'Oversigt anlægsaktiv'!N397</f>
        <v>0</v>
      </c>
      <c r="O397" s="322" t="str">
        <f t="shared" si="18"/>
        <v>43954</v>
      </c>
      <c r="P397" s="322">
        <f t="shared" si="19"/>
        <v>0</v>
      </c>
      <c r="Q397" s="337" t="str">
        <f t="shared" si="20"/>
        <v>7</v>
      </c>
    </row>
    <row r="398" spans="1:17" x14ac:dyDescent="0.35">
      <c r="A398" s="320" t="str">
        <f>'Oversigt anlægsaktiv'!A398</f>
        <v>43963</v>
      </c>
      <c r="B398" t="str">
        <f>'Oversigt anlægsaktiv'!B398</f>
        <v>ICPRIE</v>
      </c>
      <c r="C398" t="str">
        <f>'Oversigt anlægsaktiv'!C398</f>
        <v>74703</v>
      </c>
      <c r="D398" t="str">
        <f>'Oversigt anlægsaktiv'!D398</f>
        <v>Arkadiusz Jarosław Goszczak</v>
      </c>
      <c r="E398" t="str">
        <f>'Oversigt anlægsaktiv'!E398</f>
        <v>7 ÅR</v>
      </c>
      <c r="F398" t="str">
        <f>'Oversigt anlægsaktiv'!F398</f>
        <v>44003 SDU Microtechnology</v>
      </c>
      <c r="G398" t="str">
        <f>'Oversigt anlægsaktiv'!G398</f>
        <v>Alsion 2, 6400 Sønderborg</v>
      </c>
      <c r="H398" t="str">
        <f>'Oversigt anlægsaktiv'!H398</f>
        <v>H1-07 Cleanroom</v>
      </c>
      <c r="I398" t="str">
        <f>'Oversigt anlægsaktiv'!I398</f>
        <v>-</v>
      </c>
      <c r="J398" t="str">
        <f>'Oversigt anlægsaktiv'!J398</f>
        <v>AMS 110 SE</v>
      </c>
      <c r="K398" t="str">
        <f>'Oversigt anlægsaktiv'!K398</f>
        <v>R216857</v>
      </c>
      <c r="L398" s="312">
        <f>'Oversigt anlægsaktiv'!L398</f>
        <v>39380</v>
      </c>
      <c r="M398" s="56">
        <f>'Oversigt anlægsaktiv'!M398</f>
        <v>3200085</v>
      </c>
      <c r="N398" s="56">
        <f>'Oversigt anlægsaktiv'!N398</f>
        <v>0</v>
      </c>
      <c r="O398" s="322" t="str">
        <f t="shared" si="18"/>
        <v>43963</v>
      </c>
      <c r="P398" s="322">
        <f t="shared" si="19"/>
        <v>1</v>
      </c>
      <c r="Q398" s="337" t="str">
        <f t="shared" si="20"/>
        <v>7</v>
      </c>
    </row>
    <row r="399" spans="1:17" x14ac:dyDescent="0.35">
      <c r="A399" s="320" t="str">
        <f>'Oversigt anlægsaktiv'!A399</f>
        <v>43965</v>
      </c>
      <c r="B399" t="str">
        <f>'Oversigt anlægsaktiv'!B399</f>
        <v>Analysator-elektronik</v>
      </c>
      <c r="C399" t="str">
        <f>'Oversigt anlægsaktiv'!C399</f>
        <v>74712</v>
      </c>
      <c r="D399" t="str">
        <f>'Oversigt anlægsaktiv'!D399</f>
        <v>Horst-Gunter Rubahn</v>
      </c>
      <c r="E399" t="str">
        <f>'Oversigt anlægsaktiv'!E399</f>
        <v>7 ÅR</v>
      </c>
      <c r="F399" t="str">
        <f>'Oversigt anlægsaktiv'!F399</f>
        <v>45002 SDU Mechatronics (CIM)</v>
      </c>
      <c r="G399" t="str">
        <f>'Oversigt anlægsaktiv'!G399</f>
        <v>Alsion 2, 6400 Sønderborg</v>
      </c>
      <c r="H399" t="str">
        <f>'Oversigt anlægsaktiv'!H399</f>
        <v>CIE 2-01</v>
      </c>
      <c r="I399" t="str">
        <f>'Oversigt anlægsaktiv'!I399</f>
        <v>Agilent</v>
      </c>
      <c r="J399" t="str">
        <f>'Oversigt anlægsaktiv'!J399</f>
        <v>4294A</v>
      </c>
      <c r="K399" t="str">
        <f>'Oversigt anlægsaktiv'!K399</f>
        <v>MY43201651</v>
      </c>
      <c r="L399" s="312">
        <f>'Oversigt anlægsaktiv'!L399</f>
        <v>39363</v>
      </c>
      <c r="M399" s="56">
        <f>'Oversigt anlægsaktiv'!M399</f>
        <v>199265.6</v>
      </c>
      <c r="N399" s="56">
        <f>'Oversigt anlægsaktiv'!N399</f>
        <v>0</v>
      </c>
      <c r="O399" s="322" t="str">
        <f t="shared" si="18"/>
        <v>43965</v>
      </c>
      <c r="P399" s="322">
        <f t="shared" si="19"/>
        <v>1</v>
      </c>
      <c r="Q399" s="337" t="str">
        <f t="shared" si="20"/>
        <v>7</v>
      </c>
    </row>
    <row r="400" spans="1:17" x14ac:dyDescent="0.35">
      <c r="A400" s="320" t="str">
        <f>'Oversigt anlægsaktiv'!A400</f>
        <v>43977</v>
      </c>
      <c r="B400" t="str">
        <f>'Oversigt anlægsaktiv'!B400</f>
        <v>Labview udstyr</v>
      </c>
      <c r="C400" t="str">
        <f>'Oversigt anlægsaktiv'!C400</f>
        <v>74712</v>
      </c>
      <c r="D400" t="str">
        <f>'Oversigt anlægsaktiv'!D400</f>
        <v>Henrik Andersen</v>
      </c>
      <c r="E400" t="str">
        <f>'Oversigt anlægsaktiv'!E400</f>
        <v>7 ÅR</v>
      </c>
      <c r="F400" t="str">
        <f>'Oversigt anlægsaktiv'!F400</f>
        <v>45002 SDU Mechatronics (CIM)</v>
      </c>
      <c r="G400" t="str">
        <f>'Oversigt anlægsaktiv'!G400</f>
        <v>Alsion 2, 6400 Sønderborg</v>
      </c>
      <c r="H400" t="str">
        <f>'Oversigt anlægsaktiv'!H400</f>
        <v>CIE 0-06b</v>
      </c>
      <c r="I400" t="str">
        <f>'Oversigt anlægsaktiv'!I400</f>
        <v>NATIONAL INSTRUMENTS</v>
      </c>
      <c r="J400" t="str">
        <f>'Oversigt anlægsaktiv'!J400</f>
        <v>NI PXI-1042</v>
      </c>
      <c r="K400" t="str">
        <f>'Oversigt anlægsaktiv'!K400</f>
        <v>-</v>
      </c>
      <c r="L400" s="312">
        <f>'Oversigt anlægsaktiv'!L400</f>
        <v>39355</v>
      </c>
      <c r="M400" s="56">
        <f>'Oversigt anlægsaktiv'!M400</f>
        <v>132073</v>
      </c>
      <c r="N400" s="56">
        <f>'Oversigt anlægsaktiv'!N400</f>
        <v>0</v>
      </c>
      <c r="O400" s="322" t="str">
        <f t="shared" si="18"/>
        <v>43977</v>
      </c>
      <c r="P400" s="322">
        <f t="shared" si="19"/>
        <v>1</v>
      </c>
      <c r="Q400" s="337" t="str">
        <f t="shared" si="20"/>
        <v>7</v>
      </c>
    </row>
    <row r="401" spans="1:17" x14ac:dyDescent="0.35">
      <c r="A401" s="320" t="str">
        <f>'Oversigt anlægsaktiv'!A401</f>
        <v>43978</v>
      </c>
      <c r="B401" t="str">
        <f>'Oversigt anlægsaktiv'!B401</f>
        <v>Array printer robot</v>
      </c>
      <c r="C401" t="str">
        <f>'Oversigt anlægsaktiv'!C401</f>
        <v>23373</v>
      </c>
      <c r="D401" t="str">
        <f>'Oversigt anlægsaktiv'!D401</f>
        <v>Jens Skorstengaard Andersen</v>
      </c>
      <c r="E401" t="str">
        <f>'Oversigt anlægsaktiv'!E401</f>
        <v>7 ÅR</v>
      </c>
      <c r="F401" t="str">
        <f>'Oversigt anlægsaktiv'!F401</f>
        <v>31000 Institut for Biokemi og Molekylær Biologi</v>
      </c>
      <c r="G401" t="str">
        <f>'Oversigt anlægsaktiv'!G401</f>
        <v>Campusvej 55, 5230 Odense M</v>
      </c>
      <c r="H401" t="str">
        <f>'Oversigt anlægsaktiv'!H401</f>
        <v>cebi: v9-kælderrum fælles</v>
      </c>
      <c r="I401" t="str">
        <f>'Oversigt anlægsaktiv'!I401</f>
        <v>-</v>
      </c>
      <c r="J401" t="str">
        <f>'Oversigt anlægsaktiv'!J401</f>
        <v>Garray mimi base</v>
      </c>
      <c r="K401" t="str">
        <f>'Oversigt anlægsaktiv'!K401</f>
        <v>12751</v>
      </c>
      <c r="L401" s="312">
        <f>'Oversigt anlægsaktiv'!L401</f>
        <v>39434</v>
      </c>
      <c r="M401" s="56">
        <f>'Oversigt anlægsaktiv'!M401</f>
        <v>378970.45</v>
      </c>
      <c r="N401" s="56">
        <f>'Oversigt anlægsaktiv'!N401</f>
        <v>0</v>
      </c>
      <c r="O401" s="322" t="str">
        <f t="shared" si="18"/>
        <v>43978</v>
      </c>
      <c r="P401" s="322">
        <f t="shared" si="19"/>
        <v>1</v>
      </c>
      <c r="Q401" s="337" t="str">
        <f t="shared" si="20"/>
        <v>7</v>
      </c>
    </row>
    <row r="402" spans="1:17" x14ac:dyDescent="0.35">
      <c r="A402" s="320" t="str">
        <f>'Oversigt anlægsaktiv'!A402</f>
        <v>43979</v>
      </c>
      <c r="B402" t="str">
        <f>'Oversigt anlægsaktiv'!B402</f>
        <v>Spektrofotometer Flash Chromatograf</v>
      </c>
      <c r="C402" t="str">
        <f>'Oversigt anlægsaktiv'!C402</f>
        <v>23342</v>
      </c>
      <c r="D402" t="str">
        <f>'Oversigt anlægsaktiv'!D402</f>
        <v>Poul Nielsen</v>
      </c>
      <c r="E402" t="str">
        <f>'Oversigt anlægsaktiv'!E402</f>
        <v>7 ÅR</v>
      </c>
      <c r="F402" t="str">
        <f>'Oversigt anlægsaktiv'!F402</f>
        <v>30500 Institut for Fysik, Kemi og Farmaci</v>
      </c>
      <c r="G402" t="str">
        <f>'Oversigt anlægsaktiv'!G402</f>
        <v>Campusvej 55, 5230 Odense M</v>
      </c>
      <c r="H402" t="str">
        <f>'Oversigt anlægsaktiv'!H402</f>
        <v>depot i kælder Ø10-602-0</v>
      </c>
      <c r="I402" t="str">
        <f>'Oversigt anlægsaktiv'!I402</f>
        <v>Biotage AB</v>
      </c>
      <c r="J402" t="str">
        <f>'Oversigt anlægsaktiv'!J402</f>
        <v>SP4 HPFC System</v>
      </c>
      <c r="K402" t="str">
        <f>'Oversigt anlægsaktiv'!K402</f>
        <v>SP4-0614-001</v>
      </c>
      <c r="L402" s="312">
        <f>'Oversigt anlægsaktiv'!L402</f>
        <v>39351</v>
      </c>
      <c r="M402" s="56">
        <f>'Oversigt anlægsaktiv'!M402</f>
        <v>260551.05</v>
      </c>
      <c r="N402" s="56">
        <f>'Oversigt anlægsaktiv'!N402</f>
        <v>0</v>
      </c>
      <c r="O402" s="322" t="str">
        <f t="shared" si="18"/>
        <v>43979</v>
      </c>
      <c r="P402" s="322">
        <f t="shared" si="19"/>
        <v>1</v>
      </c>
      <c r="Q402" s="337" t="str">
        <f t="shared" si="20"/>
        <v>7</v>
      </c>
    </row>
    <row r="403" spans="1:17" x14ac:dyDescent="0.35">
      <c r="A403" s="320" t="str">
        <f>'Oversigt anlægsaktiv'!A403</f>
        <v>43988</v>
      </c>
      <c r="B403" t="str">
        <f>'Oversigt anlægsaktiv'!B403</f>
        <v>Robot tilbehør</v>
      </c>
      <c r="C403" t="str">
        <f>'Oversigt anlægsaktiv'!C403</f>
        <v>-</v>
      </c>
      <c r="D403" t="str">
        <f>'Oversigt anlægsaktiv'!D403</f>
        <v>Karina T. Therkildsen</v>
      </c>
      <c r="E403" t="str">
        <f>'Oversigt anlægsaktiv'!E403</f>
        <v>7 ÅR</v>
      </c>
      <c r="F403" t="str">
        <f>'Oversigt anlægsaktiv'!F403</f>
        <v>41003 SDU Robotics</v>
      </c>
      <c r="G403" t="str">
        <f>'Oversigt anlægsaktiv'!G403</f>
        <v>Campusvej 55, 5230 Odense M</v>
      </c>
      <c r="H403" t="str">
        <f>'Oversigt anlægsaktiv'!H403</f>
        <v>Ø26-603a-3</v>
      </c>
      <c r="I403" t="str">
        <f>'Oversigt anlægsaktiv'!I403</f>
        <v>-</v>
      </c>
      <c r="J403" t="str">
        <f>'Oversigt anlægsaktiv'!J403</f>
        <v>Schunk dextrous hand</v>
      </c>
      <c r="K403" t="str">
        <f>'Oversigt anlægsaktiv'!K403</f>
        <v>-</v>
      </c>
      <c r="L403" s="312">
        <f>'Oversigt anlægsaktiv'!L403</f>
        <v>39444</v>
      </c>
      <c r="M403" s="56">
        <f>'Oversigt anlægsaktiv'!M403</f>
        <v>395200</v>
      </c>
      <c r="N403" s="56">
        <f>'Oversigt anlægsaktiv'!N403</f>
        <v>0</v>
      </c>
      <c r="O403" s="322" t="str">
        <f t="shared" si="18"/>
        <v>43988</v>
      </c>
      <c r="P403" s="322">
        <f t="shared" si="19"/>
        <v>0</v>
      </c>
      <c r="Q403" s="337" t="str">
        <f t="shared" si="20"/>
        <v>7</v>
      </c>
    </row>
    <row r="404" spans="1:17" x14ac:dyDescent="0.35">
      <c r="A404" s="320" t="str">
        <f>'Oversigt anlægsaktiv'!A404</f>
        <v>47328</v>
      </c>
      <c r="B404" t="str">
        <f>'Oversigt anlægsaktiv'!B404</f>
        <v>Dataopsamlingsudstyr</v>
      </c>
      <c r="C404" t="str">
        <f>'Oversigt anlægsaktiv'!C404</f>
        <v>13698</v>
      </c>
      <c r="D404" t="str">
        <f>'Oversigt anlægsaktiv'!D404</f>
        <v>Dina Stær Arengoth</v>
      </c>
      <c r="E404" t="str">
        <f>'Oversigt anlægsaktiv'!E404</f>
        <v>5 ÅR</v>
      </c>
      <c r="F404" t="str">
        <f>'Oversigt anlægsaktiv'!F404</f>
        <v>30607 Lyd og Adfærd</v>
      </c>
      <c r="G404" t="str">
        <f>'Oversigt anlægsaktiv'!G404</f>
        <v>Campusvej 55, 5230 Odense M</v>
      </c>
      <c r="H404" t="str">
        <f>'Oversigt anlægsaktiv'!H404</f>
        <v>NEURO V10-405-0</v>
      </c>
      <c r="I404" t="str">
        <f>'Oversigt anlægsaktiv'!I404</f>
        <v>-</v>
      </c>
      <c r="J404" t="str">
        <f>'Oversigt anlægsaktiv'!J404</f>
        <v>Avisoft-UltSoundGate1216H</v>
      </c>
      <c r="K404" t="str">
        <f>'Oversigt anlægsaktiv'!K404</f>
        <v>-</v>
      </c>
      <c r="L404" s="312">
        <f>'Oversigt anlægsaktiv'!L404</f>
        <v>39463</v>
      </c>
      <c r="M404" s="56">
        <f>'Oversigt anlægsaktiv'!M404</f>
        <v>228462.99</v>
      </c>
      <c r="N404" s="56">
        <f>'Oversigt anlægsaktiv'!N404</f>
        <v>0</v>
      </c>
      <c r="O404" s="322" t="str">
        <f t="shared" si="18"/>
        <v>47328</v>
      </c>
      <c r="P404" s="322">
        <f t="shared" si="19"/>
        <v>1</v>
      </c>
      <c r="Q404" s="337" t="str">
        <f t="shared" si="20"/>
        <v>5</v>
      </c>
    </row>
    <row r="405" spans="1:17" x14ac:dyDescent="0.35">
      <c r="A405" s="320" t="str">
        <f>'Oversigt anlægsaktiv'!A405</f>
        <v>47331</v>
      </c>
      <c r="B405" t="str">
        <f>'Oversigt anlægsaktiv'!B405</f>
        <v>Centrifuge</v>
      </c>
      <c r="C405" t="str">
        <f>'Oversigt anlægsaktiv'!C405</f>
        <v>-</v>
      </c>
      <c r="D405" t="str">
        <f>'Oversigt anlægsaktiv'!D405</f>
        <v>Susanne Mandrup</v>
      </c>
      <c r="E405" t="str">
        <f>'Oversigt anlægsaktiv'!E405</f>
        <v>7 ÅR</v>
      </c>
      <c r="F405" t="str">
        <f>'Oversigt anlægsaktiv'!F405</f>
        <v>31000 Institut for Biokemi og Molekylær Biologi</v>
      </c>
      <c r="G405" t="str">
        <f>'Oversigt anlægsaktiv'!G405</f>
        <v>Campusvej 55, 5230 Odense M</v>
      </c>
      <c r="H405" t="str">
        <f>'Oversigt anlægsaktiv'!H405</f>
        <v>SM Lab: v15-408b-2</v>
      </c>
      <c r="I405" t="str">
        <f>'Oversigt anlægsaktiv'!I405</f>
        <v>-</v>
      </c>
      <c r="J405" t="str">
        <f>'Oversigt anlægsaktiv'!J405</f>
        <v>WX 80</v>
      </c>
      <c r="K405" t="str">
        <f>'Oversigt anlægsaktiv'!K405</f>
        <v>-</v>
      </c>
      <c r="L405" s="312">
        <f>'Oversigt anlægsaktiv'!L405</f>
        <v>39336</v>
      </c>
      <c r="M405" s="56">
        <f>'Oversigt anlægsaktiv'!M405</f>
        <v>525000.48</v>
      </c>
      <c r="N405" s="56">
        <f>'Oversigt anlægsaktiv'!N405</f>
        <v>0</v>
      </c>
      <c r="O405" s="322" t="str">
        <f t="shared" si="18"/>
        <v>47331</v>
      </c>
      <c r="P405" s="322">
        <f t="shared" si="19"/>
        <v>0</v>
      </c>
      <c r="Q405" s="337" t="str">
        <f t="shared" si="20"/>
        <v>7</v>
      </c>
    </row>
    <row r="406" spans="1:17" x14ac:dyDescent="0.35">
      <c r="A406" s="320" t="str">
        <f>'Oversigt anlægsaktiv'!A406</f>
        <v>47334</v>
      </c>
      <c r="B406" t="str">
        <f>'Oversigt anlægsaktiv'!B406</f>
        <v>HPLC-Udstyr</v>
      </c>
      <c r="C406" t="str">
        <f>'Oversigt anlægsaktiv'!C406</f>
        <v>23337</v>
      </c>
      <c r="D406" t="str">
        <f>'Oversigt anlægsaktiv'!D406</f>
        <v>Ole Nørregaard Jensen</v>
      </c>
      <c r="E406" t="str">
        <f>'Oversigt anlægsaktiv'!E406</f>
        <v>7 ÅR</v>
      </c>
      <c r="F406" t="str">
        <f>'Oversigt anlægsaktiv'!F406</f>
        <v>31000 Institut for Biokemi og Molekylær Biologi</v>
      </c>
      <c r="G406" t="str">
        <f>'Oversigt anlægsaktiv'!G406</f>
        <v>Campusvej 55, 5230 Odense M</v>
      </c>
      <c r="H406" t="str">
        <f>'Oversigt anlægsaktiv'!H406</f>
        <v>PRG, depot/råkælder</v>
      </c>
      <c r="I406" t="str">
        <f>'Oversigt anlægsaktiv'!I406</f>
        <v>Waters</v>
      </c>
      <c r="J406" t="str">
        <f>'Oversigt anlægsaktiv'!J406</f>
        <v>NANOACQUITY A/S</v>
      </c>
      <c r="K406" t="str">
        <f>'Oversigt anlægsaktiv'!K406</f>
        <v>-</v>
      </c>
      <c r="L406" s="312">
        <f>'Oversigt anlægsaktiv'!L406</f>
        <v>39097</v>
      </c>
      <c r="M406" s="56">
        <f>'Oversigt anlægsaktiv'!M406</f>
        <v>300000</v>
      </c>
      <c r="N406" s="56">
        <f>'Oversigt anlægsaktiv'!N406</f>
        <v>0</v>
      </c>
      <c r="O406" s="322" t="str">
        <f t="shared" si="18"/>
        <v>47334</v>
      </c>
      <c r="P406" s="322">
        <f t="shared" si="19"/>
        <v>1</v>
      </c>
      <c r="Q406" s="337" t="str">
        <f t="shared" si="20"/>
        <v>7</v>
      </c>
    </row>
    <row r="407" spans="1:17" x14ac:dyDescent="0.35">
      <c r="A407" s="320" t="str">
        <f>'Oversigt anlægsaktiv'!A407</f>
        <v>47356</v>
      </c>
      <c r="B407" t="str">
        <f>'Oversigt anlægsaktiv'!B407</f>
        <v>Fluorescensudtyr</v>
      </c>
      <c r="C407" t="str">
        <f>'Oversigt anlægsaktiv'!C407</f>
        <v>23352</v>
      </c>
      <c r="D407" t="str">
        <f>'Oversigt anlægsaktiv'!D407</f>
        <v>Frederik Wendelboe Lund</v>
      </c>
      <c r="E407" t="str">
        <f>'Oversigt anlægsaktiv'!E407</f>
        <v>7 ÅR</v>
      </c>
      <c r="F407" t="str">
        <f>'Oversigt anlægsaktiv'!F407</f>
        <v>30500 Institut for Fysik, Kemi og Farmaci</v>
      </c>
      <c r="G407" t="str">
        <f>'Oversigt anlægsaktiv'!G407</f>
        <v>Campusvej 55, 5230 Odense M</v>
      </c>
      <c r="H407" t="str">
        <f>'Oversigt anlægsaktiv'!H407</f>
        <v>V10-602b-1</v>
      </c>
      <c r="I407" t="str">
        <f>'Oversigt anlægsaktiv'!I407</f>
        <v>-</v>
      </c>
      <c r="J407" t="str">
        <f>'Oversigt anlægsaktiv'!J407</f>
        <v>BMG415-101</v>
      </c>
      <c r="K407" t="str">
        <f>'Oversigt anlægsaktiv'!K407</f>
        <v>415-0173</v>
      </c>
      <c r="L407" s="312">
        <f>'Oversigt anlægsaktiv'!L407</f>
        <v>39478</v>
      </c>
      <c r="M407" s="56">
        <f>'Oversigt anlægsaktiv'!M407</f>
        <v>249000</v>
      </c>
      <c r="N407" s="56">
        <f>'Oversigt anlægsaktiv'!N407</f>
        <v>0</v>
      </c>
      <c r="O407" s="322" t="str">
        <f t="shared" si="18"/>
        <v>47356</v>
      </c>
      <c r="P407" s="322">
        <f t="shared" si="19"/>
        <v>1</v>
      </c>
      <c r="Q407" s="337" t="str">
        <f t="shared" si="20"/>
        <v>7</v>
      </c>
    </row>
    <row r="408" spans="1:17" x14ac:dyDescent="0.35">
      <c r="A408" s="320" t="str">
        <f>'Oversigt anlægsaktiv'!A408</f>
        <v>47367</v>
      </c>
      <c r="B408" t="str">
        <f>'Oversigt anlægsaktiv'!B408</f>
        <v>Metal eksponerings maskine</v>
      </c>
      <c r="C408" t="str">
        <f>'Oversigt anlægsaktiv'!C408</f>
        <v>-</v>
      </c>
      <c r="D408" t="str">
        <f>'Oversigt anlægsaktiv'!D408</f>
        <v>Arkadiusz Jarosław Goszczak</v>
      </c>
      <c r="E408" t="str">
        <f>'Oversigt anlægsaktiv'!E408</f>
        <v>7 ÅR</v>
      </c>
      <c r="F408" t="str">
        <f>'Oversigt anlægsaktiv'!F408</f>
        <v>44003 SDU Microtechnology</v>
      </c>
      <c r="G408" t="str">
        <f>'Oversigt anlægsaktiv'!G408</f>
        <v>Alsion 2, 6400 Sønderborg</v>
      </c>
      <c r="H408" t="str">
        <f>'Oversigt anlægsaktiv'!H408</f>
        <v>H1-07 Cleanroom</v>
      </c>
      <c r="I408" t="str">
        <f>'Oversigt anlægsaktiv'!I408</f>
        <v>Polyteknik</v>
      </c>
      <c r="J408" t="str">
        <f>'Oversigt anlægsaktiv'!J408</f>
        <v>CRYOFOX 600 EXPLORER</v>
      </c>
      <c r="K408" t="str">
        <f>'Oversigt anlægsaktiv'!K408</f>
        <v>-</v>
      </c>
      <c r="L408" s="312">
        <f>'Oversigt anlægsaktiv'!L408</f>
        <v>39427</v>
      </c>
      <c r="M408" s="56">
        <f>'Oversigt anlægsaktiv'!M408</f>
        <v>1200000</v>
      </c>
      <c r="N408" s="56">
        <f>'Oversigt anlægsaktiv'!N408</f>
        <v>0</v>
      </c>
      <c r="O408" s="322" t="str">
        <f t="shared" si="18"/>
        <v>47367</v>
      </c>
      <c r="P408" s="322">
        <f t="shared" si="19"/>
        <v>0</v>
      </c>
      <c r="Q408" s="337" t="str">
        <f t="shared" si="20"/>
        <v>7</v>
      </c>
    </row>
    <row r="409" spans="1:17" x14ac:dyDescent="0.35">
      <c r="A409" s="320" t="str">
        <f>'Oversigt anlægsaktiv'!A409</f>
        <v>47383</v>
      </c>
      <c r="B409" t="str">
        <f>'Oversigt anlægsaktiv'!B409</f>
        <v>Atomasorptionsfotometer/Spektrometer</v>
      </c>
      <c r="C409" t="str">
        <f>'Oversigt anlægsaktiv'!C409</f>
        <v>23673</v>
      </c>
      <c r="D409" t="str">
        <f>'Oversigt anlægsaktiv'!D409</f>
        <v>Lilian Skytte</v>
      </c>
      <c r="E409" t="str">
        <f>'Oversigt anlægsaktiv'!E409</f>
        <v>7 ÅR</v>
      </c>
      <c r="F409" t="str">
        <f>'Oversigt anlægsaktiv'!F409</f>
        <v>30500 Institut for Fysik, Kemi og Farmaci</v>
      </c>
      <c r="G409" t="str">
        <f>'Oversigt anlægsaktiv'!G409</f>
        <v>Campusvej 55, 5230 Odense M</v>
      </c>
      <c r="H409" t="str">
        <f>'Oversigt anlægsaktiv'!H409</f>
        <v>Ø14-605a-0</v>
      </c>
      <c r="I409" t="str">
        <f>'Oversigt anlægsaktiv'!I409</f>
        <v>Perkin Elmer</v>
      </c>
      <c r="J409" t="str">
        <f>'Oversigt anlægsaktiv'!J409</f>
        <v>ANALYST 400</v>
      </c>
      <c r="K409" t="str">
        <f>'Oversigt anlægsaktiv'!K409</f>
        <v>201S7123201</v>
      </c>
      <c r="L409" s="312">
        <f>'Oversigt anlægsaktiv'!L409</f>
        <v>39449</v>
      </c>
      <c r="M409" s="56">
        <f>'Oversigt anlægsaktiv'!M409</f>
        <v>350000</v>
      </c>
      <c r="N409" s="56">
        <f>'Oversigt anlægsaktiv'!N409</f>
        <v>0</v>
      </c>
      <c r="O409" s="322" t="str">
        <f t="shared" si="18"/>
        <v>47383</v>
      </c>
      <c r="P409" s="322">
        <f t="shared" si="19"/>
        <v>1</v>
      </c>
      <c r="Q409" s="337" t="str">
        <f t="shared" si="20"/>
        <v>7</v>
      </c>
    </row>
    <row r="410" spans="1:17" x14ac:dyDescent="0.35">
      <c r="A410" s="320" t="str">
        <f>'Oversigt anlægsaktiv'!A410</f>
        <v>47431</v>
      </c>
      <c r="B410" t="str">
        <f>'Oversigt anlægsaktiv'!B410</f>
        <v>Spektrofotometer</v>
      </c>
      <c r="C410" t="str">
        <f>'Oversigt anlægsaktiv'!C410</f>
        <v>-</v>
      </c>
      <c r="D410" t="str">
        <f>'Oversigt anlægsaktiv'!D410</f>
        <v>Stefan Vogel</v>
      </c>
      <c r="E410" t="str">
        <f>'Oversigt anlægsaktiv'!E410</f>
        <v>7 ÅR</v>
      </c>
      <c r="F410" t="str">
        <f>'Oversigt anlægsaktiv'!F410</f>
        <v>30500 Institut for Fysik, Kemi og Farmaci</v>
      </c>
      <c r="G410" t="str">
        <f>'Oversigt anlægsaktiv'!G410</f>
        <v>Campusvej 55, 5230 Odense M</v>
      </c>
      <c r="H410" t="str">
        <f>'Oversigt anlægsaktiv'!H410</f>
        <v>lager i Ø11-509b-0</v>
      </c>
      <c r="I410" t="str">
        <f>'Oversigt anlægsaktiv'!I410</f>
        <v>-</v>
      </c>
      <c r="J410" t="str">
        <f>'Oversigt anlægsaktiv'!J410</f>
        <v>CARY 100 BIO</v>
      </c>
      <c r="K410" t="str">
        <f>'Oversigt anlægsaktiv'!K410</f>
        <v>EL08033843</v>
      </c>
      <c r="L410" s="312">
        <f>'Oversigt anlægsaktiv'!L410</f>
        <v>39476</v>
      </c>
      <c r="M410" s="56">
        <f>'Oversigt anlægsaktiv'!M410</f>
        <v>162288</v>
      </c>
      <c r="N410" s="56">
        <f>'Oversigt anlægsaktiv'!N410</f>
        <v>0</v>
      </c>
      <c r="O410" s="322" t="str">
        <f t="shared" si="18"/>
        <v>47431</v>
      </c>
      <c r="P410" s="322">
        <f t="shared" si="19"/>
        <v>0</v>
      </c>
      <c r="Q410" s="337" t="str">
        <f t="shared" si="20"/>
        <v>7</v>
      </c>
    </row>
    <row r="411" spans="1:17" x14ac:dyDescent="0.35">
      <c r="A411" s="320" t="str">
        <f>'Oversigt anlægsaktiv'!A411</f>
        <v>47434</v>
      </c>
      <c r="B411" t="str">
        <f>'Oversigt anlægsaktiv'!B411</f>
        <v>Massespektrometer</v>
      </c>
      <c r="C411" t="str">
        <f>'Oversigt anlægsaktiv'!C411</f>
        <v>-</v>
      </c>
      <c r="D411" t="str">
        <f>'Oversigt anlægsaktiv'!D411</f>
        <v>Ole Nørregaard Jensen</v>
      </c>
      <c r="E411" t="str">
        <f>'Oversigt anlægsaktiv'!E411</f>
        <v>7 ÅR</v>
      </c>
      <c r="F411" t="str">
        <f>'Oversigt anlægsaktiv'!F411</f>
        <v>31000 Institut for Biokemi og Molekylær Biologi</v>
      </c>
      <c r="G411" t="str">
        <f>'Oversigt anlægsaktiv'!G411</f>
        <v>Campusvej 55, 5230 Odense M</v>
      </c>
      <c r="H411" t="str">
        <f>'Oversigt anlægsaktiv'!H411</f>
        <v>PRG og ONJ</v>
      </c>
      <c r="I411" t="str">
        <f>'Oversigt anlægsaktiv'!I411</f>
        <v>APPLIED BIOSYSTEMS</v>
      </c>
      <c r="J411" t="str">
        <f>'Oversigt anlægsaktiv'!J411</f>
        <v>4800 Maldi TOFTOF</v>
      </c>
      <c r="K411" t="str">
        <f>'Oversigt anlægsaktiv'!K411</f>
        <v>AK12350711</v>
      </c>
      <c r="L411" s="312">
        <f>'Oversigt anlægsaktiv'!L411</f>
        <v>39518</v>
      </c>
      <c r="M411" s="56">
        <f>'Oversigt anlægsaktiv'!M411</f>
        <v>1000000</v>
      </c>
      <c r="N411" s="56">
        <f>'Oversigt anlægsaktiv'!N411</f>
        <v>0</v>
      </c>
      <c r="O411" s="322" t="str">
        <f t="shared" si="18"/>
        <v>47434</v>
      </c>
      <c r="P411" s="322">
        <f t="shared" si="19"/>
        <v>0</v>
      </c>
      <c r="Q411" s="337" t="str">
        <f t="shared" si="20"/>
        <v>7</v>
      </c>
    </row>
    <row r="412" spans="1:17" x14ac:dyDescent="0.35">
      <c r="A412" s="320" t="str">
        <f>'Oversigt anlægsaktiv'!A412</f>
        <v>47435</v>
      </c>
      <c r="B412" t="str">
        <f>'Oversigt anlægsaktiv'!B412</f>
        <v>Laser</v>
      </c>
      <c r="C412" t="str">
        <f>'Oversigt anlægsaktiv'!C412</f>
        <v>24020+24021</v>
      </c>
      <c r="D412" t="str">
        <f>'Oversigt anlægsaktiv'!D412</f>
        <v>Volodymyr Zenin</v>
      </c>
      <c r="E412" t="str">
        <f>'Oversigt anlægsaktiv'!E412</f>
        <v>7 ÅR</v>
      </c>
      <c r="F412" t="str">
        <f>'Oversigt anlægsaktiv'!F412</f>
        <v>44004 SDU Nano Optics</v>
      </c>
      <c r="G412" t="str">
        <f>'Oversigt anlægsaktiv'!G412</f>
        <v>Campusvej 55, 5230 Odense M</v>
      </c>
      <c r="H412" t="str">
        <f>'Oversigt anlægsaktiv'!H412</f>
        <v>Ø26-511-1</v>
      </c>
      <c r="I412" t="str">
        <f>'Oversigt anlægsaktiv'!I412</f>
        <v>New Focus</v>
      </c>
      <c r="J412" t="str">
        <f>'Oversigt anlægsaktiv'!J412</f>
        <v>Tlb-6326</v>
      </c>
      <c r="K412" t="str">
        <f>'Oversigt anlægsaktiv'!K412</f>
        <v>-</v>
      </c>
      <c r="L412" s="312">
        <f>'Oversigt anlægsaktiv'!L412</f>
        <v>39540</v>
      </c>
      <c r="M412" s="56">
        <f>'Oversigt anlægsaktiv'!M412</f>
        <v>264511.90999999997</v>
      </c>
      <c r="N412" s="56">
        <f>'Oversigt anlægsaktiv'!N412</f>
        <v>0</v>
      </c>
      <c r="O412" s="322" t="str">
        <f t="shared" si="18"/>
        <v>47435</v>
      </c>
      <c r="P412" s="322">
        <f t="shared" si="19"/>
        <v>1</v>
      </c>
      <c r="Q412" s="337" t="str">
        <f t="shared" si="20"/>
        <v>7</v>
      </c>
    </row>
    <row r="413" spans="1:17" x14ac:dyDescent="0.35">
      <c r="A413" s="320" t="str">
        <f>'Oversigt anlægsaktiv'!A413</f>
        <v>47437</v>
      </c>
      <c r="B413" t="str">
        <f>'Oversigt anlægsaktiv'!B413</f>
        <v>Mikroskop</v>
      </c>
      <c r="C413" t="str">
        <f>'Oversigt anlægsaktiv'!C413</f>
        <v>11298</v>
      </c>
      <c r="D413" t="str">
        <f>'Oversigt anlægsaktiv'!D413</f>
        <v>Dorte Mengers Flindt</v>
      </c>
      <c r="E413" t="str">
        <f>'Oversigt anlægsaktiv'!E413</f>
        <v>7 ÅR</v>
      </c>
      <c r="F413" t="str">
        <f>'Oversigt anlægsaktiv'!F413</f>
        <v>15400 Institut for Idræt og Biomekanik</v>
      </c>
      <c r="G413" t="str">
        <f>'Oversigt anlægsaktiv'!G413</f>
        <v>Campusvej 55, 5230 Odense M</v>
      </c>
      <c r="H413" t="str">
        <f>'Oversigt anlægsaktiv'!H413</f>
        <v>Ø11-108B-1/ Ulrik F</v>
      </c>
      <c r="I413" t="str">
        <f>'Oversigt anlægsaktiv'!I413</f>
        <v>Brock &amp; Michelsen A/S</v>
      </c>
      <c r="J413" t="str">
        <f>'Oversigt anlægsaktiv'!J413</f>
        <v>Axio Imager M1</v>
      </c>
      <c r="K413" t="str">
        <f>'Oversigt anlægsaktiv'!K413</f>
        <v>-</v>
      </c>
      <c r="L413" s="312">
        <f>'Oversigt anlægsaktiv'!L413</f>
        <v>39519</v>
      </c>
      <c r="M413" s="56">
        <f>'Oversigt anlægsaktiv'!M413</f>
        <v>363000</v>
      </c>
      <c r="N413" s="56">
        <f>'Oversigt anlægsaktiv'!N413</f>
        <v>0</v>
      </c>
      <c r="O413" s="322" t="str">
        <f t="shared" si="18"/>
        <v>47437</v>
      </c>
      <c r="P413" s="322">
        <f t="shared" si="19"/>
        <v>1</v>
      </c>
      <c r="Q413" s="337" t="str">
        <f t="shared" si="20"/>
        <v>7</v>
      </c>
    </row>
    <row r="414" spans="1:17" x14ac:dyDescent="0.35">
      <c r="A414" s="320" t="str">
        <f>'Oversigt anlægsaktiv'!A414</f>
        <v>47438</v>
      </c>
      <c r="B414" t="str">
        <f>'Oversigt anlægsaktiv'!B414</f>
        <v>HPLC-udstyr</v>
      </c>
      <c r="C414" t="str">
        <f>'Oversigt anlægsaktiv'!C414</f>
        <v>23311</v>
      </c>
      <c r="D414" t="str">
        <f>'Oversigt anlægsaktiv'!D414</f>
        <v>Heidi Grøn Jensen</v>
      </c>
      <c r="E414" t="str">
        <f>'Oversigt anlægsaktiv'!E414</f>
        <v>7 ÅR</v>
      </c>
      <c r="F414" t="str">
        <f>'Oversigt anlægsaktiv'!F414</f>
        <v>30602 Nordcee</v>
      </c>
      <c r="G414" t="str">
        <f>'Oversigt anlægsaktiv'!G414</f>
        <v>Campusvej 55, 5230 Odense M</v>
      </c>
      <c r="H414" t="str">
        <f>'Oversigt anlægsaktiv'!H414</f>
        <v>NordCEE V11-406-2</v>
      </c>
      <c r="I414" t="str">
        <f>'Oversigt anlægsaktiv'!I414</f>
        <v>Dionex Corp.</v>
      </c>
      <c r="J414" t="str">
        <f>'Oversigt anlægsaktiv'!J414</f>
        <v>ICS 1500</v>
      </c>
      <c r="K414" t="str">
        <f>'Oversigt anlægsaktiv'!K414</f>
        <v>-</v>
      </c>
      <c r="L414" s="312">
        <f>'Oversigt anlægsaktiv'!L414</f>
        <v>39534</v>
      </c>
      <c r="M414" s="56">
        <f>'Oversigt anlægsaktiv'!M414</f>
        <v>275000</v>
      </c>
      <c r="N414" s="56">
        <f>'Oversigt anlægsaktiv'!N414</f>
        <v>0</v>
      </c>
      <c r="O414" s="322" t="str">
        <f t="shared" si="18"/>
        <v>47438</v>
      </c>
      <c r="P414" s="322">
        <f t="shared" si="19"/>
        <v>1</v>
      </c>
      <c r="Q414" s="337" t="str">
        <f t="shared" si="20"/>
        <v>7</v>
      </c>
    </row>
    <row r="415" spans="1:17" x14ac:dyDescent="0.35">
      <c r="A415" s="320" t="str">
        <f>'Oversigt anlægsaktiv'!A415</f>
        <v>47441</v>
      </c>
      <c r="B415" t="str">
        <f>'Oversigt anlægsaktiv'!B415</f>
        <v>Profilometer</v>
      </c>
      <c r="C415" t="str">
        <f>'Oversigt anlægsaktiv'!C415</f>
        <v>74712</v>
      </c>
      <c r="D415" t="str">
        <f>'Oversigt anlægsaktiv'!D415</f>
        <v>Arkadiusz Jarosław Goszczak</v>
      </c>
      <c r="E415" t="str">
        <f>'Oversigt anlægsaktiv'!E415</f>
        <v>7 ÅR</v>
      </c>
      <c r="F415" t="str">
        <f>'Oversigt anlægsaktiv'!F415</f>
        <v>44003 SDU Microtechnology</v>
      </c>
      <c r="G415" t="str">
        <f>'Oversigt anlægsaktiv'!G415</f>
        <v>Alsion 2, 6400 Sønderborg</v>
      </c>
      <c r="H415" t="str">
        <f>'Oversigt anlægsaktiv'!H415</f>
        <v>H1-07 Cleanroom</v>
      </c>
      <c r="I415" t="str">
        <f>'Oversigt anlægsaktiv'!I415</f>
        <v>Veeco Instruments Inc.</v>
      </c>
      <c r="J415" t="str">
        <f>'Oversigt anlægsaktiv'!J415</f>
        <v>Dektak 150 Stylus</v>
      </c>
      <c r="K415" t="str">
        <f>'Oversigt anlægsaktiv'!K415</f>
        <v>25262</v>
      </c>
      <c r="L415" s="312">
        <f>'Oversigt anlægsaktiv'!L415</f>
        <v>39566</v>
      </c>
      <c r="M415" s="56">
        <f>'Oversigt anlægsaktiv'!M415</f>
        <v>301788.2</v>
      </c>
      <c r="N415" s="56">
        <f>'Oversigt anlægsaktiv'!N415</f>
        <v>0</v>
      </c>
      <c r="O415" s="322" t="str">
        <f t="shared" si="18"/>
        <v>47441</v>
      </c>
      <c r="P415" s="322">
        <f t="shared" si="19"/>
        <v>1</v>
      </c>
      <c r="Q415" s="337" t="str">
        <f t="shared" si="20"/>
        <v>7</v>
      </c>
    </row>
    <row r="416" spans="1:17" x14ac:dyDescent="0.35">
      <c r="A416" s="320" t="str">
        <f>'Oversigt anlægsaktiv'!A416</f>
        <v>47442</v>
      </c>
      <c r="B416" t="str">
        <f>'Oversigt anlægsaktiv'!B416</f>
        <v>AFM Mikroskop</v>
      </c>
      <c r="C416" t="str">
        <f>'Oversigt anlægsaktiv'!C416</f>
        <v>74736</v>
      </c>
      <c r="D416" t="str">
        <f>'Oversigt anlægsaktiv'!D416</f>
        <v>Arkadiusz Jarosław Goszczak</v>
      </c>
      <c r="E416" t="str">
        <f>'Oversigt anlægsaktiv'!E416</f>
        <v>7 ÅR</v>
      </c>
      <c r="F416" t="str">
        <f>'Oversigt anlægsaktiv'!F416</f>
        <v>44003 SDU Microtechnology</v>
      </c>
      <c r="G416" t="str">
        <f>'Oversigt anlægsaktiv'!G416</f>
        <v>Alsion 2, 6400 Sønderborg</v>
      </c>
      <c r="H416" t="str">
        <f>'Oversigt anlægsaktiv'!H416</f>
        <v>H1-07 Cleanroom</v>
      </c>
      <c r="I416" t="str">
        <f>'Oversigt anlægsaktiv'!I416</f>
        <v>Veeco Instruments Inc.</v>
      </c>
      <c r="J416" t="str">
        <f>'Oversigt anlægsaktiv'!J416</f>
        <v>Dimension SPM Instr.</v>
      </c>
      <c r="K416" t="str">
        <f>'Oversigt anlægsaktiv'!K416</f>
        <v>3100-1/1619TR</v>
      </c>
      <c r="L416" s="312">
        <f>'Oversigt anlægsaktiv'!L416</f>
        <v>39521</v>
      </c>
      <c r="M416" s="56">
        <f>'Oversigt anlægsaktiv'!M416</f>
        <v>650020</v>
      </c>
      <c r="N416" s="56">
        <f>'Oversigt anlægsaktiv'!N416</f>
        <v>0</v>
      </c>
      <c r="O416" s="322" t="str">
        <f t="shared" si="18"/>
        <v>47442</v>
      </c>
      <c r="P416" s="322">
        <f t="shared" si="19"/>
        <v>1</v>
      </c>
      <c r="Q416" s="337" t="str">
        <f t="shared" si="20"/>
        <v>7</v>
      </c>
    </row>
    <row r="417" spans="1:17" x14ac:dyDescent="0.35">
      <c r="A417" s="320" t="str">
        <f>'Oversigt anlægsaktiv'!A417</f>
        <v>47444</v>
      </c>
      <c r="B417" t="str">
        <f>'Oversigt anlægsaktiv'!B417</f>
        <v>Mikroskop</v>
      </c>
      <c r="C417" t="str">
        <f>'Oversigt anlægsaktiv'!C417</f>
        <v>23356</v>
      </c>
      <c r="D417" t="str">
        <f>'Oversigt anlægsaktiv'!D417</f>
        <v>Adam Cohen Simonsen</v>
      </c>
      <c r="E417" t="str">
        <f>'Oversigt anlægsaktiv'!E417</f>
        <v>7 ÅR</v>
      </c>
      <c r="F417" t="str">
        <f>'Oversigt anlægsaktiv'!F417</f>
        <v>30500 Institut for Fysik, Kemi og Farmaci</v>
      </c>
      <c r="G417" t="str">
        <f>'Oversigt anlægsaktiv'!G417</f>
        <v>Campusvej 55, 5230 Odense M</v>
      </c>
      <c r="H417" t="str">
        <f>'Oversigt anlægsaktiv'!H417</f>
        <v>V11-601-1</v>
      </c>
      <c r="I417" t="str">
        <f>'Oversigt anlægsaktiv'!I417</f>
        <v>Nikon</v>
      </c>
      <c r="J417" t="str">
        <f>'Oversigt anlægsaktiv'!J417</f>
        <v>TE-2000S</v>
      </c>
      <c r="K417" t="str">
        <f>'Oversigt anlægsaktiv'!K417</f>
        <v>Xi-120-01762</v>
      </c>
      <c r="L417" s="312">
        <f>'Oversigt anlægsaktiv'!L417</f>
        <v>39566</v>
      </c>
      <c r="M417" s="56">
        <f>'Oversigt anlægsaktiv'!M417</f>
        <v>545541.69999999995</v>
      </c>
      <c r="N417" s="56">
        <f>'Oversigt anlægsaktiv'!N417</f>
        <v>0</v>
      </c>
      <c r="O417" s="322" t="str">
        <f t="shared" si="18"/>
        <v>47444</v>
      </c>
      <c r="P417" s="322">
        <f t="shared" si="19"/>
        <v>1</v>
      </c>
      <c r="Q417" s="337" t="str">
        <f t="shared" si="20"/>
        <v>7</v>
      </c>
    </row>
    <row r="418" spans="1:17" x14ac:dyDescent="0.35">
      <c r="A418" s="320" t="str">
        <f>'Oversigt anlægsaktiv'!A418</f>
        <v>47446</v>
      </c>
      <c r="B418" t="str">
        <f>'Oversigt anlægsaktiv'!B418</f>
        <v>Laser</v>
      </c>
      <c r="C418" t="str">
        <f>'Oversigt anlægsaktiv'!C418</f>
        <v>54088</v>
      </c>
      <c r="D418" t="str">
        <f>'Oversigt anlægsaktiv'!D418</f>
        <v>Martin Aage Barsøe Hedegaard</v>
      </c>
      <c r="E418" t="str">
        <f>'Oversigt anlægsaktiv'!E418</f>
        <v>7 ÅR</v>
      </c>
      <c r="F418" t="str">
        <f>'Oversigt anlægsaktiv'!F418</f>
        <v>42001 Institutsekretariat, IGT</v>
      </c>
      <c r="G418" t="str">
        <f>'Oversigt anlægsaktiv'!G418</f>
        <v>Campusvej 55, 5230 Odense M</v>
      </c>
      <c r="H418" t="str">
        <f>'Oversigt anlægsaktiv'!H418</f>
        <v>Ø31-507A-1(Martin)</v>
      </c>
      <c r="I418" t="str">
        <f>'Oversigt anlægsaktiv'!I418</f>
        <v>Azpect Photonica AB</v>
      </c>
      <c r="J418" t="str">
        <f>'Oversigt anlægsaktiv'!J418</f>
        <v>YAG 450MJ@1064 NM</v>
      </c>
      <c r="K418" t="str">
        <f>'Oversigt anlægsaktiv'!K418</f>
        <v>431H</v>
      </c>
      <c r="L418" s="312">
        <f>'Oversigt anlægsaktiv'!L418</f>
        <v>39515</v>
      </c>
      <c r="M418" s="56">
        <f>'Oversigt anlægsaktiv'!M418</f>
        <v>208171.17</v>
      </c>
      <c r="N418" s="56">
        <f>'Oversigt anlægsaktiv'!N418</f>
        <v>0</v>
      </c>
      <c r="O418" s="322" t="str">
        <f t="shared" si="18"/>
        <v>47446</v>
      </c>
      <c r="P418" s="322">
        <f t="shared" si="19"/>
        <v>1</v>
      </c>
      <c r="Q418" s="337" t="str">
        <f t="shared" si="20"/>
        <v>7</v>
      </c>
    </row>
    <row r="419" spans="1:17" x14ac:dyDescent="0.35">
      <c r="A419" s="320" t="str">
        <f>'Oversigt anlægsaktiv'!A419</f>
        <v>47447</v>
      </c>
      <c r="B419" t="str">
        <f>'Oversigt anlægsaktiv'!B419</f>
        <v>Fluorescensudstyr</v>
      </c>
      <c r="C419" t="str">
        <f>'Oversigt anlægsaktiv'!C419</f>
        <v>23374</v>
      </c>
      <c r="D419" t="str">
        <f>'Oversigt anlægsaktiv'!D419</f>
        <v>Jonathan Brewer</v>
      </c>
      <c r="E419" t="str">
        <f>'Oversigt anlægsaktiv'!E419</f>
        <v>7 ÅR</v>
      </c>
      <c r="F419" t="str">
        <f>'Oversigt anlægsaktiv'!F419</f>
        <v>31000 Institut for Biokemi og Molekylær Biologi</v>
      </c>
      <c r="G419" t="str">
        <f>'Oversigt anlægsaktiv'!G419</f>
        <v>Campusvej 55, 5230 Odense M</v>
      </c>
      <c r="H419" t="str">
        <f>'Oversigt anlægsaktiv'!H419</f>
        <v>MEMPHYS: v11-603a-0</v>
      </c>
      <c r="I419" t="str">
        <f>'Oversigt anlægsaktiv'!I419</f>
        <v>BFI Optilas</v>
      </c>
      <c r="J419" t="str">
        <f>'Oversigt anlægsaktiv'!J419</f>
        <v>Pixis 400B 1340X400</v>
      </c>
      <c r="K419" t="str">
        <f>'Oversigt anlægsaktiv'!K419</f>
        <v>804080001</v>
      </c>
      <c r="L419" s="312">
        <f>'Oversigt anlægsaktiv'!L419</f>
        <v>39546</v>
      </c>
      <c r="M419" s="56">
        <f>'Oversigt anlægsaktiv'!M419</f>
        <v>124731.28</v>
      </c>
      <c r="N419" s="56">
        <f>'Oversigt anlægsaktiv'!N419</f>
        <v>0</v>
      </c>
      <c r="O419" s="322" t="str">
        <f t="shared" si="18"/>
        <v>47447</v>
      </c>
      <c r="P419" s="322">
        <f t="shared" si="19"/>
        <v>1</v>
      </c>
      <c r="Q419" s="337" t="str">
        <f t="shared" si="20"/>
        <v>7</v>
      </c>
    </row>
    <row r="420" spans="1:17" x14ac:dyDescent="0.35">
      <c r="A420" s="320" t="str">
        <f>'Oversigt anlægsaktiv'!A420</f>
        <v>47462</v>
      </c>
      <c r="B420" t="str">
        <f>'Oversigt anlægsaktiv'!B420</f>
        <v>Oscilloskop</v>
      </c>
      <c r="C420" t="str">
        <f>'Oversigt anlægsaktiv'!C420</f>
        <v>74053</v>
      </c>
      <c r="D420" t="str">
        <f>'Oversigt anlægsaktiv'!D420</f>
        <v>Navid Bayati</v>
      </c>
      <c r="E420" t="str">
        <f>'Oversigt anlægsaktiv'!E420</f>
        <v>7 ÅR</v>
      </c>
      <c r="F420" t="str">
        <f>'Oversigt anlægsaktiv'!F420</f>
        <v>45003 SDU Center for Industriel Elektronik (CIE)</v>
      </c>
      <c r="G420" t="str">
        <f>'Oversigt anlægsaktiv'!G420</f>
        <v>Alsion 2, 6400 Sønderborg</v>
      </c>
      <c r="H420" t="str">
        <f>'Oversigt anlægsaktiv'!H420</f>
        <v>CIE Lab 4-02 CAP-SG</v>
      </c>
      <c r="I420" t="str">
        <f>'Oversigt anlægsaktiv'!I420</f>
        <v>LECROY</v>
      </c>
      <c r="J420" t="str">
        <f>'Oversigt anlægsaktiv'!J420</f>
        <v>8620A WAWEMASTER</v>
      </c>
      <c r="K420" t="str">
        <f>'Oversigt anlægsaktiv'!K420</f>
        <v>-</v>
      </c>
      <c r="L420" s="312">
        <f>'Oversigt anlægsaktiv'!L420</f>
        <v>39589</v>
      </c>
      <c r="M420" s="56">
        <f>'Oversigt anlægsaktiv'!M420</f>
        <v>369000</v>
      </c>
      <c r="N420" s="56">
        <f>'Oversigt anlægsaktiv'!N420</f>
        <v>0</v>
      </c>
      <c r="O420" s="322" t="str">
        <f t="shared" si="18"/>
        <v>47462</v>
      </c>
      <c r="P420" s="322">
        <f t="shared" si="19"/>
        <v>1</v>
      </c>
      <c r="Q420" s="337" t="str">
        <f t="shared" si="20"/>
        <v>7</v>
      </c>
    </row>
    <row r="421" spans="1:17" x14ac:dyDescent="0.35">
      <c r="A421" s="320" t="str">
        <f>'Oversigt anlægsaktiv'!A421</f>
        <v>47463</v>
      </c>
      <c r="B421" t="str">
        <f>'Oversigt anlægsaktiv'!B421</f>
        <v>Spektrofotometer - UV</v>
      </c>
      <c r="C421" t="str">
        <f>'Oversigt anlægsaktiv'!C421</f>
        <v>23342</v>
      </c>
      <c r="D421" t="str">
        <f>'Oversigt anlægsaktiv'!D421</f>
        <v>Stefan Vogel</v>
      </c>
      <c r="E421" t="str">
        <f>'Oversigt anlægsaktiv'!E421</f>
        <v>7 ÅR</v>
      </c>
      <c r="F421" t="str">
        <f>'Oversigt anlægsaktiv'!F421</f>
        <v>30500 Institut for Fysik, Kemi og Farmaci</v>
      </c>
      <c r="G421" t="str">
        <f>'Oversigt anlægsaktiv'!G421</f>
        <v>Campusvej 55, 5230 Odense M</v>
      </c>
      <c r="H421" t="str">
        <f>'Oversigt anlægsaktiv'!H421</f>
        <v>Ø10-412-1</v>
      </c>
      <c r="I421" t="str">
        <f>'Oversigt anlægsaktiv'!I421</f>
        <v>KINETIC Bechman UV</v>
      </c>
      <c r="J421" t="str">
        <f>'Oversigt anlægsaktiv'!J421</f>
        <v>DU-800 HP KINETIC</v>
      </c>
      <c r="K421" t="str">
        <f>'Oversigt anlægsaktiv'!K421</f>
        <v>8002854</v>
      </c>
      <c r="L421" s="312">
        <f>'Oversigt anlægsaktiv'!L421</f>
        <v>39575</v>
      </c>
      <c r="M421" s="56">
        <f>'Oversigt anlægsaktiv'!M421</f>
        <v>196000</v>
      </c>
      <c r="N421" s="56">
        <f>'Oversigt anlægsaktiv'!N421</f>
        <v>0</v>
      </c>
      <c r="O421" s="322" t="str">
        <f t="shared" si="18"/>
        <v>47463</v>
      </c>
      <c r="P421" s="322">
        <f t="shared" si="19"/>
        <v>1</v>
      </c>
      <c r="Q421" s="337" t="str">
        <f t="shared" si="20"/>
        <v>7</v>
      </c>
    </row>
    <row r="422" spans="1:17" x14ac:dyDescent="0.35">
      <c r="A422" s="320" t="str">
        <f>'Oversigt anlægsaktiv'!A422</f>
        <v>47464</v>
      </c>
      <c r="B422" t="str">
        <f>'Oversigt anlægsaktiv'!B422</f>
        <v>Oscilloskop</v>
      </c>
      <c r="C422" t="str">
        <f>'Oversigt anlægsaktiv'!C422</f>
        <v>-</v>
      </c>
      <c r="D422" t="str">
        <f>'Oversigt anlægsaktiv'!D422</f>
        <v>Martin H. Thygesen</v>
      </c>
      <c r="E422" t="str">
        <f>'Oversigt anlægsaktiv'!E422</f>
        <v>7 ÅR</v>
      </c>
      <c r="F422" t="str">
        <f>'Oversigt anlægsaktiv'!F422</f>
        <v>45006 SDU Digital og højfrekvent elektronik</v>
      </c>
      <c r="G422" t="str">
        <f>'Oversigt anlægsaktiv'!G422</f>
        <v>Campusvej 55, 5230 Odense M</v>
      </c>
      <c r="H422" t="str">
        <f>'Oversigt anlægsaktiv'!H422</f>
        <v>Ø28-604-2</v>
      </c>
      <c r="I422" t="str">
        <f>'Oversigt anlægsaktiv'!I422</f>
        <v>AGILENT TECNOLOGIES</v>
      </c>
      <c r="J422" t="str">
        <f>'Oversigt anlægsaktiv'!J422</f>
        <v>DSO6032A 2-CHANNEL</v>
      </c>
      <c r="K422" t="str">
        <f>'Oversigt anlægsaktiv'!K422</f>
        <v>MY44009014</v>
      </c>
      <c r="L422" s="312">
        <f>'Oversigt anlægsaktiv'!L422</f>
        <v>39574</v>
      </c>
      <c r="M422" s="56">
        <f>'Oversigt anlægsaktiv'!M422</f>
        <v>123929.18</v>
      </c>
      <c r="N422" s="56">
        <f>'Oversigt anlægsaktiv'!N422</f>
        <v>0</v>
      </c>
      <c r="O422" s="322" t="str">
        <f t="shared" si="18"/>
        <v>47464</v>
      </c>
      <c r="P422" s="322">
        <f t="shared" si="19"/>
        <v>0</v>
      </c>
      <c r="Q422" s="337" t="str">
        <f t="shared" si="20"/>
        <v>7</v>
      </c>
    </row>
    <row r="423" spans="1:17" x14ac:dyDescent="0.35">
      <c r="A423" s="320" t="str">
        <f>'Oversigt anlægsaktiv'!A423</f>
        <v>47475</v>
      </c>
      <c r="B423" t="str">
        <f>'Oversigt anlægsaktiv'!B423</f>
        <v>Signalgenerator</v>
      </c>
      <c r="C423" t="str">
        <f>'Oversigt anlægsaktiv'!C423</f>
        <v>74053</v>
      </c>
      <c r="D423" t="str">
        <f>'Oversigt anlægsaktiv'!D423</f>
        <v>Martin H. Thygesen</v>
      </c>
      <c r="E423" t="str">
        <f>'Oversigt anlægsaktiv'!E423</f>
        <v>7 ÅR</v>
      </c>
      <c r="F423" t="str">
        <f>'Oversigt anlægsaktiv'!F423</f>
        <v>45006 SDU Digital og højfrekvent elektronik</v>
      </c>
      <c r="G423" t="str">
        <f>'Oversigt anlægsaktiv'!G423</f>
        <v>Campusvej 55, 5230 Odense M</v>
      </c>
      <c r="H423" t="str">
        <f>'Oversigt anlægsaktiv'!H423</f>
        <v>Ø28-604-2</v>
      </c>
      <c r="I423" t="str">
        <f>'Oversigt anlægsaktiv'!I423</f>
        <v>Rohde &amp; Schwarz</v>
      </c>
      <c r="J423" t="str">
        <f>'Oversigt anlægsaktiv'!J423</f>
        <v>SMA-A100</v>
      </c>
      <c r="K423" t="str">
        <f>'Oversigt anlægsaktiv'!K423</f>
        <v>101502-2</v>
      </c>
      <c r="L423" s="312">
        <f>'Oversigt anlægsaktiv'!L423</f>
        <v>39595</v>
      </c>
      <c r="M423" s="56">
        <f>'Oversigt anlægsaktiv'!M423</f>
        <v>104477.8</v>
      </c>
      <c r="N423" s="56">
        <f>'Oversigt anlægsaktiv'!N423</f>
        <v>0</v>
      </c>
      <c r="O423" s="322" t="str">
        <f t="shared" si="18"/>
        <v>47475</v>
      </c>
      <c r="P423" s="322">
        <f t="shared" si="19"/>
        <v>1</v>
      </c>
      <c r="Q423" s="337" t="str">
        <f t="shared" si="20"/>
        <v>7</v>
      </c>
    </row>
    <row r="424" spans="1:17" x14ac:dyDescent="0.35">
      <c r="A424" s="320" t="str">
        <f>'Oversigt anlægsaktiv'!A424</f>
        <v>47497</v>
      </c>
      <c r="B424" t="str">
        <f>'Oversigt anlægsaktiv'!B424</f>
        <v>HPLC-Udstyr</v>
      </c>
      <c r="C424" t="str">
        <f>'Oversigt anlægsaktiv'!C424</f>
        <v>23356</v>
      </c>
      <c r="D424" t="str">
        <f>'Oversigt anlægsaktiv'!D424</f>
        <v>Judith Kuntsche</v>
      </c>
      <c r="E424" t="str">
        <f>'Oversigt anlægsaktiv'!E424</f>
        <v>7 ÅR</v>
      </c>
      <c r="F424" t="str">
        <f>'Oversigt anlægsaktiv'!F424</f>
        <v>30500 Institut for Fysik, Kemi og Farmaci</v>
      </c>
      <c r="G424" t="str">
        <f>'Oversigt anlægsaktiv'!G424</f>
        <v>Campusvej 55, 5230 Odense M</v>
      </c>
      <c r="H424" t="str">
        <f>'Oversigt anlægsaktiv'!H424</f>
        <v>Ø9-510b-2</v>
      </c>
      <c r="I424" t="str">
        <f>'Oversigt anlægsaktiv'!I424</f>
        <v>Agilent Tecnologies</v>
      </c>
      <c r="J424" t="str">
        <f>'Oversigt anlægsaktiv'!J424</f>
        <v>G2175BA / G2185BA</v>
      </c>
      <c r="K424" t="str">
        <f>'Oversigt anlægsaktiv'!K424</f>
        <v>-</v>
      </c>
      <c r="L424" s="312">
        <f>'Oversigt anlægsaktiv'!L424</f>
        <v>39605</v>
      </c>
      <c r="M424" s="56">
        <f>'Oversigt anlægsaktiv'!M424</f>
        <v>372136.27</v>
      </c>
      <c r="N424" s="56">
        <f>'Oversigt anlægsaktiv'!N424</f>
        <v>0</v>
      </c>
      <c r="O424" s="322" t="str">
        <f t="shared" si="18"/>
        <v>47497</v>
      </c>
      <c r="P424" s="322">
        <f t="shared" si="19"/>
        <v>1</v>
      </c>
      <c r="Q424" s="337" t="str">
        <f t="shared" si="20"/>
        <v>7</v>
      </c>
    </row>
    <row r="425" spans="1:17" x14ac:dyDescent="0.35">
      <c r="A425" s="320" t="str">
        <f>'Oversigt anlægsaktiv'!A425</f>
        <v>47498</v>
      </c>
      <c r="B425" t="str">
        <f>'Oversigt anlægsaktiv'!B425</f>
        <v>Mikroskop</v>
      </c>
      <c r="C425" t="str">
        <f>'Oversigt anlægsaktiv'!C425</f>
        <v>-</v>
      </c>
      <c r="D425" t="str">
        <f>'Oversigt anlægsaktiv'!D425</f>
        <v>Peter Leth</v>
      </c>
      <c r="E425" t="str">
        <f>'Oversigt anlægsaktiv'!E425</f>
        <v>7 ÅR</v>
      </c>
      <c r="F425" t="str">
        <f>'Oversigt anlægsaktiv'!F425</f>
        <v>13900 Retsmedicinsk Institut</v>
      </c>
      <c r="G425" t="str">
        <f>'Oversigt anlægsaktiv'!G425</f>
        <v>Campusvej 55, 5230 Odense M</v>
      </c>
      <c r="H425" t="str">
        <f>'Oversigt anlægsaktiv'!H425</f>
        <v>V13-914-a-0</v>
      </c>
      <c r="I425" t="str">
        <f>'Oversigt anlægsaktiv'!I425</f>
        <v>OLYMPUS</v>
      </c>
      <c r="J425" t="str">
        <f>'Oversigt anlægsaktiv'!J425</f>
        <v>BX51TF-5</v>
      </c>
      <c r="K425" t="str">
        <f>'Oversigt anlægsaktiv'!K425</f>
        <v>-</v>
      </c>
      <c r="L425" s="312">
        <f>'Oversigt anlægsaktiv'!L425</f>
        <v>39625</v>
      </c>
      <c r="M425" s="56">
        <f>'Oversigt anlægsaktiv'!M425</f>
        <v>193400</v>
      </c>
      <c r="N425" s="56">
        <f>'Oversigt anlægsaktiv'!N425</f>
        <v>0</v>
      </c>
      <c r="O425" s="322" t="str">
        <f t="shared" si="18"/>
        <v>47498</v>
      </c>
      <c r="P425" s="322">
        <f t="shared" si="19"/>
        <v>0</v>
      </c>
      <c r="Q425" s="337" t="str">
        <f t="shared" si="20"/>
        <v>7</v>
      </c>
    </row>
    <row r="426" spans="1:17" x14ac:dyDescent="0.35">
      <c r="A426" s="320" t="str">
        <f>'Oversigt anlægsaktiv'!A426</f>
        <v>47521</v>
      </c>
      <c r="B426" t="str">
        <f>'Oversigt anlægsaktiv'!B426</f>
        <v>Analysator - termisk</v>
      </c>
      <c r="C426" t="str">
        <f>'Oversigt anlægsaktiv'!C426</f>
        <v>23356</v>
      </c>
      <c r="D426" t="str">
        <f>'Oversigt anlægsaktiv'!D426</f>
        <v>Mads Toudal Frandsen</v>
      </c>
      <c r="E426" t="str">
        <f>'Oversigt anlægsaktiv'!E426</f>
        <v>7 ÅR</v>
      </c>
      <c r="F426" t="str">
        <f>'Oversigt anlægsaktiv'!F426</f>
        <v>30500 Institut for Fysik, Kemi og Farmaci</v>
      </c>
      <c r="G426" t="str">
        <f>'Oversigt anlægsaktiv'!G426</f>
        <v>Campusvej 55, 5230 Odense M</v>
      </c>
      <c r="H426" t="str">
        <f>'Oversigt anlægsaktiv'!H426</f>
        <v>V10-601-1</v>
      </c>
      <c r="I426" t="str">
        <f>'Oversigt anlægsaktiv'!I426</f>
        <v>SINTERFACE TECHNOLOGIES</v>
      </c>
      <c r="J426" t="str">
        <f>'Oversigt anlægsaktiv'!J426</f>
        <v>PAT-1</v>
      </c>
      <c r="K426" t="str">
        <f>'Oversigt anlægsaktiv'!K426</f>
        <v>100087</v>
      </c>
      <c r="L426" s="312">
        <f>'Oversigt anlægsaktiv'!L426</f>
        <v>39632</v>
      </c>
      <c r="M426" s="56">
        <f>'Oversigt anlægsaktiv'!M426</f>
        <v>253477.03</v>
      </c>
      <c r="N426" s="56">
        <f>'Oversigt anlægsaktiv'!N426</f>
        <v>0</v>
      </c>
      <c r="O426" s="322" t="str">
        <f t="shared" si="18"/>
        <v>47521</v>
      </c>
      <c r="P426" s="322">
        <f t="shared" si="19"/>
        <v>1</v>
      </c>
      <c r="Q426" s="337" t="str">
        <f t="shared" si="20"/>
        <v>7</v>
      </c>
    </row>
    <row r="427" spans="1:17" x14ac:dyDescent="0.35">
      <c r="A427" s="320" t="str">
        <f>'Oversigt anlægsaktiv'!A427</f>
        <v>47522</v>
      </c>
      <c r="B427" t="str">
        <f>'Oversigt anlægsaktiv'!B427</f>
        <v>Vibrationsmeter</v>
      </c>
      <c r="C427" t="str">
        <f>'Oversigt anlægsaktiv'!C427</f>
        <v>74712</v>
      </c>
      <c r="D427" t="str">
        <f>'Oversigt anlægsaktiv'!D427</f>
        <v>Lars Duggen</v>
      </c>
      <c r="E427" t="str">
        <f>'Oversigt anlægsaktiv'!E427</f>
        <v>7 ÅR</v>
      </c>
      <c r="F427" t="str">
        <f>'Oversigt anlægsaktiv'!F427</f>
        <v>45002 SDU Mechatronics (CIM)</v>
      </c>
      <c r="G427" t="str">
        <f>'Oversigt anlægsaktiv'!G427</f>
        <v>Alsion 2, 6400 Sønderborg</v>
      </c>
      <c r="H427" t="str">
        <f>'Oversigt anlægsaktiv'!H427</f>
        <v>CIE 2:07</v>
      </c>
      <c r="I427" t="str">
        <f>'Oversigt anlægsaktiv'!I427</f>
        <v>-</v>
      </c>
      <c r="J427" t="str">
        <f>'Oversigt anlægsaktiv'!J427</f>
        <v>PSV-400-M</v>
      </c>
      <c r="K427" t="str">
        <f>'Oversigt anlægsaktiv'!K427</f>
        <v>-</v>
      </c>
      <c r="L427" s="312">
        <f>'Oversigt anlægsaktiv'!L427</f>
        <v>39680</v>
      </c>
      <c r="M427" s="56">
        <f>'Oversigt anlægsaktiv'!M427</f>
        <v>1249558</v>
      </c>
      <c r="N427" s="56">
        <f>'Oversigt anlægsaktiv'!N427</f>
        <v>0</v>
      </c>
      <c r="O427" s="322" t="str">
        <f t="shared" si="18"/>
        <v>47522</v>
      </c>
      <c r="P427" s="322">
        <f t="shared" si="19"/>
        <v>1</v>
      </c>
      <c r="Q427" s="337" t="str">
        <f t="shared" si="20"/>
        <v>7</v>
      </c>
    </row>
    <row r="428" spans="1:17" x14ac:dyDescent="0.35">
      <c r="A428" s="320" t="str">
        <f>'Oversigt anlægsaktiv'!A428</f>
        <v>47523</v>
      </c>
      <c r="B428" t="str">
        <f>'Oversigt anlægsaktiv'!B428</f>
        <v>Kalorimeter</v>
      </c>
      <c r="C428" t="str">
        <f>'Oversigt anlægsaktiv'!C428</f>
        <v>23351</v>
      </c>
      <c r="D428" t="str">
        <f>'Oversigt anlægsaktiv'!D428</f>
        <v>Frederik Wendelboe Lund</v>
      </c>
      <c r="E428" t="str">
        <f>'Oversigt anlægsaktiv'!E428</f>
        <v>7 ÅR</v>
      </c>
      <c r="F428" t="str">
        <f>'Oversigt anlægsaktiv'!F428</f>
        <v>30500 Institut for Fysik, Kemi og Farmaci</v>
      </c>
      <c r="G428" t="str">
        <f>'Oversigt anlægsaktiv'!G428</f>
        <v>Campusvej 55, 5230 Odense M</v>
      </c>
      <c r="H428" t="str">
        <f>'Oversigt anlægsaktiv'!H428</f>
        <v>V10-602b-1</v>
      </c>
      <c r="I428" t="str">
        <f>'Oversigt anlægsaktiv'!I428</f>
        <v>-</v>
      </c>
      <c r="J428" t="str">
        <f>'Oversigt anlægsaktiv'!J428</f>
        <v>6300 DSC SYSTEM</v>
      </c>
      <c r="K428" t="str">
        <f>'Oversigt anlægsaktiv'!K428</f>
        <v>SNA 171887</v>
      </c>
      <c r="L428" s="312">
        <f>'Oversigt anlægsaktiv'!L428</f>
        <v>39447</v>
      </c>
      <c r="M428" s="56">
        <f>'Oversigt anlægsaktiv'!M428</f>
        <v>458681</v>
      </c>
      <c r="N428" s="56">
        <f>'Oversigt anlægsaktiv'!N428</f>
        <v>0</v>
      </c>
      <c r="O428" s="322" t="str">
        <f t="shared" si="18"/>
        <v>47523</v>
      </c>
      <c r="P428" s="322">
        <f t="shared" si="19"/>
        <v>1</v>
      </c>
      <c r="Q428" s="337" t="str">
        <f t="shared" si="20"/>
        <v>7</v>
      </c>
    </row>
    <row r="429" spans="1:17" x14ac:dyDescent="0.35">
      <c r="A429" s="320" t="str">
        <f>'Oversigt anlægsaktiv'!A429</f>
        <v>47533</v>
      </c>
      <c r="B429" t="str">
        <f>'Oversigt anlægsaktiv'!B429</f>
        <v>Mikroskop</v>
      </c>
      <c r="C429" t="str">
        <f>'Oversigt anlægsaktiv'!C429</f>
        <v>-</v>
      </c>
      <c r="D429" t="str">
        <f>'Oversigt anlægsaktiv'!D429</f>
        <v>Jonas Beermann Kristiansen</v>
      </c>
      <c r="E429" t="str">
        <f>'Oversigt anlægsaktiv'!E429</f>
        <v>7 ÅR</v>
      </c>
      <c r="F429" t="str">
        <f>'Oversigt anlægsaktiv'!F429</f>
        <v>44004 SDU Nano Optics</v>
      </c>
      <c r="G429" t="str">
        <f>'Oversigt anlægsaktiv'!G429</f>
        <v>Campusvej 55, 5230 Odense M</v>
      </c>
      <c r="H429" t="str">
        <f>'Oversigt anlægsaktiv'!H429</f>
        <v>Ø27-512-1</v>
      </c>
      <c r="I429" t="str">
        <f>'Oversigt anlægsaktiv'!I429</f>
        <v>WITEC SYSTEM</v>
      </c>
      <c r="J429" t="str">
        <f>'Oversigt anlægsaktiv'!J429</f>
        <v>ALPHA 300</v>
      </c>
      <c r="K429" t="str">
        <f>'Oversigt anlægsaktiv'!K429</f>
        <v>-</v>
      </c>
      <c r="L429" s="312">
        <f>'Oversigt anlægsaktiv'!L429</f>
        <v>39618</v>
      </c>
      <c r="M429" s="56">
        <f>'Oversigt anlægsaktiv'!M429</f>
        <v>1884460.94</v>
      </c>
      <c r="N429" s="56">
        <f>'Oversigt anlægsaktiv'!N429</f>
        <v>0</v>
      </c>
      <c r="O429" s="322" t="str">
        <f t="shared" si="18"/>
        <v>47533</v>
      </c>
      <c r="P429" s="322">
        <f t="shared" si="19"/>
        <v>0</v>
      </c>
      <c r="Q429" s="337" t="str">
        <f t="shared" si="20"/>
        <v>7</v>
      </c>
    </row>
    <row r="430" spans="1:17" x14ac:dyDescent="0.35">
      <c r="A430" s="320" t="str">
        <f>'Oversigt anlægsaktiv'!A430</f>
        <v>47534</v>
      </c>
      <c r="B430" t="str">
        <f>'Oversigt anlægsaktiv'!B430</f>
        <v>Analysator-elektronik</v>
      </c>
      <c r="C430" t="str">
        <f>'Oversigt anlægsaktiv'!C430</f>
        <v>-</v>
      </c>
      <c r="D430" t="str">
        <f>'Oversigt anlægsaktiv'!D430</f>
        <v>Martin H. Thygesen</v>
      </c>
      <c r="E430" t="str">
        <f>'Oversigt anlægsaktiv'!E430</f>
        <v>7 ÅR</v>
      </c>
      <c r="F430" t="str">
        <f>'Oversigt anlægsaktiv'!F430</f>
        <v>45006 SDU Digital og højfrekvent elektronik</v>
      </c>
      <c r="G430" t="str">
        <f>'Oversigt anlægsaktiv'!G430</f>
        <v>Campusvej 55, 5230 Odense M</v>
      </c>
      <c r="H430" t="str">
        <f>'Oversigt anlægsaktiv'!H430</f>
        <v>Ø28-604-2</v>
      </c>
      <c r="I430" t="str">
        <f>'Oversigt anlægsaktiv'!I430</f>
        <v>AGILENT TECNOLOGIES</v>
      </c>
      <c r="J430" t="str">
        <f>'Oversigt anlægsaktiv'!J430</f>
        <v>N9010 EXA</v>
      </c>
      <c r="K430" t="str">
        <f>'Oversigt anlægsaktiv'!K430</f>
        <v>-</v>
      </c>
      <c r="L430" s="312">
        <f>'Oversigt anlægsaktiv'!L430</f>
        <v>39608</v>
      </c>
      <c r="M430" s="56">
        <f>'Oversigt anlægsaktiv'!M430</f>
        <v>139801.45000000001</v>
      </c>
      <c r="N430" s="56">
        <f>'Oversigt anlægsaktiv'!N430</f>
        <v>0</v>
      </c>
      <c r="O430" s="322" t="str">
        <f t="shared" si="18"/>
        <v>47534</v>
      </c>
      <c r="P430" s="322">
        <f t="shared" si="19"/>
        <v>0</v>
      </c>
      <c r="Q430" s="337" t="str">
        <f t="shared" si="20"/>
        <v>7</v>
      </c>
    </row>
    <row r="431" spans="1:17" x14ac:dyDescent="0.35">
      <c r="A431" s="320" t="str">
        <f>'Oversigt anlægsaktiv'!A431</f>
        <v>47535</v>
      </c>
      <c r="B431" t="str">
        <f>'Oversigt anlægsaktiv'!B431</f>
        <v>Analysator-elektronik</v>
      </c>
      <c r="C431" t="str">
        <f>'Oversigt anlægsaktiv'!C431</f>
        <v>-</v>
      </c>
      <c r="D431" t="str">
        <f>'Oversigt anlægsaktiv'!D431</f>
        <v>Martin H. Thygesen</v>
      </c>
      <c r="E431" t="str">
        <f>'Oversigt anlægsaktiv'!E431</f>
        <v>7 ÅR</v>
      </c>
      <c r="F431" t="str">
        <f>'Oversigt anlægsaktiv'!F431</f>
        <v>45006 SDU Digital og højfrekvent elektronik</v>
      </c>
      <c r="G431" t="str">
        <f>'Oversigt anlægsaktiv'!G431</f>
        <v>Campusvej 55, 5230 Odense M</v>
      </c>
      <c r="H431" t="str">
        <f>'Oversigt anlægsaktiv'!H431</f>
        <v>Ø28-604-2</v>
      </c>
      <c r="I431" t="str">
        <f>'Oversigt anlægsaktiv'!I431</f>
        <v>AGILENT TECNOLOGIES</v>
      </c>
      <c r="J431" t="str">
        <f>'Oversigt anlægsaktiv'!J431</f>
        <v>E5071C ENA</v>
      </c>
      <c r="K431" t="str">
        <f>'Oversigt anlægsaktiv'!K431</f>
        <v>MY46101435</v>
      </c>
      <c r="L431" s="312">
        <f>'Oversigt anlægsaktiv'!L431</f>
        <v>39601</v>
      </c>
      <c r="M431" s="56">
        <f>'Oversigt anlægsaktiv'!M431</f>
        <v>134736.68</v>
      </c>
      <c r="N431" s="56">
        <f>'Oversigt anlægsaktiv'!N431</f>
        <v>0</v>
      </c>
      <c r="O431" s="322" t="str">
        <f t="shared" si="18"/>
        <v>47535</v>
      </c>
      <c r="P431" s="322">
        <f t="shared" si="19"/>
        <v>0</v>
      </c>
      <c r="Q431" s="337" t="str">
        <f t="shared" si="20"/>
        <v>7</v>
      </c>
    </row>
    <row r="432" spans="1:17" x14ac:dyDescent="0.35">
      <c r="A432" s="320" t="str">
        <f>'Oversigt anlægsaktiv'!A432</f>
        <v>47606</v>
      </c>
      <c r="B432" t="str">
        <f>'Oversigt anlægsaktiv'!B432</f>
        <v>Mikroskop</v>
      </c>
      <c r="C432" t="str">
        <f>'Oversigt anlægsaktiv'!C432</f>
        <v>23389</v>
      </c>
      <c r="D432" t="str">
        <f>'Oversigt anlægsaktiv'!D432</f>
        <v>Iris Adam</v>
      </c>
      <c r="E432" t="str">
        <f>'Oversigt anlægsaktiv'!E432</f>
        <v>7 ÅR</v>
      </c>
      <c r="F432" t="str">
        <f>'Oversigt anlægsaktiv'!F432</f>
        <v>30607 Lyd og Adfærd</v>
      </c>
      <c r="G432" t="str">
        <f>'Oversigt anlægsaktiv'!G432</f>
        <v>Campusvej 55, 5230 Odense M</v>
      </c>
      <c r="H432" t="str">
        <f>'Oversigt anlægsaktiv'!H432</f>
        <v>V16-602-1</v>
      </c>
      <c r="I432" t="str">
        <f>'Oversigt anlægsaktiv'!I432</f>
        <v>OLYMPUS DANMARK</v>
      </c>
      <c r="J432" t="str">
        <f>'Oversigt anlægsaktiv'!J432</f>
        <v>MMI-SC-SYS</v>
      </c>
      <c r="K432" t="str">
        <f>'Oversigt anlægsaktiv'!K432</f>
        <v>-</v>
      </c>
      <c r="L432" s="312">
        <f>'Oversigt anlægsaktiv'!L432</f>
        <v>39678</v>
      </c>
      <c r="M432" s="56">
        <f>'Oversigt anlægsaktiv'!M432</f>
        <v>534575</v>
      </c>
      <c r="N432" s="56">
        <f>'Oversigt anlægsaktiv'!N432</f>
        <v>0</v>
      </c>
      <c r="O432" s="322" t="str">
        <f t="shared" si="18"/>
        <v>47606</v>
      </c>
      <c r="P432" s="322">
        <f t="shared" si="19"/>
        <v>1</v>
      </c>
      <c r="Q432" s="337" t="str">
        <f t="shared" si="20"/>
        <v>7</v>
      </c>
    </row>
    <row r="433" spans="1:17" x14ac:dyDescent="0.35">
      <c r="A433" s="320" t="str">
        <f>'Oversigt anlægsaktiv'!A433</f>
        <v>47608</v>
      </c>
      <c r="B433" t="str">
        <f>'Oversigt anlægsaktiv'!B433</f>
        <v>Farvemaskine</v>
      </c>
      <c r="C433" t="str">
        <f>'Oversigt anlægsaktiv'!C433</f>
        <v>-</v>
      </c>
      <c r="D433" t="str">
        <f>'Oversigt anlægsaktiv'!D433</f>
        <v>Tanja Dreehsen Højgaard</v>
      </c>
      <c r="E433" t="str">
        <f>'Oversigt anlægsaktiv'!E433</f>
        <v>5 ÅR</v>
      </c>
      <c r="F433" t="str">
        <f>'Oversigt anlægsaktiv'!F433</f>
        <v>13900 Retsmedicinsk Institut</v>
      </c>
      <c r="G433" t="str">
        <f>'Oversigt anlægsaktiv'!G433</f>
        <v>Campusvej 55, 5230 Odense M</v>
      </c>
      <c r="H433" t="str">
        <f>'Oversigt anlægsaktiv'!H433</f>
        <v>V17-913-c-0</v>
      </c>
      <c r="I433" t="str">
        <f>'Oversigt anlægsaktiv'!I433</f>
        <v>Sakura Finetek Denmark ApS</v>
      </c>
      <c r="J433" t="str">
        <f>'Oversigt anlægsaktiv'!J433</f>
        <v>6133 PRISMA</v>
      </c>
      <c r="K433" t="str">
        <f>'Oversigt anlægsaktiv'!K433</f>
        <v>-</v>
      </c>
      <c r="L433" s="312">
        <f>'Oversigt anlægsaktiv'!L433</f>
        <v>39629</v>
      </c>
      <c r="M433" s="56">
        <f>'Oversigt anlægsaktiv'!M433</f>
        <v>380000</v>
      </c>
      <c r="N433" s="56">
        <f>'Oversigt anlægsaktiv'!N433</f>
        <v>0</v>
      </c>
      <c r="O433" s="322" t="str">
        <f t="shared" si="18"/>
        <v>47608</v>
      </c>
      <c r="P433" s="322">
        <f t="shared" si="19"/>
        <v>0</v>
      </c>
      <c r="Q433" s="337" t="str">
        <f t="shared" si="20"/>
        <v>5</v>
      </c>
    </row>
    <row r="434" spans="1:17" x14ac:dyDescent="0.35">
      <c r="A434" s="320" t="str">
        <f>'Oversigt anlægsaktiv'!A434</f>
        <v>47609</v>
      </c>
      <c r="B434" t="str">
        <f>'Oversigt anlægsaktiv'!B434</f>
        <v>Fluorometer</v>
      </c>
      <c r="C434" t="str">
        <f>'Oversigt anlægsaktiv'!C434</f>
        <v>23356</v>
      </c>
      <c r="D434" t="str">
        <f>'Oversigt anlægsaktiv'!D434</f>
        <v>Mads Toudal Frandsen</v>
      </c>
      <c r="E434" t="str">
        <f>'Oversigt anlægsaktiv'!E434</f>
        <v>7 ÅR</v>
      </c>
      <c r="F434" t="str">
        <f>'Oversigt anlægsaktiv'!F434</f>
        <v>30500 Institut for Fysik, Kemi og Farmaci</v>
      </c>
      <c r="G434" t="str">
        <f>'Oversigt anlægsaktiv'!G434</f>
        <v>Campusvej 55, 5230 Odense M</v>
      </c>
      <c r="H434" t="str">
        <f>'Oversigt anlægsaktiv'!H434</f>
        <v>Ø9-511b-2</v>
      </c>
      <c r="I434" t="str">
        <f>'Oversigt anlægsaktiv'!I434</f>
        <v>ANALYTICAL INSTRUMENTS AS</v>
      </c>
      <c r="J434" t="str">
        <f>'Oversigt anlægsaktiv'!J434</f>
        <v>CARY ECLIPSE</v>
      </c>
      <c r="K434" t="str">
        <f>'Oversigt anlægsaktiv'!K434</f>
        <v>EL06073794</v>
      </c>
      <c r="L434" s="312">
        <f>'Oversigt anlægsaktiv'!L434</f>
        <v>39626</v>
      </c>
      <c r="M434" s="56">
        <f>'Oversigt anlægsaktiv'!M434</f>
        <v>137504</v>
      </c>
      <c r="N434" s="56">
        <f>'Oversigt anlægsaktiv'!N434</f>
        <v>0</v>
      </c>
      <c r="O434" s="322" t="str">
        <f t="shared" si="18"/>
        <v>47609</v>
      </c>
      <c r="P434" s="322">
        <f t="shared" si="19"/>
        <v>1</v>
      </c>
      <c r="Q434" s="337" t="str">
        <f t="shared" si="20"/>
        <v>7</v>
      </c>
    </row>
    <row r="435" spans="1:17" x14ac:dyDescent="0.35">
      <c r="A435" s="320" t="str">
        <f>'Oversigt anlægsaktiv'!A435</f>
        <v>47610</v>
      </c>
      <c r="B435" t="str">
        <f>'Oversigt anlægsaktiv'!B435</f>
        <v>Sputter coater</v>
      </c>
      <c r="C435" t="str">
        <f>'Oversigt anlægsaktiv'!C435</f>
        <v>74712</v>
      </c>
      <c r="D435" t="str">
        <f>'Oversigt anlægsaktiv'!D435</f>
        <v>Horst-Gunter Rubahn</v>
      </c>
      <c r="E435" t="str">
        <f>'Oversigt anlægsaktiv'!E435</f>
        <v>7 ÅR</v>
      </c>
      <c r="F435" t="str">
        <f>'Oversigt anlægsaktiv'!F435</f>
        <v>44003 SDU Microtechnology</v>
      </c>
      <c r="G435" t="str">
        <f>'Oversigt anlægsaktiv'!G435</f>
        <v>Alsion 2, 6400 Sønderborg</v>
      </c>
      <c r="H435" t="str">
        <f>'Oversigt anlægsaktiv'!H435</f>
        <v>H1-07 Cleanroom</v>
      </c>
      <c r="I435" t="str">
        <f>'Oversigt anlægsaktiv'!I435</f>
        <v>SPECTRAL SOLUTIONS AB</v>
      </c>
      <c r="J435" t="str">
        <f>'Oversigt anlægsaktiv'!J435</f>
        <v>Sputter coater 208HR</v>
      </c>
      <c r="K435" t="str">
        <f>'Oversigt anlægsaktiv'!K435</f>
        <v>-</v>
      </c>
      <c r="L435" s="312">
        <f>'Oversigt anlægsaktiv'!L435</f>
        <v>39651</v>
      </c>
      <c r="M435" s="56">
        <f>'Oversigt anlægsaktiv'!M435</f>
        <v>140020</v>
      </c>
      <c r="N435" s="56">
        <f>'Oversigt anlægsaktiv'!N435</f>
        <v>0</v>
      </c>
      <c r="O435" s="322" t="str">
        <f t="shared" si="18"/>
        <v>47610</v>
      </c>
      <c r="P435" s="322">
        <f t="shared" si="19"/>
        <v>1</v>
      </c>
      <c r="Q435" s="337" t="str">
        <f t="shared" si="20"/>
        <v>7</v>
      </c>
    </row>
    <row r="436" spans="1:17" x14ac:dyDescent="0.35">
      <c r="A436" s="320" t="str">
        <f>'Oversigt anlægsaktiv'!A436</f>
        <v>47611</v>
      </c>
      <c r="B436" t="str">
        <f>'Oversigt anlægsaktiv'!B436</f>
        <v>Precision impedance analyzer</v>
      </c>
      <c r="C436" t="str">
        <f>'Oversigt anlægsaktiv'!C436</f>
        <v>54102</v>
      </c>
      <c r="D436" t="str">
        <f>'Oversigt anlægsaktiv'!D436</f>
        <v>Martin H. Thygesen</v>
      </c>
      <c r="E436" t="str">
        <f>'Oversigt anlægsaktiv'!E436</f>
        <v>7 ÅR</v>
      </c>
      <c r="F436" t="str">
        <f>'Oversigt anlægsaktiv'!F436</f>
        <v>45006 SDU Digital og højfrekvent elektronik</v>
      </c>
      <c r="G436" t="str">
        <f>'Oversigt anlægsaktiv'!G436</f>
        <v>Campusvej 55, 5230 Odense M</v>
      </c>
      <c r="H436" t="str">
        <f>'Oversigt anlægsaktiv'!H436</f>
        <v>Ø26-602a-1</v>
      </c>
      <c r="I436" t="str">
        <f>'Oversigt anlægsaktiv'!I436</f>
        <v>AGILENT TECHNOLOGIES</v>
      </c>
      <c r="J436" t="str">
        <f>'Oversigt anlægsaktiv'!J436</f>
        <v>4294A</v>
      </c>
      <c r="K436" t="str">
        <f>'Oversigt anlægsaktiv'!K436</f>
        <v>MY43201955</v>
      </c>
      <c r="L436" s="312">
        <f>'Oversigt anlægsaktiv'!L436</f>
        <v>39654</v>
      </c>
      <c r="M436" s="56">
        <f>'Oversigt anlægsaktiv'!M436</f>
        <v>189045.14</v>
      </c>
      <c r="N436" s="56">
        <f>'Oversigt anlægsaktiv'!N436</f>
        <v>0</v>
      </c>
      <c r="O436" s="322" t="str">
        <f t="shared" si="18"/>
        <v>47611</v>
      </c>
      <c r="P436" s="322">
        <f t="shared" si="19"/>
        <v>1</v>
      </c>
      <c r="Q436" s="337" t="str">
        <f t="shared" si="20"/>
        <v>7</v>
      </c>
    </row>
    <row r="437" spans="1:17" x14ac:dyDescent="0.35">
      <c r="A437" s="320" t="str">
        <f>'Oversigt anlægsaktiv'!A437</f>
        <v>47623</v>
      </c>
      <c r="B437" t="str">
        <f>'Oversigt anlægsaktiv'!B437</f>
        <v>Ion chromatograf/prep. HPLC</v>
      </c>
      <c r="C437" t="str">
        <f>'Oversigt anlægsaktiv'!C437</f>
        <v>-</v>
      </c>
      <c r="D437" t="str">
        <f>'Oversigt anlægsaktiv'!D437</f>
        <v>Lars Duelund</v>
      </c>
      <c r="E437" t="str">
        <f>'Oversigt anlægsaktiv'!E437</f>
        <v>7 ÅR</v>
      </c>
      <c r="F437" t="str">
        <f>'Oversigt anlægsaktiv'!F437</f>
        <v>42001 Institutsekretariat, IGT</v>
      </c>
      <c r="G437" t="str">
        <f>'Oversigt anlægsaktiv'!G437</f>
        <v>Campusvej 55, 5230 Odense M</v>
      </c>
      <c r="H437" t="str">
        <f>'Oversigt anlægsaktiv'!H437</f>
        <v>Ø31-511-1/Ø31-512-2</v>
      </c>
      <c r="I437" t="str">
        <f>'Oversigt anlægsaktiv'!I437</f>
        <v>-</v>
      </c>
      <c r="J437" t="str">
        <f>'Oversigt anlægsaktiv'!J437</f>
        <v>ICS-3000 DP</v>
      </c>
      <c r="K437" t="str">
        <f>'Oversigt anlægsaktiv'!K437</f>
        <v>08090692</v>
      </c>
      <c r="L437" s="312">
        <f>'Oversigt anlægsaktiv'!L437</f>
        <v>39736</v>
      </c>
      <c r="M437" s="56">
        <f>'Oversigt anlægsaktiv'!M437</f>
        <v>757542.29</v>
      </c>
      <c r="N437" s="56">
        <f>'Oversigt anlægsaktiv'!N437</f>
        <v>0</v>
      </c>
      <c r="O437" s="322" t="str">
        <f t="shared" si="18"/>
        <v>47623</v>
      </c>
      <c r="P437" s="322">
        <f t="shared" si="19"/>
        <v>0</v>
      </c>
      <c r="Q437" s="337" t="str">
        <f t="shared" si="20"/>
        <v>7</v>
      </c>
    </row>
    <row r="438" spans="1:17" x14ac:dyDescent="0.35">
      <c r="A438" s="320" t="str">
        <f>'Oversigt anlægsaktiv'!A438</f>
        <v>47624</v>
      </c>
      <c r="B438" t="str">
        <f>'Oversigt anlægsaktiv'!B438</f>
        <v>Mikroskop</v>
      </c>
      <c r="C438" t="str">
        <f>'Oversigt anlægsaktiv'!C438</f>
        <v>23406</v>
      </c>
      <c r="D438" t="str">
        <f>'Oversigt anlægsaktiv'!D438</f>
        <v>Jens Skorstengaard Andersen</v>
      </c>
      <c r="E438" t="str">
        <f>'Oversigt anlægsaktiv'!E438</f>
        <v>7 ÅR</v>
      </c>
      <c r="F438" t="str">
        <f>'Oversigt anlægsaktiv'!F438</f>
        <v>31000 Institut for Biokemi og Molekylær Biologi</v>
      </c>
      <c r="G438" t="str">
        <f>'Oversigt anlægsaktiv'!G438</f>
        <v>Campusvej 55, 5230 Odense M</v>
      </c>
      <c r="H438" t="str">
        <f>'Oversigt anlægsaktiv'!H438</f>
        <v>cebi: V10-505c-1</v>
      </c>
      <c r="I438" t="str">
        <f>'Oversigt anlægsaktiv'!I438</f>
        <v>-</v>
      </c>
      <c r="J438" t="str">
        <f>'Oversigt anlægsaktiv'!J438</f>
        <v>AXIO OBSERVER Z1</v>
      </c>
      <c r="K438" t="str">
        <f>'Oversigt anlægsaktiv'!K438</f>
        <v>3834000682</v>
      </c>
      <c r="L438" s="312">
        <f>'Oversigt anlægsaktiv'!L438</f>
        <v>39689</v>
      </c>
      <c r="M438" s="56">
        <f>'Oversigt anlægsaktiv'!M438</f>
        <v>909285</v>
      </c>
      <c r="N438" s="56">
        <f>'Oversigt anlægsaktiv'!N438</f>
        <v>0</v>
      </c>
      <c r="O438" s="322" t="str">
        <f t="shared" si="18"/>
        <v>47624</v>
      </c>
      <c r="P438" s="322">
        <f t="shared" si="19"/>
        <v>1</v>
      </c>
      <c r="Q438" s="337" t="str">
        <f t="shared" si="20"/>
        <v>7</v>
      </c>
    </row>
    <row r="439" spans="1:17" x14ac:dyDescent="0.35">
      <c r="A439" s="320" t="str">
        <f>'Oversigt anlægsaktiv'!A439</f>
        <v>47625</v>
      </c>
      <c r="B439" t="str">
        <f>'Oversigt anlægsaktiv'!B439</f>
        <v>Sav</v>
      </c>
      <c r="C439" t="str">
        <f>'Oversigt anlægsaktiv'!C439</f>
        <v>11712</v>
      </c>
      <c r="D439" t="str">
        <f>'Oversigt anlægsaktiv'!D439</f>
        <v>Sara Trindkær Nissen</v>
      </c>
      <c r="E439" t="str">
        <f>'Oversigt anlægsaktiv'!E439</f>
        <v>7 ÅR</v>
      </c>
      <c r="F439" t="str">
        <f>'Oversigt anlægsaktiv'!F439</f>
        <v>10100 Klinisk Institut</v>
      </c>
      <c r="G439" t="str">
        <f>'Oversigt anlægsaktiv'!G439</f>
        <v>Campusvej 55, 5230 Odense M</v>
      </c>
      <c r="H439" t="str">
        <f>'Oversigt anlægsaktiv'!H439</f>
        <v>V18-812e-1</v>
      </c>
      <c r="I439" t="str">
        <f>'Oversigt anlægsaktiv'!I439</f>
        <v>-</v>
      </c>
      <c r="J439" t="str">
        <f>'Oversigt anlægsaktiv'!J439</f>
        <v>MICROTOME CUTTING</v>
      </c>
      <c r="K439" t="str">
        <f>'Oversigt anlægsaktiv'!K439</f>
        <v>-</v>
      </c>
      <c r="L439" s="312">
        <f>'Oversigt anlægsaktiv'!L439</f>
        <v>39322</v>
      </c>
      <c r="M439" s="56">
        <f>'Oversigt anlægsaktiv'!M439</f>
        <v>239141.56</v>
      </c>
      <c r="N439" s="56">
        <f>'Oversigt anlægsaktiv'!N439</f>
        <v>0</v>
      </c>
      <c r="O439" s="322" t="str">
        <f t="shared" si="18"/>
        <v>47625</v>
      </c>
      <c r="P439" s="322">
        <f t="shared" si="19"/>
        <v>1</v>
      </c>
      <c r="Q439" s="337" t="str">
        <f t="shared" si="20"/>
        <v>7</v>
      </c>
    </row>
    <row r="440" spans="1:17" x14ac:dyDescent="0.35">
      <c r="A440" s="320" t="str">
        <f>'Oversigt anlægsaktiv'!A440</f>
        <v>47626</v>
      </c>
      <c r="B440" t="str">
        <f>'Oversigt anlægsaktiv'!B440</f>
        <v>Fiberskop</v>
      </c>
      <c r="C440" t="str">
        <f>'Oversigt anlægsaktiv'!C440</f>
        <v>17001</v>
      </c>
      <c r="D440" t="str">
        <f>'Oversigt anlægsaktiv'!D440</f>
        <v>Jesper Stæhr</v>
      </c>
      <c r="E440" t="str">
        <f>'Oversigt anlægsaktiv'!E440</f>
        <v>5 ÅR</v>
      </c>
      <c r="F440" t="str">
        <f>'Oversigt anlægsaktiv'!F440</f>
        <v>19500 Biomedicinsk Laboratorium</v>
      </c>
      <c r="G440" t="str">
        <f>'Oversigt anlægsaktiv'!G440</f>
        <v>Campusvej 55, 5230 Odense M</v>
      </c>
      <c r="H440" t="str">
        <f>'Oversigt anlægsaktiv'!H440</f>
        <v>V09-608c-0</v>
      </c>
      <c r="I440" t="str">
        <f>'Oversigt anlægsaktiv'!I440</f>
        <v>KARL STORZ-ENDOSKOPI DANMARK</v>
      </c>
      <c r="J440" t="str">
        <f>'Oversigt anlægsaktiv'!J440</f>
        <v>URETERO-FIBERSCOPE</v>
      </c>
      <c r="K440" t="str">
        <f>'Oversigt anlægsaktiv'!K440</f>
        <v>2007956S</v>
      </c>
      <c r="L440" s="312">
        <f>'Oversigt anlægsaktiv'!L440</f>
        <v>39605</v>
      </c>
      <c r="M440" s="56">
        <f>'Oversigt anlægsaktiv'!M440</f>
        <v>130000</v>
      </c>
      <c r="N440" s="56">
        <f>'Oversigt anlægsaktiv'!N440</f>
        <v>0</v>
      </c>
      <c r="O440" s="322" t="str">
        <f t="shared" si="18"/>
        <v>47626</v>
      </c>
      <c r="P440" s="322">
        <f t="shared" si="19"/>
        <v>1</v>
      </c>
      <c r="Q440" s="337" t="str">
        <f t="shared" si="20"/>
        <v>5</v>
      </c>
    </row>
    <row r="441" spans="1:17" x14ac:dyDescent="0.35">
      <c r="A441" s="320" t="str">
        <f>'Oversigt anlægsaktiv'!A441</f>
        <v>47640</v>
      </c>
      <c r="B441" t="str">
        <f>'Oversigt anlægsaktiv'!B441</f>
        <v>Massespektrometer</v>
      </c>
      <c r="C441" t="str">
        <f>'Oversigt anlægsaktiv'!C441</f>
        <v>21207</v>
      </c>
      <c r="D441" t="str">
        <f>'Oversigt anlægsaktiv'!D441</f>
        <v>Flemming Nielsen</v>
      </c>
      <c r="E441" t="str">
        <f>'Oversigt anlægsaktiv'!E441</f>
        <v>7 ÅR</v>
      </c>
      <c r="F441" t="str">
        <f>'Oversigt anlægsaktiv'!F441</f>
        <v>10304 Klinisk farmakologi, farmaci og Miljømedicin</v>
      </c>
      <c r="G441" t="str">
        <f>'Oversigt anlægsaktiv'!G441</f>
        <v>Campusvej 55, 5230 Odense M</v>
      </c>
      <c r="H441" t="str">
        <f>'Oversigt anlægsaktiv'!H441</f>
        <v>V17-812d-2</v>
      </c>
      <c r="I441" t="str">
        <f>'Oversigt anlægsaktiv'!I441</f>
        <v>THERMO ELECTRON</v>
      </c>
      <c r="J441" t="str">
        <f>'Oversigt anlægsaktiv'!J441</f>
        <v>TSQ QUANTUM ULTRA</v>
      </c>
      <c r="K441" t="str">
        <f>'Oversigt anlægsaktiv'!K441</f>
        <v>-</v>
      </c>
      <c r="L441" s="312">
        <f>'Oversigt anlægsaktiv'!L441</f>
        <v>39520</v>
      </c>
      <c r="M441" s="56">
        <f>'Oversigt anlægsaktiv'!M441</f>
        <v>1838200</v>
      </c>
      <c r="N441" s="56">
        <f>'Oversigt anlægsaktiv'!N441</f>
        <v>0</v>
      </c>
      <c r="O441" s="322" t="str">
        <f t="shared" si="18"/>
        <v>47640</v>
      </c>
      <c r="P441" s="322">
        <f t="shared" si="19"/>
        <v>1</v>
      </c>
      <c r="Q441" s="337" t="str">
        <f t="shared" si="20"/>
        <v>7</v>
      </c>
    </row>
    <row r="442" spans="1:17" x14ac:dyDescent="0.35">
      <c r="A442" s="320" t="str">
        <f>'Oversigt anlægsaktiv'!A442</f>
        <v>47677</v>
      </c>
      <c r="B442" t="str">
        <f>'Oversigt anlægsaktiv'!B442</f>
        <v>Spektrum analysator/Elektronisk arbejdsstation</v>
      </c>
      <c r="C442" t="str">
        <f>'Oversigt anlægsaktiv'!C442</f>
        <v>24015</v>
      </c>
      <c r="D442" t="str">
        <f>'Oversigt anlægsaktiv'!D442</f>
        <v>Shuang Ma Andersen</v>
      </c>
      <c r="E442" t="str">
        <f>'Oversigt anlægsaktiv'!E442</f>
        <v>7 ÅR</v>
      </c>
      <c r="F442" t="str">
        <f>'Oversigt anlægsaktiv'!F442</f>
        <v>42001 Institutsekretariat, IGT</v>
      </c>
      <c r="G442" t="str">
        <f>'Oversigt anlægsaktiv'!G442</f>
        <v>Campusvej 55, 5230 Odense M</v>
      </c>
      <c r="H442" t="str">
        <f>'Oversigt anlægsaktiv'!H442</f>
        <v>Ø33-509-1</v>
      </c>
      <c r="I442" t="str">
        <f>'Oversigt anlægsaktiv'!I442</f>
        <v>Zahner Elektrik</v>
      </c>
      <c r="J442" t="str">
        <f>'Oversigt anlægsaktiv'!J442</f>
        <v>IM6 WORKSTATION</v>
      </c>
      <c r="K442" t="str">
        <f>'Oversigt anlægsaktiv'!K442</f>
        <v>12362</v>
      </c>
      <c r="L442" s="312">
        <f>'Oversigt anlægsaktiv'!L442</f>
        <v>39694</v>
      </c>
      <c r="M442" s="56">
        <f>'Oversigt anlægsaktiv'!M442</f>
        <v>131391.9</v>
      </c>
      <c r="N442" s="56">
        <f>'Oversigt anlægsaktiv'!N442</f>
        <v>0</v>
      </c>
      <c r="O442" s="322" t="str">
        <f t="shared" si="18"/>
        <v>47677</v>
      </c>
      <c r="P442" s="322">
        <f t="shared" si="19"/>
        <v>1</v>
      </c>
      <c r="Q442" s="337" t="str">
        <f t="shared" si="20"/>
        <v>7</v>
      </c>
    </row>
    <row r="443" spans="1:17" x14ac:dyDescent="0.35">
      <c r="A443" s="320" t="str">
        <f>'Oversigt anlægsaktiv'!A443</f>
        <v>47678</v>
      </c>
      <c r="B443" t="str">
        <f>'Oversigt anlægsaktiv'!B443</f>
        <v>Spektrum analysator/Elektronisk arbejdsstation</v>
      </c>
      <c r="C443" t="str">
        <f>'Oversigt anlægsaktiv'!C443</f>
        <v>54001</v>
      </c>
      <c r="D443" t="str">
        <f>'Oversigt anlægsaktiv'!D443</f>
        <v>Shuang Ma Andersen</v>
      </c>
      <c r="E443" t="str">
        <f>'Oversigt anlægsaktiv'!E443</f>
        <v>7 ÅR</v>
      </c>
      <c r="F443" t="str">
        <f>'Oversigt anlægsaktiv'!F443</f>
        <v>42001 Institutsekretariat, IGT</v>
      </c>
      <c r="G443" t="str">
        <f>'Oversigt anlægsaktiv'!G443</f>
        <v>Campusvej 55, 5230 Odense M</v>
      </c>
      <c r="H443" t="str">
        <f>'Oversigt anlægsaktiv'!H443</f>
        <v>Ø33-509-1</v>
      </c>
      <c r="I443" t="str">
        <f>'Oversigt anlægsaktiv'!I443</f>
        <v>Zahner Elektrik</v>
      </c>
      <c r="J443" t="str">
        <f>'Oversigt anlægsaktiv'!J443</f>
        <v>IM6EX WORKSTATION</v>
      </c>
      <c r="K443" t="str">
        <f>'Oversigt anlægsaktiv'!K443</f>
        <v>14756</v>
      </c>
      <c r="L443" s="312">
        <f>'Oversigt anlægsaktiv'!L443</f>
        <v>39694</v>
      </c>
      <c r="M443" s="56">
        <f>'Oversigt anlægsaktiv'!M443</f>
        <v>198390.59</v>
      </c>
      <c r="N443" s="56">
        <f>'Oversigt anlægsaktiv'!N443</f>
        <v>0</v>
      </c>
      <c r="O443" s="322" t="str">
        <f t="shared" si="18"/>
        <v>47678</v>
      </c>
      <c r="P443" s="322">
        <f t="shared" si="19"/>
        <v>1</v>
      </c>
      <c r="Q443" s="337" t="str">
        <f t="shared" si="20"/>
        <v>7</v>
      </c>
    </row>
    <row r="444" spans="1:17" x14ac:dyDescent="0.35">
      <c r="A444" s="320" t="str">
        <f>'Oversigt anlægsaktiv'!A444</f>
        <v>47680</v>
      </c>
      <c r="B444" t="str">
        <f>'Oversigt anlægsaktiv'!B444</f>
        <v>HPLC-udstyr (HPLC-4)</v>
      </c>
      <c r="C444" t="str">
        <f>'Oversigt anlægsaktiv'!C444</f>
        <v>-</v>
      </c>
      <c r="D444" t="str">
        <f>'Oversigt anlægsaktiv'!D444</f>
        <v>Lars Duelund</v>
      </c>
      <c r="E444" t="str">
        <f>'Oversigt anlægsaktiv'!E444</f>
        <v>7 ÅR</v>
      </c>
      <c r="F444" t="str">
        <f>'Oversigt anlægsaktiv'!F444</f>
        <v>42001 Institutsekretariat, IGT</v>
      </c>
      <c r="G444" t="str">
        <f>'Oversigt anlægsaktiv'!G444</f>
        <v>Campusvej 55, 5230 Odense M</v>
      </c>
      <c r="H444" t="str">
        <f>'Oversigt anlægsaktiv'!H444</f>
        <v>Ø31-512-2</v>
      </c>
      <c r="I444" t="str">
        <f>'Oversigt anlægsaktiv'!I444</f>
        <v>AGILENT TECNOLOGIES</v>
      </c>
      <c r="J444" t="str">
        <f>'Oversigt anlægsaktiv'!J444</f>
        <v>G1379B-G1312A</v>
      </c>
      <c r="K444" t="str">
        <f>'Oversigt anlægsaktiv'!K444</f>
        <v>-</v>
      </c>
      <c r="L444" s="312">
        <f>'Oversigt anlægsaktiv'!L444</f>
        <v>39744</v>
      </c>
      <c r="M444" s="56">
        <f>'Oversigt anlægsaktiv'!M444</f>
        <v>307625</v>
      </c>
      <c r="N444" s="56">
        <f>'Oversigt anlægsaktiv'!N444</f>
        <v>0</v>
      </c>
      <c r="O444" s="322" t="str">
        <f t="shared" si="18"/>
        <v>47680</v>
      </c>
      <c r="P444" s="322">
        <f t="shared" si="19"/>
        <v>0</v>
      </c>
      <c r="Q444" s="337" t="str">
        <f t="shared" si="20"/>
        <v>7</v>
      </c>
    </row>
    <row r="445" spans="1:17" x14ac:dyDescent="0.35">
      <c r="A445" s="320" t="str">
        <f>'Oversigt anlægsaktiv'!A445</f>
        <v>47707</v>
      </c>
      <c r="B445" t="str">
        <f>'Oversigt anlægsaktiv'!B445</f>
        <v>Elektronmikroskop</v>
      </c>
      <c r="C445" t="str">
        <f>'Oversigt anlægsaktiv'!C445</f>
        <v>-</v>
      </c>
      <c r="D445" t="str">
        <f>'Oversigt anlægsaktiv'!D445</f>
        <v>Torgom Yezekyan</v>
      </c>
      <c r="E445" t="str">
        <f>'Oversigt anlægsaktiv'!E445</f>
        <v>7 ÅR</v>
      </c>
      <c r="F445" t="str">
        <f>'Oversigt anlægsaktiv'!F445</f>
        <v>44004 SDU Nano Optics</v>
      </c>
      <c r="G445" t="str">
        <f>'Oversigt anlægsaktiv'!G445</f>
        <v>Campusvej 55, 5230 Odense M</v>
      </c>
      <c r="H445" t="str">
        <f>'Oversigt anlægsaktiv'!H445</f>
        <v>Ø27-512a-1</v>
      </c>
      <c r="I445" t="str">
        <f>'Oversigt anlægsaktiv'!I445</f>
        <v>-</v>
      </c>
      <c r="J445" t="str">
        <f>'Oversigt anlægsaktiv'!J445</f>
        <v>JSM-6490LV</v>
      </c>
      <c r="K445" t="str">
        <f>'Oversigt anlægsaktiv'!K445</f>
        <v>-</v>
      </c>
      <c r="L445" s="312">
        <f>'Oversigt anlægsaktiv'!L445</f>
        <v>39715</v>
      </c>
      <c r="M445" s="56">
        <f>'Oversigt anlægsaktiv'!M445</f>
        <v>483535</v>
      </c>
      <c r="N445" s="56">
        <f>'Oversigt anlægsaktiv'!N445</f>
        <v>0</v>
      </c>
      <c r="O445" s="322" t="str">
        <f t="shared" si="18"/>
        <v>47707</v>
      </c>
      <c r="P445" s="322">
        <f t="shared" si="19"/>
        <v>0</v>
      </c>
      <c r="Q445" s="337" t="str">
        <f t="shared" si="20"/>
        <v>7</v>
      </c>
    </row>
    <row r="446" spans="1:17" x14ac:dyDescent="0.35">
      <c r="A446" s="320" t="str">
        <f>'Oversigt anlægsaktiv'!A446</f>
        <v>47715</v>
      </c>
      <c r="B446" t="str">
        <f>'Oversigt anlægsaktiv'!B446</f>
        <v>HPLC-Udstyr</v>
      </c>
      <c r="C446" t="str">
        <f>'Oversigt anlægsaktiv'!C446</f>
        <v>53007</v>
      </c>
      <c r="D446" t="str">
        <f>'Oversigt anlægsaktiv'!D446</f>
        <v>Stefan Vogel</v>
      </c>
      <c r="E446" t="str">
        <f>'Oversigt anlægsaktiv'!E446</f>
        <v>7 ÅR</v>
      </c>
      <c r="F446" t="str">
        <f>'Oversigt anlægsaktiv'!F446</f>
        <v>30500 Institut for Fysik, Kemi og Farmaci</v>
      </c>
      <c r="G446" t="str">
        <f>'Oversigt anlægsaktiv'!G446</f>
        <v>Campusvej 55, 5230 Odense M</v>
      </c>
      <c r="H446" t="str">
        <f>'Oversigt anlægsaktiv'!H446</f>
        <v>Ø10-409-0</v>
      </c>
      <c r="I446" t="str">
        <f>'Oversigt anlægsaktiv'!I446</f>
        <v>UKENDT</v>
      </c>
      <c r="J446" t="str">
        <f>'Oversigt anlægsaktiv'!J446</f>
        <v>AKTAPURIFIER 10</v>
      </c>
      <c r="K446" t="str">
        <f>'Oversigt anlægsaktiv'!K446</f>
        <v>1370067</v>
      </c>
      <c r="L446" s="312">
        <f>'Oversigt anlægsaktiv'!L446</f>
        <v>39703</v>
      </c>
      <c r="M446" s="56">
        <f>'Oversigt anlægsaktiv'!M446</f>
        <v>653295.66</v>
      </c>
      <c r="N446" s="56">
        <f>'Oversigt anlægsaktiv'!N446</f>
        <v>0</v>
      </c>
      <c r="O446" s="322" t="str">
        <f t="shared" si="18"/>
        <v>47715</v>
      </c>
      <c r="P446" s="322">
        <f t="shared" si="19"/>
        <v>1</v>
      </c>
      <c r="Q446" s="337" t="str">
        <f t="shared" si="20"/>
        <v>7</v>
      </c>
    </row>
    <row r="447" spans="1:17" x14ac:dyDescent="0.35">
      <c r="A447" s="320" t="str">
        <f>'Oversigt anlægsaktiv'!A447</f>
        <v>47716</v>
      </c>
      <c r="B447" t="str">
        <f>'Oversigt anlægsaktiv'!B447</f>
        <v>UV-Fotometer</v>
      </c>
      <c r="C447" t="str">
        <f>'Oversigt anlægsaktiv'!C447</f>
        <v>23372</v>
      </c>
      <c r="D447" t="str">
        <f>'Oversigt anlægsaktiv'!D447</f>
        <v>Ole Nørregaard Jensen</v>
      </c>
      <c r="E447" t="str">
        <f>'Oversigt anlægsaktiv'!E447</f>
        <v>7 ÅR</v>
      </c>
      <c r="F447" t="str">
        <f>'Oversigt anlægsaktiv'!F447</f>
        <v>31000 Institut for Biokemi og Molekylær Biologi</v>
      </c>
      <c r="G447" t="str">
        <f>'Oversigt anlægsaktiv'!G447</f>
        <v>Campusvej 55, 5230 Odense M</v>
      </c>
      <c r="H447" t="str">
        <f>'Oversigt anlægsaktiv'!H447</f>
        <v>PRG</v>
      </c>
      <c r="I447" t="str">
        <f>'Oversigt anlægsaktiv'!I447</f>
        <v>UVP</v>
      </c>
      <c r="J447" t="str">
        <f>'Oversigt anlægsaktiv'!J447</f>
        <v>BIOSPECTRUM 800</v>
      </c>
      <c r="K447" t="str">
        <f>'Oversigt anlægsaktiv'!K447</f>
        <v>-</v>
      </c>
      <c r="L447" s="312">
        <f>'Oversigt anlægsaktiv'!L447</f>
        <v>39776</v>
      </c>
      <c r="M447" s="56">
        <f>'Oversigt anlægsaktiv'!M447</f>
        <v>260000</v>
      </c>
      <c r="N447" s="56">
        <f>'Oversigt anlægsaktiv'!N447</f>
        <v>0</v>
      </c>
      <c r="O447" s="322" t="str">
        <f t="shared" si="18"/>
        <v>47716</v>
      </c>
      <c r="P447" s="322">
        <f t="shared" si="19"/>
        <v>1</v>
      </c>
      <c r="Q447" s="337" t="str">
        <f t="shared" si="20"/>
        <v>7</v>
      </c>
    </row>
    <row r="448" spans="1:17" x14ac:dyDescent="0.35">
      <c r="A448" s="320" t="str">
        <f>'Oversigt anlægsaktiv'!A448</f>
        <v>47717</v>
      </c>
      <c r="B448" t="str">
        <f>'Oversigt anlægsaktiv'!B448</f>
        <v>HPLC-Udstyr</v>
      </c>
      <c r="C448" t="str">
        <f>'Oversigt anlægsaktiv'!C448</f>
        <v>3333084</v>
      </c>
      <c r="D448" t="str">
        <f>'Oversigt anlægsaktiv'!D448</f>
        <v>Peter Højrup</v>
      </c>
      <c r="E448" t="str">
        <f>'Oversigt anlægsaktiv'!E448</f>
        <v>7 ÅR</v>
      </c>
      <c r="F448" t="str">
        <f>'Oversigt anlægsaktiv'!F448</f>
        <v>31000 Institut for Biokemi og Molekylær Biologi</v>
      </c>
      <c r="G448" t="str">
        <f>'Oversigt anlægsaktiv'!G448</f>
        <v>Campusvej 55, 5230 Odense M</v>
      </c>
      <c r="H448" t="str">
        <f>'Oversigt anlægsaktiv'!H448</f>
        <v>PRG og PHØ</v>
      </c>
      <c r="I448" t="str">
        <f>'Oversigt anlægsaktiv'!I448</f>
        <v>AGILENT TECNOLOGIES</v>
      </c>
      <c r="J448" t="str">
        <f>'Oversigt anlægsaktiv'!J448</f>
        <v>1200 serie (PHØ HPLC)</v>
      </c>
      <c r="K448" t="str">
        <f>'Oversigt anlægsaktiv'!K448</f>
        <v>DE63060628+DE64255966+DE60557051</v>
      </c>
      <c r="L448" s="312">
        <f>'Oversigt anlægsaktiv'!L448</f>
        <v>39776</v>
      </c>
      <c r="M448" s="56">
        <f>'Oversigt anlægsaktiv'!M448</f>
        <v>205369.52</v>
      </c>
      <c r="N448" s="56">
        <f>'Oversigt anlægsaktiv'!N448</f>
        <v>0</v>
      </c>
      <c r="O448" s="322" t="str">
        <f t="shared" si="18"/>
        <v>47717</v>
      </c>
      <c r="P448" s="322">
        <f t="shared" si="19"/>
        <v>1</v>
      </c>
      <c r="Q448" s="337" t="str">
        <f t="shared" si="20"/>
        <v>7</v>
      </c>
    </row>
    <row r="449" spans="1:17" x14ac:dyDescent="0.35">
      <c r="A449" s="320" t="str">
        <f>'Oversigt anlægsaktiv'!A449</f>
        <v>47718</v>
      </c>
      <c r="B449" t="str">
        <f>'Oversigt anlægsaktiv'!B449</f>
        <v>HPLC-Udstyr</v>
      </c>
      <c r="C449" t="str">
        <f>'Oversigt anlægsaktiv'!C449</f>
        <v>13519</v>
      </c>
      <c r="D449" t="str">
        <f>'Oversigt anlægsaktiv'!D449</f>
        <v>Thomas J.D. Jørgensen</v>
      </c>
      <c r="E449" t="str">
        <f>'Oversigt anlægsaktiv'!E449</f>
        <v>7 ÅR</v>
      </c>
      <c r="F449" t="str">
        <f>'Oversigt anlægsaktiv'!F449</f>
        <v>31000 Institut for Biokemi og Molekylær Biologi</v>
      </c>
      <c r="G449" t="str">
        <f>'Oversigt anlægsaktiv'!G449</f>
        <v>Campusvej 55, 5230 Odense M</v>
      </c>
      <c r="H449" t="str">
        <f>'Oversigt anlægsaktiv'!H449</f>
        <v>PRG og TJDJ</v>
      </c>
      <c r="I449" t="str">
        <f>'Oversigt anlægsaktiv'!I449</f>
        <v>AGILENT TECNOLOGIES</v>
      </c>
      <c r="J449" t="str">
        <f>'Oversigt anlægsaktiv'!J449</f>
        <v>TJDJ HDXsystemG1382A 1200</v>
      </c>
      <c r="K449" t="str">
        <f>'Oversigt anlægsaktiv'!K449</f>
        <v>de40928100+de60555619+jp82010437</v>
      </c>
      <c r="L449" s="312">
        <f>'Oversigt anlægsaktiv'!L449</f>
        <v>39776</v>
      </c>
      <c r="M449" s="56">
        <f>'Oversigt anlægsaktiv'!M449</f>
        <v>137710.88</v>
      </c>
      <c r="N449" s="56">
        <f>'Oversigt anlægsaktiv'!N449</f>
        <v>0</v>
      </c>
      <c r="O449" s="322" t="str">
        <f t="shared" si="18"/>
        <v>47718</v>
      </c>
      <c r="P449" s="322">
        <f t="shared" si="19"/>
        <v>1</v>
      </c>
      <c r="Q449" s="337" t="str">
        <f t="shared" si="20"/>
        <v>7</v>
      </c>
    </row>
    <row r="450" spans="1:17" x14ac:dyDescent="0.35">
      <c r="A450" s="320" t="str">
        <f>'Oversigt anlægsaktiv'!A450</f>
        <v>47719</v>
      </c>
      <c r="B450" t="str">
        <f>'Oversigt anlægsaktiv'!B450</f>
        <v>HPLC-Udstyr</v>
      </c>
      <c r="C450" t="str">
        <f>'Oversigt anlægsaktiv'!C450</f>
        <v>23578</v>
      </c>
      <c r="D450" t="str">
        <f>'Oversigt anlægsaktiv'!D450</f>
        <v>Peter Højrup</v>
      </c>
      <c r="E450" t="str">
        <f>'Oversigt anlægsaktiv'!E450</f>
        <v>7 ÅR</v>
      </c>
      <c r="F450" t="str">
        <f>'Oversigt anlægsaktiv'!F450</f>
        <v>31000 Institut for Biokemi og Molekylær Biologi</v>
      </c>
      <c r="G450" t="str">
        <f>'Oversigt anlægsaktiv'!G450</f>
        <v>Campusvej 55, 5230 Odense M</v>
      </c>
      <c r="H450" t="str">
        <f>'Oversigt anlægsaktiv'!H450</f>
        <v>PRG og PHø</v>
      </c>
      <c r="I450" t="str">
        <f>'Oversigt anlægsaktiv'!I450</f>
        <v>AGILENT TECNOLOGIES</v>
      </c>
      <c r="J450" t="str">
        <f>'Oversigt anlægsaktiv'!J450</f>
        <v>1200 serie (HILIC)</v>
      </c>
      <c r="K450" t="str">
        <f>'Oversigt anlægsaktiv'!K450</f>
        <v>JP82009125+DE60555600+DE6056581</v>
      </c>
      <c r="L450" s="312">
        <f>'Oversigt anlægsaktiv'!L450</f>
        <v>39743</v>
      </c>
      <c r="M450" s="56">
        <f>'Oversigt anlægsaktiv'!M450</f>
        <v>466533.04</v>
      </c>
      <c r="N450" s="56">
        <f>'Oversigt anlægsaktiv'!N450</f>
        <v>0</v>
      </c>
      <c r="O450" s="322" t="str">
        <f t="shared" si="18"/>
        <v>47719</v>
      </c>
      <c r="P450" s="322">
        <f t="shared" si="19"/>
        <v>1</v>
      </c>
      <c r="Q450" s="337" t="str">
        <f t="shared" si="20"/>
        <v>7</v>
      </c>
    </row>
    <row r="451" spans="1:17" x14ac:dyDescent="0.35">
      <c r="A451" s="320" t="str">
        <f>'Oversigt anlægsaktiv'!A451</f>
        <v>47721</v>
      </c>
      <c r="B451" t="str">
        <f>'Oversigt anlægsaktiv'!B451</f>
        <v>Centrifuge</v>
      </c>
      <c r="C451" t="str">
        <f>'Oversigt anlægsaktiv'!C451</f>
        <v>-</v>
      </c>
      <c r="D451" t="str">
        <f>'Oversigt anlægsaktiv'!D451</f>
        <v>Ditte Neess Pedersen</v>
      </c>
      <c r="E451" t="str">
        <f>'Oversigt anlægsaktiv'!E451</f>
        <v>7 ÅR</v>
      </c>
      <c r="F451" t="str">
        <f>'Oversigt anlægsaktiv'!F451</f>
        <v>31000 Institut for Biokemi og Molekylær Biologi</v>
      </c>
      <c r="G451" t="str">
        <f>'Oversigt anlægsaktiv'!G451</f>
        <v>Campusvej 55, 5230 Odense M</v>
      </c>
      <c r="H451" t="str">
        <f>'Oversigt anlægsaktiv'!H451</f>
        <v>Oasen: v7-505-1</v>
      </c>
      <c r="I451" t="str">
        <f>'Oversigt anlægsaktiv'!I451</f>
        <v>Thermo</v>
      </c>
      <c r="J451" t="str">
        <f>'Oversigt anlægsaktiv'!J451</f>
        <v>Sorval, RC-6 PLUS</v>
      </c>
      <c r="K451" t="str">
        <f>'Oversigt anlægsaktiv'!K451</f>
        <v>-</v>
      </c>
      <c r="L451" s="312">
        <f>'Oversigt anlægsaktiv'!L451</f>
        <v>39797</v>
      </c>
      <c r="M451" s="56">
        <f>'Oversigt anlægsaktiv'!M451</f>
        <v>200000</v>
      </c>
      <c r="N451" s="56">
        <f>'Oversigt anlægsaktiv'!N451</f>
        <v>0</v>
      </c>
      <c r="O451" s="322" t="str">
        <f t="shared" si="18"/>
        <v>47721</v>
      </c>
      <c r="P451" s="322">
        <f t="shared" si="19"/>
        <v>0</v>
      </c>
      <c r="Q451" s="337" t="str">
        <f t="shared" si="20"/>
        <v>7</v>
      </c>
    </row>
    <row r="452" spans="1:17" x14ac:dyDescent="0.35">
      <c r="A452" s="320" t="str">
        <f>'Oversigt anlægsaktiv'!A452</f>
        <v>47725</v>
      </c>
      <c r="B452" t="str">
        <f>'Oversigt anlægsaktiv'!B452</f>
        <v>Inkubator</v>
      </c>
      <c r="C452" t="str">
        <f>'Oversigt anlægsaktiv'!C452</f>
        <v>13863</v>
      </c>
      <c r="D452" t="str">
        <f>'Oversigt anlægsaktiv'!D452</f>
        <v>Marianne Kondrup Rasmussen</v>
      </c>
      <c r="E452" t="str">
        <f>'Oversigt anlægsaktiv'!E452</f>
        <v>7 ÅR</v>
      </c>
      <c r="F452" t="str">
        <f>'Oversigt anlægsaktiv'!F452</f>
        <v>31000 Institut for Biokemi og Molekylær Biologi</v>
      </c>
      <c r="G452" t="str">
        <f>'Oversigt anlægsaktiv'!G452</f>
        <v>Campusvej 55, 5230 Odense M</v>
      </c>
      <c r="H452" t="str">
        <f>'Oversigt anlægsaktiv'!H452</f>
        <v>kl2 lab</v>
      </c>
      <c r="I452" t="str">
        <f>'Oversigt anlægsaktiv'!I452</f>
        <v>BRAUNER &amp; NYBRO</v>
      </c>
      <c r="J452" t="str">
        <f>'Oversigt anlægsaktiv'!J452</f>
        <v>BINDER KB 53</v>
      </c>
      <c r="K452" t="str">
        <f>'Oversigt anlægsaktiv'!K452</f>
        <v>-</v>
      </c>
      <c r="L452" s="312">
        <f>'Oversigt anlægsaktiv'!L452</f>
        <v>39804</v>
      </c>
      <c r="M452" s="56">
        <f>'Oversigt anlægsaktiv'!M452</f>
        <v>102000</v>
      </c>
      <c r="N452" s="56">
        <f>'Oversigt anlægsaktiv'!N452</f>
        <v>0</v>
      </c>
      <c r="O452" s="322" t="str">
        <f t="shared" si="18"/>
        <v>47725</v>
      </c>
      <c r="P452" s="322">
        <f t="shared" si="19"/>
        <v>1</v>
      </c>
      <c r="Q452" s="337" t="str">
        <f t="shared" si="20"/>
        <v>7</v>
      </c>
    </row>
    <row r="453" spans="1:17" x14ac:dyDescent="0.35">
      <c r="A453" s="320" t="str">
        <f>'Oversigt anlægsaktiv'!A453</f>
        <v>47728</v>
      </c>
      <c r="B453" t="str">
        <f>'Oversigt anlægsaktiv'!B453</f>
        <v>Robot</v>
      </c>
      <c r="C453" t="str">
        <f>'Oversigt anlægsaktiv'!C453</f>
        <v>23578</v>
      </c>
      <c r="D453" t="str">
        <f>'Oversigt anlægsaktiv'!D453</f>
        <v>Christer Stenby Ejsing</v>
      </c>
      <c r="E453" t="str">
        <f>'Oversigt anlægsaktiv'!E453</f>
        <v>7 ÅR</v>
      </c>
      <c r="F453" t="str">
        <f>'Oversigt anlægsaktiv'!F453</f>
        <v>31000 Institut for Biokemi og Molekylær Biologi</v>
      </c>
      <c r="G453" t="str">
        <f>'Oversigt anlægsaktiv'!G453</f>
        <v>Campusvej 55, 5230 Odense M</v>
      </c>
      <c r="H453" t="str">
        <f>'Oversigt anlægsaktiv'!H453</f>
        <v>LIPID-MS: CSE LAB: V10-508B-1</v>
      </c>
      <c r="I453" t="str">
        <f>'Oversigt anlægsaktiv'!I453</f>
        <v>ADVION BIOSCIENCES</v>
      </c>
      <c r="J453" t="str">
        <f>'Oversigt anlægsaktiv'!J453</f>
        <v>Traversa Nanomate system</v>
      </c>
      <c r="K453" t="str">
        <f>'Oversigt anlægsaktiv'!K453</f>
        <v>TR342</v>
      </c>
      <c r="L453" s="312">
        <f>'Oversigt anlægsaktiv'!L453</f>
        <v>39721</v>
      </c>
      <c r="M453" s="56">
        <f>'Oversigt anlægsaktiv'!M453</f>
        <v>427389</v>
      </c>
      <c r="N453" s="56">
        <f>'Oversigt anlægsaktiv'!N453</f>
        <v>0</v>
      </c>
      <c r="O453" s="322" t="str">
        <f t="shared" si="18"/>
        <v>47728</v>
      </c>
      <c r="P453" s="322">
        <f t="shared" si="19"/>
        <v>1</v>
      </c>
      <c r="Q453" s="337" t="str">
        <f t="shared" si="20"/>
        <v>7</v>
      </c>
    </row>
    <row r="454" spans="1:17" x14ac:dyDescent="0.35">
      <c r="A454" s="320" t="str">
        <f>'Oversigt anlægsaktiv'!A454</f>
        <v>47729</v>
      </c>
      <c r="B454" t="str">
        <f>'Oversigt anlægsaktiv'!B454</f>
        <v>Mikroskopstilbehør</v>
      </c>
      <c r="C454" t="str">
        <f>'Oversigt anlægsaktiv'!C454</f>
        <v>23374</v>
      </c>
      <c r="D454" t="str">
        <f>'Oversigt anlægsaktiv'!D454</f>
        <v>Jonathan Brewer</v>
      </c>
      <c r="E454" t="str">
        <f>'Oversigt anlægsaktiv'!E454</f>
        <v>7 ÅR</v>
      </c>
      <c r="F454" t="str">
        <f>'Oversigt anlægsaktiv'!F454</f>
        <v>30500 Institut for Fysik, Kemi og Farmaci</v>
      </c>
      <c r="G454" t="str">
        <f>'Oversigt anlægsaktiv'!G454</f>
        <v>Campusvej 55, 5230 Odense M</v>
      </c>
      <c r="H454" t="str">
        <f>'Oversigt anlægsaktiv'!H454</f>
        <v>V12-605b-0</v>
      </c>
      <c r="I454" t="str">
        <f>'Oversigt anlægsaktiv'!I454</f>
        <v>OLYMPUS DANMARK</v>
      </c>
      <c r="J454" t="str">
        <f>'Oversigt anlægsaktiv'!J454</f>
        <v>CMR-TIR-2L</v>
      </c>
      <c r="K454" t="str">
        <f>'Oversigt anlægsaktiv'!K454</f>
        <v>-</v>
      </c>
      <c r="L454" s="312">
        <f>'Oversigt anlægsaktiv'!L454</f>
        <v>39793</v>
      </c>
      <c r="M454" s="56">
        <f>'Oversigt anlægsaktiv'!M454</f>
        <v>146245.6</v>
      </c>
      <c r="N454" s="56">
        <f>'Oversigt anlægsaktiv'!N454</f>
        <v>0</v>
      </c>
      <c r="O454" s="322" t="str">
        <f t="shared" si="18"/>
        <v>47729</v>
      </c>
      <c r="P454" s="322">
        <f t="shared" si="19"/>
        <v>1</v>
      </c>
      <c r="Q454" s="337" t="str">
        <f t="shared" si="20"/>
        <v>7</v>
      </c>
    </row>
    <row r="455" spans="1:17" x14ac:dyDescent="0.35">
      <c r="A455" s="320" t="str">
        <f>'Oversigt anlægsaktiv'!A455</f>
        <v>47775</v>
      </c>
      <c r="B455" t="str">
        <f>'Oversigt anlægsaktiv'!B455</f>
        <v>Visuel stimulations apparat</v>
      </c>
      <c r="C455" t="str">
        <f>'Oversigt anlægsaktiv'!C455</f>
        <v>-</v>
      </c>
      <c r="D455" t="str">
        <f>'Oversigt anlægsaktiv'!D455</f>
        <v>Thomas O. Madsen</v>
      </c>
      <c r="E455" t="str">
        <f>'Oversigt anlægsaktiv'!E455</f>
        <v>7 ÅR</v>
      </c>
      <c r="F455" t="str">
        <f>'Oversigt anlægsaktiv'!F455</f>
        <v>65000 Institut for Kultur- og Sprogvidenskaber</v>
      </c>
      <c r="G455" t="str">
        <f>'Oversigt anlægsaktiv'!G455</f>
        <v>Campusvej 55, 5230 Odense M</v>
      </c>
      <c r="H455" t="str">
        <f>'Oversigt anlægsaktiv'!H455</f>
        <v>eLab</v>
      </c>
      <c r="I455" t="str">
        <f>'Oversigt anlægsaktiv'!I455</f>
        <v>TOBII TECHNOLOGY</v>
      </c>
      <c r="J455" t="str">
        <f>'Oversigt anlægsaktiv'!J455</f>
        <v>TOBII X120</v>
      </c>
      <c r="K455" t="str">
        <f>'Oversigt anlægsaktiv'!K455</f>
        <v>TX120/204/93000302</v>
      </c>
      <c r="L455" s="312">
        <f>'Oversigt anlægsaktiv'!L455</f>
        <v>40079</v>
      </c>
      <c r="M455" s="56">
        <f>'Oversigt anlægsaktiv'!M455</f>
        <v>290463.08</v>
      </c>
      <c r="N455" s="56">
        <f>'Oversigt anlægsaktiv'!N455</f>
        <v>0</v>
      </c>
      <c r="O455" s="322" t="str">
        <f t="shared" si="18"/>
        <v>47775</v>
      </c>
      <c r="P455" s="322">
        <f t="shared" si="19"/>
        <v>0</v>
      </c>
      <c r="Q455" s="337" t="str">
        <f t="shared" si="20"/>
        <v>7</v>
      </c>
    </row>
    <row r="456" spans="1:17" x14ac:dyDescent="0.35">
      <c r="A456" s="320" t="str">
        <f>'Oversigt anlægsaktiv'!A456</f>
        <v>47777</v>
      </c>
      <c r="B456" t="str">
        <f>'Oversigt anlægsaktiv'!B456</f>
        <v>Fryseapparat</v>
      </c>
      <c r="C456" t="str">
        <f>'Oversigt anlægsaktiv'!C456</f>
        <v>-</v>
      </c>
      <c r="D456" t="str">
        <f>'Oversigt anlægsaktiv'!D456</f>
        <v>Jacek Fiutowski</v>
      </c>
      <c r="E456" t="str">
        <f>'Oversigt anlægsaktiv'!E456</f>
        <v>7 ÅR</v>
      </c>
      <c r="F456" t="str">
        <f>'Oversigt anlægsaktiv'!F456</f>
        <v>44003 SDU Microtechnology</v>
      </c>
      <c r="G456" t="str">
        <f>'Oversigt anlægsaktiv'!G456</f>
        <v>Alsion 2, 6400 Sønderborg</v>
      </c>
      <c r="H456" t="str">
        <f>'Oversigt anlægsaktiv'!H456</f>
        <v>H0-07 NANO LAB</v>
      </c>
      <c r="I456" t="str">
        <f>'Oversigt anlægsaktiv'!I456</f>
        <v>Sumitomo</v>
      </c>
      <c r="J456" t="str">
        <f>'Oversigt anlægsaktiv'!J456</f>
        <v>CNA-11B Cryostat</v>
      </c>
      <c r="K456" t="str">
        <f>'Oversigt anlægsaktiv'!K456</f>
        <v>065393</v>
      </c>
      <c r="L456" s="312">
        <f>'Oversigt anlægsaktiv'!L456</f>
        <v>39951</v>
      </c>
      <c r="M456" s="56">
        <f>'Oversigt anlægsaktiv'!M456</f>
        <v>245435.38</v>
      </c>
      <c r="N456" s="56">
        <f>'Oversigt anlægsaktiv'!N456</f>
        <v>0</v>
      </c>
      <c r="O456" s="322" t="str">
        <f t="shared" si="18"/>
        <v>47777</v>
      </c>
      <c r="P456" s="322">
        <f t="shared" si="19"/>
        <v>0</v>
      </c>
      <c r="Q456" s="337" t="str">
        <f t="shared" si="20"/>
        <v>7</v>
      </c>
    </row>
    <row r="457" spans="1:17" x14ac:dyDescent="0.35">
      <c r="A457" s="320" t="str">
        <f>'Oversigt anlægsaktiv'!A457</f>
        <v>47784</v>
      </c>
      <c r="B457" t="str">
        <f>'Oversigt anlægsaktiv'!B457</f>
        <v>Analysator-elektronik</v>
      </c>
      <c r="C457" t="str">
        <f>'Oversigt anlægsaktiv'!C457</f>
        <v>-</v>
      </c>
      <c r="D457" t="str">
        <f>'Oversigt anlægsaktiv'!D457</f>
        <v>Torgom Yezekyan</v>
      </c>
      <c r="E457" t="str">
        <f>'Oversigt anlægsaktiv'!E457</f>
        <v>7 ÅR</v>
      </c>
      <c r="F457" t="str">
        <f>'Oversigt anlægsaktiv'!F457</f>
        <v>44004 SDU Nano Optics</v>
      </c>
      <c r="G457" t="str">
        <f>'Oversigt anlægsaktiv'!G457</f>
        <v>Campusvej 55, 5230 Odense M</v>
      </c>
      <c r="H457" t="str">
        <f>'Oversigt anlægsaktiv'!H457</f>
        <v>Ø26-508-1</v>
      </c>
      <c r="I457" t="str">
        <f>'Oversigt anlægsaktiv'!I457</f>
        <v>BRUEL &amp; KJÆR</v>
      </c>
      <c r="J457" t="str">
        <f>'Oversigt anlægsaktiv'!J457</f>
        <v>3560-D</v>
      </c>
      <c r="K457" t="str">
        <f>'Oversigt anlægsaktiv'!K457</f>
        <v>-</v>
      </c>
      <c r="L457" s="312">
        <f>'Oversigt anlægsaktiv'!L457</f>
        <v>40011</v>
      </c>
      <c r="M457" s="56">
        <f>'Oversigt anlægsaktiv'!M457</f>
        <v>323262</v>
      </c>
      <c r="N457" s="56">
        <f>'Oversigt anlægsaktiv'!N457</f>
        <v>0</v>
      </c>
      <c r="O457" s="322" t="str">
        <f t="shared" si="18"/>
        <v>47784</v>
      </c>
      <c r="P457" s="322">
        <f t="shared" si="19"/>
        <v>0</v>
      </c>
      <c r="Q457" s="337" t="str">
        <f t="shared" si="20"/>
        <v>7</v>
      </c>
    </row>
    <row r="458" spans="1:17" x14ac:dyDescent="0.35">
      <c r="A458" s="320" t="str">
        <f>'Oversigt anlægsaktiv'!A458</f>
        <v>47787</v>
      </c>
      <c r="B458" t="str">
        <f>'Oversigt anlægsaktiv'!B458</f>
        <v>Celleanalysator</v>
      </c>
      <c r="C458" t="str">
        <f>'Oversigt anlægsaktiv'!C458</f>
        <v>13863</v>
      </c>
      <c r="D458" t="str">
        <f>'Oversigt anlægsaktiv'!D458</f>
        <v>Birgitte Haahr Kallipolitis</v>
      </c>
      <c r="E458" t="str">
        <f>'Oversigt anlægsaktiv'!E458</f>
        <v>7 ÅR</v>
      </c>
      <c r="F458" t="str">
        <f>'Oversigt anlægsaktiv'!F458</f>
        <v>31000 Institut for Biokemi og Molekylær Biologi</v>
      </c>
      <c r="G458" t="str">
        <f>'Oversigt anlægsaktiv'!G458</f>
        <v>Campusvej 55, 5230 Odense M</v>
      </c>
      <c r="H458" t="str">
        <f>'Oversigt anlægsaktiv'!H458</f>
        <v>mikro/LMO: KL2</v>
      </c>
      <c r="I458" t="str">
        <f>'Oversigt anlægsaktiv'!I458</f>
        <v>AID AUTOIMMUN DIAGNOSTIKA</v>
      </c>
      <c r="J458" t="str">
        <f>'Oversigt anlægsaktiv'!J458</f>
        <v>AID Autoimmun dianostika</v>
      </c>
      <c r="K458" t="str">
        <f>'Oversigt anlægsaktiv'!K458</f>
        <v>BAC020407002</v>
      </c>
      <c r="L458" s="312">
        <f>'Oversigt anlægsaktiv'!L458</f>
        <v>39920</v>
      </c>
      <c r="M458" s="56">
        <f>'Oversigt anlægsaktiv'!M458</f>
        <v>110982.65</v>
      </c>
      <c r="N458" s="56">
        <f>'Oversigt anlægsaktiv'!N458</f>
        <v>0</v>
      </c>
      <c r="O458" s="322" t="str">
        <f t="shared" si="18"/>
        <v>47787</v>
      </c>
      <c r="P458" s="322">
        <f t="shared" si="19"/>
        <v>1</v>
      </c>
      <c r="Q458" s="337" t="str">
        <f t="shared" si="20"/>
        <v>7</v>
      </c>
    </row>
    <row r="459" spans="1:17" x14ac:dyDescent="0.35">
      <c r="A459" s="320" t="str">
        <f>'Oversigt anlægsaktiv'!A459</f>
        <v>47788</v>
      </c>
      <c r="B459" t="str">
        <f>'Oversigt anlægsaktiv'!B459</f>
        <v>Analysator-Kviksølv</v>
      </c>
      <c r="C459" t="str">
        <f>'Oversigt anlægsaktiv'!C459</f>
        <v>51117</v>
      </c>
      <c r="D459" t="str">
        <f>'Oversigt anlægsaktiv'!D459</f>
        <v>Philippe Grandjean</v>
      </c>
      <c r="E459" t="str">
        <f>'Oversigt anlægsaktiv'!E459</f>
        <v>7 ÅR</v>
      </c>
      <c r="F459" t="str">
        <f>'Oversigt anlægsaktiv'!F459</f>
        <v>10304 Klinisk farmakologi, farmaci og Miljømedicin</v>
      </c>
      <c r="G459" t="str">
        <f>'Oversigt anlægsaktiv'!G459</f>
        <v>Campusvej 55, 5230 Odense M</v>
      </c>
      <c r="H459" t="str">
        <f>'Oversigt anlægsaktiv'!H459</f>
        <v>V17-805a-2</v>
      </c>
      <c r="I459" t="str">
        <f>'Oversigt anlægsaktiv'!I459</f>
        <v>Milestone</v>
      </c>
      <c r="J459" t="str">
        <f>'Oversigt anlægsaktiv'!J459</f>
        <v>DMA-80</v>
      </c>
      <c r="K459" t="str">
        <f>'Oversigt anlægsaktiv'!K459</f>
        <v>09010655</v>
      </c>
      <c r="L459" s="312">
        <f>'Oversigt anlægsaktiv'!L459</f>
        <v>39932</v>
      </c>
      <c r="M459" s="56">
        <f>'Oversigt anlægsaktiv'!M459</f>
        <v>199999</v>
      </c>
      <c r="N459" s="56">
        <f>'Oversigt anlægsaktiv'!N459</f>
        <v>0</v>
      </c>
      <c r="O459" s="322" t="str">
        <f t="shared" ref="O459:O522" si="21">IFERROR(_xlfn.TEXTBEFORE(A459, "-"), A459)</f>
        <v>47788</v>
      </c>
      <c r="P459" s="322">
        <f t="shared" ref="P459:P522" si="22">IF(C459="-",0,1)</f>
        <v>1</v>
      </c>
      <c r="Q459" s="337" t="str">
        <f t="shared" ref="Q459:Q522" si="23">IFERROR(_xlfn.TEXTBEFORE(E459, " "), E459)</f>
        <v>7</v>
      </c>
    </row>
    <row r="460" spans="1:17" x14ac:dyDescent="0.35">
      <c r="A460" s="320" t="str">
        <f>'Oversigt anlægsaktiv'!A460</f>
        <v>47790</v>
      </c>
      <c r="B460" t="str">
        <f>'Oversigt anlægsaktiv'!B460</f>
        <v>HPLC-Udstyr</v>
      </c>
      <c r="C460" t="str">
        <f>'Oversigt anlægsaktiv'!C460</f>
        <v>-</v>
      </c>
      <c r="D460" t="str">
        <f>'Oversigt anlægsaktiv'!D460</f>
        <v>Martin Brandl</v>
      </c>
      <c r="E460" t="str">
        <f>'Oversigt anlægsaktiv'!E460</f>
        <v>7 ÅR</v>
      </c>
      <c r="F460" t="str">
        <f>'Oversigt anlægsaktiv'!F460</f>
        <v>30500 Institut for Fysik, Kemi og Farmaci</v>
      </c>
      <c r="G460" t="str">
        <f>'Oversigt anlægsaktiv'!G460</f>
        <v>Campusvej 55, 5230 Odense M</v>
      </c>
      <c r="H460" t="str">
        <f>'Oversigt anlægsaktiv'!H460</f>
        <v>Ø9-510b-2</v>
      </c>
      <c r="I460" t="str">
        <f>'Oversigt anlægsaktiv'!I460</f>
        <v>WYATT TECHNOLOGY</v>
      </c>
      <c r="J460" t="str">
        <f>'Oversigt anlægsaktiv'!J460</f>
        <v>7696 Agilent</v>
      </c>
      <c r="K460" t="str">
        <f>'Oversigt anlægsaktiv'!K460</f>
        <v>DE 62957478</v>
      </c>
      <c r="L460" s="312">
        <f>'Oversigt anlægsaktiv'!L460</f>
        <v>40053</v>
      </c>
      <c r="M460" s="56">
        <f>'Oversigt anlægsaktiv'!M460</f>
        <v>655608.29</v>
      </c>
      <c r="N460" s="56">
        <f>'Oversigt anlægsaktiv'!N460</f>
        <v>0</v>
      </c>
      <c r="O460" s="322" t="str">
        <f t="shared" si="21"/>
        <v>47790</v>
      </c>
      <c r="P460" s="322">
        <f t="shared" si="22"/>
        <v>0</v>
      </c>
      <c r="Q460" s="337" t="str">
        <f t="shared" si="23"/>
        <v>7</v>
      </c>
    </row>
    <row r="461" spans="1:17" x14ac:dyDescent="0.35">
      <c r="A461" s="320" t="str">
        <f>'Oversigt anlægsaktiv'!A461</f>
        <v>47795</v>
      </c>
      <c r="B461" t="str">
        <f>'Oversigt anlægsaktiv'!B461</f>
        <v>Vandanalyseudstyr</v>
      </c>
      <c r="C461" t="str">
        <f>'Oversigt anlægsaktiv'!C461</f>
        <v>5313696</v>
      </c>
      <c r="D461" t="str">
        <f>'Oversigt anlægsaktiv'!D461</f>
        <v>Anni Glud</v>
      </c>
      <c r="E461" t="str">
        <f>'Oversigt anlægsaktiv'!E461</f>
        <v>5 ÅR</v>
      </c>
      <c r="F461" t="str">
        <f>'Oversigt anlægsaktiv'!F461</f>
        <v>30602 Nordcee</v>
      </c>
      <c r="G461" t="str">
        <f>'Oversigt anlægsaktiv'!G461</f>
        <v>Campusvej 55, 5230 Odense M</v>
      </c>
      <c r="H461" t="str">
        <f>'Oversigt anlægsaktiv'!H461</f>
        <v>NordCEE V12-408-0</v>
      </c>
      <c r="I461" t="str">
        <f>'Oversigt anlægsaktiv'!I461</f>
        <v>SEA &amp; SUN TECHNOLOGY</v>
      </c>
      <c r="J461" t="str">
        <f>'Oversigt anlægsaktiv'!J461</f>
        <v>CTD90M E - PROBE</v>
      </c>
      <c r="K461" t="str">
        <f>'Oversigt anlægsaktiv'!K461</f>
        <v>-</v>
      </c>
      <c r="L461" s="312">
        <f>'Oversigt anlægsaktiv'!L461</f>
        <v>39800</v>
      </c>
      <c r="M461" s="56">
        <f>'Oversigt anlægsaktiv'!M461</f>
        <v>136056.07999999999</v>
      </c>
      <c r="N461" s="56">
        <f>'Oversigt anlægsaktiv'!N461</f>
        <v>0</v>
      </c>
      <c r="O461" s="322" t="str">
        <f t="shared" si="21"/>
        <v>47795</v>
      </c>
      <c r="P461" s="322">
        <f t="shared" si="22"/>
        <v>1</v>
      </c>
      <c r="Q461" s="337" t="str">
        <f t="shared" si="23"/>
        <v>5</v>
      </c>
    </row>
    <row r="462" spans="1:17" x14ac:dyDescent="0.35">
      <c r="A462" s="320" t="str">
        <f>'Oversigt anlægsaktiv'!A462</f>
        <v>47800</v>
      </c>
      <c r="B462" t="str">
        <f>'Oversigt anlægsaktiv'!B462</f>
        <v>Kolposkop</v>
      </c>
      <c r="C462" t="str">
        <f>'Oversigt anlægsaktiv'!C462</f>
        <v>-</v>
      </c>
      <c r="D462" t="str">
        <f>'Oversigt anlægsaktiv'!D462</f>
        <v>Birgitte Schmidt Astrup</v>
      </c>
      <c r="E462" t="str">
        <f>'Oversigt anlægsaktiv'!E462</f>
        <v>7 ÅR</v>
      </c>
      <c r="F462" t="str">
        <f>'Oversigt anlægsaktiv'!F462</f>
        <v>13900 Retsmedicinsk Institut</v>
      </c>
      <c r="G462" t="str">
        <f>'Oversigt anlægsaktiv'!G462</f>
        <v>Campusvej 55, 5230 Odense M</v>
      </c>
      <c r="H462" t="str">
        <f>'Oversigt anlægsaktiv'!H462</f>
        <v>OUH-CVO</v>
      </c>
      <c r="I462" t="str">
        <f>'Oversigt anlægsaktiv'!I462</f>
        <v>BROCK &amp; MICHELSEN</v>
      </c>
      <c r="J462" t="str">
        <f>'Oversigt anlægsaktiv'!J462</f>
        <v>150 FC</v>
      </c>
      <c r="K462" t="str">
        <f>'Oversigt anlægsaktiv'!K462</f>
        <v>-</v>
      </c>
      <c r="L462" s="312">
        <f>'Oversigt anlægsaktiv'!L462</f>
        <v>40074</v>
      </c>
      <c r="M462" s="56">
        <f>'Oversigt anlægsaktiv'!M462</f>
        <v>154806</v>
      </c>
      <c r="N462" s="56">
        <f>'Oversigt anlægsaktiv'!N462</f>
        <v>0</v>
      </c>
      <c r="O462" s="322" t="str">
        <f t="shared" si="21"/>
        <v>47800</v>
      </c>
      <c r="P462" s="322">
        <f t="shared" si="22"/>
        <v>0</v>
      </c>
      <c r="Q462" s="337" t="str">
        <f t="shared" si="23"/>
        <v>7</v>
      </c>
    </row>
    <row r="463" spans="1:17" x14ac:dyDescent="0.35">
      <c r="A463" s="320" t="str">
        <f>'Oversigt anlægsaktiv'!A463</f>
        <v>47801</v>
      </c>
      <c r="B463" t="str">
        <f>'Oversigt anlægsaktiv'!B463</f>
        <v>Ultralydapparat</v>
      </c>
      <c r="C463" t="str">
        <f>'Oversigt anlægsaktiv'!C463</f>
        <v>21253</v>
      </c>
      <c r="D463" t="str">
        <f>'Oversigt anlægsaktiv'!D463</f>
        <v>Anders Grøntved</v>
      </c>
      <c r="E463" t="str">
        <f>'Oversigt anlægsaktiv'!E463</f>
        <v>7 ÅR</v>
      </c>
      <c r="F463" t="str">
        <f>'Oversigt anlægsaktiv'!F463</f>
        <v>15400 Institut for Idræt og Biomekanik</v>
      </c>
      <c r="G463" t="str">
        <f>'Oversigt anlægsaktiv'!G463</f>
        <v>Campusvej 55, 5230 Odense M</v>
      </c>
      <c r="H463" t="str">
        <f>'Oversigt anlægsaktiv'!H463</f>
        <v>RICH: Ø11-112A-1</v>
      </c>
      <c r="I463" t="str">
        <f>'Oversigt anlægsaktiv'!I463</f>
        <v>Ukendt</v>
      </c>
      <c r="J463" t="str">
        <f>'Oversigt anlægsaktiv'!J463</f>
        <v>LE BT09 TSP</v>
      </c>
      <c r="K463" t="str">
        <f>'Oversigt anlægsaktiv'!K463</f>
        <v>-</v>
      </c>
      <c r="L463" s="312">
        <f>'Oversigt anlægsaktiv'!L463</f>
        <v>40071</v>
      </c>
      <c r="M463" s="56">
        <f>'Oversigt anlægsaktiv'!M463</f>
        <v>191570</v>
      </c>
      <c r="N463" s="56">
        <f>'Oversigt anlægsaktiv'!N463</f>
        <v>0</v>
      </c>
      <c r="O463" s="322" t="str">
        <f t="shared" si="21"/>
        <v>47801</v>
      </c>
      <c r="P463" s="322">
        <f t="shared" si="22"/>
        <v>1</v>
      </c>
      <c r="Q463" s="337" t="str">
        <f t="shared" si="23"/>
        <v>7</v>
      </c>
    </row>
    <row r="464" spans="1:17" x14ac:dyDescent="0.35">
      <c r="A464" s="320" t="str">
        <f>'Oversigt anlægsaktiv'!A464</f>
        <v>47802</v>
      </c>
      <c r="B464" t="str">
        <f>'Oversigt anlægsaktiv'!B464</f>
        <v>Dataopsamlingsudstyr</v>
      </c>
      <c r="C464" t="str">
        <f>'Oversigt anlægsaktiv'!C464</f>
        <v>21251</v>
      </c>
      <c r="D464" t="str">
        <f>'Oversigt anlægsaktiv'!D464</f>
        <v>Karen Søgaard</v>
      </c>
      <c r="E464" t="str">
        <f>'Oversigt anlægsaktiv'!E464</f>
        <v>7 ÅR</v>
      </c>
      <c r="F464" t="str">
        <f>'Oversigt anlægsaktiv'!F464</f>
        <v>15400 Institut for Idræt og Biomekanik</v>
      </c>
      <c r="G464" t="str">
        <f>'Oversigt anlægsaktiv'!G464</f>
        <v>Campusvej 55, 5230 Odense M</v>
      </c>
      <c r="H464" t="str">
        <f>'Oversigt anlægsaktiv'!H464</f>
        <v>MUSKULOS</v>
      </c>
      <c r="I464" t="str">
        <f>'Oversigt anlægsaktiv'!I464</f>
        <v>Velamed GMBH</v>
      </c>
      <c r="J464" t="str">
        <f>'Oversigt anlægsaktiv'!J464</f>
        <v>DTS-SYSTEM</v>
      </c>
      <c r="K464" t="str">
        <f>'Oversigt anlægsaktiv'!K464</f>
        <v>-</v>
      </c>
      <c r="L464" s="312">
        <f>'Oversigt anlægsaktiv'!L464</f>
        <v>39994</v>
      </c>
      <c r="M464" s="56">
        <f>'Oversigt anlægsaktiv'!M464</f>
        <v>272120.90000000002</v>
      </c>
      <c r="N464" s="56">
        <f>'Oversigt anlægsaktiv'!N464</f>
        <v>0</v>
      </c>
      <c r="O464" s="322" t="str">
        <f t="shared" si="21"/>
        <v>47802</v>
      </c>
      <c r="P464" s="322">
        <f t="shared" si="22"/>
        <v>1</v>
      </c>
      <c r="Q464" s="337" t="str">
        <f t="shared" si="23"/>
        <v>7</v>
      </c>
    </row>
    <row r="465" spans="1:17" x14ac:dyDescent="0.35">
      <c r="A465" s="320" t="str">
        <f>'Oversigt anlægsaktiv'!A465</f>
        <v>47804</v>
      </c>
      <c r="B465" t="str">
        <f>'Oversigt anlægsaktiv'!B465</f>
        <v>Myograf</v>
      </c>
      <c r="C465" t="str">
        <f>'Oversigt anlægsaktiv'!C465</f>
        <v>-</v>
      </c>
      <c r="D465" t="str">
        <f>'Oversigt anlægsaktiv'!D465</f>
        <v>Per Svenningsen</v>
      </c>
      <c r="E465" t="str">
        <f>'Oversigt anlægsaktiv'!E465</f>
        <v>7 ÅR</v>
      </c>
      <c r="F465" t="str">
        <f>'Oversigt anlægsaktiv'!F465</f>
        <v>10200 Institut for Molekylær Medicin</v>
      </c>
      <c r="G465" t="str">
        <f>'Oversigt anlægsaktiv'!G465</f>
        <v>Campusvej 55, 5230 Odense M</v>
      </c>
      <c r="H465" t="str">
        <f>'Oversigt anlægsaktiv'!H465</f>
        <v>V17-616a-1</v>
      </c>
      <c r="I465" t="str">
        <f>'Oversigt anlægsaktiv'!I465</f>
        <v>DMT</v>
      </c>
      <c r="J465" t="str">
        <f>'Oversigt anlægsaktiv'!J465</f>
        <v>110P-Z</v>
      </c>
      <c r="K465" t="str">
        <f>'Oversigt anlægsaktiv'!K465</f>
        <v>-</v>
      </c>
      <c r="L465" s="312">
        <f>'Oversigt anlægsaktiv'!L465</f>
        <v>40115</v>
      </c>
      <c r="M465" s="56">
        <f>'Oversigt anlægsaktiv'!M465</f>
        <v>269969</v>
      </c>
      <c r="N465" s="56">
        <f>'Oversigt anlægsaktiv'!N465</f>
        <v>0</v>
      </c>
      <c r="O465" s="322" t="str">
        <f t="shared" si="21"/>
        <v>47804</v>
      </c>
      <c r="P465" s="322">
        <f t="shared" si="22"/>
        <v>0</v>
      </c>
      <c r="Q465" s="337" t="str">
        <f t="shared" si="23"/>
        <v>7</v>
      </c>
    </row>
    <row r="466" spans="1:17" x14ac:dyDescent="0.35">
      <c r="A466" s="320" t="str">
        <f>'Oversigt anlægsaktiv'!A466</f>
        <v>47805</v>
      </c>
      <c r="B466" t="str">
        <f>'Oversigt anlægsaktiv'!B466</f>
        <v>Oscillator</v>
      </c>
      <c r="C466" t="str">
        <f>'Oversigt anlægsaktiv'!C466</f>
        <v>-</v>
      </c>
      <c r="D466" t="str">
        <f>'Oversigt anlægsaktiv'!D466</f>
        <v>Jonathan Brewer</v>
      </c>
      <c r="E466" t="str">
        <f>'Oversigt anlægsaktiv'!E466</f>
        <v>7 ÅR</v>
      </c>
      <c r="F466" t="str">
        <f>'Oversigt anlægsaktiv'!F466</f>
        <v>31000 Institut for Biokemi og Molekylær Biologi</v>
      </c>
      <c r="G466" t="str">
        <f>'Oversigt anlægsaktiv'!G466</f>
        <v>Campusvej 55, 5230 Odense M</v>
      </c>
      <c r="H466" t="str">
        <f>'Oversigt anlægsaktiv'!H466</f>
        <v>MEMPHYS: v12-603a-0</v>
      </c>
      <c r="I466" t="str">
        <f>'Oversigt anlægsaktiv'!I466</f>
        <v>-</v>
      </c>
      <c r="J466" t="str">
        <f>'Oversigt anlægsaktiv'!J466</f>
        <v>MAI TAI HP DS</v>
      </c>
      <c r="K466" t="str">
        <f>'Oversigt anlægsaktiv'!K466</f>
        <v>-</v>
      </c>
      <c r="L466" s="312">
        <f>'Oversigt anlægsaktiv'!L466</f>
        <v>40002</v>
      </c>
      <c r="M466" s="56">
        <f>'Oversigt anlægsaktiv'!M466</f>
        <v>769400.5</v>
      </c>
      <c r="N466" s="56">
        <f>'Oversigt anlægsaktiv'!N466</f>
        <v>0</v>
      </c>
      <c r="O466" s="322" t="str">
        <f t="shared" si="21"/>
        <v>47805</v>
      </c>
      <c r="P466" s="322">
        <f t="shared" si="22"/>
        <v>0</v>
      </c>
      <c r="Q466" s="337" t="str">
        <f t="shared" si="23"/>
        <v>7</v>
      </c>
    </row>
    <row r="467" spans="1:17" x14ac:dyDescent="0.35">
      <c r="A467" s="320" t="str">
        <f>'Oversigt anlægsaktiv'!A467</f>
        <v>47806</v>
      </c>
      <c r="B467" t="str">
        <f>'Oversigt anlægsaktiv'!B467</f>
        <v>Fryseapparat</v>
      </c>
      <c r="C467" t="str">
        <f>'Oversigt anlægsaktiv'!C467</f>
        <v>23876</v>
      </c>
      <c r="D467" t="str">
        <f>'Oversigt anlægsaktiv'!D467</f>
        <v>Jonathan Brewer</v>
      </c>
      <c r="E467" t="str">
        <f>'Oversigt anlægsaktiv'!E467</f>
        <v>7 ÅR</v>
      </c>
      <c r="F467" t="str">
        <f>'Oversigt anlægsaktiv'!F467</f>
        <v>31000 Institut for Biokemi og Molekylær Biologi</v>
      </c>
      <c r="G467" t="str">
        <f>'Oversigt anlægsaktiv'!G467</f>
        <v>Campusvej 55, 5230 Odense M</v>
      </c>
      <c r="H467" t="str">
        <f>'Oversigt anlægsaktiv'!H467</f>
        <v>V11-605b-0</v>
      </c>
      <c r="I467" t="str">
        <f>'Oversigt anlægsaktiv'!I467</f>
        <v>-</v>
      </c>
      <c r="J467" t="str">
        <f>'Oversigt anlægsaktiv'!J467</f>
        <v>Cryotome F.S.E.</v>
      </c>
      <c r="K467" t="str">
        <f>'Oversigt anlægsaktiv'!K467</f>
        <v>-</v>
      </c>
      <c r="L467" s="312">
        <f>'Oversigt anlægsaktiv'!L467</f>
        <v>40045</v>
      </c>
      <c r="M467" s="56">
        <f>'Oversigt anlægsaktiv'!M467</f>
        <v>185137.89</v>
      </c>
      <c r="N467" s="56">
        <f>'Oversigt anlægsaktiv'!N467</f>
        <v>0</v>
      </c>
      <c r="O467" s="322" t="str">
        <f t="shared" si="21"/>
        <v>47806</v>
      </c>
      <c r="P467" s="322">
        <f t="shared" si="22"/>
        <v>1</v>
      </c>
      <c r="Q467" s="337" t="str">
        <f t="shared" si="23"/>
        <v>7</v>
      </c>
    </row>
    <row r="468" spans="1:17" x14ac:dyDescent="0.35">
      <c r="A468" s="320" t="str">
        <f>'Oversigt anlægsaktiv'!A468</f>
        <v>47809</v>
      </c>
      <c r="B468" t="str">
        <f>'Oversigt anlægsaktiv'!B468</f>
        <v>Cryostat</v>
      </c>
      <c r="C468" t="str">
        <f>'Oversigt anlægsaktiv'!C468</f>
        <v>-</v>
      </c>
      <c r="D468" t="str">
        <f>'Oversigt anlægsaktiv'!D468</f>
        <v>Dorte Mengers Flindt</v>
      </c>
      <c r="E468" t="str">
        <f>'Oversigt anlægsaktiv'!E468</f>
        <v>7 ÅR</v>
      </c>
      <c r="F468" t="str">
        <f>'Oversigt anlægsaktiv'!F468</f>
        <v>15400 Institut for Idræt og Biomekanik</v>
      </c>
      <c r="G468" t="str">
        <f>'Oversigt anlægsaktiv'!G468</f>
        <v>Campusvej 55, 5230 Odense M</v>
      </c>
      <c r="H468" t="str">
        <f>'Oversigt anlægsaktiv'!H468</f>
        <v>Ø11-108B-1/Ulrik F</v>
      </c>
      <c r="I468" t="str">
        <f>'Oversigt anlægsaktiv'!I468</f>
        <v>MICROM</v>
      </c>
      <c r="J468" t="str">
        <f>'Oversigt anlægsaktiv'!J468</f>
        <v>HM 560M</v>
      </c>
      <c r="K468" t="str">
        <f>'Oversigt anlægsaktiv'!K468</f>
        <v>-</v>
      </c>
      <c r="L468" s="312">
        <f>'Oversigt anlægsaktiv'!L468</f>
        <v>39689</v>
      </c>
      <c r="M468" s="56">
        <f>'Oversigt anlægsaktiv'!M468</f>
        <v>250162.32</v>
      </c>
      <c r="N468" s="56">
        <f>'Oversigt anlægsaktiv'!N468</f>
        <v>0</v>
      </c>
      <c r="O468" s="322" t="str">
        <f t="shared" si="21"/>
        <v>47809</v>
      </c>
      <c r="P468" s="322">
        <f t="shared" si="22"/>
        <v>0</v>
      </c>
      <c r="Q468" s="337" t="str">
        <f t="shared" si="23"/>
        <v>7</v>
      </c>
    </row>
    <row r="469" spans="1:17" x14ac:dyDescent="0.35">
      <c r="A469" s="320" t="str">
        <f>'Oversigt anlægsaktiv'!A469</f>
        <v>47814</v>
      </c>
      <c r="B469" t="str">
        <f>'Oversigt anlægsaktiv'!B469</f>
        <v>Mikroskopfotometer</v>
      </c>
      <c r="C469" t="str">
        <f>'Oversigt anlægsaktiv'!C469</f>
        <v>23686</v>
      </c>
      <c r="D469" t="str">
        <f>'Oversigt anlægsaktiv'!D469</f>
        <v>Stefan Vogel</v>
      </c>
      <c r="E469" t="str">
        <f>'Oversigt anlægsaktiv'!E469</f>
        <v>7 ÅR</v>
      </c>
      <c r="F469" t="str">
        <f>'Oversigt anlægsaktiv'!F469</f>
        <v>30500 Institut for Fysik, Kemi og Farmaci</v>
      </c>
      <c r="G469" t="str">
        <f>'Oversigt anlægsaktiv'!G469</f>
        <v>Campusvej 55, 5230 Odense M</v>
      </c>
      <c r="H469" t="str">
        <f>'Oversigt anlægsaktiv'!H469</f>
        <v>Ø11-412-2</v>
      </c>
      <c r="I469" t="str">
        <f>'Oversigt anlægsaktiv'!I469</f>
        <v>Nanosight LTD</v>
      </c>
      <c r="J469" t="str">
        <f>'Oversigt anlægsaktiv'!J469</f>
        <v>Nanosight LM10</v>
      </c>
      <c r="K469" t="str">
        <f>'Oversigt anlægsaktiv'!K469</f>
        <v>528</v>
      </c>
      <c r="L469" s="312">
        <f>'Oversigt anlægsaktiv'!L469</f>
        <v>40086</v>
      </c>
      <c r="M469" s="56">
        <f>'Oversigt anlægsaktiv'!M469</f>
        <v>289157.96000000002</v>
      </c>
      <c r="N469" s="56">
        <f>'Oversigt anlægsaktiv'!N469</f>
        <v>0</v>
      </c>
      <c r="O469" s="322" t="str">
        <f t="shared" si="21"/>
        <v>47814</v>
      </c>
      <c r="P469" s="322">
        <f t="shared" si="22"/>
        <v>1</v>
      </c>
      <c r="Q469" s="337" t="str">
        <f t="shared" si="23"/>
        <v>7</v>
      </c>
    </row>
    <row r="470" spans="1:17" x14ac:dyDescent="0.35">
      <c r="A470" s="320" t="str">
        <f>'Oversigt anlægsaktiv'!A470</f>
        <v>47815</v>
      </c>
      <c r="B470" t="str">
        <f>'Oversigt anlægsaktiv'!B470</f>
        <v>Videoudstyr diverse</v>
      </c>
      <c r="C470" t="str">
        <f>'Oversigt anlægsaktiv'!C470</f>
        <v>72017</v>
      </c>
      <c r="D470" t="str">
        <f>'Oversigt anlægsaktiv'!D470</f>
        <v>Jesper Stæhr</v>
      </c>
      <c r="E470" t="str">
        <f>'Oversigt anlægsaktiv'!E470</f>
        <v>7 ÅR</v>
      </c>
      <c r="F470" t="str">
        <f>'Oversigt anlægsaktiv'!F470</f>
        <v>19500 Biomedicinsk Laboratorium</v>
      </c>
      <c r="G470" t="str">
        <f>'Oversigt anlægsaktiv'!G470</f>
        <v>Campusvej 55, 5230 Odense M</v>
      </c>
      <c r="H470" t="str">
        <f>'Oversigt anlægsaktiv'!H470</f>
        <v>V14-612a-0</v>
      </c>
      <c r="I470" t="str">
        <f>'Oversigt anlægsaktiv'!I470</f>
        <v>Agntho´s AB</v>
      </c>
      <c r="J470" t="str">
        <f>'Oversigt anlægsaktiv'!J470</f>
        <v>Smart Tracking System</v>
      </c>
      <c r="K470" t="str">
        <f>'Oversigt anlægsaktiv'!K470</f>
        <v>-</v>
      </c>
      <c r="L470" s="312">
        <f>'Oversigt anlægsaktiv'!L470</f>
        <v>40151</v>
      </c>
      <c r="M470" s="56">
        <f>'Oversigt anlægsaktiv'!M470</f>
        <v>131009.72</v>
      </c>
      <c r="N470" s="56">
        <f>'Oversigt anlægsaktiv'!N470</f>
        <v>0</v>
      </c>
      <c r="O470" s="322" t="str">
        <f t="shared" si="21"/>
        <v>47815</v>
      </c>
      <c r="P470" s="322">
        <f t="shared" si="22"/>
        <v>1</v>
      </c>
      <c r="Q470" s="337" t="str">
        <f t="shared" si="23"/>
        <v>7</v>
      </c>
    </row>
    <row r="471" spans="1:17" x14ac:dyDescent="0.35">
      <c r="A471" s="320" t="str">
        <f>'Oversigt anlægsaktiv'!A471</f>
        <v>47817</v>
      </c>
      <c r="B471" t="str">
        <f>'Oversigt anlægsaktiv'!B471</f>
        <v>Støjmåleudstyr</v>
      </c>
      <c r="C471" t="str">
        <f>'Oversigt anlægsaktiv'!C471</f>
        <v>-</v>
      </c>
      <c r="D471" t="str">
        <f>'Oversigt anlægsaktiv'!D471</f>
        <v>Martin H. Thygesen</v>
      </c>
      <c r="E471" t="str">
        <f>'Oversigt anlægsaktiv'!E471</f>
        <v>7 ÅR</v>
      </c>
      <c r="F471" t="str">
        <f>'Oversigt anlægsaktiv'!F471</f>
        <v>45006 SDU Digital og højfrekvent elektronik</v>
      </c>
      <c r="G471" t="str">
        <f>'Oversigt anlægsaktiv'!G471</f>
        <v>Campusvej 55, 5230 Odense M</v>
      </c>
      <c r="H471" t="str">
        <f>'Oversigt anlægsaktiv'!H471</f>
        <v>Ø28-512a-1</v>
      </c>
      <c r="I471" t="str">
        <f>'Oversigt anlægsaktiv'!I471</f>
        <v>-</v>
      </c>
      <c r="J471" t="str">
        <f>'Oversigt anlægsaktiv'!J471</f>
        <v>SY-2 SYMPHONIE</v>
      </c>
      <c r="K471" t="str">
        <f>'Oversigt anlægsaktiv'!K471</f>
        <v>-</v>
      </c>
      <c r="L471" s="312">
        <f>'Oversigt anlægsaktiv'!L471</f>
        <v>40143</v>
      </c>
      <c r="M471" s="56">
        <f>'Oversigt anlægsaktiv'!M471</f>
        <v>104000</v>
      </c>
      <c r="N471" s="56">
        <f>'Oversigt anlægsaktiv'!N471</f>
        <v>0</v>
      </c>
      <c r="O471" s="322" t="str">
        <f t="shared" si="21"/>
        <v>47817</v>
      </c>
      <c r="P471" s="322">
        <f t="shared" si="22"/>
        <v>0</v>
      </c>
      <c r="Q471" s="337" t="str">
        <f t="shared" si="23"/>
        <v>7</v>
      </c>
    </row>
    <row r="472" spans="1:17" x14ac:dyDescent="0.35">
      <c r="A472" s="320" t="str">
        <f>'Oversigt anlægsaktiv'!A472</f>
        <v>47818</v>
      </c>
      <c r="B472" t="str">
        <f>'Oversigt anlægsaktiv'!B472</f>
        <v>DNA-udstyr</v>
      </c>
      <c r="C472" t="str">
        <f>'Oversigt anlægsaktiv'!C472</f>
        <v>23565</v>
      </c>
      <c r="D472" t="str">
        <f>'Oversigt anlægsaktiv'!D472</f>
        <v>Brage Storstein Andresen</v>
      </c>
      <c r="E472" t="str">
        <f>'Oversigt anlægsaktiv'!E472</f>
        <v>7 ÅR</v>
      </c>
      <c r="F472" t="str">
        <f>'Oversigt anlægsaktiv'!F472</f>
        <v>31000 Institut for Biokemi og Molekylær Biologi</v>
      </c>
      <c r="G472" t="str">
        <f>'Oversigt anlægsaktiv'!G472</f>
        <v>Campusvej 55, 5230 Odense M</v>
      </c>
      <c r="H472" t="str">
        <f>'Oversigt anlægsaktiv'!H472</f>
        <v>v15-411a-1</v>
      </c>
      <c r="I472" t="str">
        <f>'Oversigt anlægsaktiv'!I472</f>
        <v>Agilent Tecnologies</v>
      </c>
      <c r="J472" t="str">
        <f>'Oversigt anlægsaktiv'!J472</f>
        <v>Bioanalyzer 2100</v>
      </c>
      <c r="K472" t="str">
        <f>'Oversigt anlægsaktiv'!K472</f>
        <v>De72905190</v>
      </c>
      <c r="L472" s="312">
        <f>'Oversigt anlægsaktiv'!L472</f>
        <v>40078</v>
      </c>
      <c r="M472" s="56">
        <f>'Oversigt anlægsaktiv'!M472</f>
        <v>156949.6</v>
      </c>
      <c r="N472" s="56">
        <f>'Oversigt anlægsaktiv'!N472</f>
        <v>0</v>
      </c>
      <c r="O472" s="322" t="str">
        <f t="shared" si="21"/>
        <v>47818</v>
      </c>
      <c r="P472" s="322">
        <f t="shared" si="22"/>
        <v>1</v>
      </c>
      <c r="Q472" s="337" t="str">
        <f t="shared" si="23"/>
        <v>7</v>
      </c>
    </row>
    <row r="473" spans="1:17" x14ac:dyDescent="0.35">
      <c r="A473" s="320" t="str">
        <f>'Oversigt anlægsaktiv'!A473</f>
        <v>47819</v>
      </c>
      <c r="B473" t="str">
        <f>'Oversigt anlægsaktiv'!B473</f>
        <v>Reoler</v>
      </c>
      <c r="C473" t="str">
        <f>'Oversigt anlægsaktiv'!C473</f>
        <v>-</v>
      </c>
      <c r="D473" t="str">
        <f>'Oversigt anlægsaktiv'!D473</f>
        <v>Jesper Stæhr</v>
      </c>
      <c r="E473" t="str">
        <f>'Oversigt anlægsaktiv'!E473</f>
        <v>7 ÅR</v>
      </c>
      <c r="F473" t="str">
        <f>'Oversigt anlægsaktiv'!F473</f>
        <v>19500 Biomedicinsk Laboratorium</v>
      </c>
      <c r="G473" t="str">
        <f>'Oversigt anlægsaktiv'!G473</f>
        <v>Campusvej 55, 5230 Odense M</v>
      </c>
      <c r="H473" t="str">
        <f>'Oversigt anlægsaktiv'!H473</f>
        <v>45,1 kælder (musestald)</v>
      </c>
      <c r="I473" t="str">
        <f>'Oversigt anlægsaktiv'!I473</f>
        <v>Scanbur BK</v>
      </c>
      <c r="J473" t="str">
        <f>'Oversigt anlægsaktiv'!J473</f>
        <v>Sealsafe for GM500</v>
      </c>
      <c r="K473" t="str">
        <f>'Oversigt anlægsaktiv'!K473</f>
        <v>-</v>
      </c>
      <c r="L473" s="312">
        <f>'Oversigt anlægsaktiv'!L473</f>
        <v>40155</v>
      </c>
      <c r="M473" s="56">
        <f>'Oversigt anlægsaktiv'!M473</f>
        <v>1794386.19</v>
      </c>
      <c r="N473" s="56">
        <f>'Oversigt anlægsaktiv'!N473</f>
        <v>0</v>
      </c>
      <c r="O473" s="322" t="str">
        <f t="shared" si="21"/>
        <v>47819</v>
      </c>
      <c r="P473" s="322">
        <f t="shared" si="22"/>
        <v>0</v>
      </c>
      <c r="Q473" s="337" t="str">
        <f t="shared" si="23"/>
        <v>7</v>
      </c>
    </row>
    <row r="474" spans="1:17" x14ac:dyDescent="0.35">
      <c r="A474" s="320" t="str">
        <f>'Oversigt anlægsaktiv'!A474</f>
        <v>47820</v>
      </c>
      <c r="B474" t="str">
        <f>'Oversigt anlægsaktiv'!B474</f>
        <v>Massespektrometer - MALDI - HPLC + ESI</v>
      </c>
      <c r="C474" t="str">
        <f>'Oversigt anlægsaktiv'!C474</f>
        <v>-</v>
      </c>
      <c r="D474" t="str">
        <f>'Oversigt anlægsaktiv'!D474</f>
        <v>Frants Roager Lauritsen</v>
      </c>
      <c r="E474" t="str">
        <f>'Oversigt anlægsaktiv'!E474</f>
        <v>7 ÅR</v>
      </c>
      <c r="F474" t="str">
        <f>'Oversigt anlægsaktiv'!F474</f>
        <v>30500 Institut for Fysik, Kemi og Farmaci</v>
      </c>
      <c r="G474" t="str">
        <f>'Oversigt anlægsaktiv'!G474</f>
        <v>Campusvej 55, 5230 Odense M</v>
      </c>
      <c r="H474" t="str">
        <f>'Oversigt anlægsaktiv'!H474</f>
        <v>Ø14-605-0</v>
      </c>
      <c r="I474" t="str">
        <f>'Oversigt anlægsaktiv'!I474</f>
        <v>Bruker Daltonics</v>
      </c>
      <c r="J474" t="str">
        <f>'Oversigt anlægsaktiv'!J474</f>
        <v>Autoflex - MALDI Microtof</v>
      </c>
      <c r="K474" t="str">
        <f>'Oversigt anlægsaktiv'!K474</f>
        <v>GT0253G201-G</v>
      </c>
      <c r="L474" s="312">
        <f>'Oversigt anlægsaktiv'!L474</f>
        <v>40163</v>
      </c>
      <c r="M474" s="56">
        <f>'Oversigt anlægsaktiv'!M474</f>
        <v>2500000</v>
      </c>
      <c r="N474" s="56">
        <f>'Oversigt anlægsaktiv'!N474</f>
        <v>0</v>
      </c>
      <c r="O474" s="322" t="str">
        <f t="shared" si="21"/>
        <v>47820</v>
      </c>
      <c r="P474" s="322">
        <f t="shared" si="22"/>
        <v>0</v>
      </c>
      <c r="Q474" s="337" t="str">
        <f t="shared" si="23"/>
        <v>7</v>
      </c>
    </row>
    <row r="475" spans="1:17" x14ac:dyDescent="0.35">
      <c r="A475" s="320" t="str">
        <f>'Oversigt anlægsaktiv'!A475</f>
        <v>47821</v>
      </c>
      <c r="B475" t="str">
        <f>'Oversigt anlægsaktiv'!B475</f>
        <v>Mikroskop</v>
      </c>
      <c r="C475" t="str">
        <f>'Oversigt anlægsaktiv'!C475</f>
        <v>11712</v>
      </c>
      <c r="D475" t="str">
        <f>'Oversigt anlægsaktiv'!D475</f>
        <v>Sara Trindkær Nissen</v>
      </c>
      <c r="E475" t="str">
        <f>'Oversigt anlægsaktiv'!E475</f>
        <v>7 ÅR</v>
      </c>
      <c r="F475" t="str">
        <f>'Oversigt anlægsaktiv'!F475</f>
        <v>10100 Klinisk Institut</v>
      </c>
      <c r="G475" t="str">
        <f>'Oversigt anlægsaktiv'!G475</f>
        <v>Campusvej 55, 5230 Odense M</v>
      </c>
      <c r="H475" t="str">
        <f>'Oversigt anlægsaktiv'!H475</f>
        <v>V18-812d-1</v>
      </c>
      <c r="I475" t="str">
        <f>'Oversigt anlægsaktiv'!I475</f>
        <v>Olympus Danmark</v>
      </c>
      <c r="J475" t="str">
        <f>'Oversigt anlægsaktiv'!J475</f>
        <v>BX51TF-5</v>
      </c>
      <c r="K475" t="str">
        <f>'Oversigt anlægsaktiv'!K475</f>
        <v>-</v>
      </c>
      <c r="L475" s="312">
        <f>'Oversigt anlægsaktiv'!L475</f>
        <v>40056</v>
      </c>
      <c r="M475" s="56">
        <f>'Oversigt anlægsaktiv'!M475</f>
        <v>523684.8</v>
      </c>
      <c r="N475" s="56">
        <f>'Oversigt anlægsaktiv'!N475</f>
        <v>0</v>
      </c>
      <c r="O475" s="322" t="str">
        <f t="shared" si="21"/>
        <v>47821</v>
      </c>
      <c r="P475" s="322">
        <f t="shared" si="22"/>
        <v>1</v>
      </c>
      <c r="Q475" s="337" t="str">
        <f t="shared" si="23"/>
        <v>7</v>
      </c>
    </row>
    <row r="476" spans="1:17" x14ac:dyDescent="0.35">
      <c r="A476" s="320" t="str">
        <f>'Oversigt anlægsaktiv'!A476</f>
        <v>47825</v>
      </c>
      <c r="B476" t="str">
        <f>'Oversigt anlægsaktiv'!B476</f>
        <v>Mikroskop</v>
      </c>
      <c r="C476" t="str">
        <f>'Oversigt anlægsaktiv'!C476</f>
        <v>11423</v>
      </c>
      <c r="D476" t="str">
        <f>'Oversigt anlægsaktiv'!D476</f>
        <v>Per Svenningsen</v>
      </c>
      <c r="E476" t="str">
        <f>'Oversigt anlægsaktiv'!E476</f>
        <v>7 ÅR</v>
      </c>
      <c r="F476" t="str">
        <f>'Oversigt anlægsaktiv'!F476</f>
        <v>10200 Institut for Molekylær Medicin</v>
      </c>
      <c r="G476" t="str">
        <f>'Oversigt anlægsaktiv'!G476</f>
        <v>Campusvej 55, 5230 Odense M</v>
      </c>
      <c r="H476" t="str">
        <f>'Oversigt anlægsaktiv'!H476</f>
        <v>V18-700d-1</v>
      </c>
      <c r="I476" t="str">
        <f>'Oversigt anlægsaktiv'!I476</f>
        <v>Olympus Danmark A/S</v>
      </c>
      <c r="J476" t="str">
        <f>'Oversigt anlægsaktiv'!J476</f>
        <v>U-TBI90</v>
      </c>
      <c r="K476" t="str">
        <f>'Oversigt anlægsaktiv'!K476</f>
        <v>-</v>
      </c>
      <c r="L476" s="312">
        <f>'Oversigt anlægsaktiv'!L476</f>
        <v>40140</v>
      </c>
      <c r="M476" s="56">
        <f>'Oversigt anlægsaktiv'!M476</f>
        <v>666822</v>
      </c>
      <c r="N476" s="56">
        <f>'Oversigt anlægsaktiv'!N476</f>
        <v>0</v>
      </c>
      <c r="O476" s="322" t="str">
        <f t="shared" si="21"/>
        <v>47825</v>
      </c>
      <c r="P476" s="322">
        <f t="shared" si="22"/>
        <v>1</v>
      </c>
      <c r="Q476" s="337" t="str">
        <f t="shared" si="23"/>
        <v>7</v>
      </c>
    </row>
    <row r="477" spans="1:17" x14ac:dyDescent="0.35">
      <c r="A477" s="320" t="str">
        <f>'Oversigt anlægsaktiv'!A477</f>
        <v>47827</v>
      </c>
      <c r="B477" t="str">
        <f>'Oversigt anlægsaktiv'!B477</f>
        <v>GPS-udstyr</v>
      </c>
      <c r="C477" t="str">
        <f>'Oversigt anlægsaktiv'!C477</f>
        <v>12951</v>
      </c>
      <c r="D477" t="str">
        <f>'Oversigt anlægsaktiv'!D477</f>
        <v>Henrik Baare Olsen</v>
      </c>
      <c r="E477" t="str">
        <f>'Oversigt anlægsaktiv'!E477</f>
        <v>3 ÅR</v>
      </c>
      <c r="F477" t="str">
        <f>'Oversigt anlægsaktiv'!F477</f>
        <v>15400 Institut for Idræt og Biomekanik</v>
      </c>
      <c r="G477" t="str">
        <f>'Oversigt anlægsaktiv'!G477</f>
        <v>Campusvej 55, 5230 Odense M</v>
      </c>
      <c r="H477" t="str">
        <f>'Oversigt anlægsaktiv'!H477</f>
        <v>MUSKELFYS</v>
      </c>
      <c r="I477" t="str">
        <f>'Oversigt anlægsaktiv'!I477</f>
        <v>-</v>
      </c>
      <c r="J477" t="str">
        <f>'Oversigt anlægsaktiv'!J477</f>
        <v>BT-Q1000X</v>
      </c>
      <c r="K477" t="str">
        <f>'Oversigt anlægsaktiv'!K477</f>
        <v>-</v>
      </c>
      <c r="L477" s="312">
        <f>'Oversigt anlægsaktiv'!L477</f>
        <v>40204</v>
      </c>
      <c r="M477" s="56">
        <f>'Oversigt anlægsaktiv'!M477</f>
        <v>101369.03</v>
      </c>
      <c r="N477" s="56">
        <f>'Oversigt anlægsaktiv'!N477</f>
        <v>0</v>
      </c>
      <c r="O477" s="322" t="str">
        <f t="shared" si="21"/>
        <v>47827</v>
      </c>
      <c r="P477" s="322">
        <f t="shared" si="22"/>
        <v>1</v>
      </c>
      <c r="Q477" s="337" t="str">
        <f t="shared" si="23"/>
        <v>3</v>
      </c>
    </row>
    <row r="478" spans="1:17" x14ac:dyDescent="0.35">
      <c r="A478" s="320" t="str">
        <f>'Oversigt anlægsaktiv'!A478</f>
        <v>47828</v>
      </c>
      <c r="B478" t="str">
        <f>'Oversigt anlægsaktiv'!B478</f>
        <v>Mikroskop</v>
      </c>
      <c r="C478" t="str">
        <f>'Oversigt anlægsaktiv'!C478</f>
        <v>23311</v>
      </c>
      <c r="D478" t="str">
        <f>'Oversigt anlægsaktiv'!D478</f>
        <v>Heidi Grøn Jensen</v>
      </c>
      <c r="E478" t="str">
        <f>'Oversigt anlægsaktiv'!E478</f>
        <v>7 ÅR</v>
      </c>
      <c r="F478" t="str">
        <f>'Oversigt anlægsaktiv'!F478</f>
        <v>30602 Nordcee</v>
      </c>
      <c r="G478" t="str">
        <f>'Oversigt anlægsaktiv'!G478</f>
        <v>Campusvej 55, 5230 Odense M</v>
      </c>
      <c r="H478" t="str">
        <f>'Oversigt anlægsaktiv'!H478</f>
        <v>NordCEE V10-406b-1</v>
      </c>
      <c r="I478" t="str">
        <f>'Oversigt anlægsaktiv'!I478</f>
        <v>LEICA A\S</v>
      </c>
      <c r="J478" t="str">
        <f>'Oversigt anlægsaktiv'!J478</f>
        <v>DM2000</v>
      </c>
      <c r="K478" t="str">
        <f>'Oversigt anlægsaktiv'!K478</f>
        <v>-</v>
      </c>
      <c r="L478" s="312">
        <f>'Oversigt anlægsaktiv'!L478</f>
        <v>40154</v>
      </c>
      <c r="M478" s="56">
        <f>'Oversigt anlægsaktiv'!M478</f>
        <v>237559.75</v>
      </c>
      <c r="N478" s="56">
        <f>'Oversigt anlægsaktiv'!N478</f>
        <v>0</v>
      </c>
      <c r="O478" s="322" t="str">
        <f t="shared" si="21"/>
        <v>47828</v>
      </c>
      <c r="P478" s="322">
        <f t="shared" si="22"/>
        <v>1</v>
      </c>
      <c r="Q478" s="337" t="str">
        <f t="shared" si="23"/>
        <v>7</v>
      </c>
    </row>
    <row r="479" spans="1:17" x14ac:dyDescent="0.35">
      <c r="A479" s="320" t="str">
        <f>'Oversigt anlægsaktiv'!A479</f>
        <v>47829</v>
      </c>
      <c r="B479" t="str">
        <f>'Oversigt anlægsaktiv'!B479</f>
        <v>HPLC-Udstyr</v>
      </c>
      <c r="C479" t="str">
        <f>'Oversigt anlægsaktiv'!C479</f>
        <v>-</v>
      </c>
      <c r="D479" t="str">
        <f>'Oversigt anlægsaktiv'!D479</f>
        <v>Ole Nørregaard Jensen</v>
      </c>
      <c r="E479" t="str">
        <f>'Oversigt anlægsaktiv'!E479</f>
        <v>7 ÅR</v>
      </c>
      <c r="F479" t="str">
        <f>'Oversigt anlægsaktiv'!F479</f>
        <v>31000 Institut for Biokemi og Molekylær Biologi</v>
      </c>
      <c r="G479" t="str">
        <f>'Oversigt anlægsaktiv'!G479</f>
        <v>Campusvej 55, 5230 Odense M</v>
      </c>
      <c r="H479" t="str">
        <f>'Oversigt anlægsaktiv'!H479</f>
        <v>PRG og ONJ</v>
      </c>
      <c r="I479" t="str">
        <f>'Oversigt anlægsaktiv'!I479</f>
        <v>Proxeon Biosystems A\S</v>
      </c>
      <c r="J479" t="str">
        <f>'Oversigt anlægsaktiv'!J479</f>
        <v>Easy nLC100 (E)LC100 NANO</v>
      </c>
      <c r="K479" t="str">
        <f>'Oversigt anlægsaktiv'!K479</f>
        <v>LC-000336</v>
      </c>
      <c r="L479" s="312">
        <f>'Oversigt anlægsaktiv'!L479</f>
        <v>40136</v>
      </c>
      <c r="M479" s="56">
        <f>'Oversigt anlægsaktiv'!M479</f>
        <v>350000</v>
      </c>
      <c r="N479" s="56">
        <f>'Oversigt anlægsaktiv'!N479</f>
        <v>0</v>
      </c>
      <c r="O479" s="322" t="str">
        <f t="shared" si="21"/>
        <v>47829</v>
      </c>
      <c r="P479" s="322">
        <f t="shared" si="22"/>
        <v>0</v>
      </c>
      <c r="Q479" s="337" t="str">
        <f t="shared" si="23"/>
        <v>7</v>
      </c>
    </row>
    <row r="480" spans="1:17" x14ac:dyDescent="0.35">
      <c r="A480" s="320" t="str">
        <f>'Oversigt anlægsaktiv'!A480</f>
        <v>47831</v>
      </c>
      <c r="B480" t="str">
        <f>'Oversigt anlægsaktiv'!B480</f>
        <v>massespektrometer</v>
      </c>
      <c r="C480" t="str">
        <f>'Oversigt anlægsaktiv'!C480</f>
        <v>23875</v>
      </c>
      <c r="D480" t="str">
        <f>'Oversigt anlægsaktiv'!D480</f>
        <v>Bo Thamdrup</v>
      </c>
      <c r="E480" t="str">
        <f>'Oversigt anlægsaktiv'!E480</f>
        <v>7 ÅR</v>
      </c>
      <c r="F480" t="str">
        <f>'Oversigt anlægsaktiv'!F480</f>
        <v>30602 Nordcee</v>
      </c>
      <c r="G480" t="str">
        <f>'Oversigt anlægsaktiv'!G480</f>
        <v>Campusvej 55, 5230 Odense M</v>
      </c>
      <c r="H480" t="str">
        <f>'Oversigt anlægsaktiv'!H480</f>
        <v>V11-409a-1 Apparatrum</v>
      </c>
      <c r="I480" t="str">
        <f>'Oversigt anlægsaktiv'!I480</f>
        <v>THERMO FISHER SCIENTIFIC</v>
      </c>
      <c r="J480" t="str">
        <f>'Oversigt anlægsaktiv'!J480</f>
        <v>MAS 200 R</v>
      </c>
      <c r="K480" t="str">
        <f>'Oversigt anlægsaktiv'!K480</f>
        <v>SN 08402D</v>
      </c>
      <c r="L480" s="312">
        <f>'Oversigt anlægsaktiv'!L480</f>
        <v>40221</v>
      </c>
      <c r="M480" s="56">
        <f>'Oversigt anlægsaktiv'!M480</f>
        <v>1083000</v>
      </c>
      <c r="N480" s="56">
        <f>'Oversigt anlægsaktiv'!N480</f>
        <v>0</v>
      </c>
      <c r="O480" s="322" t="str">
        <f t="shared" si="21"/>
        <v>47831</v>
      </c>
      <c r="P480" s="322">
        <f t="shared" si="22"/>
        <v>1</v>
      </c>
      <c r="Q480" s="337" t="str">
        <f t="shared" si="23"/>
        <v>7</v>
      </c>
    </row>
    <row r="481" spans="1:17" x14ac:dyDescent="0.35">
      <c r="A481" s="320" t="str">
        <f>'Oversigt anlægsaktiv'!A481</f>
        <v>47858</v>
      </c>
      <c r="B481" t="str">
        <f>'Oversigt anlægsaktiv'!B481</f>
        <v>Fluorescnsudstyr</v>
      </c>
      <c r="C481" t="str">
        <f>'Oversigt anlægsaktiv'!C481</f>
        <v>23378</v>
      </c>
      <c r="D481" t="str">
        <f>'Oversigt anlægsaktiv'!D481</f>
        <v>Barbara Guerra</v>
      </c>
      <c r="E481" t="str">
        <f>'Oversigt anlægsaktiv'!E481</f>
        <v>7 ÅR</v>
      </c>
      <c r="F481" t="str">
        <f>'Oversigt anlægsaktiv'!F481</f>
        <v>31000 Institut for Biokemi og Molekylær Biologi</v>
      </c>
      <c r="G481" t="str">
        <f>'Oversigt anlægsaktiv'!G481</f>
        <v>Campusvej 55, 5230 Odense M</v>
      </c>
      <c r="H481" t="str">
        <f>'Oversigt anlægsaktiv'!H481</f>
        <v>BMR: v18-407d-0</v>
      </c>
      <c r="I481" t="str">
        <f>'Oversigt anlægsaktiv'!I481</f>
        <v>FUJI</v>
      </c>
      <c r="J481" t="str">
        <f>'Oversigt anlægsaktiv'!J481</f>
        <v>TYPOON FLA 7000</v>
      </c>
      <c r="K481" t="str">
        <f>'Oversigt anlægsaktiv'!K481</f>
        <v>CZC941533D</v>
      </c>
      <c r="L481" s="312">
        <f>'Oversigt anlægsaktiv'!L481</f>
        <v>40156</v>
      </c>
      <c r="M481" s="56">
        <f>'Oversigt anlægsaktiv'!M481</f>
        <v>409040</v>
      </c>
      <c r="N481" s="56">
        <f>'Oversigt anlægsaktiv'!N481</f>
        <v>0</v>
      </c>
      <c r="O481" s="322" t="str">
        <f t="shared" si="21"/>
        <v>47858</v>
      </c>
      <c r="P481" s="322">
        <f t="shared" si="22"/>
        <v>1</v>
      </c>
      <c r="Q481" s="337" t="str">
        <f t="shared" si="23"/>
        <v>7</v>
      </c>
    </row>
    <row r="482" spans="1:17" x14ac:dyDescent="0.35">
      <c r="A482" s="320" t="str">
        <f>'Oversigt anlægsaktiv'!A482</f>
        <v>47861</v>
      </c>
      <c r="B482" t="str">
        <f>'Oversigt anlægsaktiv'!B482</f>
        <v>Mikroskop</v>
      </c>
      <c r="C482" t="str">
        <f>'Oversigt anlægsaktiv'!C482</f>
        <v>13726</v>
      </c>
      <c r="D482" t="str">
        <f>'Oversigt anlægsaktiv'!D482</f>
        <v>Coen P. H. Elemans</v>
      </c>
      <c r="E482" t="str">
        <f>'Oversigt anlægsaktiv'!E482</f>
        <v>7 ÅR</v>
      </c>
      <c r="F482" t="str">
        <f>'Oversigt anlægsaktiv'!F482</f>
        <v>30607 Lyd og Adfærd</v>
      </c>
      <c r="G482" t="str">
        <f>'Oversigt anlægsaktiv'!G482</f>
        <v>Campusvej 55, 5230 Odense M</v>
      </c>
      <c r="H482" t="str">
        <f>'Oversigt anlægsaktiv'!H482</f>
        <v>NEURO V10-405-0</v>
      </c>
      <c r="I482" t="str">
        <f>'Oversigt anlægsaktiv'!I482</f>
        <v>Leica A/S</v>
      </c>
      <c r="J482" t="str">
        <f>'Oversigt anlægsaktiv'!J482</f>
        <v>M165 FC</v>
      </c>
      <c r="K482" t="str">
        <f>'Oversigt anlægsaktiv'!K482</f>
        <v>5677768</v>
      </c>
      <c r="L482" s="312">
        <f>'Oversigt anlægsaktiv'!L482</f>
        <v>40256</v>
      </c>
      <c r="M482" s="56">
        <f>'Oversigt anlægsaktiv'!M482</f>
        <v>173082.12</v>
      </c>
      <c r="N482" s="56">
        <f>'Oversigt anlægsaktiv'!N482</f>
        <v>0</v>
      </c>
      <c r="O482" s="322" t="str">
        <f t="shared" si="21"/>
        <v>47861</v>
      </c>
      <c r="P482" s="322">
        <f t="shared" si="22"/>
        <v>1</v>
      </c>
      <c r="Q482" s="337" t="str">
        <f t="shared" si="23"/>
        <v>7</v>
      </c>
    </row>
    <row r="483" spans="1:17" x14ac:dyDescent="0.35">
      <c r="A483" s="320" t="str">
        <f>'Oversigt anlægsaktiv'!A483</f>
        <v>47862</v>
      </c>
      <c r="B483" t="str">
        <f>'Oversigt anlægsaktiv'!B483</f>
        <v>Wirebonder</v>
      </c>
      <c r="C483" t="str">
        <f>'Oversigt anlægsaktiv'!C483</f>
        <v>-</v>
      </c>
      <c r="D483" t="str">
        <f>'Oversigt anlægsaktiv'!D483</f>
        <v>Morten Madsen</v>
      </c>
      <c r="E483" t="str">
        <f>'Oversigt anlægsaktiv'!E483</f>
        <v>7 ÅR</v>
      </c>
      <c r="F483" t="str">
        <f>'Oversigt anlægsaktiv'!F483</f>
        <v>44003 SDU Microtechnology</v>
      </c>
      <c r="G483" t="str">
        <f>'Oversigt anlægsaktiv'!G483</f>
        <v>Alsion 2, 6400 Sønderborg</v>
      </c>
      <c r="H483" t="str">
        <f>'Oversigt anlægsaktiv'!H483</f>
        <v>A3-16 OPTIKLAB</v>
      </c>
      <c r="I483" t="str">
        <f>'Oversigt anlægsaktiv'!I483</f>
        <v>Inseto Limited</v>
      </c>
      <c r="J483" t="str">
        <f>'Oversigt anlægsaktiv'!J483</f>
        <v>Wedge &amp; Ball Bonder</v>
      </c>
      <c r="K483" t="str">
        <f>'Oversigt anlægsaktiv'!K483</f>
        <v>-</v>
      </c>
      <c r="L483" s="312">
        <f>'Oversigt anlægsaktiv'!L483</f>
        <v>40275</v>
      </c>
      <c r="M483" s="56">
        <f>'Oversigt anlægsaktiv'!M483</f>
        <v>128732.28</v>
      </c>
      <c r="N483" s="56">
        <f>'Oversigt anlægsaktiv'!N483</f>
        <v>0</v>
      </c>
      <c r="O483" s="322" t="str">
        <f t="shared" si="21"/>
        <v>47862</v>
      </c>
      <c r="P483" s="322">
        <f t="shared" si="22"/>
        <v>0</v>
      </c>
      <c r="Q483" s="337" t="str">
        <f t="shared" si="23"/>
        <v>7</v>
      </c>
    </row>
    <row r="484" spans="1:17" x14ac:dyDescent="0.35">
      <c r="A484" s="320" t="str">
        <f>'Oversigt anlægsaktiv'!A484</f>
        <v>47864</v>
      </c>
      <c r="B484" t="str">
        <f>'Oversigt anlægsaktiv'!B484</f>
        <v>Laser vibrometer</v>
      </c>
      <c r="C484" t="str">
        <f>'Oversigt anlægsaktiv'!C484</f>
        <v>13725</v>
      </c>
      <c r="D484" t="str">
        <f>'Oversigt anlægsaktiv'!D484</f>
        <v>Dina Stær Arengoth</v>
      </c>
      <c r="E484" t="str">
        <f>'Oversigt anlægsaktiv'!E484</f>
        <v>7 ÅR</v>
      </c>
      <c r="F484" t="str">
        <f>'Oversigt anlægsaktiv'!F484</f>
        <v>30607 Lyd og Adfærd</v>
      </c>
      <c r="G484" t="str">
        <f>'Oversigt anlægsaktiv'!G484</f>
        <v>Campusvej 55, 5230 Odense M</v>
      </c>
      <c r="H484" t="str">
        <f>'Oversigt anlægsaktiv'!H484</f>
        <v>NEURO V10-405-0</v>
      </c>
      <c r="I484" t="str">
        <f>'Oversigt anlægsaktiv'!I484</f>
        <v>Polytech. resh.</v>
      </c>
      <c r="J484" t="str">
        <f>'Oversigt anlægsaktiv'!J484</f>
        <v>OFV-5000</v>
      </c>
      <c r="K484" t="str">
        <f>'Oversigt anlægsaktiv'!K484</f>
        <v>-</v>
      </c>
      <c r="L484" s="312">
        <f>'Oversigt anlægsaktiv'!L484</f>
        <v>40239</v>
      </c>
      <c r="M484" s="56">
        <f>'Oversigt anlægsaktiv'!M484</f>
        <v>277635</v>
      </c>
      <c r="N484" s="56">
        <f>'Oversigt anlægsaktiv'!N484</f>
        <v>0</v>
      </c>
      <c r="O484" s="322" t="str">
        <f t="shared" si="21"/>
        <v>47864</v>
      </c>
      <c r="P484" s="322">
        <f t="shared" si="22"/>
        <v>1</v>
      </c>
      <c r="Q484" s="337" t="str">
        <f t="shared" si="23"/>
        <v>7</v>
      </c>
    </row>
    <row r="485" spans="1:17" x14ac:dyDescent="0.35">
      <c r="A485" s="320" t="str">
        <f>'Oversigt anlægsaktiv'!A485</f>
        <v>47883</v>
      </c>
      <c r="B485" t="str">
        <f>'Oversigt anlægsaktiv'!B485</f>
        <v>Frysetørrer</v>
      </c>
      <c r="C485" t="str">
        <f>'Oversigt anlægsaktiv'!C485</f>
        <v>-</v>
      </c>
      <c r="D485" t="str">
        <f>'Oversigt anlægsaktiv'!D485</f>
        <v>Martin Brandl</v>
      </c>
      <c r="E485" t="str">
        <f>'Oversigt anlægsaktiv'!E485</f>
        <v>7 ÅR</v>
      </c>
      <c r="F485" t="str">
        <f>'Oversigt anlægsaktiv'!F485</f>
        <v>30500 Institut for Fysik, Kemi og Farmaci</v>
      </c>
      <c r="G485" t="str">
        <f>'Oversigt anlægsaktiv'!G485</f>
        <v>Campusvej 55, 5230 Odense M</v>
      </c>
      <c r="H485" t="str">
        <f>'Oversigt anlægsaktiv'!H485</f>
        <v>Ø11-504b-0</v>
      </c>
      <c r="I485" t="str">
        <f>'Oversigt anlægsaktiv'!I485</f>
        <v>Christ GMBH</v>
      </c>
      <c r="J485" t="str">
        <f>'Oversigt anlægsaktiv'!J485</f>
        <v>Gamma 2-16 lsc</v>
      </c>
      <c r="K485" t="str">
        <f>'Oversigt anlægsaktiv'!K485</f>
        <v>-</v>
      </c>
      <c r="L485" s="312">
        <f>'Oversigt anlægsaktiv'!L485</f>
        <v>40350</v>
      </c>
      <c r="M485" s="56">
        <f>'Oversigt anlægsaktiv'!M485</f>
        <v>186647</v>
      </c>
      <c r="N485" s="56">
        <f>'Oversigt anlægsaktiv'!N485</f>
        <v>0</v>
      </c>
      <c r="O485" s="322" t="str">
        <f t="shared" si="21"/>
        <v>47883</v>
      </c>
      <c r="P485" s="322">
        <f t="shared" si="22"/>
        <v>0</v>
      </c>
      <c r="Q485" s="337" t="str">
        <f t="shared" si="23"/>
        <v>7</v>
      </c>
    </row>
    <row r="486" spans="1:17" x14ac:dyDescent="0.35">
      <c r="A486" s="320" t="str">
        <f>'Oversigt anlægsaktiv'!A486</f>
        <v>47893</v>
      </c>
      <c r="B486" t="str">
        <f>'Oversigt anlægsaktiv'!B486</f>
        <v>HPLC-Udstyr</v>
      </c>
      <c r="C486" t="str">
        <f>'Oversigt anlægsaktiv'!C486</f>
        <v>-</v>
      </c>
      <c r="D486" t="str">
        <f>'Oversigt anlægsaktiv'!D486</f>
        <v>Jasmin Mecinovic</v>
      </c>
      <c r="E486" t="str">
        <f>'Oversigt anlægsaktiv'!E486</f>
        <v>7 ÅR</v>
      </c>
      <c r="F486" t="str">
        <f>'Oversigt anlægsaktiv'!F486</f>
        <v>30500 Institut for Fysik, Kemi og Farmaci</v>
      </c>
      <c r="G486" t="str">
        <f>'Oversigt anlægsaktiv'!G486</f>
        <v>Campusvej 55, 5230 Odense M</v>
      </c>
      <c r="H486" t="str">
        <f>'Oversigt anlægsaktiv'!H486</f>
        <v>Ø10-503a-1</v>
      </c>
      <c r="I486" t="str">
        <f>'Oversigt anlægsaktiv'!I486</f>
        <v>Dionex</v>
      </c>
      <c r="J486" t="str">
        <f>'Oversigt anlægsaktiv'!J486</f>
        <v>WORKSTATION</v>
      </c>
      <c r="K486" t="str">
        <f>'Oversigt anlægsaktiv'!K486</f>
        <v>GP3200P</v>
      </c>
      <c r="L486" s="312">
        <f>'Oversigt anlægsaktiv'!L486</f>
        <v>40248</v>
      </c>
      <c r="M486" s="56">
        <f>'Oversigt anlægsaktiv'!M486</f>
        <v>148083</v>
      </c>
      <c r="N486" s="56">
        <f>'Oversigt anlægsaktiv'!N486</f>
        <v>0</v>
      </c>
      <c r="O486" s="322" t="str">
        <f t="shared" si="21"/>
        <v>47893</v>
      </c>
      <c r="P486" s="322">
        <f t="shared" si="22"/>
        <v>0</v>
      </c>
      <c r="Q486" s="337" t="str">
        <f t="shared" si="23"/>
        <v>7</v>
      </c>
    </row>
    <row r="487" spans="1:17" x14ac:dyDescent="0.35">
      <c r="A487" s="320" t="str">
        <f>'Oversigt anlægsaktiv'!A487</f>
        <v>47894</v>
      </c>
      <c r="B487" t="str">
        <f>'Oversigt anlægsaktiv'!B487</f>
        <v>Centrifuge</v>
      </c>
      <c r="C487" t="str">
        <f>'Oversigt anlægsaktiv'!C487</f>
        <v>-</v>
      </c>
      <c r="D487" t="str">
        <f>'Oversigt anlægsaktiv'!D487</f>
        <v>Lars Duelund</v>
      </c>
      <c r="E487" t="str">
        <f>'Oversigt anlægsaktiv'!E487</f>
        <v>7 ÅR</v>
      </c>
      <c r="F487" t="str">
        <f>'Oversigt anlægsaktiv'!F487</f>
        <v>42002 SDU Chemical Engineering</v>
      </c>
      <c r="G487" t="str">
        <f>'Oversigt anlægsaktiv'!G487</f>
        <v>Campusvej 55, 5230 Odense M</v>
      </c>
      <c r="H487" t="str">
        <f>'Oversigt anlægsaktiv'!H487</f>
        <v>Ø31-512A-2</v>
      </c>
      <c r="I487" t="str">
        <f>'Oversigt anlægsaktiv'!I487</f>
        <v>LABOFUGE</v>
      </c>
      <c r="J487" t="str">
        <f>'Oversigt anlægsaktiv'!J487</f>
        <v>Scan Speed 40</v>
      </c>
      <c r="K487" t="str">
        <f>'Oversigt anlægsaktiv'!K487</f>
        <v>GVT23509120036</v>
      </c>
      <c r="L487" s="312">
        <f>'Oversigt anlægsaktiv'!L487</f>
        <v>40323</v>
      </c>
      <c r="M487" s="56">
        <f>'Oversigt anlægsaktiv'!M487</f>
        <v>132063.25</v>
      </c>
      <c r="N487" s="56">
        <f>'Oversigt anlægsaktiv'!N487</f>
        <v>0</v>
      </c>
      <c r="O487" s="322" t="str">
        <f t="shared" si="21"/>
        <v>47894</v>
      </c>
      <c r="P487" s="322">
        <f t="shared" si="22"/>
        <v>0</v>
      </c>
      <c r="Q487" s="337" t="str">
        <f t="shared" si="23"/>
        <v>7</v>
      </c>
    </row>
    <row r="488" spans="1:17" x14ac:dyDescent="0.35">
      <c r="A488" s="320" t="str">
        <f>'Oversigt anlægsaktiv'!A488</f>
        <v>47899</v>
      </c>
      <c r="B488" t="str">
        <f>'Oversigt anlægsaktiv'!B488</f>
        <v>Robot</v>
      </c>
      <c r="C488" t="str">
        <f>'Oversigt anlægsaktiv'!C488</f>
        <v>-</v>
      </c>
      <c r="D488" t="str">
        <f>'Oversigt anlægsaktiv'!D488</f>
        <v>Christer Stenby Ejsing</v>
      </c>
      <c r="E488" t="str">
        <f>'Oversigt anlægsaktiv'!E488</f>
        <v>7 ÅR</v>
      </c>
      <c r="F488" t="str">
        <f>'Oversigt anlægsaktiv'!F488</f>
        <v>31000 Institut for Biokemi og Molekylær Biologi</v>
      </c>
      <c r="G488" t="str">
        <f>'Oversigt anlægsaktiv'!G488</f>
        <v>Campusvej 55, 5230 Odense M</v>
      </c>
      <c r="H488" t="str">
        <f>'Oversigt anlægsaktiv'!H488</f>
        <v>LIPID-MS: CSE LAB: V10-508B-1</v>
      </c>
      <c r="I488" t="str">
        <f>'Oversigt anlægsaktiv'!I488</f>
        <v>ADVION BIOSCIENCES</v>
      </c>
      <c r="J488" t="str">
        <f>'Oversigt anlægsaktiv'!J488</f>
        <v>Traversa Nanomate system</v>
      </c>
      <c r="K488" t="str">
        <f>'Oversigt anlægsaktiv'!K488</f>
        <v>TR485</v>
      </c>
      <c r="L488" s="312">
        <f>'Oversigt anlægsaktiv'!L488</f>
        <v>40358</v>
      </c>
      <c r="M488" s="56">
        <f>'Oversigt anlægsaktiv'!M488</f>
        <v>479409</v>
      </c>
      <c r="N488" s="56">
        <f>'Oversigt anlægsaktiv'!N488</f>
        <v>0</v>
      </c>
      <c r="O488" s="322" t="str">
        <f t="shared" si="21"/>
        <v>47899</v>
      </c>
      <c r="P488" s="322">
        <f t="shared" si="22"/>
        <v>0</v>
      </c>
      <c r="Q488" s="337" t="str">
        <f t="shared" si="23"/>
        <v>7</v>
      </c>
    </row>
    <row r="489" spans="1:17" x14ac:dyDescent="0.35">
      <c r="A489" s="320" t="str">
        <f>'Oversigt anlægsaktiv'!A489</f>
        <v>47903</v>
      </c>
      <c r="B489" t="str">
        <f>'Oversigt anlægsaktiv'!B489</f>
        <v>Spektrum Analysator</v>
      </c>
      <c r="C489" t="str">
        <f>'Oversigt anlægsaktiv'!C489</f>
        <v>33019</v>
      </c>
      <c r="D489" t="str">
        <f>'Oversigt anlægsaktiv'!D489</f>
        <v>Adam Cohen Simonsen</v>
      </c>
      <c r="E489" t="str">
        <f>'Oversigt anlægsaktiv'!E489</f>
        <v>7 ÅR</v>
      </c>
      <c r="F489" t="str">
        <f>'Oversigt anlægsaktiv'!F489</f>
        <v>30500 Institut for Fysik, Kemi og Farmaci</v>
      </c>
      <c r="G489" t="str">
        <f>'Oversigt anlægsaktiv'!G489</f>
        <v>Campusvej 55, 5230 Odense M</v>
      </c>
      <c r="H489" t="str">
        <f>'Oversigt anlægsaktiv'!H489</f>
        <v>V10-601-1</v>
      </c>
      <c r="I489" t="str">
        <f>'Oversigt anlægsaktiv'!I489</f>
        <v>ACCURION GMBH</v>
      </c>
      <c r="J489" t="str">
        <f>'Oversigt anlægsaktiv'!J489</f>
        <v>ELLIPSOMETER</v>
      </c>
      <c r="K489" t="str">
        <f>'Oversigt anlægsaktiv'!K489</f>
        <v>-</v>
      </c>
      <c r="L489" s="312">
        <f>'Oversigt anlægsaktiv'!L489</f>
        <v>40359</v>
      </c>
      <c r="M489" s="56">
        <f>'Oversigt anlægsaktiv'!M489</f>
        <v>1291016.3799999999</v>
      </c>
      <c r="N489" s="56">
        <f>'Oversigt anlægsaktiv'!N489</f>
        <v>0</v>
      </c>
      <c r="O489" s="322" t="str">
        <f t="shared" si="21"/>
        <v>47903</v>
      </c>
      <c r="P489" s="322">
        <f t="shared" si="22"/>
        <v>1</v>
      </c>
      <c r="Q489" s="337" t="str">
        <f t="shared" si="23"/>
        <v>7</v>
      </c>
    </row>
    <row r="490" spans="1:17" x14ac:dyDescent="0.35">
      <c r="A490" s="320" t="str">
        <f>'Oversigt anlægsaktiv'!A490</f>
        <v>47905</v>
      </c>
      <c r="B490" t="str">
        <f>'Oversigt anlægsaktiv'!B490</f>
        <v>Analysator-Elektronik/Røntgenapparat</v>
      </c>
      <c r="C490" t="str">
        <f>'Oversigt anlægsaktiv'!C490</f>
        <v>23695</v>
      </c>
      <c r="D490" t="str">
        <f>'Oversigt anlægsaktiv'!D490</f>
        <v>Christine Joy Mckenzie</v>
      </c>
      <c r="E490" t="str">
        <f>'Oversigt anlægsaktiv'!E490</f>
        <v>7 ÅR</v>
      </c>
      <c r="F490" t="str">
        <f>'Oversigt anlægsaktiv'!F490</f>
        <v>30500 Institut for Fysik, Kemi og Farmaci</v>
      </c>
      <c r="G490" t="str">
        <f>'Oversigt anlægsaktiv'!G490</f>
        <v>Campusvej 55, 5230 Odense M</v>
      </c>
      <c r="H490" t="str">
        <f>'Oversigt anlægsaktiv'!H490</f>
        <v>ø9-501b-1</v>
      </c>
      <c r="I490" t="str">
        <f>'Oversigt anlægsaktiv'!I490</f>
        <v>PANALYTICAL</v>
      </c>
      <c r="J490" t="str">
        <f>'Oversigt anlægsaktiv'!J490</f>
        <v>XPERT PRO MPD</v>
      </c>
      <c r="K490" t="str">
        <f>'Oversigt anlægsaktiv'!K490</f>
        <v>200475</v>
      </c>
      <c r="L490" s="312">
        <f>'Oversigt anlægsaktiv'!L490</f>
        <v>40326</v>
      </c>
      <c r="M490" s="56">
        <f>'Oversigt anlægsaktiv'!M490</f>
        <v>1577201.12</v>
      </c>
      <c r="N490" s="56">
        <f>'Oversigt anlægsaktiv'!N490</f>
        <v>0</v>
      </c>
      <c r="O490" s="322" t="str">
        <f t="shared" si="21"/>
        <v>47905</v>
      </c>
      <c r="P490" s="322">
        <f t="shared" si="22"/>
        <v>1</v>
      </c>
      <c r="Q490" s="337" t="str">
        <f t="shared" si="23"/>
        <v>7</v>
      </c>
    </row>
    <row r="491" spans="1:17" x14ac:dyDescent="0.35">
      <c r="A491" s="320" t="str">
        <f>'Oversigt anlægsaktiv'!A491</f>
        <v>47906</v>
      </c>
      <c r="B491" t="str">
        <f>'Oversigt anlægsaktiv'!B491</f>
        <v>Impedance Spektrometer</v>
      </c>
      <c r="C491" t="str">
        <f>'Oversigt anlægsaktiv'!C491</f>
        <v>74057</v>
      </c>
      <c r="D491" t="str">
        <f>'Oversigt anlægsaktiv'!D491</f>
        <v>Jakob Kjelstrup-Hansen</v>
      </c>
      <c r="E491" t="str">
        <f>'Oversigt anlægsaktiv'!E491</f>
        <v>7 ÅR</v>
      </c>
      <c r="F491" t="str">
        <f>'Oversigt anlægsaktiv'!F491</f>
        <v>44002 SDU NanoSyd</v>
      </c>
      <c r="G491" t="str">
        <f>'Oversigt anlægsaktiv'!G491</f>
        <v>Campusvej 55, 5230 Odense M</v>
      </c>
      <c r="H491" t="str">
        <f>'Oversigt anlægsaktiv'!H491</f>
        <v>Ø28-600-1</v>
      </c>
      <c r="I491" t="str">
        <f>'Oversigt anlægsaktiv'!I491</f>
        <v>ZAHNER ELEKTRIK</v>
      </c>
      <c r="J491" t="str">
        <f>'Oversigt anlægsaktiv'!J491</f>
        <v>CIMPS SYSTEM</v>
      </c>
      <c r="K491" t="str">
        <f>'Oversigt anlægsaktiv'!K491</f>
        <v>-</v>
      </c>
      <c r="L491" s="312">
        <f>'Oversigt anlægsaktiv'!L491</f>
        <v>40351</v>
      </c>
      <c r="M491" s="56">
        <f>'Oversigt anlægsaktiv'!M491</f>
        <v>351057.23</v>
      </c>
      <c r="N491" s="56">
        <f>'Oversigt anlægsaktiv'!N491</f>
        <v>0</v>
      </c>
      <c r="O491" s="322" t="str">
        <f t="shared" si="21"/>
        <v>47906</v>
      </c>
      <c r="P491" s="322">
        <f t="shared" si="22"/>
        <v>1</v>
      </c>
      <c r="Q491" s="337" t="str">
        <f t="shared" si="23"/>
        <v>7</v>
      </c>
    </row>
    <row r="492" spans="1:17" x14ac:dyDescent="0.35">
      <c r="A492" s="320" t="str">
        <f>'Oversigt anlægsaktiv'!A492</f>
        <v>47907</v>
      </c>
      <c r="B492" t="str">
        <f>'Oversigt anlægsaktiv'!B492</f>
        <v>Mikroskop - Wedge bonder</v>
      </c>
      <c r="C492" t="str">
        <f>'Oversigt anlægsaktiv'!C492</f>
        <v>-</v>
      </c>
      <c r="D492" t="str">
        <f>'Oversigt anlægsaktiv'!D492</f>
        <v>Torgom Yezekyan</v>
      </c>
      <c r="E492" t="str">
        <f>'Oversigt anlægsaktiv'!E492</f>
        <v>7 ÅR</v>
      </c>
      <c r="F492" t="str">
        <f>'Oversigt anlægsaktiv'!F492</f>
        <v>44004 SDU Nano Optics</v>
      </c>
      <c r="G492" t="str">
        <f>'Oversigt anlægsaktiv'!G492</f>
        <v>Campusvej 55, 5230 Odense M</v>
      </c>
      <c r="H492" t="str">
        <f>'Oversigt anlægsaktiv'!H492</f>
        <v>Ø27-600-1</v>
      </c>
      <c r="I492" t="str">
        <f>'Oversigt anlægsaktiv'!I492</f>
        <v>INSETO</v>
      </c>
      <c r="J492" t="str">
        <f>'Oversigt anlægsaktiv'!J492</f>
        <v>MODEL 4526</v>
      </c>
      <c r="K492" t="str">
        <f>'Oversigt anlægsaktiv'!K492</f>
        <v>-</v>
      </c>
      <c r="L492" s="312">
        <f>'Oversigt anlægsaktiv'!L492</f>
        <v>40423</v>
      </c>
      <c r="M492" s="56">
        <f>'Oversigt anlægsaktiv'!M492</f>
        <v>133369.5</v>
      </c>
      <c r="N492" s="56">
        <f>'Oversigt anlægsaktiv'!N492</f>
        <v>0</v>
      </c>
      <c r="O492" s="322" t="str">
        <f t="shared" si="21"/>
        <v>47907</v>
      </c>
      <c r="P492" s="322">
        <f t="shared" si="22"/>
        <v>0</v>
      </c>
      <c r="Q492" s="337" t="str">
        <f t="shared" si="23"/>
        <v>7</v>
      </c>
    </row>
    <row r="493" spans="1:17" x14ac:dyDescent="0.35">
      <c r="A493" s="320" t="str">
        <f>'Oversigt anlægsaktiv'!A493</f>
        <v>47924</v>
      </c>
      <c r="B493" t="str">
        <f>'Oversigt anlægsaktiv'!B493</f>
        <v>CCD-Kamera</v>
      </c>
      <c r="C493" t="str">
        <f>'Oversigt anlægsaktiv'!C493</f>
        <v>53037</v>
      </c>
      <c r="D493" t="str">
        <f>'Oversigt anlægsaktiv'!D493</f>
        <v>Jonathan Brewer</v>
      </c>
      <c r="E493" t="str">
        <f>'Oversigt anlægsaktiv'!E493</f>
        <v>7 ÅR</v>
      </c>
      <c r="F493" t="str">
        <f>'Oversigt anlægsaktiv'!F493</f>
        <v>30500 Institut for Fysik, Kemi og Farmaci</v>
      </c>
      <c r="G493" t="str">
        <f>'Oversigt anlægsaktiv'!G493</f>
        <v>Campusvej 55, 5230 Odense M</v>
      </c>
      <c r="H493" t="str">
        <f>'Oversigt anlægsaktiv'!H493</f>
        <v>V12-603a-0</v>
      </c>
      <c r="I493" t="str">
        <f>'Oversigt anlægsaktiv'!I493</f>
        <v>ANDOR</v>
      </c>
      <c r="J493" t="str">
        <f>'Oversigt anlægsaktiv'!J493</f>
        <v>IXON 860 EMCCD</v>
      </c>
      <c r="K493" t="str">
        <f>'Oversigt anlægsaktiv'!K493</f>
        <v>-</v>
      </c>
      <c r="L493" s="312">
        <f>'Oversigt anlægsaktiv'!L493</f>
        <v>40426</v>
      </c>
      <c r="M493" s="56">
        <f>'Oversigt anlægsaktiv'!M493</f>
        <v>190817.86</v>
      </c>
      <c r="N493" s="56">
        <f>'Oversigt anlægsaktiv'!N493</f>
        <v>0</v>
      </c>
      <c r="O493" s="322" t="str">
        <f t="shared" si="21"/>
        <v>47924</v>
      </c>
      <c r="P493" s="322">
        <f t="shared" si="22"/>
        <v>1</v>
      </c>
      <c r="Q493" s="337" t="str">
        <f t="shared" si="23"/>
        <v>7</v>
      </c>
    </row>
    <row r="494" spans="1:17" x14ac:dyDescent="0.35">
      <c r="A494" s="320" t="str">
        <f>'Oversigt anlægsaktiv'!A494</f>
        <v>47925</v>
      </c>
      <c r="B494" t="str">
        <f>'Oversigt anlægsaktiv'!B494</f>
        <v>Mikroskop</v>
      </c>
      <c r="C494" t="str">
        <f>'Oversigt anlægsaktiv'!C494</f>
        <v>53037</v>
      </c>
      <c r="D494" t="str">
        <f>'Oversigt anlægsaktiv'!D494</f>
        <v>Jonathan Brewer</v>
      </c>
      <c r="E494" t="str">
        <f>'Oversigt anlægsaktiv'!E494</f>
        <v>7 ÅR</v>
      </c>
      <c r="F494" t="str">
        <f>'Oversigt anlægsaktiv'!F494</f>
        <v>30500 Institut for Fysik, Kemi og Farmaci</v>
      </c>
      <c r="G494" t="str">
        <f>'Oversigt anlægsaktiv'!G494</f>
        <v>Campusvej 55, 5230 Odense M</v>
      </c>
      <c r="H494" t="str">
        <f>'Oversigt anlægsaktiv'!H494</f>
        <v>på gangen</v>
      </c>
      <c r="I494" t="str">
        <f>'Oversigt anlægsaktiv'!I494</f>
        <v>Andor Technology</v>
      </c>
      <c r="J494" t="str">
        <f>'Oversigt anlægsaktiv'!J494</f>
        <v>LC - 501A LASER MODUL</v>
      </c>
      <c r="K494" t="str">
        <f>'Oversigt anlægsaktiv'!K494</f>
        <v>-</v>
      </c>
      <c r="L494" s="312">
        <f>'Oversigt anlægsaktiv'!L494</f>
        <v>40459</v>
      </c>
      <c r="M494" s="56">
        <f>'Oversigt anlægsaktiv'!M494</f>
        <v>1322763.78</v>
      </c>
      <c r="N494" s="56">
        <f>'Oversigt anlægsaktiv'!N494</f>
        <v>0</v>
      </c>
      <c r="O494" s="322" t="str">
        <f t="shared" si="21"/>
        <v>47925</v>
      </c>
      <c r="P494" s="322">
        <f t="shared" si="22"/>
        <v>1</v>
      </c>
      <c r="Q494" s="337" t="str">
        <f t="shared" si="23"/>
        <v>7</v>
      </c>
    </row>
    <row r="495" spans="1:17" x14ac:dyDescent="0.35">
      <c r="A495" s="320" t="str">
        <f>'Oversigt anlægsaktiv'!A495</f>
        <v>47926</v>
      </c>
      <c r="B495" t="str">
        <f>'Oversigt anlægsaktiv'!B495</f>
        <v>Reoler</v>
      </c>
      <c r="C495" t="str">
        <f>'Oversigt anlægsaktiv'!C495</f>
        <v>-</v>
      </c>
      <c r="D495" t="str">
        <f>'Oversigt anlægsaktiv'!D495</f>
        <v>Jesper Stæhr</v>
      </c>
      <c r="E495" t="str">
        <f>'Oversigt anlægsaktiv'!E495</f>
        <v>7 ÅR</v>
      </c>
      <c r="F495" t="str">
        <f>'Oversigt anlægsaktiv'!F495</f>
        <v>19500 Biomedicinsk Laboratorium</v>
      </c>
      <c r="G495" t="str">
        <f>'Oversigt anlægsaktiv'!G495</f>
        <v>Campusvej 55, 5230 Odense M</v>
      </c>
      <c r="H495" t="str">
        <f>'Oversigt anlægsaktiv'!H495</f>
        <v>45,1 kælder (musestald)</v>
      </c>
      <c r="I495" t="str">
        <f>'Oversigt anlægsaktiv'!I495</f>
        <v>SCANBUR BK</v>
      </c>
      <c r="J495" t="str">
        <f>'Oversigt anlægsaktiv'!J495</f>
        <v>SEALSAFE PLUS</v>
      </c>
      <c r="K495" t="str">
        <f>'Oversigt anlægsaktiv'!K495</f>
        <v>1000154</v>
      </c>
      <c r="L495" s="312">
        <f>'Oversigt anlægsaktiv'!L495</f>
        <v>40443</v>
      </c>
      <c r="M495" s="56">
        <f>'Oversigt anlægsaktiv'!M495</f>
        <v>547296.11</v>
      </c>
      <c r="N495" s="56">
        <f>'Oversigt anlægsaktiv'!N495</f>
        <v>0</v>
      </c>
      <c r="O495" s="322" t="str">
        <f t="shared" si="21"/>
        <v>47926</v>
      </c>
      <c r="P495" s="322">
        <f t="shared" si="22"/>
        <v>0</v>
      </c>
      <c r="Q495" s="337" t="str">
        <f t="shared" si="23"/>
        <v>7</v>
      </c>
    </row>
    <row r="496" spans="1:17" x14ac:dyDescent="0.35">
      <c r="A496" s="320" t="str">
        <f>'Oversigt anlægsaktiv'!A496</f>
        <v>47927</v>
      </c>
      <c r="B496" t="str">
        <f>'Oversigt anlægsaktiv'!B496</f>
        <v>HPLC-UDSTYR</v>
      </c>
      <c r="C496" t="str">
        <f>'Oversigt anlægsaktiv'!C496</f>
        <v>21228</v>
      </c>
      <c r="D496" t="str">
        <f>'Oversigt anlægsaktiv'!D496</f>
        <v>Flemming Nielsen</v>
      </c>
      <c r="E496" t="str">
        <f>'Oversigt anlægsaktiv'!E496</f>
        <v>7 ÅR</v>
      </c>
      <c r="F496" t="str">
        <f>'Oversigt anlægsaktiv'!F496</f>
        <v>10304 Klinisk farmakologi, farmaci og Miljømedicin</v>
      </c>
      <c r="G496" t="str">
        <f>'Oversigt anlægsaktiv'!G496</f>
        <v>Campusvej 55, 5230 Odense M</v>
      </c>
      <c r="H496" t="str">
        <f>'Oversigt anlægsaktiv'!H496</f>
        <v>V17-812d-2</v>
      </c>
      <c r="I496" t="str">
        <f>'Oversigt anlægsaktiv'!I496</f>
        <v>PAL SYSTEMS</v>
      </c>
      <c r="J496" t="str">
        <f>'Oversigt anlægsaktiv'!J496</f>
        <v>PAL WASH STATION</v>
      </c>
      <c r="K496" t="str">
        <f>'Oversigt anlægsaktiv'!K496</f>
        <v>-</v>
      </c>
      <c r="L496" s="312">
        <f>'Oversigt anlægsaktiv'!L496</f>
        <v>40455</v>
      </c>
      <c r="M496" s="56">
        <f>'Oversigt anlægsaktiv'!M496</f>
        <v>200000</v>
      </c>
      <c r="N496" s="56">
        <f>'Oversigt anlægsaktiv'!N496</f>
        <v>0</v>
      </c>
      <c r="O496" s="322" t="str">
        <f t="shared" si="21"/>
        <v>47927</v>
      </c>
      <c r="P496" s="322">
        <f t="shared" si="22"/>
        <v>1</v>
      </c>
      <c r="Q496" s="337" t="str">
        <f t="shared" si="23"/>
        <v>7</v>
      </c>
    </row>
    <row r="497" spans="1:17" x14ac:dyDescent="0.35">
      <c r="A497" s="320" t="str">
        <f>'Oversigt anlægsaktiv'!A497</f>
        <v>47928</v>
      </c>
      <c r="B497" t="str">
        <f>'Oversigt anlægsaktiv'!B497</f>
        <v>Måleudstyr-Partikler</v>
      </c>
      <c r="C497" t="str">
        <f>'Oversigt anlægsaktiv'!C497</f>
        <v>-</v>
      </c>
      <c r="D497" t="str">
        <f>'Oversigt anlægsaktiv'!D497</f>
        <v>Annette Bauer-Brandl</v>
      </c>
      <c r="E497" t="str">
        <f>'Oversigt anlægsaktiv'!E497</f>
        <v>7 ÅR</v>
      </c>
      <c r="F497" t="str">
        <f>'Oversigt anlægsaktiv'!F497</f>
        <v>30500 Institut for Fysik, Kemi og Farmaci</v>
      </c>
      <c r="G497" t="str">
        <f>'Oversigt anlægsaktiv'!G497</f>
        <v>Campusvej 55, 5230 Odense M</v>
      </c>
      <c r="H497" t="str">
        <f>'Oversigt anlægsaktiv'!H497</f>
        <v>ø11-505-0</v>
      </c>
      <c r="I497" t="str">
        <f>'Oversigt anlægsaktiv'!I497</f>
        <v>Anasysta ek</v>
      </c>
      <c r="J497" t="str">
        <f>'Oversigt anlægsaktiv'!J497</f>
        <v>Accusizer 780 SIS</v>
      </c>
      <c r="K497" t="str">
        <f>'Oversigt anlægsaktiv'!K497</f>
        <v>0207S02</v>
      </c>
      <c r="L497" s="312">
        <f>'Oversigt anlægsaktiv'!L497</f>
        <v>40451</v>
      </c>
      <c r="M497" s="56">
        <f>'Oversigt anlægsaktiv'!M497</f>
        <v>107299.04</v>
      </c>
      <c r="N497" s="56">
        <f>'Oversigt anlægsaktiv'!N497</f>
        <v>0</v>
      </c>
      <c r="O497" s="322" t="str">
        <f t="shared" si="21"/>
        <v>47928</v>
      </c>
      <c r="P497" s="322">
        <f t="shared" si="22"/>
        <v>0</v>
      </c>
      <c r="Q497" s="337" t="str">
        <f t="shared" si="23"/>
        <v>7</v>
      </c>
    </row>
    <row r="498" spans="1:17" x14ac:dyDescent="0.35">
      <c r="A498" s="320" t="str">
        <f>'Oversigt anlægsaktiv'!A498</f>
        <v>47943</v>
      </c>
      <c r="B498" t="str">
        <f>'Oversigt anlægsaktiv'!B498</f>
        <v>Inventar</v>
      </c>
      <c r="C498" t="str">
        <f>'Oversigt anlægsaktiv'!C498</f>
        <v>-</v>
      </c>
      <c r="D498" t="str">
        <f>'Oversigt anlægsaktiv'!D498</f>
        <v>Thomas Kromann Jacobsen</v>
      </c>
      <c r="E498" t="str">
        <f>'Oversigt anlægsaktiv'!E498</f>
        <v>10 ÅR</v>
      </c>
      <c r="F498" t="str">
        <f>'Oversigt anlægsaktiv'!F498</f>
        <v>90400 Teknisk Service</v>
      </c>
      <c r="G498" t="str">
        <f>'Oversigt anlægsaktiv'!G498</f>
        <v>Campusvej 55, 5230 Odense M</v>
      </c>
      <c r="H498" t="str">
        <f>'Oversigt anlægsaktiv'!H498</f>
        <v>Campus Odense</v>
      </c>
      <c r="I498" t="str">
        <f>'Oversigt anlægsaktiv'!I498</f>
        <v>Constructor</v>
      </c>
      <c r="J498" t="str">
        <f>'Oversigt anlægsaktiv'!J498</f>
        <v>Mobilreol</v>
      </c>
      <c r="K498" t="str">
        <f>'Oversigt anlægsaktiv'!K498</f>
        <v>-</v>
      </c>
      <c r="L498" s="312">
        <f>'Oversigt anlægsaktiv'!L498</f>
        <v>40448</v>
      </c>
      <c r="M498" s="56">
        <f>'Oversigt anlægsaktiv'!M498</f>
        <v>749074</v>
      </c>
      <c r="N498" s="56">
        <f>'Oversigt anlægsaktiv'!N498</f>
        <v>0</v>
      </c>
      <c r="O498" s="322" t="str">
        <f t="shared" si="21"/>
        <v>47943</v>
      </c>
      <c r="P498" s="322">
        <f t="shared" si="22"/>
        <v>0</v>
      </c>
      <c r="Q498" s="337" t="str">
        <f t="shared" si="23"/>
        <v>10</v>
      </c>
    </row>
    <row r="499" spans="1:17" x14ac:dyDescent="0.35">
      <c r="A499" s="320" t="str">
        <f>'Oversigt anlægsaktiv'!A499</f>
        <v>47944</v>
      </c>
      <c r="B499" t="str">
        <f>'Oversigt anlægsaktiv'!B499</f>
        <v>Gas-blandeapparat</v>
      </c>
      <c r="C499" t="str">
        <f>'Oversigt anlægsaktiv'!C499</f>
        <v>74703+74714</v>
      </c>
      <c r="D499" t="str">
        <f>'Oversigt anlægsaktiv'!D499</f>
        <v>Mogens Petersen</v>
      </c>
      <c r="E499" t="str">
        <f>'Oversigt anlægsaktiv'!E499</f>
        <v>20 ÅR</v>
      </c>
      <c r="F499" t="str">
        <f>'Oversigt anlægsaktiv'!F499</f>
        <v>44003 SDU Microtechnology</v>
      </c>
      <c r="G499" t="str">
        <f>'Oversigt anlægsaktiv'!G499</f>
        <v>Alsion 2, 6400 Sønderborg</v>
      </c>
      <c r="H499" t="str">
        <f>'Oversigt anlægsaktiv'!H499</f>
        <v>H1-07 Cleanroom</v>
      </c>
      <c r="I499" t="str">
        <f>'Oversigt anlægsaktiv'!I499</f>
        <v>Yara Industrial A/S</v>
      </c>
      <c r="J499" t="str">
        <f>'Oversigt anlægsaktiv'!J499</f>
        <v>ICP</v>
      </c>
      <c r="K499" t="str">
        <f>'Oversigt anlægsaktiv'!K499</f>
        <v>-</v>
      </c>
      <c r="L499" s="312">
        <f>'Oversigt anlægsaktiv'!L499</f>
        <v>39450</v>
      </c>
      <c r="M499" s="56">
        <f>'Oversigt anlægsaktiv'!M499</f>
        <v>1150790</v>
      </c>
      <c r="N499" s="56">
        <f>'Oversigt anlægsaktiv'!N499</f>
        <v>100694.10000000009</v>
      </c>
      <c r="O499" s="322" t="str">
        <f t="shared" si="21"/>
        <v>47944</v>
      </c>
      <c r="P499" s="322">
        <f t="shared" si="22"/>
        <v>1</v>
      </c>
      <c r="Q499" s="337" t="str">
        <f t="shared" si="23"/>
        <v>20</v>
      </c>
    </row>
    <row r="500" spans="1:17" x14ac:dyDescent="0.35">
      <c r="A500" s="320" t="str">
        <f>'Oversigt anlægsaktiv'!A500</f>
        <v>47947</v>
      </c>
      <c r="B500" t="str">
        <f>'Oversigt anlægsaktiv'!B500</f>
        <v>Tørreanlæg / spraytørre</v>
      </c>
      <c r="C500" t="str">
        <f>'Oversigt anlægsaktiv'!C500</f>
        <v>-</v>
      </c>
      <c r="D500" t="str">
        <f>'Oversigt anlægsaktiv'!D500</f>
        <v>Martin Brandl</v>
      </c>
      <c r="E500" t="str">
        <f>'Oversigt anlægsaktiv'!E500</f>
        <v>7 ÅR</v>
      </c>
      <c r="F500" t="str">
        <f>'Oversigt anlægsaktiv'!F500</f>
        <v>30500 Institut for Fysik, Kemi og Farmaci</v>
      </c>
      <c r="G500" t="str">
        <f>'Oversigt anlægsaktiv'!G500</f>
        <v>Campusvej 55, 5230 Odense M</v>
      </c>
      <c r="H500" t="str">
        <f>'Oversigt anlægsaktiv'!H500</f>
        <v>Ø11-504b-0</v>
      </c>
      <c r="I500" t="str">
        <f>'Oversigt anlægsaktiv'!I500</f>
        <v>Holm og Halby</v>
      </c>
      <c r="J500" t="str">
        <f>'Oversigt anlægsaktiv'!J500</f>
        <v>B-90</v>
      </c>
      <c r="K500" t="str">
        <f>'Oversigt anlægsaktiv'!K500</f>
        <v>-</v>
      </c>
      <c r="L500" s="312">
        <f>'Oversigt anlægsaktiv'!L500</f>
        <v>40479</v>
      </c>
      <c r="M500" s="56">
        <f>'Oversigt anlægsaktiv'!M500</f>
        <v>250864</v>
      </c>
      <c r="N500" s="56">
        <f>'Oversigt anlægsaktiv'!N500</f>
        <v>0</v>
      </c>
      <c r="O500" s="322" t="str">
        <f t="shared" si="21"/>
        <v>47947</v>
      </c>
      <c r="P500" s="322">
        <f t="shared" si="22"/>
        <v>0</v>
      </c>
      <c r="Q500" s="337" t="str">
        <f t="shared" si="23"/>
        <v>7</v>
      </c>
    </row>
    <row r="501" spans="1:17" x14ac:dyDescent="0.35">
      <c r="A501" s="320" t="str">
        <f>'Oversigt anlægsaktiv'!A501</f>
        <v>47948</v>
      </c>
      <c r="B501" t="str">
        <f>'Oversigt anlægsaktiv'!B501</f>
        <v>Spektrofotometer tilbehør (kamera)</v>
      </c>
      <c r="C501" t="str">
        <f>'Oversigt anlægsaktiv'!C501</f>
        <v>53037</v>
      </c>
      <c r="D501" t="str">
        <f>'Oversigt anlægsaktiv'!D501</f>
        <v>Jonathan Brewer</v>
      </c>
      <c r="E501" t="str">
        <f>'Oversigt anlægsaktiv'!E501</f>
        <v>7 ÅR</v>
      </c>
      <c r="F501" t="str">
        <f>'Oversigt anlægsaktiv'!F501</f>
        <v>30500 Institut for Fysik, Kemi og Farmaci</v>
      </c>
      <c r="G501" t="str">
        <f>'Oversigt anlægsaktiv'!G501</f>
        <v>Campusvej 55, 5230 Odense M</v>
      </c>
      <c r="H501" t="str">
        <f>'Oversigt anlægsaktiv'!H501</f>
        <v>V10-602a-0</v>
      </c>
      <c r="I501" t="str">
        <f>'Oversigt anlægsaktiv'!I501</f>
        <v>Azpect Photonica AB</v>
      </c>
      <c r="J501" t="str">
        <f>'Oversigt anlægsaktiv'!J501</f>
        <v>IXON+ DU885</v>
      </c>
      <c r="K501" t="str">
        <f>'Oversigt anlægsaktiv'!K501</f>
        <v>-</v>
      </c>
      <c r="L501" s="312">
        <f>'Oversigt anlægsaktiv'!L501</f>
        <v>40461</v>
      </c>
      <c r="M501" s="56">
        <f>'Oversigt anlægsaktiv'!M501</f>
        <v>148921.62</v>
      </c>
      <c r="N501" s="56">
        <f>'Oversigt anlægsaktiv'!N501</f>
        <v>0</v>
      </c>
      <c r="O501" s="322" t="str">
        <f t="shared" si="21"/>
        <v>47948</v>
      </c>
      <c r="P501" s="322">
        <f t="shared" si="22"/>
        <v>1</v>
      </c>
      <c r="Q501" s="337" t="str">
        <f t="shared" si="23"/>
        <v>7</v>
      </c>
    </row>
    <row r="502" spans="1:17" x14ac:dyDescent="0.35">
      <c r="A502" s="320" t="str">
        <f>'Oversigt anlægsaktiv'!A502</f>
        <v>47950</v>
      </c>
      <c r="B502" t="str">
        <f>'Oversigt anlægsaktiv'!B502</f>
        <v>Laser-spektrumanalysator</v>
      </c>
      <c r="C502" t="str">
        <f>'Oversigt anlægsaktiv'!C502</f>
        <v>53037</v>
      </c>
      <c r="D502" t="str">
        <f>'Oversigt anlægsaktiv'!D502</f>
        <v>Jonathan Brewer</v>
      </c>
      <c r="E502" t="str">
        <f>'Oversigt anlægsaktiv'!E502</f>
        <v>7 ÅR</v>
      </c>
      <c r="F502" t="str">
        <f>'Oversigt anlægsaktiv'!F502</f>
        <v>30500 Institut for Fysik, Kemi og Farmaci</v>
      </c>
      <c r="G502" t="str">
        <f>'Oversigt anlægsaktiv'!G502</f>
        <v>Campusvej 55, 5230 Odense M</v>
      </c>
      <c r="H502" t="str">
        <f>'Oversigt anlægsaktiv'!H502</f>
        <v>V12-603a-0</v>
      </c>
      <c r="I502" t="str">
        <f>'Oversigt anlægsaktiv'!I502</f>
        <v>-</v>
      </c>
      <c r="J502" t="str">
        <f>'Oversigt anlægsaktiv'!J502</f>
        <v>Saphire Oscillator</v>
      </c>
      <c r="K502" t="str">
        <f>'Oversigt anlægsaktiv'!K502</f>
        <v>4744</v>
      </c>
      <c r="L502" s="312">
        <f>'Oversigt anlægsaktiv'!L502</f>
        <v>40458</v>
      </c>
      <c r="M502" s="56">
        <f>'Oversigt anlægsaktiv'!M502</f>
        <v>795094.97</v>
      </c>
      <c r="N502" s="56">
        <f>'Oversigt anlægsaktiv'!N502</f>
        <v>0</v>
      </c>
      <c r="O502" s="322" t="str">
        <f t="shared" si="21"/>
        <v>47950</v>
      </c>
      <c r="P502" s="322">
        <f t="shared" si="22"/>
        <v>1</v>
      </c>
      <c r="Q502" s="337" t="str">
        <f t="shared" si="23"/>
        <v>7</v>
      </c>
    </row>
    <row r="503" spans="1:17" x14ac:dyDescent="0.35">
      <c r="A503" s="320" t="str">
        <f>'Oversigt anlægsaktiv'!A503</f>
        <v>47951</v>
      </c>
      <c r="B503" t="str">
        <f>'Oversigt anlægsaktiv'!B503</f>
        <v>Bord</v>
      </c>
      <c r="C503" t="str">
        <f>'Oversigt anlægsaktiv'!C503</f>
        <v>53037</v>
      </c>
      <c r="D503" t="str">
        <f>'Oversigt anlægsaktiv'!D503</f>
        <v>Jonathan Brewer</v>
      </c>
      <c r="E503" t="str">
        <f>'Oversigt anlægsaktiv'!E503</f>
        <v>7 ÅR</v>
      </c>
      <c r="F503" t="str">
        <f>'Oversigt anlægsaktiv'!F503</f>
        <v>30500 Institut for Fysik, Kemi og Farmaci</v>
      </c>
      <c r="G503" t="str">
        <f>'Oversigt anlægsaktiv'!G503</f>
        <v>Campusvej 55, 5230 Odense M</v>
      </c>
      <c r="H503" t="str">
        <f>'Oversigt anlægsaktiv'!H503</f>
        <v>Udlånt til MCI - Sønderborg</v>
      </c>
      <c r="I503" t="str">
        <f>'Oversigt anlægsaktiv'!I503</f>
        <v>Thorlabs Sweden A/S</v>
      </c>
      <c r="J503" t="str">
        <f>'Oversigt anlægsaktiv'!J503</f>
        <v>Optical Tabels</v>
      </c>
      <c r="K503" t="str">
        <f>'Oversigt anlægsaktiv'!K503</f>
        <v>08498</v>
      </c>
      <c r="L503" s="312">
        <f>'Oversigt anlægsaktiv'!L503</f>
        <v>40389</v>
      </c>
      <c r="M503" s="56">
        <f>'Oversigt anlægsaktiv'!M503</f>
        <v>122926.21</v>
      </c>
      <c r="N503" s="56">
        <f>'Oversigt anlægsaktiv'!N503</f>
        <v>0</v>
      </c>
      <c r="O503" s="322" t="str">
        <f t="shared" si="21"/>
        <v>47951</v>
      </c>
      <c r="P503" s="322">
        <f t="shared" si="22"/>
        <v>1</v>
      </c>
      <c r="Q503" s="337" t="str">
        <f t="shared" si="23"/>
        <v>7</v>
      </c>
    </row>
    <row r="504" spans="1:17" x14ac:dyDescent="0.35">
      <c r="A504" s="320" t="str">
        <f>'Oversigt anlægsaktiv'!A504</f>
        <v>47958</v>
      </c>
      <c r="B504" t="str">
        <f>'Oversigt anlægsaktiv'!B504</f>
        <v>Flurometer</v>
      </c>
      <c r="C504" t="str">
        <f>'Oversigt anlægsaktiv'!C504</f>
        <v>23205</v>
      </c>
      <c r="D504" t="str">
        <f>'Oversigt anlægsaktiv'!D504</f>
        <v>Magnus Wahlberg</v>
      </c>
      <c r="E504" t="str">
        <f>'Oversigt anlægsaktiv'!E504</f>
        <v>7 ÅR</v>
      </c>
      <c r="F504" t="str">
        <f>'Oversigt anlægsaktiv'!F504</f>
        <v>30600 Biologisk Institut</v>
      </c>
      <c r="G504" t="str">
        <f>'Oversigt anlægsaktiv'!G504</f>
        <v>Hindsholmvej 11, 5300 Kerteminde</v>
      </c>
      <c r="H504" t="str">
        <f>'Oversigt anlægsaktiv'!H504</f>
        <v>Hindsholmvej</v>
      </c>
      <c r="I504" t="str">
        <f>'Oversigt anlægsaktiv'!I504</f>
        <v>-</v>
      </c>
      <c r="J504" t="str">
        <f>'Oversigt anlægsaktiv'!J504</f>
        <v>Field</v>
      </c>
      <c r="K504" t="str">
        <f>'Oversigt anlægsaktiv'!K504</f>
        <v>-</v>
      </c>
      <c r="L504" s="312">
        <f>'Oversigt anlægsaktiv'!L504</f>
        <v>40520</v>
      </c>
      <c r="M504" s="56">
        <f>'Oversigt anlægsaktiv'!M504</f>
        <v>102976</v>
      </c>
      <c r="N504" s="56">
        <f>'Oversigt anlægsaktiv'!N504</f>
        <v>0</v>
      </c>
      <c r="O504" s="322" t="str">
        <f t="shared" si="21"/>
        <v>47958</v>
      </c>
      <c r="P504" s="322">
        <f t="shared" si="22"/>
        <v>1</v>
      </c>
      <c r="Q504" s="337" t="str">
        <f t="shared" si="23"/>
        <v>7</v>
      </c>
    </row>
    <row r="505" spans="1:17" x14ac:dyDescent="0.35">
      <c r="A505" s="320" t="str">
        <f>'Oversigt anlægsaktiv'!A505</f>
        <v>47959</v>
      </c>
      <c r="B505" t="str">
        <f>'Oversigt anlægsaktiv'!B505</f>
        <v>Radioaktivitetsdetektor</v>
      </c>
      <c r="C505" t="str">
        <f>'Oversigt anlægsaktiv'!C505</f>
        <v>23794</v>
      </c>
      <c r="D505" t="str">
        <f>'Oversigt anlægsaktiv'!D505</f>
        <v>Marianne Holmer</v>
      </c>
      <c r="E505" t="str">
        <f>'Oversigt anlægsaktiv'!E505</f>
        <v>7 ÅR</v>
      </c>
      <c r="F505" t="str">
        <f>'Oversigt anlægsaktiv'!F505</f>
        <v>30602 Nordcee</v>
      </c>
      <c r="G505" t="str">
        <f>'Oversigt anlægsaktiv'!G505</f>
        <v>Campusvej 55, 5230 Odense M</v>
      </c>
      <c r="H505" t="str">
        <f>'Oversigt anlægsaktiv'!H505</f>
        <v>V11-504b-2</v>
      </c>
      <c r="I505" t="str">
        <f>'Oversigt anlægsaktiv'!I505</f>
        <v>Perkin-Elmer</v>
      </c>
      <c r="J505" t="str">
        <f>'Oversigt anlægsaktiv'!J505</f>
        <v>TRI-CARB 2910 TR</v>
      </c>
      <c r="K505" t="str">
        <f>'Oversigt anlægsaktiv'!K505</f>
        <v>-</v>
      </c>
      <c r="L505" s="312">
        <f>'Oversigt anlægsaktiv'!L505</f>
        <v>40500</v>
      </c>
      <c r="M505" s="56">
        <f>'Oversigt anlægsaktiv'!M505</f>
        <v>314008</v>
      </c>
      <c r="N505" s="56">
        <f>'Oversigt anlægsaktiv'!N505</f>
        <v>0</v>
      </c>
      <c r="O505" s="322" t="str">
        <f t="shared" si="21"/>
        <v>47959</v>
      </c>
      <c r="P505" s="322">
        <f t="shared" si="22"/>
        <v>1</v>
      </c>
      <c r="Q505" s="337" t="str">
        <f t="shared" si="23"/>
        <v>7</v>
      </c>
    </row>
    <row r="506" spans="1:17" x14ac:dyDescent="0.35">
      <c r="A506" s="320" t="str">
        <f>'Oversigt anlægsaktiv'!A506</f>
        <v>47960</v>
      </c>
      <c r="B506" t="str">
        <f>'Oversigt anlægsaktiv'!B506</f>
        <v>Scintillationstæller</v>
      </c>
      <c r="C506" t="str">
        <f>'Oversigt anlægsaktiv'!C506</f>
        <v>13564</v>
      </c>
      <c r="D506" t="str">
        <f>'Oversigt anlægsaktiv'!D506</f>
        <v>Barbara Guerra</v>
      </c>
      <c r="E506" t="str">
        <f>'Oversigt anlægsaktiv'!E506</f>
        <v>7 ÅR</v>
      </c>
      <c r="F506" t="str">
        <f>'Oversigt anlægsaktiv'!F506</f>
        <v>31000 Institut for Biokemi og Molekylær Biologi</v>
      </c>
      <c r="G506" t="str">
        <f>'Oversigt anlægsaktiv'!G506</f>
        <v>Campusvej 55, 5230 Odense M</v>
      </c>
      <c r="H506" t="str">
        <f>'Oversigt anlægsaktiv'!H506</f>
        <v>BMR: v16-407-1</v>
      </c>
      <c r="I506" t="str">
        <f>'Oversigt anlægsaktiv'!I506</f>
        <v>Perkin-Elmer</v>
      </c>
      <c r="J506" t="str">
        <f>'Oversigt anlægsaktiv'!J506</f>
        <v>MICROBETA2</v>
      </c>
      <c r="K506" t="str">
        <f>'Oversigt anlægsaktiv'!K506</f>
        <v>DG11107085</v>
      </c>
      <c r="L506" s="312">
        <f>'Oversigt anlægsaktiv'!L506</f>
        <v>40515</v>
      </c>
      <c r="M506" s="56">
        <f>'Oversigt anlægsaktiv'!M506</f>
        <v>224310</v>
      </c>
      <c r="N506" s="56">
        <f>'Oversigt anlægsaktiv'!N506</f>
        <v>0</v>
      </c>
      <c r="O506" s="322" t="str">
        <f t="shared" si="21"/>
        <v>47960</v>
      </c>
      <c r="P506" s="322">
        <f t="shared" si="22"/>
        <v>1</v>
      </c>
      <c r="Q506" s="337" t="str">
        <f t="shared" si="23"/>
        <v>7</v>
      </c>
    </row>
    <row r="507" spans="1:17" x14ac:dyDescent="0.35">
      <c r="A507" s="320" t="str">
        <f>'Oversigt anlægsaktiv'!A507</f>
        <v>47961</v>
      </c>
      <c r="B507" t="str">
        <f>'Oversigt anlægsaktiv'!B507</f>
        <v>HPLC-udstyr (Ultimate 2)</v>
      </c>
      <c r="C507" t="str">
        <f>'Oversigt anlægsaktiv'!C507</f>
        <v>61412</v>
      </c>
      <c r="D507" t="str">
        <f>'Oversigt anlægsaktiv'!D507</f>
        <v>Lars Duelund</v>
      </c>
      <c r="E507" t="str">
        <f>'Oversigt anlægsaktiv'!E507</f>
        <v>7 ÅR</v>
      </c>
      <c r="F507" t="str">
        <f>'Oversigt anlægsaktiv'!F507</f>
        <v>42001 Institutsekretariat, IGT</v>
      </c>
      <c r="G507" t="str">
        <f>'Oversigt anlægsaktiv'!G507</f>
        <v>Campusvej 55, 5230 Odense M</v>
      </c>
      <c r="H507" t="str">
        <f>'Oversigt anlægsaktiv'!H507</f>
        <v>Ø31-512-2</v>
      </c>
      <c r="I507" t="str">
        <f>'Oversigt anlægsaktiv'!I507</f>
        <v>Dionex Denmark A/S</v>
      </c>
      <c r="J507" t="str">
        <f>'Oversigt anlægsaktiv'!J507</f>
        <v>WPS-3000SL</v>
      </c>
      <c r="K507" t="str">
        <f>'Oversigt anlægsaktiv'!K507</f>
        <v>-</v>
      </c>
      <c r="L507" s="312">
        <f>'Oversigt anlægsaktiv'!L507</f>
        <v>40284</v>
      </c>
      <c r="M507" s="56">
        <f>'Oversigt anlægsaktiv'!M507</f>
        <v>254025</v>
      </c>
      <c r="N507" s="56">
        <f>'Oversigt anlægsaktiv'!N507</f>
        <v>0</v>
      </c>
      <c r="O507" s="322" t="str">
        <f t="shared" si="21"/>
        <v>47961</v>
      </c>
      <c r="P507" s="322">
        <f t="shared" si="22"/>
        <v>1</v>
      </c>
      <c r="Q507" s="337" t="str">
        <f t="shared" si="23"/>
        <v>7</v>
      </c>
    </row>
    <row r="508" spans="1:17" x14ac:dyDescent="0.35">
      <c r="A508" s="320" t="str">
        <f>'Oversigt anlægsaktiv'!A508</f>
        <v>47962</v>
      </c>
      <c r="B508" t="str">
        <f>'Oversigt anlægsaktiv'!B508</f>
        <v>Centrifuge</v>
      </c>
      <c r="C508" t="str">
        <f>'Oversigt anlægsaktiv'!C508</f>
        <v>-</v>
      </c>
      <c r="D508" t="str">
        <f>'Oversigt anlægsaktiv'!D508</f>
        <v>Henrik Karring</v>
      </c>
      <c r="E508" t="str">
        <f>'Oversigt anlægsaktiv'!E508</f>
        <v>10 ÅR</v>
      </c>
      <c r="F508" t="str">
        <f>'Oversigt anlægsaktiv'!F508</f>
        <v>42003 SDU Biotechnology</v>
      </c>
      <c r="G508" t="str">
        <f>'Oversigt anlægsaktiv'!G508</f>
        <v>Campusvej 55, 5230 Odense M</v>
      </c>
      <c r="H508" t="str">
        <f>'Oversigt anlægsaktiv'!H508</f>
        <v>Ø33-511-1 FERMENTERING</v>
      </c>
      <c r="I508" t="str">
        <f>'Oversigt anlægsaktiv'!I508</f>
        <v>Beckman Coulter</v>
      </c>
      <c r="J508" t="str">
        <f>'Oversigt anlægsaktiv'!J508</f>
        <v>Avanti J-26XPI</v>
      </c>
      <c r="K508" t="str">
        <f>'Oversigt anlægsaktiv'!K508</f>
        <v>JXT10F30</v>
      </c>
      <c r="L508" s="312">
        <f>'Oversigt anlægsaktiv'!L508</f>
        <v>40408</v>
      </c>
      <c r="M508" s="56">
        <f>'Oversigt anlægsaktiv'!M508</f>
        <v>372750</v>
      </c>
      <c r="N508" s="56">
        <f>'Oversigt anlægsaktiv'!N508</f>
        <v>0</v>
      </c>
      <c r="O508" s="322" t="str">
        <f t="shared" si="21"/>
        <v>47962</v>
      </c>
      <c r="P508" s="322">
        <f t="shared" si="22"/>
        <v>0</v>
      </c>
      <c r="Q508" s="337" t="str">
        <f t="shared" si="23"/>
        <v>10</v>
      </c>
    </row>
    <row r="509" spans="1:17" x14ac:dyDescent="0.35">
      <c r="A509" s="320" t="str">
        <f>'Oversigt anlægsaktiv'!A509</f>
        <v>47963</v>
      </c>
      <c r="B509" t="str">
        <f>'Oversigt anlægsaktiv'!B509</f>
        <v>Dataopsamlingsudstyr/AFM</v>
      </c>
      <c r="C509" t="str">
        <f>'Oversigt anlægsaktiv'!C509</f>
        <v>-</v>
      </c>
      <c r="D509" t="str">
        <f>'Oversigt anlægsaktiv'!D509</f>
        <v>Shuang Ma Andersen</v>
      </c>
      <c r="E509" t="str">
        <f>'Oversigt anlægsaktiv'!E509</f>
        <v>7 ÅR</v>
      </c>
      <c r="F509" t="str">
        <f>'Oversigt anlægsaktiv'!F509</f>
        <v>42001 Institutsekretariat, IGT</v>
      </c>
      <c r="G509" t="str">
        <f>'Oversigt anlægsaktiv'!G509</f>
        <v>Campusvej 55, 5230 Odense M</v>
      </c>
      <c r="H509" t="str">
        <f>'Oversigt anlægsaktiv'!H509</f>
        <v>Ø10-510-0</v>
      </c>
      <c r="I509" t="str">
        <f>'Oversigt anlægsaktiv'!I509</f>
        <v>DME</v>
      </c>
      <c r="J509" t="str">
        <f>'Oversigt anlægsaktiv'!J509</f>
        <v>DS 95 SYSTEM</v>
      </c>
      <c r="K509" t="str">
        <f>'Oversigt anlægsaktiv'!K509</f>
        <v>-</v>
      </c>
      <c r="L509" s="312">
        <f>'Oversigt anlægsaktiv'!L509</f>
        <v>40443</v>
      </c>
      <c r="M509" s="56">
        <f>'Oversigt anlægsaktiv'!M509</f>
        <v>475012.5</v>
      </c>
      <c r="N509" s="56">
        <f>'Oversigt anlægsaktiv'!N509</f>
        <v>0</v>
      </c>
      <c r="O509" s="322" t="str">
        <f t="shared" si="21"/>
        <v>47963</v>
      </c>
      <c r="P509" s="322">
        <f t="shared" si="22"/>
        <v>0</v>
      </c>
      <c r="Q509" s="337" t="str">
        <f t="shared" si="23"/>
        <v>7</v>
      </c>
    </row>
    <row r="510" spans="1:17" x14ac:dyDescent="0.35">
      <c r="A510" s="320" t="str">
        <f>'Oversigt anlægsaktiv'!A510</f>
        <v>47964</v>
      </c>
      <c r="B510" t="str">
        <f>'Oversigt anlægsaktiv'!B510</f>
        <v>HPLC-udstyr</v>
      </c>
      <c r="C510" t="str">
        <f>'Oversigt anlægsaktiv'!C510</f>
        <v>-</v>
      </c>
      <c r="D510" t="str">
        <f>'Oversigt anlægsaktiv'!D510</f>
        <v>Lars Duelund</v>
      </c>
      <c r="E510" t="str">
        <f>'Oversigt anlægsaktiv'!E510</f>
        <v>7 ÅR</v>
      </c>
      <c r="F510" t="str">
        <f>'Oversigt anlægsaktiv'!F510</f>
        <v>42002 SDU Chemical Engineering</v>
      </c>
      <c r="G510" t="str">
        <f>'Oversigt anlægsaktiv'!G510</f>
        <v>Campusvej 55, 5230 Odense M</v>
      </c>
      <c r="H510" t="str">
        <f>'Oversigt anlægsaktiv'!H510</f>
        <v>Ø31-512A-2</v>
      </c>
      <c r="I510" t="str">
        <f>'Oversigt anlægsaktiv'!I510</f>
        <v>-</v>
      </c>
      <c r="J510" t="str">
        <f>'Oversigt anlægsaktiv'!J510</f>
        <v>COMBIFLASCH RF200</v>
      </c>
      <c r="K510" t="str">
        <f>'Oversigt anlægsaktiv'!K510</f>
        <v>210K20094</v>
      </c>
      <c r="L510" s="312">
        <f>'Oversigt anlægsaktiv'!L510</f>
        <v>40490</v>
      </c>
      <c r="M510" s="56">
        <f>'Oversigt anlægsaktiv'!M510</f>
        <v>174997.66</v>
      </c>
      <c r="N510" s="56">
        <f>'Oversigt anlægsaktiv'!N510</f>
        <v>0</v>
      </c>
      <c r="O510" s="322" t="str">
        <f t="shared" si="21"/>
        <v>47964</v>
      </c>
      <c r="P510" s="322">
        <f t="shared" si="22"/>
        <v>0</v>
      </c>
      <c r="Q510" s="337" t="str">
        <f t="shared" si="23"/>
        <v>7</v>
      </c>
    </row>
    <row r="511" spans="1:17" x14ac:dyDescent="0.35">
      <c r="A511" s="320" t="str">
        <f>'Oversigt anlægsaktiv'!A511</f>
        <v>47965</v>
      </c>
      <c r="B511" t="str">
        <f>'Oversigt anlægsaktiv'!B511</f>
        <v>HPLC-Udstyr</v>
      </c>
      <c r="C511" t="str">
        <f>'Oversigt anlægsaktiv'!C511</f>
        <v>-</v>
      </c>
      <c r="D511" t="str">
        <f>'Oversigt anlægsaktiv'!D511</f>
        <v>Peter Højrup</v>
      </c>
      <c r="E511" t="str">
        <f>'Oversigt anlægsaktiv'!E511</f>
        <v>7 ÅR</v>
      </c>
      <c r="F511" t="str">
        <f>'Oversigt anlægsaktiv'!F511</f>
        <v>31000 Institut for Biokemi og Molekylær Biologi</v>
      </c>
      <c r="G511" t="str">
        <f>'Oversigt anlægsaktiv'!G511</f>
        <v>Campusvej 55, 5230 Odense M</v>
      </c>
      <c r="H511" t="str">
        <f>'Oversigt anlægsaktiv'!H511</f>
        <v>PRG, depot/råkælder</v>
      </c>
      <c r="I511" t="str">
        <f>'Oversigt anlægsaktiv'!I511</f>
        <v>Elite la chrome</v>
      </c>
      <c r="J511" t="str">
        <f>'Oversigt anlægsaktiv'!J511</f>
        <v>L2400+L2300+L2200+pumpA+B</v>
      </c>
      <c r="K511" t="str">
        <f>'Oversigt anlægsaktiv'!K511</f>
        <v>890-0852/22e82-029+890-0402</v>
      </c>
      <c r="L511" s="312">
        <f>'Oversigt anlægsaktiv'!L511</f>
        <v>40540</v>
      </c>
      <c r="M511" s="56">
        <f>'Oversigt anlægsaktiv'!M511</f>
        <v>181856.65</v>
      </c>
      <c r="N511" s="56">
        <f>'Oversigt anlægsaktiv'!N511</f>
        <v>0</v>
      </c>
      <c r="O511" s="322" t="str">
        <f t="shared" si="21"/>
        <v>47965</v>
      </c>
      <c r="P511" s="322">
        <f t="shared" si="22"/>
        <v>0</v>
      </c>
      <c r="Q511" s="337" t="str">
        <f t="shared" si="23"/>
        <v>7</v>
      </c>
    </row>
    <row r="512" spans="1:17" x14ac:dyDescent="0.35">
      <c r="A512" s="320" t="str">
        <f>'Oversigt anlægsaktiv'!A512</f>
        <v>47981</v>
      </c>
      <c r="B512" t="str">
        <f>'Oversigt anlægsaktiv'!B512</f>
        <v>Klaver</v>
      </c>
      <c r="C512" t="str">
        <f>'Oversigt anlægsaktiv'!C512</f>
        <v>-</v>
      </c>
      <c r="D512" t="str">
        <f>'Oversigt anlægsaktiv'!D512</f>
        <v>Annemette Sjelhøj</v>
      </c>
      <c r="E512" t="str">
        <f>'Oversigt anlægsaktiv'!E512</f>
        <v>10 ÅR</v>
      </c>
      <c r="F512" t="str">
        <f>'Oversigt anlægsaktiv'!F512</f>
        <v>90400 Teknisk Service</v>
      </c>
      <c r="G512" t="str">
        <f>'Oversigt anlægsaktiv'!G512</f>
        <v>Campusvej 55, 5230 Odense M</v>
      </c>
      <c r="H512" t="str">
        <f>'Oversigt anlægsaktiv'!H512</f>
        <v>U45</v>
      </c>
      <c r="I512" t="str">
        <f>'Oversigt anlægsaktiv'!I512</f>
        <v>Steinway&amp;Sons</v>
      </c>
      <c r="J512" t="str">
        <f>'Oversigt anlægsaktiv'!J512</f>
        <v>A-188</v>
      </c>
      <c r="K512" t="str">
        <f>'Oversigt anlægsaktiv'!K512</f>
        <v>582426</v>
      </c>
      <c r="L512" s="312">
        <f>'Oversigt anlægsaktiv'!L512</f>
        <v>40528</v>
      </c>
      <c r="M512" s="56">
        <f>'Oversigt anlægsaktiv'!M512</f>
        <v>338800</v>
      </c>
      <c r="N512" s="56">
        <f>'Oversigt anlægsaktiv'!N512</f>
        <v>0</v>
      </c>
      <c r="O512" s="322" t="str">
        <f t="shared" si="21"/>
        <v>47981</v>
      </c>
      <c r="P512" s="322">
        <f t="shared" si="22"/>
        <v>0</v>
      </c>
      <c r="Q512" s="337" t="str">
        <f t="shared" si="23"/>
        <v>10</v>
      </c>
    </row>
    <row r="513" spans="1:17" x14ac:dyDescent="0.35">
      <c r="A513" s="320" t="str">
        <f>'Oversigt anlægsaktiv'!A513</f>
        <v>47982</v>
      </c>
      <c r="B513" t="str">
        <f>'Oversigt anlægsaktiv'!B513</f>
        <v>Mikroskop</v>
      </c>
      <c r="C513" t="str">
        <f>'Oversigt anlægsaktiv'!C513</f>
        <v>51502</v>
      </c>
      <c r="D513" t="str">
        <f>'Oversigt anlægsaktiv'!D513</f>
        <v>Per Svenningsen</v>
      </c>
      <c r="E513" t="str">
        <f>'Oversigt anlægsaktiv'!E513</f>
        <v>7 ÅR</v>
      </c>
      <c r="F513" t="str">
        <f>'Oversigt anlægsaktiv'!F513</f>
        <v>10200 Institut for Molekylær Medicin</v>
      </c>
      <c r="G513" t="str">
        <f>'Oversigt anlægsaktiv'!G513</f>
        <v>Campusvej 55, 5230 Odense M</v>
      </c>
      <c r="H513" t="str">
        <f>'Oversigt anlægsaktiv'!H513</f>
        <v>V18-602d-0</v>
      </c>
      <c r="I513" t="str">
        <f>'Oversigt anlægsaktiv'!I513</f>
        <v>Olympus</v>
      </c>
      <c r="J513" t="str">
        <f>'Oversigt anlægsaktiv'!J513</f>
        <v>MAI TAI FV1000MPE</v>
      </c>
      <c r="K513" t="str">
        <f>'Oversigt anlægsaktiv'!K513</f>
        <v>7066</v>
      </c>
      <c r="L513" s="312">
        <f>'Oversigt anlægsaktiv'!L513</f>
        <v>40568</v>
      </c>
      <c r="M513" s="56">
        <f>'Oversigt anlægsaktiv'!M513</f>
        <v>1623650</v>
      </c>
      <c r="N513" s="56">
        <f>'Oversigt anlægsaktiv'!N513</f>
        <v>0</v>
      </c>
      <c r="O513" s="322" t="str">
        <f t="shared" si="21"/>
        <v>47982</v>
      </c>
      <c r="P513" s="322">
        <f t="shared" si="22"/>
        <v>1</v>
      </c>
      <c r="Q513" s="337" t="str">
        <f t="shared" si="23"/>
        <v>7</v>
      </c>
    </row>
    <row r="514" spans="1:17" x14ac:dyDescent="0.35">
      <c r="A514" s="320" t="str">
        <f>'Oversigt anlægsaktiv'!A514</f>
        <v>47983</v>
      </c>
      <c r="B514" t="str">
        <f>'Oversigt anlægsaktiv'!B514</f>
        <v>Spektrofotometer/Raman</v>
      </c>
      <c r="C514" t="str">
        <f>'Oversigt anlægsaktiv'!C514</f>
        <v>62412</v>
      </c>
      <c r="D514" t="str">
        <f>'Oversigt anlægsaktiv'!D514</f>
        <v>Martin Aage Barsøe Hedegaard</v>
      </c>
      <c r="E514" t="str">
        <f>'Oversigt anlægsaktiv'!E514</f>
        <v>7 ÅR</v>
      </c>
      <c r="F514" t="str">
        <f>'Oversigt anlægsaktiv'!F514</f>
        <v>42002 SDU Chemical Engineering</v>
      </c>
      <c r="G514" t="str">
        <f>'Oversigt anlægsaktiv'!G514</f>
        <v>Campusvej 55, 5230 Odense M</v>
      </c>
      <c r="H514" t="str">
        <f>'Oversigt anlægsaktiv'!H514</f>
        <v>Ø31-507-1</v>
      </c>
      <c r="I514" t="str">
        <f>'Oversigt anlægsaktiv'!I514</f>
        <v>Bruker optics</v>
      </c>
      <c r="J514" t="str">
        <f>'Oversigt anlægsaktiv'!J514</f>
        <v>FT-RAMAN SYSTEM</v>
      </c>
      <c r="K514" t="str">
        <f>'Oversigt anlægsaktiv'!K514</f>
        <v>10049152 CCD 11026</v>
      </c>
      <c r="L514" s="312">
        <f>'Oversigt anlægsaktiv'!L514</f>
        <v>40564</v>
      </c>
      <c r="M514" s="56">
        <f>'Oversigt anlægsaktiv'!M514</f>
        <v>999020</v>
      </c>
      <c r="N514" s="56">
        <f>'Oversigt anlægsaktiv'!N514</f>
        <v>0</v>
      </c>
      <c r="O514" s="322" t="str">
        <f t="shared" si="21"/>
        <v>47983</v>
      </c>
      <c r="P514" s="322">
        <f t="shared" si="22"/>
        <v>1</v>
      </c>
      <c r="Q514" s="337" t="str">
        <f t="shared" si="23"/>
        <v>7</v>
      </c>
    </row>
    <row r="515" spans="1:17" x14ac:dyDescent="0.35">
      <c r="A515" s="320" t="str">
        <f>'Oversigt anlægsaktiv'!A515</f>
        <v>47984</v>
      </c>
      <c r="B515" t="str">
        <f>'Oversigt anlægsaktiv'!B515</f>
        <v>Mikroskop/Raman</v>
      </c>
      <c r="C515" t="str">
        <f>'Oversigt anlægsaktiv'!C515</f>
        <v>-</v>
      </c>
      <c r="D515" t="str">
        <f>'Oversigt anlægsaktiv'!D515</f>
        <v>Martin Aage Barsøe Hedegaard</v>
      </c>
      <c r="E515" t="str">
        <f>'Oversigt anlægsaktiv'!E515</f>
        <v>7 ÅR</v>
      </c>
      <c r="F515" t="str">
        <f>'Oversigt anlægsaktiv'!F515</f>
        <v>42003 SDU Biotechnology</v>
      </c>
      <c r="G515" t="str">
        <f>'Oversigt anlægsaktiv'!G515</f>
        <v>Campusvej 55, 5230 Odense M</v>
      </c>
      <c r="H515" t="str">
        <f>'Oversigt anlægsaktiv'!H515</f>
        <v>Ø31-507-1</v>
      </c>
      <c r="I515" t="str">
        <f>'Oversigt anlægsaktiv'!I515</f>
        <v>Bruker Optics</v>
      </c>
      <c r="J515" t="str">
        <f>'Oversigt anlægsaktiv'!J515</f>
        <v>Senterra</v>
      </c>
      <c r="K515" t="str">
        <f>'Oversigt anlægsaktiv'!K515</f>
        <v>10049147 IFR27</v>
      </c>
      <c r="L515" s="312">
        <f>'Oversigt anlægsaktiv'!L515</f>
        <v>40565</v>
      </c>
      <c r="M515" s="56">
        <f>'Oversigt anlægsaktiv'!M515</f>
        <v>980020</v>
      </c>
      <c r="N515" s="56">
        <f>'Oversigt anlægsaktiv'!N515</f>
        <v>0</v>
      </c>
      <c r="O515" s="322" t="str">
        <f t="shared" si="21"/>
        <v>47984</v>
      </c>
      <c r="P515" s="322">
        <f t="shared" si="22"/>
        <v>0</v>
      </c>
      <c r="Q515" s="337" t="str">
        <f t="shared" si="23"/>
        <v>7</v>
      </c>
    </row>
    <row r="516" spans="1:17" x14ac:dyDescent="0.35">
      <c r="A516" s="320" t="str">
        <f>'Oversigt anlægsaktiv'!A516</f>
        <v>47985</v>
      </c>
      <c r="B516" t="str">
        <f>'Oversigt anlægsaktiv'!B516</f>
        <v>Spektrum analysator</v>
      </c>
      <c r="C516" t="str">
        <f>'Oversigt anlægsaktiv'!C516</f>
        <v>-</v>
      </c>
      <c r="D516" t="str">
        <f>'Oversigt anlægsaktiv'!D516</f>
        <v>Christian Brandt</v>
      </c>
      <c r="E516" t="str">
        <f>'Oversigt anlægsaktiv'!E516</f>
        <v>7 ÅR</v>
      </c>
      <c r="F516" t="str">
        <f>'Oversigt anlægsaktiv'!F516</f>
        <v>30500 Institut for Fysik, Kemi og Farmaci</v>
      </c>
      <c r="G516" t="str">
        <f>'Oversigt anlægsaktiv'!G516</f>
        <v>Campusvej 55, 5230 Odense M</v>
      </c>
      <c r="H516" t="str">
        <f>'Oversigt anlægsaktiv'!H516</f>
        <v>Ø11-409-0</v>
      </c>
      <c r="I516" t="str">
        <f>'Oversigt anlægsaktiv'!I516</f>
        <v>Perkin-Elmer</v>
      </c>
      <c r="J516" t="str">
        <f>'Oversigt anlægsaktiv'!J516</f>
        <v>SPEKTRUM 65 FT-IR</v>
      </c>
      <c r="K516" t="str">
        <f>'Oversigt anlægsaktiv'!K516</f>
        <v>-</v>
      </c>
      <c r="L516" s="312">
        <f>'Oversigt anlægsaktiv'!L516</f>
        <v>40564</v>
      </c>
      <c r="M516" s="56">
        <f>'Oversigt anlægsaktiv'!M516</f>
        <v>128000</v>
      </c>
      <c r="N516" s="56">
        <f>'Oversigt anlægsaktiv'!N516</f>
        <v>0</v>
      </c>
      <c r="O516" s="322" t="str">
        <f t="shared" si="21"/>
        <v>47985</v>
      </c>
      <c r="P516" s="322">
        <f t="shared" si="22"/>
        <v>0</v>
      </c>
      <c r="Q516" s="337" t="str">
        <f t="shared" si="23"/>
        <v>7</v>
      </c>
    </row>
    <row r="517" spans="1:17" x14ac:dyDescent="0.35">
      <c r="A517" s="320" t="str">
        <f>'Oversigt anlægsaktiv'!A517</f>
        <v>47986</v>
      </c>
      <c r="B517" t="str">
        <f>'Oversigt anlægsaktiv'!B517</f>
        <v>Målemaskine</v>
      </c>
      <c r="C517" t="str">
        <f>'Oversigt anlægsaktiv'!C517</f>
        <v>13728</v>
      </c>
      <c r="D517" t="str">
        <f>'Oversigt anlægsaktiv'!D517</f>
        <v>Anni Glud</v>
      </c>
      <c r="E517" t="str">
        <f>'Oversigt anlægsaktiv'!E517</f>
        <v>7 ÅR</v>
      </c>
      <c r="F517" t="str">
        <f>'Oversigt anlægsaktiv'!F517</f>
        <v>30602 Nordcee</v>
      </c>
      <c r="G517" t="str">
        <f>'Oversigt anlægsaktiv'!G517</f>
        <v>Campusvej 55, 5230 Odense M</v>
      </c>
      <c r="H517" t="str">
        <f>'Oversigt anlægsaktiv'!H517</f>
        <v>NordCEE V12-408-0</v>
      </c>
      <c r="I517" t="str">
        <f>'Oversigt anlægsaktiv'!I517</f>
        <v>Precision Measurement Engineer</v>
      </c>
      <c r="J517" t="str">
        <f>'Oversigt anlægsaktiv'!J517</f>
        <v>SCAMP SN0062</v>
      </c>
      <c r="K517" t="str">
        <f>'Oversigt anlægsaktiv'!K517</f>
        <v>-</v>
      </c>
      <c r="L517" s="312">
        <f>'Oversigt anlægsaktiv'!L517</f>
        <v>40596</v>
      </c>
      <c r="M517" s="56">
        <f>'Oversigt anlægsaktiv'!M517</f>
        <v>109366.44</v>
      </c>
      <c r="N517" s="56">
        <f>'Oversigt anlægsaktiv'!N517</f>
        <v>0</v>
      </c>
      <c r="O517" s="322" t="str">
        <f t="shared" si="21"/>
        <v>47986</v>
      </c>
      <c r="P517" s="322">
        <f t="shared" si="22"/>
        <v>1</v>
      </c>
      <c r="Q517" s="337" t="str">
        <f t="shared" si="23"/>
        <v>7</v>
      </c>
    </row>
    <row r="518" spans="1:17" x14ac:dyDescent="0.35">
      <c r="A518" s="320" t="str">
        <f>'Oversigt anlægsaktiv'!A518</f>
        <v>47987</v>
      </c>
      <c r="B518" t="str">
        <f>'Oversigt anlægsaktiv'!B518</f>
        <v>Målemaskine</v>
      </c>
      <c r="C518" t="str">
        <f>'Oversigt anlægsaktiv'!C518</f>
        <v>-</v>
      </c>
      <c r="D518" t="str">
        <f>'Oversigt anlægsaktiv'!D518</f>
        <v>Jesper Bergholdt Sørensen</v>
      </c>
      <c r="E518" t="str">
        <f>'Oversigt anlægsaktiv'!E518</f>
        <v>7 ÅR</v>
      </c>
      <c r="F518" t="str">
        <f>'Oversigt anlægsaktiv'!F518</f>
        <v>45004 SDU Mechanical Engineering</v>
      </c>
      <c r="G518" t="str">
        <f>'Oversigt anlægsaktiv'!G518</f>
        <v>Campusvej 55, 5230 Odense M</v>
      </c>
      <c r="H518" t="str">
        <f>'Oversigt anlægsaktiv'!H518</f>
        <v>Ø33-606-1</v>
      </c>
      <c r="I518" t="str">
        <f>'Oversigt anlægsaktiv'!I518</f>
        <v>Zwick GMBH &amp; CO</v>
      </c>
      <c r="J518" t="str">
        <f>'Oversigt anlægsaktiv'!J518</f>
        <v>Proline 50</v>
      </c>
      <c r="K518" t="str">
        <f>'Oversigt anlægsaktiv'!K518</f>
        <v>-</v>
      </c>
      <c r="L518" s="312">
        <f>'Oversigt anlægsaktiv'!L518</f>
        <v>40571</v>
      </c>
      <c r="M518" s="56">
        <f>'Oversigt anlægsaktiv'!M518</f>
        <v>344526.04</v>
      </c>
      <c r="N518" s="56">
        <f>'Oversigt anlægsaktiv'!N518</f>
        <v>0</v>
      </c>
      <c r="O518" s="322" t="str">
        <f t="shared" si="21"/>
        <v>47987</v>
      </c>
      <c r="P518" s="322">
        <f t="shared" si="22"/>
        <v>0</v>
      </c>
      <c r="Q518" s="337" t="str">
        <f t="shared" si="23"/>
        <v>7</v>
      </c>
    </row>
    <row r="519" spans="1:17" x14ac:dyDescent="0.35">
      <c r="A519" s="320" t="str">
        <f>'Oversigt anlægsaktiv'!A519</f>
        <v>47993</v>
      </c>
      <c r="B519" t="str">
        <f>'Oversigt anlægsaktiv'!B519</f>
        <v>2 stk. HPLC-udstyr (Ultimate3)</v>
      </c>
      <c r="C519" t="str">
        <f>'Oversigt anlægsaktiv'!C519</f>
        <v>65412+62412</v>
      </c>
      <c r="D519" t="str">
        <f>'Oversigt anlægsaktiv'!D519</f>
        <v>Lars Duelund</v>
      </c>
      <c r="E519" t="str">
        <f>'Oversigt anlægsaktiv'!E519</f>
        <v>5 ÅR</v>
      </c>
      <c r="F519" t="str">
        <f>'Oversigt anlægsaktiv'!F519</f>
        <v>42001 Institutsekretariat, IGT</v>
      </c>
      <c r="G519" t="str">
        <f>'Oversigt anlægsaktiv'!G519</f>
        <v>Campusvej 55, 5230 Odense M</v>
      </c>
      <c r="H519" t="str">
        <f>'Oversigt anlægsaktiv'!H519</f>
        <v>Ø31-511-1 OG Ø31-512-2</v>
      </c>
      <c r="I519" t="str">
        <f>'Oversigt anlægsaktiv'!I519</f>
        <v>Dionex Denmark</v>
      </c>
      <c r="J519" t="str">
        <f>'Oversigt anlægsaktiv'!J519</f>
        <v>UltiMate 3000</v>
      </c>
      <c r="K519" t="str">
        <f>'Oversigt anlægsaktiv'!K519</f>
        <v>Flere komponenter</v>
      </c>
      <c r="L519" s="312">
        <f>'Oversigt anlægsaktiv'!L519</f>
        <v>40637</v>
      </c>
      <c r="M519" s="56">
        <f>'Oversigt anlægsaktiv'!M519</f>
        <v>535755</v>
      </c>
      <c r="N519" s="56">
        <f>'Oversigt anlægsaktiv'!N519</f>
        <v>0</v>
      </c>
      <c r="O519" s="322" t="str">
        <f t="shared" si="21"/>
        <v>47993</v>
      </c>
      <c r="P519" s="322">
        <f t="shared" si="22"/>
        <v>1</v>
      </c>
      <c r="Q519" s="337" t="str">
        <f t="shared" si="23"/>
        <v>5</v>
      </c>
    </row>
    <row r="520" spans="1:17" x14ac:dyDescent="0.35">
      <c r="A520" s="320" t="str">
        <f>'Oversigt anlægsaktiv'!A520</f>
        <v>47995</v>
      </c>
      <c r="B520" t="str">
        <f>'Oversigt anlægsaktiv'!B520</f>
        <v>Sonikator</v>
      </c>
      <c r="C520" t="str">
        <f>'Oversigt anlægsaktiv'!C520</f>
        <v>13958</v>
      </c>
      <c r="D520" t="str">
        <f>'Oversigt anlægsaktiv'!D520</f>
        <v>Susanne Mandrup</v>
      </c>
      <c r="E520" t="str">
        <f>'Oversigt anlægsaktiv'!E520</f>
        <v>7 ÅR</v>
      </c>
      <c r="F520" t="str">
        <f>'Oversigt anlægsaktiv'!F520</f>
        <v>31000 Institut for Biokemi og Molekylær Biologi</v>
      </c>
      <c r="G520" t="str">
        <f>'Oversigt anlægsaktiv'!G520</f>
        <v>Campusvej 55, 5230 Odense M</v>
      </c>
      <c r="H520" t="str">
        <f>'Oversigt anlægsaktiv'!H520</f>
        <v>SM Lab: v15-411B-2</v>
      </c>
      <c r="I520" t="str">
        <f>'Oversigt anlægsaktiv'!I520</f>
        <v>Diagenode</v>
      </c>
      <c r="J520" t="str">
        <f>'Oversigt anlægsaktiv'!J520</f>
        <v>Bioruptor twin sonicator</v>
      </c>
      <c r="K520" t="str">
        <f>'Oversigt anlægsaktiv'!K520</f>
        <v>brt-110108</v>
      </c>
      <c r="L520" s="312">
        <f>'Oversigt anlægsaktiv'!L520</f>
        <v>40634</v>
      </c>
      <c r="M520" s="56">
        <f>'Oversigt anlægsaktiv'!M520</f>
        <v>159397.65</v>
      </c>
      <c r="N520" s="56">
        <f>'Oversigt anlægsaktiv'!N520</f>
        <v>0</v>
      </c>
      <c r="O520" s="322" t="str">
        <f t="shared" si="21"/>
        <v>47995</v>
      </c>
      <c r="P520" s="322">
        <f t="shared" si="22"/>
        <v>1</v>
      </c>
      <c r="Q520" s="337" t="str">
        <f t="shared" si="23"/>
        <v>7</v>
      </c>
    </row>
    <row r="521" spans="1:17" x14ac:dyDescent="0.35">
      <c r="A521" s="320" t="str">
        <f>'Oversigt anlægsaktiv'!A521</f>
        <v>47997</v>
      </c>
      <c r="B521" t="str">
        <f>'Oversigt anlægsaktiv'!B521</f>
        <v>Laser til konfokalt mikroskop</v>
      </c>
      <c r="C521" t="str">
        <f>'Oversigt anlægsaktiv'!C521</f>
        <v>51502</v>
      </c>
      <c r="D521" t="str">
        <f>'Oversigt anlægsaktiv'!D521</f>
        <v>Ulla Melchior Hansen</v>
      </c>
      <c r="E521" t="str">
        <f>'Oversigt anlægsaktiv'!E521</f>
        <v>5 ÅR</v>
      </c>
      <c r="F521" t="str">
        <f>'Oversigt anlægsaktiv'!F521</f>
        <v>10203 Kardiovaskulær &amp; Renalforskning</v>
      </c>
      <c r="G521" t="str">
        <f>'Oversigt anlægsaktiv'!G521</f>
        <v>J.B Winsløsvej 21, 5000 Odense C</v>
      </c>
      <c r="H521" t="str">
        <f>'Oversigt anlægsaktiv'!H521</f>
        <v>WP21 056</v>
      </c>
      <c r="I521" t="str">
        <f>'Oversigt anlægsaktiv'!I521</f>
        <v>Azpect Photonics AB</v>
      </c>
      <c r="J521" t="str">
        <f>'Oversigt anlægsaktiv'!J521</f>
        <v>Mai Tai eHP DS ultrafast</v>
      </c>
      <c r="K521" t="str">
        <f>'Oversigt anlægsaktiv'!K521</f>
        <v>7066+7041</v>
      </c>
      <c r="L521" s="312">
        <f>'Oversigt anlægsaktiv'!L521</f>
        <v>40560</v>
      </c>
      <c r="M521" s="56">
        <f>'Oversigt anlægsaktiv'!M521</f>
        <v>940965.8</v>
      </c>
      <c r="N521" s="56">
        <f>'Oversigt anlægsaktiv'!N521</f>
        <v>0</v>
      </c>
      <c r="O521" s="322" t="str">
        <f t="shared" si="21"/>
        <v>47997</v>
      </c>
      <c r="P521" s="322">
        <f t="shared" si="22"/>
        <v>1</v>
      </c>
      <c r="Q521" s="337" t="str">
        <f t="shared" si="23"/>
        <v>5</v>
      </c>
    </row>
    <row r="522" spans="1:17" x14ac:dyDescent="0.35">
      <c r="A522" s="320" t="str">
        <f>'Oversigt anlægsaktiv'!A522</f>
        <v>54004</v>
      </c>
      <c r="B522" t="str">
        <f>'Oversigt anlægsaktiv'!B522</f>
        <v>Mikroskop</v>
      </c>
      <c r="C522" t="str">
        <f>'Oversigt anlægsaktiv'!C522</f>
        <v>-</v>
      </c>
      <c r="D522" t="str">
        <f>'Oversigt anlægsaktiv'!D522</f>
        <v>Morten Meyer</v>
      </c>
      <c r="E522" t="str">
        <f>'Oversigt anlægsaktiv'!E522</f>
        <v>7 ÅR</v>
      </c>
      <c r="F522" t="str">
        <f>'Oversigt anlægsaktiv'!F522</f>
        <v>10200 Institut for Molekylær Medicin</v>
      </c>
      <c r="G522" t="str">
        <f>'Oversigt anlægsaktiv'!G522</f>
        <v>Campusvej 55, 5230 Odense M</v>
      </c>
      <c r="H522" t="str">
        <f>'Oversigt anlægsaktiv'!H522</f>
        <v>V17-700a-2</v>
      </c>
      <c r="I522" t="str">
        <f>'Oversigt anlægsaktiv'!I522</f>
        <v>OLYMPUS DANMARK</v>
      </c>
      <c r="J522" t="str">
        <f>'Oversigt anlægsaktiv'!J522</f>
        <v>IX71S8F-3-5</v>
      </c>
      <c r="K522" t="str">
        <f>'Oversigt anlægsaktiv'!K522</f>
        <v>-</v>
      </c>
      <c r="L522" s="312">
        <f>'Oversigt anlægsaktiv'!L522</f>
        <v>39679</v>
      </c>
      <c r="M522" s="56">
        <f>'Oversigt anlægsaktiv'!M522</f>
        <v>226560</v>
      </c>
      <c r="N522" s="56">
        <f>'Oversigt anlægsaktiv'!N522</f>
        <v>0</v>
      </c>
      <c r="O522" s="322" t="str">
        <f t="shared" si="21"/>
        <v>54004</v>
      </c>
      <c r="P522" s="322">
        <f t="shared" si="22"/>
        <v>0</v>
      </c>
      <c r="Q522" s="337" t="str">
        <f t="shared" si="23"/>
        <v>7</v>
      </c>
    </row>
    <row r="523" spans="1:17" x14ac:dyDescent="0.35">
      <c r="A523" s="320" t="str">
        <f>'Oversigt anlægsaktiv'!A523</f>
        <v>54008</v>
      </c>
      <c r="B523" t="str">
        <f>'Oversigt anlægsaktiv'!B523</f>
        <v>Mikroskoptilbehør</v>
      </c>
      <c r="C523" t="str">
        <f>'Oversigt anlægsaktiv'!C523</f>
        <v>-</v>
      </c>
      <c r="D523" t="str">
        <f>'Oversigt anlægsaktiv'!D523</f>
        <v>Martin Aage Barsøe Hedegaard</v>
      </c>
      <c r="E523" t="str">
        <f>'Oversigt anlægsaktiv'!E523</f>
        <v>7 ÅR</v>
      </c>
      <c r="F523" t="str">
        <f>'Oversigt anlægsaktiv'!F523</f>
        <v>42001 Institutsekretariat, IGT</v>
      </c>
      <c r="G523" t="str">
        <f>'Oversigt anlægsaktiv'!G523</f>
        <v>Campusvej 55, 5230 Odense M</v>
      </c>
      <c r="H523" t="str">
        <f>'Oversigt anlægsaktiv'!H523</f>
        <v>Ø31-507A-1(MARTIN)</v>
      </c>
      <c r="I523" t="str">
        <f>'Oversigt anlægsaktiv'!I523</f>
        <v>LUDL Electronics</v>
      </c>
      <c r="J523" t="str">
        <f>'Oversigt anlægsaktiv'!J523</f>
        <v>MOTORIZED X-Y STAGE</v>
      </c>
      <c r="K523" t="str">
        <f>'Oversigt anlægsaktiv'!K523</f>
        <v>165945</v>
      </c>
      <c r="L523" s="312">
        <f>'Oversigt anlægsaktiv'!L523</f>
        <v>39862</v>
      </c>
      <c r="M523" s="56">
        <f>'Oversigt anlægsaktiv'!M523</f>
        <v>125905</v>
      </c>
      <c r="N523" s="56">
        <f>'Oversigt anlægsaktiv'!N523</f>
        <v>0</v>
      </c>
      <c r="O523" s="322" t="str">
        <f t="shared" ref="O523:O586" si="24">IFERROR(_xlfn.TEXTBEFORE(A523, "-"), A523)</f>
        <v>54008</v>
      </c>
      <c r="P523" s="322">
        <f t="shared" ref="P523:P586" si="25">IF(C523="-",0,1)</f>
        <v>0</v>
      </c>
      <c r="Q523" s="337" t="str">
        <f t="shared" ref="Q523:Q586" si="26">IFERROR(_xlfn.TEXTBEFORE(E523, " "), E523)</f>
        <v>7</v>
      </c>
    </row>
    <row r="524" spans="1:17" x14ac:dyDescent="0.35">
      <c r="A524" s="320" t="str">
        <f>'Oversigt anlægsaktiv'!A524</f>
        <v>54009</v>
      </c>
      <c r="B524" t="str">
        <f>'Oversigt anlægsaktiv'!B524</f>
        <v>NMR-Spektrometer</v>
      </c>
      <c r="C524" t="str">
        <f>'Oversigt anlægsaktiv'!C524</f>
        <v>23672</v>
      </c>
      <c r="D524" t="str">
        <f>'Oversigt anlægsaktiv'!D524</f>
        <v>Mette Søndergaard</v>
      </c>
      <c r="E524" t="str">
        <f>'Oversigt anlægsaktiv'!E524</f>
        <v>7 ÅR</v>
      </c>
      <c r="F524" t="str">
        <f>'Oversigt anlægsaktiv'!F524</f>
        <v>30500 Institut for Fysik, Kemi og Farmaci</v>
      </c>
      <c r="G524" t="str">
        <f>'Oversigt anlægsaktiv'!G524</f>
        <v>Campusvej 55, 5230 Odense M</v>
      </c>
      <c r="H524" t="str">
        <f>'Oversigt anlægsaktiv'!H524</f>
        <v>Ø11-506-0</v>
      </c>
      <c r="I524" t="str">
        <f>'Oversigt anlægsaktiv'!I524</f>
        <v>VARIAN</v>
      </c>
      <c r="J524" t="str">
        <f>'Oversigt anlægsaktiv'!J524</f>
        <v>STD-ADV-031</v>
      </c>
      <c r="K524" t="str">
        <f>'Oversigt anlægsaktiv'!K524</f>
        <v>5049</v>
      </c>
      <c r="L524" s="312">
        <f>'Oversigt anlægsaktiv'!L524</f>
        <v>39799</v>
      </c>
      <c r="M524" s="56">
        <f>'Oversigt anlægsaktiv'!M524</f>
        <v>499871</v>
      </c>
      <c r="N524" s="56">
        <f>'Oversigt anlægsaktiv'!N524</f>
        <v>0</v>
      </c>
      <c r="O524" s="322" t="str">
        <f t="shared" si="24"/>
        <v>54009</v>
      </c>
      <c r="P524" s="322">
        <f t="shared" si="25"/>
        <v>1</v>
      </c>
      <c r="Q524" s="337" t="str">
        <f t="shared" si="26"/>
        <v>7</v>
      </c>
    </row>
    <row r="525" spans="1:17" x14ac:dyDescent="0.35">
      <c r="A525" s="320" t="str">
        <f>'Oversigt anlægsaktiv'!A525</f>
        <v>54010</v>
      </c>
      <c r="B525" t="str">
        <f>'Oversigt anlægsaktiv'!B525</f>
        <v>Oscilloskop</v>
      </c>
      <c r="C525" t="str">
        <f>'Oversigt anlægsaktiv'!C525</f>
        <v>-</v>
      </c>
      <c r="D525" t="str">
        <f>'Oversigt anlægsaktiv'!D525</f>
        <v>Cao Danh Do</v>
      </c>
      <c r="E525" t="str">
        <f>'Oversigt anlægsaktiv'!E525</f>
        <v>7 ÅR</v>
      </c>
      <c r="F525" t="str">
        <f>'Oversigt anlægsaktiv'!F525</f>
        <v>41004 SDU Biorobotics</v>
      </c>
      <c r="G525" t="str">
        <f>'Oversigt anlægsaktiv'!G525</f>
        <v>Campusvej 55, 5230 Odense M</v>
      </c>
      <c r="H525" t="str">
        <f>'Oversigt anlægsaktiv'!H525</f>
        <v>Ø10-611-1</v>
      </c>
      <c r="I525" t="str">
        <f>'Oversigt anlægsaktiv'!I525</f>
        <v>-</v>
      </c>
      <c r="J525" t="str">
        <f>'Oversigt anlægsaktiv'!J525</f>
        <v>WR-204XI</v>
      </c>
      <c r="K525" t="str">
        <f>'Oversigt anlægsaktiv'!K525</f>
        <v>-</v>
      </c>
      <c r="L525" s="312">
        <f>'Oversigt anlægsaktiv'!L525</f>
        <v>39892</v>
      </c>
      <c r="M525" s="56">
        <f>'Oversigt anlægsaktiv'!M525</f>
        <v>120235</v>
      </c>
      <c r="N525" s="56">
        <f>'Oversigt anlægsaktiv'!N525</f>
        <v>0</v>
      </c>
      <c r="O525" s="322" t="str">
        <f t="shared" si="24"/>
        <v>54010</v>
      </c>
      <c r="P525" s="322">
        <f t="shared" si="25"/>
        <v>0</v>
      </c>
      <c r="Q525" s="337" t="str">
        <f t="shared" si="26"/>
        <v>7</v>
      </c>
    </row>
    <row r="526" spans="1:17" x14ac:dyDescent="0.35">
      <c r="A526" s="320" t="str">
        <f>'Oversigt anlægsaktiv'!A526</f>
        <v>54012</v>
      </c>
      <c r="B526" t="str">
        <f>'Oversigt anlægsaktiv'!B526</f>
        <v>PCR-Udstyr</v>
      </c>
      <c r="C526" t="str">
        <f>'Oversigt anlægsaktiv'!C526</f>
        <v>13512</v>
      </c>
      <c r="D526" t="str">
        <f>'Oversigt anlægsaktiv'!D526</f>
        <v>Barbara Guerra</v>
      </c>
      <c r="E526" t="str">
        <f>'Oversigt anlægsaktiv'!E526</f>
        <v>7 ÅR</v>
      </c>
      <c r="F526" t="str">
        <f>'Oversigt anlægsaktiv'!F526</f>
        <v>31000 Institut for Biokemi og Molekylær Biologi</v>
      </c>
      <c r="G526" t="str">
        <f>'Oversigt anlægsaktiv'!G526</f>
        <v>Campusvej 55, 5230 Odense M</v>
      </c>
      <c r="H526" t="str">
        <f>'Oversigt anlægsaktiv'!H526</f>
        <v>BMR: v18-407-0</v>
      </c>
      <c r="I526" t="str">
        <f>'Oversigt anlægsaktiv'!I526</f>
        <v>APPLIED BIOSYSTEMS</v>
      </c>
      <c r="J526" t="str">
        <f>'Oversigt anlægsaktiv'!J526</f>
        <v>STEPONEPLUS 96WELL</v>
      </c>
      <c r="K526" t="str">
        <f>'Oversigt anlægsaktiv'!K526</f>
        <v>4376592</v>
      </c>
      <c r="L526" s="312">
        <f>'Oversigt anlægsaktiv'!L526</f>
        <v>39800</v>
      </c>
      <c r="M526" s="56">
        <f>'Oversigt anlægsaktiv'!M526</f>
        <v>218363</v>
      </c>
      <c r="N526" s="56">
        <f>'Oversigt anlægsaktiv'!N526</f>
        <v>0</v>
      </c>
      <c r="O526" s="322" t="str">
        <f t="shared" si="24"/>
        <v>54012</v>
      </c>
      <c r="P526" s="322">
        <f t="shared" si="25"/>
        <v>1</v>
      </c>
      <c r="Q526" s="337" t="str">
        <f t="shared" si="26"/>
        <v>7</v>
      </c>
    </row>
    <row r="527" spans="1:17" x14ac:dyDescent="0.35">
      <c r="A527" s="320" t="str">
        <f>'Oversigt anlægsaktiv'!A527</f>
        <v>54021</v>
      </c>
      <c r="B527" t="str">
        <f>'Oversigt anlægsaktiv'!B527</f>
        <v>Gasanalysator</v>
      </c>
      <c r="C527" t="str">
        <f>'Oversigt anlægsaktiv'!C527</f>
        <v>23311</v>
      </c>
      <c r="D527" t="str">
        <f>'Oversigt anlægsaktiv'!D527</f>
        <v>Heidi Grøn Jensen</v>
      </c>
      <c r="E527" t="str">
        <f>'Oversigt anlægsaktiv'!E527</f>
        <v>7 ÅR</v>
      </c>
      <c r="F527" t="str">
        <f>'Oversigt anlægsaktiv'!F527</f>
        <v>30602 Nordcee</v>
      </c>
      <c r="G527" t="str">
        <f>'Oversigt anlægsaktiv'!G527</f>
        <v>Campusvej 55, 5230 Odense M</v>
      </c>
      <c r="H527" t="str">
        <f>'Oversigt anlægsaktiv'!H527</f>
        <v>V11-409a-1</v>
      </c>
      <c r="I527" t="str">
        <f>'Oversigt anlægsaktiv'!I527</f>
        <v>-</v>
      </c>
      <c r="J527" t="str">
        <f>'Oversigt anlægsaktiv'!J527</f>
        <v>GAS BENCH II</v>
      </c>
      <c r="K527" t="str">
        <f>'Oversigt anlægsaktiv'!K527</f>
        <v>-</v>
      </c>
      <c r="L527" s="312">
        <f>'Oversigt anlægsaktiv'!L527</f>
        <v>39799</v>
      </c>
      <c r="M527" s="56">
        <f>'Oversigt anlægsaktiv'!M527</f>
        <v>426700</v>
      </c>
      <c r="N527" s="56">
        <f>'Oversigt anlægsaktiv'!N527</f>
        <v>0</v>
      </c>
      <c r="O527" s="322" t="str">
        <f t="shared" si="24"/>
        <v>54021</v>
      </c>
      <c r="P527" s="322">
        <f t="shared" si="25"/>
        <v>1</v>
      </c>
      <c r="Q527" s="337" t="str">
        <f t="shared" si="26"/>
        <v>7</v>
      </c>
    </row>
    <row r="528" spans="1:17" x14ac:dyDescent="0.35">
      <c r="A528" s="320" t="str">
        <f>'Oversigt anlægsaktiv'!A528</f>
        <v>54023</v>
      </c>
      <c r="B528" t="str">
        <f>'Oversigt anlægsaktiv'!B528</f>
        <v>PCR-Udstyr</v>
      </c>
      <c r="C528" t="str">
        <f>'Oversigt anlægsaktiv'!C528</f>
        <v>21227</v>
      </c>
      <c r="D528" t="str">
        <f>'Oversigt anlægsaktiv'!D528</f>
        <v>Muhammed Özkan Gökce</v>
      </c>
      <c r="E528" t="str">
        <f>'Oversigt anlægsaktiv'!E528</f>
        <v>7 ÅR</v>
      </c>
      <c r="F528" t="str">
        <f>'Oversigt anlægsaktiv'!F528</f>
        <v>10304 Klinisk farmakologi, farmaci og Miljømedicin</v>
      </c>
      <c r="G528" t="str">
        <f>'Oversigt anlægsaktiv'!G528</f>
        <v>Campusvej 55, 5230 Odense M</v>
      </c>
      <c r="H528" t="str">
        <f>'Oversigt anlægsaktiv'!H528</f>
        <v>V18-809c-2</v>
      </c>
      <c r="I528" t="str">
        <f>'Oversigt anlægsaktiv'!I528</f>
        <v>APPLIED BIOSYSTEM</v>
      </c>
      <c r="J528" t="str">
        <f>'Oversigt anlægsaktiv'!J528</f>
        <v>STEPONEPLUS</v>
      </c>
      <c r="K528" t="str">
        <f>'Oversigt anlægsaktiv'!K528</f>
        <v>-</v>
      </c>
      <c r="L528" s="312">
        <f>'Oversigt anlægsaktiv'!L528</f>
        <v>39821</v>
      </c>
      <c r="M528" s="56">
        <f>'Oversigt anlægsaktiv'!M528</f>
        <v>267500</v>
      </c>
      <c r="N528" s="56">
        <f>'Oversigt anlægsaktiv'!N528</f>
        <v>0</v>
      </c>
      <c r="O528" s="322" t="str">
        <f t="shared" si="24"/>
        <v>54023</v>
      </c>
      <c r="P528" s="322">
        <f t="shared" si="25"/>
        <v>1</v>
      </c>
      <c r="Q528" s="337" t="str">
        <f t="shared" si="26"/>
        <v>7</v>
      </c>
    </row>
    <row r="529" spans="1:17" x14ac:dyDescent="0.35">
      <c r="A529" s="320" t="str">
        <f>'Oversigt anlægsaktiv'!A529</f>
        <v>54027</v>
      </c>
      <c r="B529" t="str">
        <f>'Oversigt anlægsaktiv'!B529</f>
        <v>Ultralydapparat</v>
      </c>
      <c r="C529" t="str">
        <f>'Oversigt anlægsaktiv'!C529</f>
        <v>31101</v>
      </c>
      <c r="D529" t="str">
        <f>'Oversigt anlægsaktiv'!D529</f>
        <v>Anders Grøntved</v>
      </c>
      <c r="E529" t="str">
        <f>'Oversigt anlægsaktiv'!E529</f>
        <v>5 ÅR</v>
      </c>
      <c r="F529" t="str">
        <f>'Oversigt anlægsaktiv'!F529</f>
        <v>15400 Institut for Idræt og Biomekanik</v>
      </c>
      <c r="G529" t="str">
        <f>'Oversigt anlægsaktiv'!G529</f>
        <v>Campusvej 55, 5230 Odense M</v>
      </c>
      <c r="H529" t="str">
        <f>'Oversigt anlægsaktiv'!H529</f>
        <v>RICH: Ø11-112a-1</v>
      </c>
      <c r="I529" t="str">
        <f>'Oversigt anlægsaktiv'!I529</f>
        <v>GE Healthcare</v>
      </c>
      <c r="J529" t="str">
        <f>'Oversigt anlægsaktiv'!J529</f>
        <v>LC5 BT08</v>
      </c>
      <c r="K529" t="str">
        <f>'Oversigt anlægsaktiv'!K529</f>
        <v>DK1256US01</v>
      </c>
      <c r="L529" s="312">
        <f>'Oversigt anlægsaktiv'!L529</f>
        <v>39899</v>
      </c>
      <c r="M529" s="56">
        <f>'Oversigt anlægsaktiv'!M529</f>
        <v>145000</v>
      </c>
      <c r="N529" s="56">
        <f>'Oversigt anlægsaktiv'!N529</f>
        <v>0</v>
      </c>
      <c r="O529" s="322" t="str">
        <f t="shared" si="24"/>
        <v>54027</v>
      </c>
      <c r="P529" s="322">
        <f t="shared" si="25"/>
        <v>1</v>
      </c>
      <c r="Q529" s="337" t="str">
        <f t="shared" si="26"/>
        <v>5</v>
      </c>
    </row>
    <row r="530" spans="1:17" x14ac:dyDescent="0.35">
      <c r="A530" s="320" t="str">
        <f>'Oversigt anlægsaktiv'!A530</f>
        <v>54028</v>
      </c>
      <c r="B530" t="str">
        <f>'Oversigt anlægsaktiv'!B530</f>
        <v>DNA-Udstyr</v>
      </c>
      <c r="C530" t="str">
        <f>'Oversigt anlægsaktiv'!C530</f>
        <v>23686</v>
      </c>
      <c r="D530" t="str">
        <f>'Oversigt anlægsaktiv'!D530</f>
        <v>Stefan Vogel</v>
      </c>
      <c r="E530" t="str">
        <f>'Oversigt anlægsaktiv'!E530</f>
        <v>7 ÅR</v>
      </c>
      <c r="F530" t="str">
        <f>'Oversigt anlægsaktiv'!F530</f>
        <v>30500 Institut for Fysik, Kemi og Farmaci</v>
      </c>
      <c r="G530" t="str">
        <f>'Oversigt anlægsaktiv'!G530</f>
        <v>Campusvej 55, 5230 Odense M</v>
      </c>
      <c r="H530" t="str">
        <f>'Oversigt anlægsaktiv'!H530</f>
        <v>Ø11-412-2</v>
      </c>
      <c r="I530" t="str">
        <f>'Oversigt anlægsaktiv'!I530</f>
        <v>Bioautomation Corp</v>
      </c>
      <c r="J530" t="str">
        <f>'Oversigt anlægsaktiv'!J530</f>
        <v>Mermaid 4</v>
      </c>
      <c r="K530" t="str">
        <f>'Oversigt anlægsaktiv'!K530</f>
        <v>116</v>
      </c>
      <c r="L530" s="312">
        <f>'Oversigt anlægsaktiv'!L530</f>
        <v>39869</v>
      </c>
      <c r="M530" s="56">
        <f>'Oversigt anlægsaktiv'!M530</f>
        <v>338783.64</v>
      </c>
      <c r="N530" s="56">
        <f>'Oversigt anlægsaktiv'!N530</f>
        <v>0</v>
      </c>
      <c r="O530" s="322" t="str">
        <f t="shared" si="24"/>
        <v>54028</v>
      </c>
      <c r="P530" s="322">
        <f t="shared" si="25"/>
        <v>1</v>
      </c>
      <c r="Q530" s="337" t="str">
        <f t="shared" si="26"/>
        <v>7</v>
      </c>
    </row>
    <row r="531" spans="1:17" x14ac:dyDescent="0.35">
      <c r="A531" s="320" t="str">
        <f>'Oversigt anlægsaktiv'!A531</f>
        <v>54030</v>
      </c>
      <c r="B531" t="str">
        <f>'Oversigt anlægsaktiv'!B531</f>
        <v>Røntgenapparatur</v>
      </c>
      <c r="C531" t="str">
        <f>'Oversigt anlægsaktiv'!C531</f>
        <v>31101</v>
      </c>
      <c r="D531" t="str">
        <f>'Oversigt anlægsaktiv'!D531</f>
        <v>Anders Grøntved</v>
      </c>
      <c r="E531" t="str">
        <f>'Oversigt anlægsaktiv'!E531</f>
        <v>7 ÅR</v>
      </c>
      <c r="F531" t="str">
        <f>'Oversigt anlægsaktiv'!F531</f>
        <v>15400 Institut for Idræt og Biomekanik</v>
      </c>
      <c r="G531" t="str">
        <f>'Oversigt anlægsaktiv'!G531</f>
        <v>Campusvej 55, 5230 Odense M</v>
      </c>
      <c r="H531" t="str">
        <f>'Oversigt anlægsaktiv'!H531</f>
        <v>RICH: HCA børnehosp Steffen H</v>
      </c>
      <c r="I531" t="str">
        <f>'Oversigt anlægsaktiv'!I531</f>
        <v>-</v>
      </c>
      <c r="J531" t="str">
        <f>'Oversigt anlægsaktiv'!J531</f>
        <v>Prodigy scanner-DEXA scan</v>
      </c>
      <c r="K531" t="str">
        <f>'Oversigt anlægsaktiv'!K531</f>
        <v>-</v>
      </c>
      <c r="L531" s="312">
        <f>'Oversigt anlægsaktiv'!L531</f>
        <v>39948</v>
      </c>
      <c r="M531" s="56">
        <f>'Oversigt anlægsaktiv'!M531</f>
        <v>444000</v>
      </c>
      <c r="N531" s="56">
        <f>'Oversigt anlægsaktiv'!N531</f>
        <v>0</v>
      </c>
      <c r="O531" s="322" t="str">
        <f t="shared" si="24"/>
        <v>54030</v>
      </c>
      <c r="P531" s="322">
        <f t="shared" si="25"/>
        <v>1</v>
      </c>
      <c r="Q531" s="337" t="str">
        <f t="shared" si="26"/>
        <v>7</v>
      </c>
    </row>
    <row r="532" spans="1:17" x14ac:dyDescent="0.35">
      <c r="A532" s="320" t="str">
        <f>'Oversigt anlægsaktiv'!A532</f>
        <v>54033</v>
      </c>
      <c r="B532" t="str">
        <f>'Oversigt anlægsaktiv'!B532</f>
        <v>Laser</v>
      </c>
      <c r="C532" t="str">
        <f>'Oversigt anlægsaktiv'!C532</f>
        <v>-</v>
      </c>
      <c r="D532" t="str">
        <f>'Oversigt anlægsaktiv'!D532</f>
        <v>Jonas Beermann Kristiansen</v>
      </c>
      <c r="E532" t="str">
        <f>'Oversigt anlægsaktiv'!E532</f>
        <v>7 ÅR</v>
      </c>
      <c r="F532" t="str">
        <f>'Oversigt anlægsaktiv'!F532</f>
        <v>44004 SDU Nano Optics</v>
      </c>
      <c r="G532" t="str">
        <f>'Oversigt anlægsaktiv'!G532</f>
        <v>Campusvej 55, 5230 Odense M</v>
      </c>
      <c r="H532" t="str">
        <f>'Oversigt anlægsaktiv'!H532</f>
        <v>Ø26-511a-1</v>
      </c>
      <c r="I532" t="str">
        <f>'Oversigt anlægsaktiv'!I532</f>
        <v>-</v>
      </c>
      <c r="J532" t="str">
        <f>'Oversigt anlægsaktiv'!J532</f>
        <v>MILLIENNIAR PRO 10</v>
      </c>
      <c r="K532" t="str">
        <f>'Oversigt anlægsaktiv'!K532</f>
        <v>E302010SJS</v>
      </c>
      <c r="L532" s="312">
        <f>'Oversigt anlægsaktiv'!L532</f>
        <v>39735</v>
      </c>
      <c r="M532" s="56">
        <f>'Oversigt anlægsaktiv'!M532</f>
        <v>993773.59</v>
      </c>
      <c r="N532" s="56">
        <f>'Oversigt anlægsaktiv'!N532</f>
        <v>0</v>
      </c>
      <c r="O532" s="322" t="str">
        <f t="shared" si="24"/>
        <v>54033</v>
      </c>
      <c r="P532" s="322">
        <f t="shared" si="25"/>
        <v>0</v>
      </c>
      <c r="Q532" s="337" t="str">
        <f t="shared" si="26"/>
        <v>7</v>
      </c>
    </row>
    <row r="533" spans="1:17" x14ac:dyDescent="0.35">
      <c r="A533" s="320" t="str">
        <f>'Oversigt anlægsaktiv'!A533</f>
        <v>54035</v>
      </c>
      <c r="B533" t="str">
        <f>'Oversigt anlægsaktiv'!B533</f>
        <v>Lydmåleudstyr</v>
      </c>
      <c r="C533" t="str">
        <f>'Oversigt anlægsaktiv'!C533</f>
        <v>23872</v>
      </c>
      <c r="D533" t="str">
        <f>'Oversigt anlægsaktiv'!D533</f>
        <v>Dina Stær Arengoth</v>
      </c>
      <c r="E533" t="str">
        <f>'Oversigt anlægsaktiv'!E533</f>
        <v>7 ÅR</v>
      </c>
      <c r="F533" t="str">
        <f>'Oversigt anlægsaktiv'!F533</f>
        <v>30607 Lyd og Adfærd</v>
      </c>
      <c r="G533" t="str">
        <f>'Oversigt anlægsaktiv'!G533</f>
        <v>Campusvej 55, 5230 Odense M</v>
      </c>
      <c r="H533" t="str">
        <f>'Oversigt anlægsaktiv'!H533</f>
        <v>NEURO V10-405-0</v>
      </c>
      <c r="I533" t="str">
        <f>'Oversigt anlægsaktiv'!I533</f>
        <v>AVISOFT BIOACOUSTICS</v>
      </c>
      <c r="J533" t="str">
        <f>'Oversigt anlægsaktiv'!J533</f>
        <v>AVISOFT 1216H</v>
      </c>
      <c r="K533" t="str">
        <f>'Oversigt anlægsaktiv'!K533</f>
        <v>-</v>
      </c>
      <c r="L533" s="312">
        <f>'Oversigt anlægsaktiv'!L533</f>
        <v>39849</v>
      </c>
      <c r="M533" s="56">
        <f>'Oversigt anlægsaktiv'!M533</f>
        <v>150719.88</v>
      </c>
      <c r="N533" s="56">
        <f>'Oversigt anlægsaktiv'!N533</f>
        <v>0</v>
      </c>
      <c r="O533" s="322" t="str">
        <f t="shared" si="24"/>
        <v>54035</v>
      </c>
      <c r="P533" s="322">
        <f t="shared" si="25"/>
        <v>1</v>
      </c>
      <c r="Q533" s="337" t="str">
        <f t="shared" si="26"/>
        <v>7</v>
      </c>
    </row>
    <row r="534" spans="1:17" x14ac:dyDescent="0.35">
      <c r="A534" s="320" t="str">
        <f>'Oversigt anlægsaktiv'!A534</f>
        <v>54036</v>
      </c>
      <c r="B534" t="str">
        <f>'Oversigt anlægsaktiv'!B534</f>
        <v>Fluorometer</v>
      </c>
      <c r="C534" t="str">
        <f>'Oversigt anlægsaktiv'!C534</f>
        <v>23404</v>
      </c>
      <c r="D534" t="str">
        <f>'Oversigt anlægsaktiv'!D534</f>
        <v>Jonathan Brewer</v>
      </c>
      <c r="E534" t="str">
        <f>'Oversigt anlægsaktiv'!E534</f>
        <v>7 ÅR</v>
      </c>
      <c r="F534" t="str">
        <f>'Oversigt anlægsaktiv'!F534</f>
        <v>31000 Institut for Biokemi og Molekylær Biologi</v>
      </c>
      <c r="G534" t="str">
        <f>'Oversigt anlægsaktiv'!G534</f>
        <v>Campusvej 55, 5230 Odense M</v>
      </c>
      <c r="H534" t="str">
        <f>'Oversigt anlægsaktiv'!H534</f>
        <v>celcom: v10-602-2</v>
      </c>
      <c r="I534" t="str">
        <f>'Oversigt anlægsaktiv'!I534</f>
        <v>EDINBURG INSTRUMENTS LTD</v>
      </c>
      <c r="J534" t="str">
        <f>'Oversigt anlægsaktiv'!J534</f>
        <v>FLS920</v>
      </c>
      <c r="K534" t="str">
        <f>'Oversigt anlægsaktiv'!K534</f>
        <v>-</v>
      </c>
      <c r="L534" s="312">
        <f>'Oversigt anlægsaktiv'!L534</f>
        <v>39868</v>
      </c>
      <c r="M534" s="56">
        <f>'Oversigt anlægsaktiv'!M534</f>
        <v>564747.9</v>
      </c>
      <c r="N534" s="56">
        <f>'Oversigt anlægsaktiv'!N534</f>
        <v>0</v>
      </c>
      <c r="O534" s="322" t="str">
        <f t="shared" si="24"/>
        <v>54036</v>
      </c>
      <c r="P534" s="322">
        <f t="shared" si="25"/>
        <v>1</v>
      </c>
      <c r="Q534" s="337" t="str">
        <f t="shared" si="26"/>
        <v>7</v>
      </c>
    </row>
    <row r="535" spans="1:17" x14ac:dyDescent="0.35">
      <c r="A535" s="320" t="str">
        <f>'Oversigt anlægsaktiv'!A535</f>
        <v>54039</v>
      </c>
      <c r="B535" t="str">
        <f>'Oversigt anlægsaktiv'!B535</f>
        <v>Accelerometer</v>
      </c>
      <c r="C535" t="str">
        <f>'Oversigt anlægsaktiv'!C535</f>
        <v>31101</v>
      </c>
      <c r="D535" t="str">
        <f>'Oversigt anlægsaktiv'!D535</f>
        <v>Anders Grøntved</v>
      </c>
      <c r="E535" t="str">
        <f>'Oversigt anlægsaktiv'!E535</f>
        <v>7 ÅR</v>
      </c>
      <c r="F535" t="str">
        <f>'Oversigt anlægsaktiv'!F535</f>
        <v>15400 Institut for Idræt og Biomekanik</v>
      </c>
      <c r="G535" t="str">
        <f>'Oversigt anlægsaktiv'!G535</f>
        <v>Campusvej 55, 5230 Odense M</v>
      </c>
      <c r="H535" t="str">
        <f>'Oversigt anlægsaktiv'!H535</f>
        <v>RICH: Ø15-205-2</v>
      </c>
      <c r="I535" t="str">
        <f>'Oversigt anlægsaktiv'!I535</f>
        <v>ukendt</v>
      </c>
      <c r="J535" t="str">
        <f>'Oversigt anlægsaktiv'!J535</f>
        <v>ACTIGRAPH LLC</v>
      </c>
      <c r="K535" t="str">
        <f>'Oversigt anlægsaktiv'!K535</f>
        <v>-</v>
      </c>
      <c r="L535" s="312">
        <f>'Oversigt anlægsaktiv'!L535</f>
        <v>40043</v>
      </c>
      <c r="M535" s="56">
        <f>'Oversigt anlægsaktiv'!M535</f>
        <v>371076.69</v>
      </c>
      <c r="N535" s="56">
        <f>'Oversigt anlægsaktiv'!N535</f>
        <v>0</v>
      </c>
      <c r="O535" s="322" t="str">
        <f t="shared" si="24"/>
        <v>54039</v>
      </c>
      <c r="P535" s="322">
        <f t="shared" si="25"/>
        <v>1</v>
      </c>
      <c r="Q535" s="337" t="str">
        <f t="shared" si="26"/>
        <v>7</v>
      </c>
    </row>
    <row r="536" spans="1:17" x14ac:dyDescent="0.35">
      <c r="A536" s="320" t="str">
        <f>'Oversigt anlægsaktiv'!A536</f>
        <v>54046</v>
      </c>
      <c r="B536" t="str">
        <f>'Oversigt anlægsaktiv'!B536</f>
        <v>Ford/uden nummer (sælges snart)</v>
      </c>
      <c r="C536" t="str">
        <f>'Oversigt anlægsaktiv'!C536</f>
        <v>-</v>
      </c>
      <c r="D536" t="str">
        <f>'Oversigt anlægsaktiv'!D536</f>
        <v>Rikke Mailund Mikkelsen</v>
      </c>
      <c r="E536" t="str">
        <f>'Oversigt anlægsaktiv'!E536</f>
        <v>5 ÅR</v>
      </c>
      <c r="F536" t="str">
        <f>'Oversigt anlægsaktiv'!F536</f>
        <v>87104 Fællesvarer, Teknisk Service</v>
      </c>
      <c r="G536" t="str">
        <f>'Oversigt anlægsaktiv'!G536</f>
        <v>Campusvej 55, 5230 Odense M</v>
      </c>
      <c r="H536" t="str">
        <f>'Oversigt anlægsaktiv'!H536</f>
        <v>Ved Serviceområdet</v>
      </c>
      <c r="I536" t="str">
        <f>'Oversigt anlægsaktiv'!I536</f>
        <v>Ford</v>
      </c>
      <c r="J536" t="str">
        <f>'Oversigt anlægsaktiv'!J536</f>
        <v>Ford Focus C Max 1,6D</v>
      </c>
      <c r="K536" t="str">
        <f>'Oversigt anlægsaktiv'!K536</f>
        <v>WFOJXXWPBJAA36679/DW34309</v>
      </c>
      <c r="L536" s="312">
        <f>'Oversigt anlægsaktiv'!L536</f>
        <v>40660</v>
      </c>
      <c r="M536" s="56">
        <f>'Oversigt anlægsaktiv'!M536</f>
        <v>148865</v>
      </c>
      <c r="N536" s="56">
        <f>'Oversigt anlægsaktiv'!N536</f>
        <v>0</v>
      </c>
      <c r="O536" s="322" t="str">
        <f t="shared" si="24"/>
        <v>54046</v>
      </c>
      <c r="P536" s="322">
        <f t="shared" si="25"/>
        <v>0</v>
      </c>
      <c r="Q536" s="337" t="str">
        <f t="shared" si="26"/>
        <v>5</v>
      </c>
    </row>
    <row r="537" spans="1:17" x14ac:dyDescent="0.35">
      <c r="A537" s="320" t="str">
        <f>'Oversigt anlægsaktiv'!A537</f>
        <v>54048</v>
      </c>
      <c r="B537" t="str">
        <f>'Oversigt anlægsaktiv'!B537</f>
        <v>Mikrobølgeovn</v>
      </c>
      <c r="C537" t="str">
        <f>'Oversigt anlægsaktiv'!C537</f>
        <v>13915</v>
      </c>
      <c r="D537" t="str">
        <f>'Oversigt anlægsaktiv'!D537</f>
        <v>Carina Kronborg Lohmann</v>
      </c>
      <c r="E537" t="str">
        <f>'Oversigt anlægsaktiv'!E537</f>
        <v>7 ÅR</v>
      </c>
      <c r="F537" t="str">
        <f>'Oversigt anlægsaktiv'!F537</f>
        <v>30605 Økologi</v>
      </c>
      <c r="G537" t="str">
        <f>'Oversigt anlægsaktiv'!G537</f>
        <v>Campusvej 55, 5230 Odense M</v>
      </c>
      <c r="H537" t="str">
        <f>'Oversigt anlægsaktiv'!H537</f>
        <v>V11-411-1</v>
      </c>
      <c r="I537" t="str">
        <f>'Oversigt anlægsaktiv'!I537</f>
        <v>CEM</v>
      </c>
      <c r="J537" t="str">
        <f>'Oversigt anlægsaktiv'!J537</f>
        <v>Mars 5 System</v>
      </c>
      <c r="K537" t="str">
        <f>'Oversigt anlægsaktiv'!K537</f>
        <v>MD 4429</v>
      </c>
      <c r="L537" s="312">
        <f>'Oversigt anlægsaktiv'!L537</f>
        <v>40665</v>
      </c>
      <c r="M537" s="56">
        <f>'Oversigt anlægsaktiv'!M537</f>
        <v>214749</v>
      </c>
      <c r="N537" s="56">
        <f>'Oversigt anlægsaktiv'!N537</f>
        <v>0</v>
      </c>
      <c r="O537" s="322" t="str">
        <f t="shared" si="24"/>
        <v>54048</v>
      </c>
      <c r="P537" s="322">
        <f t="shared" si="25"/>
        <v>1</v>
      </c>
      <c r="Q537" s="337" t="str">
        <f t="shared" si="26"/>
        <v>7</v>
      </c>
    </row>
    <row r="538" spans="1:17" x14ac:dyDescent="0.35">
      <c r="A538" s="320" t="str">
        <f>'Oversigt anlægsaktiv'!A538</f>
        <v>54049</v>
      </c>
      <c r="B538" t="str">
        <f>'Oversigt anlægsaktiv'!B538</f>
        <v>Kamera til mikroskop</v>
      </c>
      <c r="C538" t="str">
        <f>'Oversigt anlægsaktiv'!C538</f>
        <v>23569</v>
      </c>
      <c r="D538" t="str">
        <f>'Oversigt anlægsaktiv'!D538</f>
        <v>Daniel Wüstner</v>
      </c>
      <c r="E538" t="str">
        <f>'Oversigt anlægsaktiv'!E538</f>
        <v>7 ÅR</v>
      </c>
      <c r="F538" t="str">
        <f>'Oversigt anlægsaktiv'!F538</f>
        <v>31000 Institut for Biokemi og Molekylær Biologi</v>
      </c>
      <c r="G538" t="str">
        <f>'Oversigt anlægsaktiv'!G538</f>
        <v>Campusvej 55, 5230 Odense M</v>
      </c>
      <c r="H538" t="str">
        <f>'Oversigt anlægsaktiv'!H538</f>
        <v>V10-602-2</v>
      </c>
      <c r="I538" t="str">
        <f>'Oversigt anlægsaktiv'!I538</f>
        <v>Andor Technology</v>
      </c>
      <c r="J538" t="str">
        <f>'Oversigt anlægsaktiv'!J538</f>
        <v>Solis ImagingS/W+IXON PCI</v>
      </c>
      <c r="K538" t="str">
        <f>'Oversigt anlægsaktiv'!K538</f>
        <v>C-5677+X5771</v>
      </c>
      <c r="L538" s="312">
        <f>'Oversigt anlægsaktiv'!L538</f>
        <v>40634</v>
      </c>
      <c r="M538" s="56">
        <f>'Oversigt anlægsaktiv'!M538</f>
        <v>220311.25</v>
      </c>
      <c r="N538" s="56">
        <f>'Oversigt anlægsaktiv'!N538</f>
        <v>0</v>
      </c>
      <c r="O538" s="322" t="str">
        <f t="shared" si="24"/>
        <v>54049</v>
      </c>
      <c r="P538" s="322">
        <f t="shared" si="25"/>
        <v>1</v>
      </c>
      <c r="Q538" s="337" t="str">
        <f t="shared" si="26"/>
        <v>7</v>
      </c>
    </row>
    <row r="539" spans="1:17" x14ac:dyDescent="0.35">
      <c r="A539" s="320" t="str">
        <f>'Oversigt anlægsaktiv'!A539</f>
        <v>54050</v>
      </c>
      <c r="B539" t="str">
        <f>'Oversigt anlægsaktiv'!B539</f>
        <v>3-finger dextrous hand</v>
      </c>
      <c r="C539" t="str">
        <f>'Oversigt anlægsaktiv'!C539</f>
        <v>44007</v>
      </c>
      <c r="D539" t="str">
        <f>'Oversigt anlægsaktiv'!D539</f>
        <v>Karina T. Therkildsen</v>
      </c>
      <c r="E539" t="str">
        <f>'Oversigt anlægsaktiv'!E539</f>
        <v>3 ÅR</v>
      </c>
      <c r="F539" t="str">
        <f>'Oversigt anlægsaktiv'!F539</f>
        <v>41003 SDU Robotics</v>
      </c>
      <c r="G539" t="str">
        <f>'Oversigt anlægsaktiv'!G539</f>
        <v>Campusvej 55, 5230 Odense M</v>
      </c>
      <c r="H539" t="str">
        <f>'Oversigt anlægsaktiv'!H539</f>
        <v>Ø26-603a-3</v>
      </c>
      <c r="I539" t="str">
        <f>'Oversigt anlægsaktiv'!I539</f>
        <v>Schunk</v>
      </c>
      <c r="J539" t="str">
        <f>'Oversigt anlægsaktiv'!J539</f>
        <v>306450-SDH</v>
      </c>
      <c r="K539" t="str">
        <f>'Oversigt anlægsaktiv'!K539</f>
        <v>667</v>
      </c>
      <c r="L539" s="312">
        <f>'Oversigt anlægsaktiv'!L539</f>
        <v>40647</v>
      </c>
      <c r="M539" s="56">
        <f>'Oversigt anlægsaktiv'!M539</f>
        <v>342687.5</v>
      </c>
      <c r="N539" s="56">
        <f>'Oversigt anlægsaktiv'!N539</f>
        <v>0</v>
      </c>
      <c r="O539" s="322" t="str">
        <f t="shared" si="24"/>
        <v>54050</v>
      </c>
      <c r="P539" s="322">
        <f t="shared" si="25"/>
        <v>1</v>
      </c>
      <c r="Q539" s="337" t="str">
        <f t="shared" si="26"/>
        <v>3</v>
      </c>
    </row>
    <row r="540" spans="1:17" x14ac:dyDescent="0.35">
      <c r="A540" s="320" t="str">
        <f>'Oversigt anlægsaktiv'!A540</f>
        <v>54052</v>
      </c>
      <c r="B540" t="str">
        <f>'Oversigt anlægsaktiv'!B540</f>
        <v>Fibermålings apparat</v>
      </c>
      <c r="C540" t="str">
        <f>'Oversigt anlægsaktiv'!C540</f>
        <v>-</v>
      </c>
      <c r="D540" t="str">
        <f>'Oversigt anlægsaktiv'!D540</f>
        <v>Kathrine Lynge Wiingaard</v>
      </c>
      <c r="E540" t="str">
        <f>'Oversigt anlægsaktiv'!E540</f>
        <v>5 ÅR</v>
      </c>
      <c r="F540" t="str">
        <f>'Oversigt anlægsaktiv'!F540</f>
        <v>42001 Institutsekretariat, IGT</v>
      </c>
      <c r="G540" t="str">
        <f>'Oversigt anlægsaktiv'!G540</f>
        <v>Campusvej 55, 5230 Odense M</v>
      </c>
      <c r="H540" t="str">
        <f>'Oversigt anlægsaktiv'!H540</f>
        <v>Ø33-511-1</v>
      </c>
      <c r="I540" t="str">
        <f>'Oversigt anlægsaktiv'!I540</f>
        <v>Foss A/S</v>
      </c>
      <c r="J540" t="str">
        <f>'Oversigt anlægsaktiv'!J540</f>
        <v>Fibertec 2010 nr.91709225</v>
      </c>
      <c r="K540" t="str">
        <f>'Oversigt anlægsaktiv'!K540</f>
        <v>Fiber hot Extration 91707738 + cold</v>
      </c>
      <c r="L540" s="312">
        <f>'Oversigt anlægsaktiv'!L540</f>
        <v>40728</v>
      </c>
      <c r="M540" s="56">
        <f>'Oversigt anlægsaktiv'!M540</f>
        <v>178101.3</v>
      </c>
      <c r="N540" s="56">
        <f>'Oversigt anlægsaktiv'!N540</f>
        <v>0</v>
      </c>
      <c r="O540" s="322" t="str">
        <f t="shared" si="24"/>
        <v>54052</v>
      </c>
      <c r="P540" s="322">
        <f t="shared" si="25"/>
        <v>0</v>
      </c>
      <c r="Q540" s="337" t="str">
        <f t="shared" si="26"/>
        <v>5</v>
      </c>
    </row>
    <row r="541" spans="1:17" x14ac:dyDescent="0.35">
      <c r="A541" s="320" t="str">
        <f>'Oversigt anlægsaktiv'!A541</f>
        <v>54054</v>
      </c>
      <c r="B541" t="str">
        <f>'Oversigt anlægsaktiv'!B541</f>
        <v>Fiber laser</v>
      </c>
      <c r="C541" t="str">
        <f>'Oversigt anlægsaktiv'!C541</f>
        <v>53037</v>
      </c>
      <c r="D541" t="str">
        <f>'Oversigt anlægsaktiv'!D541</f>
        <v>Jonathan Brewer</v>
      </c>
      <c r="E541" t="str">
        <f>'Oversigt anlægsaktiv'!E541</f>
        <v>7 ÅR</v>
      </c>
      <c r="F541" t="str">
        <f>'Oversigt anlægsaktiv'!F541</f>
        <v>30500 Institut for Fysik, Kemi og Farmaci</v>
      </c>
      <c r="G541" t="str">
        <f>'Oversigt anlægsaktiv'!G541</f>
        <v>Campusvej 55, 5230 Odense M</v>
      </c>
      <c r="H541" t="str">
        <f>'Oversigt anlægsaktiv'!H541</f>
        <v>V12-603a-0</v>
      </c>
      <c r="I541" t="str">
        <f>'Oversigt anlægsaktiv'!I541</f>
        <v>MPB Communications Inc.</v>
      </c>
      <c r="J541" t="str">
        <f>'Oversigt anlægsaktiv'!J541</f>
        <v>2RU-UFL-P-1500-592</v>
      </c>
      <c r="K541" t="str">
        <f>'Oversigt anlægsaktiv'!K541</f>
        <v>2RU-1111-1420</v>
      </c>
      <c r="L541" s="312">
        <f>'Oversigt anlægsaktiv'!L541</f>
        <v>40756</v>
      </c>
      <c r="M541" s="56">
        <f>'Oversigt anlægsaktiv'!M541</f>
        <v>143715</v>
      </c>
      <c r="N541" s="56">
        <f>'Oversigt anlægsaktiv'!N541</f>
        <v>0</v>
      </c>
      <c r="O541" s="322" t="str">
        <f t="shared" si="24"/>
        <v>54054</v>
      </c>
      <c r="P541" s="322">
        <f t="shared" si="25"/>
        <v>1</v>
      </c>
      <c r="Q541" s="337" t="str">
        <f t="shared" si="26"/>
        <v>7</v>
      </c>
    </row>
    <row r="542" spans="1:17" x14ac:dyDescent="0.35">
      <c r="A542" s="320" t="str">
        <f>'Oversigt anlægsaktiv'!A542</f>
        <v>54055</v>
      </c>
      <c r="B542" t="str">
        <f>'Oversigt anlægsaktiv'!B542</f>
        <v>Apparatur til fremstilling af TMA-blokke</v>
      </c>
      <c r="C542" t="str">
        <f>'Oversigt anlægsaktiv'!C542</f>
        <v>72174</v>
      </c>
      <c r="D542" t="str">
        <f>'Oversigt anlægsaktiv'!D542</f>
        <v>Henrik Jørn Ditzel</v>
      </c>
      <c r="E542" t="str">
        <f>'Oversigt anlægsaktiv'!E542</f>
        <v>7 ÅR</v>
      </c>
      <c r="F542" t="str">
        <f>'Oversigt anlægsaktiv'!F542</f>
        <v>10205 Cancerforskning</v>
      </c>
      <c r="G542" t="str">
        <f>'Oversigt anlægsaktiv'!G542</f>
        <v>J.B Winsløsvej 15, 5000 Odense</v>
      </c>
      <c r="H542" t="str">
        <f>'Oversigt anlægsaktiv'!H542</f>
        <v>WP15 371B</v>
      </c>
      <c r="I542" t="str">
        <f>'Oversigt anlægsaktiv'!I542</f>
        <v>3DHISTECH Ltd.,Ungarn</v>
      </c>
      <c r="J542" t="str">
        <f>'Oversigt anlægsaktiv'!J542</f>
        <v>TMA-Master 01</v>
      </c>
      <c r="K542" t="str">
        <f>'Oversigt anlægsaktiv'!K542</f>
        <v>T-009201</v>
      </c>
      <c r="L542" s="312">
        <f>'Oversigt anlægsaktiv'!L542</f>
        <v>40725</v>
      </c>
      <c r="M542" s="56">
        <f>'Oversigt anlægsaktiv'!M542</f>
        <v>400000</v>
      </c>
      <c r="N542" s="56">
        <f>'Oversigt anlægsaktiv'!N542</f>
        <v>0</v>
      </c>
      <c r="O542" s="322" t="str">
        <f t="shared" si="24"/>
        <v>54055</v>
      </c>
      <c r="P542" s="322">
        <f t="shared" si="25"/>
        <v>1</v>
      </c>
      <c r="Q542" s="337" t="str">
        <f t="shared" si="26"/>
        <v>7</v>
      </c>
    </row>
    <row r="543" spans="1:17" x14ac:dyDescent="0.35">
      <c r="A543" s="320" t="str">
        <f>'Oversigt anlægsaktiv'!A543</f>
        <v>54057</v>
      </c>
      <c r="B543" t="str">
        <f>'Oversigt anlægsaktiv'!B543</f>
        <v>Instrument til måling af lungefunktion hos mus</v>
      </c>
      <c r="C543" t="str">
        <f>'Oversigt anlægsaktiv'!C543</f>
        <v>12779</v>
      </c>
      <c r="D543" t="str">
        <f>'Oversigt anlægsaktiv'!D543</f>
        <v>Jonas Heilskov Graversen</v>
      </c>
      <c r="E543" t="str">
        <f>'Oversigt anlægsaktiv'!E543</f>
        <v>5 ÅR</v>
      </c>
      <c r="F543" t="str">
        <f>'Oversigt anlægsaktiv'!F543</f>
        <v>10200 Institut for Molekylær Medicin</v>
      </c>
      <c r="G543" t="str">
        <f>'Oversigt anlægsaktiv'!G543</f>
        <v>Campusvej 55, 5230 Odense M</v>
      </c>
      <c r="H543" t="str">
        <f>'Oversigt anlægsaktiv'!H543</f>
        <v>V18-611a-2</v>
      </c>
      <c r="I543" t="str">
        <f>'Oversigt anlægsaktiv'!I543</f>
        <v>SCIREQ(Canada)</v>
      </c>
      <c r="J543" t="str">
        <f>'Oversigt anlægsaktiv'!J543</f>
        <v>FV-FXB-CM</v>
      </c>
      <c r="K543" t="str">
        <f>'Oversigt anlægsaktiv'!K543</f>
        <v>1084796</v>
      </c>
      <c r="L543" s="312">
        <f>'Oversigt anlægsaktiv'!L543</f>
        <v>40794</v>
      </c>
      <c r="M543" s="56">
        <f>'Oversigt anlægsaktiv'!M543</f>
        <v>193926.2</v>
      </c>
      <c r="N543" s="56">
        <f>'Oversigt anlægsaktiv'!N543</f>
        <v>0</v>
      </c>
      <c r="O543" s="322" t="str">
        <f t="shared" si="24"/>
        <v>54057</v>
      </c>
      <c r="P543" s="322">
        <f t="shared" si="25"/>
        <v>1</v>
      </c>
      <c r="Q543" s="337" t="str">
        <f t="shared" si="26"/>
        <v>5</v>
      </c>
    </row>
    <row r="544" spans="1:17" x14ac:dyDescent="0.35">
      <c r="A544" s="320" t="str">
        <f>'Oversigt anlægsaktiv'!A544</f>
        <v>54059</v>
      </c>
      <c r="B544" t="str">
        <f>'Oversigt anlægsaktiv'!B544</f>
        <v>Imaging UV/VIS</v>
      </c>
      <c r="C544" t="str">
        <f>'Oversigt anlægsaktiv'!C544</f>
        <v>11796</v>
      </c>
      <c r="D544" t="str">
        <f>'Oversigt anlægsaktiv'!D544</f>
        <v>Per Svenningsen</v>
      </c>
      <c r="E544" t="str">
        <f>'Oversigt anlægsaktiv'!E544</f>
        <v>5 ÅR</v>
      </c>
      <c r="F544" t="str">
        <f>'Oversigt anlægsaktiv'!F544</f>
        <v>10200 Institut for Molekylær Medicin</v>
      </c>
      <c r="G544" t="str">
        <f>'Oversigt anlægsaktiv'!G544</f>
        <v>J.B Winsløsvej 25, 5000 Odense C</v>
      </c>
      <c r="H544" t="str">
        <f>'Oversigt anlægsaktiv'!H544</f>
        <v>WP25 407</v>
      </c>
      <c r="I544" t="str">
        <f>'Oversigt anlægsaktiv'!I544</f>
        <v>-</v>
      </c>
      <c r="J544" t="str">
        <f>'Oversigt anlægsaktiv'!J544</f>
        <v>FX7-7026.WL/26MX</v>
      </c>
      <c r="K544" t="str">
        <f>'Oversigt anlægsaktiv'!K544</f>
        <v>11 200420</v>
      </c>
      <c r="L544" s="312">
        <f>'Oversigt anlægsaktiv'!L544</f>
        <v>40710</v>
      </c>
      <c r="M544" s="56">
        <f>'Oversigt anlægsaktiv'!M544</f>
        <v>226420.6</v>
      </c>
      <c r="N544" s="56">
        <f>'Oversigt anlægsaktiv'!N544</f>
        <v>0</v>
      </c>
      <c r="O544" s="322" t="str">
        <f t="shared" si="24"/>
        <v>54059</v>
      </c>
      <c r="P544" s="322">
        <f t="shared" si="25"/>
        <v>1</v>
      </c>
      <c r="Q544" s="337" t="str">
        <f t="shared" si="26"/>
        <v>5</v>
      </c>
    </row>
    <row r="545" spans="1:17" x14ac:dyDescent="0.35">
      <c r="A545" s="320" t="str">
        <f>'Oversigt anlægsaktiv'!A545</f>
        <v>54066</v>
      </c>
      <c r="B545" t="str">
        <f>'Oversigt anlægsaktiv'!B545</f>
        <v>TSQ Quantum XLS Less GC (populært GC-MS) - demo model 1 år</v>
      </c>
      <c r="C545" t="str">
        <f>'Oversigt anlægsaktiv'!C545</f>
        <v>21207</v>
      </c>
      <c r="D545" t="str">
        <f>'Oversigt anlægsaktiv'!D545</f>
        <v>Flemming Nielsen</v>
      </c>
      <c r="E545" t="str">
        <f>'Oversigt anlægsaktiv'!E545</f>
        <v>10 ÅR</v>
      </c>
      <c r="F545" t="str">
        <f>'Oversigt anlægsaktiv'!F545</f>
        <v>10304 Klinisk farmakologi, farmaci og Miljømedicin</v>
      </c>
      <c r="G545" t="str">
        <f>'Oversigt anlægsaktiv'!G545</f>
        <v>Campusvej 55, 5230 Odense M</v>
      </c>
      <c r="H545" t="str">
        <f>'Oversigt anlægsaktiv'!H545</f>
        <v>V17-806b-2</v>
      </c>
      <c r="I545" t="str">
        <f>'Oversigt anlægsaktiv'!I545</f>
        <v>Thermo Scientific</v>
      </c>
      <c r="J545" t="str">
        <f>'Oversigt anlægsaktiv'!J545</f>
        <v>Quantum XLS</v>
      </c>
      <c r="K545" t="str">
        <f>'Oversigt anlægsaktiv'!K545</f>
        <v>TQU02720</v>
      </c>
      <c r="L545" s="312">
        <f>'Oversigt anlægsaktiv'!L545</f>
        <v>40817</v>
      </c>
      <c r="M545" s="56">
        <f>'Oversigt anlægsaktiv'!M545</f>
        <v>490000</v>
      </c>
      <c r="N545" s="56">
        <f>'Oversigt anlægsaktiv'!N545</f>
        <v>0</v>
      </c>
      <c r="O545" s="322" t="str">
        <f t="shared" si="24"/>
        <v>54066</v>
      </c>
      <c r="P545" s="322">
        <f t="shared" si="25"/>
        <v>1</v>
      </c>
      <c r="Q545" s="337" t="str">
        <f t="shared" si="26"/>
        <v>10</v>
      </c>
    </row>
    <row r="546" spans="1:17" x14ac:dyDescent="0.35">
      <c r="A546" s="320" t="str">
        <f>'Oversigt anlægsaktiv'!A546</f>
        <v>54067</v>
      </c>
      <c r="B546" t="str">
        <f>'Oversigt anlægsaktiv'!B546</f>
        <v>Triplus Base Unit - Autosampler. Demomodel 1 år</v>
      </c>
      <c r="C546" t="str">
        <f>'Oversigt anlægsaktiv'!C546</f>
        <v>21207</v>
      </c>
      <c r="D546" t="str">
        <f>'Oversigt anlægsaktiv'!D546</f>
        <v>Flemming Nielsen</v>
      </c>
      <c r="E546" t="str">
        <f>'Oversigt anlægsaktiv'!E546</f>
        <v>10 ÅR</v>
      </c>
      <c r="F546" t="str">
        <f>'Oversigt anlægsaktiv'!F546</f>
        <v>10304 Klinisk farmakologi, farmaci og Miljømedicin</v>
      </c>
      <c r="G546" t="str">
        <f>'Oversigt anlægsaktiv'!G546</f>
        <v>Campusvej 55, 5230 Odense M</v>
      </c>
      <c r="H546" t="str">
        <f>'Oversigt anlægsaktiv'!H546</f>
        <v>V17-806b-2</v>
      </c>
      <c r="I546" t="str">
        <f>'Oversigt anlægsaktiv'!I546</f>
        <v>Thermo Scientific</v>
      </c>
      <c r="J546" t="str">
        <f>'Oversigt anlægsaktiv'!J546</f>
        <v>Triplus TP201</v>
      </c>
      <c r="K546" t="str">
        <f>'Oversigt anlægsaktiv'!K546</f>
        <v>20074248</v>
      </c>
      <c r="L546" s="312">
        <f>'Oversigt anlægsaktiv'!L546</f>
        <v>40817</v>
      </c>
      <c r="M546" s="56">
        <f>'Oversigt anlægsaktiv'!M546</f>
        <v>185000</v>
      </c>
      <c r="N546" s="56">
        <f>'Oversigt anlægsaktiv'!N546</f>
        <v>0</v>
      </c>
      <c r="O546" s="322" t="str">
        <f t="shared" si="24"/>
        <v>54067</v>
      </c>
      <c r="P546" s="322">
        <f t="shared" si="25"/>
        <v>1</v>
      </c>
      <c r="Q546" s="337" t="str">
        <f t="shared" si="26"/>
        <v>10</v>
      </c>
    </row>
    <row r="547" spans="1:17" x14ac:dyDescent="0.35">
      <c r="A547" s="320" t="str">
        <f>'Oversigt anlægsaktiv'!A547</f>
        <v>54069</v>
      </c>
      <c r="B547" t="str">
        <f>'Oversigt anlægsaktiv'!B547</f>
        <v>Dynamisk mekanisk analysator (v. polymer materialer)</v>
      </c>
      <c r="C547" t="str">
        <f>'Oversigt anlægsaktiv'!C547</f>
        <v>54709</v>
      </c>
      <c r="D547" t="str">
        <f>'Oversigt anlægsaktiv'!D547</f>
        <v>Lars Duggen</v>
      </c>
      <c r="E547" t="str">
        <f>'Oversigt anlægsaktiv'!E547</f>
        <v>10 ÅR</v>
      </c>
      <c r="F547" t="str">
        <f>'Oversigt anlægsaktiv'!F547</f>
        <v>44002 SDU NanoSyd</v>
      </c>
      <c r="G547" t="str">
        <f>'Oversigt anlægsaktiv'!G547</f>
        <v>Alsion 2, 6400 Sønderborg</v>
      </c>
      <c r="H547" t="str">
        <f>'Oversigt anlægsaktiv'!H547</f>
        <v>A 4-01 Fatigue and Fract lab</v>
      </c>
      <c r="I547" t="str">
        <f>'Oversigt anlægsaktiv'!I547</f>
        <v>TA Instruments</v>
      </c>
      <c r="J547" t="str">
        <f>'Oversigt anlægsaktiv'!J547</f>
        <v>Q800</v>
      </c>
      <c r="K547" t="str">
        <f>'Oversigt anlægsaktiv'!K547</f>
        <v>-</v>
      </c>
      <c r="L547" s="312">
        <f>'Oversigt anlægsaktiv'!L547</f>
        <v>40787</v>
      </c>
      <c r="M547" s="56">
        <f>'Oversigt anlægsaktiv'!M547</f>
        <v>399660.02</v>
      </c>
      <c r="N547" s="56">
        <f>'Oversigt anlægsaktiv'!N547</f>
        <v>0</v>
      </c>
      <c r="O547" s="322" t="str">
        <f t="shared" si="24"/>
        <v>54069</v>
      </c>
      <c r="P547" s="322">
        <f t="shared" si="25"/>
        <v>1</v>
      </c>
      <c r="Q547" s="337" t="str">
        <f t="shared" si="26"/>
        <v>10</v>
      </c>
    </row>
    <row r="548" spans="1:17" x14ac:dyDescent="0.35">
      <c r="A548" s="320" t="str">
        <f>'Oversigt anlægsaktiv'!A548</f>
        <v>54072</v>
      </c>
      <c r="B548" t="str">
        <f>'Oversigt anlægsaktiv'!B548</f>
        <v>Vector single piont current meter</v>
      </c>
      <c r="C548" t="str">
        <f>'Oversigt anlægsaktiv'!C548</f>
        <v>13728</v>
      </c>
      <c r="D548" t="str">
        <f>'Oversigt anlægsaktiv'!D548</f>
        <v>Anni Glud</v>
      </c>
      <c r="E548" t="str">
        <f>'Oversigt anlægsaktiv'!E548</f>
        <v>10 ÅR</v>
      </c>
      <c r="F548" t="str">
        <f>'Oversigt anlægsaktiv'!F548</f>
        <v>30602 Nordcee</v>
      </c>
      <c r="G548" t="str">
        <f>'Oversigt anlægsaktiv'!G548</f>
        <v>Campusvej 55, 5230 Odense M</v>
      </c>
      <c r="H548" t="str">
        <f>'Oversigt anlægsaktiv'!H548</f>
        <v>NordCEE V12-408-0</v>
      </c>
      <c r="I548" t="str">
        <f>'Oversigt anlægsaktiv'!I548</f>
        <v>Nortek</v>
      </c>
      <c r="J548" t="str">
        <f>'Oversigt anlægsaktiv'!J548</f>
        <v>Vector</v>
      </c>
      <c r="K548" t="str">
        <f>'Oversigt anlægsaktiv'!K548</f>
        <v>VEC9618</v>
      </c>
      <c r="L548" s="312">
        <f>'Oversigt anlægsaktiv'!L548</f>
        <v>40801</v>
      </c>
      <c r="M548" s="56">
        <f>'Oversigt anlægsaktiv'!M548</f>
        <v>125353.92</v>
      </c>
      <c r="N548" s="56">
        <f>'Oversigt anlægsaktiv'!N548</f>
        <v>0</v>
      </c>
      <c r="O548" s="322" t="str">
        <f t="shared" si="24"/>
        <v>54072</v>
      </c>
      <c r="P548" s="322">
        <f t="shared" si="25"/>
        <v>1</v>
      </c>
      <c r="Q548" s="337" t="str">
        <f t="shared" si="26"/>
        <v>10</v>
      </c>
    </row>
    <row r="549" spans="1:17" x14ac:dyDescent="0.35">
      <c r="A549" s="320" t="str">
        <f>'Oversigt anlægsaktiv'!A549</f>
        <v>54073</v>
      </c>
      <c r="B549" t="str">
        <f>'Oversigt anlægsaktiv'!B549</f>
        <v>Depositionsanlæg, vakuumpumpe</v>
      </c>
      <c r="C549" t="str">
        <f>'Oversigt anlægsaktiv'!C549</f>
        <v>54727</v>
      </c>
      <c r="D549" t="str">
        <f>'Oversigt anlægsaktiv'!D549</f>
        <v>Morten Madsen</v>
      </c>
      <c r="E549" t="str">
        <f>'Oversigt anlægsaktiv'!E549</f>
        <v>10 ÅR</v>
      </c>
      <c r="F549" t="str">
        <f>'Oversigt anlægsaktiv'!F549</f>
        <v>44002 SDU NanoSyd</v>
      </c>
      <c r="G549" t="str">
        <f>'Oversigt anlægsaktiv'!G549</f>
        <v>Alsion 2, 6400 Sønderborg</v>
      </c>
      <c r="H549" t="str">
        <f>'Oversigt anlægsaktiv'!H549</f>
        <v>A3-6 OPTIKLAB</v>
      </c>
      <c r="I549" t="str">
        <f>'Oversigt anlægsaktiv'!I549</f>
        <v>Edwards</v>
      </c>
      <c r="J549" t="str">
        <f>'Oversigt anlægsaktiv'!J549</f>
        <v>STPiXA 1606 Maglev</v>
      </c>
      <c r="K549" t="str">
        <f>'Oversigt anlægsaktiv'!K549</f>
        <v>117041414</v>
      </c>
      <c r="L549" s="312">
        <f>'Oversigt anlægsaktiv'!L549</f>
        <v>40909</v>
      </c>
      <c r="M549" s="56">
        <f>'Oversigt anlægsaktiv'!M549</f>
        <v>116029.2</v>
      </c>
      <c r="N549" s="56">
        <f>'Oversigt anlægsaktiv'!N549</f>
        <v>0</v>
      </c>
      <c r="O549" s="322" t="str">
        <f t="shared" si="24"/>
        <v>54073</v>
      </c>
      <c r="P549" s="322">
        <f t="shared" si="25"/>
        <v>1</v>
      </c>
      <c r="Q549" s="337" t="str">
        <f t="shared" si="26"/>
        <v>10</v>
      </c>
    </row>
    <row r="550" spans="1:17" x14ac:dyDescent="0.35">
      <c r="A550" s="320" t="str">
        <f>'Oversigt anlægsaktiv'!A550</f>
        <v>54074</v>
      </c>
      <c r="B550" t="str">
        <f>'Oversigt anlægsaktiv'!B550</f>
        <v>Elektrisk måleudstyr</v>
      </c>
      <c r="C550" t="str">
        <f>'Oversigt anlægsaktiv'!C550</f>
        <v>74069</v>
      </c>
      <c r="D550" t="str">
        <f>'Oversigt anlægsaktiv'!D550</f>
        <v>Martin H. Thygesen</v>
      </c>
      <c r="E550" t="str">
        <f>'Oversigt anlægsaktiv'!E550</f>
        <v>5 ÅR</v>
      </c>
      <c r="F550" t="str">
        <f>'Oversigt anlægsaktiv'!F550</f>
        <v>45006 SDU Digital og højfrekvent elektronik</v>
      </c>
      <c r="G550" t="str">
        <f>'Oversigt anlægsaktiv'!G550</f>
        <v>Campusvej 55, 5230 Odense M</v>
      </c>
      <c r="H550" t="str">
        <f>'Oversigt anlægsaktiv'!H550</f>
        <v>Ø26-602a-1</v>
      </c>
      <c r="I550" t="str">
        <f>'Oversigt anlægsaktiv'!I550</f>
        <v>LeCroy</v>
      </c>
      <c r="J550" t="str">
        <f>'Oversigt anlægsaktiv'!J550</f>
        <v>WR604Zi</v>
      </c>
      <c r="K550" t="str">
        <f>'Oversigt anlægsaktiv'!K550</f>
        <v>LCRY3203N56969</v>
      </c>
      <c r="L550" s="312">
        <f>'Oversigt anlægsaktiv'!L550</f>
        <v>40831</v>
      </c>
      <c r="M550" s="56">
        <f>'Oversigt anlægsaktiv'!M550</f>
        <v>176183</v>
      </c>
      <c r="N550" s="56">
        <f>'Oversigt anlægsaktiv'!N550</f>
        <v>0</v>
      </c>
      <c r="O550" s="322" t="str">
        <f t="shared" si="24"/>
        <v>54074</v>
      </c>
      <c r="P550" s="322">
        <f t="shared" si="25"/>
        <v>1</v>
      </c>
      <c r="Q550" s="337" t="str">
        <f t="shared" si="26"/>
        <v>5</v>
      </c>
    </row>
    <row r="551" spans="1:17" x14ac:dyDescent="0.35">
      <c r="A551" s="320" t="str">
        <f>'Oversigt anlægsaktiv'!A551</f>
        <v>54076</v>
      </c>
      <c r="B551" t="str">
        <f>'Oversigt anlægsaktiv'!B551</f>
        <v>Simultaneous Thermal Analyzer, STA</v>
      </c>
      <c r="C551" t="str">
        <f>'Oversigt anlægsaktiv'!C551</f>
        <v>61412</v>
      </c>
      <c r="D551" t="str">
        <f>'Oversigt anlægsaktiv'!D551</f>
        <v>Shuang Ma Andersen</v>
      </c>
      <c r="E551" t="str">
        <f>'Oversigt anlægsaktiv'!E551</f>
        <v>5 ÅR</v>
      </c>
      <c r="F551" t="str">
        <f>'Oversigt anlægsaktiv'!F551</f>
        <v>42001 Institutsekretariat, IGT</v>
      </c>
      <c r="G551" t="str">
        <f>'Oversigt anlægsaktiv'!G551</f>
        <v>Campusvej 55, 5230 Odense M</v>
      </c>
      <c r="H551" t="str">
        <f>'Oversigt anlægsaktiv'!H551</f>
        <v>Ø10-510-0</v>
      </c>
      <c r="I551" t="str">
        <f>'Oversigt anlægsaktiv'!I551</f>
        <v>Netzsch</v>
      </c>
      <c r="J551" t="str">
        <f>'Oversigt anlægsaktiv'!J551</f>
        <v>STA 449 (F3 Jupiter)</v>
      </c>
      <c r="K551" t="str">
        <f>'Oversigt anlægsaktiv'!K551</f>
        <v>STA 449F3-0523-M</v>
      </c>
      <c r="L551" s="312">
        <f>'Oversigt anlægsaktiv'!L551</f>
        <v>40848</v>
      </c>
      <c r="M551" s="56">
        <f>'Oversigt anlægsaktiv'!M551</f>
        <v>596036.80000000005</v>
      </c>
      <c r="N551" s="56">
        <f>'Oversigt anlægsaktiv'!N551</f>
        <v>0</v>
      </c>
      <c r="O551" s="322" t="str">
        <f t="shared" si="24"/>
        <v>54076</v>
      </c>
      <c r="P551" s="322">
        <f t="shared" si="25"/>
        <v>1</v>
      </c>
      <c r="Q551" s="337" t="str">
        <f t="shared" si="26"/>
        <v>5</v>
      </c>
    </row>
    <row r="552" spans="1:17" x14ac:dyDescent="0.35">
      <c r="A552" s="320" t="str">
        <f>'Oversigt anlægsaktiv'!A552</f>
        <v>54077</v>
      </c>
      <c r="B552" t="str">
        <f>'Oversigt anlægsaktiv'!B552</f>
        <v>Laser</v>
      </c>
      <c r="C552" t="str">
        <f>'Oversigt anlægsaktiv'!C552</f>
        <v>24024</v>
      </c>
      <c r="D552" t="str">
        <f>'Oversigt anlægsaktiv'!D552</f>
        <v>Volodymyr Zenin</v>
      </c>
      <c r="E552" t="str">
        <f>'Oversigt anlægsaktiv'!E552</f>
        <v>5 ÅR</v>
      </c>
      <c r="F552" t="str">
        <f>'Oversigt anlægsaktiv'!F552</f>
        <v>44004 SDU Nano Optics</v>
      </c>
      <c r="G552" t="str">
        <f>'Oversigt anlægsaktiv'!G552</f>
        <v>Campusvej 55, 5230 Odense M</v>
      </c>
      <c r="H552" t="str">
        <f>'Oversigt anlægsaktiv'!H552</f>
        <v>Ø26-511-1</v>
      </c>
      <c r="I552" t="str">
        <f>'Oversigt anlægsaktiv'!I552</f>
        <v>New Focus, Newport Corp.</v>
      </c>
      <c r="J552" t="str">
        <f>'Oversigt anlægsaktiv'!J552</f>
        <v>TLB 6600</v>
      </c>
      <c r="K552" t="str">
        <f>'Oversigt anlægsaktiv'!K552</f>
        <v>11-OPM4200-01-05</v>
      </c>
      <c r="L552" s="312">
        <f>'Oversigt anlægsaktiv'!L552</f>
        <v>40695</v>
      </c>
      <c r="M552" s="56">
        <f>'Oversigt anlægsaktiv'!M552</f>
        <v>227230.41</v>
      </c>
      <c r="N552" s="56">
        <f>'Oversigt anlægsaktiv'!N552</f>
        <v>0</v>
      </c>
      <c r="O552" s="322" t="str">
        <f t="shared" si="24"/>
        <v>54077</v>
      </c>
      <c r="P552" s="322">
        <f t="shared" si="25"/>
        <v>1</v>
      </c>
      <c r="Q552" s="337" t="str">
        <f t="shared" si="26"/>
        <v>5</v>
      </c>
    </row>
    <row r="553" spans="1:17" x14ac:dyDescent="0.35">
      <c r="A553" s="320" t="str">
        <f>'Oversigt anlægsaktiv'!A553</f>
        <v>54080</v>
      </c>
      <c r="B553" t="str">
        <f>'Oversigt anlægsaktiv'!B553</f>
        <v>Bygningsændringer i.f.m. håndværkerflytning</v>
      </c>
      <c r="C553" t="str">
        <f>'Oversigt anlægsaktiv'!C553</f>
        <v>-</v>
      </c>
      <c r="D553" t="str">
        <f>'Oversigt anlægsaktiv'!D553</f>
        <v>Thomas Kromann Jacobsen</v>
      </c>
      <c r="E553" t="str">
        <f>'Oversigt anlægsaktiv'!E553</f>
        <v>10 ÅR</v>
      </c>
      <c r="F553" t="str">
        <f>'Oversigt anlægsaktiv'!F553</f>
        <v>87000 Fælles husleje</v>
      </c>
      <c r="G553" t="str">
        <f>'Oversigt anlægsaktiv'!G553</f>
        <v>Campusvej 55, 5230 Odense M</v>
      </c>
      <c r="H553" t="str">
        <f>'Oversigt anlægsaktiv'!H553</f>
        <v>Ø2-202-0</v>
      </c>
      <c r="I553" t="str">
        <f>'Oversigt anlægsaktiv'!I553</f>
        <v>-</v>
      </c>
      <c r="J553" t="str">
        <f>'Oversigt anlægsaktiv'!J553</f>
        <v>-</v>
      </c>
      <c r="K553" t="str">
        <f>'Oversigt anlægsaktiv'!K553</f>
        <v>-</v>
      </c>
      <c r="L553" s="312">
        <f>'Oversigt anlægsaktiv'!L553</f>
        <v>40756</v>
      </c>
      <c r="M553" s="56">
        <f>'Oversigt anlægsaktiv'!M553</f>
        <v>4256300.41</v>
      </c>
      <c r="N553" s="56">
        <f>'Oversigt anlægsaktiv'!N553</f>
        <v>0</v>
      </c>
      <c r="O553" s="322" t="str">
        <f t="shared" si="24"/>
        <v>54080</v>
      </c>
      <c r="P553" s="322">
        <f t="shared" si="25"/>
        <v>0</v>
      </c>
      <c r="Q553" s="337" t="str">
        <f t="shared" si="26"/>
        <v>10</v>
      </c>
    </row>
    <row r="554" spans="1:17" x14ac:dyDescent="0.35">
      <c r="A554" s="320" t="str">
        <f>'Oversigt anlægsaktiv'!A554</f>
        <v>54083</v>
      </c>
      <c r="B554" t="str">
        <f>'Oversigt anlægsaktiv'!B554</f>
        <v>ICP-MS spektrometer til kemisk analyse</v>
      </c>
      <c r="C554" t="str">
        <f>'Oversigt anlægsaktiv'!C554</f>
        <v>41141</v>
      </c>
      <c r="D554" t="str">
        <f>'Oversigt anlægsaktiv'!D554</f>
        <v>Dorthe Dangvard Pedersen</v>
      </c>
      <c r="E554" t="str">
        <f>'Oversigt anlægsaktiv'!E554</f>
        <v>5 ÅR</v>
      </c>
      <c r="F554" t="str">
        <f>'Oversigt anlægsaktiv'!F554</f>
        <v>13900 Retsmedicinsk Institut</v>
      </c>
      <c r="G554" t="str">
        <f>'Oversigt anlægsaktiv'!G554</f>
        <v>Campusvej 55, 5230 Odense M</v>
      </c>
      <c r="H554" t="str">
        <f>'Oversigt anlægsaktiv'!H554</f>
        <v>Ø9-508a-2 (ADBOU)</v>
      </c>
      <c r="I554" t="str">
        <f>'Oversigt anlægsaktiv'!I554</f>
        <v>Bruker Daltonics</v>
      </c>
      <c r="J554" t="str">
        <f>'Oversigt anlægsaktiv'!J554</f>
        <v>820-MS</v>
      </c>
      <c r="K554" t="str">
        <f>'Oversigt anlægsaktiv'!K554</f>
        <v>IP1008M146</v>
      </c>
      <c r="L554" s="312">
        <f>'Oversigt anlægsaktiv'!L554</f>
        <v>40725</v>
      </c>
      <c r="M554" s="56">
        <f>'Oversigt anlægsaktiv'!M554</f>
        <v>372840</v>
      </c>
      <c r="N554" s="56">
        <f>'Oversigt anlægsaktiv'!N554</f>
        <v>0</v>
      </c>
      <c r="O554" s="322" t="str">
        <f t="shared" si="24"/>
        <v>54083</v>
      </c>
      <c r="P554" s="322">
        <f t="shared" si="25"/>
        <v>1</v>
      </c>
      <c r="Q554" s="337" t="str">
        <f t="shared" si="26"/>
        <v>5</v>
      </c>
    </row>
    <row r="555" spans="1:17" x14ac:dyDescent="0.35">
      <c r="A555" s="320" t="str">
        <f>'Oversigt anlægsaktiv'!A555</f>
        <v>54084</v>
      </c>
      <c r="B555" t="str">
        <f>'Oversigt anlægsaktiv'!B555</f>
        <v>Light scattering detector</v>
      </c>
      <c r="C555" t="str">
        <f>'Oversigt anlægsaktiv'!C555</f>
        <v>-</v>
      </c>
      <c r="D555" t="str">
        <f>'Oversigt anlægsaktiv'!D555</f>
        <v>Judith Kuntsche</v>
      </c>
      <c r="E555" t="str">
        <f>'Oversigt anlægsaktiv'!E555</f>
        <v>5 ÅR</v>
      </c>
      <c r="F555" t="str">
        <f>'Oversigt anlægsaktiv'!F555</f>
        <v>30500 Institut for Fysik, Kemi og Farmaci</v>
      </c>
      <c r="G555" t="str">
        <f>'Oversigt anlægsaktiv'!G555</f>
        <v>Campusvej 55, 5230 Odense M</v>
      </c>
      <c r="H555" t="str">
        <f>'Oversigt anlægsaktiv'!H555</f>
        <v>Ø9-510b-2</v>
      </c>
      <c r="I555" t="str">
        <f>'Oversigt anlægsaktiv'!I555</f>
        <v>Wyatt Technology</v>
      </c>
      <c r="J555" t="str">
        <f>'Oversigt anlægsaktiv'!J555</f>
        <v>Dawn Heleos II</v>
      </c>
      <c r="K555" t="str">
        <f>'Oversigt anlægsaktiv'!K555</f>
        <v>744-H2</v>
      </c>
      <c r="L555" s="312">
        <f>'Oversigt anlægsaktiv'!L555</f>
        <v>40871</v>
      </c>
      <c r="M555" s="56">
        <f>'Oversigt anlægsaktiv'!M555</f>
        <v>664143.96</v>
      </c>
      <c r="N555" s="56">
        <f>'Oversigt anlægsaktiv'!N555</f>
        <v>0</v>
      </c>
      <c r="O555" s="322" t="str">
        <f t="shared" si="24"/>
        <v>54084</v>
      </c>
      <c r="P555" s="322">
        <f t="shared" si="25"/>
        <v>0</v>
      </c>
      <c r="Q555" s="337" t="str">
        <f t="shared" si="26"/>
        <v>5</v>
      </c>
    </row>
    <row r="556" spans="1:17" x14ac:dyDescent="0.35">
      <c r="A556" s="320" t="str">
        <f>'Oversigt anlægsaktiv'!A556</f>
        <v>54085</v>
      </c>
      <c r="B556" t="str">
        <f>'Oversigt anlægsaktiv'!B556</f>
        <v>Aspirator/spraytørre</v>
      </c>
      <c r="C556" t="str">
        <f>'Oversigt anlægsaktiv'!C556</f>
        <v>-</v>
      </c>
      <c r="D556" t="str">
        <f>'Oversigt anlægsaktiv'!D556</f>
        <v>Annette Bauer-Brandl</v>
      </c>
      <c r="E556" t="str">
        <f>'Oversigt anlægsaktiv'!E556</f>
        <v>5 ÅR</v>
      </c>
      <c r="F556" t="str">
        <f>'Oversigt anlægsaktiv'!F556</f>
        <v>30500 Institut for Fysik, Kemi og Farmaci</v>
      </c>
      <c r="G556" t="str">
        <f>'Oversigt anlægsaktiv'!G556</f>
        <v>Campusvej 55, 5230 Odense M</v>
      </c>
      <c r="H556" t="str">
        <f>'Oversigt anlægsaktiv'!H556</f>
        <v>Ø11-504b-0</v>
      </c>
      <c r="I556" t="str">
        <f>'Oversigt anlægsaktiv'!I556</f>
        <v>Bücchi</v>
      </c>
      <c r="J556" t="str">
        <f>'Oversigt anlægsaktiv'!J556</f>
        <v>B295</v>
      </c>
      <c r="K556" t="str">
        <f>'Oversigt anlægsaktiv'!K556</f>
        <v>1000094609</v>
      </c>
      <c r="L556" s="312">
        <f>'Oversigt anlægsaktiv'!L556</f>
        <v>40848</v>
      </c>
      <c r="M556" s="56">
        <f>'Oversigt anlægsaktiv'!M556</f>
        <v>240000</v>
      </c>
      <c r="N556" s="56">
        <f>'Oversigt anlægsaktiv'!N556</f>
        <v>0</v>
      </c>
      <c r="O556" s="322" t="str">
        <f t="shared" si="24"/>
        <v>54085</v>
      </c>
      <c r="P556" s="322">
        <f t="shared" si="25"/>
        <v>0</v>
      </c>
      <c r="Q556" s="337" t="str">
        <f t="shared" si="26"/>
        <v>5</v>
      </c>
    </row>
    <row r="557" spans="1:17" x14ac:dyDescent="0.35">
      <c r="A557" s="320" t="str">
        <f>'Oversigt anlægsaktiv'!A557</f>
        <v>54093</v>
      </c>
      <c r="B557" t="str">
        <f>'Oversigt anlægsaktiv'!B557</f>
        <v>Motoriseret bord til mikroskop</v>
      </c>
      <c r="C557" t="str">
        <f>'Oversigt anlægsaktiv'!C557</f>
        <v>53037</v>
      </c>
      <c r="D557" t="str">
        <f>'Oversigt anlægsaktiv'!D557</f>
        <v>Jonathan Brewer</v>
      </c>
      <c r="E557" t="str">
        <f>'Oversigt anlægsaktiv'!E557</f>
        <v>10 ÅR</v>
      </c>
      <c r="F557" t="str">
        <f>'Oversigt anlægsaktiv'!F557</f>
        <v>30500 Institut for Fysik, Kemi og Farmaci</v>
      </c>
      <c r="G557" t="str">
        <f>'Oversigt anlægsaktiv'!G557</f>
        <v>Campusvej 55, 5230 Odense M</v>
      </c>
      <c r="H557" t="str">
        <f>'Oversigt anlægsaktiv'!H557</f>
        <v>v10-602a-0</v>
      </c>
      <c r="I557" t="str">
        <f>'Oversigt anlægsaktiv'!I557</f>
        <v>Prior Scientific</v>
      </c>
      <c r="J557" t="str">
        <f>'Oversigt anlægsaktiv'!J557</f>
        <v>V31x2y2e</v>
      </c>
      <c r="K557" t="str">
        <f>'Oversigt anlægsaktiv'!K557</f>
        <v>-</v>
      </c>
      <c r="L557" s="312">
        <f>'Oversigt anlægsaktiv'!L557</f>
        <v>40878</v>
      </c>
      <c r="M557" s="56">
        <f>'Oversigt anlægsaktiv'!M557</f>
        <v>169200</v>
      </c>
      <c r="N557" s="56">
        <f>'Oversigt anlægsaktiv'!N557</f>
        <v>0</v>
      </c>
      <c r="O557" s="322" t="str">
        <f t="shared" si="24"/>
        <v>54093</v>
      </c>
      <c r="P557" s="322">
        <f t="shared" si="25"/>
        <v>1</v>
      </c>
      <c r="Q557" s="337" t="str">
        <f t="shared" si="26"/>
        <v>10</v>
      </c>
    </row>
    <row r="558" spans="1:17" x14ac:dyDescent="0.35">
      <c r="A558" s="320" t="str">
        <f>'Oversigt anlægsaktiv'!A558</f>
        <v>54094</v>
      </c>
      <c r="B558" t="str">
        <f>'Oversigt anlægsaktiv'!B558</f>
        <v>REal time PCR</v>
      </c>
      <c r="C558" t="str">
        <f>'Oversigt anlægsaktiv'!C558</f>
        <v>-</v>
      </c>
      <c r="D558" t="str">
        <f>'Oversigt anlægsaktiv'!D558</f>
        <v>Per Svenningsen</v>
      </c>
      <c r="E558" t="str">
        <f>'Oversigt anlægsaktiv'!E558</f>
        <v>7 ÅR</v>
      </c>
      <c r="F558" t="str">
        <f>'Oversigt anlægsaktiv'!F558</f>
        <v>10200 Institut for Molekylær Medicin</v>
      </c>
      <c r="G558" t="str">
        <f>'Oversigt anlægsaktiv'!G558</f>
        <v>Campusvej 55, 5230 Odense M</v>
      </c>
      <c r="H558" t="str">
        <f>'Oversigt anlægsaktiv'!H558</f>
        <v>V17-613b-1</v>
      </c>
      <c r="I558" t="str">
        <f>'Oversigt anlægsaktiv'!I558</f>
        <v>Bio Rad</v>
      </c>
      <c r="J558" t="str">
        <f>'Oversigt anlægsaktiv'!J558</f>
        <v>CFX Connect</v>
      </c>
      <c r="K558" t="str">
        <f>'Oversigt anlægsaktiv'!K558</f>
        <v>788BR01169</v>
      </c>
      <c r="L558" s="312">
        <f>'Oversigt anlægsaktiv'!L558</f>
        <v>40878</v>
      </c>
      <c r="M558" s="56">
        <f>'Oversigt anlægsaktiv'!M558</f>
        <v>150209</v>
      </c>
      <c r="N558" s="56">
        <f>'Oversigt anlægsaktiv'!N558</f>
        <v>0</v>
      </c>
      <c r="O558" s="322" t="str">
        <f t="shared" si="24"/>
        <v>54094</v>
      </c>
      <c r="P558" s="322">
        <f t="shared" si="25"/>
        <v>0</v>
      </c>
      <c r="Q558" s="337" t="str">
        <f t="shared" si="26"/>
        <v>7</v>
      </c>
    </row>
    <row r="559" spans="1:17" x14ac:dyDescent="0.35">
      <c r="A559" s="320" t="str">
        <f>'Oversigt anlægsaktiv'!A559</f>
        <v>54095</v>
      </c>
      <c r="B559" t="str">
        <f>'Oversigt anlægsaktiv'!B559</f>
        <v>Denaturering af væv</v>
      </c>
      <c r="C559" t="str">
        <f>'Oversigt anlægsaktiv'!C559</f>
        <v>13589</v>
      </c>
      <c r="D559" t="str">
        <f>'Oversigt anlægsaktiv'!D559</f>
        <v>Martin Røssel Larsen</v>
      </c>
      <c r="E559" t="str">
        <f>'Oversigt anlægsaktiv'!E559</f>
        <v>5 ÅR</v>
      </c>
      <c r="F559" t="str">
        <f>'Oversigt anlægsaktiv'!F559</f>
        <v>31000 Institut for Biokemi og Molekylær Biologi</v>
      </c>
      <c r="G559" t="str">
        <f>'Oversigt anlægsaktiv'!G559</f>
        <v>Campusvej 55, 5230 Odense M</v>
      </c>
      <c r="H559" t="str">
        <f>'Oversigt anlægsaktiv'!H559</f>
        <v>PRG, Lager 1 sal</v>
      </c>
      <c r="I559" t="str">
        <f>'Oversigt anlægsaktiv'!I559</f>
        <v>Denator</v>
      </c>
      <c r="J559" t="str">
        <f>'Oversigt anlægsaktiv'!J559</f>
        <v>Stabilizor T1</v>
      </c>
      <c r="K559" t="str">
        <f>'Oversigt anlægsaktiv'!K559</f>
        <v>-</v>
      </c>
      <c r="L559" s="312">
        <f>'Oversigt anlægsaktiv'!L559</f>
        <v>40878</v>
      </c>
      <c r="M559" s="56">
        <f>'Oversigt anlægsaktiv'!M559</f>
        <v>100040</v>
      </c>
      <c r="N559" s="56">
        <f>'Oversigt anlægsaktiv'!N559</f>
        <v>0</v>
      </c>
      <c r="O559" s="322" t="str">
        <f t="shared" si="24"/>
        <v>54095</v>
      </c>
      <c r="P559" s="322">
        <f t="shared" si="25"/>
        <v>1</v>
      </c>
      <c r="Q559" s="337" t="str">
        <f t="shared" si="26"/>
        <v>5</v>
      </c>
    </row>
    <row r="560" spans="1:17" x14ac:dyDescent="0.35">
      <c r="A560" s="320" t="str">
        <f>'Oversigt anlægsaktiv'!A560</f>
        <v>54096</v>
      </c>
      <c r="B560" t="str">
        <f>'Oversigt anlægsaktiv'!B560</f>
        <v>HPLC system</v>
      </c>
      <c r="C560" t="str">
        <f>'Oversigt anlægsaktiv'!C560</f>
        <v>23417+23578</v>
      </c>
      <c r="D560" t="str">
        <f>'Oversigt anlægsaktiv'!D560</f>
        <v>Christer Stenby Ejsing</v>
      </c>
      <c r="E560" t="str">
        <f>'Oversigt anlægsaktiv'!E560</f>
        <v>5 ÅR</v>
      </c>
      <c r="F560" t="str">
        <f>'Oversigt anlægsaktiv'!F560</f>
        <v>31000 Institut for Biokemi og Molekylær Biologi</v>
      </c>
      <c r="G560" t="str">
        <f>'Oversigt anlægsaktiv'!G560</f>
        <v>Campusvej 55, 5230 Odense M</v>
      </c>
      <c r="H560" t="str">
        <f>'Oversigt anlægsaktiv'!H560</f>
        <v>LIPID-MS: CSE LAB: V10-508B-1</v>
      </c>
      <c r="I560" t="str">
        <f>'Oversigt anlægsaktiv'!I560</f>
        <v>Dionex</v>
      </c>
      <c r="J560" t="str">
        <f>'Oversigt anlægsaktiv'!J560</f>
        <v>Ultimate 3000</v>
      </c>
      <c r="K560" t="str">
        <f>'Oversigt anlægsaktiv'!K560</f>
        <v>S/N 8032696,8035290,8035483</v>
      </c>
      <c r="L560" s="312">
        <f>'Oversigt anlægsaktiv'!L560</f>
        <v>40695</v>
      </c>
      <c r="M560" s="56">
        <f>'Oversigt anlægsaktiv'!M560</f>
        <v>373687.5</v>
      </c>
      <c r="N560" s="56">
        <f>'Oversigt anlægsaktiv'!N560</f>
        <v>0</v>
      </c>
      <c r="O560" s="322" t="str">
        <f t="shared" si="24"/>
        <v>54096</v>
      </c>
      <c r="P560" s="322">
        <f t="shared" si="25"/>
        <v>1</v>
      </c>
      <c r="Q560" s="337" t="str">
        <f t="shared" si="26"/>
        <v>5</v>
      </c>
    </row>
    <row r="561" spans="1:17" x14ac:dyDescent="0.35">
      <c r="A561" s="320" t="str">
        <f>'Oversigt anlægsaktiv'!A561</f>
        <v>54098</v>
      </c>
      <c r="B561" t="str">
        <f>'Oversigt anlægsaktiv'!B561</f>
        <v>Robot og controller</v>
      </c>
      <c r="C561" t="str">
        <f>'Oversigt anlægsaktiv'!C561</f>
        <v>-</v>
      </c>
      <c r="D561" t="str">
        <f>'Oversigt anlægsaktiv'!D561</f>
        <v>Karina T. Therkildsen</v>
      </c>
      <c r="E561" t="str">
        <f>'Oversigt anlægsaktiv'!E561</f>
        <v>5 ÅR</v>
      </c>
      <c r="F561" t="str">
        <f>'Oversigt anlægsaktiv'!F561</f>
        <v>41003 SDU Robotics</v>
      </c>
      <c r="G561" t="str">
        <f>'Oversigt anlægsaktiv'!G561</f>
        <v>Campusvej 55, 5230 Odense M</v>
      </c>
      <c r="H561" t="str">
        <f>'Oversigt anlægsaktiv'!H561</f>
        <v>Ø26-609-1</v>
      </c>
      <c r="I561" t="str">
        <f>'Oversigt anlægsaktiv'!I561</f>
        <v>Universal Robots</v>
      </c>
      <c r="J561" t="str">
        <f>'Oversigt anlægsaktiv'!J561</f>
        <v>UR-6-85-5-A</v>
      </c>
      <c r="K561" t="str">
        <f>'Oversigt anlægsaktiv'!K561</f>
        <v>2011204883/2011204884</v>
      </c>
      <c r="L561" s="312">
        <f>'Oversigt anlægsaktiv'!L561</f>
        <v>40871</v>
      </c>
      <c r="M561" s="56">
        <f>'Oversigt anlægsaktiv'!M561</f>
        <v>115000</v>
      </c>
      <c r="N561" s="56">
        <f>'Oversigt anlægsaktiv'!N561</f>
        <v>0</v>
      </c>
      <c r="O561" s="322" t="str">
        <f t="shared" si="24"/>
        <v>54098</v>
      </c>
      <c r="P561" s="322">
        <f t="shared" si="25"/>
        <v>0</v>
      </c>
      <c r="Q561" s="337" t="str">
        <f t="shared" si="26"/>
        <v>5</v>
      </c>
    </row>
    <row r="562" spans="1:17" x14ac:dyDescent="0.35">
      <c r="A562" s="320" t="str">
        <f>'Oversigt anlægsaktiv'!A562</f>
        <v>54100</v>
      </c>
      <c r="B562" t="str">
        <f>'Oversigt anlægsaktiv'!B562</f>
        <v>Flaskeafkapper</v>
      </c>
      <c r="C562" t="str">
        <f>'Oversigt anlægsaktiv'!C562</f>
        <v>-</v>
      </c>
      <c r="D562" t="str">
        <f>'Oversigt anlægsaktiv'!D562</f>
        <v>Jesper Stæhr</v>
      </c>
      <c r="E562" t="str">
        <f>'Oversigt anlægsaktiv'!E562</f>
        <v>10 ÅR</v>
      </c>
      <c r="F562" t="str">
        <f>'Oversigt anlægsaktiv'!F562</f>
        <v>19500 Biomedicinsk Laboratorium</v>
      </c>
      <c r="G562" t="str">
        <f>'Oversigt anlægsaktiv'!G562</f>
        <v>J.B. Winsløsvej 23, 5000 Odense C</v>
      </c>
      <c r="H562" t="str">
        <f>'Oversigt anlægsaktiv'!H562</f>
        <v>WP 23 Vaskerum</v>
      </c>
      <c r="I562" t="str">
        <f>'Oversigt anlægsaktiv'!I562</f>
        <v>Techniplast, I 2120 Cas. Lit.</v>
      </c>
      <c r="J562" t="str">
        <f>'Oversigt anlægsaktiv'!J562</f>
        <v>9WEF</v>
      </c>
      <c r="K562" t="str">
        <f>'Oversigt anlægsaktiv'!K562</f>
        <v>501486</v>
      </c>
      <c r="L562" s="312">
        <f>'Oversigt anlægsaktiv'!L562</f>
        <v>40878</v>
      </c>
      <c r="M562" s="56">
        <f>'Oversigt anlægsaktiv'!M562</f>
        <v>683222.4</v>
      </c>
      <c r="N562" s="56">
        <f>'Oversigt anlægsaktiv'!N562</f>
        <v>0</v>
      </c>
      <c r="O562" s="322" t="str">
        <f t="shared" si="24"/>
        <v>54100</v>
      </c>
      <c r="P562" s="322">
        <f t="shared" si="25"/>
        <v>0</v>
      </c>
      <c r="Q562" s="337" t="str">
        <f t="shared" si="26"/>
        <v>10</v>
      </c>
    </row>
    <row r="563" spans="1:17" x14ac:dyDescent="0.35">
      <c r="A563" s="320" t="str">
        <f>'Oversigt anlægsaktiv'!A563</f>
        <v>54102</v>
      </c>
      <c r="B563" t="str">
        <f>'Oversigt anlægsaktiv'!B563</f>
        <v>Realtime PCR</v>
      </c>
      <c r="C563" t="str">
        <f>'Oversigt anlægsaktiv'!C563</f>
        <v>12004</v>
      </c>
      <c r="D563" t="str">
        <f>'Oversigt anlægsaktiv'!D563</f>
        <v>Henrik Jørn Ditzel</v>
      </c>
      <c r="E563" t="str">
        <f>'Oversigt anlægsaktiv'!E563</f>
        <v>5 ÅR</v>
      </c>
      <c r="F563" t="str">
        <f>'Oversigt anlægsaktiv'!F563</f>
        <v>10205 Cancerforskning</v>
      </c>
      <c r="G563" t="str">
        <f>'Oversigt anlægsaktiv'!G563</f>
        <v>Campusvej 55, 5230 Odense M</v>
      </c>
      <c r="H563" t="str">
        <f>'Oversigt anlægsaktiv'!H563</f>
        <v>v-16-601-2</v>
      </c>
      <c r="I563" t="str">
        <f>'Oversigt anlægsaktiv'!I563</f>
        <v>Applied Biosystem</v>
      </c>
      <c r="J563" t="str">
        <f>'Oversigt anlægsaktiv'!J563</f>
        <v>4376592</v>
      </c>
      <c r="K563" t="str">
        <f>'Oversigt anlægsaktiv'!K563</f>
        <v>272005057</v>
      </c>
      <c r="L563" s="312">
        <f>'Oversigt anlægsaktiv'!L563</f>
        <v>40912</v>
      </c>
      <c r="M563" s="56">
        <f>'Oversigt anlægsaktiv'!M563</f>
        <v>172638</v>
      </c>
      <c r="N563" s="56">
        <f>'Oversigt anlægsaktiv'!N563</f>
        <v>0</v>
      </c>
      <c r="O563" s="322" t="str">
        <f t="shared" si="24"/>
        <v>54102</v>
      </c>
      <c r="P563" s="322">
        <f t="shared" si="25"/>
        <v>1</v>
      </c>
      <c r="Q563" s="337" t="str">
        <f t="shared" si="26"/>
        <v>5</v>
      </c>
    </row>
    <row r="564" spans="1:17" x14ac:dyDescent="0.35">
      <c r="A564" s="320" t="str">
        <f>'Oversigt anlægsaktiv'!A564</f>
        <v>54103</v>
      </c>
      <c r="B564" t="str">
        <f>'Oversigt anlægsaktiv'!B564</f>
        <v>TSQ Vantage System with Ion Ma - Demo model indkøbt</v>
      </c>
      <c r="C564" t="str">
        <f>'Oversigt anlægsaktiv'!C564</f>
        <v>21228+21224</v>
      </c>
      <c r="D564" t="str">
        <f>'Oversigt anlægsaktiv'!D564</f>
        <v>Flemming Nielsen</v>
      </c>
      <c r="E564" t="str">
        <f>'Oversigt anlægsaktiv'!E564</f>
        <v>10 ÅR</v>
      </c>
      <c r="F564" t="str">
        <f>'Oversigt anlægsaktiv'!F564</f>
        <v>10304 Klinisk farmakologi, farmaci og Miljømedicin</v>
      </c>
      <c r="G564" t="str">
        <f>'Oversigt anlægsaktiv'!G564</f>
        <v>Campusvej 55, 5230 Odense M</v>
      </c>
      <c r="H564" t="str">
        <f>'Oversigt anlægsaktiv'!H564</f>
        <v>V17-812d-2</v>
      </c>
      <c r="I564" t="str">
        <f>'Oversigt anlægsaktiv'!I564</f>
        <v>Thermo Scientific</v>
      </c>
      <c r="J564" t="str">
        <f>'Oversigt anlægsaktiv'!J564</f>
        <v>TSQ Vantage</v>
      </c>
      <c r="K564" t="str">
        <f>'Oversigt anlægsaktiv'!K564</f>
        <v>TQU02984</v>
      </c>
      <c r="L564" s="312">
        <f>'Oversigt anlægsaktiv'!L564</f>
        <v>40940</v>
      </c>
      <c r="M564" s="56">
        <f>'Oversigt anlægsaktiv'!M564</f>
        <v>1700000</v>
      </c>
      <c r="N564" s="56">
        <f>'Oversigt anlægsaktiv'!N564</f>
        <v>0</v>
      </c>
      <c r="O564" s="322" t="str">
        <f t="shared" si="24"/>
        <v>54103</v>
      </c>
      <c r="P564" s="322">
        <f t="shared" si="25"/>
        <v>1</v>
      </c>
      <c r="Q564" s="337" t="str">
        <f t="shared" si="26"/>
        <v>10</v>
      </c>
    </row>
    <row r="565" spans="1:17" x14ac:dyDescent="0.35">
      <c r="A565" s="320" t="str">
        <f>'Oversigt anlægsaktiv'!A565</f>
        <v>54104</v>
      </c>
      <c r="B565" t="str">
        <f>'Oversigt anlægsaktiv'!B565</f>
        <v>Konelab 20; Autoanalyzer</v>
      </c>
      <c r="C565" t="str">
        <f>'Oversigt anlægsaktiv'!C565</f>
        <v>11826</v>
      </c>
      <c r="D565" t="str">
        <f>'Oversigt anlægsaktiv'!D565</f>
        <v>Flemming Nielsen</v>
      </c>
      <c r="E565" t="str">
        <f>'Oversigt anlægsaktiv'!E565</f>
        <v>10 ÅR</v>
      </c>
      <c r="F565" t="str">
        <f>'Oversigt anlægsaktiv'!F565</f>
        <v>10304 Klinisk farmakologi, farmaci og Miljømedicin</v>
      </c>
      <c r="G565" t="str">
        <f>'Oversigt anlægsaktiv'!G565</f>
        <v>Campusvej 55, 5230 Odense M</v>
      </c>
      <c r="H565" t="str">
        <f>'Oversigt anlægsaktiv'!H565</f>
        <v>V17-811a-2</v>
      </c>
      <c r="I565" t="str">
        <f>'Oversigt anlægsaktiv'!I565</f>
        <v>Konelab</v>
      </c>
      <c r="J565" t="str">
        <f>'Oversigt anlægsaktiv'!J565</f>
        <v>Konelab 20</v>
      </c>
      <c r="K565" t="str">
        <f>'Oversigt anlægsaktiv'!K565</f>
        <v>S0117984</v>
      </c>
      <c r="L565" s="312">
        <f>'Oversigt anlægsaktiv'!L565</f>
        <v>40909</v>
      </c>
      <c r="M565" s="56">
        <f>'Oversigt anlægsaktiv'!M565</f>
        <v>214500</v>
      </c>
      <c r="N565" s="56">
        <f>'Oversigt anlægsaktiv'!N565</f>
        <v>0</v>
      </c>
      <c r="O565" s="322" t="str">
        <f t="shared" si="24"/>
        <v>54104</v>
      </c>
      <c r="P565" s="322">
        <f t="shared" si="25"/>
        <v>1</v>
      </c>
      <c r="Q565" s="337" t="str">
        <f t="shared" si="26"/>
        <v>10</v>
      </c>
    </row>
    <row r="566" spans="1:17" x14ac:dyDescent="0.35">
      <c r="A566" s="320" t="str">
        <f>'Oversigt anlægsaktiv'!A566</f>
        <v>54105</v>
      </c>
      <c r="B566" t="str">
        <f>'Oversigt anlægsaktiv'!B566</f>
        <v>5 klasselokaler</v>
      </c>
      <c r="C566" t="str">
        <f>'Oversigt anlægsaktiv'!C566</f>
        <v>-</v>
      </c>
      <c r="D566" t="str">
        <f>'Oversigt anlægsaktiv'!D566</f>
        <v>Thomas Kromann Jacobsen</v>
      </c>
      <c r="E566" t="str">
        <f>'Oversigt anlægsaktiv'!E566</f>
        <v>10 ÅR</v>
      </c>
      <c r="F566" t="str">
        <f>'Oversigt anlægsaktiv'!F566</f>
        <v>87000 Fælles husleje</v>
      </c>
      <c r="G566" t="str">
        <f>'Oversigt anlægsaktiv'!G566</f>
        <v>Campusvej 55, 5230 Odense M</v>
      </c>
      <c r="H566" t="str">
        <f>'Oversigt anlægsaktiv'!H566</f>
        <v>V3-501-2 mf</v>
      </c>
      <c r="I566" t="str">
        <f>'Oversigt anlægsaktiv'!I566</f>
        <v>-</v>
      </c>
      <c r="J566" t="str">
        <f>'Oversigt anlægsaktiv'!J566</f>
        <v>-</v>
      </c>
      <c r="K566" t="str">
        <f>'Oversigt anlægsaktiv'!K566</f>
        <v>-</v>
      </c>
      <c r="L566" s="312">
        <f>'Oversigt anlægsaktiv'!L566</f>
        <v>40908</v>
      </c>
      <c r="M566" s="56">
        <f>'Oversigt anlægsaktiv'!M566</f>
        <v>1500384.44</v>
      </c>
      <c r="N566" s="56">
        <f>'Oversigt anlægsaktiv'!N566</f>
        <v>0</v>
      </c>
      <c r="O566" s="322" t="str">
        <f t="shared" si="24"/>
        <v>54105</v>
      </c>
      <c r="P566" s="322">
        <f t="shared" si="25"/>
        <v>0</v>
      </c>
      <c r="Q566" s="337" t="str">
        <f t="shared" si="26"/>
        <v>10</v>
      </c>
    </row>
    <row r="567" spans="1:17" x14ac:dyDescent="0.35">
      <c r="A567" s="320" t="str">
        <f>'Oversigt anlægsaktiv'!A567</f>
        <v>54109</v>
      </c>
      <c r="B567" t="str">
        <f>'Oversigt anlægsaktiv'!B567</f>
        <v>HPLC</v>
      </c>
      <c r="C567" t="str">
        <f>'Oversigt anlægsaktiv'!C567</f>
        <v>-</v>
      </c>
      <c r="D567" t="str">
        <f>'Oversigt anlægsaktiv'!D567</f>
        <v>Peter Højrup</v>
      </c>
      <c r="E567" t="str">
        <f>'Oversigt anlægsaktiv'!E567</f>
        <v>5 ÅR</v>
      </c>
      <c r="F567" t="str">
        <f>'Oversigt anlægsaktiv'!F567</f>
        <v>31000 Institut for Biokemi og Molekylær Biologi</v>
      </c>
      <c r="G567" t="str">
        <f>'Oversigt anlægsaktiv'!G567</f>
        <v>Campusvej 55, 5230 Odense M</v>
      </c>
      <c r="H567" t="str">
        <f>'Oversigt anlægsaktiv'!H567</f>
        <v>PRG: V11-510b-2</v>
      </c>
      <c r="I567" t="str">
        <f>'Oversigt anlægsaktiv'!I567</f>
        <v>Agilent technologies</v>
      </c>
      <c r="J567" t="str">
        <f>'Oversigt anlægsaktiv'!J567</f>
        <v>1260</v>
      </c>
      <c r="K567" t="str">
        <f>'Oversigt anlægsaktiv'!K567</f>
        <v>DEACA00848/DEAZOO582</v>
      </c>
      <c r="L567" s="312">
        <f>'Oversigt anlægsaktiv'!L567</f>
        <v>40940</v>
      </c>
      <c r="M567" s="56">
        <f>'Oversigt anlægsaktiv'!M567</f>
        <v>147750.54</v>
      </c>
      <c r="N567" s="56">
        <f>'Oversigt anlægsaktiv'!N567</f>
        <v>0</v>
      </c>
      <c r="O567" s="322" t="str">
        <f t="shared" si="24"/>
        <v>54109</v>
      </c>
      <c r="P567" s="322">
        <f t="shared" si="25"/>
        <v>0</v>
      </c>
      <c r="Q567" s="337" t="str">
        <f t="shared" si="26"/>
        <v>5</v>
      </c>
    </row>
    <row r="568" spans="1:17" x14ac:dyDescent="0.35">
      <c r="A568" s="320" t="str">
        <f>'Oversigt anlægsaktiv'!A568</f>
        <v>54113</v>
      </c>
      <c r="B568" t="str">
        <f>'Oversigt anlægsaktiv'!B568</f>
        <v>Mikrobølgeassisteret pertidesyntesemaskine</v>
      </c>
      <c r="C568" t="str">
        <f>'Oversigt anlægsaktiv'!C568</f>
        <v>23686</v>
      </c>
      <c r="D568" t="str">
        <f>'Oversigt anlægsaktiv'!D568</f>
        <v>Stefan Vogel</v>
      </c>
      <c r="E568" t="str">
        <f>'Oversigt anlægsaktiv'!E568</f>
        <v>10 ÅR</v>
      </c>
      <c r="F568" t="str">
        <f>'Oversigt anlægsaktiv'!F568</f>
        <v>30500 Institut for Fysik, Kemi og Farmaci</v>
      </c>
      <c r="G568" t="str">
        <f>'Oversigt anlægsaktiv'!G568</f>
        <v>Campusvej 55, 5230 Odense M</v>
      </c>
      <c r="H568" t="str">
        <f>'Oversigt anlægsaktiv'!H568</f>
        <v>Ø11-509B-0</v>
      </c>
      <c r="I568" t="str">
        <f>'Oversigt anlægsaktiv'!I568</f>
        <v>CEM Ltd.</v>
      </c>
      <c r="J568" t="str">
        <f>'Oversigt anlægsaktiv'!J568</f>
        <v>Liberty 10</v>
      </c>
      <c r="K568" t="str">
        <f>'Oversigt anlægsaktiv'!K568</f>
        <v>ML3076</v>
      </c>
      <c r="L568" s="312">
        <f>'Oversigt anlægsaktiv'!L568</f>
        <v>40927</v>
      </c>
      <c r="M568" s="56">
        <f>'Oversigt anlægsaktiv'!M568</f>
        <v>537298.51</v>
      </c>
      <c r="N568" s="56">
        <f>'Oversigt anlægsaktiv'!N568</f>
        <v>0</v>
      </c>
      <c r="O568" s="322" t="str">
        <f t="shared" si="24"/>
        <v>54113</v>
      </c>
      <c r="P568" s="322">
        <f t="shared" si="25"/>
        <v>1</v>
      </c>
      <c r="Q568" s="337" t="str">
        <f t="shared" si="26"/>
        <v>10</v>
      </c>
    </row>
    <row r="569" spans="1:17" x14ac:dyDescent="0.35">
      <c r="A569" s="320" t="str">
        <f>'Oversigt anlægsaktiv'!A569</f>
        <v>54114</v>
      </c>
      <c r="B569" t="str">
        <f>'Oversigt anlægsaktiv'!B569</f>
        <v>Differential Scanning Colorimeter (DSC)</v>
      </c>
      <c r="C569" t="str">
        <f>'Oversigt anlægsaktiv'!C569</f>
        <v>23885</v>
      </c>
      <c r="D569" t="str">
        <f>'Oversigt anlægsaktiv'!D569</f>
        <v>Annette Bauer-Brandl</v>
      </c>
      <c r="E569" t="str">
        <f>'Oversigt anlægsaktiv'!E569</f>
        <v>7 ÅR</v>
      </c>
      <c r="F569" t="str">
        <f>'Oversigt anlægsaktiv'!F569</f>
        <v>30500 Institut for Fysik, Kemi og Farmaci</v>
      </c>
      <c r="G569" t="str">
        <f>'Oversigt anlægsaktiv'!G569</f>
        <v>Campusvej 55, 5230 Odense M</v>
      </c>
      <c r="H569" t="str">
        <f>'Oversigt anlægsaktiv'!H569</f>
        <v>Ø11-505a-0</v>
      </c>
      <c r="I569" t="str">
        <f>'Oversigt anlægsaktiv'!I569</f>
        <v>Perkin Elmer</v>
      </c>
      <c r="J569" t="str">
        <f>'Oversigt anlægsaktiv'!J569</f>
        <v>DSC8500</v>
      </c>
      <c r="K569" t="str">
        <f>'Oversigt anlægsaktiv'!K569</f>
        <v>53YN1112802</v>
      </c>
      <c r="L569" s="312">
        <f>'Oversigt anlægsaktiv'!L569</f>
        <v>40909</v>
      </c>
      <c r="M569" s="56">
        <f>'Oversigt anlægsaktiv'!M569</f>
        <v>780000</v>
      </c>
      <c r="N569" s="56">
        <f>'Oversigt anlægsaktiv'!N569</f>
        <v>0</v>
      </c>
      <c r="O569" s="322" t="str">
        <f t="shared" si="24"/>
        <v>54114</v>
      </c>
      <c r="P569" s="322">
        <f t="shared" si="25"/>
        <v>1</v>
      </c>
      <c r="Q569" s="337" t="str">
        <f t="shared" si="26"/>
        <v>7</v>
      </c>
    </row>
    <row r="570" spans="1:17" x14ac:dyDescent="0.35">
      <c r="A570" s="320" t="str">
        <f>'Oversigt anlægsaktiv'!A570</f>
        <v>54116</v>
      </c>
      <c r="B570" t="str">
        <f>'Oversigt anlægsaktiv'!B570</f>
        <v>MIMS (Membrane Inlet Mass Spectrometer)</v>
      </c>
      <c r="C570" t="str">
        <f>'Oversigt anlægsaktiv'!C570</f>
        <v>43118+23795</v>
      </c>
      <c r="D570" t="str">
        <f>'Oversigt anlægsaktiv'!D570</f>
        <v>Donald E. Canfield</v>
      </c>
      <c r="E570" t="str">
        <f>'Oversigt anlægsaktiv'!E570</f>
        <v>7 ÅR</v>
      </c>
      <c r="F570" t="str">
        <f>'Oversigt anlægsaktiv'!F570</f>
        <v>30602 Nordcee</v>
      </c>
      <c r="G570" t="str">
        <f>'Oversigt anlægsaktiv'!G570</f>
        <v>Campusvej 55, 5230 Odense M</v>
      </c>
      <c r="H570" t="str">
        <f>'Oversigt anlægsaktiv'!H570</f>
        <v>Carbon lab V11-502a-0</v>
      </c>
      <c r="I570" t="str">
        <f>'Oversigt anlægsaktiv'!I570</f>
        <v>IPI - InProcess Instruments</v>
      </c>
      <c r="J570" t="str">
        <f>'Oversigt anlægsaktiv'!J570</f>
        <v>GAM 200 - 70003297</v>
      </c>
      <c r="K570" t="str">
        <f>'Oversigt anlægsaktiv'!K570</f>
        <v>1211419 - 06</v>
      </c>
      <c r="L570" s="312">
        <f>'Oversigt anlægsaktiv'!L570</f>
        <v>41078</v>
      </c>
      <c r="M570" s="56">
        <f>'Oversigt anlægsaktiv'!M570</f>
        <v>464526.3</v>
      </c>
      <c r="N570" s="56">
        <f>'Oversigt anlægsaktiv'!N570</f>
        <v>0</v>
      </c>
      <c r="O570" s="322" t="str">
        <f t="shared" si="24"/>
        <v>54116</v>
      </c>
      <c r="P570" s="322">
        <f t="shared" si="25"/>
        <v>1</v>
      </c>
      <c r="Q570" s="337" t="str">
        <f t="shared" si="26"/>
        <v>7</v>
      </c>
    </row>
    <row r="571" spans="1:17" x14ac:dyDescent="0.35">
      <c r="A571" s="320" t="str">
        <f>'Oversigt anlægsaktiv'!A571</f>
        <v>54118</v>
      </c>
      <c r="B571" t="str">
        <f>'Oversigt anlægsaktiv'!B571</f>
        <v>Lydmåleudstyr</v>
      </c>
      <c r="C571" t="str">
        <f>'Oversigt anlægsaktiv'!C571</f>
        <v>13234</v>
      </c>
      <c r="D571" t="str">
        <f>'Oversigt anlægsaktiv'!D571</f>
        <v>Christian Brandt</v>
      </c>
      <c r="E571" t="str">
        <f>'Oversigt anlægsaktiv'!E571</f>
        <v>7 ÅR</v>
      </c>
      <c r="F571" t="str">
        <f>'Oversigt anlægsaktiv'!F571</f>
        <v>30607 Lyd og Adfærd</v>
      </c>
      <c r="G571" t="str">
        <f>'Oversigt anlægsaktiv'!G571</f>
        <v>Campusvej 55, 5230 Odense M</v>
      </c>
      <c r="H571" t="str">
        <f>'Oversigt anlægsaktiv'!H571</f>
        <v>Audiologi SUND/V18-510a-0</v>
      </c>
      <c r="I571" t="str">
        <f>'Oversigt anlægsaktiv'!I571</f>
        <v>Titan</v>
      </c>
      <c r="J571" t="str">
        <f>'Oversigt anlægsaktiv'!J571</f>
        <v>IMP440</v>
      </c>
      <c r="K571" t="str">
        <f>'Oversigt anlægsaktiv'!K571</f>
        <v>SN0897739</v>
      </c>
      <c r="L571" s="312">
        <f>'Oversigt anlægsaktiv'!L571</f>
        <v>40968</v>
      </c>
      <c r="M571" s="56">
        <f>'Oversigt anlægsaktiv'!M571</f>
        <v>1600000</v>
      </c>
      <c r="N571" s="56">
        <f>'Oversigt anlægsaktiv'!N571</f>
        <v>0</v>
      </c>
      <c r="O571" s="322" t="str">
        <f t="shared" si="24"/>
        <v>54118</v>
      </c>
      <c r="P571" s="322">
        <f t="shared" si="25"/>
        <v>1</v>
      </c>
      <c r="Q571" s="337" t="str">
        <f t="shared" si="26"/>
        <v>7</v>
      </c>
    </row>
    <row r="572" spans="1:17" x14ac:dyDescent="0.35">
      <c r="A572" s="320" t="str">
        <f>'Oversigt anlægsaktiv'!A572</f>
        <v>54120</v>
      </c>
      <c r="B572" t="str">
        <f>'Oversigt anlægsaktiv'!B572</f>
        <v>BiAcorex100 overfladeplasmonresonans(SPR) instrument</v>
      </c>
      <c r="C572" t="str">
        <f>'Oversigt anlægsaktiv'!C572</f>
        <v>13604</v>
      </c>
      <c r="D572" t="str">
        <f>'Oversigt anlægsaktiv'!D572</f>
        <v>Stefan Vogel</v>
      </c>
      <c r="E572" t="str">
        <f>'Oversigt anlægsaktiv'!E572</f>
        <v>7 ÅR</v>
      </c>
      <c r="F572" t="str">
        <f>'Oversigt anlægsaktiv'!F572</f>
        <v>30500 Institut for Fysik, Kemi og Farmaci</v>
      </c>
      <c r="G572" t="str">
        <f>'Oversigt anlægsaktiv'!G572</f>
        <v>Campusvej 55, 5230 Odense M</v>
      </c>
      <c r="H572" t="str">
        <f>'Oversigt anlægsaktiv'!H572</f>
        <v>Ø10-412-1</v>
      </c>
      <c r="I572" t="str">
        <f>'Oversigt anlægsaktiv'!I572</f>
        <v>GE Healthcare Life Sciences</v>
      </c>
      <c r="J572" t="str">
        <f>'Oversigt anlægsaktiv'!J572</f>
        <v>x100</v>
      </c>
      <c r="K572" t="str">
        <f>'Oversigt anlægsaktiv'!K572</f>
        <v>1605571</v>
      </c>
      <c r="L572" s="312">
        <f>'Oversigt anlægsaktiv'!L572</f>
        <v>40996</v>
      </c>
      <c r="M572" s="56">
        <f>'Oversigt anlægsaktiv'!M572</f>
        <v>590880.02</v>
      </c>
      <c r="N572" s="56">
        <f>'Oversigt anlægsaktiv'!N572</f>
        <v>0</v>
      </c>
      <c r="O572" s="322" t="str">
        <f t="shared" si="24"/>
        <v>54120</v>
      </c>
      <c r="P572" s="322">
        <f t="shared" si="25"/>
        <v>1</v>
      </c>
      <c r="Q572" s="337" t="str">
        <f t="shared" si="26"/>
        <v>7</v>
      </c>
    </row>
    <row r="573" spans="1:17" x14ac:dyDescent="0.35">
      <c r="A573" s="320" t="str">
        <f>'Oversigt anlægsaktiv'!A573</f>
        <v>54121</v>
      </c>
      <c r="B573" t="str">
        <f>'Oversigt anlægsaktiv'!B573</f>
        <v>Reol til bure</v>
      </c>
      <c r="C573" t="str">
        <f>'Oversigt anlægsaktiv'!C573</f>
        <v>-</v>
      </c>
      <c r="D573" t="str">
        <f>'Oversigt anlægsaktiv'!D573</f>
        <v>Jesper Stæhr</v>
      </c>
      <c r="E573" t="str">
        <f>'Oversigt anlægsaktiv'!E573</f>
        <v>10 ÅR</v>
      </c>
      <c r="F573" t="str">
        <f>'Oversigt anlægsaktiv'!F573</f>
        <v>19500 Biomedicinsk Laboratorium</v>
      </c>
      <c r="G573" t="str">
        <f>'Oversigt anlægsaktiv'!G573</f>
        <v>Campusvej 55, 5230 Odense M</v>
      </c>
      <c r="H573" t="str">
        <f>'Oversigt anlægsaktiv'!H573</f>
        <v>V13-611a-0</v>
      </c>
      <c r="I573" t="str">
        <f>'Oversigt anlægsaktiv'!I573</f>
        <v>Techniplast</v>
      </c>
      <c r="J573" t="str">
        <f>'Oversigt anlægsaktiv'!J573</f>
        <v>80-2GM80</v>
      </c>
      <c r="K573" t="str">
        <f>'Oversigt anlægsaktiv'!K573</f>
        <v>-</v>
      </c>
      <c r="L573" s="312">
        <f>'Oversigt anlægsaktiv'!L573</f>
        <v>41091</v>
      </c>
      <c r="M573" s="56">
        <f>'Oversigt anlægsaktiv'!M573</f>
        <v>262441.69</v>
      </c>
      <c r="N573" s="56">
        <f>'Oversigt anlægsaktiv'!N573</f>
        <v>0</v>
      </c>
      <c r="O573" s="322" t="str">
        <f t="shared" si="24"/>
        <v>54121</v>
      </c>
      <c r="P573" s="322">
        <f t="shared" si="25"/>
        <v>0</v>
      </c>
      <c r="Q573" s="337" t="str">
        <f t="shared" si="26"/>
        <v>10</v>
      </c>
    </row>
    <row r="574" spans="1:17" x14ac:dyDescent="0.35">
      <c r="A574" s="320" t="str">
        <f>'Oversigt anlægsaktiv'!A574</f>
        <v>54122</v>
      </c>
      <c r="B574" t="str">
        <f>'Oversigt anlægsaktiv'!B574</f>
        <v>Reol til bure</v>
      </c>
      <c r="C574" t="str">
        <f>'Oversigt anlægsaktiv'!C574</f>
        <v>-</v>
      </c>
      <c r="D574" t="str">
        <f>'Oversigt anlægsaktiv'!D574</f>
        <v>Jesper Stæhr</v>
      </c>
      <c r="E574" t="str">
        <f>'Oversigt anlægsaktiv'!E574</f>
        <v>10 ÅR</v>
      </c>
      <c r="F574" t="str">
        <f>'Oversigt anlægsaktiv'!F574</f>
        <v>19500 Biomedicinsk Laboratorium</v>
      </c>
      <c r="G574" t="str">
        <f>'Oversigt anlægsaktiv'!G574</f>
        <v>Campusvej 55, 5230 Odense M</v>
      </c>
      <c r="H574" t="str">
        <f>'Oversigt anlægsaktiv'!H574</f>
        <v>V13-611a-0</v>
      </c>
      <c r="I574" t="str">
        <f>'Oversigt anlægsaktiv'!I574</f>
        <v>Techniplast</v>
      </c>
      <c r="J574" t="str">
        <f>'Oversigt anlægsaktiv'!J574</f>
        <v>80-2GM80</v>
      </c>
      <c r="K574" t="str">
        <f>'Oversigt anlægsaktiv'!K574</f>
        <v>-</v>
      </c>
      <c r="L574" s="312">
        <f>'Oversigt anlægsaktiv'!L574</f>
        <v>41091</v>
      </c>
      <c r="M574" s="56">
        <f>'Oversigt anlægsaktiv'!M574</f>
        <v>262441.69</v>
      </c>
      <c r="N574" s="56">
        <f>'Oversigt anlægsaktiv'!N574</f>
        <v>0</v>
      </c>
      <c r="O574" s="322" t="str">
        <f t="shared" si="24"/>
        <v>54122</v>
      </c>
      <c r="P574" s="322">
        <f t="shared" si="25"/>
        <v>0</v>
      </c>
      <c r="Q574" s="337" t="str">
        <f t="shared" si="26"/>
        <v>10</v>
      </c>
    </row>
    <row r="575" spans="1:17" x14ac:dyDescent="0.35">
      <c r="A575" s="320" t="str">
        <f>'Oversigt anlægsaktiv'!A575</f>
        <v>54123</v>
      </c>
      <c r="B575" t="str">
        <f>'Oversigt anlægsaktiv'!B575</f>
        <v>Reol til bure</v>
      </c>
      <c r="C575" t="str">
        <f>'Oversigt anlægsaktiv'!C575</f>
        <v>-</v>
      </c>
      <c r="D575" t="str">
        <f>'Oversigt anlægsaktiv'!D575</f>
        <v>Jesper Stæhr</v>
      </c>
      <c r="E575" t="str">
        <f>'Oversigt anlægsaktiv'!E575</f>
        <v>10 ÅR</v>
      </c>
      <c r="F575" t="str">
        <f>'Oversigt anlægsaktiv'!F575</f>
        <v>19500 Biomedicinsk Laboratorium</v>
      </c>
      <c r="G575" t="str">
        <f>'Oversigt anlægsaktiv'!G575</f>
        <v>Campusvej 55, 5230 Odense M</v>
      </c>
      <c r="H575" t="str">
        <f>'Oversigt anlægsaktiv'!H575</f>
        <v>V13-611a-0</v>
      </c>
      <c r="I575" t="str">
        <f>'Oversigt anlægsaktiv'!I575</f>
        <v>Techniplast</v>
      </c>
      <c r="J575" t="str">
        <f>'Oversigt anlægsaktiv'!J575</f>
        <v>80-2GM80</v>
      </c>
      <c r="K575" t="str">
        <f>'Oversigt anlægsaktiv'!K575</f>
        <v>-</v>
      </c>
      <c r="L575" s="312">
        <f>'Oversigt anlægsaktiv'!L575</f>
        <v>41091</v>
      </c>
      <c r="M575" s="56">
        <f>'Oversigt anlægsaktiv'!M575</f>
        <v>262441.69</v>
      </c>
      <c r="N575" s="56">
        <f>'Oversigt anlægsaktiv'!N575</f>
        <v>0</v>
      </c>
      <c r="O575" s="322" t="str">
        <f t="shared" si="24"/>
        <v>54123</v>
      </c>
      <c r="P575" s="322">
        <f t="shared" si="25"/>
        <v>0</v>
      </c>
      <c r="Q575" s="337" t="str">
        <f t="shared" si="26"/>
        <v>10</v>
      </c>
    </row>
    <row r="576" spans="1:17" x14ac:dyDescent="0.35">
      <c r="A576" s="320" t="str">
        <f>'Oversigt anlægsaktiv'!A576</f>
        <v>54124</v>
      </c>
      <c r="B576" t="str">
        <f>'Oversigt anlægsaktiv'!B576</f>
        <v>Reol til bure</v>
      </c>
      <c r="C576" t="str">
        <f>'Oversigt anlægsaktiv'!C576</f>
        <v>-</v>
      </c>
      <c r="D576" t="str">
        <f>'Oversigt anlægsaktiv'!D576</f>
        <v>Jesper Stæhr</v>
      </c>
      <c r="E576" t="str">
        <f>'Oversigt anlægsaktiv'!E576</f>
        <v>10 ÅR</v>
      </c>
      <c r="F576" t="str">
        <f>'Oversigt anlægsaktiv'!F576</f>
        <v>19500 Biomedicinsk Laboratorium</v>
      </c>
      <c r="G576" t="str">
        <f>'Oversigt anlægsaktiv'!G576</f>
        <v>Campusvej 55, 5230 Odense M</v>
      </c>
      <c r="H576" t="str">
        <f>'Oversigt anlægsaktiv'!H576</f>
        <v>V13-609a-0</v>
      </c>
      <c r="I576" t="str">
        <f>'Oversigt anlægsaktiv'!I576</f>
        <v>Techniplast</v>
      </c>
      <c r="J576" t="str">
        <f>'Oversigt anlægsaktiv'!J576</f>
        <v>80-2GM80</v>
      </c>
      <c r="K576" t="str">
        <f>'Oversigt anlægsaktiv'!K576</f>
        <v>-</v>
      </c>
      <c r="L576" s="312">
        <f>'Oversigt anlægsaktiv'!L576</f>
        <v>41091</v>
      </c>
      <c r="M576" s="56">
        <f>'Oversigt anlægsaktiv'!M576</f>
        <v>262441.68</v>
      </c>
      <c r="N576" s="56">
        <f>'Oversigt anlægsaktiv'!N576</f>
        <v>0</v>
      </c>
      <c r="O576" s="322" t="str">
        <f t="shared" si="24"/>
        <v>54124</v>
      </c>
      <c r="P576" s="322">
        <f t="shared" si="25"/>
        <v>0</v>
      </c>
      <c r="Q576" s="337" t="str">
        <f t="shared" si="26"/>
        <v>10</v>
      </c>
    </row>
    <row r="577" spans="1:17" x14ac:dyDescent="0.35">
      <c r="A577" s="320" t="str">
        <f>'Oversigt anlægsaktiv'!A577</f>
        <v>54125</v>
      </c>
      <c r="B577" t="str">
        <f>'Oversigt anlægsaktiv'!B577</f>
        <v>Reoler til bøger fra biblioteket i.f.m. ombygninger</v>
      </c>
      <c r="C577" t="str">
        <f>'Oversigt anlægsaktiv'!C577</f>
        <v>-</v>
      </c>
      <c r="D577" t="str">
        <f>'Oversigt anlægsaktiv'!D577</f>
        <v>Thomas Kromann Jacobsen</v>
      </c>
      <c r="E577" t="str">
        <f>'Oversigt anlægsaktiv'!E577</f>
        <v>10 ÅR</v>
      </c>
      <c r="F577" t="str">
        <f>'Oversigt anlægsaktiv'!F577</f>
        <v>90400 Teknisk Service</v>
      </c>
      <c r="G577" t="str">
        <f>'Oversigt anlægsaktiv'!G577</f>
        <v>Campusvej 55, 5230 Odense M</v>
      </c>
      <c r="H577" t="str">
        <f>'Oversigt anlægsaktiv'!H577</f>
        <v>kælder</v>
      </c>
      <c r="I577" t="str">
        <f>'Oversigt anlægsaktiv'!I577</f>
        <v>Constructor</v>
      </c>
      <c r="J577" t="str">
        <f>'Oversigt anlægsaktiv'!J577</f>
        <v>4520111</v>
      </c>
      <c r="K577" t="str">
        <f>'Oversigt anlægsaktiv'!K577</f>
        <v>-</v>
      </c>
      <c r="L577" s="312">
        <f>'Oversigt anlægsaktiv'!L577</f>
        <v>41061</v>
      </c>
      <c r="M577" s="56">
        <f>'Oversigt anlægsaktiv'!M577</f>
        <v>749340</v>
      </c>
      <c r="N577" s="56">
        <f>'Oversigt anlægsaktiv'!N577</f>
        <v>0</v>
      </c>
      <c r="O577" s="322" t="str">
        <f t="shared" si="24"/>
        <v>54125</v>
      </c>
      <c r="P577" s="322">
        <f t="shared" si="25"/>
        <v>0</v>
      </c>
      <c r="Q577" s="337" t="str">
        <f t="shared" si="26"/>
        <v>10</v>
      </c>
    </row>
    <row r="578" spans="1:17" x14ac:dyDescent="0.35">
      <c r="A578" s="320" t="str">
        <f>'Oversigt anlægsaktiv'!A578</f>
        <v>54127</v>
      </c>
      <c r="B578" t="str">
        <f>'Oversigt anlægsaktiv'!B578</f>
        <v>Robot med controller</v>
      </c>
      <c r="C578" t="str">
        <f>'Oversigt anlægsaktiv'!C578</f>
        <v>-</v>
      </c>
      <c r="D578" t="str">
        <f>'Oversigt anlægsaktiv'!D578</f>
        <v>Anders Stengaard Sørensen</v>
      </c>
      <c r="E578" t="str">
        <f>'Oversigt anlægsaktiv'!E578</f>
        <v>5 ÅR</v>
      </c>
      <c r="F578" t="str">
        <f>'Oversigt anlægsaktiv'!F578</f>
        <v>41002 SDU Dronecenter</v>
      </c>
      <c r="G578" t="str">
        <f>'Oversigt anlægsaktiv'!G578</f>
        <v>Campusvej 55, 5230 Odense M</v>
      </c>
      <c r="H578" t="str">
        <f>'Oversigt anlægsaktiv'!H578</f>
        <v>Ø19-611b-0</v>
      </c>
      <c r="I578" t="str">
        <f>'Oversigt anlægsaktiv'!I578</f>
        <v>Universal Robots ApS</v>
      </c>
      <c r="J578" t="str">
        <f>'Oversigt anlægsaktiv'!J578</f>
        <v>UR5</v>
      </c>
      <c r="K578" t="str">
        <f>'Oversigt anlægsaktiv'!K578</f>
        <v>2012206853/2012206854</v>
      </c>
      <c r="L578" s="312">
        <f>'Oversigt anlægsaktiv'!L578</f>
        <v>41045</v>
      </c>
      <c r="M578" s="56">
        <f>'Oversigt anlægsaktiv'!M578</f>
        <v>120000</v>
      </c>
      <c r="N578" s="56">
        <f>'Oversigt anlægsaktiv'!N578</f>
        <v>0</v>
      </c>
      <c r="O578" s="322" t="str">
        <f t="shared" si="24"/>
        <v>54127</v>
      </c>
      <c r="P578" s="322">
        <f t="shared" si="25"/>
        <v>0</v>
      </c>
      <c r="Q578" s="337" t="str">
        <f t="shared" si="26"/>
        <v>5</v>
      </c>
    </row>
    <row r="579" spans="1:17" x14ac:dyDescent="0.35">
      <c r="A579" s="320" t="str">
        <f>'Oversigt anlægsaktiv'!A579</f>
        <v>54130</v>
      </c>
      <c r="B579" t="str">
        <f>'Oversigt anlægsaktiv'!B579</f>
        <v>Spektrofotometer</v>
      </c>
      <c r="C579" t="str">
        <f>'Oversigt anlægsaktiv'!C579</f>
        <v>13626+13505+23435+23677+23356</v>
      </c>
      <c r="D579" t="str">
        <f>'Oversigt anlægsaktiv'!D579</f>
        <v>Jan Oskar Jeppesen</v>
      </c>
      <c r="E579" t="str">
        <f>'Oversigt anlægsaktiv'!E579</f>
        <v>10 ÅR</v>
      </c>
      <c r="F579" t="str">
        <f>'Oversigt anlægsaktiv'!F579</f>
        <v>30500 Institut for Fysik, Kemi og Farmaci</v>
      </c>
      <c r="G579" t="str">
        <f>'Oversigt anlægsaktiv'!G579</f>
        <v>Campusvej 55, 5230 Odense M</v>
      </c>
      <c r="H579" t="str">
        <f>'Oversigt anlægsaktiv'!H579</f>
        <v>Ø10-503a-2</v>
      </c>
      <c r="I579" t="str">
        <f>'Oversigt anlægsaktiv'!I579</f>
        <v>Cary</v>
      </c>
      <c r="J579" t="str">
        <f>'Oversigt anlægsaktiv'!J579</f>
        <v>5000 UV - VIS NIR</v>
      </c>
      <c r="K579" t="str">
        <f>'Oversigt anlægsaktiv'!K579</f>
        <v>UV1204M049</v>
      </c>
      <c r="L579" s="312">
        <f>'Oversigt anlægsaktiv'!L579</f>
        <v>41001</v>
      </c>
      <c r="M579" s="56">
        <f>'Oversigt anlægsaktiv'!M579</f>
        <v>311717.45</v>
      </c>
      <c r="N579" s="56">
        <f>'Oversigt anlægsaktiv'!N579</f>
        <v>0</v>
      </c>
      <c r="O579" s="322" t="str">
        <f t="shared" si="24"/>
        <v>54130</v>
      </c>
      <c r="P579" s="322">
        <f t="shared" si="25"/>
        <v>1</v>
      </c>
      <c r="Q579" s="337" t="str">
        <f t="shared" si="26"/>
        <v>10</v>
      </c>
    </row>
    <row r="580" spans="1:17" x14ac:dyDescent="0.35">
      <c r="A580" s="320" t="str">
        <f>'Oversigt anlægsaktiv'!A580</f>
        <v>54134</v>
      </c>
      <c r="B580" t="str">
        <f>'Oversigt anlægsaktiv'!B580</f>
        <v>Knogle og biomateriale skanning</v>
      </c>
      <c r="C580" t="str">
        <f>'Oversigt anlægsaktiv'!C580</f>
        <v>17005</v>
      </c>
      <c r="D580" t="str">
        <f>'Oversigt anlægsaktiv'!D580</f>
        <v>Sara Trindkær Nissen</v>
      </c>
      <c r="E580" t="str">
        <f>'Oversigt anlægsaktiv'!E580</f>
        <v>10 ÅR</v>
      </c>
      <c r="F580" t="str">
        <f>'Oversigt anlægsaktiv'!F580</f>
        <v>10100 Klinisk Institut</v>
      </c>
      <c r="G580" t="str">
        <f>'Oversigt anlægsaktiv'!G580</f>
        <v>Campusvej 55, 5230 Odense M</v>
      </c>
      <c r="H580" t="str">
        <f>'Oversigt anlægsaktiv'!H580</f>
        <v>V18-811c-1/V18-811b-1</v>
      </c>
      <c r="I580" t="str">
        <f>'Oversigt anlægsaktiv'!I580</f>
        <v>Scanco Medico AG, Brasserdorf, Schweiz</v>
      </c>
      <c r="J580" t="str">
        <f>'Oversigt anlægsaktiv'!J580</f>
        <v>MicroCT50</v>
      </c>
      <c r="K580" t="str">
        <f>'Oversigt anlægsaktiv'!K580</f>
        <v>SN:11040100,ID:6510</v>
      </c>
      <c r="L580" s="312">
        <f>'Oversigt anlægsaktiv'!L580</f>
        <v>40911</v>
      </c>
      <c r="M580" s="56">
        <f>'Oversigt anlægsaktiv'!M580</f>
        <v>2679745.4</v>
      </c>
      <c r="N580" s="56">
        <f>'Oversigt anlægsaktiv'!N580</f>
        <v>0</v>
      </c>
      <c r="O580" s="322" t="str">
        <f t="shared" si="24"/>
        <v>54134</v>
      </c>
      <c r="P580" s="322">
        <f t="shared" si="25"/>
        <v>1</v>
      </c>
      <c r="Q580" s="337" t="str">
        <f t="shared" si="26"/>
        <v>10</v>
      </c>
    </row>
    <row r="581" spans="1:17" x14ac:dyDescent="0.35">
      <c r="A581" s="320" t="str">
        <f>'Oversigt anlægsaktiv'!A581</f>
        <v>54136</v>
      </c>
      <c r="B581" t="str">
        <f>'Oversigt anlægsaktiv'!B581</f>
        <v>Styring af elektromekaniske processor</v>
      </c>
      <c r="C581" t="str">
        <f>'Oversigt anlægsaktiv'!C581</f>
        <v>74731</v>
      </c>
      <c r="D581" t="str">
        <f>'Oversigt anlægsaktiv'!D581</f>
        <v>Kasper Mayntz Paasch</v>
      </c>
      <c r="E581" t="str">
        <f>'Oversigt anlægsaktiv'!E581</f>
        <v>5 ÅR</v>
      </c>
      <c r="F581" t="str">
        <f>'Oversigt anlægsaktiv'!F581</f>
        <v>45003 SDU Center for Industriel Elektronik (CIE)</v>
      </c>
      <c r="G581" t="str">
        <f>'Oversigt anlægsaktiv'!G581</f>
        <v>Alsion 2, 6400 Sønderborg</v>
      </c>
      <c r="H581" t="str">
        <f>'Oversigt anlægsaktiv'!H581</f>
        <v>CIE 1:07</v>
      </c>
      <c r="I581" t="str">
        <f>'Oversigt anlægsaktiv'!I581</f>
        <v>Princeton Applied Research</v>
      </c>
      <c r="J581" t="str">
        <f>'Oversigt anlægsaktiv'!J581</f>
        <v>VersaSTAT 4</v>
      </c>
      <c r="K581" t="str">
        <f>'Oversigt anlægsaktiv'!K581</f>
        <v>12257052</v>
      </c>
      <c r="L581" s="312">
        <f>'Oversigt anlægsaktiv'!L581</f>
        <v>41197</v>
      </c>
      <c r="M581" s="56">
        <f>'Oversigt anlægsaktiv'!M581</f>
        <v>109000</v>
      </c>
      <c r="N581" s="56">
        <f>'Oversigt anlægsaktiv'!N581</f>
        <v>0</v>
      </c>
      <c r="O581" s="322" t="str">
        <f t="shared" si="24"/>
        <v>54136</v>
      </c>
      <c r="P581" s="322">
        <f t="shared" si="25"/>
        <v>1</v>
      </c>
      <c r="Q581" s="337" t="str">
        <f t="shared" si="26"/>
        <v>5</v>
      </c>
    </row>
    <row r="582" spans="1:17" x14ac:dyDescent="0.35">
      <c r="A582" s="320" t="str">
        <f>'Oversigt anlægsaktiv'!A582</f>
        <v>54137</v>
      </c>
      <c r="B582" t="str">
        <f>'Oversigt anlægsaktiv'!B582</f>
        <v>Instrument til sortering af celler (flowcytometri)</v>
      </c>
      <c r="C582" t="str">
        <f>'Oversigt anlægsaktiv'!C582</f>
        <v>72268</v>
      </c>
      <c r="D582" t="str">
        <f>'Oversigt anlægsaktiv'!D582</f>
        <v>Jonas Heilskov Graversen</v>
      </c>
      <c r="E582" t="str">
        <f>'Oversigt anlægsaktiv'!E582</f>
        <v>10 ÅR</v>
      </c>
      <c r="F582" t="str">
        <f>'Oversigt anlægsaktiv'!F582</f>
        <v>10204 Inflammationsforskning</v>
      </c>
      <c r="G582" t="str">
        <f>'Oversigt anlægsaktiv'!G582</f>
        <v>Campusvej 55, 5230 Odense M</v>
      </c>
      <c r="H582" t="str">
        <f>'Oversigt anlægsaktiv'!H582</f>
        <v>V16-603-1</v>
      </c>
      <c r="I582" t="str">
        <f>'Oversigt anlægsaktiv'!I582</f>
        <v>Becton Dickinson A/S</v>
      </c>
      <c r="J582" t="str">
        <f>'Oversigt anlægsaktiv'!J582</f>
        <v>648282-23</v>
      </c>
      <c r="K582" t="str">
        <f>'Oversigt anlægsaktiv'!K582</f>
        <v>P64828200069</v>
      </c>
      <c r="L582" s="312">
        <f>'Oversigt anlægsaktiv'!L582</f>
        <v>41162</v>
      </c>
      <c r="M582" s="56">
        <f>'Oversigt anlægsaktiv'!M582</f>
        <v>2699000</v>
      </c>
      <c r="N582" s="56">
        <f>'Oversigt anlægsaktiv'!N582</f>
        <v>0</v>
      </c>
      <c r="O582" s="322" t="str">
        <f t="shared" si="24"/>
        <v>54137</v>
      </c>
      <c r="P582" s="322">
        <f t="shared" si="25"/>
        <v>1</v>
      </c>
      <c r="Q582" s="337" t="str">
        <f t="shared" si="26"/>
        <v>10</v>
      </c>
    </row>
    <row r="583" spans="1:17" x14ac:dyDescent="0.35">
      <c r="A583" s="320" t="str">
        <f>'Oversigt anlægsaktiv'!A583</f>
        <v>54138</v>
      </c>
      <c r="B583" t="str">
        <f>'Oversigt anlægsaktiv'!B583</f>
        <v>EDX detector</v>
      </c>
      <c r="C583" t="str">
        <f>'Oversigt anlægsaktiv'!C583</f>
        <v>-</v>
      </c>
      <c r="D583" t="str">
        <f>'Oversigt anlægsaktiv'!D583</f>
        <v>Arkadiusz Jarosław Goszczak</v>
      </c>
      <c r="E583" t="str">
        <f>'Oversigt anlægsaktiv'!E583</f>
        <v>5 ÅR</v>
      </c>
      <c r="F583" t="str">
        <f>'Oversigt anlægsaktiv'!F583</f>
        <v>44003 SDU Microtechnology</v>
      </c>
      <c r="G583" t="str">
        <f>'Oversigt anlægsaktiv'!G583</f>
        <v>Alsion 2, 6400 Sønderborg</v>
      </c>
      <c r="H583" t="str">
        <f>'Oversigt anlægsaktiv'!H583</f>
        <v>H1-07 Cleanroom</v>
      </c>
      <c r="I583" t="str">
        <f>'Oversigt anlægsaktiv'!I583</f>
        <v>Bruker</v>
      </c>
      <c r="J583" t="str">
        <f>'Oversigt anlægsaktiv'!J583</f>
        <v>11130000000</v>
      </c>
      <c r="K583" t="str">
        <f>'Oversigt anlægsaktiv'!K583</f>
        <v>6639</v>
      </c>
      <c r="L583" s="312">
        <f>'Oversigt anlægsaktiv'!L583</f>
        <v>41214</v>
      </c>
      <c r="M583" s="56">
        <f>'Oversigt anlægsaktiv'!M583</f>
        <v>525040</v>
      </c>
      <c r="N583" s="56">
        <f>'Oversigt anlægsaktiv'!N583</f>
        <v>0</v>
      </c>
      <c r="O583" s="322" t="str">
        <f t="shared" si="24"/>
        <v>54138</v>
      </c>
      <c r="P583" s="322">
        <f t="shared" si="25"/>
        <v>0</v>
      </c>
      <c r="Q583" s="337" t="str">
        <f t="shared" si="26"/>
        <v>5</v>
      </c>
    </row>
    <row r="584" spans="1:17" x14ac:dyDescent="0.35">
      <c r="A584" s="320" t="str">
        <f>'Oversigt anlægsaktiv'!A584</f>
        <v>54139</v>
      </c>
      <c r="B584" t="str">
        <f>'Oversigt anlægsaktiv'!B584</f>
        <v>Afpippetteringsrobot</v>
      </c>
      <c r="C584" t="str">
        <f>'Oversigt anlægsaktiv'!C584</f>
        <v>21446</v>
      </c>
      <c r="D584" t="str">
        <f>'Oversigt anlægsaktiv'!D584</f>
        <v>Jonas Heilskov Graversen</v>
      </c>
      <c r="E584" t="str">
        <f>'Oversigt anlægsaktiv'!E584</f>
        <v>5 ÅR</v>
      </c>
      <c r="F584" t="str">
        <f>'Oversigt anlægsaktiv'!F584</f>
        <v>10204 Inflammationsforskning</v>
      </c>
      <c r="G584" t="str">
        <f>'Oversigt anlægsaktiv'!G584</f>
        <v>Campusvej 55, 5230 Odense M</v>
      </c>
      <c r="H584" t="str">
        <f>'Oversigt anlægsaktiv'!H584</f>
        <v>V18-609d-2</v>
      </c>
      <c r="I584" t="str">
        <f>'Oversigt anlægsaktiv'!I584</f>
        <v>Eppendorf</v>
      </c>
      <c r="J584" t="str">
        <f>'Oversigt anlægsaktiv'!J584</f>
        <v>epMotion 5070</v>
      </c>
      <c r="K584" t="str">
        <f>'Oversigt anlægsaktiv'!K584</f>
        <v>5070BN401849</v>
      </c>
      <c r="L584" s="312">
        <f>'Oversigt anlægsaktiv'!L584</f>
        <v>41214</v>
      </c>
      <c r="M584" s="56">
        <f>'Oversigt anlægsaktiv'!M584</f>
        <v>235760</v>
      </c>
      <c r="N584" s="56">
        <f>'Oversigt anlægsaktiv'!N584</f>
        <v>0</v>
      </c>
      <c r="O584" s="322" t="str">
        <f t="shared" si="24"/>
        <v>54139</v>
      </c>
      <c r="P584" s="322">
        <f t="shared" si="25"/>
        <v>1</v>
      </c>
      <c r="Q584" s="337" t="str">
        <f t="shared" si="26"/>
        <v>5</v>
      </c>
    </row>
    <row r="585" spans="1:17" x14ac:dyDescent="0.35">
      <c r="A585" s="320" t="str">
        <f>'Oversigt anlægsaktiv'!A585</f>
        <v>54140</v>
      </c>
      <c r="B585" t="str">
        <f>'Oversigt anlægsaktiv'!B585</f>
        <v>Videoovervågning</v>
      </c>
      <c r="C585" t="str">
        <f>'Oversigt anlægsaktiv'!C585</f>
        <v>-</v>
      </c>
      <c r="D585" t="str">
        <f>'Oversigt anlægsaktiv'!D585</f>
        <v>Lars Tiedemann</v>
      </c>
      <c r="E585" t="str">
        <f>'Oversigt anlægsaktiv'!E585</f>
        <v>3 ÅR</v>
      </c>
      <c r="F585" t="str">
        <f>'Oversigt anlægsaktiv'!F585</f>
        <v>90400 Teknisk Service</v>
      </c>
      <c r="G585" t="str">
        <f>'Oversigt anlægsaktiv'!G585</f>
        <v>Campusvej 55, 5230 Odense M</v>
      </c>
      <c r="H585" t="str">
        <f>'Oversigt anlægsaktiv'!H585</f>
        <v>Institutgange</v>
      </c>
      <c r="I585" t="str">
        <f>'Oversigt anlægsaktiv'!I585</f>
        <v>Sony og Avigilon</v>
      </c>
      <c r="J585" t="str">
        <f>'Oversigt anlægsaktiv'!J585</f>
        <v>DL180 BTO E5620 LFF m 8 G</v>
      </c>
      <c r="K585" t="str">
        <f>'Oversigt anlægsaktiv'!K585</f>
        <v>-</v>
      </c>
      <c r="L585" s="312">
        <f>'Oversigt anlægsaktiv'!L585</f>
        <v>41153</v>
      </c>
      <c r="M585" s="56">
        <f>'Oversigt anlægsaktiv'!M585</f>
        <v>574145</v>
      </c>
      <c r="N585" s="56">
        <f>'Oversigt anlægsaktiv'!N585</f>
        <v>0</v>
      </c>
      <c r="O585" s="322" t="str">
        <f t="shared" si="24"/>
        <v>54140</v>
      </c>
      <c r="P585" s="322">
        <f t="shared" si="25"/>
        <v>0</v>
      </c>
      <c r="Q585" s="337" t="str">
        <f t="shared" si="26"/>
        <v>3</v>
      </c>
    </row>
    <row r="586" spans="1:17" x14ac:dyDescent="0.35">
      <c r="A586" s="320" t="str">
        <f>'Oversigt anlægsaktiv'!A586</f>
        <v>54143</v>
      </c>
      <c r="B586" t="str">
        <f>'Oversigt anlægsaktiv'!B586</f>
        <v>Gas chromatograph</v>
      </c>
      <c r="C586" t="str">
        <f>'Oversigt anlægsaktiv'!C586</f>
        <v>13658</v>
      </c>
      <c r="D586" t="str">
        <f>'Oversigt anlægsaktiv'!D586</f>
        <v>Christine Joy Mckenzie</v>
      </c>
      <c r="E586" t="str">
        <f>'Oversigt anlægsaktiv'!E586</f>
        <v>7 ÅR</v>
      </c>
      <c r="F586" t="str">
        <f>'Oversigt anlægsaktiv'!F586</f>
        <v>30500 Institut for Fysik, Kemi og Farmaci</v>
      </c>
      <c r="G586" t="str">
        <f>'Oversigt anlægsaktiv'!G586</f>
        <v>Campusvej 55, 5230 Odense M</v>
      </c>
      <c r="H586" t="str">
        <f>'Oversigt anlægsaktiv'!H586</f>
        <v>Ø11-409-0</v>
      </c>
      <c r="I586" t="str">
        <f>'Oversigt anlægsaktiv'!I586</f>
        <v>Bruker</v>
      </c>
      <c r="J586" t="str">
        <f>'Oversigt anlægsaktiv'!J586</f>
        <v>450-GC</v>
      </c>
      <c r="K586" t="str">
        <f>'Oversigt anlægsaktiv'!K586</f>
        <v>BR1201M098</v>
      </c>
      <c r="L586" s="312">
        <f>'Oversigt anlægsaktiv'!L586</f>
        <v>41197</v>
      </c>
      <c r="M586" s="56">
        <f>'Oversigt anlægsaktiv'!M586</f>
        <v>500040</v>
      </c>
      <c r="N586" s="56">
        <f>'Oversigt anlægsaktiv'!N586</f>
        <v>0</v>
      </c>
      <c r="O586" s="322" t="str">
        <f t="shared" si="24"/>
        <v>54143</v>
      </c>
      <c r="P586" s="322">
        <f t="shared" si="25"/>
        <v>1</v>
      </c>
      <c r="Q586" s="337" t="str">
        <f t="shared" si="26"/>
        <v>7</v>
      </c>
    </row>
    <row r="587" spans="1:17" x14ac:dyDescent="0.35">
      <c r="A587" s="320" t="str">
        <f>'Oversigt anlægsaktiv'!A587</f>
        <v>54149</v>
      </c>
      <c r="B587" t="str">
        <f>'Oversigt anlægsaktiv'!B587</f>
        <v>HPLC udstyr</v>
      </c>
      <c r="C587" t="str">
        <f>'Oversigt anlægsaktiv'!C587</f>
        <v>13874</v>
      </c>
      <c r="D587" t="str">
        <f>'Oversigt anlægsaktiv'!D587</f>
        <v>Frederik Wendelboe Lund</v>
      </c>
      <c r="E587" t="str">
        <f>'Oversigt anlægsaktiv'!E587</f>
        <v>10 ÅR</v>
      </c>
      <c r="F587" t="str">
        <f>'Oversigt anlægsaktiv'!F587</f>
        <v>30500 Institut for Fysik, Kemi og Farmaci</v>
      </c>
      <c r="G587" t="str">
        <f>'Oversigt anlægsaktiv'!G587</f>
        <v>Campusvej 55, 5230 Odense M</v>
      </c>
      <c r="H587" t="str">
        <f>'Oversigt anlægsaktiv'!H587</f>
        <v>Ø10-412-1</v>
      </c>
      <c r="I587" t="str">
        <f>'Oversigt anlægsaktiv'!I587</f>
        <v>Shimadzu</v>
      </c>
      <c r="J587" t="str">
        <f>'Oversigt anlægsaktiv'!J587</f>
        <v>LC20</v>
      </c>
      <c r="K587" t="str">
        <f>'Oversigt anlægsaktiv'!K587</f>
        <v>S228-45012-28</v>
      </c>
      <c r="L587" s="312">
        <f>'Oversigt anlægsaktiv'!L587</f>
        <v>41091</v>
      </c>
      <c r="M587" s="56">
        <f>'Oversigt anlægsaktiv'!M587</f>
        <v>331593.2</v>
      </c>
      <c r="N587" s="56">
        <f>'Oversigt anlægsaktiv'!N587</f>
        <v>0</v>
      </c>
      <c r="O587" s="322" t="str">
        <f t="shared" ref="O587:O650" si="27">IFERROR(_xlfn.TEXTBEFORE(A587, "-"), A587)</f>
        <v>54149</v>
      </c>
      <c r="P587" s="322">
        <f t="shared" ref="P587:P650" si="28">IF(C587="-",0,1)</f>
        <v>1</v>
      </c>
      <c r="Q587" s="337" t="str">
        <f t="shared" ref="Q587:Q650" si="29">IFERROR(_xlfn.TEXTBEFORE(E587, " "), E587)</f>
        <v>10</v>
      </c>
    </row>
    <row r="588" spans="1:17" x14ac:dyDescent="0.35">
      <c r="A588" s="320" t="str">
        <f>'Oversigt anlægsaktiv'!A588</f>
        <v>54150</v>
      </c>
      <c r="B588" t="str">
        <f>'Oversigt anlægsaktiv'!B588</f>
        <v>Spektrometer</v>
      </c>
      <c r="C588" t="str">
        <f>'Oversigt anlægsaktiv'!C588</f>
        <v>74500</v>
      </c>
      <c r="D588" t="str">
        <f>'Oversigt anlægsaktiv'!D588</f>
        <v>Jakob Kjelstrup-Hansen</v>
      </c>
      <c r="E588" t="str">
        <f>'Oversigt anlægsaktiv'!E588</f>
        <v>5 ÅR</v>
      </c>
      <c r="F588" t="str">
        <f>'Oversigt anlægsaktiv'!F588</f>
        <v>44002 SDU NanoSyd</v>
      </c>
      <c r="G588" t="str">
        <f>'Oversigt anlægsaktiv'!G588</f>
        <v>Campusvej 55, 5230 Odense M</v>
      </c>
      <c r="H588" t="str">
        <f>'Oversigt anlægsaktiv'!H588</f>
        <v>Ø28-600-1</v>
      </c>
      <c r="I588" t="str">
        <f>'Oversigt anlægsaktiv'!I588</f>
        <v>Ocean Optics</v>
      </c>
      <c r="J588" t="str">
        <f>'Oversigt anlægsaktiv'!J588</f>
        <v>NirQuest 512-2.2</v>
      </c>
      <c r="K588" t="str">
        <f>'Oversigt anlægsaktiv'!K588</f>
        <v>220-11100-00 REV-H</v>
      </c>
      <c r="L588" s="312">
        <f>'Oversigt anlægsaktiv'!L588</f>
        <v>41275</v>
      </c>
      <c r="M588" s="56">
        <f>'Oversigt anlægsaktiv'!M588</f>
        <v>151984.64000000001</v>
      </c>
      <c r="N588" s="56">
        <f>'Oversigt anlægsaktiv'!N588</f>
        <v>0</v>
      </c>
      <c r="O588" s="322" t="str">
        <f t="shared" si="27"/>
        <v>54150</v>
      </c>
      <c r="P588" s="322">
        <f t="shared" si="28"/>
        <v>1</v>
      </c>
      <c r="Q588" s="337" t="str">
        <f t="shared" si="29"/>
        <v>5</v>
      </c>
    </row>
    <row r="589" spans="1:17" x14ac:dyDescent="0.35">
      <c r="A589" s="320" t="str">
        <f>'Oversigt anlægsaktiv'!A589</f>
        <v>54151</v>
      </c>
      <c r="B589" t="str">
        <f>'Oversigt anlægsaktiv'!B589</f>
        <v>CNC Fræser</v>
      </c>
      <c r="C589" t="str">
        <f>'Oversigt anlægsaktiv'!C589</f>
        <v>-</v>
      </c>
      <c r="D589" t="str">
        <f>'Oversigt anlægsaktiv'!D589</f>
        <v>Allan Jensen</v>
      </c>
      <c r="E589" t="str">
        <f>'Oversigt anlægsaktiv'!E589</f>
        <v>10 ÅR</v>
      </c>
      <c r="F589" t="str">
        <f>'Oversigt anlægsaktiv'!F589</f>
        <v>45004 SDU Mechanical Engineering</v>
      </c>
      <c r="G589" t="str">
        <f>'Oversigt anlægsaktiv'!G589</f>
        <v>Campusvej 55, 5230 Odense M</v>
      </c>
      <c r="H589" t="str">
        <f>'Oversigt anlægsaktiv'!H589</f>
        <v>Ø33-601-1</v>
      </c>
      <c r="I589" t="str">
        <f>'Oversigt anlægsaktiv'!I589</f>
        <v>Haas Automation inc. USA</v>
      </c>
      <c r="J589" t="str">
        <f>'Oversigt anlægsaktiv'!J589</f>
        <v>VF-2ss</v>
      </c>
      <c r="K589" t="str">
        <f>'Oversigt anlægsaktiv'!K589</f>
        <v>1097606</v>
      </c>
      <c r="L589" s="312">
        <f>'Oversigt anlægsaktiv'!L589</f>
        <v>41246</v>
      </c>
      <c r="M589" s="56">
        <f>'Oversigt anlægsaktiv'!M589</f>
        <v>385340</v>
      </c>
      <c r="N589" s="56">
        <f>'Oversigt anlægsaktiv'!N589</f>
        <v>0</v>
      </c>
      <c r="O589" s="322" t="str">
        <f t="shared" si="27"/>
        <v>54151</v>
      </c>
      <c r="P589" s="322">
        <f t="shared" si="28"/>
        <v>0</v>
      </c>
      <c r="Q589" s="337" t="str">
        <f t="shared" si="29"/>
        <v>10</v>
      </c>
    </row>
    <row r="590" spans="1:17" x14ac:dyDescent="0.35">
      <c r="A590" s="320" t="str">
        <f>'Oversigt anlægsaktiv'!A590</f>
        <v>54153</v>
      </c>
      <c r="B590" t="str">
        <f>'Oversigt anlægsaktiv'!B590</f>
        <v>Datalogger</v>
      </c>
      <c r="C590" t="str">
        <f>'Oversigt anlægsaktiv'!C590</f>
        <v>44078</v>
      </c>
      <c r="D590" t="str">
        <f>'Oversigt anlægsaktiv'!D590</f>
        <v>Luis David Avendaño-Valencia</v>
      </c>
      <c r="E590" t="str">
        <f>'Oversigt anlægsaktiv'!E590</f>
        <v>5 ÅR</v>
      </c>
      <c r="F590" t="str">
        <f>'Oversigt anlægsaktiv'!F590</f>
        <v>45004 SDU Mechanical Engineering</v>
      </c>
      <c r="G590" t="str">
        <f>'Oversigt anlægsaktiv'!G590</f>
        <v>Campusvej 55, 5230 Odense M</v>
      </c>
      <c r="H590" t="str">
        <f>'Oversigt anlægsaktiv'!H590</f>
        <v>Ø28-511-1</v>
      </c>
      <c r="I590" t="str">
        <f>'Oversigt anlægsaktiv'!I590</f>
        <v>National Instruments</v>
      </c>
      <c r="J590" t="str">
        <f>'Oversigt anlægsaktiv'!J590</f>
        <v>PXle 1073</v>
      </c>
      <c r="K590" t="str">
        <f>'Oversigt anlægsaktiv'!K590</f>
        <v>17EB201</v>
      </c>
      <c r="L590" s="312">
        <f>'Oversigt anlægsaktiv'!L590</f>
        <v>41260</v>
      </c>
      <c r="M590" s="56">
        <f>'Oversigt anlægsaktiv'!M590</f>
        <v>151470</v>
      </c>
      <c r="N590" s="56">
        <f>'Oversigt anlægsaktiv'!N590</f>
        <v>0</v>
      </c>
      <c r="O590" s="322" t="str">
        <f t="shared" si="27"/>
        <v>54153</v>
      </c>
      <c r="P590" s="322">
        <f t="shared" si="28"/>
        <v>1</v>
      </c>
      <c r="Q590" s="337" t="str">
        <f t="shared" si="29"/>
        <v>5</v>
      </c>
    </row>
    <row r="591" spans="1:17" x14ac:dyDescent="0.35">
      <c r="A591" s="320" t="str">
        <f>'Oversigt anlægsaktiv'!A591</f>
        <v>54156</v>
      </c>
      <c r="B591" t="str">
        <f>'Oversigt anlægsaktiv'!B591</f>
        <v>Studenterbar ved indgang C</v>
      </c>
      <c r="C591" t="str">
        <f>'Oversigt anlægsaktiv'!C591</f>
        <v>-</v>
      </c>
      <c r="D591" t="str">
        <f>'Oversigt anlægsaktiv'!D591</f>
        <v>Thomas Kromann Jacobsen</v>
      </c>
      <c r="E591" t="str">
        <f>'Oversigt anlægsaktiv'!E591</f>
        <v>10 ÅR</v>
      </c>
      <c r="F591" t="str">
        <f>'Oversigt anlægsaktiv'!F591</f>
        <v>87000 Fælles husleje</v>
      </c>
      <c r="G591" t="str">
        <f>'Oversigt anlægsaktiv'!G591</f>
        <v>Campusvej 55, 5230 Odense M</v>
      </c>
      <c r="H591" t="str">
        <f>'Oversigt anlægsaktiv'!H591</f>
        <v>Ved indgang C</v>
      </c>
      <c r="I591" t="str">
        <f>'Oversigt anlægsaktiv'!I591</f>
        <v>Flere</v>
      </c>
      <c r="J591" t="str">
        <f>'Oversigt anlægsaktiv'!J591</f>
        <v>Flere</v>
      </c>
      <c r="K591" t="str">
        <f>'Oversigt anlægsaktiv'!K591</f>
        <v>Flere</v>
      </c>
      <c r="L591" s="312">
        <f>'Oversigt anlægsaktiv'!L591</f>
        <v>41166</v>
      </c>
      <c r="M591" s="56">
        <f>'Oversigt anlægsaktiv'!M591</f>
        <v>4080952.64</v>
      </c>
      <c r="N591" s="56">
        <f>'Oversigt anlægsaktiv'!N591</f>
        <v>0</v>
      </c>
      <c r="O591" s="322" t="str">
        <f t="shared" si="27"/>
        <v>54156</v>
      </c>
      <c r="P591" s="322">
        <f t="shared" si="28"/>
        <v>0</v>
      </c>
      <c r="Q591" s="337" t="str">
        <f t="shared" si="29"/>
        <v>10</v>
      </c>
    </row>
    <row r="592" spans="1:17" x14ac:dyDescent="0.35">
      <c r="A592" s="320" t="str">
        <f>'Oversigt anlægsaktiv'!A592</f>
        <v>54157</v>
      </c>
      <c r="B592" t="str">
        <f>'Oversigt anlægsaktiv'!B592</f>
        <v>Lounge ved Gydehutten</v>
      </c>
      <c r="C592" t="str">
        <f>'Oversigt anlægsaktiv'!C592</f>
        <v>-</v>
      </c>
      <c r="D592" t="str">
        <f>'Oversigt anlægsaktiv'!D592</f>
        <v>Thomas Kromann Jacobsen</v>
      </c>
      <c r="E592" t="str">
        <f>'Oversigt anlægsaktiv'!E592</f>
        <v>10 ÅR</v>
      </c>
      <c r="F592" t="str">
        <f>'Oversigt anlægsaktiv'!F592</f>
        <v>87000 Fælles husleje</v>
      </c>
      <c r="G592" t="str">
        <f>'Oversigt anlægsaktiv'!G592</f>
        <v>Campusvej 55, 5230 Odense M</v>
      </c>
      <c r="H592" t="str">
        <f>'Oversigt anlægsaktiv'!H592</f>
        <v>Lounge ved Gydehutten</v>
      </c>
      <c r="I592" t="str">
        <f>'Oversigt anlægsaktiv'!I592</f>
        <v>Flere</v>
      </c>
      <c r="J592" t="str">
        <f>'Oversigt anlægsaktiv'!J592</f>
        <v>Flere</v>
      </c>
      <c r="K592" t="str">
        <f>'Oversigt anlægsaktiv'!K592</f>
        <v>Flere</v>
      </c>
      <c r="L592" s="312">
        <f>'Oversigt anlægsaktiv'!L592</f>
        <v>41153</v>
      </c>
      <c r="M592" s="56">
        <f>'Oversigt anlægsaktiv'!M592</f>
        <v>4043147.94</v>
      </c>
      <c r="N592" s="56">
        <f>'Oversigt anlægsaktiv'!N592</f>
        <v>0</v>
      </c>
      <c r="O592" s="322" t="str">
        <f t="shared" si="27"/>
        <v>54157</v>
      </c>
      <c r="P592" s="322">
        <f t="shared" si="28"/>
        <v>0</v>
      </c>
      <c r="Q592" s="337" t="str">
        <f t="shared" si="29"/>
        <v>10</v>
      </c>
    </row>
    <row r="593" spans="1:17" x14ac:dyDescent="0.35">
      <c r="A593" s="320" t="str">
        <f>'Oversigt anlægsaktiv'!A593</f>
        <v>54158</v>
      </c>
      <c r="B593" t="str">
        <f>'Oversigt anlægsaktiv'!B593</f>
        <v>Mikrobølgereaktor</v>
      </c>
      <c r="C593" t="str">
        <f>'Oversigt anlægsaktiv'!C593</f>
        <v>23674</v>
      </c>
      <c r="D593" t="str">
        <f>'Oversigt anlægsaktiv'!D593</f>
        <v>Poul Nielsen</v>
      </c>
      <c r="E593" t="str">
        <f>'Oversigt anlægsaktiv'!E593</f>
        <v>7 ÅR</v>
      </c>
      <c r="F593" t="str">
        <f>'Oversigt anlægsaktiv'!F593</f>
        <v>30500 Institut for Fysik, Kemi og Farmaci</v>
      </c>
      <c r="G593" t="str">
        <f>'Oversigt anlægsaktiv'!G593</f>
        <v>Campusvej 55, 5230 Odense M</v>
      </c>
      <c r="H593" t="str">
        <f>'Oversigt anlægsaktiv'!H593</f>
        <v>ø11-501-2</v>
      </c>
      <c r="I593" t="str">
        <f>'Oversigt anlægsaktiv'!I593</f>
        <v>Biotage</v>
      </c>
      <c r="J593" t="str">
        <f>'Oversigt anlægsaktiv'!J593</f>
        <v>Initiator</v>
      </c>
      <c r="K593" t="str">
        <f>'Oversigt anlægsaktiv'!K593</f>
        <v>356006,012277-47C</v>
      </c>
      <c r="L593" s="312">
        <f>'Oversigt anlægsaktiv'!L593</f>
        <v>41285</v>
      </c>
      <c r="M593" s="56">
        <f>'Oversigt anlægsaktiv'!M593</f>
        <v>103577.92</v>
      </c>
      <c r="N593" s="56">
        <f>'Oversigt anlægsaktiv'!N593</f>
        <v>0</v>
      </c>
      <c r="O593" s="322" t="str">
        <f t="shared" si="27"/>
        <v>54158</v>
      </c>
      <c r="P593" s="322">
        <f t="shared" si="28"/>
        <v>1</v>
      </c>
      <c r="Q593" s="337" t="str">
        <f t="shared" si="29"/>
        <v>7</v>
      </c>
    </row>
    <row r="594" spans="1:17" x14ac:dyDescent="0.35">
      <c r="A594" s="320" t="str">
        <f>'Oversigt anlægsaktiv'!A594</f>
        <v>54159</v>
      </c>
      <c r="B594" t="str">
        <f>'Oversigt anlægsaktiv'!B594</f>
        <v>Rapportgenereringsprogram</v>
      </c>
      <c r="C594" t="str">
        <f>'Oversigt anlægsaktiv'!C594</f>
        <v>-</v>
      </c>
      <c r="D594" t="str">
        <f>'Oversigt anlægsaktiv'!D594</f>
        <v>Morten Lehm</v>
      </c>
      <c r="E594" t="str">
        <f>'Oversigt anlægsaktiv'!E594</f>
        <v>5 ÅR</v>
      </c>
      <c r="F594" t="str">
        <f>'Oversigt anlægsaktiv'!F594</f>
        <v>93003 Operations</v>
      </c>
      <c r="G594" t="str">
        <f>'Oversigt anlægsaktiv'!G594</f>
        <v>Campusvej 55, 5230 Odense M</v>
      </c>
      <c r="H594" t="str">
        <f>'Oversigt anlægsaktiv'!H594</f>
        <v>-</v>
      </c>
      <c r="I594" t="str">
        <f>'Oversigt anlægsaktiv'!I594</f>
        <v>QlikTech</v>
      </c>
      <c r="J594" t="str">
        <f>'Oversigt anlægsaktiv'!J594</f>
        <v>Qlikview Session CAL,Qlik</v>
      </c>
      <c r="K594" t="str">
        <f>'Oversigt anlægsaktiv'!K594</f>
        <v>-</v>
      </c>
      <c r="L594" s="312">
        <f>'Oversigt anlægsaktiv'!L594</f>
        <v>41183</v>
      </c>
      <c r="M594" s="56">
        <f>'Oversigt anlægsaktiv'!M594</f>
        <v>2913092.8</v>
      </c>
      <c r="N594" s="56">
        <f>'Oversigt anlægsaktiv'!N594</f>
        <v>0</v>
      </c>
      <c r="O594" s="322" t="str">
        <f t="shared" si="27"/>
        <v>54159</v>
      </c>
      <c r="P594" s="322">
        <f t="shared" si="28"/>
        <v>0</v>
      </c>
      <c r="Q594" s="337" t="str">
        <f t="shared" si="29"/>
        <v>5</v>
      </c>
    </row>
    <row r="595" spans="1:17" x14ac:dyDescent="0.35">
      <c r="A595" s="320" t="str">
        <f>'Oversigt anlægsaktiv'!A595</f>
        <v>54163</v>
      </c>
      <c r="B595" t="str">
        <f>'Oversigt anlægsaktiv'!B595</f>
        <v>GC m 2*FID og autosampler (Hera)</v>
      </c>
      <c r="C595" t="str">
        <f>'Oversigt anlægsaktiv'!C595</f>
        <v>-</v>
      </c>
      <c r="D595" t="str">
        <f>'Oversigt anlægsaktiv'!D595</f>
        <v>Martin Worm-Leonhard</v>
      </c>
      <c r="E595" t="str">
        <f>'Oversigt anlægsaktiv'!E595</f>
        <v>7 ÅR</v>
      </c>
      <c r="F595" t="str">
        <f>'Oversigt anlægsaktiv'!F595</f>
        <v>13900 Retsmedicinsk Institut</v>
      </c>
      <c r="G595" t="str">
        <f>'Oversigt anlægsaktiv'!G595</f>
        <v>Campusvej 55, 5230 Odense M</v>
      </c>
      <c r="H595" t="str">
        <f>'Oversigt anlægsaktiv'!H595</f>
        <v>V15-909b-0</v>
      </c>
      <c r="I595" t="str">
        <f>'Oversigt anlægsaktiv'!I595</f>
        <v>Agilent</v>
      </c>
      <c r="J595" t="str">
        <f>'Oversigt anlægsaktiv'!J595</f>
        <v>7820A GC+7697A HS sampler</v>
      </c>
      <c r="K595" t="str">
        <f>'Oversigt anlægsaktiv'!K595</f>
        <v>CN12302011+CN12290023</v>
      </c>
      <c r="L595" s="312">
        <f>'Oversigt anlægsaktiv'!L595</f>
        <v>41456</v>
      </c>
      <c r="M595" s="56">
        <f>'Oversigt anlægsaktiv'!M595</f>
        <v>344466.1</v>
      </c>
      <c r="N595" s="56">
        <f>'Oversigt anlægsaktiv'!N595</f>
        <v>0</v>
      </c>
      <c r="O595" s="322" t="str">
        <f t="shared" si="27"/>
        <v>54163</v>
      </c>
      <c r="P595" s="322">
        <f t="shared" si="28"/>
        <v>0</v>
      </c>
      <c r="Q595" s="337" t="str">
        <f t="shared" si="29"/>
        <v>7</v>
      </c>
    </row>
    <row r="596" spans="1:17" x14ac:dyDescent="0.35">
      <c r="A596" s="320" t="str">
        <f>'Oversigt anlægsaktiv'!A596</f>
        <v>54165</v>
      </c>
      <c r="B596" t="str">
        <f>'Oversigt anlægsaktiv'!B596</f>
        <v>Massespektrometer</v>
      </c>
      <c r="C596" t="str">
        <f>'Oversigt anlægsaktiv'!C596</f>
        <v>13874</v>
      </c>
      <c r="D596" t="str">
        <f>'Oversigt anlægsaktiv'!D596</f>
        <v>Frederik Wendelboe Lund</v>
      </c>
      <c r="E596" t="str">
        <f>'Oversigt anlægsaktiv'!E596</f>
        <v>10 ÅR</v>
      </c>
      <c r="F596" t="str">
        <f>'Oversigt anlægsaktiv'!F596</f>
        <v>30500 Institut for Fysik, Kemi og Farmaci</v>
      </c>
      <c r="G596" t="str">
        <f>'Oversigt anlægsaktiv'!G596</f>
        <v>Campusvej 55, 5230 Odense M</v>
      </c>
      <c r="H596" t="str">
        <f>'Oversigt anlægsaktiv'!H596</f>
        <v>depot i Ø9-5-0</v>
      </c>
      <c r="I596" t="str">
        <f>'Oversigt anlægsaktiv'!I596</f>
        <v>Shimadzu</v>
      </c>
      <c r="J596" t="str">
        <f>'Oversigt anlægsaktiv'!J596</f>
        <v>LCMS2020</v>
      </c>
      <c r="K596" t="str">
        <f>'Oversigt anlægsaktiv'!K596</f>
        <v>-</v>
      </c>
      <c r="L596" s="312">
        <f>'Oversigt anlægsaktiv'!L596</f>
        <v>41214</v>
      </c>
      <c r="M596" s="56">
        <f>'Oversigt anlægsaktiv'!M596</f>
        <v>690860</v>
      </c>
      <c r="N596" s="56">
        <f>'Oversigt anlægsaktiv'!N596</f>
        <v>0</v>
      </c>
      <c r="O596" s="322" t="str">
        <f t="shared" si="27"/>
        <v>54165</v>
      </c>
      <c r="P596" s="322">
        <f t="shared" si="28"/>
        <v>1</v>
      </c>
      <c r="Q596" s="337" t="str">
        <f t="shared" si="29"/>
        <v>10</v>
      </c>
    </row>
    <row r="597" spans="1:17" x14ac:dyDescent="0.35">
      <c r="A597" s="320" t="str">
        <f>'Oversigt anlægsaktiv'!A597</f>
        <v>54167</v>
      </c>
      <c r="B597" t="str">
        <f>'Oversigt anlægsaktiv'!B597</f>
        <v>CNC Fræser</v>
      </c>
      <c r="C597" t="str">
        <f>'Oversigt anlægsaktiv'!C597</f>
        <v>-</v>
      </c>
      <c r="D597" t="str">
        <f>'Oversigt anlægsaktiv'!D597</f>
        <v>Jan Bujakiewicz Tiettje</v>
      </c>
      <c r="E597" t="str">
        <f>'Oversigt anlægsaktiv'!E597</f>
        <v>10 ÅR</v>
      </c>
      <c r="F597" t="str">
        <f>'Oversigt anlægsaktiv'!F597</f>
        <v>45002 SDU Mechatronics (CIM)</v>
      </c>
      <c r="G597" t="str">
        <f>'Oversigt anlægsaktiv'!G597</f>
        <v>Alsion 2, 6400 Sønderborg</v>
      </c>
      <c r="H597" t="str">
        <f>'Oversigt anlægsaktiv'!H597</f>
        <v>VÆRKSTEDET I KÆLDEREN</v>
      </c>
      <c r="I597" t="str">
        <f>'Oversigt anlægsaktiv'!I597</f>
        <v>Deckelmaho Gildemeister</v>
      </c>
      <c r="J597" t="str">
        <f>'Oversigt anlægsaktiv'!J597</f>
        <v>DMC 635 V ecoline</v>
      </c>
      <c r="K597" t="str">
        <f>'Oversigt anlægsaktiv'!K597</f>
        <v>152 7000 76 1E</v>
      </c>
      <c r="L597" s="312">
        <f>'Oversigt anlægsaktiv'!L597</f>
        <v>41360</v>
      </c>
      <c r="M597" s="56">
        <f>'Oversigt anlægsaktiv'!M597</f>
        <v>286681</v>
      </c>
      <c r="N597" s="56">
        <f>'Oversigt anlægsaktiv'!N597</f>
        <v>0</v>
      </c>
      <c r="O597" s="322" t="str">
        <f t="shared" si="27"/>
        <v>54167</v>
      </c>
      <c r="P597" s="322">
        <f t="shared" si="28"/>
        <v>0</v>
      </c>
      <c r="Q597" s="337" t="str">
        <f t="shared" si="29"/>
        <v>10</v>
      </c>
    </row>
    <row r="598" spans="1:17" x14ac:dyDescent="0.35">
      <c r="A598" s="320" t="str">
        <f>'Oversigt anlægsaktiv'!A598</f>
        <v>54170</v>
      </c>
      <c r="B598" t="str">
        <f>'Oversigt anlægsaktiv'!B598</f>
        <v>2 og 3 finger robot griber med controller boks</v>
      </c>
      <c r="C598" t="str">
        <f>'Oversigt anlægsaktiv'!C598</f>
        <v>-</v>
      </c>
      <c r="D598" t="str">
        <f>'Oversigt anlægsaktiv'!D598</f>
        <v>Karina T. Therkildsen</v>
      </c>
      <c r="E598" t="str">
        <f>'Oversigt anlægsaktiv'!E598</f>
        <v>3 ÅR</v>
      </c>
      <c r="F598" t="str">
        <f>'Oversigt anlægsaktiv'!F598</f>
        <v>41003 SDU Robotics</v>
      </c>
      <c r="G598" t="str">
        <f>'Oversigt anlægsaktiv'!G598</f>
        <v>Campusvej 55, 5230 Odense M</v>
      </c>
      <c r="H598" t="str">
        <f>'Oversigt anlægsaktiv'!H598</f>
        <v>Ø26-603a-3</v>
      </c>
      <c r="I598" t="str">
        <f>'Oversigt anlægsaktiv'!I598</f>
        <v>Robotiq</v>
      </c>
      <c r="J598" t="str">
        <f>'Oversigt anlægsaktiv'!J598</f>
        <v>2/3Finger A.Robot Gripper</v>
      </c>
      <c r="K598" t="str">
        <f>'Oversigt anlægsaktiv'!K598</f>
        <v>S-076,C-1063,K-1063</v>
      </c>
      <c r="L598" s="312">
        <f>'Oversigt anlægsaktiv'!L598</f>
        <v>41338</v>
      </c>
      <c r="M598" s="56">
        <f>'Oversigt anlægsaktiv'!M598</f>
        <v>123889.54</v>
      </c>
      <c r="N598" s="56">
        <f>'Oversigt anlægsaktiv'!N598</f>
        <v>0</v>
      </c>
      <c r="O598" s="322" t="str">
        <f t="shared" si="27"/>
        <v>54170</v>
      </c>
      <c r="P598" s="322">
        <f t="shared" si="28"/>
        <v>0</v>
      </c>
      <c r="Q598" s="337" t="str">
        <f t="shared" si="29"/>
        <v>3</v>
      </c>
    </row>
    <row r="599" spans="1:17" x14ac:dyDescent="0.35">
      <c r="A599" s="320" t="str">
        <f>'Oversigt anlægsaktiv'!A599</f>
        <v>54172</v>
      </c>
      <c r="B599" t="str">
        <f>'Oversigt anlægsaktiv'!B599</f>
        <v>qPCR analysator</v>
      </c>
      <c r="C599" t="str">
        <f>'Oversigt anlægsaktiv'!C599</f>
        <v>13856</v>
      </c>
      <c r="D599" t="str">
        <f>'Oversigt anlægsaktiv'!D599</f>
        <v>Alexander Henning Treusch</v>
      </c>
      <c r="E599" t="str">
        <f>'Oversigt anlægsaktiv'!E599</f>
        <v>10 ÅR</v>
      </c>
      <c r="F599" t="str">
        <f>'Oversigt anlægsaktiv'!F599</f>
        <v>30602 Nordcee</v>
      </c>
      <c r="G599" t="str">
        <f>'Oversigt anlægsaktiv'!G599</f>
        <v>Campusvej 55, 5230 Odense M</v>
      </c>
      <c r="H599" t="str">
        <f>'Oversigt anlægsaktiv'!H599</f>
        <v>NordCEE V11-407/8-1</v>
      </c>
      <c r="I599" t="str">
        <f>'Oversigt anlægsaktiv'!I599</f>
        <v>Bio-Rad Laboratories AB</v>
      </c>
      <c r="J599" t="str">
        <f>'Oversigt anlægsaktiv'!J599</f>
        <v>CFX Connect Optics module</v>
      </c>
      <c r="K599" t="str">
        <f>'Oversigt anlægsaktiv'!K599</f>
        <v>788BRO1991</v>
      </c>
      <c r="L599" s="312">
        <f>'Oversigt anlægsaktiv'!L599</f>
        <v>41379</v>
      </c>
      <c r="M599" s="56">
        <f>'Oversigt anlægsaktiv'!M599</f>
        <v>170209</v>
      </c>
      <c r="N599" s="56">
        <f>'Oversigt anlægsaktiv'!N599</f>
        <v>0</v>
      </c>
      <c r="O599" s="322" t="str">
        <f t="shared" si="27"/>
        <v>54172</v>
      </c>
      <c r="P599" s="322">
        <f t="shared" si="28"/>
        <v>1</v>
      </c>
      <c r="Q599" s="337" t="str">
        <f t="shared" si="29"/>
        <v>10</v>
      </c>
    </row>
    <row r="600" spans="1:17" x14ac:dyDescent="0.35">
      <c r="A600" s="320" t="str">
        <f>'Oversigt anlægsaktiv'!A600</f>
        <v>54175</v>
      </c>
      <c r="B600" t="str">
        <f>'Oversigt anlægsaktiv'!B600</f>
        <v>Solcelleanlæg</v>
      </c>
      <c r="C600" t="str">
        <f>'Oversigt anlægsaktiv'!C600</f>
        <v>-</v>
      </c>
      <c r="D600" t="str">
        <f>'Oversigt anlægsaktiv'!D600</f>
        <v>Lars Tiedemann</v>
      </c>
      <c r="E600" t="str">
        <f>'Oversigt anlægsaktiv'!E600</f>
        <v>10 ÅR</v>
      </c>
      <c r="F600" t="str">
        <f>'Oversigt anlægsaktiv'!F600</f>
        <v>87000 Fælles husleje</v>
      </c>
      <c r="G600" t="str">
        <f>'Oversigt anlægsaktiv'!G600</f>
        <v>Hindsholmvej 11, 5300 Kerteminde</v>
      </c>
      <c r="H600" t="str">
        <f>'Oversigt anlægsaktiv'!H600</f>
        <v>-</v>
      </c>
      <c r="I600" t="str">
        <f>'Oversigt anlægsaktiv'!I600</f>
        <v>-</v>
      </c>
      <c r="J600" t="str">
        <f>'Oversigt anlægsaktiv'!J600</f>
        <v>-</v>
      </c>
      <c r="K600" t="str">
        <f>'Oversigt anlægsaktiv'!K600</f>
        <v>-</v>
      </c>
      <c r="L600" s="312">
        <f>'Oversigt anlægsaktiv'!L600</f>
        <v>41365</v>
      </c>
      <c r="M600" s="56">
        <f>'Oversigt anlægsaktiv'!M600</f>
        <v>398286.25</v>
      </c>
      <c r="N600" s="56">
        <f>'Oversigt anlægsaktiv'!N600</f>
        <v>0</v>
      </c>
      <c r="O600" s="322" t="str">
        <f t="shared" si="27"/>
        <v>54175</v>
      </c>
      <c r="P600" s="322">
        <f t="shared" si="28"/>
        <v>0</v>
      </c>
      <c r="Q600" s="337" t="str">
        <f t="shared" si="29"/>
        <v>10</v>
      </c>
    </row>
    <row r="601" spans="1:17" x14ac:dyDescent="0.35">
      <c r="A601" s="320" t="str">
        <f>'Oversigt anlægsaktiv'!A601</f>
        <v>54177</v>
      </c>
      <c r="B601" t="str">
        <f>'Oversigt anlægsaktiv'!B601</f>
        <v>Elektrokemisk arbejdsstation</v>
      </c>
      <c r="C601" t="str">
        <f>'Oversigt anlægsaktiv'!C601</f>
        <v>65412</v>
      </c>
      <c r="D601" t="str">
        <f>'Oversigt anlægsaktiv'!D601</f>
        <v>Shuang Ma Andersen</v>
      </c>
      <c r="E601" t="str">
        <f>'Oversigt anlægsaktiv'!E601</f>
        <v>5 ÅR</v>
      </c>
      <c r="F601" t="str">
        <f>'Oversigt anlægsaktiv'!F601</f>
        <v>42001 Institutsekretariat, IGT</v>
      </c>
      <c r="G601" t="str">
        <f>'Oversigt anlægsaktiv'!G601</f>
        <v>Campusvej 55, 5230 Odense M</v>
      </c>
      <c r="H601" t="str">
        <f>'Oversigt anlægsaktiv'!H601</f>
        <v>Ø33-509-1</v>
      </c>
      <c r="I601" t="str">
        <f>'Oversigt anlægsaktiv'!I601</f>
        <v>Zahner</v>
      </c>
      <c r="J601" t="str">
        <f>'Oversigt anlægsaktiv'!J601</f>
        <v>Zennium</v>
      </c>
      <c r="K601" t="str">
        <f>'Oversigt anlægsaktiv'!K601</f>
        <v>40414</v>
      </c>
      <c r="L601" s="312">
        <f>'Oversigt anlægsaktiv'!L601</f>
        <v>41426</v>
      </c>
      <c r="M601" s="56">
        <f>'Oversigt anlægsaktiv'!M601</f>
        <v>130455.5</v>
      </c>
      <c r="N601" s="56">
        <f>'Oversigt anlægsaktiv'!N601</f>
        <v>0</v>
      </c>
      <c r="O601" s="322" t="str">
        <f t="shared" si="27"/>
        <v>54177</v>
      </c>
      <c r="P601" s="322">
        <f t="shared" si="28"/>
        <v>1</v>
      </c>
      <c r="Q601" s="337" t="str">
        <f t="shared" si="29"/>
        <v>5</v>
      </c>
    </row>
    <row r="602" spans="1:17" x14ac:dyDescent="0.35">
      <c r="A602" s="320" t="str">
        <f>'Oversigt anlægsaktiv'!A602</f>
        <v>54178</v>
      </c>
      <c r="B602" t="str">
        <f>'Oversigt anlægsaktiv'!B602</f>
        <v>Robot med controller</v>
      </c>
      <c r="C602" t="str">
        <f>'Oversigt anlægsaktiv'!C602</f>
        <v>44008</v>
      </c>
      <c r="D602" t="str">
        <f>'Oversigt anlægsaktiv'!D602</f>
        <v>Karina T. Therkildsen</v>
      </c>
      <c r="E602" t="str">
        <f>'Oversigt anlægsaktiv'!E602</f>
        <v>3 ÅR</v>
      </c>
      <c r="F602" t="str">
        <f>'Oversigt anlægsaktiv'!F602</f>
        <v>41003 SDU Robotics</v>
      </c>
      <c r="G602" t="str">
        <f>'Oversigt anlægsaktiv'!G602</f>
        <v>Campusvej 55, 5230 Odense M</v>
      </c>
      <c r="H602" t="str">
        <f>'Oversigt anlægsaktiv'!H602</f>
        <v>OUH</v>
      </c>
      <c r="I602" t="str">
        <f>'Oversigt anlægsaktiv'!I602</f>
        <v>Universal Robots</v>
      </c>
      <c r="J602" t="str">
        <f>'Oversigt anlægsaktiv'!J602</f>
        <v>UR5</v>
      </c>
      <c r="K602" t="str">
        <f>'Oversigt anlægsaktiv'!K602</f>
        <v>201321111 3/4</v>
      </c>
      <c r="L602" s="312">
        <f>'Oversigt anlægsaktiv'!L602</f>
        <v>41373</v>
      </c>
      <c r="M602" s="56">
        <f>'Oversigt anlægsaktiv'!M602</f>
        <v>120000</v>
      </c>
      <c r="N602" s="56">
        <f>'Oversigt anlægsaktiv'!N602</f>
        <v>0</v>
      </c>
      <c r="O602" s="322" t="str">
        <f t="shared" si="27"/>
        <v>54178</v>
      </c>
      <c r="P602" s="322">
        <f t="shared" si="28"/>
        <v>1</v>
      </c>
      <c r="Q602" s="337" t="str">
        <f t="shared" si="29"/>
        <v>3</v>
      </c>
    </row>
    <row r="603" spans="1:17" x14ac:dyDescent="0.35">
      <c r="A603" s="320" t="str">
        <f>'Oversigt anlægsaktiv'!A603</f>
        <v>54179</v>
      </c>
      <c r="B603" t="str">
        <f>'Oversigt anlægsaktiv'!B603</f>
        <v>Robot med controller</v>
      </c>
      <c r="C603" t="str">
        <f>'Oversigt anlægsaktiv'!C603</f>
        <v>-</v>
      </c>
      <c r="D603" t="str">
        <f>'Oversigt anlægsaktiv'!D603</f>
        <v>Karina T. Therkildsen</v>
      </c>
      <c r="E603" t="str">
        <f>'Oversigt anlægsaktiv'!E603</f>
        <v>5 ÅR</v>
      </c>
      <c r="F603" t="str">
        <f>'Oversigt anlægsaktiv'!F603</f>
        <v>41003 SDU Robotics</v>
      </c>
      <c r="G603" t="str">
        <f>'Oversigt anlægsaktiv'!G603</f>
        <v>Campusvej 55, 5230 Odense M</v>
      </c>
      <c r="H603" t="str">
        <f>'Oversigt anlægsaktiv'!H603</f>
        <v>Ø28-603a-2 Lab A</v>
      </c>
      <c r="I603" t="str">
        <f>'Oversigt anlægsaktiv'!I603</f>
        <v>Universal Robots</v>
      </c>
      <c r="J603" t="str">
        <f>'Oversigt anlægsaktiv'!J603</f>
        <v>UR5</v>
      </c>
      <c r="K603" t="str">
        <f>'Oversigt anlægsaktiv'!K603</f>
        <v>2013211137 3/4</v>
      </c>
      <c r="L603" s="312">
        <f>'Oversigt anlægsaktiv'!L603</f>
        <v>41381</v>
      </c>
      <c r="M603" s="56">
        <f>'Oversigt anlægsaktiv'!M603</f>
        <v>120000.01</v>
      </c>
      <c r="N603" s="56">
        <f>'Oversigt anlægsaktiv'!N603</f>
        <v>0</v>
      </c>
      <c r="O603" s="322" t="str">
        <f t="shared" si="27"/>
        <v>54179</v>
      </c>
      <c r="P603" s="322">
        <f t="shared" si="28"/>
        <v>0</v>
      </c>
      <c r="Q603" s="337" t="str">
        <f t="shared" si="29"/>
        <v>5</v>
      </c>
    </row>
    <row r="604" spans="1:17" x14ac:dyDescent="0.35">
      <c r="A604" s="320" t="str">
        <f>'Oversigt anlægsaktiv'!A604</f>
        <v>54180</v>
      </c>
      <c r="B604" t="str">
        <f>'Oversigt anlægsaktiv'!B604</f>
        <v>Højhastigheds kamera</v>
      </c>
      <c r="C604" t="str">
        <f>'Oversigt anlægsaktiv'!C604</f>
        <v>23464</v>
      </c>
      <c r="D604" t="str">
        <f>'Oversigt anlægsaktiv'!D604</f>
        <v>Lasse Jakobsen</v>
      </c>
      <c r="E604" t="str">
        <f>'Oversigt anlægsaktiv'!E604</f>
        <v>5 ÅR</v>
      </c>
      <c r="F604" t="str">
        <f>'Oversigt anlægsaktiv'!F604</f>
        <v>30607 Lyd og Adfærd</v>
      </c>
      <c r="G604" t="str">
        <f>'Oversigt anlægsaktiv'!G604</f>
        <v>Campusvej 55, 5230 Odense M</v>
      </c>
      <c r="H604" t="str">
        <f>'Oversigt anlægsaktiv'!H604</f>
        <v>I sverige-postdocs projekt</v>
      </c>
      <c r="I604" t="str">
        <f>'Oversigt anlægsaktiv'!I604</f>
        <v>Photron</v>
      </c>
      <c r="J604" t="str">
        <f>'Oversigt anlægsaktiv'!J604</f>
        <v>FASTCAM SA1,675K M2 +lens</v>
      </c>
      <c r="K604" t="str">
        <f>'Oversigt anlægsaktiv'!K604</f>
        <v>355624348</v>
      </c>
      <c r="L604" s="312">
        <f>'Oversigt anlægsaktiv'!L604</f>
        <v>41400</v>
      </c>
      <c r="M604" s="56">
        <f>'Oversigt anlægsaktiv'!M604</f>
        <v>398112</v>
      </c>
      <c r="N604" s="56">
        <f>'Oversigt anlægsaktiv'!N604</f>
        <v>0</v>
      </c>
      <c r="O604" s="322" t="str">
        <f t="shared" si="27"/>
        <v>54180</v>
      </c>
      <c r="P604" s="322">
        <f t="shared" si="28"/>
        <v>1</v>
      </c>
      <c r="Q604" s="337" t="str">
        <f t="shared" si="29"/>
        <v>5</v>
      </c>
    </row>
    <row r="605" spans="1:17" x14ac:dyDescent="0.35">
      <c r="A605" s="320" t="str">
        <f>'Oversigt anlægsaktiv'!A605</f>
        <v>54183</v>
      </c>
      <c r="B605" t="str">
        <f>'Oversigt anlægsaktiv'!B605</f>
        <v>Atomabsorptionsspektrometer</v>
      </c>
      <c r="C605" t="str">
        <f>'Oversigt anlægsaktiv'!C605</f>
        <v>13746</v>
      </c>
      <c r="D605" t="str">
        <f>'Oversigt anlægsaktiv'!D605</f>
        <v>Mette Søndergaard</v>
      </c>
      <c r="E605" t="str">
        <f>'Oversigt anlægsaktiv'!E605</f>
        <v>10 ÅR</v>
      </c>
      <c r="F605" t="str">
        <f>'Oversigt anlægsaktiv'!F605</f>
        <v>30500 Institut for Fysik, Kemi og Farmaci</v>
      </c>
      <c r="G605" t="str">
        <f>'Oversigt anlægsaktiv'!G605</f>
        <v>Campusvej 55, 5230 Odense M</v>
      </c>
      <c r="H605" t="str">
        <f>'Oversigt anlægsaktiv'!H605</f>
        <v>UDLÅNT TIL BIOLOGI V11-406-2</v>
      </c>
      <c r="I605" t="str">
        <f>'Oversigt anlægsaktiv'!I605</f>
        <v>Shimadzu</v>
      </c>
      <c r="J605" t="str">
        <f>'Oversigt anlægsaktiv'!J605</f>
        <v>AA7000</v>
      </c>
      <c r="K605" t="str">
        <f>'Oversigt anlægsaktiv'!K605</f>
        <v>206-77500-44</v>
      </c>
      <c r="L605" s="312">
        <f>'Oversigt anlægsaktiv'!L605</f>
        <v>41395</v>
      </c>
      <c r="M605" s="56">
        <f>'Oversigt anlægsaktiv'!M605</f>
        <v>417281</v>
      </c>
      <c r="N605" s="56">
        <f>'Oversigt anlægsaktiv'!N605</f>
        <v>0</v>
      </c>
      <c r="O605" s="322" t="str">
        <f t="shared" si="27"/>
        <v>54183</v>
      </c>
      <c r="P605" s="322">
        <f t="shared" si="28"/>
        <v>1</v>
      </c>
      <c r="Q605" s="337" t="str">
        <f t="shared" si="29"/>
        <v>10</v>
      </c>
    </row>
    <row r="606" spans="1:17" x14ac:dyDescent="0.35">
      <c r="A606" s="320" t="str">
        <f>'Oversigt anlægsaktiv'!A606</f>
        <v>54184</v>
      </c>
      <c r="B606" t="str">
        <f>'Oversigt anlægsaktiv'!B606</f>
        <v>Probe station microscope</v>
      </c>
      <c r="C606" t="str">
        <f>'Oversigt anlægsaktiv'!C606</f>
        <v>74775</v>
      </c>
      <c r="D606" t="str">
        <f>'Oversigt anlægsaktiv'!D606</f>
        <v>Jakob Kjelstrup-Hansen</v>
      </c>
      <c r="E606" t="str">
        <f>'Oversigt anlægsaktiv'!E606</f>
        <v>20 ÅR</v>
      </c>
      <c r="F606" t="str">
        <f>'Oversigt anlægsaktiv'!F606</f>
        <v>44002 SDU NanoSyd</v>
      </c>
      <c r="G606" t="str">
        <f>'Oversigt anlægsaktiv'!G606</f>
        <v>Alsion 2, 6400 Sønderborg</v>
      </c>
      <c r="H606" t="str">
        <f>'Oversigt anlægsaktiv'!H606</f>
        <v>A3-16 OPTIKLAB</v>
      </c>
      <c r="I606" t="str">
        <f>'Oversigt anlægsaktiv'!I606</f>
        <v>Creative Devices Inc.</v>
      </c>
      <c r="J606" t="str">
        <f>'Oversigt anlægsaktiv'!J606</f>
        <v>DC-FS70FL-SYS</v>
      </c>
      <c r="K606" t="str">
        <f>'Oversigt anlægsaktiv'!K606</f>
        <v>61201</v>
      </c>
      <c r="L606" s="312">
        <f>'Oversigt anlægsaktiv'!L606</f>
        <v>41409</v>
      </c>
      <c r="M606" s="56">
        <f>'Oversigt anlægsaktiv'!M606</f>
        <v>148006</v>
      </c>
      <c r="N606" s="56">
        <f>'Oversigt anlægsaktiv'!N606</f>
        <v>52418.820000000007</v>
      </c>
      <c r="O606" s="322" t="str">
        <f t="shared" si="27"/>
        <v>54184</v>
      </c>
      <c r="P606" s="322">
        <f t="shared" si="28"/>
        <v>1</v>
      </c>
      <c r="Q606" s="337" t="str">
        <f t="shared" si="29"/>
        <v>20</v>
      </c>
    </row>
    <row r="607" spans="1:17" x14ac:dyDescent="0.35">
      <c r="A607" s="320" t="str">
        <f>'Oversigt anlægsaktiv'!A607</f>
        <v>54185</v>
      </c>
      <c r="B607" t="str">
        <f>'Oversigt anlægsaktiv'!B607</f>
        <v>RTK GPS reference system</v>
      </c>
      <c r="C607" t="str">
        <f>'Oversigt anlægsaktiv'!C607</f>
        <v>-</v>
      </c>
      <c r="D607" t="str">
        <f>'Oversigt anlægsaktiv'!D607</f>
        <v>Kjeld Jensen</v>
      </c>
      <c r="E607" t="str">
        <f>'Oversigt anlægsaktiv'!E607</f>
        <v>5 ÅR</v>
      </c>
      <c r="F607" t="str">
        <f>'Oversigt anlægsaktiv'!F607</f>
        <v>41002 SDU Dronecenter</v>
      </c>
      <c r="G607" t="str">
        <f>'Oversigt anlægsaktiv'!G607</f>
        <v>Campusvej 55, 5230 Odense M</v>
      </c>
      <c r="H607" t="str">
        <f>'Oversigt anlægsaktiv'!H607</f>
        <v>Ø22-613a-0</v>
      </c>
      <c r="I607" t="str">
        <f>'Oversigt anlægsaktiv'!I607</f>
        <v>-</v>
      </c>
      <c r="J607" t="str">
        <f>'Oversigt anlægsaktiv'!J607</f>
        <v>BX982, Zephyr 2 geodetic</v>
      </c>
      <c r="K607" t="str">
        <f>'Oversigt anlægsaktiv'!K607</f>
        <v>BX982: S/N: 1313 9855 Trimble S/N:5</v>
      </c>
      <c r="L607" s="312">
        <f>'Oversigt anlægsaktiv'!L607</f>
        <v>41409</v>
      </c>
      <c r="M607" s="56">
        <f>'Oversigt anlægsaktiv'!M607</f>
        <v>113815</v>
      </c>
      <c r="N607" s="56">
        <f>'Oversigt anlægsaktiv'!N607</f>
        <v>0</v>
      </c>
      <c r="O607" s="322" t="str">
        <f t="shared" si="27"/>
        <v>54185</v>
      </c>
      <c r="P607" s="322">
        <f t="shared" si="28"/>
        <v>0</v>
      </c>
      <c r="Q607" s="337" t="str">
        <f t="shared" si="29"/>
        <v>5</v>
      </c>
    </row>
    <row r="608" spans="1:17" x14ac:dyDescent="0.35">
      <c r="A608" s="320" t="str">
        <f>'Oversigt anlægsaktiv'!A608</f>
        <v>54186</v>
      </c>
      <c r="B608" t="str">
        <f>'Oversigt anlægsaktiv'!B608</f>
        <v>Grovpumpe til PVD inkl. software</v>
      </c>
      <c r="C608" t="str">
        <f>'Oversigt anlægsaktiv'!C608</f>
        <v>-</v>
      </c>
      <c r="D608" t="str">
        <f>'Oversigt anlægsaktiv'!D608</f>
        <v>Mogens Petersen</v>
      </c>
      <c r="E608" t="str">
        <f>'Oversigt anlægsaktiv'!E608</f>
        <v>5 ÅR</v>
      </c>
      <c r="F608" t="str">
        <f>'Oversigt anlægsaktiv'!F608</f>
        <v>44003 SDU Microtechnology</v>
      </c>
      <c r="G608" t="str">
        <f>'Oversigt anlægsaktiv'!G608</f>
        <v>Alsion 2, 6400 Sønderborg</v>
      </c>
      <c r="H608" t="str">
        <f>'Oversigt anlægsaktiv'!H608</f>
        <v>H1-07 Cleanroom</v>
      </c>
      <c r="I608" t="str">
        <f>'Oversigt anlægsaktiv'!I608</f>
        <v>Edwards</v>
      </c>
      <c r="J608" t="str">
        <f>'Oversigt anlægsaktiv'!J608</f>
        <v>nXDSi15</v>
      </c>
      <c r="K608" t="str">
        <f>'Oversigt anlægsaktiv'!K608</f>
        <v>129452229</v>
      </c>
      <c r="L608" s="312">
        <f>'Oversigt anlægsaktiv'!L608</f>
        <v>41275</v>
      </c>
      <c r="M608" s="56">
        <f>'Oversigt anlægsaktiv'!M608</f>
        <v>107544.8</v>
      </c>
      <c r="N608" s="56">
        <f>'Oversigt anlægsaktiv'!N608</f>
        <v>0</v>
      </c>
      <c r="O608" s="322" t="str">
        <f t="shared" si="27"/>
        <v>54186</v>
      </c>
      <c r="P608" s="322">
        <f t="shared" si="28"/>
        <v>0</v>
      </c>
      <c r="Q608" s="337" t="str">
        <f t="shared" si="29"/>
        <v>5</v>
      </c>
    </row>
    <row r="609" spans="1:17" x14ac:dyDescent="0.35">
      <c r="A609" s="320" t="str">
        <f>'Oversigt anlægsaktiv'!A609</f>
        <v>54187</v>
      </c>
      <c r="B609" t="str">
        <f>'Oversigt anlægsaktiv'!B609</f>
        <v>Bil til SFEO IT drift og udvikling</v>
      </c>
      <c r="C609" t="str">
        <f>'Oversigt anlægsaktiv'!C609</f>
        <v>-</v>
      </c>
      <c r="D609" t="str">
        <f>'Oversigt anlægsaktiv'!D609</f>
        <v>Ann Skovly</v>
      </c>
      <c r="E609" t="str">
        <f>'Oversigt anlægsaktiv'!E609</f>
        <v>5 ÅR</v>
      </c>
      <c r="F609" t="str">
        <f>'Oversigt anlægsaktiv'!F609</f>
        <v>55602 Journalistik</v>
      </c>
      <c r="G609" t="str">
        <f>'Oversigt anlægsaktiv'!G609</f>
        <v>Campusvej 55, 5230 Odense M</v>
      </c>
      <c r="H609" t="str">
        <f>'Oversigt anlægsaktiv'!H609</f>
        <v>P-plads v bygn 40 indgang S/32</v>
      </c>
      <c r="I609" t="str">
        <f>'Oversigt anlægsaktiv'!I609</f>
        <v>Renault</v>
      </c>
      <c r="J609" t="str">
        <f>'Oversigt anlægsaktiv'!J609</f>
        <v>Magane III 1,5 DCI</v>
      </c>
      <c r="K609" t="str">
        <f>'Oversigt anlægsaktiv'!K609</f>
        <v>Reg nr AG83080, VF1KZ140649262973</v>
      </c>
      <c r="L609" s="312">
        <f>'Oversigt anlægsaktiv'!L609</f>
        <v>41449</v>
      </c>
      <c r="M609" s="56">
        <f>'Oversigt anlægsaktiv'!M609</f>
        <v>122918</v>
      </c>
      <c r="N609" s="56">
        <f>'Oversigt anlægsaktiv'!N609</f>
        <v>0</v>
      </c>
      <c r="O609" s="322" t="str">
        <f t="shared" si="27"/>
        <v>54187</v>
      </c>
      <c r="P609" s="322">
        <f t="shared" si="28"/>
        <v>0</v>
      </c>
      <c r="Q609" s="337" t="str">
        <f t="shared" si="29"/>
        <v>5</v>
      </c>
    </row>
    <row r="610" spans="1:17" x14ac:dyDescent="0.35">
      <c r="A610" s="320" t="str">
        <f>'Oversigt anlægsaktiv'!A610</f>
        <v>54191</v>
      </c>
      <c r="B610" t="str">
        <f>'Oversigt anlægsaktiv'!B610</f>
        <v>Sagsstyringssystem (LIMS)</v>
      </c>
      <c r="C610" t="str">
        <f>'Oversigt anlægsaktiv'!C610</f>
        <v>-</v>
      </c>
      <c r="D610" t="str">
        <f>'Oversigt anlægsaktiv'!D610</f>
        <v>Tina Stokholm Eriksen</v>
      </c>
      <c r="E610" t="str">
        <f>'Oversigt anlægsaktiv'!E610</f>
        <v>5 ÅR</v>
      </c>
      <c r="F610" t="str">
        <f>'Oversigt anlægsaktiv'!F610</f>
        <v>13900 Retsmedicinsk Institut</v>
      </c>
      <c r="G610" t="str">
        <f>'Oversigt anlægsaktiv'!G610</f>
        <v>Campusvej 55, 5230 Odense M</v>
      </c>
      <c r="H610" t="str">
        <f>'Oversigt anlægsaktiv'!H610</f>
        <v>Software</v>
      </c>
      <c r="I610" t="str">
        <f>'Oversigt anlægsaktiv'!I610</f>
        <v>Labware</v>
      </c>
      <c r="J610" t="str">
        <f>'Oversigt anlægsaktiv'!J610</f>
        <v>LabWare LIMS Version 6</v>
      </c>
      <c r="K610" t="str">
        <f>'Oversigt anlægsaktiv'!K610</f>
        <v>-</v>
      </c>
      <c r="L610" s="312">
        <f>'Oversigt anlægsaktiv'!L610</f>
        <v>41548</v>
      </c>
      <c r="M610" s="56">
        <f>'Oversigt anlægsaktiv'!M610</f>
        <v>674269.08</v>
      </c>
      <c r="N610" s="56">
        <f>'Oversigt anlægsaktiv'!N610</f>
        <v>0</v>
      </c>
      <c r="O610" s="322" t="str">
        <f t="shared" si="27"/>
        <v>54191</v>
      </c>
      <c r="P610" s="322">
        <f t="shared" si="28"/>
        <v>0</v>
      </c>
      <c r="Q610" s="337" t="str">
        <f t="shared" si="29"/>
        <v>5</v>
      </c>
    </row>
    <row r="611" spans="1:17" x14ac:dyDescent="0.35">
      <c r="A611" s="320" t="str">
        <f>'Oversigt anlægsaktiv'!A611</f>
        <v>54193</v>
      </c>
      <c r="B611" t="str">
        <f>'Oversigt anlægsaktiv'!B611</f>
        <v>3-Skæremaskine</v>
      </c>
      <c r="C611" t="str">
        <f>'Oversigt anlægsaktiv'!C611</f>
        <v>-</v>
      </c>
      <c r="D611" t="str">
        <f>'Oversigt anlægsaktiv'!D611</f>
        <v>Ditte Bjerrisgaard</v>
      </c>
      <c r="E611" t="str">
        <f>'Oversigt anlægsaktiv'!E611</f>
        <v>5 ÅR</v>
      </c>
      <c r="F611" t="str">
        <f>'Oversigt anlægsaktiv'!F611</f>
        <v>91302 Grafisk Center</v>
      </c>
      <c r="G611" t="str">
        <f>'Oversigt anlægsaktiv'!G611</f>
        <v>Campusvej 55, 5230 Odense M</v>
      </c>
      <c r="H611" t="str">
        <f>'Oversigt anlægsaktiv'!H611</f>
        <v>V3-604a-0</v>
      </c>
      <c r="I611" t="str">
        <f>'Oversigt anlægsaktiv'!I611</f>
        <v>-</v>
      </c>
      <c r="J611" t="str">
        <f>'Oversigt anlægsaktiv'!J611</f>
        <v>CMT 130</v>
      </c>
      <c r="K611" t="str">
        <f>'Oversigt anlægsaktiv'!K611</f>
        <v>13040568,1304082F,1304110S,3AMA070</v>
      </c>
      <c r="L611" s="312">
        <f>'Oversigt anlægsaktiv'!L611</f>
        <v>41456</v>
      </c>
      <c r="M611" s="56">
        <f>'Oversigt anlægsaktiv'!M611</f>
        <v>323500</v>
      </c>
      <c r="N611" s="56">
        <f>'Oversigt anlægsaktiv'!N611</f>
        <v>0</v>
      </c>
      <c r="O611" s="322" t="str">
        <f t="shared" si="27"/>
        <v>54193</v>
      </c>
      <c r="P611" s="322">
        <f t="shared" si="28"/>
        <v>0</v>
      </c>
      <c r="Q611" s="337" t="str">
        <f t="shared" si="29"/>
        <v>5</v>
      </c>
    </row>
    <row r="612" spans="1:17" x14ac:dyDescent="0.35">
      <c r="A612" s="320" t="str">
        <f>'Oversigt anlægsaktiv'!A612</f>
        <v>54194</v>
      </c>
      <c r="B612" t="str">
        <f>'Oversigt anlægsaktiv'!B612</f>
        <v>Turnable laser(1520-1630nm).It is based an external cavity design(ECL)</v>
      </c>
      <c r="C612" t="str">
        <f>'Oversigt anlægsaktiv'!C612</f>
        <v>-</v>
      </c>
      <c r="D612" t="str">
        <f>'Oversigt anlægsaktiv'!D612</f>
        <v>Volodymyr Zenin</v>
      </c>
      <c r="E612" t="str">
        <f>'Oversigt anlægsaktiv'!E612</f>
        <v>5 ÅR</v>
      </c>
      <c r="F612" t="str">
        <f>'Oversigt anlægsaktiv'!F612</f>
        <v>44004 SDU Nano Optics</v>
      </c>
      <c r="G612" t="str">
        <f>'Oversigt anlægsaktiv'!G612</f>
        <v>Campusvej 55, 5230 Odense M</v>
      </c>
      <c r="H612" t="str">
        <f>'Oversigt anlægsaktiv'!H612</f>
        <v>Ø26-511-1</v>
      </c>
      <c r="I612" t="str">
        <f>'Oversigt anlægsaktiv'!I612</f>
        <v>COVEGA(Thorlabs Quantum Electronics)</v>
      </c>
      <c r="J612" t="str">
        <f>'Oversigt anlægsaktiv'!J612</f>
        <v>TL 1550-B</v>
      </c>
      <c r="K612" t="str">
        <f>'Oversigt anlægsaktiv'!K612</f>
        <v>OSL 103 00412</v>
      </c>
      <c r="L612" s="312">
        <f>'Oversigt anlægsaktiv'!L612</f>
        <v>41334</v>
      </c>
      <c r="M612" s="56">
        <f>'Oversigt anlægsaktiv'!M612</f>
        <v>145676.89000000001</v>
      </c>
      <c r="N612" s="56">
        <f>'Oversigt anlægsaktiv'!N612</f>
        <v>0</v>
      </c>
      <c r="O612" s="322" t="str">
        <f t="shared" si="27"/>
        <v>54194</v>
      </c>
      <c r="P612" s="322">
        <f t="shared" si="28"/>
        <v>0</v>
      </c>
      <c r="Q612" s="337" t="str">
        <f t="shared" si="29"/>
        <v>5</v>
      </c>
    </row>
    <row r="613" spans="1:17" x14ac:dyDescent="0.35">
      <c r="A613" s="320" t="str">
        <f>'Oversigt anlægsaktiv'!A613</f>
        <v>54199</v>
      </c>
      <c r="B613" t="str">
        <f>'Oversigt anlægsaktiv'!B613</f>
        <v>Etablering og indretning af lokaler til fælles serverrum</v>
      </c>
      <c r="C613" t="str">
        <f>'Oversigt anlægsaktiv'!C613</f>
        <v>-</v>
      </c>
      <c r="D613" t="str">
        <f>'Oversigt anlægsaktiv'!D613</f>
        <v>Jørgen Kristian Minet</v>
      </c>
      <c r="E613" t="str">
        <f>'Oversigt anlægsaktiv'!E613</f>
        <v>10 ÅR</v>
      </c>
      <c r="F613" t="str">
        <f>'Oversigt anlægsaktiv'!F613</f>
        <v>93003 Operations</v>
      </c>
      <c r="G613" t="str">
        <f>'Oversigt anlægsaktiv'!G613</f>
        <v>Campusvej 55, 5230 Odense M</v>
      </c>
      <c r="H613" t="str">
        <f>'Oversigt anlægsaktiv'!H613</f>
        <v>Kælderrum under IT sekretariat</v>
      </c>
      <c r="I613" t="str">
        <f>'Oversigt anlægsaktiv'!I613</f>
        <v>Flere</v>
      </c>
      <c r="J613" t="str">
        <f>'Oversigt anlægsaktiv'!J613</f>
        <v>Flere</v>
      </c>
      <c r="K613" t="str">
        <f>'Oversigt anlægsaktiv'!K613</f>
        <v>Flere</v>
      </c>
      <c r="L613" s="312">
        <f>'Oversigt anlægsaktiv'!L613</f>
        <v>41456</v>
      </c>
      <c r="M613" s="56">
        <f>'Oversigt anlægsaktiv'!M613</f>
        <v>9685941.7100000009</v>
      </c>
      <c r="N613" s="56">
        <f>'Oversigt anlægsaktiv'!N613</f>
        <v>0</v>
      </c>
      <c r="O613" s="322" t="str">
        <f t="shared" si="27"/>
        <v>54199</v>
      </c>
      <c r="P613" s="322">
        <f t="shared" si="28"/>
        <v>0</v>
      </c>
      <c r="Q613" s="337" t="str">
        <f t="shared" si="29"/>
        <v>10</v>
      </c>
    </row>
    <row r="614" spans="1:17" x14ac:dyDescent="0.35">
      <c r="A614" s="320" t="str">
        <f>'Oversigt anlægsaktiv'!A614</f>
        <v>54203</v>
      </c>
      <c r="B614" t="str">
        <f>'Oversigt anlægsaktiv'!B614</f>
        <v>Solcelleanlæg 120 KWP på tag</v>
      </c>
      <c r="C614" t="str">
        <f>'Oversigt anlægsaktiv'!C614</f>
        <v>-</v>
      </c>
      <c r="D614" t="str">
        <f>'Oversigt anlægsaktiv'!D614</f>
        <v>Lars Tiedemann</v>
      </c>
      <c r="E614" t="str">
        <f>'Oversigt anlægsaktiv'!E614</f>
        <v>10 ÅR</v>
      </c>
      <c r="F614" t="str">
        <f>'Oversigt anlægsaktiv'!F614</f>
        <v>87000 Fælles husleje</v>
      </c>
      <c r="G614" t="str">
        <f>'Oversigt anlægsaktiv'!G614</f>
        <v>Campusvej 55, 5230 Odense M</v>
      </c>
      <c r="H614" t="str">
        <f>'Oversigt anlægsaktiv'!H614</f>
        <v>På taget bygning 26 og 27 A</v>
      </c>
      <c r="I614" t="str">
        <f>'Oversigt anlægsaktiv'!I614</f>
        <v>Solar</v>
      </c>
      <c r="J614" t="str">
        <f>'Oversigt anlægsaktiv'!J614</f>
        <v>-</v>
      </c>
      <c r="K614" t="str">
        <f>'Oversigt anlægsaktiv'!K614</f>
        <v>-</v>
      </c>
      <c r="L614" s="312">
        <f>'Oversigt anlægsaktiv'!L614</f>
        <v>41518</v>
      </c>
      <c r="M614" s="56">
        <f>'Oversigt anlægsaktiv'!M614</f>
        <v>3099682</v>
      </c>
      <c r="N614" s="56">
        <f>'Oversigt anlægsaktiv'!N614</f>
        <v>0</v>
      </c>
      <c r="O614" s="322" t="str">
        <f t="shared" si="27"/>
        <v>54203</v>
      </c>
      <c r="P614" s="322">
        <f t="shared" si="28"/>
        <v>0</v>
      </c>
      <c r="Q614" s="337" t="str">
        <f t="shared" si="29"/>
        <v>10</v>
      </c>
    </row>
    <row r="615" spans="1:17" x14ac:dyDescent="0.35">
      <c r="A615" s="320" t="str">
        <f>'Oversigt anlægsaktiv'!A615</f>
        <v>54205</v>
      </c>
      <c r="B615" t="str">
        <f>'Oversigt anlægsaktiv'!B615</f>
        <v>Vogn 22, 9 pers., brændstof</v>
      </c>
      <c r="C615" t="str">
        <f>'Oversigt anlægsaktiv'!C615</f>
        <v>-</v>
      </c>
      <c r="D615" t="str">
        <f>'Oversigt anlægsaktiv'!D615</f>
        <v>Rikke Mailund Mikkelsen</v>
      </c>
      <c r="E615" t="str">
        <f>'Oversigt anlægsaktiv'!E615</f>
        <v>5 ÅR</v>
      </c>
      <c r="F615" t="str">
        <f>'Oversigt anlægsaktiv'!F615</f>
        <v>87104 Fællesvarer, Teknisk Service</v>
      </c>
      <c r="G615" t="str">
        <f>'Oversigt anlægsaktiv'!G615</f>
        <v>Campusvej 55, 5230 Odense M</v>
      </c>
      <c r="H615" t="str">
        <f>'Oversigt anlægsaktiv'!H615</f>
        <v>P8-Vest</v>
      </c>
      <c r="I615" t="str">
        <f>'Oversigt anlægsaktiv'!I615</f>
        <v>Mercedes-Benz</v>
      </c>
      <c r="J615" t="str">
        <f>'Oversigt anlægsaktiv'!J615</f>
        <v>Vito Kombi, 113 DCI MPV l</v>
      </c>
      <c r="K615" t="str">
        <f>'Oversigt anlægsaktiv'!K615</f>
        <v>ZFA22300005564593/AH46091</v>
      </c>
      <c r="L615" s="312">
        <f>'Oversigt anlægsaktiv'!L615</f>
        <v>41535</v>
      </c>
      <c r="M615" s="56">
        <f>'Oversigt anlægsaktiv'!M615</f>
        <v>219458</v>
      </c>
      <c r="N615" s="56">
        <f>'Oversigt anlægsaktiv'!N615</f>
        <v>0</v>
      </c>
      <c r="O615" s="322" t="str">
        <f t="shared" si="27"/>
        <v>54205</v>
      </c>
      <c r="P615" s="322">
        <f t="shared" si="28"/>
        <v>0</v>
      </c>
      <c r="Q615" s="337" t="str">
        <f t="shared" si="29"/>
        <v>5</v>
      </c>
    </row>
    <row r="616" spans="1:17" x14ac:dyDescent="0.35">
      <c r="A616" s="320" t="str">
        <f>'Oversigt anlægsaktiv'!A616</f>
        <v>54208</v>
      </c>
      <c r="B616" t="str">
        <f>'Oversigt anlægsaktiv'!B616</f>
        <v>Fræsemaskine</v>
      </c>
      <c r="C616" t="str">
        <f>'Oversigt anlægsaktiv'!C616</f>
        <v>-</v>
      </c>
      <c r="D616" t="str">
        <f>'Oversigt anlægsaktiv'!D616</f>
        <v>Morten Alitouche Kieler</v>
      </c>
      <c r="E616" t="str">
        <f>'Oversigt anlægsaktiv'!E616</f>
        <v>7 ÅR</v>
      </c>
      <c r="F616" t="str">
        <f>'Oversigt anlægsaktiv'!F616</f>
        <v>30610 Værksted</v>
      </c>
      <c r="G616" t="str">
        <f>'Oversigt anlægsaktiv'!G616</f>
        <v>Campusvej 55, 5230 Odense M</v>
      </c>
      <c r="H616" t="str">
        <f>'Oversigt anlægsaktiv'!H616</f>
        <v>V12-506-0</v>
      </c>
      <c r="I616" t="str">
        <f>'Oversigt anlægsaktiv'!I616</f>
        <v>-</v>
      </c>
      <c r="J616" t="str">
        <f>'Oversigt anlægsaktiv'!J616</f>
        <v>-</v>
      </c>
      <c r="K616" t="str">
        <f>'Oversigt anlægsaktiv'!K616</f>
        <v>SN 1536580796A</v>
      </c>
      <c r="L616" s="312">
        <f>'Oversigt anlægsaktiv'!L616</f>
        <v>41498</v>
      </c>
      <c r="M616" s="56">
        <f>'Oversigt anlægsaktiv'!M616</f>
        <v>722880</v>
      </c>
      <c r="N616" s="56">
        <f>'Oversigt anlægsaktiv'!N616</f>
        <v>0</v>
      </c>
      <c r="O616" s="322" t="str">
        <f t="shared" si="27"/>
        <v>54208</v>
      </c>
      <c r="P616" s="322">
        <f t="shared" si="28"/>
        <v>0</v>
      </c>
      <c r="Q616" s="337" t="str">
        <f t="shared" si="29"/>
        <v>7</v>
      </c>
    </row>
    <row r="617" spans="1:17" x14ac:dyDescent="0.35">
      <c r="A617" s="320" t="str">
        <f>'Oversigt anlægsaktiv'!A617</f>
        <v>54209</v>
      </c>
      <c r="B617" t="str">
        <f>'Oversigt anlægsaktiv'!B617</f>
        <v>Massespektrometer</v>
      </c>
      <c r="C617" t="str">
        <f>'Oversigt anlægsaktiv'!C617</f>
        <v>13877</v>
      </c>
      <c r="D617" t="str">
        <f>'Oversigt anlægsaktiv'!D617</f>
        <v>Thomas J.D. Jørgensen</v>
      </c>
      <c r="E617" t="str">
        <f>'Oversigt anlægsaktiv'!E617</f>
        <v>5 ÅR</v>
      </c>
      <c r="F617" t="str">
        <f>'Oversigt anlægsaktiv'!F617</f>
        <v>31000 Institut for Biokemi og Molekylær Biologi</v>
      </c>
      <c r="G617" t="str">
        <f>'Oversigt anlægsaktiv'!G617</f>
        <v>Campusvej 55, 5230 Odense M</v>
      </c>
      <c r="H617" t="str">
        <f>'Oversigt anlægsaktiv'!H617</f>
        <v>PRG: V11-502-1</v>
      </c>
      <c r="I617" t="str">
        <f>'Oversigt anlægsaktiv'!I617</f>
        <v>Waters A/S</v>
      </c>
      <c r="J617" t="str">
        <f>'Oversigt anlægsaktiv'!J617</f>
        <v>REF 800000307</v>
      </c>
      <c r="K617" t="str">
        <f>'Oversigt anlægsaktiv'!K617</f>
        <v>UCA064K</v>
      </c>
      <c r="L617" s="312">
        <f>'Oversigt anlægsaktiv'!L617</f>
        <v>41358</v>
      </c>
      <c r="M617" s="56">
        <f>'Oversigt anlægsaktiv'!M617</f>
        <v>586000</v>
      </c>
      <c r="N617" s="56">
        <f>'Oversigt anlægsaktiv'!N617</f>
        <v>0</v>
      </c>
      <c r="O617" s="322" t="str">
        <f t="shared" si="27"/>
        <v>54209</v>
      </c>
      <c r="P617" s="322">
        <f t="shared" si="28"/>
        <v>1</v>
      </c>
      <c r="Q617" s="337" t="str">
        <f t="shared" si="29"/>
        <v>5</v>
      </c>
    </row>
    <row r="618" spans="1:17" x14ac:dyDescent="0.35">
      <c r="A618" s="320" t="str">
        <f>'Oversigt anlægsaktiv'!A618</f>
        <v>54210</v>
      </c>
      <c r="B618" t="str">
        <f>'Oversigt anlægsaktiv'!B618</f>
        <v>Instrument til måling af molekylære interaktioner</v>
      </c>
      <c r="C618" t="str">
        <f>'Oversigt anlægsaktiv'!C618</f>
        <v>12121+12122</v>
      </c>
      <c r="D618" t="str">
        <f>'Oversigt anlægsaktiv'!D618</f>
        <v>Jonas Heilskov Graversen</v>
      </c>
      <c r="E618" t="str">
        <f>'Oversigt anlægsaktiv'!E618</f>
        <v>5 ÅR</v>
      </c>
      <c r="F618" t="str">
        <f>'Oversigt anlægsaktiv'!F618</f>
        <v>10200 Institut for Molekylær Medicin</v>
      </c>
      <c r="G618" t="str">
        <f>'Oversigt anlægsaktiv'!G618</f>
        <v>Campusvej 55, 5230 Odense M</v>
      </c>
      <c r="H618" t="str">
        <f>'Oversigt anlægsaktiv'!H618</f>
        <v>v17-606a-1</v>
      </c>
      <c r="I618" t="str">
        <f>'Oversigt anlægsaktiv'!I618</f>
        <v>Nano Temper Technologies</v>
      </c>
      <c r="J618" t="str">
        <f>'Oversigt anlægsaktiv'!J618</f>
        <v>Monolith NT.115 BLUE/RED</v>
      </c>
      <c r="K618" t="str">
        <f>'Oversigt anlægsaktiv'!K618</f>
        <v>201307-BR-N002</v>
      </c>
      <c r="L618" s="312">
        <f>'Oversigt anlægsaktiv'!L618</f>
        <v>41487</v>
      </c>
      <c r="M618" s="56">
        <f>'Oversigt anlægsaktiv'!M618</f>
        <v>734976.04</v>
      </c>
      <c r="N618" s="56">
        <f>'Oversigt anlægsaktiv'!N618</f>
        <v>0</v>
      </c>
      <c r="O618" s="322" t="str">
        <f t="shared" si="27"/>
        <v>54210</v>
      </c>
      <c r="P618" s="322">
        <f t="shared" si="28"/>
        <v>1</v>
      </c>
      <c r="Q618" s="337" t="str">
        <f t="shared" si="29"/>
        <v>5</v>
      </c>
    </row>
    <row r="619" spans="1:17" x14ac:dyDescent="0.35">
      <c r="A619" s="320" t="str">
        <f>'Oversigt anlægsaktiv'!A619</f>
        <v>54213</v>
      </c>
      <c r="B619" t="str">
        <f>'Oversigt anlægsaktiv'!B619</f>
        <v>Fiber interferometer incl. 3 micro spot sensor head</v>
      </c>
      <c r="C619" t="str">
        <f>'Oversigt anlægsaktiv'!C619</f>
        <v>13046</v>
      </c>
      <c r="D619" t="str">
        <f>'Oversigt anlægsaktiv'!D619</f>
        <v>Jakob Christensen-Dalsgaard</v>
      </c>
      <c r="E619" t="str">
        <f>'Oversigt anlægsaktiv'!E619</f>
        <v>5 ÅR</v>
      </c>
      <c r="F619" t="str">
        <f>'Oversigt anlægsaktiv'!F619</f>
        <v>30607 Lyd og Adfærd</v>
      </c>
      <c r="G619" t="str">
        <f>'Oversigt anlægsaktiv'!G619</f>
        <v>Campusvej 55, 5230 Odense M</v>
      </c>
      <c r="H619" t="str">
        <f>'Oversigt anlægsaktiv'!H619</f>
        <v>V12-405-0</v>
      </c>
      <c r="I619" t="str">
        <f>'Oversigt anlægsaktiv'!I619</f>
        <v>Polytec</v>
      </c>
      <c r="J619" t="str">
        <f>'Oversigt anlægsaktiv'!J619</f>
        <v>OFV-551</v>
      </c>
      <c r="K619" t="str">
        <f>'Oversigt anlægsaktiv'!K619</f>
        <v>0198033</v>
      </c>
      <c r="L619" s="312">
        <f>'Oversigt anlægsaktiv'!L619</f>
        <v>41518</v>
      </c>
      <c r="M619" s="56">
        <f>'Oversigt anlægsaktiv'!M619</f>
        <v>180000</v>
      </c>
      <c r="N619" s="56">
        <f>'Oversigt anlægsaktiv'!N619</f>
        <v>0</v>
      </c>
      <c r="O619" s="322" t="str">
        <f t="shared" si="27"/>
        <v>54213</v>
      </c>
      <c r="P619" s="322">
        <f t="shared" si="28"/>
        <v>1</v>
      </c>
      <c r="Q619" s="337" t="str">
        <f t="shared" si="29"/>
        <v>5</v>
      </c>
    </row>
    <row r="620" spans="1:17" x14ac:dyDescent="0.35">
      <c r="A620" s="320" t="str">
        <f>'Oversigt anlægsaktiv'!A620</f>
        <v>54219</v>
      </c>
      <c r="B620" t="str">
        <f>'Oversigt anlægsaktiv'!B620</f>
        <v>Solcelleanlæg</v>
      </c>
      <c r="C620" t="str">
        <f>'Oversigt anlægsaktiv'!C620</f>
        <v>-</v>
      </c>
      <c r="D620" t="str">
        <f>'Oversigt anlægsaktiv'!D620</f>
        <v>Lars Tiedemann</v>
      </c>
      <c r="E620" t="str">
        <f>'Oversigt anlægsaktiv'!E620</f>
        <v>10 ÅR</v>
      </c>
      <c r="F620" t="str">
        <f>'Oversigt anlægsaktiv'!F620</f>
        <v>87000 Fælles husleje</v>
      </c>
      <c r="G620" t="str">
        <f>'Oversigt anlægsaktiv'!G620</f>
        <v>Alsion 2, 6400 Sønderborg</v>
      </c>
      <c r="H620" t="str">
        <f>'Oversigt anlægsaktiv'!H620</f>
        <v>Alsion Sønderborg</v>
      </c>
      <c r="I620" t="str">
        <f>'Oversigt anlægsaktiv'!I620</f>
        <v>-</v>
      </c>
      <c r="J620" t="str">
        <f>'Oversigt anlægsaktiv'!J620</f>
        <v>-</v>
      </c>
      <c r="K620" t="str">
        <f>'Oversigt anlægsaktiv'!K620</f>
        <v>-</v>
      </c>
      <c r="L620" s="312">
        <f>'Oversigt anlægsaktiv'!L620</f>
        <v>41609</v>
      </c>
      <c r="M620" s="56">
        <f>'Oversigt anlægsaktiv'!M620</f>
        <v>875725</v>
      </c>
      <c r="N620" s="56">
        <f>'Oversigt anlægsaktiv'!N620</f>
        <v>0</v>
      </c>
      <c r="O620" s="322" t="str">
        <f t="shared" si="27"/>
        <v>54219</v>
      </c>
      <c r="P620" s="322">
        <f t="shared" si="28"/>
        <v>0</v>
      </c>
      <c r="Q620" s="337" t="str">
        <f t="shared" si="29"/>
        <v>10</v>
      </c>
    </row>
    <row r="621" spans="1:17" x14ac:dyDescent="0.35">
      <c r="A621" s="320" t="str">
        <f>'Oversigt anlægsaktiv'!A621</f>
        <v>54220</v>
      </c>
      <c r="B621" t="str">
        <f>'Oversigt anlægsaktiv'!B621</f>
        <v>Opvask af glas og plast i laboratoriet</v>
      </c>
      <c r="C621" t="str">
        <f>'Oversigt anlægsaktiv'!C621</f>
        <v>-</v>
      </c>
      <c r="D621" t="str">
        <f>'Oversigt anlægsaktiv'!D621</f>
        <v>Martin Worm-Leonhard</v>
      </c>
      <c r="E621" t="str">
        <f>'Oversigt anlægsaktiv'!E621</f>
        <v>10 ÅR</v>
      </c>
      <c r="F621" t="str">
        <f>'Oversigt anlægsaktiv'!F621</f>
        <v>13900 Retsmedicinsk Institut</v>
      </c>
      <c r="G621" t="str">
        <f>'Oversigt anlægsaktiv'!G621</f>
        <v>Campusvej 55, 5230 Odense M</v>
      </c>
      <c r="H621" t="str">
        <f>'Oversigt anlægsaktiv'!H621</f>
        <v>V18-912d-0</v>
      </c>
      <c r="I621" t="str">
        <f>'Oversigt anlægsaktiv'!I621</f>
        <v>KEN</v>
      </c>
      <c r="J621" t="str">
        <f>'Oversigt anlægsaktiv'!J621</f>
        <v>IWD 2311 lab inkl udstyr</v>
      </c>
      <c r="K621" t="str">
        <f>'Oversigt anlægsaktiv'!K621</f>
        <v>59551 13</v>
      </c>
      <c r="L621" s="312">
        <f>'Oversigt anlægsaktiv'!L621</f>
        <v>41608</v>
      </c>
      <c r="M621" s="56">
        <f>'Oversigt anlægsaktiv'!M621</f>
        <v>133751</v>
      </c>
      <c r="N621" s="56">
        <f>'Oversigt anlægsaktiv'!N621</f>
        <v>0</v>
      </c>
      <c r="O621" s="322" t="str">
        <f t="shared" si="27"/>
        <v>54220</v>
      </c>
      <c r="P621" s="322">
        <f t="shared" si="28"/>
        <v>0</v>
      </c>
      <c r="Q621" s="337" t="str">
        <f t="shared" si="29"/>
        <v>10</v>
      </c>
    </row>
    <row r="622" spans="1:17" x14ac:dyDescent="0.35">
      <c r="A622" s="320" t="str">
        <f>'Oversigt anlægsaktiv'!A622</f>
        <v>54221</v>
      </c>
      <c r="B622" t="str">
        <f>'Oversigt anlægsaktiv'!B622</f>
        <v>Måleudstyr til elektro akustik målinger</v>
      </c>
      <c r="C622" t="str">
        <f>'Oversigt anlægsaktiv'!C622</f>
        <v>-</v>
      </c>
      <c r="D622" t="str">
        <f>'Oversigt anlægsaktiv'!D622</f>
        <v>Martin H. Thygesen</v>
      </c>
      <c r="E622" t="str">
        <f>'Oversigt anlægsaktiv'!E622</f>
        <v>7 ÅR</v>
      </c>
      <c r="F622" t="str">
        <f>'Oversigt anlægsaktiv'!F622</f>
        <v>45006 SDU Digital og højfrekvent elektronik</v>
      </c>
      <c r="G622" t="str">
        <f>'Oversigt anlægsaktiv'!G622</f>
        <v>Campusvej 55, 5230 Odense M</v>
      </c>
      <c r="H622" t="str">
        <f>'Oversigt anlægsaktiv'!H622</f>
        <v>Ø28-512a-1</v>
      </c>
      <c r="I622" t="str">
        <f>'Oversigt anlægsaktiv'!I622</f>
        <v>Klippel</v>
      </c>
      <c r="J622" t="str">
        <f>'Oversigt anlægsaktiv'!J622</f>
        <v>PLX 2052 forstærker</v>
      </c>
      <c r="K622" t="str">
        <f>'Oversigt anlægsaktiv'!K622</f>
        <v>0741,CE11007,3211018H,090855865</v>
      </c>
      <c r="L622" s="312">
        <f>'Oversigt anlægsaktiv'!L622</f>
        <v>41515</v>
      </c>
      <c r="M622" s="56">
        <f>'Oversigt anlægsaktiv'!M622</f>
        <v>447487.62</v>
      </c>
      <c r="N622" s="56">
        <f>'Oversigt anlægsaktiv'!N622</f>
        <v>0</v>
      </c>
      <c r="O622" s="322" t="str">
        <f t="shared" si="27"/>
        <v>54221</v>
      </c>
      <c r="P622" s="322">
        <f t="shared" si="28"/>
        <v>0</v>
      </c>
      <c r="Q622" s="337" t="str">
        <f t="shared" si="29"/>
        <v>7</v>
      </c>
    </row>
    <row r="623" spans="1:17" x14ac:dyDescent="0.35">
      <c r="A623" s="320" t="str">
        <f>'Oversigt anlægsaktiv'!A623</f>
        <v>54223</v>
      </c>
      <c r="B623" t="str">
        <f>'Oversigt anlægsaktiv'!B623</f>
        <v>SDU Fitness</v>
      </c>
      <c r="C623" t="str">
        <f>'Oversigt anlægsaktiv'!C623</f>
        <v>-</v>
      </c>
      <c r="D623" t="str">
        <f>'Oversigt anlægsaktiv'!D623</f>
        <v>Thomas Kromann Jacobsen</v>
      </c>
      <c r="E623" t="str">
        <f>'Oversigt anlægsaktiv'!E623</f>
        <v>10 ÅR</v>
      </c>
      <c r="F623" t="str">
        <f>'Oversigt anlægsaktiv'!F623</f>
        <v>87000 Fælles husleje</v>
      </c>
      <c r="G623" t="str">
        <f>'Oversigt anlægsaktiv'!G623</f>
        <v>Campusvej 55, 5230 Odense M</v>
      </c>
      <c r="H623" t="str">
        <f>'Oversigt anlægsaktiv'!H623</f>
        <v>Ø4-504-0 med flere</v>
      </c>
      <c r="I623" t="str">
        <f>'Oversigt anlægsaktiv'!I623</f>
        <v>Creo arkitekter, diverse håndværkere</v>
      </c>
      <c r="J623" t="str">
        <f>'Oversigt anlægsaktiv'!J623</f>
        <v>-</v>
      </c>
      <c r="K623" t="str">
        <f>'Oversigt anlægsaktiv'!K623</f>
        <v>-</v>
      </c>
      <c r="L623" s="312">
        <f>'Oversigt anlægsaktiv'!L623</f>
        <v>41518</v>
      </c>
      <c r="M623" s="56">
        <f>'Oversigt anlægsaktiv'!M623</f>
        <v>7603413.0999999996</v>
      </c>
      <c r="N623" s="56">
        <f>'Oversigt anlægsaktiv'!N623</f>
        <v>0</v>
      </c>
      <c r="O623" s="322" t="str">
        <f t="shared" si="27"/>
        <v>54223</v>
      </c>
      <c r="P623" s="322">
        <f t="shared" si="28"/>
        <v>0</v>
      </c>
      <c r="Q623" s="337" t="str">
        <f t="shared" si="29"/>
        <v>10</v>
      </c>
    </row>
    <row r="624" spans="1:17" x14ac:dyDescent="0.35">
      <c r="A624" s="320" t="str">
        <f>'Oversigt anlægsaktiv'!A624</f>
        <v>54225</v>
      </c>
      <c r="B624" t="str">
        <f>'Oversigt anlægsaktiv'!B624</f>
        <v>Overdækning af gårdhave</v>
      </c>
      <c r="C624" t="str">
        <f>'Oversigt anlægsaktiv'!C624</f>
        <v>-</v>
      </c>
      <c r="D624" t="str">
        <f>'Oversigt anlægsaktiv'!D624</f>
        <v>Thomas Kromann Jacobsen</v>
      </c>
      <c r="E624" t="str">
        <f>'Oversigt anlægsaktiv'!E624</f>
        <v>10 ÅR</v>
      </c>
      <c r="F624" t="str">
        <f>'Oversigt anlægsaktiv'!F624</f>
        <v>87000 Fælles husleje</v>
      </c>
      <c r="G624" t="str">
        <f>'Oversigt anlægsaktiv'!G624</f>
        <v>Campusvej 55, 5230 Odense M</v>
      </c>
      <c r="H624" t="str">
        <f>'Oversigt anlægsaktiv'!H624</f>
        <v>Byggeafsnit 25</v>
      </c>
      <c r="I624" t="str">
        <f>'Oversigt anlægsaktiv'!I624</f>
        <v>-</v>
      </c>
      <c r="J624" t="str">
        <f>'Oversigt anlægsaktiv'!J624</f>
        <v>-</v>
      </c>
      <c r="K624" t="str">
        <f>'Oversigt anlægsaktiv'!K624</f>
        <v>-</v>
      </c>
      <c r="L624" s="312">
        <f>'Oversigt anlægsaktiv'!L624</f>
        <v>41518</v>
      </c>
      <c r="M624" s="56">
        <f>'Oversigt anlægsaktiv'!M624</f>
        <v>1125751.1399999999</v>
      </c>
      <c r="N624" s="56">
        <f>'Oversigt anlægsaktiv'!N624</f>
        <v>0</v>
      </c>
      <c r="O624" s="322" t="str">
        <f t="shared" si="27"/>
        <v>54225</v>
      </c>
      <c r="P624" s="322">
        <f t="shared" si="28"/>
        <v>0</v>
      </c>
      <c r="Q624" s="337" t="str">
        <f t="shared" si="29"/>
        <v>10</v>
      </c>
    </row>
    <row r="625" spans="1:17" x14ac:dyDescent="0.35">
      <c r="A625" s="320" t="str">
        <f>'Oversigt anlægsaktiv'!A625</f>
        <v>54226</v>
      </c>
      <c r="B625" t="str">
        <f>'Oversigt anlægsaktiv'!B625</f>
        <v>Bageri</v>
      </c>
      <c r="C625" t="str">
        <f>'Oversigt anlægsaktiv'!C625</f>
        <v>-</v>
      </c>
      <c r="D625" t="str">
        <f>'Oversigt anlægsaktiv'!D625</f>
        <v>Thomas Kromann Jacobsen</v>
      </c>
      <c r="E625" t="str">
        <f>'Oversigt anlægsaktiv'!E625</f>
        <v>10 ÅR</v>
      </c>
      <c r="F625" t="str">
        <f>'Oversigt anlægsaktiv'!F625</f>
        <v>87000 Fælles husleje</v>
      </c>
      <c r="G625" t="str">
        <f>'Oversigt anlægsaktiv'!G625</f>
        <v>Campusvej 55, 5230 Odense M</v>
      </c>
      <c r="H625" t="str">
        <f>'Oversigt anlægsaktiv'!H625</f>
        <v>Byggeafsnit 25 - ved kantinen</v>
      </c>
      <c r="I625" t="str">
        <f>'Oversigt anlægsaktiv'!I625</f>
        <v>Flere</v>
      </c>
      <c r="J625" t="str">
        <f>'Oversigt anlægsaktiv'!J625</f>
        <v>Flere</v>
      </c>
      <c r="K625" t="str">
        <f>'Oversigt anlægsaktiv'!K625</f>
        <v>Flere</v>
      </c>
      <c r="L625" s="312">
        <f>'Oversigt anlægsaktiv'!L625</f>
        <v>41518</v>
      </c>
      <c r="M625" s="56">
        <f>'Oversigt anlægsaktiv'!M625</f>
        <v>740243.55</v>
      </c>
      <c r="N625" s="56">
        <f>'Oversigt anlægsaktiv'!N625</f>
        <v>0</v>
      </c>
      <c r="O625" s="322" t="str">
        <f t="shared" si="27"/>
        <v>54226</v>
      </c>
      <c r="P625" s="322">
        <f t="shared" si="28"/>
        <v>0</v>
      </c>
      <c r="Q625" s="337" t="str">
        <f t="shared" si="29"/>
        <v>10</v>
      </c>
    </row>
    <row r="626" spans="1:17" x14ac:dyDescent="0.35">
      <c r="A626" s="320" t="str">
        <f>'Oversigt anlægsaktiv'!A626</f>
        <v>54227</v>
      </c>
      <c r="B626" t="str">
        <f>'Oversigt anlægsaktiv'!B626</f>
        <v>Kombianlæg bageri</v>
      </c>
      <c r="C626" t="str">
        <f>'Oversigt anlægsaktiv'!C626</f>
        <v>-</v>
      </c>
      <c r="D626" t="str">
        <f>'Oversigt anlægsaktiv'!D626</f>
        <v>Lars Tiedemann</v>
      </c>
      <c r="E626" t="str">
        <f>'Oversigt anlægsaktiv'!E626</f>
        <v>5 ÅR</v>
      </c>
      <c r="F626" t="str">
        <f>'Oversigt anlægsaktiv'!F626</f>
        <v>90400 Teknisk Service</v>
      </c>
      <c r="G626" t="str">
        <f>'Oversigt anlægsaktiv'!G626</f>
        <v>Campusvej 55, 5230 Odense M</v>
      </c>
      <c r="H626" t="str">
        <f>'Oversigt anlægsaktiv'!H626</f>
        <v>Byggeafsnit 25 - ved kantinen</v>
      </c>
      <c r="I626" t="str">
        <f>'Oversigt anlægsaktiv'!I626</f>
        <v>-</v>
      </c>
      <c r="J626" t="str">
        <f>'Oversigt anlægsaktiv'!J626</f>
        <v>-</v>
      </c>
      <c r="K626" t="str">
        <f>'Oversigt anlægsaktiv'!K626</f>
        <v>-</v>
      </c>
      <c r="L626" s="312">
        <f>'Oversigt anlægsaktiv'!L626</f>
        <v>41518</v>
      </c>
      <c r="M626" s="56">
        <f>'Oversigt anlægsaktiv'!M626</f>
        <v>197109</v>
      </c>
      <c r="N626" s="56">
        <f>'Oversigt anlægsaktiv'!N626</f>
        <v>0</v>
      </c>
      <c r="O626" s="322" t="str">
        <f t="shared" si="27"/>
        <v>54227</v>
      </c>
      <c r="P626" s="322">
        <f t="shared" si="28"/>
        <v>0</v>
      </c>
      <c r="Q626" s="337" t="str">
        <f t="shared" si="29"/>
        <v>5</v>
      </c>
    </row>
    <row r="627" spans="1:17" x14ac:dyDescent="0.35">
      <c r="A627" s="320" t="str">
        <f>'Oversigt anlægsaktiv'!A627</f>
        <v>54228</v>
      </c>
      <c r="B627" t="str">
        <f>'Oversigt anlægsaktiv'!B627</f>
        <v>Herdovn med tre herder</v>
      </c>
      <c r="C627" t="str">
        <f>'Oversigt anlægsaktiv'!C627</f>
        <v>-</v>
      </c>
      <c r="D627" t="str">
        <f>'Oversigt anlægsaktiv'!D627</f>
        <v>Lars Tiedemann</v>
      </c>
      <c r="E627" t="str">
        <f>'Oversigt anlægsaktiv'!E627</f>
        <v>5 ÅR</v>
      </c>
      <c r="F627" t="str">
        <f>'Oversigt anlægsaktiv'!F627</f>
        <v>90400 Teknisk Service</v>
      </c>
      <c r="G627" t="str">
        <f>'Oversigt anlægsaktiv'!G627</f>
        <v>Campusvej 55, 5230 Odense M</v>
      </c>
      <c r="H627" t="str">
        <f>'Oversigt anlægsaktiv'!H627</f>
        <v>Byggeafsnit 25 ved kantinen</v>
      </c>
      <c r="I627" t="str">
        <f>'Oversigt anlægsaktiv'!I627</f>
        <v>-</v>
      </c>
      <c r="J627" t="str">
        <f>'Oversigt anlægsaktiv'!J627</f>
        <v>-</v>
      </c>
      <c r="K627" t="str">
        <f>'Oversigt anlægsaktiv'!K627</f>
        <v>-</v>
      </c>
      <c r="L627" s="312">
        <f>'Oversigt anlægsaktiv'!L627</f>
        <v>41518</v>
      </c>
      <c r="M627" s="56">
        <f>'Oversigt anlægsaktiv'!M627</f>
        <v>150051</v>
      </c>
      <c r="N627" s="56">
        <f>'Oversigt anlægsaktiv'!N627</f>
        <v>0</v>
      </c>
      <c r="O627" s="322" t="str">
        <f t="shared" si="27"/>
        <v>54228</v>
      </c>
      <c r="P627" s="322">
        <f t="shared" si="28"/>
        <v>0</v>
      </c>
      <c r="Q627" s="337" t="str">
        <f t="shared" si="29"/>
        <v>5</v>
      </c>
    </row>
    <row r="628" spans="1:17" x14ac:dyDescent="0.35">
      <c r="A628" s="320" t="str">
        <f>'Oversigt anlægsaktiv'!A628</f>
        <v>54229</v>
      </c>
      <c r="B628" t="str">
        <f>'Oversigt anlægsaktiv'!B628</f>
        <v>Stikovn med stikvogn</v>
      </c>
      <c r="C628" t="str">
        <f>'Oversigt anlægsaktiv'!C628</f>
        <v>-</v>
      </c>
      <c r="D628" t="str">
        <f>'Oversigt anlægsaktiv'!D628</f>
        <v>Lars Tiedemann</v>
      </c>
      <c r="E628" t="str">
        <f>'Oversigt anlægsaktiv'!E628</f>
        <v>5 ÅR</v>
      </c>
      <c r="F628" t="str">
        <f>'Oversigt anlægsaktiv'!F628</f>
        <v>90400 Teknisk Service</v>
      </c>
      <c r="G628" t="str">
        <f>'Oversigt anlægsaktiv'!G628</f>
        <v>Campusvej 55, 5230 Odense M</v>
      </c>
      <c r="H628" t="str">
        <f>'Oversigt anlægsaktiv'!H628</f>
        <v>Byggeafsnit 25 ved kantinen</v>
      </c>
      <c r="I628" t="str">
        <f>'Oversigt anlægsaktiv'!I628</f>
        <v>-</v>
      </c>
      <c r="J628" t="str">
        <f>'Oversigt anlægsaktiv'!J628</f>
        <v>-</v>
      </c>
      <c r="K628" t="str">
        <f>'Oversigt anlægsaktiv'!K628</f>
        <v>-</v>
      </c>
      <c r="L628" s="312">
        <f>'Oversigt anlægsaktiv'!L628</f>
        <v>41518</v>
      </c>
      <c r="M628" s="56">
        <f>'Oversigt anlægsaktiv'!M628</f>
        <v>170918</v>
      </c>
      <c r="N628" s="56">
        <f>'Oversigt anlægsaktiv'!N628</f>
        <v>0</v>
      </c>
      <c r="O628" s="322" t="str">
        <f t="shared" si="27"/>
        <v>54229</v>
      </c>
      <c r="P628" s="322">
        <f t="shared" si="28"/>
        <v>0</v>
      </c>
      <c r="Q628" s="337" t="str">
        <f t="shared" si="29"/>
        <v>5</v>
      </c>
    </row>
    <row r="629" spans="1:17" x14ac:dyDescent="0.35">
      <c r="A629" s="320" t="str">
        <f>'Oversigt anlægsaktiv'!A629</f>
        <v>54232</v>
      </c>
      <c r="B629" t="str">
        <f>'Oversigt anlægsaktiv'!B629</f>
        <v>Kantine</v>
      </c>
      <c r="C629" t="str">
        <f>'Oversigt anlægsaktiv'!C629</f>
        <v>-</v>
      </c>
      <c r="D629" t="str">
        <f>'Oversigt anlægsaktiv'!D629</f>
        <v>Lars Tiedemann</v>
      </c>
      <c r="E629" t="str">
        <f>'Oversigt anlægsaktiv'!E629</f>
        <v>10 ÅR</v>
      </c>
      <c r="F629" t="str">
        <f>'Oversigt anlægsaktiv'!F629</f>
        <v>87000 Fælles husleje</v>
      </c>
      <c r="G629" t="str">
        <f>'Oversigt anlægsaktiv'!G629</f>
        <v>Campusvej 55, 5230 Odense M</v>
      </c>
      <c r="H629" t="str">
        <f>'Oversigt anlægsaktiv'!H629</f>
        <v>Kantine</v>
      </c>
      <c r="I629" t="str">
        <f>'Oversigt anlægsaktiv'!I629</f>
        <v>-</v>
      </c>
      <c r="J629" t="str">
        <f>'Oversigt anlægsaktiv'!J629</f>
        <v>Håndværkerudgifter</v>
      </c>
      <c r="K629" t="str">
        <f>'Oversigt anlægsaktiv'!K629</f>
        <v>-</v>
      </c>
      <c r="L629" s="312">
        <f>'Oversigt anlægsaktiv'!L629</f>
        <v>41518</v>
      </c>
      <c r="M629" s="56">
        <f>'Oversigt anlægsaktiv'!M629</f>
        <v>2878918.74</v>
      </c>
      <c r="N629" s="56">
        <f>'Oversigt anlægsaktiv'!N629</f>
        <v>0</v>
      </c>
      <c r="O629" s="322" t="str">
        <f t="shared" si="27"/>
        <v>54232</v>
      </c>
      <c r="P629" s="322">
        <f t="shared" si="28"/>
        <v>0</v>
      </c>
      <c r="Q629" s="337" t="str">
        <f t="shared" si="29"/>
        <v>10</v>
      </c>
    </row>
    <row r="630" spans="1:17" x14ac:dyDescent="0.35">
      <c r="A630" s="320" t="str">
        <f>'Oversigt anlægsaktiv'!A630</f>
        <v>54233</v>
      </c>
      <c r="B630" t="str">
        <f>'Oversigt anlægsaktiv'!B630</f>
        <v>Vaskeanlæg kantinen</v>
      </c>
      <c r="C630" t="str">
        <f>'Oversigt anlægsaktiv'!C630</f>
        <v>-</v>
      </c>
      <c r="D630" t="str">
        <f>'Oversigt anlægsaktiv'!D630</f>
        <v>Lars Tiedemann</v>
      </c>
      <c r="E630" t="str">
        <f>'Oversigt anlægsaktiv'!E630</f>
        <v>5 ÅR</v>
      </c>
      <c r="F630" t="str">
        <f>'Oversigt anlægsaktiv'!F630</f>
        <v>90400 Teknisk Service</v>
      </c>
      <c r="G630" t="str">
        <f>'Oversigt anlægsaktiv'!G630</f>
        <v>Campusvej 55, 5230 Odense M</v>
      </c>
      <c r="H630" t="str">
        <f>'Oversigt anlægsaktiv'!H630</f>
        <v>Kantinekøkken</v>
      </c>
      <c r="I630" t="str">
        <f>'Oversigt anlægsaktiv'!I630</f>
        <v>-</v>
      </c>
      <c r="J630" t="str">
        <f>'Oversigt anlægsaktiv'!J630</f>
        <v>-</v>
      </c>
      <c r="K630" t="str">
        <f>'Oversigt anlægsaktiv'!K630</f>
        <v>-</v>
      </c>
      <c r="L630" s="312">
        <f>'Oversigt anlægsaktiv'!L630</f>
        <v>41518</v>
      </c>
      <c r="M630" s="56">
        <f>'Oversigt anlægsaktiv'!M630</f>
        <v>478622</v>
      </c>
      <c r="N630" s="56">
        <f>'Oversigt anlægsaktiv'!N630</f>
        <v>0</v>
      </c>
      <c r="O630" s="322" t="str">
        <f t="shared" si="27"/>
        <v>54233</v>
      </c>
      <c r="P630" s="322">
        <f t="shared" si="28"/>
        <v>0</v>
      </c>
      <c r="Q630" s="337" t="str">
        <f t="shared" si="29"/>
        <v>5</v>
      </c>
    </row>
    <row r="631" spans="1:17" x14ac:dyDescent="0.35">
      <c r="A631" s="320" t="str">
        <f>'Oversigt anlægsaktiv'!A631</f>
        <v>54234</v>
      </c>
      <c r="B631" t="str">
        <f>'Oversigt anlægsaktiv'!B631</f>
        <v>Kacheringsmaskine</v>
      </c>
      <c r="C631" t="str">
        <f>'Oversigt anlægsaktiv'!C631</f>
        <v>-</v>
      </c>
      <c r="D631" t="str">
        <f>'Oversigt anlægsaktiv'!D631</f>
        <v>Ditte Bjerrisgaard</v>
      </c>
      <c r="E631" t="str">
        <f>'Oversigt anlægsaktiv'!E631</f>
        <v>5 ÅR</v>
      </c>
      <c r="F631" t="str">
        <f>'Oversigt anlægsaktiv'!F631</f>
        <v>91302 Grafisk Center</v>
      </c>
      <c r="G631" t="str">
        <f>'Oversigt anlægsaktiv'!G631</f>
        <v>Campusvej 55, 5230 Odense M</v>
      </c>
      <c r="H631" t="str">
        <f>'Oversigt anlægsaktiv'!H631</f>
        <v>V3-604a-0</v>
      </c>
      <c r="I631" t="str">
        <f>'Oversigt anlægsaktiv'!I631</f>
        <v>Komfi</v>
      </c>
      <c r="J631" t="str">
        <f>'Oversigt anlægsaktiv'!J631</f>
        <v>Amiga 36 A</v>
      </c>
      <c r="K631" t="str">
        <f>'Oversigt anlægsaktiv'!K631</f>
        <v>3AMA070</v>
      </c>
      <c r="L631" s="312">
        <f>'Oversigt anlægsaktiv'!L631</f>
        <v>41456</v>
      </c>
      <c r="M631" s="56">
        <f>'Oversigt anlægsaktiv'!M631</f>
        <v>182500</v>
      </c>
      <c r="N631" s="56">
        <f>'Oversigt anlægsaktiv'!N631</f>
        <v>0</v>
      </c>
      <c r="O631" s="322" t="str">
        <f t="shared" si="27"/>
        <v>54234</v>
      </c>
      <c r="P631" s="322">
        <f t="shared" si="28"/>
        <v>0</v>
      </c>
      <c r="Q631" s="337" t="str">
        <f t="shared" si="29"/>
        <v>5</v>
      </c>
    </row>
    <row r="632" spans="1:17" x14ac:dyDescent="0.35">
      <c r="A632" s="320" t="str">
        <f>'Oversigt anlægsaktiv'!A632</f>
        <v>54235</v>
      </c>
      <c r="B632" t="str">
        <f>'Oversigt anlægsaktiv'!B632</f>
        <v>Bevægelsesanalyseudstyr</v>
      </c>
      <c r="C632" t="str">
        <f>'Oversigt anlægsaktiv'!C632</f>
        <v>-</v>
      </c>
      <c r="D632" t="str">
        <f>'Oversigt anlægsaktiv'!D632</f>
        <v>Henrik Baare Olsen</v>
      </c>
      <c r="E632" t="str">
        <f>'Oversigt anlægsaktiv'!E632</f>
        <v>10 ÅR</v>
      </c>
      <c r="F632" t="str">
        <f>'Oversigt anlægsaktiv'!F632</f>
        <v>15400 Institut for Idræt og Biomekanik</v>
      </c>
      <c r="G632" t="str">
        <f>'Oversigt anlægsaktiv'!G632</f>
        <v>Campusvej 55, 5230 Odense M</v>
      </c>
      <c r="H632" t="str">
        <f>'Oversigt anlægsaktiv'!H632</f>
        <v>Ø28-204a-1</v>
      </c>
      <c r="I632" t="str">
        <f>'Oversigt anlægsaktiv'!I632</f>
        <v>Vicon</v>
      </c>
      <c r="J632" t="str">
        <f>'Oversigt anlægsaktiv'!J632</f>
        <v>-</v>
      </c>
      <c r="K632" t="str">
        <f>'Oversigt anlægsaktiv'!K632</f>
        <v>-</v>
      </c>
      <c r="L632" s="312">
        <f>'Oversigt anlægsaktiv'!L632</f>
        <v>41548</v>
      </c>
      <c r="M632" s="56">
        <f>'Oversigt anlægsaktiv'!M632</f>
        <v>2095308</v>
      </c>
      <c r="N632" s="56">
        <f>'Oversigt anlægsaktiv'!N632</f>
        <v>0</v>
      </c>
      <c r="O632" s="322" t="str">
        <f t="shared" si="27"/>
        <v>54235</v>
      </c>
      <c r="P632" s="322">
        <f t="shared" si="28"/>
        <v>0</v>
      </c>
      <c r="Q632" s="337" t="str">
        <f t="shared" si="29"/>
        <v>10</v>
      </c>
    </row>
    <row r="633" spans="1:17" x14ac:dyDescent="0.35">
      <c r="A633" s="320" t="str">
        <f>'Oversigt anlægsaktiv'!A633</f>
        <v>54237</v>
      </c>
      <c r="B633" t="str">
        <f>'Oversigt anlægsaktiv'!B633</f>
        <v>Gaskromatograf(GC-3)</v>
      </c>
      <c r="C633" t="str">
        <f>'Oversigt anlægsaktiv'!C633</f>
        <v>60412</v>
      </c>
      <c r="D633" t="str">
        <f>'Oversigt anlægsaktiv'!D633</f>
        <v>Lars Duelund</v>
      </c>
      <c r="E633" t="str">
        <f>'Oversigt anlægsaktiv'!E633</f>
        <v>10 ÅR</v>
      </c>
      <c r="F633" t="str">
        <f>'Oversigt anlægsaktiv'!F633</f>
        <v>42002 SDU Chemical Engineering</v>
      </c>
      <c r="G633" t="str">
        <f>'Oversigt anlægsaktiv'!G633</f>
        <v>Campusvej 55, 5230 Odense M</v>
      </c>
      <c r="H633" t="str">
        <f>'Oversigt anlægsaktiv'!H633</f>
        <v>Ø31-511-1</v>
      </c>
      <c r="I633" t="str">
        <f>'Oversigt anlægsaktiv'!I633</f>
        <v>Agilent Technologies</v>
      </c>
      <c r="J633" t="str">
        <f>'Oversigt anlægsaktiv'!J633</f>
        <v>7890B</v>
      </c>
      <c r="K633" t="str">
        <f>'Oversigt anlægsaktiv'!K633</f>
        <v>CN13363076</v>
      </c>
      <c r="L633" s="312">
        <f>'Oversigt anlægsaktiv'!L633</f>
        <v>41548</v>
      </c>
      <c r="M633" s="56">
        <f>'Oversigt anlægsaktiv'!M633</f>
        <v>166158.09</v>
      </c>
      <c r="N633" s="56">
        <f>'Oversigt anlægsaktiv'!N633</f>
        <v>0</v>
      </c>
      <c r="O633" s="322" t="str">
        <f t="shared" si="27"/>
        <v>54237</v>
      </c>
      <c r="P633" s="322">
        <f t="shared" si="28"/>
        <v>1</v>
      </c>
      <c r="Q633" s="337" t="str">
        <f t="shared" si="29"/>
        <v>10</v>
      </c>
    </row>
    <row r="634" spans="1:17" x14ac:dyDescent="0.35">
      <c r="A634" s="320" t="str">
        <f>'Oversigt anlægsaktiv'!A634</f>
        <v>54238</v>
      </c>
      <c r="B634" t="str">
        <f>'Oversigt anlægsaktiv'!B634</f>
        <v>Robot og controller</v>
      </c>
      <c r="C634" t="str">
        <f>'Oversigt anlægsaktiv'!C634</f>
        <v>-</v>
      </c>
      <c r="D634" t="str">
        <f>'Oversigt anlægsaktiv'!D634</f>
        <v>Karina T. Therkildsen</v>
      </c>
      <c r="E634" t="str">
        <f>'Oversigt anlægsaktiv'!E634</f>
        <v>7 ÅR</v>
      </c>
      <c r="F634" t="str">
        <f>'Oversigt anlægsaktiv'!F634</f>
        <v>41003 SDU Robotics</v>
      </c>
      <c r="G634" t="str">
        <f>'Oversigt anlægsaktiv'!G634</f>
        <v>Campusvej 55, 5230 Odense M</v>
      </c>
      <c r="H634" t="str">
        <f>'Oversigt anlægsaktiv'!H634</f>
        <v>Ø26-605-1</v>
      </c>
      <c r="I634" t="str">
        <f>'Oversigt anlægsaktiv'!I634</f>
        <v>KUKA</v>
      </c>
      <c r="J634" t="str">
        <f>'Oversigt anlægsaktiv'!J634</f>
        <v>KR 120 R2500 Pro, KRC4</v>
      </c>
      <c r="K634" t="str">
        <f>'Oversigt anlægsaktiv'!K634</f>
        <v>617497 og204146</v>
      </c>
      <c r="L634" s="312">
        <f>'Oversigt anlægsaktiv'!L634</f>
        <v>41522</v>
      </c>
      <c r="M634" s="56">
        <f>'Oversigt anlægsaktiv'!M634</f>
        <v>171538.6</v>
      </c>
      <c r="N634" s="56">
        <f>'Oversigt anlægsaktiv'!N634</f>
        <v>0</v>
      </c>
      <c r="O634" s="322" t="str">
        <f t="shared" si="27"/>
        <v>54238</v>
      </c>
      <c r="P634" s="322">
        <f t="shared" si="28"/>
        <v>0</v>
      </c>
      <c r="Q634" s="337" t="str">
        <f t="shared" si="29"/>
        <v>7</v>
      </c>
    </row>
    <row r="635" spans="1:17" x14ac:dyDescent="0.35">
      <c r="A635" s="320" t="str">
        <f>'Oversigt anlægsaktiv'!A635</f>
        <v>54239</v>
      </c>
      <c r="B635" t="str">
        <f>'Oversigt anlægsaktiv'!B635</f>
        <v>Etablering af 2 nye U-lokaler ved kantinen</v>
      </c>
      <c r="C635" t="str">
        <f>'Oversigt anlægsaktiv'!C635</f>
        <v>-</v>
      </c>
      <c r="D635" t="str">
        <f>'Oversigt anlægsaktiv'!D635</f>
        <v>Thomas Kromann Jacobsen</v>
      </c>
      <c r="E635" t="str">
        <f>'Oversigt anlægsaktiv'!E635</f>
        <v>10 ÅR</v>
      </c>
      <c r="F635" t="str">
        <f>'Oversigt anlægsaktiv'!F635</f>
        <v>87000 Fælles husleje</v>
      </c>
      <c r="G635" t="str">
        <f>'Oversigt anlægsaktiv'!G635</f>
        <v>Campusvej 55, 5230 Odense M</v>
      </c>
      <c r="H635" t="str">
        <f>'Oversigt anlægsaktiv'!H635</f>
        <v>Byggeafsnit 25 ved kantine 4</v>
      </c>
      <c r="I635" t="str">
        <f>'Oversigt anlægsaktiv'!I635</f>
        <v>Diverse håndværkere</v>
      </c>
      <c r="J635" t="str">
        <f>'Oversigt anlægsaktiv'!J635</f>
        <v>Flere</v>
      </c>
      <c r="K635" t="str">
        <f>'Oversigt anlægsaktiv'!K635</f>
        <v>-</v>
      </c>
      <c r="L635" s="312">
        <f>'Oversigt anlægsaktiv'!L635</f>
        <v>41518</v>
      </c>
      <c r="M635" s="56">
        <f>'Oversigt anlægsaktiv'!M635</f>
        <v>324181.36</v>
      </c>
      <c r="N635" s="56">
        <f>'Oversigt anlægsaktiv'!N635</f>
        <v>0</v>
      </c>
      <c r="O635" s="322" t="str">
        <f t="shared" si="27"/>
        <v>54239</v>
      </c>
      <c r="P635" s="322">
        <f t="shared" si="28"/>
        <v>0</v>
      </c>
      <c r="Q635" s="337" t="str">
        <f t="shared" si="29"/>
        <v>10</v>
      </c>
    </row>
    <row r="636" spans="1:17" x14ac:dyDescent="0.35">
      <c r="A636" s="320" t="str">
        <f>'Oversigt anlægsaktiv'!A636</f>
        <v>54240</v>
      </c>
      <c r="B636" t="str">
        <f>'Oversigt anlægsaktiv'!B636</f>
        <v>Renovering af udlevering i kantine 4</v>
      </c>
      <c r="C636" t="str">
        <f>'Oversigt anlægsaktiv'!C636</f>
        <v>-</v>
      </c>
      <c r="D636" t="str">
        <f>'Oversigt anlægsaktiv'!D636</f>
        <v>Thomas Kromann Jacobsen</v>
      </c>
      <c r="E636" t="str">
        <f>'Oversigt anlægsaktiv'!E636</f>
        <v>10 ÅR</v>
      </c>
      <c r="F636" t="str">
        <f>'Oversigt anlægsaktiv'!F636</f>
        <v>87000 Fælles husleje</v>
      </c>
      <c r="G636" t="str">
        <f>'Oversigt anlægsaktiv'!G636</f>
        <v>Campusvej 55, 5230 Odense M</v>
      </c>
      <c r="H636" t="str">
        <f>'Oversigt anlægsaktiv'!H636</f>
        <v>Byggeafsnit 25 ved kantinen</v>
      </c>
      <c r="I636" t="str">
        <f>'Oversigt anlægsaktiv'!I636</f>
        <v>Flere</v>
      </c>
      <c r="J636" t="str">
        <f>'Oversigt anlægsaktiv'!J636</f>
        <v>Flere</v>
      </c>
      <c r="K636" t="str">
        <f>'Oversigt anlægsaktiv'!K636</f>
        <v>Flere</v>
      </c>
      <c r="L636" s="312">
        <f>'Oversigt anlægsaktiv'!L636</f>
        <v>41518</v>
      </c>
      <c r="M636" s="56">
        <f>'Oversigt anlægsaktiv'!M636</f>
        <v>1117165.93</v>
      </c>
      <c r="N636" s="56">
        <f>'Oversigt anlægsaktiv'!N636</f>
        <v>0</v>
      </c>
      <c r="O636" s="322" t="str">
        <f t="shared" si="27"/>
        <v>54240</v>
      </c>
      <c r="P636" s="322">
        <f t="shared" si="28"/>
        <v>0</v>
      </c>
      <c r="Q636" s="337" t="str">
        <f t="shared" si="29"/>
        <v>10</v>
      </c>
    </row>
    <row r="637" spans="1:17" x14ac:dyDescent="0.35">
      <c r="A637" s="320" t="str">
        <f>'Oversigt anlægsaktiv'!A637</f>
        <v>54241</v>
      </c>
      <c r="B637" t="str">
        <f>'Oversigt anlægsaktiv'!B637</f>
        <v>U-lokaler ændret til kantine/spisearealer</v>
      </c>
      <c r="C637" t="str">
        <f>'Oversigt anlægsaktiv'!C637</f>
        <v>-</v>
      </c>
      <c r="D637" t="str">
        <f>'Oversigt anlægsaktiv'!D637</f>
        <v>Thomas Kromann Jacobsen</v>
      </c>
      <c r="E637" t="str">
        <f>'Oversigt anlægsaktiv'!E637</f>
        <v>10 ÅR</v>
      </c>
      <c r="F637" t="str">
        <f>'Oversigt anlægsaktiv'!F637</f>
        <v>87000 Fælles husleje</v>
      </c>
      <c r="G637" t="str">
        <f>'Oversigt anlægsaktiv'!G637</f>
        <v>Campusvej 55, 5230 Odense M</v>
      </c>
      <c r="H637" t="str">
        <f>'Oversigt anlægsaktiv'!H637</f>
        <v>Afsnit 25 ved kantinen</v>
      </c>
      <c r="I637" t="str">
        <f>'Oversigt anlægsaktiv'!I637</f>
        <v>-</v>
      </c>
      <c r="J637" t="str">
        <f>'Oversigt anlægsaktiv'!J637</f>
        <v>Diverse</v>
      </c>
      <c r="K637" t="str">
        <f>'Oversigt anlægsaktiv'!K637</f>
        <v>-</v>
      </c>
      <c r="L637" s="312">
        <f>'Oversigt anlægsaktiv'!L637</f>
        <v>41518</v>
      </c>
      <c r="M637" s="56">
        <f>'Oversigt anlægsaktiv'!M637</f>
        <v>609153.6</v>
      </c>
      <c r="N637" s="56">
        <f>'Oversigt anlægsaktiv'!N637</f>
        <v>0</v>
      </c>
      <c r="O637" s="322" t="str">
        <f t="shared" si="27"/>
        <v>54241</v>
      </c>
      <c r="P637" s="322">
        <f t="shared" si="28"/>
        <v>0</v>
      </c>
      <c r="Q637" s="337" t="str">
        <f t="shared" si="29"/>
        <v>10</v>
      </c>
    </row>
    <row r="638" spans="1:17" x14ac:dyDescent="0.35">
      <c r="A638" s="320" t="str">
        <f>'Oversigt anlægsaktiv'!A638</f>
        <v>54244</v>
      </c>
      <c r="B638" t="str">
        <f>'Oversigt anlægsaktiv'!B638</f>
        <v>FlexiChef Team</v>
      </c>
      <c r="C638" t="str">
        <f>'Oversigt anlægsaktiv'!C638</f>
        <v>-</v>
      </c>
      <c r="D638" t="str">
        <f>'Oversigt anlægsaktiv'!D638</f>
        <v>Lars Tiedemann</v>
      </c>
      <c r="E638" t="str">
        <f>'Oversigt anlægsaktiv'!E638</f>
        <v>10 ÅR</v>
      </c>
      <c r="F638" t="str">
        <f>'Oversigt anlægsaktiv'!F638</f>
        <v>90400 Teknisk Service</v>
      </c>
      <c r="G638" t="str">
        <f>'Oversigt anlægsaktiv'!G638</f>
        <v>Campusvej 55, 5230 Odense M</v>
      </c>
      <c r="H638" t="str">
        <f>'Oversigt anlægsaktiv'!H638</f>
        <v>Kantine 4</v>
      </c>
      <c r="I638" t="str">
        <f>'Oversigt anlægsaktiv'!I638</f>
        <v>KEN storkøkken</v>
      </c>
      <c r="J638" t="str">
        <f>'Oversigt anlægsaktiv'!J638</f>
        <v>-</v>
      </c>
      <c r="K638" t="str">
        <f>'Oversigt anlægsaktiv'!K638</f>
        <v>-</v>
      </c>
      <c r="L638" s="312">
        <f>'Oversigt anlægsaktiv'!L638</f>
        <v>41518</v>
      </c>
      <c r="M638" s="56">
        <f>'Oversigt anlægsaktiv'!M638</f>
        <v>374000</v>
      </c>
      <c r="N638" s="56">
        <f>'Oversigt anlægsaktiv'!N638</f>
        <v>0</v>
      </c>
      <c r="O638" s="322" t="str">
        <f t="shared" si="27"/>
        <v>54244</v>
      </c>
      <c r="P638" s="322">
        <f t="shared" si="28"/>
        <v>0</v>
      </c>
      <c r="Q638" s="337" t="str">
        <f t="shared" si="29"/>
        <v>10</v>
      </c>
    </row>
    <row r="639" spans="1:17" x14ac:dyDescent="0.35">
      <c r="A639" s="320" t="str">
        <f>'Oversigt anlægsaktiv'!A639</f>
        <v>54245</v>
      </c>
      <c r="B639" t="str">
        <f>'Oversigt anlægsaktiv'!B639</f>
        <v>Kølekompresser</v>
      </c>
      <c r="C639" t="str">
        <f>'Oversigt anlægsaktiv'!C639</f>
        <v>-</v>
      </c>
      <c r="D639" t="str">
        <f>'Oversigt anlægsaktiv'!D639</f>
        <v>Lars Tiedemann</v>
      </c>
      <c r="E639" t="str">
        <f>'Oversigt anlægsaktiv'!E639</f>
        <v>10 ÅR</v>
      </c>
      <c r="F639" t="str">
        <f>'Oversigt anlægsaktiv'!F639</f>
        <v>90400 Teknisk Service</v>
      </c>
      <c r="G639" t="str">
        <f>'Oversigt anlægsaktiv'!G639</f>
        <v>Campusvej 55, 5230 Odense M</v>
      </c>
      <c r="H639" t="str">
        <f>'Oversigt anlægsaktiv'!H639</f>
        <v>Kantine 4</v>
      </c>
      <c r="I639" t="str">
        <f>'Oversigt anlægsaktiv'!I639</f>
        <v>KEN storkøkken</v>
      </c>
      <c r="J639" t="str">
        <f>'Oversigt anlægsaktiv'!J639</f>
        <v>-</v>
      </c>
      <c r="K639" t="str">
        <f>'Oversigt anlægsaktiv'!K639</f>
        <v>-</v>
      </c>
      <c r="L639" s="312">
        <f>'Oversigt anlægsaktiv'!L639</f>
        <v>41518</v>
      </c>
      <c r="M639" s="56">
        <f>'Oversigt anlægsaktiv'!M639</f>
        <v>113855</v>
      </c>
      <c r="N639" s="56">
        <f>'Oversigt anlægsaktiv'!N639</f>
        <v>0</v>
      </c>
      <c r="O639" s="322" t="str">
        <f t="shared" si="27"/>
        <v>54245</v>
      </c>
      <c r="P639" s="322">
        <f t="shared" si="28"/>
        <v>0</v>
      </c>
      <c r="Q639" s="337" t="str">
        <f t="shared" si="29"/>
        <v>10</v>
      </c>
    </row>
    <row r="640" spans="1:17" x14ac:dyDescent="0.35">
      <c r="A640" s="320" t="str">
        <f>'Oversigt anlægsaktiv'!A640</f>
        <v>54246</v>
      </c>
      <c r="B640" t="str">
        <f>'Oversigt anlægsaktiv'!B640</f>
        <v>Kølekompressor</v>
      </c>
      <c r="C640" t="str">
        <f>'Oversigt anlægsaktiv'!C640</f>
        <v>-</v>
      </c>
      <c r="D640" t="str">
        <f>'Oversigt anlægsaktiv'!D640</f>
        <v>Lars Tiedemann</v>
      </c>
      <c r="E640" t="str">
        <f>'Oversigt anlægsaktiv'!E640</f>
        <v>10 ÅR</v>
      </c>
      <c r="F640" t="str">
        <f>'Oversigt anlægsaktiv'!F640</f>
        <v>90400 Teknisk Service</v>
      </c>
      <c r="G640" t="str">
        <f>'Oversigt anlægsaktiv'!G640</f>
        <v>Campusvej 55, 5230 Odense M</v>
      </c>
      <c r="H640" t="str">
        <f>'Oversigt anlægsaktiv'!H640</f>
        <v>Kantine 4</v>
      </c>
      <c r="I640" t="str">
        <f>'Oversigt anlægsaktiv'!I640</f>
        <v>KEN storkøkken</v>
      </c>
      <c r="J640" t="str">
        <f>'Oversigt anlægsaktiv'!J640</f>
        <v>-</v>
      </c>
      <c r="K640" t="str">
        <f>'Oversigt anlægsaktiv'!K640</f>
        <v>-</v>
      </c>
      <c r="L640" s="312">
        <f>'Oversigt anlægsaktiv'!L640</f>
        <v>41518</v>
      </c>
      <c r="M640" s="56">
        <f>'Oversigt anlægsaktiv'!M640</f>
        <v>113855</v>
      </c>
      <c r="N640" s="56">
        <f>'Oversigt anlægsaktiv'!N640</f>
        <v>0</v>
      </c>
      <c r="O640" s="322" t="str">
        <f t="shared" si="27"/>
        <v>54246</v>
      </c>
      <c r="P640" s="322">
        <f t="shared" si="28"/>
        <v>0</v>
      </c>
      <c r="Q640" s="337" t="str">
        <f t="shared" si="29"/>
        <v>10</v>
      </c>
    </row>
    <row r="641" spans="1:17" x14ac:dyDescent="0.35">
      <c r="A641" s="320" t="str">
        <f>'Oversigt anlægsaktiv'!A641</f>
        <v>54247</v>
      </c>
      <c r="B641" t="str">
        <f>'Oversigt anlægsaktiv'!B641</f>
        <v>Renorvering af Produktionskøkken/gårdhave</v>
      </c>
      <c r="C641" t="str">
        <f>'Oversigt anlægsaktiv'!C641</f>
        <v>-</v>
      </c>
      <c r="D641" t="str">
        <f>'Oversigt anlægsaktiv'!D641</f>
        <v>Thomas Kromann Jacobsen</v>
      </c>
      <c r="E641" t="str">
        <f>'Oversigt anlægsaktiv'!E641</f>
        <v>10 ÅR</v>
      </c>
      <c r="F641" t="str">
        <f>'Oversigt anlægsaktiv'!F641</f>
        <v>87000 Fælles husleje</v>
      </c>
      <c r="G641" t="str">
        <f>'Oversigt anlægsaktiv'!G641</f>
        <v>Campusvej 55, 5230 Odense M</v>
      </c>
      <c r="H641" t="str">
        <f>'Oversigt anlægsaktiv'!H641</f>
        <v>Kantine 4 - Køkken</v>
      </c>
      <c r="I641" t="str">
        <f>'Oversigt anlægsaktiv'!I641</f>
        <v>Diverse håndværkere</v>
      </c>
      <c r="J641" t="str">
        <f>'Oversigt anlægsaktiv'!J641</f>
        <v>-</v>
      </c>
      <c r="K641" t="str">
        <f>'Oversigt anlægsaktiv'!K641</f>
        <v>-</v>
      </c>
      <c r="L641" s="312">
        <f>'Oversigt anlægsaktiv'!L641</f>
        <v>41518</v>
      </c>
      <c r="M641" s="56">
        <f>'Oversigt anlægsaktiv'!M641</f>
        <v>2308789.06</v>
      </c>
      <c r="N641" s="56">
        <f>'Oversigt anlægsaktiv'!N641</f>
        <v>0</v>
      </c>
      <c r="O641" s="322" t="str">
        <f t="shared" si="27"/>
        <v>54247</v>
      </c>
      <c r="P641" s="322">
        <f t="shared" si="28"/>
        <v>0</v>
      </c>
      <c r="Q641" s="337" t="str">
        <f t="shared" si="29"/>
        <v>10</v>
      </c>
    </row>
    <row r="642" spans="1:17" x14ac:dyDescent="0.35">
      <c r="A642" s="320" t="str">
        <f>'Oversigt anlægsaktiv'!A642</f>
        <v>54249</v>
      </c>
      <c r="B642" t="str">
        <f>'Oversigt anlægsaktiv'!B642</f>
        <v>Ultralydsscanner</v>
      </c>
      <c r="C642" t="str">
        <f>'Oversigt anlægsaktiv'!C642</f>
        <v>-</v>
      </c>
      <c r="D642" t="str">
        <f>'Oversigt anlægsaktiv'!D642</f>
        <v>Henrik Baare Olsen</v>
      </c>
      <c r="E642" t="str">
        <f>'Oversigt anlægsaktiv'!E642</f>
        <v>7 ÅR</v>
      </c>
      <c r="F642" t="str">
        <f>'Oversigt anlægsaktiv'!F642</f>
        <v>15400 Institut for Idræt og Biomekanik</v>
      </c>
      <c r="G642" t="str">
        <f>'Oversigt anlægsaktiv'!G642</f>
        <v>Campusvej 55, 5230 Odense M</v>
      </c>
      <c r="H642" t="str">
        <f>'Oversigt anlægsaktiv'!H642</f>
        <v>Ø33-204a-2 Træningssal</v>
      </c>
      <c r="I642" t="str">
        <f>'Oversigt anlægsaktiv'!I642</f>
        <v>GE</v>
      </c>
      <c r="J642" t="str">
        <f>'Oversigt anlægsaktiv'!J642</f>
        <v>LOGIQ S7 Expert UL</v>
      </c>
      <c r="K642" t="str">
        <f>'Oversigt anlægsaktiv'!K642</f>
        <v>DKI256US03</v>
      </c>
      <c r="L642" s="312">
        <f>'Oversigt anlægsaktiv'!L642</f>
        <v>41518</v>
      </c>
      <c r="M642" s="56">
        <f>'Oversigt anlægsaktiv'!M642</f>
        <v>696000</v>
      </c>
      <c r="N642" s="56">
        <f>'Oversigt anlægsaktiv'!N642</f>
        <v>0</v>
      </c>
      <c r="O642" s="322" t="str">
        <f t="shared" si="27"/>
        <v>54249</v>
      </c>
      <c r="P642" s="322">
        <f t="shared" si="28"/>
        <v>0</v>
      </c>
      <c r="Q642" s="337" t="str">
        <f t="shared" si="29"/>
        <v>7</v>
      </c>
    </row>
    <row r="643" spans="1:17" x14ac:dyDescent="0.35">
      <c r="A643" s="320" t="str">
        <f>'Oversigt anlægsaktiv'!A643</f>
        <v>54251</v>
      </c>
      <c r="B643" t="str">
        <f>'Oversigt anlægsaktiv'!B643</f>
        <v>Mikroskop</v>
      </c>
      <c r="C643" t="str">
        <f>'Oversigt anlægsaktiv'!C643</f>
        <v>-</v>
      </c>
      <c r="D643" t="str">
        <f>'Oversigt anlægsaktiv'!D643</f>
        <v>Coen P. H. Elemans</v>
      </c>
      <c r="E643" t="str">
        <f>'Oversigt anlægsaktiv'!E643</f>
        <v>5 ÅR</v>
      </c>
      <c r="F643" t="str">
        <f>'Oversigt anlægsaktiv'!F643</f>
        <v>30607 Lyd og Adfærd</v>
      </c>
      <c r="G643" t="str">
        <f>'Oversigt anlægsaktiv'!G643</f>
        <v>Campusvej 55, 5230 Odense M</v>
      </c>
      <c r="H643" t="str">
        <f>'Oversigt anlægsaktiv'!H643</f>
        <v>V9-410a-1</v>
      </c>
      <c r="I643" t="str">
        <f>'Oversigt anlægsaktiv'!I643</f>
        <v>DFA A/S</v>
      </c>
      <c r="J643" t="str">
        <f>'Oversigt anlægsaktiv'!J643</f>
        <v>MEA53100</v>
      </c>
      <c r="K643" t="str">
        <f>'Oversigt anlægsaktiv'!K643</f>
        <v>651038</v>
      </c>
      <c r="L643" s="312">
        <f>'Oversigt anlægsaktiv'!L643</f>
        <v>41603</v>
      </c>
      <c r="M643" s="56">
        <f>'Oversigt anlægsaktiv'!M643</f>
        <v>690296.41</v>
      </c>
      <c r="N643" s="56">
        <f>'Oversigt anlægsaktiv'!N643</f>
        <v>0</v>
      </c>
      <c r="O643" s="322" t="str">
        <f t="shared" si="27"/>
        <v>54251</v>
      </c>
      <c r="P643" s="322">
        <f t="shared" si="28"/>
        <v>0</v>
      </c>
      <c r="Q643" s="337" t="str">
        <f t="shared" si="29"/>
        <v>5</v>
      </c>
    </row>
    <row r="644" spans="1:17" x14ac:dyDescent="0.35">
      <c r="A644" s="320" t="str">
        <f>'Oversigt anlægsaktiv'!A644</f>
        <v>54252</v>
      </c>
      <c r="B644" t="str">
        <f>'Oversigt anlægsaktiv'!B644</f>
        <v>Model cnc fræser</v>
      </c>
      <c r="C644" t="str">
        <f>'Oversigt anlægsaktiv'!C644</f>
        <v>-</v>
      </c>
      <c r="D644" t="str">
        <f>'Oversigt anlægsaktiv'!D644</f>
        <v>Ardeshir Talaei</v>
      </c>
      <c r="E644" t="str">
        <f>'Oversigt anlægsaktiv'!E644</f>
        <v>10 ÅR</v>
      </c>
      <c r="F644" t="str">
        <f>'Oversigt anlægsaktiv'!F644</f>
        <v>43009 SDU CREATE</v>
      </c>
      <c r="G644" t="str">
        <f>'Oversigt anlægsaktiv'!G644</f>
        <v>Campusvej 55, 5230 Odense M</v>
      </c>
      <c r="H644" t="str">
        <f>'Oversigt anlægsaktiv'!H644</f>
        <v>Ø33-604-1</v>
      </c>
      <c r="I644" t="str">
        <f>'Oversigt anlægsaktiv'!I644</f>
        <v>Imes-icore</v>
      </c>
      <c r="J644" t="str">
        <f>'Oversigt anlægsaktiv'!J644</f>
        <v>475153 53655</v>
      </c>
      <c r="K644" t="str">
        <f>'Oversigt anlægsaktiv'!K644</f>
        <v>524175/1</v>
      </c>
      <c r="L644" s="312">
        <f>'Oversigt anlægsaktiv'!L644</f>
        <v>41852</v>
      </c>
      <c r="M644" s="56">
        <f>'Oversigt anlægsaktiv'!M644</f>
        <v>165304.79999999999</v>
      </c>
      <c r="N644" s="56">
        <f>'Oversigt anlægsaktiv'!N644</f>
        <v>0</v>
      </c>
      <c r="O644" s="322" t="str">
        <f t="shared" si="27"/>
        <v>54252</v>
      </c>
      <c r="P644" s="322">
        <f t="shared" si="28"/>
        <v>0</v>
      </c>
      <c r="Q644" s="337" t="str">
        <f t="shared" si="29"/>
        <v>10</v>
      </c>
    </row>
    <row r="645" spans="1:17" x14ac:dyDescent="0.35">
      <c r="A645" s="320" t="str">
        <f>'Oversigt anlægsaktiv'!A645</f>
        <v>54254</v>
      </c>
      <c r="B645" t="str">
        <f>'Oversigt anlægsaktiv'!B645</f>
        <v>HPLC</v>
      </c>
      <c r="C645" t="str">
        <f>'Oversigt anlægsaktiv'!C645</f>
        <v>13761</v>
      </c>
      <c r="D645" t="str">
        <f>'Oversigt anlægsaktiv'!D645</f>
        <v>Ole Nørregaard Jensen</v>
      </c>
      <c r="E645" t="str">
        <f>'Oversigt anlægsaktiv'!E645</f>
        <v>7 ÅR</v>
      </c>
      <c r="F645" t="str">
        <f>'Oversigt anlægsaktiv'!F645</f>
        <v>31000 Institut for Biokemi og Molekylær Biologi</v>
      </c>
      <c r="G645" t="str">
        <f>'Oversigt anlægsaktiv'!G645</f>
        <v>Campusvej 55, 5230 Odense M</v>
      </c>
      <c r="H645" t="str">
        <f>'Oversigt anlægsaktiv'!H645</f>
        <v>PRG</v>
      </c>
      <c r="I645" t="str">
        <f>'Oversigt anlægsaktiv'!I645</f>
        <v>Thermo</v>
      </c>
      <c r="J645" t="str">
        <f>'Oversigt anlægsaktiv'!J645</f>
        <v>Dionex (High Ph og LCMS)</v>
      </c>
      <c r="K645" t="str">
        <f>'Oversigt anlægsaktiv'!K645</f>
        <v>S/N 8077988,8080403,8080237</v>
      </c>
      <c r="L645" s="312">
        <f>'Oversigt anlægsaktiv'!L645</f>
        <v>41609</v>
      </c>
      <c r="M645" s="56">
        <f>'Oversigt anlægsaktiv'!M645</f>
        <v>368050</v>
      </c>
      <c r="N645" s="56">
        <f>'Oversigt anlægsaktiv'!N645</f>
        <v>0</v>
      </c>
      <c r="O645" s="322" t="str">
        <f t="shared" si="27"/>
        <v>54254</v>
      </c>
      <c r="P645" s="322">
        <f t="shared" si="28"/>
        <v>1</v>
      </c>
      <c r="Q645" s="337" t="str">
        <f t="shared" si="29"/>
        <v>7</v>
      </c>
    </row>
    <row r="646" spans="1:17" x14ac:dyDescent="0.35">
      <c r="A646" s="320" t="str">
        <f>'Oversigt anlægsaktiv'!A646</f>
        <v>54255</v>
      </c>
      <c r="B646" t="str">
        <f>'Oversigt anlægsaktiv'!B646</f>
        <v>HPLC system</v>
      </c>
      <c r="C646" t="str">
        <f>'Oversigt anlægsaktiv'!C646</f>
        <v>13761</v>
      </c>
      <c r="D646" t="str">
        <f>'Oversigt anlægsaktiv'!D646</f>
        <v>Christer Stenby Ejsing</v>
      </c>
      <c r="E646" t="str">
        <f>'Oversigt anlægsaktiv'!E646</f>
        <v>7 ÅR</v>
      </c>
      <c r="F646" t="str">
        <f>'Oversigt anlægsaktiv'!F646</f>
        <v>31000 Institut for Biokemi og Molekylær Biologi</v>
      </c>
      <c r="G646" t="str">
        <f>'Oversigt anlægsaktiv'!G646</f>
        <v>Campusvej 55, 5230 Odense M</v>
      </c>
      <c r="H646" t="str">
        <f>'Oversigt anlægsaktiv'!H646</f>
        <v>LIPID-MS: CSE LAB: V10-508B-1</v>
      </c>
      <c r="I646" t="str">
        <f>'Oversigt anlægsaktiv'!I646</f>
        <v>Thermo</v>
      </c>
      <c r="J646" t="str">
        <f>'Oversigt anlægsaktiv'!J646</f>
        <v>Ultimate 3000</v>
      </c>
      <c r="K646" t="str">
        <f>'Oversigt anlægsaktiv'!K646</f>
        <v>S/N 7247672,8079350,8079903,8080064</v>
      </c>
      <c r="L646" s="312">
        <f>'Oversigt anlægsaktiv'!L646</f>
        <v>41640</v>
      </c>
      <c r="M646" s="56">
        <f>'Oversigt anlægsaktiv'!M646</f>
        <v>425610</v>
      </c>
      <c r="N646" s="56">
        <f>'Oversigt anlægsaktiv'!N646</f>
        <v>0</v>
      </c>
      <c r="O646" s="322" t="str">
        <f t="shared" si="27"/>
        <v>54255</v>
      </c>
      <c r="P646" s="322">
        <f t="shared" si="28"/>
        <v>1</v>
      </c>
      <c r="Q646" s="337" t="str">
        <f t="shared" si="29"/>
        <v>7</v>
      </c>
    </row>
    <row r="647" spans="1:17" x14ac:dyDescent="0.35">
      <c r="A647" s="320" t="str">
        <f>'Oversigt anlægsaktiv'!A647</f>
        <v>54257</v>
      </c>
      <c r="B647" t="str">
        <f>'Oversigt anlægsaktiv'!B647</f>
        <v>Elzone apparat incl. computer og printer</v>
      </c>
      <c r="C647" t="str">
        <f>'Oversigt anlægsaktiv'!C647</f>
        <v>13546</v>
      </c>
      <c r="D647" t="str">
        <f>'Oversigt anlægsaktiv'!D647</f>
        <v>Magnus Wahlberg</v>
      </c>
      <c r="E647" t="str">
        <f>'Oversigt anlægsaktiv'!E647</f>
        <v>5 ÅR</v>
      </c>
      <c r="F647" t="str">
        <f>'Oversigt anlægsaktiv'!F647</f>
        <v>30600 Biologisk Institut</v>
      </c>
      <c r="G647" t="str">
        <f>'Oversigt anlægsaktiv'!G647</f>
        <v>Hindsholmvej 11, 5300 Kerteminde</v>
      </c>
      <c r="H647" t="str">
        <f>'Oversigt anlægsaktiv'!H647</f>
        <v>Hindsholmvej - laboratoriet</v>
      </c>
      <c r="I647" t="str">
        <f>'Oversigt anlægsaktiv'!I647</f>
        <v>Micromeritics</v>
      </c>
      <c r="J647" t="str">
        <f>'Oversigt anlægsaktiv'!J647</f>
        <v>II 5390</v>
      </c>
      <c r="K647" t="str">
        <f>'Oversigt anlægsaktiv'!K647</f>
        <v>-</v>
      </c>
      <c r="L647" s="312">
        <f>'Oversigt anlægsaktiv'!L647</f>
        <v>41671</v>
      </c>
      <c r="M647" s="56">
        <f>'Oversigt anlægsaktiv'!M647</f>
        <v>237200</v>
      </c>
      <c r="N647" s="56">
        <f>'Oversigt anlægsaktiv'!N647</f>
        <v>0</v>
      </c>
      <c r="O647" s="322" t="str">
        <f t="shared" si="27"/>
        <v>54257</v>
      </c>
      <c r="P647" s="322">
        <f t="shared" si="28"/>
        <v>1</v>
      </c>
      <c r="Q647" s="337" t="str">
        <f t="shared" si="29"/>
        <v>5</v>
      </c>
    </row>
    <row r="648" spans="1:17" x14ac:dyDescent="0.35">
      <c r="A648" s="320" t="str">
        <f>'Oversigt anlægsaktiv'!A648</f>
        <v>54258</v>
      </c>
      <c r="B648" t="str">
        <f>'Oversigt anlægsaktiv'!B648</f>
        <v>GC-Q-TOF + Q-TOF</v>
      </c>
      <c r="C648" t="str">
        <f>'Oversigt anlægsaktiv'!C648</f>
        <v>13761</v>
      </c>
      <c r="D648" t="str">
        <f>'Oversigt anlægsaktiv'!D648</f>
        <v>Lars Duelund</v>
      </c>
      <c r="E648" t="str">
        <f>'Oversigt anlægsaktiv'!E648</f>
        <v>7 ÅR</v>
      </c>
      <c r="F648" t="str">
        <f>'Oversigt anlægsaktiv'!F648</f>
        <v>42003 SDU Biotechnology</v>
      </c>
      <c r="G648" t="str">
        <f>'Oversigt anlægsaktiv'!G648</f>
        <v>Campusvej 55, 5230 Odense M</v>
      </c>
      <c r="H648" t="str">
        <f>'Oversigt anlægsaktiv'!H648</f>
        <v>Ø32-507-1</v>
      </c>
      <c r="I648" t="str">
        <f>'Oversigt anlægsaktiv'!I648</f>
        <v>Agilent technologies</v>
      </c>
      <c r="J648" t="str">
        <f>'Oversigt anlægsaktiv'!J648</f>
        <v>7890B-7200 + 6530</v>
      </c>
      <c r="K648" t="str">
        <f>'Oversigt anlægsaktiv'!K648</f>
        <v>US1331H202, SG13392003</v>
      </c>
      <c r="L648" s="312">
        <f>'Oversigt anlægsaktiv'!L648</f>
        <v>41654</v>
      </c>
      <c r="M648" s="56">
        <f>'Oversigt anlægsaktiv'!M648</f>
        <v>2476199.3199999998</v>
      </c>
      <c r="N648" s="56">
        <f>'Oversigt anlægsaktiv'!N648</f>
        <v>0</v>
      </c>
      <c r="O648" s="322" t="str">
        <f t="shared" si="27"/>
        <v>54258</v>
      </c>
      <c r="P648" s="322">
        <f t="shared" si="28"/>
        <v>1</v>
      </c>
      <c r="Q648" s="337" t="str">
        <f t="shared" si="29"/>
        <v>7</v>
      </c>
    </row>
    <row r="649" spans="1:17" x14ac:dyDescent="0.35">
      <c r="A649" s="320" t="str">
        <f>'Oversigt anlægsaktiv'!A649</f>
        <v>54259</v>
      </c>
      <c r="B649" t="str">
        <f>'Oversigt anlægsaktiv'!B649</f>
        <v>Måling af protein størrelse</v>
      </c>
      <c r="C649" t="str">
        <f>'Oversigt anlægsaktiv'!C649</f>
        <v>13761</v>
      </c>
      <c r="D649" t="str">
        <f>'Oversigt anlægsaktiv'!D649</f>
        <v>Ole Nørregaard Jensen</v>
      </c>
      <c r="E649" t="str">
        <f>'Oversigt anlægsaktiv'!E649</f>
        <v>7 ÅR</v>
      </c>
      <c r="F649" t="str">
        <f>'Oversigt anlægsaktiv'!F649</f>
        <v>31000 Institut for Biokemi og Molekylær Biologi</v>
      </c>
      <c r="G649" t="str">
        <f>'Oversigt anlægsaktiv'!G649</f>
        <v>Campusvej 55, 5230 Odense M</v>
      </c>
      <c r="H649" t="str">
        <f>'Oversigt anlægsaktiv'!H649</f>
        <v>PRG</v>
      </c>
      <c r="I649" t="str">
        <f>'Oversigt anlægsaktiv'!I649</f>
        <v>Beckman Coulter</v>
      </c>
      <c r="J649" t="str">
        <f>'Oversigt anlægsaktiv'!J649</f>
        <v>Delsa Max Core</v>
      </c>
      <c r="K649" t="str">
        <f>'Oversigt anlægsaktiv'!K649</f>
        <v>3157-DMC</v>
      </c>
      <c r="L649" s="312">
        <f>'Oversigt anlægsaktiv'!L649</f>
        <v>41682</v>
      </c>
      <c r="M649" s="56">
        <f>'Oversigt anlægsaktiv'!M649</f>
        <v>408000</v>
      </c>
      <c r="N649" s="56">
        <f>'Oversigt anlægsaktiv'!N649</f>
        <v>0</v>
      </c>
      <c r="O649" s="322" t="str">
        <f t="shared" si="27"/>
        <v>54259</v>
      </c>
      <c r="P649" s="322">
        <f t="shared" si="28"/>
        <v>1</v>
      </c>
      <c r="Q649" s="337" t="str">
        <f t="shared" si="29"/>
        <v>7</v>
      </c>
    </row>
    <row r="650" spans="1:17" x14ac:dyDescent="0.35">
      <c r="A650" s="320" t="str">
        <f>'Oversigt anlægsaktiv'!A650</f>
        <v>54262</v>
      </c>
      <c r="B650" t="str">
        <f>'Oversigt anlægsaktiv'!B650</f>
        <v>Dexa scanner</v>
      </c>
      <c r="C650" t="str">
        <f>'Oversigt anlægsaktiv'!C650</f>
        <v>-</v>
      </c>
      <c r="D650" t="str">
        <f>'Oversigt anlægsaktiv'!D650</f>
        <v>Chris Christensen</v>
      </c>
      <c r="E650" t="str">
        <f>'Oversigt anlægsaktiv'!E650</f>
        <v>10 ÅR</v>
      </c>
      <c r="F650" t="str">
        <f>'Oversigt anlægsaktiv'!F650</f>
        <v>15400 Institut for Idræt og Biomekanik</v>
      </c>
      <c r="G650" t="str">
        <f>'Oversigt anlægsaktiv'!G650</f>
        <v>Campusvej 55, 5230 Odense M</v>
      </c>
      <c r="H650" t="str">
        <f>'Oversigt anlægsaktiv'!H650</f>
        <v>Ø32-204a-2 (Klinikrum 4)</v>
      </c>
      <c r="I650" t="str">
        <f>'Oversigt anlægsaktiv'!I650</f>
        <v>GE Lunar Prodigy</v>
      </c>
      <c r="J650" t="str">
        <f>'Oversigt anlægsaktiv'!J650</f>
        <v>8743</v>
      </c>
      <c r="K650" t="str">
        <f>'Oversigt anlægsaktiv'!K650</f>
        <v>PA+304147, 80084GA 3041</v>
      </c>
      <c r="L650" s="312">
        <f>'Oversigt anlægsaktiv'!L650</f>
        <v>41653</v>
      </c>
      <c r="M650" s="56">
        <f>'Oversigt anlægsaktiv'!M650</f>
        <v>506503</v>
      </c>
      <c r="N650" s="56">
        <f>'Oversigt anlægsaktiv'!N650</f>
        <v>0</v>
      </c>
      <c r="O650" s="322" t="str">
        <f t="shared" si="27"/>
        <v>54262</v>
      </c>
      <c r="P650" s="322">
        <f t="shared" si="28"/>
        <v>0</v>
      </c>
      <c r="Q650" s="337" t="str">
        <f t="shared" si="29"/>
        <v>10</v>
      </c>
    </row>
    <row r="651" spans="1:17" x14ac:dyDescent="0.35">
      <c r="A651" s="320" t="str">
        <f>'Oversigt anlægsaktiv'!A651</f>
        <v>54263</v>
      </c>
      <c r="B651" t="str">
        <f>'Oversigt anlægsaktiv'!B651</f>
        <v>Dynamisk Lysspredningsapparat</v>
      </c>
      <c r="C651" t="str">
        <f>'Oversigt anlægsaktiv'!C651</f>
        <v>23449+72141</v>
      </c>
      <c r="D651" t="str">
        <f>'Oversigt anlægsaktiv'!D651</f>
        <v>Morten Frendø Ebbesen</v>
      </c>
      <c r="E651" t="str">
        <f>'Oversigt anlægsaktiv'!E651</f>
        <v>10 ÅR</v>
      </c>
      <c r="F651" t="str">
        <f>'Oversigt anlægsaktiv'!F651</f>
        <v>31000 Institut for Biokemi og Molekylær Biologi</v>
      </c>
      <c r="G651" t="str">
        <f>'Oversigt anlægsaktiv'!G651</f>
        <v>Campusvej 55, 5230 Odense M</v>
      </c>
      <c r="H651" t="str">
        <f>'Oversigt anlægsaktiv'!H651</f>
        <v>Ø9-511a-1</v>
      </c>
      <c r="I651" t="str">
        <f>'Oversigt anlægsaktiv'!I651</f>
        <v>Beckman Coulter</v>
      </c>
      <c r="J651" t="str">
        <f>'Oversigt anlægsaktiv'!J651</f>
        <v>Delta Max Pro</v>
      </c>
      <c r="K651" t="str">
        <f>'Oversigt anlægsaktiv'!K651</f>
        <v>3167-DMP</v>
      </c>
      <c r="L651" s="312">
        <f>'Oversigt anlægsaktiv'!L651</f>
        <v>41609</v>
      </c>
      <c r="M651" s="56">
        <f>'Oversigt anlægsaktiv'!M651</f>
        <v>292000</v>
      </c>
      <c r="N651" s="56">
        <f>'Oversigt anlægsaktiv'!N651</f>
        <v>0</v>
      </c>
      <c r="O651" s="322" t="str">
        <f t="shared" ref="O651:O714" si="30">IFERROR(_xlfn.TEXTBEFORE(A651, "-"), A651)</f>
        <v>54263</v>
      </c>
      <c r="P651" s="322">
        <f t="shared" ref="P651:P714" si="31">IF(C651="-",0,1)</f>
        <v>1</v>
      </c>
      <c r="Q651" s="337" t="str">
        <f t="shared" ref="Q651:Q714" si="32">IFERROR(_xlfn.TEXTBEFORE(E651, " "), E651)</f>
        <v>10</v>
      </c>
    </row>
    <row r="652" spans="1:17" x14ac:dyDescent="0.35">
      <c r="A652" s="320" t="str">
        <f>'Oversigt anlægsaktiv'!A652</f>
        <v>54264</v>
      </c>
      <c r="B652" t="str">
        <f>'Oversigt anlægsaktiv'!B652</f>
        <v>Atomic force microscope (AFM)</v>
      </c>
      <c r="C652" t="str">
        <f>'Oversigt anlægsaktiv'!C652</f>
        <v>-</v>
      </c>
      <c r="D652" t="str">
        <f>'Oversigt anlægsaktiv'!D652</f>
        <v>Volodymyr Zenin</v>
      </c>
      <c r="E652" t="str">
        <f>'Oversigt anlægsaktiv'!E652</f>
        <v>5 ÅR</v>
      </c>
      <c r="F652" t="str">
        <f>'Oversigt anlægsaktiv'!F652</f>
        <v>44004 SDU Nano Optics</v>
      </c>
      <c r="G652" t="str">
        <f>'Oversigt anlægsaktiv'!G652</f>
        <v>Campusvej 55, 5230 Odense M</v>
      </c>
      <c r="H652" t="str">
        <f>'Oversigt anlægsaktiv'!H652</f>
        <v>Ø26-511-1</v>
      </c>
      <c r="I652" t="str">
        <f>'Oversigt anlægsaktiv'!I652</f>
        <v>AFM Workshop</v>
      </c>
      <c r="J652" t="str">
        <f>'Oversigt anlægsaktiv'!J652</f>
        <v>TT-AFM (PS 50-50-15)</v>
      </c>
      <c r="K652" t="str">
        <f>'Oversigt anlægsaktiv'!K652</f>
        <v>50-13-081</v>
      </c>
      <c r="L652" s="312">
        <f>'Oversigt anlægsaktiv'!L652</f>
        <v>41645</v>
      </c>
      <c r="M652" s="56">
        <f>'Oversigt anlægsaktiv'!M652</f>
        <v>207703.1</v>
      </c>
      <c r="N652" s="56">
        <f>'Oversigt anlægsaktiv'!N652</f>
        <v>0</v>
      </c>
      <c r="O652" s="322" t="str">
        <f t="shared" si="30"/>
        <v>54264</v>
      </c>
      <c r="P652" s="322">
        <f t="shared" si="31"/>
        <v>0</v>
      </c>
      <c r="Q652" s="337" t="str">
        <f t="shared" si="32"/>
        <v>5</v>
      </c>
    </row>
    <row r="653" spans="1:17" x14ac:dyDescent="0.35">
      <c r="A653" s="320" t="str">
        <f>'Oversigt anlægsaktiv'!A653</f>
        <v>54266</v>
      </c>
      <c r="B653" t="str">
        <f>'Oversigt anlægsaktiv'!B653</f>
        <v>Studenterhus Odense</v>
      </c>
      <c r="C653" t="str">
        <f>'Oversigt anlægsaktiv'!C653</f>
        <v>-</v>
      </c>
      <c r="D653" t="str">
        <f>'Oversigt anlægsaktiv'!D653</f>
        <v>Thomas Kromann Jacobsen</v>
      </c>
      <c r="E653" t="str">
        <f>'Oversigt anlægsaktiv'!E653</f>
        <v>5 ÅR</v>
      </c>
      <c r="F653" t="str">
        <f>'Oversigt anlægsaktiv'!F653</f>
        <v>81000 Studenterhus</v>
      </c>
      <c r="G653" t="str">
        <f>'Oversigt anlægsaktiv'!G653</f>
        <v>Campusvej 55, 5230 Odense M</v>
      </c>
      <c r="H653" t="str">
        <f>'Oversigt anlægsaktiv'!H653</f>
        <v>0</v>
      </c>
      <c r="I653" t="str">
        <f>'Oversigt anlægsaktiv'!I653</f>
        <v>Flere</v>
      </c>
      <c r="J653" t="str">
        <f>'Oversigt anlægsaktiv'!J653</f>
        <v>Flere</v>
      </c>
      <c r="K653" t="str">
        <f>'Oversigt anlægsaktiv'!K653</f>
        <v>Flere</v>
      </c>
      <c r="L653" s="312">
        <f>'Oversigt anlægsaktiv'!L653</f>
        <v>41519</v>
      </c>
      <c r="M653" s="56">
        <f>'Oversigt anlægsaktiv'!M653</f>
        <v>1533978.75</v>
      </c>
      <c r="N653" s="56">
        <f>'Oversigt anlægsaktiv'!N653</f>
        <v>0</v>
      </c>
      <c r="O653" s="322" t="str">
        <f t="shared" si="30"/>
        <v>54266</v>
      </c>
      <c r="P653" s="322">
        <f t="shared" si="31"/>
        <v>0</v>
      </c>
      <c r="Q653" s="337" t="str">
        <f t="shared" si="32"/>
        <v>5</v>
      </c>
    </row>
    <row r="654" spans="1:17" x14ac:dyDescent="0.35">
      <c r="A654" s="320" t="str">
        <f>'Oversigt anlægsaktiv'!A654</f>
        <v>54271</v>
      </c>
      <c r="B654" t="str">
        <f>'Oversigt anlægsaktiv'!B654</f>
        <v>EasyMax</v>
      </c>
      <c r="C654" t="str">
        <f>'Oversigt anlægsaktiv'!C654</f>
        <v>65412</v>
      </c>
      <c r="D654" t="str">
        <f>'Oversigt anlægsaktiv'!D654</f>
        <v>Lars Duelund</v>
      </c>
      <c r="E654" t="str">
        <f>'Oversigt anlægsaktiv'!E654</f>
        <v>10 ÅR</v>
      </c>
      <c r="F654" t="str">
        <f>'Oversigt anlægsaktiv'!F654</f>
        <v>42001 Institutsekretariat, IGT</v>
      </c>
      <c r="G654" t="str">
        <f>'Oversigt anlægsaktiv'!G654</f>
        <v>Campusvej 55, 5230 Odense M</v>
      </c>
      <c r="H654" t="str">
        <f>'Oversigt anlægsaktiv'!H654</f>
        <v>Ø31-600-2</v>
      </c>
      <c r="I654" t="str">
        <f>'Oversigt anlægsaktiv'!I654</f>
        <v>Mettler-Toledo A/S</v>
      </c>
      <c r="J654" t="str">
        <f>'Oversigt anlægsaktiv'!J654</f>
        <v>EasyMax 102</v>
      </c>
      <c r="K654" t="str">
        <f>'Oversigt anlægsaktiv'!K654</f>
        <v>B349069758</v>
      </c>
      <c r="L654" s="312">
        <f>'Oversigt anlægsaktiv'!L654</f>
        <v>41667</v>
      </c>
      <c r="M654" s="56">
        <f>'Oversigt anlægsaktiv'!M654</f>
        <v>208500</v>
      </c>
      <c r="N654" s="56">
        <f>'Oversigt anlægsaktiv'!N654</f>
        <v>0</v>
      </c>
      <c r="O654" s="322" t="str">
        <f t="shared" si="30"/>
        <v>54271</v>
      </c>
      <c r="P654" s="322">
        <f t="shared" si="31"/>
        <v>1</v>
      </c>
      <c r="Q654" s="337" t="str">
        <f t="shared" si="32"/>
        <v>10</v>
      </c>
    </row>
    <row r="655" spans="1:17" x14ac:dyDescent="0.35">
      <c r="A655" s="320" t="str">
        <f>'Oversigt anlægsaktiv'!A655</f>
        <v>54272</v>
      </c>
      <c r="B655" t="str">
        <f>'Oversigt anlægsaktiv'!B655</f>
        <v>ReactIR</v>
      </c>
      <c r="C655" t="str">
        <f>'Oversigt anlægsaktiv'!C655</f>
        <v>-</v>
      </c>
      <c r="D655" t="str">
        <f>'Oversigt anlægsaktiv'!D655</f>
        <v>Lars Duelund</v>
      </c>
      <c r="E655" t="str">
        <f>'Oversigt anlægsaktiv'!E655</f>
        <v>10 ÅR</v>
      </c>
      <c r="F655" t="str">
        <f>'Oversigt anlægsaktiv'!F655</f>
        <v>42002 SDU Chemical Engineering</v>
      </c>
      <c r="G655" t="str">
        <f>'Oversigt anlægsaktiv'!G655</f>
        <v>Campusvej 55, 5230 Odense M</v>
      </c>
      <c r="H655" t="str">
        <f>'Oversigt anlægsaktiv'!H655</f>
        <v>Ø31-600-2</v>
      </c>
      <c r="I655" t="str">
        <f>'Oversigt anlægsaktiv'!I655</f>
        <v>Mettler-Toledo</v>
      </c>
      <c r="J655" t="str">
        <f>'Oversigt anlægsaktiv'!J655</f>
        <v>ReactIR</v>
      </c>
      <c r="K655" t="str">
        <f>'Oversigt anlægsaktiv'!K655</f>
        <v>16877</v>
      </c>
      <c r="L655" s="312">
        <f>'Oversigt anlægsaktiv'!L655</f>
        <v>41667</v>
      </c>
      <c r="M655" s="56">
        <f>'Oversigt anlægsaktiv'!M655</f>
        <v>385865</v>
      </c>
      <c r="N655" s="56">
        <f>'Oversigt anlægsaktiv'!N655</f>
        <v>0</v>
      </c>
      <c r="O655" s="322" t="str">
        <f t="shared" si="30"/>
        <v>54272</v>
      </c>
      <c r="P655" s="322">
        <f t="shared" si="31"/>
        <v>0</v>
      </c>
      <c r="Q655" s="337" t="str">
        <f t="shared" si="32"/>
        <v>10</v>
      </c>
    </row>
    <row r="656" spans="1:17" x14ac:dyDescent="0.35">
      <c r="A656" s="320" t="str">
        <f>'Oversigt anlægsaktiv'!A656</f>
        <v>54273</v>
      </c>
      <c r="B656" t="str">
        <f>'Oversigt anlægsaktiv'!B656</f>
        <v>Audiologisk Diagnostics computersystem</v>
      </c>
      <c r="C656" t="str">
        <f>'Oversigt anlægsaktiv'!C656</f>
        <v>13848</v>
      </c>
      <c r="D656" t="str">
        <f>'Oversigt anlægsaktiv'!D656</f>
        <v>Jakob Christensen-Dalsgaard</v>
      </c>
      <c r="E656" t="str">
        <f>'Oversigt anlægsaktiv'!E656</f>
        <v>3 ÅR</v>
      </c>
      <c r="F656" t="str">
        <f>'Oversigt anlægsaktiv'!F656</f>
        <v>30607 Lyd og Adfærd</v>
      </c>
      <c r="G656" t="str">
        <f>'Oversigt anlægsaktiv'!G656</f>
        <v>Campusvej 55, 5230 Odense M</v>
      </c>
      <c r="H656" t="str">
        <f>'Oversigt anlægsaktiv'!H656</f>
        <v>V11-405a-2</v>
      </c>
      <c r="I656" t="str">
        <f>'Oversigt anlægsaktiv'!I656</f>
        <v>GN Otometrics</v>
      </c>
      <c r="J656" t="str">
        <f>'Oversigt anlægsaktiv'!J656</f>
        <v>w530</v>
      </c>
      <c r="K656" t="str">
        <f>'Oversigt anlægsaktiv'!K656</f>
        <v>-</v>
      </c>
      <c r="L656" s="312">
        <f>'Oversigt anlægsaktiv'!L656</f>
        <v>41667</v>
      </c>
      <c r="M656" s="56">
        <f>'Oversigt anlægsaktiv'!M656</f>
        <v>741380</v>
      </c>
      <c r="N656" s="56">
        <f>'Oversigt anlægsaktiv'!N656</f>
        <v>0</v>
      </c>
      <c r="O656" s="322" t="str">
        <f t="shared" si="30"/>
        <v>54273</v>
      </c>
      <c r="P656" s="322">
        <f t="shared" si="31"/>
        <v>1</v>
      </c>
      <c r="Q656" s="337" t="str">
        <f t="shared" si="32"/>
        <v>3</v>
      </c>
    </row>
    <row r="657" spans="1:17" x14ac:dyDescent="0.35">
      <c r="A657" s="320" t="str">
        <f>'Oversigt anlægsaktiv'!A657</f>
        <v>54274</v>
      </c>
      <c r="B657" t="str">
        <f>'Oversigt anlægsaktiv'!B657</f>
        <v>Mikroskop</v>
      </c>
      <c r="C657" t="str">
        <f>'Oversigt anlægsaktiv'!C657</f>
        <v>13761</v>
      </c>
      <c r="D657" t="str">
        <f>'Oversigt anlægsaktiv'!D657</f>
        <v>Jonathan Brewer</v>
      </c>
      <c r="E657" t="str">
        <f>'Oversigt anlægsaktiv'!E657</f>
        <v>10 ÅR</v>
      </c>
      <c r="F657" t="str">
        <f>'Oversigt anlægsaktiv'!F657</f>
        <v>31000 Institut for Biokemi og Molekylær Biologi</v>
      </c>
      <c r="G657" t="str">
        <f>'Oversigt anlægsaktiv'!G657</f>
        <v>Campusvej 55, 5230 Odense M</v>
      </c>
      <c r="H657" t="str">
        <f>'Oversigt anlægsaktiv'!H657</f>
        <v>MEMPHYS: V12-604-0</v>
      </c>
      <c r="I657" t="str">
        <f>'Oversigt anlægsaktiv'!I657</f>
        <v>Leica</v>
      </c>
      <c r="J657" t="str">
        <f>'Oversigt anlægsaktiv'!J657</f>
        <v>SP8</v>
      </c>
      <c r="K657" t="str">
        <f>'Oversigt anlægsaktiv'!K657</f>
        <v>8100000625</v>
      </c>
      <c r="L657" s="312">
        <f>'Oversigt anlægsaktiv'!L657</f>
        <v>41654</v>
      </c>
      <c r="M657" s="56">
        <f>'Oversigt anlægsaktiv'!M657</f>
        <v>6693539.2999999998</v>
      </c>
      <c r="N657" s="56">
        <f>'Oversigt anlægsaktiv'!N657</f>
        <v>0</v>
      </c>
      <c r="O657" s="322" t="str">
        <f t="shared" si="30"/>
        <v>54274</v>
      </c>
      <c r="P657" s="322">
        <f t="shared" si="31"/>
        <v>1</v>
      </c>
      <c r="Q657" s="337" t="str">
        <f t="shared" si="32"/>
        <v>10</v>
      </c>
    </row>
    <row r="658" spans="1:17" x14ac:dyDescent="0.35">
      <c r="A658" s="320" t="str">
        <f>'Oversigt anlægsaktiv'!A658</f>
        <v>54275</v>
      </c>
      <c r="B658" t="str">
        <f>'Oversigt anlægsaktiv'!B658</f>
        <v>Vibrationsanalyse-udstyr</v>
      </c>
      <c r="C658" t="str">
        <f>'Oversigt anlægsaktiv'!C658</f>
        <v>-</v>
      </c>
      <c r="D658" t="str">
        <f>'Oversigt anlægsaktiv'!D658</f>
        <v>Luis David Avendaño-Valencia</v>
      </c>
      <c r="E658" t="str">
        <f>'Oversigt anlægsaktiv'!E658</f>
        <v>5 ÅR</v>
      </c>
      <c r="F658" t="str">
        <f>'Oversigt anlægsaktiv'!F658</f>
        <v>45004 SDU Mechanical Engineering</v>
      </c>
      <c r="G658" t="str">
        <f>'Oversigt anlægsaktiv'!G658</f>
        <v>Campusvej 55, 5230 Odense M</v>
      </c>
      <c r="H658" t="str">
        <f>'Oversigt anlægsaktiv'!H658</f>
        <v>Ø20-509d-2</v>
      </c>
      <c r="I658" t="str">
        <f>'Oversigt anlægsaktiv'!I658</f>
        <v>LMS</v>
      </c>
      <c r="J658" t="str">
        <f>'Oversigt anlægsaktiv'!J658</f>
        <v>SC305-UTP</v>
      </c>
      <c r="K658" t="str">
        <f>'Oversigt anlægsaktiv'!K658</f>
        <v>45054806</v>
      </c>
      <c r="L658" s="312">
        <f>'Oversigt anlægsaktiv'!L658</f>
        <v>41659</v>
      </c>
      <c r="M658" s="56">
        <f>'Oversigt anlægsaktiv'!M658</f>
        <v>139028</v>
      </c>
      <c r="N658" s="56">
        <f>'Oversigt anlægsaktiv'!N658</f>
        <v>0</v>
      </c>
      <c r="O658" s="322" t="str">
        <f t="shared" si="30"/>
        <v>54275</v>
      </c>
      <c r="P658" s="322">
        <f t="shared" si="31"/>
        <v>0</v>
      </c>
      <c r="Q658" s="337" t="str">
        <f t="shared" si="32"/>
        <v>5</v>
      </c>
    </row>
    <row r="659" spans="1:17" x14ac:dyDescent="0.35">
      <c r="A659" s="320" t="str">
        <f>'Oversigt anlægsaktiv'!A659</f>
        <v>54276</v>
      </c>
      <c r="B659" t="str">
        <f>'Oversigt anlægsaktiv'!B659</f>
        <v>EMG system</v>
      </c>
      <c r="C659" t="str">
        <f>'Oversigt anlægsaktiv'!C659</f>
        <v>-</v>
      </c>
      <c r="D659" t="str">
        <f>'Oversigt anlægsaktiv'!D659</f>
        <v>Henrik Baare Olsen</v>
      </c>
      <c r="E659" t="str">
        <f>'Oversigt anlægsaktiv'!E659</f>
        <v>10 ÅR</v>
      </c>
      <c r="F659" t="str">
        <f>'Oversigt anlægsaktiv'!F659</f>
        <v>15400 Institut for Idræt og Biomekanik</v>
      </c>
      <c r="G659" t="str">
        <f>'Oversigt anlægsaktiv'!G659</f>
        <v>Campusvej 55, 5230 Odense M</v>
      </c>
      <c r="H659" t="str">
        <f>'Oversigt anlægsaktiv'!H659</f>
        <v>Ø28-204a-1</v>
      </c>
      <c r="I659" t="str">
        <f>'Oversigt anlægsaktiv'!I659</f>
        <v>Myon</v>
      </c>
      <c r="J659" t="str">
        <f>'Oversigt anlægsaktiv'!J659</f>
        <v>M320RX</v>
      </c>
      <c r="K659" t="str">
        <f>'Oversigt anlægsaktiv'!K659</f>
        <v>RX00590, RX00749</v>
      </c>
      <c r="L659" s="312">
        <f>'Oversigt anlægsaktiv'!L659</f>
        <v>41670</v>
      </c>
      <c r="M659" s="56">
        <f>'Oversigt anlægsaktiv'!M659</f>
        <v>148899</v>
      </c>
      <c r="N659" s="56">
        <f>'Oversigt anlægsaktiv'!N659</f>
        <v>0</v>
      </c>
      <c r="O659" s="322" t="str">
        <f t="shared" si="30"/>
        <v>54276</v>
      </c>
      <c r="P659" s="322">
        <f t="shared" si="31"/>
        <v>0</v>
      </c>
      <c r="Q659" s="337" t="str">
        <f t="shared" si="32"/>
        <v>10</v>
      </c>
    </row>
    <row r="660" spans="1:17" x14ac:dyDescent="0.35">
      <c r="A660" s="320" t="str">
        <f>'Oversigt anlægsaktiv'!A660</f>
        <v>54278</v>
      </c>
      <c r="B660" t="str">
        <f>'Oversigt anlægsaktiv'!B660</f>
        <v>Partikelanalysator</v>
      </c>
      <c r="C660" t="str">
        <f>'Oversigt anlægsaktiv'!C660</f>
        <v>3313853</v>
      </c>
      <c r="D660" t="str">
        <f>'Oversigt anlægsaktiv'!D660</f>
        <v>Marianne Holmer</v>
      </c>
      <c r="E660" t="str">
        <f>'Oversigt anlægsaktiv'!E660</f>
        <v>5 ÅR</v>
      </c>
      <c r="F660" t="str">
        <f>'Oversigt anlægsaktiv'!F660</f>
        <v>30605 Økologi</v>
      </c>
      <c r="G660" t="str">
        <f>'Oversigt anlægsaktiv'!G660</f>
        <v>Campusvej 55, 5230 Odense M</v>
      </c>
      <c r="H660" t="str">
        <f>'Oversigt anlægsaktiv'!H660</f>
        <v>V11-410-1</v>
      </c>
      <c r="I660" t="str">
        <f>'Oversigt anlægsaktiv'!I660</f>
        <v>Malvern Instruments Nordic</v>
      </c>
      <c r="J660" t="str">
        <f>'Oversigt anlægsaktiv'!J660</f>
        <v>MAZ3000</v>
      </c>
      <c r="K660" t="str">
        <f>'Oversigt anlægsaktiv'!K660</f>
        <v>MAL1094785 og MAL1074030</v>
      </c>
      <c r="L660" s="312">
        <f>'Oversigt anlægsaktiv'!L660</f>
        <v>41649</v>
      </c>
      <c r="M660" s="56">
        <f>'Oversigt anlægsaktiv'!M660</f>
        <v>452850.4</v>
      </c>
      <c r="N660" s="56">
        <f>'Oversigt anlægsaktiv'!N660</f>
        <v>0</v>
      </c>
      <c r="O660" s="322" t="str">
        <f t="shared" si="30"/>
        <v>54278</v>
      </c>
      <c r="P660" s="322">
        <f t="shared" si="31"/>
        <v>1</v>
      </c>
      <c r="Q660" s="337" t="str">
        <f t="shared" si="32"/>
        <v>5</v>
      </c>
    </row>
    <row r="661" spans="1:17" x14ac:dyDescent="0.35">
      <c r="A661" s="320" t="str">
        <f>'Oversigt anlægsaktiv'!A661</f>
        <v>54280</v>
      </c>
      <c r="B661" t="str">
        <f>'Oversigt anlægsaktiv'!B661</f>
        <v>imager</v>
      </c>
      <c r="C661" t="str">
        <f>'Oversigt anlægsaktiv'!C661</f>
        <v>51502+72376</v>
      </c>
      <c r="D661" t="str">
        <f>'Oversigt anlægsaktiv'!D661</f>
        <v>Henrik Jørn Ditzel</v>
      </c>
      <c r="E661" t="str">
        <f>'Oversigt anlægsaktiv'!E661</f>
        <v>7 ÅR</v>
      </c>
      <c r="F661" t="str">
        <f>'Oversigt anlægsaktiv'!F661</f>
        <v>10205 Cancerforskning</v>
      </c>
      <c r="G661" t="str">
        <f>'Oversigt anlægsaktiv'!G661</f>
        <v>Campusvej 55, 5230 Odense M</v>
      </c>
      <c r="H661" t="str">
        <f>'Oversigt anlægsaktiv'!H661</f>
        <v>V-16-603-2</v>
      </c>
      <c r="I661" t="str">
        <f>'Oversigt anlægsaktiv'!I661</f>
        <v>biotek</v>
      </c>
      <c r="J661" t="str">
        <f>'Oversigt anlægsaktiv'!J661</f>
        <v>1210007</v>
      </c>
      <c r="K661" t="str">
        <f>'Oversigt anlægsaktiv'!K661</f>
        <v>14012818</v>
      </c>
      <c r="L661" s="312">
        <f>'Oversigt anlægsaktiv'!L661</f>
        <v>41699</v>
      </c>
      <c r="M661" s="56">
        <f>'Oversigt anlægsaktiv'!M661</f>
        <v>385792</v>
      </c>
      <c r="N661" s="56">
        <f>'Oversigt anlægsaktiv'!N661</f>
        <v>0</v>
      </c>
      <c r="O661" s="322" t="str">
        <f t="shared" si="30"/>
        <v>54280</v>
      </c>
      <c r="P661" s="322">
        <f t="shared" si="31"/>
        <v>1</v>
      </c>
      <c r="Q661" s="337" t="str">
        <f t="shared" si="32"/>
        <v>7</v>
      </c>
    </row>
    <row r="662" spans="1:17" x14ac:dyDescent="0.35">
      <c r="A662" s="320" t="str">
        <f>'Oversigt anlægsaktiv'!A662</f>
        <v>54283</v>
      </c>
      <c r="B662" t="str">
        <f>'Oversigt anlægsaktiv'!B662</f>
        <v>Time-correlated Single Photon Counting System</v>
      </c>
      <c r="C662" t="str">
        <f>'Oversigt anlægsaktiv'!C662</f>
        <v>44004</v>
      </c>
      <c r="D662" t="str">
        <f>'Oversigt anlægsaktiv'!D662</f>
        <v>Shailesh Kumar</v>
      </c>
      <c r="E662" t="str">
        <f>'Oversigt anlægsaktiv'!E662</f>
        <v>5 ÅR</v>
      </c>
      <c r="F662" t="str">
        <f>'Oversigt anlægsaktiv'!F662</f>
        <v>44004 SDU Nano Optics</v>
      </c>
      <c r="G662" t="str">
        <f>'Oversigt anlægsaktiv'!G662</f>
        <v>Campusvej 55, 5230 Odense M</v>
      </c>
      <c r="H662" t="str">
        <f>'Oversigt anlægsaktiv'!H662</f>
        <v>Ø26-600a-1</v>
      </c>
      <c r="I662" t="str">
        <f>'Oversigt anlægsaktiv'!I662</f>
        <v>PicoQuant</v>
      </c>
      <c r="J662" t="str">
        <f>'Oversigt anlægsaktiv'!J662</f>
        <v>300</v>
      </c>
      <c r="K662" t="str">
        <f>'Oversigt anlægsaktiv'!K662</f>
        <v>1013399</v>
      </c>
      <c r="L662" s="312">
        <f>'Oversigt anlægsaktiv'!L662</f>
        <v>41648</v>
      </c>
      <c r="M662" s="56">
        <f>'Oversigt anlægsaktiv'!M662</f>
        <v>399743.07</v>
      </c>
      <c r="N662" s="56">
        <f>'Oversigt anlægsaktiv'!N662</f>
        <v>0</v>
      </c>
      <c r="O662" s="322" t="str">
        <f t="shared" si="30"/>
        <v>54283</v>
      </c>
      <c r="P662" s="322">
        <f t="shared" si="31"/>
        <v>1</v>
      </c>
      <c r="Q662" s="337" t="str">
        <f t="shared" si="32"/>
        <v>5</v>
      </c>
    </row>
    <row r="663" spans="1:17" x14ac:dyDescent="0.35">
      <c r="A663" s="320" t="str">
        <f>'Oversigt anlægsaktiv'!A663</f>
        <v>54284</v>
      </c>
      <c r="B663" t="str">
        <f>'Oversigt anlægsaktiv'!B663</f>
        <v>Elektrokemisk reduktionsceller</v>
      </c>
      <c r="C663" t="str">
        <f>'Oversigt anlægsaktiv'!C663</f>
        <v>23562</v>
      </c>
      <c r="D663" t="str">
        <f>'Oversigt anlægsaktiv'!D663</f>
        <v>Thomas J.D. Jørgensen</v>
      </c>
      <c r="E663" t="str">
        <f>'Oversigt anlægsaktiv'!E663</f>
        <v>5 ÅR</v>
      </c>
      <c r="F663" t="str">
        <f>'Oversigt anlægsaktiv'!F663</f>
        <v>31000 Institut for Biokemi og Molekylær Biologi</v>
      </c>
      <c r="G663" t="str">
        <f>'Oversigt anlægsaktiv'!G663</f>
        <v>Campusvej 55, 5230 Odense M</v>
      </c>
      <c r="H663" t="str">
        <f>'Oversigt anlægsaktiv'!H663</f>
        <v>PRG: V10-502-1</v>
      </c>
      <c r="I663" t="str">
        <f>'Oversigt anlægsaktiv'!I663</f>
        <v>Antec BV, Holland</v>
      </c>
      <c r="J663" t="str">
        <f>'Oversigt anlægsaktiv'!J663</f>
        <v>P/N 210.0010D</v>
      </c>
      <c r="K663" t="str">
        <f>'Oversigt anlægsaktiv'!K663</f>
        <v>S/N 210.20029</v>
      </c>
      <c r="L663" s="312">
        <f>'Oversigt anlægsaktiv'!L663</f>
        <v>41676</v>
      </c>
      <c r="M663" s="56">
        <f>'Oversigt anlægsaktiv'!M663</f>
        <v>115000</v>
      </c>
      <c r="N663" s="56">
        <f>'Oversigt anlægsaktiv'!N663</f>
        <v>0</v>
      </c>
      <c r="O663" s="322" t="str">
        <f t="shared" si="30"/>
        <v>54284</v>
      </c>
      <c r="P663" s="322">
        <f t="shared" si="31"/>
        <v>1</v>
      </c>
      <c r="Q663" s="337" t="str">
        <f t="shared" si="32"/>
        <v>5</v>
      </c>
    </row>
    <row r="664" spans="1:17" x14ac:dyDescent="0.35">
      <c r="A664" s="320" t="str">
        <f>'Oversigt anlægsaktiv'!A664</f>
        <v>54285</v>
      </c>
      <c r="B664" t="str">
        <f>'Oversigt anlægsaktiv'!B664</f>
        <v>HPLC udstyr</v>
      </c>
      <c r="C664" t="str">
        <f>'Oversigt anlægsaktiv'!C664</f>
        <v>13817</v>
      </c>
      <c r="D664" t="str">
        <f>'Oversigt anlægsaktiv'!D664</f>
        <v>Stefan Vogel</v>
      </c>
      <c r="E664" t="str">
        <f>'Oversigt anlægsaktiv'!E664</f>
        <v>5 ÅR</v>
      </c>
      <c r="F664" t="str">
        <f>'Oversigt anlægsaktiv'!F664</f>
        <v>30500 Institut for Fysik, Kemi og Farmaci</v>
      </c>
      <c r="G664" t="str">
        <f>'Oversigt anlægsaktiv'!G664</f>
        <v>Campusvej 55, 5230 Odense M</v>
      </c>
      <c r="H664" t="str">
        <f>'Oversigt anlægsaktiv'!H664</f>
        <v>Ø10-409-2</v>
      </c>
      <c r="I664" t="str">
        <f>'Oversigt anlægsaktiv'!I664</f>
        <v>Thermo Scientific</v>
      </c>
      <c r="J664" t="str">
        <f>'Oversigt anlægsaktiv'!J664</f>
        <v>Ultimate 3000</v>
      </c>
      <c r="K664" t="str">
        <f>'Oversigt anlægsaktiv'!K664</f>
        <v>-</v>
      </c>
      <c r="L664" s="312">
        <f>'Oversigt anlægsaktiv'!L664</f>
        <v>41730</v>
      </c>
      <c r="M664" s="56">
        <f>'Oversigt anlægsaktiv'!M664</f>
        <v>116180.1</v>
      </c>
      <c r="N664" s="56">
        <f>'Oversigt anlægsaktiv'!N664</f>
        <v>0</v>
      </c>
      <c r="O664" s="322" t="str">
        <f t="shared" si="30"/>
        <v>54285</v>
      </c>
      <c r="P664" s="322">
        <f t="shared" si="31"/>
        <v>1</v>
      </c>
      <c r="Q664" s="337" t="str">
        <f t="shared" si="32"/>
        <v>5</v>
      </c>
    </row>
    <row r="665" spans="1:17" x14ac:dyDescent="0.35">
      <c r="A665" s="320" t="str">
        <f>'Oversigt anlægsaktiv'!A665</f>
        <v>54286</v>
      </c>
      <c r="B665" t="str">
        <f>'Oversigt anlægsaktiv'!B665</f>
        <v>FLIM system - detektor</v>
      </c>
      <c r="C665" t="str">
        <f>'Oversigt anlægsaktiv'!C665</f>
        <v>53037</v>
      </c>
      <c r="D665" t="str">
        <f>'Oversigt anlægsaktiv'!D665</f>
        <v>Jonathan Brewer</v>
      </c>
      <c r="E665" t="str">
        <f>'Oversigt anlægsaktiv'!E665</f>
        <v>7 ÅR</v>
      </c>
      <c r="F665" t="str">
        <f>'Oversigt anlægsaktiv'!F665</f>
        <v>30500 Institut for Fysik, Kemi og Farmaci</v>
      </c>
      <c r="G665" t="str">
        <f>'Oversigt anlægsaktiv'!G665</f>
        <v>Campusvej 55, 5230 Odense M</v>
      </c>
      <c r="H665" t="str">
        <f>'Oversigt anlægsaktiv'!H665</f>
        <v>V12-603a-0</v>
      </c>
      <c r="I665" t="str">
        <f>'Oversigt anlægsaktiv'!I665</f>
        <v>Becker &amp; Hickl GmbH</v>
      </c>
      <c r="J665" t="str">
        <f>'Oversigt anlægsaktiv'!J665</f>
        <v>HPM-100-40</v>
      </c>
      <c r="K665" t="str">
        <f>'Oversigt anlægsaktiv'!K665</f>
        <v>754314</v>
      </c>
      <c r="L665" s="312">
        <f>'Oversigt anlægsaktiv'!L665</f>
        <v>41670</v>
      </c>
      <c r="M665" s="56">
        <f>'Oversigt anlægsaktiv'!M665</f>
        <v>102761.38</v>
      </c>
      <c r="N665" s="56">
        <f>'Oversigt anlægsaktiv'!N665</f>
        <v>0</v>
      </c>
      <c r="O665" s="322" t="str">
        <f t="shared" si="30"/>
        <v>54286</v>
      </c>
      <c r="P665" s="322">
        <f t="shared" si="31"/>
        <v>1</v>
      </c>
      <c r="Q665" s="337" t="str">
        <f t="shared" si="32"/>
        <v>7</v>
      </c>
    </row>
    <row r="666" spans="1:17" x14ac:dyDescent="0.35">
      <c r="A666" s="320" t="str">
        <f>'Oversigt anlægsaktiv'!A666</f>
        <v>54287</v>
      </c>
      <c r="B666" t="str">
        <f>'Oversigt anlægsaktiv'!B666</f>
        <v>Laser Diffraction Particle Size Analyser</v>
      </c>
      <c r="C666" t="str">
        <f>'Oversigt anlægsaktiv'!C666</f>
        <v>60412</v>
      </c>
      <c r="D666" t="str">
        <f>'Oversigt anlægsaktiv'!D666</f>
        <v>Ron Hajrizaj</v>
      </c>
      <c r="E666" t="str">
        <f>'Oversigt anlægsaktiv'!E666</f>
        <v>10 ÅR</v>
      </c>
      <c r="F666" t="str">
        <f>'Oversigt anlægsaktiv'!F666</f>
        <v>42002 SDU Chemical Engineering</v>
      </c>
      <c r="G666" t="str">
        <f>'Oversigt anlægsaktiv'!G666</f>
        <v>Campusvej 55, 5230 Odense M</v>
      </c>
      <c r="H666" t="str">
        <f>'Oversigt anlægsaktiv'!H666</f>
        <v>Ø31-600-2</v>
      </c>
      <c r="I666" t="str">
        <f>'Oversigt anlægsaktiv'!I666</f>
        <v>Beckmann Coulter</v>
      </c>
      <c r="J666" t="str">
        <f>'Oversigt anlægsaktiv'!J666</f>
        <v>LS 13 320</v>
      </c>
      <c r="K666" t="str">
        <f>'Oversigt anlægsaktiv'!K666</f>
        <v>AV 45830</v>
      </c>
      <c r="L666" s="312">
        <f>'Oversigt anlægsaktiv'!L666</f>
        <v>41671</v>
      </c>
      <c r="M666" s="56">
        <f>'Oversigt anlægsaktiv'!M666</f>
        <v>99999.9</v>
      </c>
      <c r="N666" s="56">
        <f>'Oversigt anlægsaktiv'!N666</f>
        <v>0</v>
      </c>
      <c r="O666" s="322" t="str">
        <f t="shared" si="30"/>
        <v>54287</v>
      </c>
      <c r="P666" s="322">
        <f t="shared" si="31"/>
        <v>1</v>
      </c>
      <c r="Q666" s="337" t="str">
        <f t="shared" si="32"/>
        <v>10</v>
      </c>
    </row>
    <row r="667" spans="1:17" x14ac:dyDescent="0.35">
      <c r="A667" s="320" t="str">
        <f>'Oversigt anlægsaktiv'!A667</f>
        <v>54289</v>
      </c>
      <c r="B667" t="str">
        <f>'Oversigt anlægsaktiv'!B667</f>
        <v>Prøvehåndteringsrobot (Roberto)</v>
      </c>
      <c r="C667" t="str">
        <f>'Oversigt anlægsaktiv'!C667</f>
        <v>-</v>
      </c>
      <c r="D667" t="str">
        <f>'Oversigt anlægsaktiv'!D667</f>
        <v>Martin Worm-Leonhard</v>
      </c>
      <c r="E667" t="str">
        <f>'Oversigt anlægsaktiv'!E667</f>
        <v>7 ÅR</v>
      </c>
      <c r="F667" t="str">
        <f>'Oversigt anlægsaktiv'!F667</f>
        <v>13900 Retsmedicinsk Institut</v>
      </c>
      <c r="G667" t="str">
        <f>'Oversigt anlægsaktiv'!G667</f>
        <v>Campusvej 55, 5230 Odense M</v>
      </c>
      <c r="H667" t="str">
        <f>'Oversigt anlægsaktiv'!H667</f>
        <v>V15-908a-0</v>
      </c>
      <c r="I667" t="str">
        <f>'Oversigt anlægsaktiv'!I667</f>
        <v>Gerstel</v>
      </c>
      <c r="J667" t="str">
        <f>'Oversigt anlægsaktiv'!J667</f>
        <v>Gerstel MPS DUAL Head</v>
      </c>
      <c r="K667" t="str">
        <f>'Oversigt anlægsaktiv'!K667</f>
        <v>07968-00143</v>
      </c>
      <c r="L667" s="312">
        <f>'Oversigt anlægsaktiv'!L667</f>
        <v>41671</v>
      </c>
      <c r="M667" s="56">
        <f>'Oversigt anlægsaktiv'!M667</f>
        <v>446000</v>
      </c>
      <c r="N667" s="56">
        <f>'Oversigt anlægsaktiv'!N667</f>
        <v>0</v>
      </c>
      <c r="O667" s="322" t="str">
        <f t="shared" si="30"/>
        <v>54289</v>
      </c>
      <c r="P667" s="322">
        <f t="shared" si="31"/>
        <v>0</v>
      </c>
      <c r="Q667" s="337" t="str">
        <f t="shared" si="32"/>
        <v>7</v>
      </c>
    </row>
    <row r="668" spans="1:17" x14ac:dyDescent="0.35">
      <c r="A668" s="320" t="str">
        <f>'Oversigt anlægsaktiv'!A668</f>
        <v>54292</v>
      </c>
      <c r="B668" t="str">
        <f>'Oversigt anlægsaktiv'!B668</f>
        <v>HPLC-delen af MSudstyr</v>
      </c>
      <c r="C668" t="str">
        <f>'Oversigt anlægsaktiv'!C668</f>
        <v>-</v>
      </c>
      <c r="D668" t="str">
        <f>'Oversigt anlægsaktiv'!D668</f>
        <v>Lars Duelund</v>
      </c>
      <c r="E668" t="str">
        <f>'Oversigt anlægsaktiv'!E668</f>
        <v>10 ÅR</v>
      </c>
      <c r="F668" t="str">
        <f>'Oversigt anlægsaktiv'!F668</f>
        <v>42002 SDU Chemical Engineering</v>
      </c>
      <c r="G668" t="str">
        <f>'Oversigt anlægsaktiv'!G668</f>
        <v>Campusvej 55, 5230 Odense M</v>
      </c>
      <c r="H668" t="str">
        <f>'Oversigt anlægsaktiv'!H668</f>
        <v>Ø33-507A-1</v>
      </c>
      <c r="I668" t="str">
        <f>'Oversigt anlægsaktiv'!I668</f>
        <v>Agilent technologies</v>
      </c>
      <c r="J668" t="str">
        <f>'Oversigt anlægsaktiv'!J668</f>
        <v>1290 Infinity</v>
      </c>
      <c r="K668" t="str">
        <f>'Oversigt anlægsaktiv'!K668</f>
        <v>DEBAA04244, DEBAP05341,DEBAK17402,</v>
      </c>
      <c r="L668" s="312">
        <f>'Oversigt anlægsaktiv'!L668</f>
        <v>41751</v>
      </c>
      <c r="M668" s="56">
        <f>'Oversigt anlægsaktiv'!M668</f>
        <v>393869.52</v>
      </c>
      <c r="N668" s="56">
        <f>'Oversigt anlægsaktiv'!N668</f>
        <v>0</v>
      </c>
      <c r="O668" s="322" t="str">
        <f t="shared" si="30"/>
        <v>54292</v>
      </c>
      <c r="P668" s="322">
        <f t="shared" si="31"/>
        <v>0</v>
      </c>
      <c r="Q668" s="337" t="str">
        <f t="shared" si="32"/>
        <v>10</v>
      </c>
    </row>
    <row r="669" spans="1:17" x14ac:dyDescent="0.35">
      <c r="A669" s="320" t="str">
        <f>'Oversigt anlægsaktiv'!A669</f>
        <v>54293</v>
      </c>
      <c r="B669" t="str">
        <f>'Oversigt anlægsaktiv'!B669</f>
        <v>Gaskromatograf (GC4)</v>
      </c>
      <c r="C669" t="str">
        <f>'Oversigt anlægsaktiv'!C669</f>
        <v>62412</v>
      </c>
      <c r="D669" t="str">
        <f>'Oversigt anlægsaktiv'!D669</f>
        <v>Lars Duelund</v>
      </c>
      <c r="E669" t="str">
        <f>'Oversigt anlægsaktiv'!E669</f>
        <v>10 ÅR</v>
      </c>
      <c r="F669" t="str">
        <f>'Oversigt anlægsaktiv'!F669</f>
        <v>42001 Institutsekretariat, IGT</v>
      </c>
      <c r="G669" t="str">
        <f>'Oversigt anlægsaktiv'!G669</f>
        <v>Campusvej 55, 5230 Odense M</v>
      </c>
      <c r="H669" t="str">
        <f>'Oversigt anlægsaktiv'!H669</f>
        <v>Ø32-507-1</v>
      </c>
      <c r="I669" t="str">
        <f>'Oversigt anlægsaktiv'!I669</f>
        <v>Agilent technologies</v>
      </c>
      <c r="J669" t="str">
        <f>'Oversigt anlægsaktiv'!J669</f>
        <v>7890B (G3440B)</v>
      </c>
      <c r="K669" t="str">
        <f>'Oversigt anlægsaktiv'!K669</f>
        <v>CN14123150</v>
      </c>
      <c r="L669" s="312">
        <f>'Oversigt anlægsaktiv'!L669</f>
        <v>41752</v>
      </c>
      <c r="M669" s="56">
        <f>'Oversigt anlægsaktiv'!M669</f>
        <v>169513.48</v>
      </c>
      <c r="N669" s="56">
        <f>'Oversigt anlægsaktiv'!N669</f>
        <v>0</v>
      </c>
      <c r="O669" s="322" t="str">
        <f t="shared" si="30"/>
        <v>54293</v>
      </c>
      <c r="P669" s="322">
        <f t="shared" si="31"/>
        <v>1</v>
      </c>
      <c r="Q669" s="337" t="str">
        <f t="shared" si="32"/>
        <v>10</v>
      </c>
    </row>
    <row r="670" spans="1:17" x14ac:dyDescent="0.35">
      <c r="A670" s="320" t="str">
        <f>'Oversigt anlægsaktiv'!A670</f>
        <v>54294</v>
      </c>
      <c r="B670" t="str">
        <f>'Oversigt anlægsaktiv'!B670</f>
        <v>AAS+GTA</v>
      </c>
      <c r="C670" t="str">
        <f>'Oversigt anlægsaktiv'!C670</f>
        <v>65412</v>
      </c>
      <c r="D670" t="str">
        <f>'Oversigt anlægsaktiv'!D670</f>
        <v>Lars Duelund</v>
      </c>
      <c r="E670" t="str">
        <f>'Oversigt anlægsaktiv'!E670</f>
        <v>10 ÅR</v>
      </c>
      <c r="F670" t="str">
        <f>'Oversigt anlægsaktiv'!F670</f>
        <v>42001 Institutsekretariat, IGT</v>
      </c>
      <c r="G670" t="str">
        <f>'Oversigt anlægsaktiv'!G670</f>
        <v>Campusvej 55, 5230 Odense M</v>
      </c>
      <c r="H670" t="str">
        <f>'Oversigt anlægsaktiv'!H670</f>
        <v>Ø31-511-1</v>
      </c>
      <c r="I670" t="str">
        <f>'Oversigt anlægsaktiv'!I670</f>
        <v>Agilent technologies</v>
      </c>
      <c r="J670" t="str">
        <f>'Oversigt anlægsaktiv'!J670</f>
        <v>G8431AA</v>
      </c>
      <c r="K670" t="str">
        <f>'Oversigt anlægsaktiv'!K670</f>
        <v>MY1407000</v>
      </c>
      <c r="L670" s="312">
        <f>'Oversigt anlægsaktiv'!L670</f>
        <v>41730</v>
      </c>
      <c r="M670" s="56">
        <f>'Oversigt anlægsaktiv'!M670</f>
        <v>200046.32</v>
      </c>
      <c r="N670" s="56">
        <f>'Oversigt anlægsaktiv'!N670</f>
        <v>0</v>
      </c>
      <c r="O670" s="322" t="str">
        <f t="shared" si="30"/>
        <v>54294</v>
      </c>
      <c r="P670" s="322">
        <f t="shared" si="31"/>
        <v>1</v>
      </c>
      <c r="Q670" s="337" t="str">
        <f t="shared" si="32"/>
        <v>10</v>
      </c>
    </row>
    <row r="671" spans="1:17" x14ac:dyDescent="0.35">
      <c r="A671" s="320" t="str">
        <f>'Oversigt anlægsaktiv'!A671</f>
        <v>54297</v>
      </c>
      <c r="B671" t="str">
        <f>'Oversigt anlægsaktiv'!B671</f>
        <v>MS del 1</v>
      </c>
      <c r="C671" t="str">
        <f>'Oversigt anlægsaktiv'!C671</f>
        <v>-</v>
      </c>
      <c r="D671" t="str">
        <f>'Oversigt anlægsaktiv'!D671</f>
        <v>Lars Duelund</v>
      </c>
      <c r="E671" t="str">
        <f>'Oversigt anlægsaktiv'!E671</f>
        <v>10 ÅR</v>
      </c>
      <c r="F671" t="str">
        <f>'Oversigt anlægsaktiv'!F671</f>
        <v>42002 SDU Chemical Engineering</v>
      </c>
      <c r="G671" t="str">
        <f>'Oversigt anlægsaktiv'!G671</f>
        <v>Campusvej 55, 5230 Odense M</v>
      </c>
      <c r="H671" t="str">
        <f>'Oversigt anlægsaktiv'!H671</f>
        <v>Ø33-507A-1</v>
      </c>
      <c r="I671" t="str">
        <f>'Oversigt anlægsaktiv'!I671</f>
        <v>Agilent technologies</v>
      </c>
      <c r="J671" t="str">
        <f>'Oversigt anlægsaktiv'!J671</f>
        <v>G6550AA 6550 iFunnel QTOF</v>
      </c>
      <c r="K671" t="str">
        <f>'Oversigt anlægsaktiv'!K671</f>
        <v>SG122B003</v>
      </c>
      <c r="L671" s="312">
        <f>'Oversigt anlægsaktiv'!L671</f>
        <v>41752</v>
      </c>
      <c r="M671" s="56">
        <f>'Oversigt anlægsaktiv'!M671</f>
        <v>1877653.11</v>
      </c>
      <c r="N671" s="56">
        <f>'Oversigt anlægsaktiv'!N671</f>
        <v>0</v>
      </c>
      <c r="O671" s="322" t="str">
        <f t="shared" si="30"/>
        <v>54297</v>
      </c>
      <c r="P671" s="322">
        <f t="shared" si="31"/>
        <v>0</v>
      </c>
      <c r="Q671" s="337" t="str">
        <f t="shared" si="32"/>
        <v>10</v>
      </c>
    </row>
    <row r="672" spans="1:17" x14ac:dyDescent="0.35">
      <c r="A672" s="320" t="str">
        <f>'Oversigt anlægsaktiv'!A672</f>
        <v>54299</v>
      </c>
      <c r="B672" t="str">
        <f>'Oversigt anlægsaktiv'!B672</f>
        <v>Opstandningssystem til mus IVC reol</v>
      </c>
      <c r="C672" t="str">
        <f>'Oversigt anlægsaktiv'!C672</f>
        <v>-</v>
      </c>
      <c r="D672" t="str">
        <f>'Oversigt anlægsaktiv'!D672</f>
        <v>Jesper Stæhr</v>
      </c>
      <c r="E672" t="str">
        <f>'Oversigt anlægsaktiv'!E672</f>
        <v>10 ÅR</v>
      </c>
      <c r="F672" t="str">
        <f>'Oversigt anlægsaktiv'!F672</f>
        <v>19500 Biomedicinsk Laboratorium</v>
      </c>
      <c r="G672" t="str">
        <f>'Oversigt anlægsaktiv'!G672</f>
        <v>Campusvej 55, 5230 Odense M</v>
      </c>
      <c r="H672" t="str">
        <f>'Oversigt anlægsaktiv'!H672</f>
        <v>V13-610a-0</v>
      </c>
      <c r="I672" t="str">
        <f>'Oversigt anlægsaktiv'!I672</f>
        <v>Tecniplast</v>
      </c>
      <c r="J672" t="str">
        <f>'Oversigt anlægsaktiv'!J672</f>
        <v>80-2GM80</v>
      </c>
      <c r="K672" t="str">
        <f>'Oversigt anlægsaktiv'!K672</f>
        <v>-</v>
      </c>
      <c r="L672" s="312">
        <f>'Oversigt anlægsaktiv'!L672</f>
        <v>41883</v>
      </c>
      <c r="M672" s="56">
        <f>'Oversigt anlægsaktiv'!M672</f>
        <v>245957.7</v>
      </c>
      <c r="N672" s="56">
        <f>'Oversigt anlægsaktiv'!N672</f>
        <v>0</v>
      </c>
      <c r="O672" s="322" t="str">
        <f t="shared" si="30"/>
        <v>54299</v>
      </c>
      <c r="P672" s="322">
        <f t="shared" si="31"/>
        <v>0</v>
      </c>
      <c r="Q672" s="337" t="str">
        <f t="shared" si="32"/>
        <v>10</v>
      </c>
    </row>
    <row r="673" spans="1:17" x14ac:dyDescent="0.35">
      <c r="A673" s="320" t="str">
        <f>'Oversigt anlægsaktiv'!A673</f>
        <v>54300</v>
      </c>
      <c r="B673" t="str">
        <f>'Oversigt anlægsaktiv'!B673</f>
        <v>400 MHz Oscilloscope</v>
      </c>
      <c r="C673" t="str">
        <f>'Oversigt anlægsaktiv'!C673</f>
        <v>-</v>
      </c>
      <c r="D673" t="str">
        <f>'Oversigt anlægsaktiv'!D673</f>
        <v>Martin H. Thygesen</v>
      </c>
      <c r="E673" t="str">
        <f>'Oversigt anlægsaktiv'!E673</f>
        <v>5 ÅR</v>
      </c>
      <c r="F673" t="str">
        <f>'Oversigt anlægsaktiv'!F673</f>
        <v>45006 SDU Digital og højfrekvent elektronik</v>
      </c>
      <c r="G673" t="str">
        <f>'Oversigt anlægsaktiv'!G673</f>
        <v>Campusvej 55, 5230 Odense M</v>
      </c>
      <c r="H673" t="str">
        <f>'Oversigt anlægsaktiv'!H673</f>
        <v>Ø26-602A-1</v>
      </c>
      <c r="I673" t="str">
        <f>'Oversigt anlægsaktiv'!I673</f>
        <v>Lecroy</v>
      </c>
      <c r="J673" t="str">
        <f>'Oversigt anlægsaktiv'!J673</f>
        <v>Wavesurfer WS44MXs-B</v>
      </c>
      <c r="K673" t="str">
        <f>'Oversigt anlægsaktiv'!K673</f>
        <v>LCRY0323N69635</v>
      </c>
      <c r="L673" s="312">
        <f>'Oversigt anlægsaktiv'!L673</f>
        <v>41735</v>
      </c>
      <c r="M673" s="56">
        <f>'Oversigt anlægsaktiv'!M673</f>
        <v>104700</v>
      </c>
      <c r="N673" s="56">
        <f>'Oversigt anlægsaktiv'!N673</f>
        <v>0</v>
      </c>
      <c r="O673" s="322" t="str">
        <f t="shared" si="30"/>
        <v>54300</v>
      </c>
      <c r="P673" s="322">
        <f t="shared" si="31"/>
        <v>0</v>
      </c>
      <c r="Q673" s="337" t="str">
        <f t="shared" si="32"/>
        <v>5</v>
      </c>
    </row>
    <row r="674" spans="1:17" x14ac:dyDescent="0.35">
      <c r="A674" s="320" t="str">
        <f>'Oversigt anlægsaktiv'!A674</f>
        <v>54304</v>
      </c>
      <c r="B674" t="str">
        <f>'Oversigt anlægsaktiv'!B674</f>
        <v>Opstandningssystem til mus IVC reol</v>
      </c>
      <c r="C674" t="str">
        <f>'Oversigt anlægsaktiv'!C674</f>
        <v>-</v>
      </c>
      <c r="D674" t="str">
        <f>'Oversigt anlægsaktiv'!D674</f>
        <v>Jesper Stæhr</v>
      </c>
      <c r="E674" t="str">
        <f>'Oversigt anlægsaktiv'!E674</f>
        <v>10 ÅR</v>
      </c>
      <c r="F674" t="str">
        <f>'Oversigt anlægsaktiv'!F674</f>
        <v>19500 Biomedicinsk Laboratorium</v>
      </c>
      <c r="G674" t="str">
        <f>'Oversigt anlægsaktiv'!G674</f>
        <v>Campusvej 55, 5230 Odense M</v>
      </c>
      <c r="H674" t="str">
        <f>'Oversigt anlægsaktiv'!H674</f>
        <v>V13-611a-0</v>
      </c>
      <c r="I674" t="str">
        <f>'Oversigt anlægsaktiv'!I674</f>
        <v>Tecniplast</v>
      </c>
      <c r="J674" t="str">
        <f>'Oversigt anlægsaktiv'!J674</f>
        <v>80-2GM80</v>
      </c>
      <c r="K674" t="str">
        <f>'Oversigt anlægsaktiv'!K674</f>
        <v>-</v>
      </c>
      <c r="L674" s="312">
        <f>'Oversigt anlægsaktiv'!L674</f>
        <v>41883</v>
      </c>
      <c r="M674" s="56">
        <f>'Oversigt anlægsaktiv'!M674</f>
        <v>245957.7</v>
      </c>
      <c r="N674" s="56">
        <f>'Oversigt anlægsaktiv'!N674</f>
        <v>0</v>
      </c>
      <c r="O674" s="322" t="str">
        <f t="shared" si="30"/>
        <v>54304</v>
      </c>
      <c r="P674" s="322">
        <f t="shared" si="31"/>
        <v>0</v>
      </c>
      <c r="Q674" s="337" t="str">
        <f t="shared" si="32"/>
        <v>10</v>
      </c>
    </row>
    <row r="675" spans="1:17" x14ac:dyDescent="0.35">
      <c r="A675" s="320" t="str">
        <f>'Oversigt anlægsaktiv'!A675</f>
        <v>54305</v>
      </c>
      <c r="B675" t="str">
        <f>'Oversigt anlægsaktiv'!B675</f>
        <v>Opstaldningssystem til mus IVC reol</v>
      </c>
      <c r="C675" t="str">
        <f>'Oversigt anlægsaktiv'!C675</f>
        <v>-</v>
      </c>
      <c r="D675" t="str">
        <f>'Oversigt anlægsaktiv'!D675</f>
        <v>Jesper Stæhr</v>
      </c>
      <c r="E675" t="str">
        <f>'Oversigt anlægsaktiv'!E675</f>
        <v>10 ÅR</v>
      </c>
      <c r="F675" t="str">
        <f>'Oversigt anlægsaktiv'!F675</f>
        <v>19500 Biomedicinsk Laboratorium</v>
      </c>
      <c r="G675" t="str">
        <f>'Oversigt anlægsaktiv'!G675</f>
        <v>Campusvej 55, 5230 Odense M</v>
      </c>
      <c r="H675" t="str">
        <f>'Oversigt anlægsaktiv'!H675</f>
        <v>V13-611a-0</v>
      </c>
      <c r="I675" t="str">
        <f>'Oversigt anlægsaktiv'!I675</f>
        <v>Tecniplast</v>
      </c>
      <c r="J675" t="str">
        <f>'Oversigt anlægsaktiv'!J675</f>
        <v>80-2GM80</v>
      </c>
      <c r="K675" t="str">
        <f>'Oversigt anlægsaktiv'!K675</f>
        <v>-</v>
      </c>
      <c r="L675" s="312">
        <f>'Oversigt anlægsaktiv'!L675</f>
        <v>41883</v>
      </c>
      <c r="M675" s="56">
        <f>'Oversigt anlægsaktiv'!M675</f>
        <v>245957.69</v>
      </c>
      <c r="N675" s="56">
        <f>'Oversigt anlægsaktiv'!N675</f>
        <v>0</v>
      </c>
      <c r="O675" s="322" t="str">
        <f t="shared" si="30"/>
        <v>54305</v>
      </c>
      <c r="P675" s="322">
        <f t="shared" si="31"/>
        <v>0</v>
      </c>
      <c r="Q675" s="337" t="str">
        <f t="shared" si="32"/>
        <v>10</v>
      </c>
    </row>
    <row r="676" spans="1:17" x14ac:dyDescent="0.35">
      <c r="A676" s="320" t="str">
        <f>'Oversigt anlægsaktiv'!A676</f>
        <v>54309</v>
      </c>
      <c r="B676" t="str">
        <f>'Oversigt anlægsaktiv'!B676</f>
        <v>Pulse peaker til semtosecond laser</v>
      </c>
      <c r="C676" t="str">
        <f>'Oversigt anlægsaktiv'!C676</f>
        <v>24782</v>
      </c>
      <c r="D676" t="str">
        <f>'Oversigt anlægsaktiv'!D676</f>
        <v>Jacek Fiutowski</v>
      </c>
      <c r="E676" t="str">
        <f>'Oversigt anlægsaktiv'!E676</f>
        <v>10 ÅR</v>
      </c>
      <c r="F676" t="str">
        <f>'Oversigt anlægsaktiv'!F676</f>
        <v>44002 SDU NanoSyd</v>
      </c>
      <c r="G676" t="str">
        <f>'Oversigt anlægsaktiv'!G676</f>
        <v>Alsion 2, 6400 Sønderborg</v>
      </c>
      <c r="H676" t="str">
        <f>'Oversigt anlægsaktiv'!H676</f>
        <v>H0-07 NANO LAB</v>
      </c>
      <c r="I676" t="str">
        <f>'Oversigt anlægsaktiv'!I676</f>
        <v>A.P.E</v>
      </c>
      <c r="J676" t="str">
        <f>'Oversigt anlægsaktiv'!J676</f>
        <v>-</v>
      </c>
      <c r="K676" t="str">
        <f>'Oversigt anlægsaktiv'!K676</f>
        <v>S/N 804927</v>
      </c>
      <c r="L676" s="312">
        <f>'Oversigt anlægsaktiv'!L676</f>
        <v>41821</v>
      </c>
      <c r="M676" s="56">
        <f>'Oversigt anlægsaktiv'!M676</f>
        <v>186788.64</v>
      </c>
      <c r="N676" s="56">
        <f>'Oversigt anlægsaktiv'!N676</f>
        <v>0</v>
      </c>
      <c r="O676" s="322" t="str">
        <f t="shared" si="30"/>
        <v>54309</v>
      </c>
      <c r="P676" s="322">
        <f t="shared" si="31"/>
        <v>1</v>
      </c>
      <c r="Q676" s="337" t="str">
        <f t="shared" si="32"/>
        <v>10</v>
      </c>
    </row>
    <row r="677" spans="1:17" x14ac:dyDescent="0.35">
      <c r="A677" s="320" t="str">
        <f>'Oversigt anlægsaktiv'!A677</f>
        <v>54311</v>
      </c>
      <c r="B677" t="str">
        <f>'Oversigt anlægsaktiv'!B677</f>
        <v>Spektrometer</v>
      </c>
      <c r="C677" t="str">
        <f>'Oversigt anlægsaktiv'!C677</f>
        <v>-</v>
      </c>
      <c r="D677" t="str">
        <f>'Oversigt anlægsaktiv'!D677</f>
        <v>Lars Duelund</v>
      </c>
      <c r="E677" t="str">
        <f>'Oversigt anlægsaktiv'!E677</f>
        <v>5 ÅR</v>
      </c>
      <c r="F677" t="str">
        <f>'Oversigt anlægsaktiv'!F677</f>
        <v>42003 SDU Biotechnology</v>
      </c>
      <c r="G677" t="str">
        <f>'Oversigt anlægsaktiv'!G677</f>
        <v>Campusvej 55, 5230 Odense M</v>
      </c>
      <c r="H677" t="str">
        <f>'Oversigt anlægsaktiv'!H677</f>
        <v>Ø36-611-1 (B)</v>
      </c>
      <c r="I677" t="str">
        <f>'Oversigt anlægsaktiv'!I677</f>
        <v>Ocean Optics</v>
      </c>
      <c r="J677" t="str">
        <f>'Oversigt anlægsaktiv'!J677</f>
        <v>QE Pro</v>
      </c>
      <c r="K677" t="str">
        <f>'Oversigt anlægsaktiv'!K677</f>
        <v>QEP00138</v>
      </c>
      <c r="L677" s="312">
        <f>'Oversigt anlægsaktiv'!L677</f>
        <v>41760</v>
      </c>
      <c r="M677" s="56">
        <f>'Oversigt anlægsaktiv'!M677</f>
        <v>103995.64</v>
      </c>
      <c r="N677" s="56">
        <f>'Oversigt anlægsaktiv'!N677</f>
        <v>0</v>
      </c>
      <c r="O677" s="322" t="str">
        <f t="shared" si="30"/>
        <v>54311</v>
      </c>
      <c r="P677" s="322">
        <f t="shared" si="31"/>
        <v>0</v>
      </c>
      <c r="Q677" s="337" t="str">
        <f t="shared" si="32"/>
        <v>5</v>
      </c>
    </row>
    <row r="678" spans="1:17" x14ac:dyDescent="0.35">
      <c r="A678" s="320" t="str">
        <f>'Oversigt anlægsaktiv'!A678</f>
        <v>54312</v>
      </c>
      <c r="B678" t="str">
        <f>'Oversigt anlægsaktiv'!B678</f>
        <v>Medicinsk måleudstyr - forstærker og transducerer</v>
      </c>
      <c r="C678" t="str">
        <f>'Oversigt anlægsaktiv'!C678</f>
        <v>-</v>
      </c>
      <c r="D678" t="str">
        <f>'Oversigt anlægsaktiv'!D678</f>
        <v>Daniel Teichmann</v>
      </c>
      <c r="E678" t="str">
        <f>'Oversigt anlægsaktiv'!E678</f>
        <v>5 ÅR</v>
      </c>
      <c r="F678" t="str">
        <f>'Oversigt anlægsaktiv'!F678</f>
        <v>41005 SDU Health Informatics and Technology</v>
      </c>
      <c r="G678" t="str">
        <f>'Oversigt anlægsaktiv'!G678</f>
        <v>Campusvej 55, 5230 Odense M</v>
      </c>
      <c r="H678" t="str">
        <f>'Oversigt anlægsaktiv'!H678</f>
        <v>Ø28-605a-1</v>
      </c>
      <c r="I678" t="str">
        <f>'Oversigt anlægsaktiv'!I678</f>
        <v>ADInstruments</v>
      </c>
      <c r="J678" t="str">
        <f>'Oversigt anlægsaktiv'!J678</f>
        <v>Powerlab 16/35</v>
      </c>
      <c r="K678" t="str">
        <f>'Oversigt anlægsaktiv'!K678</f>
        <v>3516-0766</v>
      </c>
      <c r="L678" s="312">
        <f>'Oversigt anlægsaktiv'!L678</f>
        <v>41760</v>
      </c>
      <c r="M678" s="56">
        <f>'Oversigt anlægsaktiv'!M678</f>
        <v>267623.88</v>
      </c>
      <c r="N678" s="56">
        <f>'Oversigt anlægsaktiv'!N678</f>
        <v>0</v>
      </c>
      <c r="O678" s="322" t="str">
        <f t="shared" si="30"/>
        <v>54312</v>
      </c>
      <c r="P678" s="322">
        <f t="shared" si="31"/>
        <v>0</v>
      </c>
      <c r="Q678" s="337" t="str">
        <f t="shared" si="32"/>
        <v>5</v>
      </c>
    </row>
    <row r="679" spans="1:17" x14ac:dyDescent="0.35">
      <c r="A679" s="320" t="str">
        <f>'Oversigt anlægsaktiv'!A679</f>
        <v>54313</v>
      </c>
      <c r="B679" t="str">
        <f>'Oversigt anlægsaktiv'!B679</f>
        <v>Cell sorter</v>
      </c>
      <c r="C679" t="str">
        <f>'Oversigt anlægsaktiv'!C679</f>
        <v>13761</v>
      </c>
      <c r="D679" t="str">
        <f>'Oversigt anlægsaktiv'!D679</f>
        <v>Jakob Møller-Jensen</v>
      </c>
      <c r="E679" t="str">
        <f>'Oversigt anlægsaktiv'!E679</f>
        <v>7 ÅR</v>
      </c>
      <c r="F679" t="str">
        <f>'Oversigt anlægsaktiv'!F679</f>
        <v>31000 Institut for Biokemi og Molekylær Biologi</v>
      </c>
      <c r="G679" t="str">
        <f>'Oversigt anlægsaktiv'!G679</f>
        <v>Campusvej 55, 5230 Odense M</v>
      </c>
      <c r="H679" t="str">
        <f>'Oversigt anlægsaktiv'!H679</f>
        <v>V18-403b-2</v>
      </c>
      <c r="I679" t="str">
        <f>'Oversigt anlægsaktiv'!I679</f>
        <v>BD Bioscience</v>
      </c>
      <c r="J679" t="str">
        <f>'Oversigt anlægsaktiv'!J679</f>
        <v>III B5/R3/nUV2 incl ACDU</v>
      </c>
      <c r="K679" t="str">
        <f>'Oversigt anlægsaktiv'!K679</f>
        <v>P64828200299</v>
      </c>
      <c r="L679" s="312">
        <f>'Oversigt anlægsaktiv'!L679</f>
        <v>41758</v>
      </c>
      <c r="M679" s="56">
        <f>'Oversigt anlægsaktiv'!M679</f>
        <v>2347200</v>
      </c>
      <c r="N679" s="56">
        <f>'Oversigt anlægsaktiv'!N679</f>
        <v>0</v>
      </c>
      <c r="O679" s="322" t="str">
        <f t="shared" si="30"/>
        <v>54313</v>
      </c>
      <c r="P679" s="322">
        <f t="shared" si="31"/>
        <v>1</v>
      </c>
      <c r="Q679" s="337" t="str">
        <f t="shared" si="32"/>
        <v>7</v>
      </c>
    </row>
    <row r="680" spans="1:17" x14ac:dyDescent="0.35">
      <c r="A680" s="320" t="str">
        <f>'Oversigt anlægsaktiv'!A680</f>
        <v>54314</v>
      </c>
      <c r="B680" t="str">
        <f>'Oversigt anlægsaktiv'!B680</f>
        <v>Mikroskop</v>
      </c>
      <c r="C680" t="str">
        <f>'Oversigt anlægsaktiv'!C680</f>
        <v>72395</v>
      </c>
      <c r="D680" t="str">
        <f>'Oversigt anlægsaktiv'!D680</f>
        <v>Morten Meyer</v>
      </c>
      <c r="E680" t="str">
        <f>'Oversigt anlægsaktiv'!E680</f>
        <v>7 ÅR</v>
      </c>
      <c r="F680" t="str">
        <f>'Oversigt anlægsaktiv'!F680</f>
        <v>10202 Neurobiologisk Forskning</v>
      </c>
      <c r="G680" t="str">
        <f>'Oversigt anlægsaktiv'!G680</f>
        <v>Campusvej 55, 5230 Odense M</v>
      </c>
      <c r="H680" t="str">
        <f>'Oversigt anlægsaktiv'!H680</f>
        <v>V17-803c-2</v>
      </c>
      <c r="I680" t="str">
        <f>'Oversigt anlægsaktiv'!I680</f>
        <v>Olympus</v>
      </c>
      <c r="J680" t="str">
        <f>'Oversigt anlægsaktiv'!J680</f>
        <v>BX63X</v>
      </c>
      <c r="K680" t="str">
        <f>'Oversigt anlægsaktiv'!K680</f>
        <v>1F90358</v>
      </c>
      <c r="L680" s="312">
        <f>'Oversigt anlægsaktiv'!L680</f>
        <v>41852</v>
      </c>
      <c r="M680" s="56">
        <f>'Oversigt anlægsaktiv'!M680</f>
        <v>750104.64</v>
      </c>
      <c r="N680" s="56">
        <f>'Oversigt anlægsaktiv'!N680</f>
        <v>0</v>
      </c>
      <c r="O680" s="322" t="str">
        <f t="shared" si="30"/>
        <v>54314</v>
      </c>
      <c r="P680" s="322">
        <f t="shared" si="31"/>
        <v>1</v>
      </c>
      <c r="Q680" s="337" t="str">
        <f t="shared" si="32"/>
        <v>7</v>
      </c>
    </row>
    <row r="681" spans="1:17" x14ac:dyDescent="0.35">
      <c r="A681" s="320" t="str">
        <f>'Oversigt anlægsaktiv'!A681</f>
        <v>54315</v>
      </c>
      <c r="B681" t="str">
        <f>'Oversigt anlægsaktiv'!B681</f>
        <v>LC-MS/MS (Morpheus)</v>
      </c>
      <c r="C681" t="str">
        <f>'Oversigt anlægsaktiv'!C681</f>
        <v>-</v>
      </c>
      <c r="D681" t="str">
        <f>'Oversigt anlægsaktiv'!D681</f>
        <v>Martin Worm-Leonhard</v>
      </c>
      <c r="E681" t="str">
        <f>'Oversigt anlægsaktiv'!E681</f>
        <v>7 ÅR</v>
      </c>
      <c r="F681" t="str">
        <f>'Oversigt anlægsaktiv'!F681</f>
        <v>13900 Retsmedicinsk Institut</v>
      </c>
      <c r="G681" t="str">
        <f>'Oversigt anlægsaktiv'!G681</f>
        <v>Campusvej 55, 5230 Odense M</v>
      </c>
      <c r="H681" t="str">
        <f>'Oversigt anlægsaktiv'!H681</f>
        <v>V15-909a-0</v>
      </c>
      <c r="I681" t="str">
        <f>'Oversigt anlægsaktiv'!I681</f>
        <v>Thermo</v>
      </c>
      <c r="J681" t="str">
        <f>'Oversigt anlægsaktiv'!J681</f>
        <v>TSQ Endura</v>
      </c>
      <c r="K681" t="str">
        <f>'Oversigt anlægsaktiv'!K681</f>
        <v>TQM-E1-0126</v>
      </c>
      <c r="L681" s="312">
        <f>'Oversigt anlægsaktiv'!L681</f>
        <v>41765</v>
      </c>
      <c r="M681" s="56">
        <f>'Oversigt anlægsaktiv'!M681</f>
        <v>1450000.01</v>
      </c>
      <c r="N681" s="56">
        <f>'Oversigt anlægsaktiv'!N681</f>
        <v>0</v>
      </c>
      <c r="O681" s="322" t="str">
        <f t="shared" si="30"/>
        <v>54315</v>
      </c>
      <c r="P681" s="322">
        <f t="shared" si="31"/>
        <v>0</v>
      </c>
      <c r="Q681" s="337" t="str">
        <f t="shared" si="32"/>
        <v>7</v>
      </c>
    </row>
    <row r="682" spans="1:17" x14ac:dyDescent="0.35">
      <c r="A682" s="320" t="str">
        <f>'Oversigt anlægsaktiv'!A682</f>
        <v>54317</v>
      </c>
      <c r="B682" t="str">
        <f>'Oversigt anlægsaktiv'!B682</f>
        <v>Vogn 13, 5 pers., brændstof</v>
      </c>
      <c r="C682" t="str">
        <f>'Oversigt anlægsaktiv'!C682</f>
        <v>-</v>
      </c>
      <c r="D682" t="str">
        <f>'Oversigt anlægsaktiv'!D682</f>
        <v>Rikke Mailund Mikkelsen</v>
      </c>
      <c r="E682" t="str">
        <f>'Oversigt anlægsaktiv'!E682</f>
        <v>5 ÅR</v>
      </c>
      <c r="F682" t="str">
        <f>'Oversigt anlægsaktiv'!F682</f>
        <v>87104 Fællesvarer, Teknisk Service</v>
      </c>
      <c r="G682" t="str">
        <f>'Oversigt anlægsaktiv'!G682</f>
        <v>Campusvej 55, 5230 Odense M</v>
      </c>
      <c r="H682" t="str">
        <f>'Oversigt anlægsaktiv'!H682</f>
        <v>P1-Øst</v>
      </c>
      <c r="I682" t="str">
        <f>'Oversigt anlægsaktiv'!I682</f>
        <v>Renault</v>
      </c>
      <c r="J682" t="str">
        <f>'Oversigt anlægsaktiv'!J682</f>
        <v>Megane 1,5DCI ESM 110 Sport Tour</v>
      </c>
      <c r="K682" t="str">
        <f>'Oversigt anlægsaktiv'!K682</f>
        <v>VF1KZ140650658376/AM66000</v>
      </c>
      <c r="L682" s="312">
        <f>'Oversigt anlægsaktiv'!L682</f>
        <v>41852</v>
      </c>
      <c r="M682" s="56">
        <f>'Oversigt anlægsaktiv'!M682</f>
        <v>126994.25</v>
      </c>
      <c r="N682" s="56">
        <f>'Oversigt anlægsaktiv'!N682</f>
        <v>0</v>
      </c>
      <c r="O682" s="322" t="str">
        <f t="shared" si="30"/>
        <v>54317</v>
      </c>
      <c r="P682" s="322">
        <f t="shared" si="31"/>
        <v>0</v>
      </c>
      <c r="Q682" s="337" t="str">
        <f t="shared" si="32"/>
        <v>5</v>
      </c>
    </row>
    <row r="683" spans="1:17" x14ac:dyDescent="0.35">
      <c r="A683" s="320" t="str">
        <f>'Oversigt anlægsaktiv'!A683</f>
        <v>54319</v>
      </c>
      <c r="B683" t="str">
        <f>'Oversigt anlægsaktiv'!B683</f>
        <v>Fragment analyzer</v>
      </c>
      <c r="C683" t="str">
        <f>'Oversigt anlægsaktiv'!C683</f>
        <v>-</v>
      </c>
      <c r="D683" t="str">
        <f>'Oversigt anlægsaktiv'!D683</f>
        <v>Ronni Nielsen</v>
      </c>
      <c r="E683" t="str">
        <f>'Oversigt anlægsaktiv'!E683</f>
        <v>7 ÅR</v>
      </c>
      <c r="F683" t="str">
        <f>'Oversigt anlægsaktiv'!F683</f>
        <v>31000 Institut for Biokemi og Molekylær Biologi</v>
      </c>
      <c r="G683" t="str">
        <f>'Oversigt anlægsaktiv'!G683</f>
        <v>Campusvej 55, 5230 Odense M</v>
      </c>
      <c r="H683" t="str">
        <f>'Oversigt anlægsaktiv'!H683</f>
        <v>SM: V18-404-2</v>
      </c>
      <c r="I683" t="str">
        <f>'Oversigt anlægsaktiv'!I683</f>
        <v>Advenced Analytical</v>
      </c>
      <c r="J683" t="str">
        <f>'Oversigt anlægsaktiv'!J683</f>
        <v>-</v>
      </c>
      <c r="K683" t="str">
        <f>'Oversigt anlægsaktiv'!K683</f>
        <v>2887</v>
      </c>
      <c r="L683" s="312">
        <f>'Oversigt anlægsaktiv'!L683</f>
        <v>41778</v>
      </c>
      <c r="M683" s="56">
        <f>'Oversigt anlægsaktiv'!M683</f>
        <v>218750</v>
      </c>
      <c r="N683" s="56">
        <f>'Oversigt anlægsaktiv'!N683</f>
        <v>0</v>
      </c>
      <c r="O683" s="322" t="str">
        <f t="shared" si="30"/>
        <v>54319</v>
      </c>
      <c r="P683" s="322">
        <f t="shared" si="31"/>
        <v>0</v>
      </c>
      <c r="Q683" s="337" t="str">
        <f t="shared" si="32"/>
        <v>7</v>
      </c>
    </row>
    <row r="684" spans="1:17" x14ac:dyDescent="0.35">
      <c r="A684" s="320" t="str">
        <f>'Oversigt anlægsaktiv'!A684</f>
        <v>54320</v>
      </c>
      <c r="B684" t="str">
        <f>'Oversigt anlægsaktiv'!B684</f>
        <v>XYZ controler til BX53</v>
      </c>
      <c r="C684" t="str">
        <f>'Oversigt anlægsaktiv'!C684</f>
        <v>-</v>
      </c>
      <c r="D684" t="str">
        <f>'Oversigt anlægsaktiv'!D684</f>
        <v>Morten Meyer</v>
      </c>
      <c r="E684" t="str">
        <f>'Oversigt anlægsaktiv'!E684</f>
        <v>7 ÅR</v>
      </c>
      <c r="F684" t="str">
        <f>'Oversigt anlægsaktiv'!F684</f>
        <v>10202 Neurobiologisk Forskning</v>
      </c>
      <c r="G684" t="str">
        <f>'Oversigt anlægsaktiv'!G684</f>
        <v>Campusvej 55, 5230 Odense M</v>
      </c>
      <c r="H684" t="str">
        <f>'Oversigt anlægsaktiv'!H684</f>
        <v>V17-803c-2</v>
      </c>
      <c r="I684" t="str">
        <f>'Oversigt anlægsaktiv'!I684</f>
        <v>Prior</v>
      </c>
      <c r="J684" t="str">
        <f>'Oversigt anlægsaktiv'!J684</f>
        <v>V31XYZ</v>
      </c>
      <c r="K684" t="str">
        <f>'Oversigt anlægsaktiv'!K684</f>
        <v>99425/a</v>
      </c>
      <c r="L684" s="312">
        <f>'Oversigt anlægsaktiv'!L684</f>
        <v>41821</v>
      </c>
      <c r="M684" s="56">
        <f>'Oversigt anlægsaktiv'!M684</f>
        <v>585156</v>
      </c>
      <c r="N684" s="56">
        <f>'Oversigt anlægsaktiv'!N684</f>
        <v>0</v>
      </c>
      <c r="O684" s="322" t="str">
        <f t="shared" si="30"/>
        <v>54320</v>
      </c>
      <c r="P684" s="322">
        <f t="shared" si="31"/>
        <v>0</v>
      </c>
      <c r="Q684" s="337" t="str">
        <f t="shared" si="32"/>
        <v>7</v>
      </c>
    </row>
    <row r="685" spans="1:17" x14ac:dyDescent="0.35">
      <c r="A685" s="320" t="str">
        <f>'Oversigt anlægsaktiv'!A685</f>
        <v>54322</v>
      </c>
      <c r="B685" t="str">
        <f>'Oversigt anlægsaktiv'!B685</f>
        <v>Drejebænk til værkstedet ST-10Y, s/n 3099342</v>
      </c>
      <c r="C685" t="str">
        <f>'Oversigt anlægsaktiv'!C685</f>
        <v>-</v>
      </c>
      <c r="D685" t="str">
        <f>'Oversigt anlægsaktiv'!D685</f>
        <v>Morten Alitouche Kieler</v>
      </c>
      <c r="E685" t="str">
        <f>'Oversigt anlægsaktiv'!E685</f>
        <v>10 ÅR</v>
      </c>
      <c r="F685" t="str">
        <f>'Oversigt anlægsaktiv'!F685</f>
        <v>30610 Værksted</v>
      </c>
      <c r="G685" t="str">
        <f>'Oversigt anlægsaktiv'!G685</f>
        <v>Campusvej 55, 5230 Odense M</v>
      </c>
      <c r="H685" t="str">
        <f>'Oversigt anlægsaktiv'!H685</f>
        <v>V12-506-0</v>
      </c>
      <c r="I685" t="str">
        <f>'Oversigt anlægsaktiv'!I685</f>
        <v>HAAS</v>
      </c>
      <c r="J685" t="str">
        <f>'Oversigt anlægsaktiv'!J685</f>
        <v>ST-10Y</v>
      </c>
      <c r="K685" t="str">
        <f>'Oversigt anlægsaktiv'!K685</f>
        <v>S/N 3099342</v>
      </c>
      <c r="L685" s="312">
        <f>'Oversigt anlægsaktiv'!L685</f>
        <v>41907</v>
      </c>
      <c r="M685" s="56">
        <f>'Oversigt anlægsaktiv'!M685</f>
        <v>509003</v>
      </c>
      <c r="N685" s="56">
        <f>'Oversigt anlægsaktiv'!N685</f>
        <v>0</v>
      </c>
      <c r="O685" s="322" t="str">
        <f t="shared" si="30"/>
        <v>54322</v>
      </c>
      <c r="P685" s="322">
        <f t="shared" si="31"/>
        <v>0</v>
      </c>
      <c r="Q685" s="337" t="str">
        <f t="shared" si="32"/>
        <v>10</v>
      </c>
    </row>
    <row r="686" spans="1:17" x14ac:dyDescent="0.35">
      <c r="A686" s="320" t="str">
        <f>'Oversigt anlægsaktiv'!A686</f>
        <v>54323</v>
      </c>
      <c r="B686" t="str">
        <f>'Oversigt anlægsaktiv'!B686</f>
        <v>Digital Image Correlation</v>
      </c>
      <c r="C686" t="str">
        <f>'Oversigt anlægsaktiv'!C686</f>
        <v>-</v>
      </c>
      <c r="D686" t="str">
        <f>'Oversigt anlægsaktiv'!D686</f>
        <v>Henrik Brøner Jørgensen</v>
      </c>
      <c r="E686" t="str">
        <f>'Oversigt anlægsaktiv'!E686</f>
        <v>5 ÅR</v>
      </c>
      <c r="F686" t="str">
        <f>'Oversigt anlægsaktiv'!F686</f>
        <v>43005 SDU Civil and Architectural Engineering</v>
      </c>
      <c r="G686" t="str">
        <f>'Oversigt anlægsaktiv'!G686</f>
        <v>Campusvej 55, 5230 Odense M</v>
      </c>
      <c r="H686" t="str">
        <f>'Oversigt anlægsaktiv'!H686</f>
        <v>Ø28-607d-1</v>
      </c>
      <c r="I686" t="str">
        <f>'Oversigt anlægsaktiv'!I686</f>
        <v>GOM</v>
      </c>
      <c r="J686" t="str">
        <f>'Oversigt anlægsaktiv'!J686</f>
        <v>Aramis 3D12M/Aramis 4M</v>
      </c>
      <c r="K686" t="str">
        <f>'Oversigt anlægsaktiv'!K686</f>
        <v>14032AB/14017FB</v>
      </c>
      <c r="L686" s="312">
        <f>'Oversigt anlægsaktiv'!L686</f>
        <v>41866</v>
      </c>
      <c r="M686" s="56">
        <f>'Oversigt anlægsaktiv'!M686</f>
        <v>850000</v>
      </c>
      <c r="N686" s="56">
        <f>'Oversigt anlægsaktiv'!N686</f>
        <v>0</v>
      </c>
      <c r="O686" s="322" t="str">
        <f t="shared" si="30"/>
        <v>54323</v>
      </c>
      <c r="P686" s="322">
        <f t="shared" si="31"/>
        <v>0</v>
      </c>
      <c r="Q686" s="337" t="str">
        <f t="shared" si="32"/>
        <v>5</v>
      </c>
    </row>
    <row r="687" spans="1:17" x14ac:dyDescent="0.35">
      <c r="A687" s="320" t="str">
        <f>'Oversigt anlægsaktiv'!A687</f>
        <v>54324</v>
      </c>
      <c r="B687" t="str">
        <f>'Oversigt anlægsaktiv'!B687</f>
        <v>Streak Camera System - SDU2020</v>
      </c>
      <c r="C687" t="str">
        <f>'Oversigt anlægsaktiv'!C687</f>
        <v>-</v>
      </c>
      <c r="D687" t="str">
        <f>'Oversigt anlægsaktiv'!D687</f>
        <v>Jacek Fiutowski</v>
      </c>
      <c r="E687" t="str">
        <f>'Oversigt anlægsaktiv'!E687</f>
        <v>5 ÅR</v>
      </c>
      <c r="F687" t="str">
        <f>'Oversigt anlægsaktiv'!F687</f>
        <v>44002 SDU NanoSyd</v>
      </c>
      <c r="G687" t="str">
        <f>'Oversigt anlægsaktiv'!G687</f>
        <v>Alsion 2, 6400 Sønderborg</v>
      </c>
      <c r="H687" t="str">
        <f>'Oversigt anlægsaktiv'!H687</f>
        <v>H0-07 NANO LAB</v>
      </c>
      <c r="I687" t="str">
        <f>'Oversigt anlægsaktiv'!I687</f>
        <v>Hamamatsu</v>
      </c>
      <c r="J687" t="str">
        <f>'Oversigt anlægsaktiv'!J687</f>
        <v>C10627-13C</v>
      </c>
      <c r="K687" t="str">
        <f>'Oversigt anlægsaktiv'!K687</f>
        <v>640027</v>
      </c>
      <c r="L687" s="312">
        <f>'Oversigt anlægsaktiv'!L687</f>
        <v>41902</v>
      </c>
      <c r="M687" s="56">
        <f>'Oversigt anlægsaktiv'!M687</f>
        <v>784999.99</v>
      </c>
      <c r="N687" s="56">
        <f>'Oversigt anlægsaktiv'!N687</f>
        <v>0</v>
      </c>
      <c r="O687" s="322" t="str">
        <f t="shared" si="30"/>
        <v>54324</v>
      </c>
      <c r="P687" s="322">
        <f t="shared" si="31"/>
        <v>0</v>
      </c>
      <c r="Q687" s="337" t="str">
        <f t="shared" si="32"/>
        <v>5</v>
      </c>
    </row>
    <row r="688" spans="1:17" x14ac:dyDescent="0.35">
      <c r="A688" s="320" t="str">
        <f>'Oversigt anlægsaktiv'!A688</f>
        <v>54327</v>
      </c>
      <c r="B688" t="str">
        <f>'Oversigt anlægsaktiv'!B688</f>
        <v>Køleunit til det primære serverrum</v>
      </c>
      <c r="C688" t="str">
        <f>'Oversigt anlægsaktiv'!C688</f>
        <v>-</v>
      </c>
      <c r="D688" t="str">
        <f>'Oversigt anlægsaktiv'!D688</f>
        <v>Jørgen Kristian Minet</v>
      </c>
      <c r="E688" t="str">
        <f>'Oversigt anlægsaktiv'!E688</f>
        <v>10 ÅR</v>
      </c>
      <c r="F688" t="str">
        <f>'Oversigt anlægsaktiv'!F688</f>
        <v>93000 SDU IT</v>
      </c>
      <c r="G688" t="str">
        <f>'Oversigt anlægsaktiv'!G688</f>
        <v>Campusvej 55, 5230 Odense M</v>
      </c>
      <c r="H688" t="str">
        <f>'Oversigt anlægsaktiv'!H688</f>
        <v>Fælles serverrum</v>
      </c>
      <c r="I688" t="str">
        <f>'Oversigt anlægsaktiv'!I688</f>
        <v>RC</v>
      </c>
      <c r="J688" t="str">
        <f>'Oversigt anlægsaktiv'!J688</f>
        <v>next CW.U.K104.H6</v>
      </c>
      <c r="K688" t="str">
        <f>'Oversigt anlægsaktiv'!K688</f>
        <v>-</v>
      </c>
      <c r="L688" s="312">
        <f>'Oversigt anlægsaktiv'!L688</f>
        <v>41852</v>
      </c>
      <c r="M688" s="56">
        <f>'Oversigt anlægsaktiv'!M688</f>
        <v>125242</v>
      </c>
      <c r="N688" s="56">
        <f>'Oversigt anlægsaktiv'!N688</f>
        <v>0</v>
      </c>
      <c r="O688" s="322" t="str">
        <f t="shared" si="30"/>
        <v>54327</v>
      </c>
      <c r="P688" s="322">
        <f t="shared" si="31"/>
        <v>0</v>
      </c>
      <c r="Q688" s="337" t="str">
        <f t="shared" si="32"/>
        <v>10</v>
      </c>
    </row>
    <row r="689" spans="1:17" x14ac:dyDescent="0.35">
      <c r="A689" s="320" t="str">
        <f>'Oversigt anlægsaktiv'!A689</f>
        <v>54328</v>
      </c>
      <c r="B689" t="str">
        <f>'Oversigt anlægsaktiv'!B689</f>
        <v>Ladbil 2 personer TEK BIL 3 (AP75418)</v>
      </c>
      <c r="C689" t="str">
        <f>'Oversigt anlægsaktiv'!C689</f>
        <v>-</v>
      </c>
      <c r="D689" t="str">
        <f>'Oversigt anlægsaktiv'!D689</f>
        <v>Laya Lykke</v>
      </c>
      <c r="E689" t="str">
        <f>'Oversigt anlægsaktiv'!E689</f>
        <v>8 ÅR</v>
      </c>
      <c r="F689" t="str">
        <f>'Oversigt anlægsaktiv'!F689</f>
        <v>49001 TEK Dekanatsekretariat</v>
      </c>
      <c r="G689" t="str">
        <f>'Oversigt anlægsaktiv'!G689</f>
        <v>Campusvej 55, 5230 Odense M</v>
      </c>
      <c r="H689" t="str">
        <f>'Oversigt anlægsaktiv'!H689</f>
        <v>Parkeringspladsen</v>
      </c>
      <c r="I689" t="str">
        <f>'Oversigt anlægsaktiv'!I689</f>
        <v>Fiat</v>
      </c>
      <c r="J689" t="str">
        <f>'Oversigt anlægsaktiv'!J689</f>
        <v>Dobló Cargo, 1,6 MJT 105</v>
      </c>
      <c r="K689" t="str">
        <f>'Oversigt anlægsaktiv'!K689</f>
        <v>AP 75418, ZFA26300006152383</v>
      </c>
      <c r="L689" s="312">
        <f>'Oversigt anlægsaktiv'!L689</f>
        <v>41913</v>
      </c>
      <c r="M689" s="56">
        <f>'Oversigt anlægsaktiv'!M689</f>
        <v>156537.5</v>
      </c>
      <c r="N689" s="56">
        <f>'Oversigt anlægsaktiv'!N689</f>
        <v>0</v>
      </c>
      <c r="O689" s="322" t="str">
        <f t="shared" si="30"/>
        <v>54328</v>
      </c>
      <c r="P689" s="322">
        <f t="shared" si="31"/>
        <v>0</v>
      </c>
      <c r="Q689" s="337" t="str">
        <f t="shared" si="32"/>
        <v>8</v>
      </c>
    </row>
    <row r="690" spans="1:17" x14ac:dyDescent="0.35">
      <c r="A690" s="320" t="str">
        <f>'Oversigt anlægsaktiv'!A690</f>
        <v>54329</v>
      </c>
      <c r="B690" t="str">
        <f>'Oversigt anlægsaktiv'!B690</f>
        <v>Blitz apparat</v>
      </c>
      <c r="C690" t="str">
        <f>'Oversigt anlægsaktiv'!C690</f>
        <v>13817</v>
      </c>
      <c r="D690" t="str">
        <f>'Oversigt anlægsaktiv'!D690</f>
        <v>Stefan Vogel</v>
      </c>
      <c r="E690" t="str">
        <f>'Oversigt anlægsaktiv'!E690</f>
        <v>5 ÅR</v>
      </c>
      <c r="F690" t="str">
        <f>'Oversigt anlægsaktiv'!F690</f>
        <v>30500 Institut for Fysik, Kemi og Farmaci</v>
      </c>
      <c r="G690" t="str">
        <f>'Oversigt anlægsaktiv'!G690</f>
        <v>Campusvej 55, 5230 Odense M</v>
      </c>
      <c r="H690" t="str">
        <f>'Oversigt anlægsaktiv'!H690</f>
        <v>Ø10-412-1</v>
      </c>
      <c r="I690" t="str">
        <f>'Oversigt anlægsaktiv'!I690</f>
        <v>Pall Corporation</v>
      </c>
      <c r="J690" t="str">
        <f>'Oversigt anlægsaktiv'!J690</f>
        <v>45-5000</v>
      </c>
      <c r="K690" t="str">
        <f>'Oversigt anlægsaktiv'!K690</f>
        <v>FB-60400</v>
      </c>
      <c r="L690" s="312">
        <f>'Oversigt anlægsaktiv'!L690</f>
        <v>41760</v>
      </c>
      <c r="M690" s="56">
        <f>'Oversigt anlægsaktiv'!M690</f>
        <v>136804.53</v>
      </c>
      <c r="N690" s="56">
        <f>'Oversigt anlægsaktiv'!N690</f>
        <v>0</v>
      </c>
      <c r="O690" s="322" t="str">
        <f t="shared" si="30"/>
        <v>54329</v>
      </c>
      <c r="P690" s="322">
        <f t="shared" si="31"/>
        <v>1</v>
      </c>
      <c r="Q690" s="337" t="str">
        <f t="shared" si="32"/>
        <v>5</v>
      </c>
    </row>
    <row r="691" spans="1:17" x14ac:dyDescent="0.35">
      <c r="A691" s="320" t="str">
        <f>'Oversigt anlægsaktiv'!A691</f>
        <v>54332</v>
      </c>
      <c r="B691" t="str">
        <f>'Oversigt anlægsaktiv'!B691</f>
        <v>Mass spectrometer</v>
      </c>
      <c r="C691" t="str">
        <f>'Oversigt anlægsaktiv'!C691</f>
        <v>13953+13761</v>
      </c>
      <c r="D691" t="str">
        <f>'Oversigt anlægsaktiv'!D691</f>
        <v>Christer Stenby Ejsing</v>
      </c>
      <c r="E691" t="str">
        <f>'Oversigt anlægsaktiv'!E691</f>
        <v>10 ÅR</v>
      </c>
      <c r="F691" t="str">
        <f>'Oversigt anlægsaktiv'!F691</f>
        <v>31000 Institut for Biokemi og Molekylær Biologi</v>
      </c>
      <c r="G691" t="str">
        <f>'Oversigt anlægsaktiv'!G691</f>
        <v>Campusvej 55, 5230 Odense M</v>
      </c>
      <c r="H691" t="str">
        <f>'Oversigt anlægsaktiv'!H691</f>
        <v>LIPID-MS: CSE LAB: V10-508B-1</v>
      </c>
      <c r="I691" t="str">
        <f>'Oversigt anlægsaktiv'!I691</f>
        <v>Thermo Fisher Scientific</v>
      </c>
      <c r="J691" t="str">
        <f>'Oversigt anlægsaktiv'!J691</f>
        <v>Orbitrap Fusion</v>
      </c>
      <c r="K691" t="str">
        <f>'Oversigt anlægsaktiv'!K691</f>
        <v>FSN10184</v>
      </c>
      <c r="L691" s="312">
        <f>'Oversigt anlægsaktiv'!L691</f>
        <v>41730</v>
      </c>
      <c r="M691" s="56">
        <f>'Oversigt anlægsaktiv'!M691</f>
        <v>4600000</v>
      </c>
      <c r="N691" s="56">
        <f>'Oversigt anlægsaktiv'!N691</f>
        <v>0</v>
      </c>
      <c r="O691" s="322" t="str">
        <f t="shared" si="30"/>
        <v>54332</v>
      </c>
      <c r="P691" s="322">
        <f t="shared" si="31"/>
        <v>1</v>
      </c>
      <c r="Q691" s="337" t="str">
        <f t="shared" si="32"/>
        <v>10</v>
      </c>
    </row>
    <row r="692" spans="1:17" x14ac:dyDescent="0.35">
      <c r="A692" s="320" t="str">
        <f>'Oversigt anlægsaktiv'!A692</f>
        <v>54333</v>
      </c>
      <c r="B692" t="str">
        <f>'Oversigt anlægsaktiv'!B692</f>
        <v>SPR imaging instrument (IBIS MX96) samt spotter (Wasatch CFM)</v>
      </c>
      <c r="C692" t="str">
        <f>'Oversigt anlægsaktiv'!C692</f>
        <v>13761</v>
      </c>
      <c r="D692" t="str">
        <f>'Oversigt anlægsaktiv'!D692</f>
        <v>Brage Storstein Andresen</v>
      </c>
      <c r="E692" t="str">
        <f>'Oversigt anlægsaktiv'!E692</f>
        <v>10 ÅR</v>
      </c>
      <c r="F692" t="str">
        <f>'Oversigt anlægsaktiv'!F692</f>
        <v>31000 Institut for Biokemi og Molekylær Biologi</v>
      </c>
      <c r="G692" t="str">
        <f>'Oversigt anlægsaktiv'!G692</f>
        <v>Campusvej 55, 5230 Odense M</v>
      </c>
      <c r="H692" t="str">
        <f>'Oversigt anlægsaktiv'!H692</f>
        <v>Brage:V18-412a-0</v>
      </c>
      <c r="I692" t="str">
        <f>'Oversigt anlægsaktiv'!I692</f>
        <v>-</v>
      </c>
      <c r="J692" t="str">
        <f>'Oversigt anlægsaktiv'!J692</f>
        <v>MX96 (IBIS) 2.4.1 (CFM)</v>
      </c>
      <c r="K692" t="str">
        <f>'Oversigt anlægsaktiv'!K692</f>
        <v>MX130813 (IBIS) 1403-1967 (CFM)</v>
      </c>
      <c r="L692" s="312">
        <f>'Oversigt anlægsaktiv'!L692</f>
        <v>41767</v>
      </c>
      <c r="M692" s="56">
        <f>'Oversigt anlægsaktiv'!M692</f>
        <v>1729068</v>
      </c>
      <c r="N692" s="56">
        <f>'Oversigt anlægsaktiv'!N692</f>
        <v>0</v>
      </c>
      <c r="O692" s="322" t="str">
        <f t="shared" si="30"/>
        <v>54333</v>
      </c>
      <c r="P692" s="322">
        <f t="shared" si="31"/>
        <v>1</v>
      </c>
      <c r="Q692" s="337" t="str">
        <f t="shared" si="32"/>
        <v>10</v>
      </c>
    </row>
    <row r="693" spans="1:17" x14ac:dyDescent="0.35">
      <c r="A693" s="320" t="str">
        <f>'Oversigt anlægsaktiv'!A693</f>
        <v>54334</v>
      </c>
      <c r="B693" t="str">
        <f>'Oversigt anlægsaktiv'!B693</f>
        <v>Robotarm og controllerboks</v>
      </c>
      <c r="C693" t="str">
        <f>'Oversigt anlægsaktiv'!C693</f>
        <v>2454896</v>
      </c>
      <c r="D693" t="str">
        <f>'Oversigt anlægsaktiv'!D693</f>
        <v>Karina T. Therkildsen</v>
      </c>
      <c r="E693" t="str">
        <f>'Oversigt anlægsaktiv'!E693</f>
        <v>3 ÅR</v>
      </c>
      <c r="F693" t="str">
        <f>'Oversigt anlægsaktiv'!F693</f>
        <v>41003 SDU Robotics</v>
      </c>
      <c r="G693" t="str">
        <f>'Oversigt anlægsaktiv'!G693</f>
        <v>Campusvej 55, 5230 Odense M</v>
      </c>
      <c r="H693" t="str">
        <f>'Oversigt anlægsaktiv'!H693</f>
        <v>Ø28-603-2</v>
      </c>
      <c r="I693" t="str">
        <f>'Oversigt anlægsaktiv'!I693</f>
        <v>Universal Robots</v>
      </c>
      <c r="J693" t="str">
        <f>'Oversigt anlægsaktiv'!J693</f>
        <v>UR5 AE</v>
      </c>
      <c r="K693" t="str">
        <f>'Oversigt anlægsaktiv'!K693</f>
        <v>2014350065</v>
      </c>
      <c r="L693" s="312">
        <f>'Oversigt anlægsaktiv'!L693</f>
        <v>41865</v>
      </c>
      <c r="M693" s="56">
        <f>'Oversigt anlægsaktiv'!M693</f>
        <v>119000</v>
      </c>
      <c r="N693" s="56">
        <f>'Oversigt anlægsaktiv'!N693</f>
        <v>0</v>
      </c>
      <c r="O693" s="322" t="str">
        <f t="shared" si="30"/>
        <v>54334</v>
      </c>
      <c r="P693" s="322">
        <f t="shared" si="31"/>
        <v>1</v>
      </c>
      <c r="Q693" s="337" t="str">
        <f t="shared" si="32"/>
        <v>3</v>
      </c>
    </row>
    <row r="694" spans="1:17" x14ac:dyDescent="0.35">
      <c r="A694" s="320" t="str">
        <f>'Oversigt anlægsaktiv'!A694</f>
        <v>54335</v>
      </c>
      <c r="B694" t="str">
        <f>'Oversigt anlægsaktiv'!B694</f>
        <v>Oscilloskop og tilbehør</v>
      </c>
      <c r="C694" t="str">
        <f>'Oversigt anlægsaktiv'!C694</f>
        <v>54134</v>
      </c>
      <c r="D694" t="str">
        <f>'Oversigt anlægsaktiv'!D694</f>
        <v>Martin H. Thygesen</v>
      </c>
      <c r="E694" t="str">
        <f>'Oversigt anlægsaktiv'!E694</f>
        <v>3 ÅR</v>
      </c>
      <c r="F694" t="str">
        <f>'Oversigt anlægsaktiv'!F694</f>
        <v>45006 SDU Digital og højfrekvent elektronik</v>
      </c>
      <c r="G694" t="str">
        <f>'Oversigt anlægsaktiv'!G694</f>
        <v>Campusvej 55, 5230 Odense M</v>
      </c>
      <c r="H694" t="str">
        <f>'Oversigt anlægsaktiv'!H694</f>
        <v>Ø26-602a-1</v>
      </c>
      <c r="I694" t="str">
        <f>'Oversigt anlægsaktiv'!I694</f>
        <v>LECroy</v>
      </c>
      <c r="J694" t="str">
        <f>'Oversigt anlægsaktiv'!J694</f>
        <v>WR610Zi,DA1855A+Arbstudio</v>
      </c>
      <c r="K694" t="str">
        <f>'Oversigt anlægsaktiv'!K694</f>
        <v>'LCRY3209N61515, LDCB410534204,</v>
      </c>
      <c r="L694" s="312">
        <f>'Oversigt anlægsaktiv'!L694</f>
        <v>41821</v>
      </c>
      <c r="M694" s="56">
        <f>'Oversigt anlægsaktiv'!M694</f>
        <v>167800</v>
      </c>
      <c r="N694" s="56">
        <f>'Oversigt anlægsaktiv'!N694</f>
        <v>0</v>
      </c>
      <c r="O694" s="322" t="str">
        <f t="shared" si="30"/>
        <v>54335</v>
      </c>
      <c r="P694" s="322">
        <f t="shared" si="31"/>
        <v>1</v>
      </c>
      <c r="Q694" s="337" t="str">
        <f t="shared" si="32"/>
        <v>3</v>
      </c>
    </row>
    <row r="695" spans="1:17" x14ac:dyDescent="0.35">
      <c r="A695" s="320" t="str">
        <f>'Oversigt anlægsaktiv'!A695</f>
        <v>54336</v>
      </c>
      <c r="B695" t="str">
        <f>'Oversigt anlægsaktiv'!B695</f>
        <v>Vogn 12, 3 pers., brændstof</v>
      </c>
      <c r="C695" t="str">
        <f>'Oversigt anlægsaktiv'!C695</f>
        <v>-</v>
      </c>
      <c r="D695" t="str">
        <f>'Oversigt anlægsaktiv'!D695</f>
        <v>Rikke Mailund Mikkelsen</v>
      </c>
      <c r="E695" t="str">
        <f>'Oversigt anlægsaktiv'!E695</f>
        <v>8 ÅR</v>
      </c>
      <c r="F695" t="str">
        <f>'Oversigt anlægsaktiv'!F695</f>
        <v>87104 Fællesvarer, Teknisk Service</v>
      </c>
      <c r="G695" t="str">
        <f>'Oversigt anlægsaktiv'!G695</f>
        <v>Campusvej 55, 5230 Odense M</v>
      </c>
      <c r="H695" t="str">
        <f>'Oversigt anlægsaktiv'!H695</f>
        <v>P8-Vest</v>
      </c>
      <c r="I695" t="str">
        <f>'Oversigt anlægsaktiv'!I695</f>
        <v>VW</v>
      </c>
      <c r="J695" t="str">
        <f>'Oversigt anlægsaktiv'!J695</f>
        <v>Transporter kassevogn 2.0 TDI 3 pers.</v>
      </c>
      <c r="K695" t="str">
        <f>'Oversigt anlægsaktiv'!K695</f>
        <v>WV1ZZZ7HZFH055442/AP59540</v>
      </c>
      <c r="L695" s="312">
        <f>'Oversigt anlægsaktiv'!L695</f>
        <v>41974</v>
      </c>
      <c r="M695" s="56">
        <f>'Oversigt anlægsaktiv'!M695</f>
        <v>174152</v>
      </c>
      <c r="N695" s="56">
        <f>'Oversigt anlægsaktiv'!N695</f>
        <v>0</v>
      </c>
      <c r="O695" s="322" t="str">
        <f t="shared" si="30"/>
        <v>54336</v>
      </c>
      <c r="P695" s="322">
        <f t="shared" si="31"/>
        <v>0</v>
      </c>
      <c r="Q695" s="337" t="str">
        <f t="shared" si="32"/>
        <v>8</v>
      </c>
    </row>
    <row r="696" spans="1:17" x14ac:dyDescent="0.35">
      <c r="A696" s="320" t="str">
        <f>'Oversigt anlægsaktiv'!A696</f>
        <v>54337</v>
      </c>
      <c r="B696" t="str">
        <f>'Oversigt anlægsaktiv'!B696</f>
        <v>Vogn 21, 9 pers., brændstof</v>
      </c>
      <c r="C696" t="str">
        <f>'Oversigt anlægsaktiv'!C696</f>
        <v>-</v>
      </c>
      <c r="D696" t="str">
        <f>'Oversigt anlægsaktiv'!D696</f>
        <v>Rikke Mailund Mikkelsen</v>
      </c>
      <c r="E696" t="str">
        <f>'Oversigt anlægsaktiv'!E696</f>
        <v>5 ÅR</v>
      </c>
      <c r="F696" t="str">
        <f>'Oversigt anlægsaktiv'!F696</f>
        <v>15400 Institut for Idræt og Biomekanik</v>
      </c>
      <c r="G696" t="str">
        <f>'Oversigt anlægsaktiv'!G696</f>
        <v>Campusvej 55, 5230 Odense M</v>
      </c>
      <c r="H696" t="str">
        <f>'Oversigt anlægsaktiv'!H696</f>
        <v>Parkeringsplads P4</v>
      </c>
      <c r="I696" t="str">
        <f>'Oversigt anlægsaktiv'!I696</f>
        <v>VW</v>
      </c>
      <c r="J696" t="str">
        <f>'Oversigt anlægsaktiv'!J696</f>
        <v>Caravelle 2.0 TDI 9. personer</v>
      </c>
      <c r="K696" t="str">
        <f>'Oversigt anlægsaktiv'!K696</f>
        <v>WV2ZZZ7HZFH046988/AR38383</v>
      </c>
      <c r="L696" s="312">
        <f>'Oversigt anlægsaktiv'!L696</f>
        <v>41974</v>
      </c>
      <c r="M696" s="56">
        <f>'Oversigt anlægsaktiv'!M696</f>
        <v>256875</v>
      </c>
      <c r="N696" s="56">
        <f>'Oversigt anlægsaktiv'!N696</f>
        <v>0</v>
      </c>
      <c r="O696" s="322" t="str">
        <f t="shared" si="30"/>
        <v>54337</v>
      </c>
      <c r="P696" s="322">
        <f t="shared" si="31"/>
        <v>0</v>
      </c>
      <c r="Q696" s="337" t="str">
        <f t="shared" si="32"/>
        <v>5</v>
      </c>
    </row>
    <row r="697" spans="1:17" x14ac:dyDescent="0.35">
      <c r="A697" s="320" t="str">
        <f>'Oversigt anlægsaktiv'!A697</f>
        <v>54340</v>
      </c>
      <c r="B697" t="str">
        <f>'Oversigt anlægsaktiv'!B697</f>
        <v>Vandskæremaskine</v>
      </c>
      <c r="C697" t="str">
        <f>'Oversigt anlægsaktiv'!C697</f>
        <v>-</v>
      </c>
      <c r="D697" t="str">
        <f>'Oversigt anlægsaktiv'!D697</f>
        <v>Jan Bujakiewicz Tiettje</v>
      </c>
      <c r="E697" t="str">
        <f>'Oversigt anlægsaktiv'!E697</f>
        <v>10 ÅR</v>
      </c>
      <c r="F697" t="str">
        <f>'Oversigt anlægsaktiv'!F697</f>
        <v>45002 SDU Mechatronics (CIM)</v>
      </c>
      <c r="G697" t="str">
        <f>'Oversigt anlægsaktiv'!G697</f>
        <v>Alsion 2, 6400 Sønderborg</v>
      </c>
      <c r="H697" t="str">
        <f>'Oversigt anlægsaktiv'!H697</f>
        <v>MASKINVÆRKSTEDET - KÆLDER</v>
      </c>
      <c r="I697" t="str">
        <f>'Oversigt anlægsaktiv'!I697</f>
        <v>Omax</v>
      </c>
      <c r="J697" t="str">
        <f>'Oversigt anlægsaktiv'!J697</f>
        <v>2652</v>
      </c>
      <c r="K697" t="str">
        <f>'Oversigt anlægsaktiv'!K697</f>
        <v>A512011</v>
      </c>
      <c r="L697" s="312">
        <f>'Oversigt anlægsaktiv'!L697</f>
        <v>41961</v>
      </c>
      <c r="M697" s="56">
        <f>'Oversigt anlægsaktiv'!M697</f>
        <v>2171195.5063749999</v>
      </c>
      <c r="N697" s="56">
        <f>'Oversigt anlægsaktiv'!N697</f>
        <v>-4.6566128730773926E-10</v>
      </c>
      <c r="O697" s="322" t="str">
        <f t="shared" si="30"/>
        <v>54340</v>
      </c>
      <c r="P697" s="322">
        <f t="shared" si="31"/>
        <v>0</v>
      </c>
      <c r="Q697" s="337" t="str">
        <f t="shared" si="32"/>
        <v>10</v>
      </c>
    </row>
    <row r="698" spans="1:17" x14ac:dyDescent="0.35">
      <c r="A698" s="320" t="str">
        <f>'Oversigt anlægsaktiv'!A698</f>
        <v>54342</v>
      </c>
      <c r="B698" t="str">
        <f>'Oversigt anlægsaktiv'!B698</f>
        <v>Blodgas analysator</v>
      </c>
      <c r="C698" t="str">
        <f>'Oversigt anlægsaktiv'!C698</f>
        <v>12361</v>
      </c>
      <c r="D698" t="str">
        <f>'Oversigt anlægsaktiv'!D698</f>
        <v>Per Svenningsen</v>
      </c>
      <c r="E698" t="str">
        <f>'Oversigt anlægsaktiv'!E698</f>
        <v>7 ÅR</v>
      </c>
      <c r="F698" t="str">
        <f>'Oversigt anlægsaktiv'!F698</f>
        <v>10203 Kardiovaskulær &amp; Renalforskning</v>
      </c>
      <c r="G698" t="str">
        <f>'Oversigt anlægsaktiv'!G698</f>
        <v>Campusvej 55, 5230 Odense M</v>
      </c>
      <c r="H698" t="str">
        <f>'Oversigt anlægsaktiv'!H698</f>
        <v>V15-608a-1</v>
      </c>
      <c r="I698" t="str">
        <f>'Oversigt anlægsaktiv'!I698</f>
        <v>Radiometer</v>
      </c>
      <c r="J698" t="str">
        <f>'Oversigt anlægsaktiv'!J698</f>
        <v>ABL825</v>
      </c>
      <c r="K698" t="str">
        <f>'Oversigt anlægsaktiv'!K698</f>
        <v>393-825</v>
      </c>
      <c r="L698" s="312">
        <f>'Oversigt anlægsaktiv'!L698</f>
        <v>41992</v>
      </c>
      <c r="M698" s="56">
        <f>'Oversigt anlægsaktiv'!M698</f>
        <v>200000</v>
      </c>
      <c r="N698" s="56">
        <f>'Oversigt anlægsaktiv'!N698</f>
        <v>0</v>
      </c>
      <c r="O698" s="322" t="str">
        <f t="shared" si="30"/>
        <v>54342</v>
      </c>
      <c r="P698" s="322">
        <f t="shared" si="31"/>
        <v>1</v>
      </c>
      <c r="Q698" s="337" t="str">
        <f t="shared" si="32"/>
        <v>7</v>
      </c>
    </row>
    <row r="699" spans="1:17" x14ac:dyDescent="0.35">
      <c r="A699" s="320" t="str">
        <f>'Oversigt anlægsaktiv'!A699</f>
        <v>54344</v>
      </c>
      <c r="B699" t="str">
        <f>'Oversigt anlægsaktiv'!B699</f>
        <v>Imaging System</v>
      </c>
      <c r="C699" t="str">
        <f>'Oversigt anlægsaktiv'!C699</f>
        <v>21237</v>
      </c>
      <c r="D699" t="str">
        <f>'Oversigt anlægsaktiv'!D699</f>
        <v>Anni Schmidt Petersen</v>
      </c>
      <c r="E699" t="str">
        <f>'Oversigt anlægsaktiv'!E699</f>
        <v>5 ÅR</v>
      </c>
      <c r="F699" t="str">
        <f>'Oversigt anlægsaktiv'!F699</f>
        <v>10100 Klinisk Institut</v>
      </c>
      <c r="G699" t="str">
        <f>'Oversigt anlægsaktiv'!G699</f>
        <v>Campusvej 55, 5230 Odense M</v>
      </c>
      <c r="H699" t="str">
        <f>'Oversigt anlægsaktiv'!H699</f>
        <v>3 sal rum 55</v>
      </c>
      <c r="I699" t="str">
        <f>'Oversigt anlægsaktiv'!I699</f>
        <v>BioRad</v>
      </c>
      <c r="J699" t="str">
        <f>'Oversigt anlægsaktiv'!J699</f>
        <v>170-8265</v>
      </c>
      <c r="K699" t="str">
        <f>'Oversigt anlægsaktiv'!K699</f>
        <v>721BR11239</v>
      </c>
      <c r="L699" s="312">
        <f>'Oversigt anlægsaktiv'!L699</f>
        <v>41935</v>
      </c>
      <c r="M699" s="56">
        <f>'Oversigt anlægsaktiv'!M699</f>
        <v>122645</v>
      </c>
      <c r="N699" s="56">
        <f>'Oversigt anlægsaktiv'!N699</f>
        <v>0</v>
      </c>
      <c r="O699" s="322" t="str">
        <f t="shared" si="30"/>
        <v>54344</v>
      </c>
      <c r="P699" s="322">
        <f t="shared" si="31"/>
        <v>1</v>
      </c>
      <c r="Q699" s="337" t="str">
        <f t="shared" si="32"/>
        <v>5</v>
      </c>
    </row>
    <row r="700" spans="1:17" x14ac:dyDescent="0.35">
      <c r="A700" s="320" t="str">
        <f>'Oversigt anlægsaktiv'!A700</f>
        <v>54345</v>
      </c>
      <c r="B700" t="str">
        <f>'Oversigt anlægsaktiv'!B700</f>
        <v>GC</v>
      </c>
      <c r="C700" t="str">
        <f>'Oversigt anlægsaktiv'!C700</f>
        <v>-</v>
      </c>
      <c r="D700" t="str">
        <f>'Oversigt anlægsaktiv'!D700</f>
        <v>Lilian Skytte</v>
      </c>
      <c r="E700" t="str">
        <f>'Oversigt anlægsaktiv'!E700</f>
        <v>7 ÅR</v>
      </c>
      <c r="F700" t="str">
        <f>'Oversigt anlægsaktiv'!F700</f>
        <v>30503 Kemi og Farmaci</v>
      </c>
      <c r="G700" t="str">
        <f>'Oversigt anlægsaktiv'!G700</f>
        <v>Campusvej 55, 5230 Odense M</v>
      </c>
      <c r="H700" t="str">
        <f>'Oversigt anlægsaktiv'!H700</f>
        <v>Ø14-605a-0</v>
      </c>
      <c r="I700" t="str">
        <f>'Oversigt anlægsaktiv'!I700</f>
        <v>Agilent Technologies</v>
      </c>
      <c r="J700" t="str">
        <f>'Oversigt anlægsaktiv'!J700</f>
        <v>7820A(G4350A)</v>
      </c>
      <c r="K700" t="str">
        <f>'Oversigt anlægsaktiv'!K700</f>
        <v>CN14422004</v>
      </c>
      <c r="L700" s="312">
        <f>'Oversigt anlægsaktiv'!L700</f>
        <v>42017</v>
      </c>
      <c r="M700" s="56">
        <f>'Oversigt anlægsaktiv'!M700</f>
        <v>112582.8</v>
      </c>
      <c r="N700" s="56">
        <f>'Oversigt anlægsaktiv'!N700</f>
        <v>0</v>
      </c>
      <c r="O700" s="322" t="str">
        <f t="shared" si="30"/>
        <v>54345</v>
      </c>
      <c r="P700" s="322">
        <f t="shared" si="31"/>
        <v>0</v>
      </c>
      <c r="Q700" s="337" t="str">
        <f t="shared" si="32"/>
        <v>7</v>
      </c>
    </row>
    <row r="701" spans="1:17" x14ac:dyDescent="0.35">
      <c r="A701" s="320" t="str">
        <f>'Oversigt anlægsaktiv'!A701</f>
        <v>54346</v>
      </c>
      <c r="B701" t="str">
        <f>'Oversigt anlægsaktiv'!B701</f>
        <v>LC</v>
      </c>
      <c r="C701" t="str">
        <f>'Oversigt anlægsaktiv'!C701</f>
        <v>-</v>
      </c>
      <c r="D701" t="str">
        <f>'Oversigt anlægsaktiv'!D701</f>
        <v>Lilian Skytte</v>
      </c>
      <c r="E701" t="str">
        <f>'Oversigt anlægsaktiv'!E701</f>
        <v>7 ÅR</v>
      </c>
      <c r="F701" t="str">
        <f>'Oversigt anlægsaktiv'!F701</f>
        <v>30503 Kemi og Farmaci</v>
      </c>
      <c r="G701" t="str">
        <f>'Oversigt anlægsaktiv'!G701</f>
        <v>Campusvej 55, 5230 Odense M</v>
      </c>
      <c r="H701" t="str">
        <f>'Oversigt anlægsaktiv'!H701</f>
        <v>Ø14-605a-0</v>
      </c>
      <c r="I701" t="str">
        <f>'Oversigt anlægsaktiv'!I701</f>
        <v>Agilent Technologies</v>
      </c>
      <c r="J701" t="str">
        <f>'Oversigt anlægsaktiv'!J701</f>
        <v>1260 Infinity quat Pump G</v>
      </c>
      <c r="K701" t="str">
        <f>'Oversigt anlægsaktiv'!K701</f>
        <v>DEAB 711583(pumpemodul)</v>
      </c>
      <c r="L701" s="312">
        <f>'Oversigt anlægsaktiv'!L701</f>
        <v>42017</v>
      </c>
      <c r="M701" s="56">
        <f>'Oversigt anlægsaktiv'!M701</f>
        <v>197986.14</v>
      </c>
      <c r="N701" s="56">
        <f>'Oversigt anlægsaktiv'!N701</f>
        <v>0</v>
      </c>
      <c r="O701" s="322" t="str">
        <f t="shared" si="30"/>
        <v>54346</v>
      </c>
      <c r="P701" s="322">
        <f t="shared" si="31"/>
        <v>0</v>
      </c>
      <c r="Q701" s="337" t="str">
        <f t="shared" si="32"/>
        <v>7</v>
      </c>
    </row>
    <row r="702" spans="1:17" x14ac:dyDescent="0.35">
      <c r="A702" s="320" t="str">
        <f>'Oversigt anlægsaktiv'!A702</f>
        <v>54347</v>
      </c>
      <c r="B702" t="str">
        <f>'Oversigt anlægsaktiv'!B702</f>
        <v>HPLC med binær pumpe og manuel injektion</v>
      </c>
      <c r="C702" t="str">
        <f>'Oversigt anlægsaktiv'!C702</f>
        <v>-</v>
      </c>
      <c r="D702" t="str">
        <f>'Oversigt anlægsaktiv'!D702</f>
        <v>Bente Frost Holbech</v>
      </c>
      <c r="E702" t="str">
        <f>'Oversigt anlægsaktiv'!E702</f>
        <v>5 ÅR</v>
      </c>
      <c r="F702" t="str">
        <f>'Oversigt anlægsaktiv'!F702</f>
        <v>30600 Biologisk Institut</v>
      </c>
      <c r="G702" t="str">
        <f>'Oversigt anlægsaktiv'!G702</f>
        <v>Campusvej 55, 5230 Odense M</v>
      </c>
      <c r="H702" t="str">
        <f>'Oversigt anlægsaktiv'!H702</f>
        <v>Oasen</v>
      </c>
      <c r="I702" t="str">
        <f>'Oversigt anlægsaktiv'!I702</f>
        <v>Agilent Technologies Denmark ApS</v>
      </c>
      <c r="J702" t="str">
        <f>'Oversigt anlægsaktiv'!J702</f>
        <v>G4 288B 1220 LC Gradient</v>
      </c>
      <c r="K702" t="str">
        <f>'Oversigt anlægsaktiv'!K702</f>
        <v>DECAC00242,DEW0336500,DEW0337001</v>
      </c>
      <c r="L702" s="312">
        <f>'Oversigt anlægsaktiv'!L702</f>
        <v>41974</v>
      </c>
      <c r="M702" s="56">
        <f>'Oversigt anlægsaktiv'!M702</f>
        <v>140905.20000000001</v>
      </c>
      <c r="N702" s="56">
        <f>'Oversigt anlægsaktiv'!N702</f>
        <v>0</v>
      </c>
      <c r="O702" s="322" t="str">
        <f t="shared" si="30"/>
        <v>54347</v>
      </c>
      <c r="P702" s="322">
        <f t="shared" si="31"/>
        <v>0</v>
      </c>
      <c r="Q702" s="337" t="str">
        <f t="shared" si="32"/>
        <v>5</v>
      </c>
    </row>
    <row r="703" spans="1:17" x14ac:dyDescent="0.35">
      <c r="A703" s="320" t="str">
        <f>'Oversigt anlægsaktiv'!A703</f>
        <v>54348</v>
      </c>
      <c r="B703" t="str">
        <f>'Oversigt anlægsaktiv'!B703</f>
        <v>Vibrationsdæmpende udstyr</v>
      </c>
      <c r="C703" t="str">
        <f>'Oversigt anlægsaktiv'!C703</f>
        <v>-</v>
      </c>
      <c r="D703" t="str">
        <f>'Oversigt anlægsaktiv'!D703</f>
        <v>Adam Cohen Simonsen</v>
      </c>
      <c r="E703" t="str">
        <f>'Oversigt anlægsaktiv'!E703</f>
        <v>10 ÅR</v>
      </c>
      <c r="F703" t="str">
        <f>'Oversigt anlægsaktiv'!F703</f>
        <v>31000 Institut for Biokemi og Molekylær Biologi</v>
      </c>
      <c r="G703" t="str">
        <f>'Oversigt anlægsaktiv'!G703</f>
        <v>Campusvej 55, 5230 Odense M</v>
      </c>
      <c r="H703" t="str">
        <f>'Oversigt anlægsaktiv'!H703</f>
        <v>V11-601-1</v>
      </c>
      <c r="I703" t="str">
        <f>'Oversigt anlægsaktiv'!I703</f>
        <v>Accurion</v>
      </c>
      <c r="J703" t="str">
        <f>'Oversigt anlægsaktiv'!J703</f>
        <v>Acoustic Enclosure 900</v>
      </c>
      <c r="K703" t="str">
        <f>'Oversigt anlægsaktiv'!K703</f>
        <v>-</v>
      </c>
      <c r="L703" s="312">
        <f>'Oversigt anlægsaktiv'!L703</f>
        <v>42004</v>
      </c>
      <c r="M703" s="56">
        <f>'Oversigt anlægsaktiv'!M703</f>
        <v>164257.23000000001</v>
      </c>
      <c r="N703" s="56">
        <f>'Oversigt anlægsaktiv'!N703</f>
        <v>0</v>
      </c>
      <c r="O703" s="322" t="str">
        <f t="shared" si="30"/>
        <v>54348</v>
      </c>
      <c r="P703" s="322">
        <f t="shared" si="31"/>
        <v>0</v>
      </c>
      <c r="Q703" s="337" t="str">
        <f t="shared" si="32"/>
        <v>10</v>
      </c>
    </row>
    <row r="704" spans="1:17" x14ac:dyDescent="0.35">
      <c r="A704" s="320" t="str">
        <f>'Oversigt anlægsaktiv'!A704</f>
        <v>54349</v>
      </c>
      <c r="B704" t="str">
        <f>'Oversigt anlægsaktiv'!B704</f>
        <v>HPLC</v>
      </c>
      <c r="C704" t="str">
        <f>'Oversigt anlægsaktiv'!C704</f>
        <v>-</v>
      </c>
      <c r="D704" t="str">
        <f>'Oversigt anlægsaktiv'!D704</f>
        <v>Nils Joakim K. Færgeman</v>
      </c>
      <c r="E704" t="str">
        <f>'Oversigt anlægsaktiv'!E704</f>
        <v>7 ÅR</v>
      </c>
      <c r="F704" t="str">
        <f>'Oversigt anlægsaktiv'!F704</f>
        <v>31000 Institut for Biokemi og Molekylær Biologi</v>
      </c>
      <c r="G704" t="str">
        <f>'Oversigt anlægsaktiv'!G704</f>
        <v>Campusvej 55, 5230 Odense M</v>
      </c>
      <c r="H704" t="str">
        <f>'Oversigt anlægsaktiv'!H704</f>
        <v>M3 LAB V15-408B-1</v>
      </c>
      <c r="I704" t="str">
        <f>'Oversigt anlægsaktiv'!I704</f>
        <v>Agilent Technologies</v>
      </c>
      <c r="J704" t="str">
        <f>'Oversigt anlægsaktiv'!J704</f>
        <v>1290 Infinity Quaternary</v>
      </c>
      <c r="K704" t="str">
        <f>'Oversigt anlægsaktiv'!K704</f>
        <v>QuatPumpG4204A-DEBAN00820, Thermost</v>
      </c>
      <c r="L704" s="312">
        <f>'Oversigt anlægsaktiv'!L704</f>
        <v>42005</v>
      </c>
      <c r="M704" s="56">
        <f>'Oversigt anlægsaktiv'!M704</f>
        <v>187096.7</v>
      </c>
      <c r="N704" s="56">
        <f>'Oversigt anlægsaktiv'!N704</f>
        <v>0</v>
      </c>
      <c r="O704" s="322" t="str">
        <f t="shared" si="30"/>
        <v>54349</v>
      </c>
      <c r="P704" s="322">
        <f t="shared" si="31"/>
        <v>0</v>
      </c>
      <c r="Q704" s="337" t="str">
        <f t="shared" si="32"/>
        <v>7</v>
      </c>
    </row>
    <row r="705" spans="1:17" x14ac:dyDescent="0.35">
      <c r="A705" s="320" t="str">
        <f>'Oversigt anlægsaktiv'!A705</f>
        <v>54352</v>
      </c>
      <c r="B705" t="str">
        <f>'Oversigt anlægsaktiv'!B705</f>
        <v>LC-QTOF (Brutalis)</v>
      </c>
      <c r="C705" t="str">
        <f>'Oversigt anlægsaktiv'!C705</f>
        <v>-</v>
      </c>
      <c r="D705" t="str">
        <f>'Oversigt anlægsaktiv'!D705</f>
        <v>Tina Ravn Pedersen</v>
      </c>
      <c r="E705" t="str">
        <f>'Oversigt anlægsaktiv'!E705</f>
        <v>7 ÅR</v>
      </c>
      <c r="F705" t="str">
        <f>'Oversigt anlægsaktiv'!F705</f>
        <v>13900 Retsmedicinsk Institut</v>
      </c>
      <c r="G705" t="str">
        <f>'Oversigt anlægsaktiv'!G705</f>
        <v>J.B Winsløsvej 17, 5000 Odense</v>
      </c>
      <c r="H705" t="str">
        <f>'Oversigt anlægsaktiv'!H705</f>
        <v>2-11</v>
      </c>
      <c r="I705" t="str">
        <f>'Oversigt anlægsaktiv'!I705</f>
        <v>Bruker Daltonis Scandinavia AB</v>
      </c>
      <c r="J705" t="str">
        <f>'Oversigt anlægsaktiv'!J705</f>
        <v>Impact HD LC-MS System</v>
      </c>
      <c r="K705" t="str">
        <f>'Oversigt anlægsaktiv'!K705</f>
        <v>28200100001</v>
      </c>
      <c r="L705" s="312">
        <f>'Oversigt anlægsaktiv'!L705</f>
        <v>41670</v>
      </c>
      <c r="M705" s="56">
        <f>'Oversigt anlægsaktiv'!M705</f>
        <v>1345000</v>
      </c>
      <c r="N705" s="56">
        <f>'Oversigt anlægsaktiv'!N705</f>
        <v>0</v>
      </c>
      <c r="O705" s="322" t="str">
        <f t="shared" si="30"/>
        <v>54352</v>
      </c>
      <c r="P705" s="322">
        <f t="shared" si="31"/>
        <v>0</v>
      </c>
      <c r="Q705" s="337" t="str">
        <f t="shared" si="32"/>
        <v>7</v>
      </c>
    </row>
    <row r="706" spans="1:17" x14ac:dyDescent="0.35">
      <c r="A706" s="320" t="str">
        <f>'Oversigt anlægsaktiv'!A706</f>
        <v>54354</v>
      </c>
      <c r="B706" t="str">
        <f>'Oversigt anlægsaktiv'!B706</f>
        <v>Mikroskopi (Fluorscens, lys, fasekontrast)</v>
      </c>
      <c r="C706" t="str">
        <f>'Oversigt anlægsaktiv'!C706</f>
        <v>51502</v>
      </c>
      <c r="D706" t="str">
        <f>'Oversigt anlægsaktiv'!D706</f>
        <v>Henrik Jørn Ditzel</v>
      </c>
      <c r="E706" t="str">
        <f>'Oversigt anlægsaktiv'!E706</f>
        <v>10 ÅR</v>
      </c>
      <c r="F706" t="str">
        <f>'Oversigt anlægsaktiv'!F706</f>
        <v>10205 Cancerforskning</v>
      </c>
      <c r="G706" t="str">
        <f>'Oversigt anlægsaktiv'!G706</f>
        <v>Campusvej 55, 5230 Odense M</v>
      </c>
      <c r="H706" t="str">
        <f>'Oversigt anlægsaktiv'!H706</f>
        <v>V-17-603a-2</v>
      </c>
      <c r="I706" t="str">
        <f>'Oversigt anlægsaktiv'!I706</f>
        <v>Olympus</v>
      </c>
      <c r="J706" t="str">
        <f>'Oversigt anlægsaktiv'!J706</f>
        <v>IX73</v>
      </c>
      <c r="K706" t="str">
        <f>'Oversigt anlægsaktiv'!K706</f>
        <v>4D43288</v>
      </c>
      <c r="L706" s="312">
        <f>'Oversigt anlægsaktiv'!L706</f>
        <v>41971</v>
      </c>
      <c r="M706" s="56">
        <f>'Oversigt anlægsaktiv'!M706</f>
        <v>285080.09999999998</v>
      </c>
      <c r="N706" s="56">
        <f>'Oversigt anlægsaktiv'!N706</f>
        <v>0</v>
      </c>
      <c r="O706" s="322" t="str">
        <f t="shared" si="30"/>
        <v>54354</v>
      </c>
      <c r="P706" s="322">
        <f t="shared" si="31"/>
        <v>1</v>
      </c>
      <c r="Q706" s="337" t="str">
        <f t="shared" si="32"/>
        <v>10</v>
      </c>
    </row>
    <row r="707" spans="1:17" x14ac:dyDescent="0.35">
      <c r="A707" s="320" t="str">
        <f>'Oversigt anlægsaktiv'!A707</f>
        <v>54356</v>
      </c>
      <c r="B707" t="str">
        <f>'Oversigt anlægsaktiv'!B707</f>
        <v>Dissociator</v>
      </c>
      <c r="C707" t="str">
        <f>'Oversigt anlægsaktiv'!C707</f>
        <v>51502+72465</v>
      </c>
      <c r="D707" t="str">
        <f>'Oversigt anlægsaktiv'!D707</f>
        <v>Morten Meyer</v>
      </c>
      <c r="E707" t="str">
        <f>'Oversigt anlægsaktiv'!E707</f>
        <v>7 ÅR</v>
      </c>
      <c r="F707" t="str">
        <f>'Oversigt anlægsaktiv'!F707</f>
        <v>10202 Neurobiologisk Forskning</v>
      </c>
      <c r="G707" t="str">
        <f>'Oversigt anlægsaktiv'!G707</f>
        <v>Campusvej 55, 5230 Odense M</v>
      </c>
      <c r="H707" t="str">
        <f>'Oversigt anlægsaktiv'!H707</f>
        <v>V17-804c-2</v>
      </c>
      <c r="I707" t="str">
        <f>'Oversigt anlægsaktiv'!I707</f>
        <v>Miltenyi Biotec GmbH</v>
      </c>
      <c r="J707" t="str">
        <f>'Oversigt anlægsaktiv'!J707</f>
        <v>130-096-427</v>
      </c>
      <c r="K707" t="str">
        <f>'Oversigt anlægsaktiv'!K707</f>
        <v>SN0156</v>
      </c>
      <c r="L707" s="312">
        <f>'Oversigt anlægsaktiv'!L707</f>
        <v>41991</v>
      </c>
      <c r="M707" s="56">
        <f>'Oversigt anlægsaktiv'!M707</f>
        <v>135237.79999999999</v>
      </c>
      <c r="N707" s="56">
        <f>'Oversigt anlægsaktiv'!N707</f>
        <v>0</v>
      </c>
      <c r="O707" s="322" t="str">
        <f t="shared" si="30"/>
        <v>54356</v>
      </c>
      <c r="P707" s="322">
        <f t="shared" si="31"/>
        <v>1</v>
      </c>
      <c r="Q707" s="337" t="str">
        <f t="shared" si="32"/>
        <v>7</v>
      </c>
    </row>
    <row r="708" spans="1:17" x14ac:dyDescent="0.35">
      <c r="A708" s="320" t="str">
        <f>'Oversigt anlægsaktiv'!A708</f>
        <v>54357</v>
      </c>
      <c r="B708" t="str">
        <f>'Oversigt anlægsaktiv'!B708</f>
        <v>Wallac DBS Puncher</v>
      </c>
      <c r="C708" t="str">
        <f>'Oversigt anlægsaktiv'!C708</f>
        <v>11957</v>
      </c>
      <c r="D708" t="str">
        <f>'Oversigt anlægsaktiv'!D708</f>
        <v>Karen Andersen-Ranberg</v>
      </c>
      <c r="E708" t="str">
        <f>'Oversigt anlægsaktiv'!E708</f>
        <v>5 ÅR</v>
      </c>
      <c r="F708" t="str">
        <f>'Oversigt anlægsaktiv'!F708</f>
        <v>10306 Epidemiologi, Biostatistik og Biodemografi (EBB)</v>
      </c>
      <c r="G708" t="str">
        <f>'Oversigt anlægsaktiv'!G708</f>
        <v>J.B. Winsløsvej 9B</v>
      </c>
      <c r="H708" t="str">
        <f>'Oversigt anlægsaktiv'!H708</f>
        <v>OUH Blodprøver</v>
      </c>
      <c r="I708" t="str">
        <f>'Oversigt anlægsaktiv'!I708</f>
        <v>Perkin - Elmer</v>
      </c>
      <c r="J708" t="str">
        <f>'Oversigt anlægsaktiv'!J708</f>
        <v>1296-071 DELFIA</v>
      </c>
      <c r="K708" t="str">
        <f>'Oversigt anlægsaktiv'!K708</f>
        <v>2964799</v>
      </c>
      <c r="L708" s="312">
        <f>'Oversigt anlægsaktiv'!L708</f>
        <v>42001</v>
      </c>
      <c r="M708" s="56">
        <f>'Oversigt anlægsaktiv'!M708</f>
        <v>120000</v>
      </c>
      <c r="N708" s="56">
        <f>'Oversigt anlægsaktiv'!N708</f>
        <v>0</v>
      </c>
      <c r="O708" s="322" t="str">
        <f t="shared" si="30"/>
        <v>54357</v>
      </c>
      <c r="P708" s="322">
        <f t="shared" si="31"/>
        <v>1</v>
      </c>
      <c r="Q708" s="337" t="str">
        <f t="shared" si="32"/>
        <v>5</v>
      </c>
    </row>
    <row r="709" spans="1:17" x14ac:dyDescent="0.35">
      <c r="A709" s="320" t="str">
        <f>'Oversigt anlægsaktiv'!A709</f>
        <v>54358</v>
      </c>
      <c r="B709" t="str">
        <f>'Oversigt anlægsaktiv'!B709</f>
        <v>Undervisningslokale U150</v>
      </c>
      <c r="C709" t="str">
        <f>'Oversigt anlægsaktiv'!C709</f>
        <v>-</v>
      </c>
      <c r="D709" t="str">
        <f>'Oversigt anlægsaktiv'!D709</f>
        <v>Thomas Kromann Jacobsen</v>
      </c>
      <c r="E709" t="str">
        <f>'Oversigt anlægsaktiv'!E709</f>
        <v>10 ÅR</v>
      </c>
      <c r="F709" t="str">
        <f>'Oversigt anlægsaktiv'!F709</f>
        <v>90400 Teknisk Service</v>
      </c>
      <c r="G709" t="str">
        <f>'Oversigt anlægsaktiv'!G709</f>
        <v>Campusvej 55, 5230 Odense M</v>
      </c>
      <c r="H709" t="str">
        <f>'Oversigt anlægsaktiv'!H709</f>
        <v>U150</v>
      </c>
      <c r="I709" t="str">
        <f>'Oversigt anlægsaktiv'!I709</f>
        <v>-</v>
      </c>
      <c r="J709" t="str">
        <f>'Oversigt anlægsaktiv'!J709</f>
        <v>-</v>
      </c>
      <c r="K709" t="str">
        <f>'Oversigt anlægsaktiv'!K709</f>
        <v>-</v>
      </c>
      <c r="L709" s="312">
        <f>'Oversigt anlægsaktiv'!L709</f>
        <v>41974</v>
      </c>
      <c r="M709" s="56">
        <f>'Oversigt anlægsaktiv'!M709</f>
        <v>905645</v>
      </c>
      <c r="N709" s="56">
        <f>'Oversigt anlægsaktiv'!N709</f>
        <v>0</v>
      </c>
      <c r="O709" s="322" t="str">
        <f t="shared" si="30"/>
        <v>54358</v>
      </c>
      <c r="P709" s="322">
        <f t="shared" si="31"/>
        <v>0</v>
      </c>
      <c r="Q709" s="337" t="str">
        <f t="shared" si="32"/>
        <v>10</v>
      </c>
    </row>
    <row r="710" spans="1:17" x14ac:dyDescent="0.35">
      <c r="A710" s="320" t="str">
        <f>'Oversigt anlægsaktiv'!A710</f>
        <v>54359</v>
      </c>
      <c r="B710" t="str">
        <f>'Oversigt anlægsaktiv'!B710</f>
        <v>Stillezone Alsion</v>
      </c>
      <c r="C710" t="str">
        <f>'Oversigt anlægsaktiv'!C710</f>
        <v>-</v>
      </c>
      <c r="D710" t="str">
        <f>'Oversigt anlægsaktiv'!D710</f>
        <v>Thomas Kromann Jacobsen</v>
      </c>
      <c r="E710" t="str">
        <f>'Oversigt anlægsaktiv'!E710</f>
        <v>10 ÅR</v>
      </c>
      <c r="F710" t="str">
        <f>'Oversigt anlægsaktiv'!F710</f>
        <v>90400 Teknisk Service</v>
      </c>
      <c r="G710" t="str">
        <f>'Oversigt anlægsaktiv'!G710</f>
        <v>Alsion 2, 6400 Sønderborg</v>
      </c>
      <c r="H710" t="str">
        <f>'Oversigt anlægsaktiv'!H710</f>
        <v>Alsion grænseforskning</v>
      </c>
      <c r="I710" t="str">
        <f>'Oversigt anlægsaktiv'!I710</f>
        <v>Diverse håndværkere</v>
      </c>
      <c r="J710" t="str">
        <f>'Oversigt anlægsaktiv'!J710</f>
        <v>-</v>
      </c>
      <c r="K710" t="str">
        <f>'Oversigt anlægsaktiv'!K710</f>
        <v>-</v>
      </c>
      <c r="L710" s="312">
        <f>'Oversigt anlægsaktiv'!L710</f>
        <v>42004</v>
      </c>
      <c r="M710" s="56">
        <f>'Oversigt anlægsaktiv'!M710</f>
        <v>1135619.56</v>
      </c>
      <c r="N710" s="56">
        <f>'Oversigt anlægsaktiv'!N710</f>
        <v>0</v>
      </c>
      <c r="O710" s="322" t="str">
        <f t="shared" si="30"/>
        <v>54359</v>
      </c>
      <c r="P710" s="322">
        <f t="shared" si="31"/>
        <v>0</v>
      </c>
      <c r="Q710" s="337" t="str">
        <f t="shared" si="32"/>
        <v>10</v>
      </c>
    </row>
    <row r="711" spans="1:17" x14ac:dyDescent="0.35">
      <c r="A711" s="320" t="str">
        <f>'Oversigt anlægsaktiv'!A711</f>
        <v>54360</v>
      </c>
      <c r="B711" t="str">
        <f>'Oversigt anlægsaktiv'!B711</f>
        <v>Lokaler til Design og kommunikation</v>
      </c>
      <c r="C711" t="str">
        <f>'Oversigt anlægsaktiv'!C711</f>
        <v>-</v>
      </c>
      <c r="D711" t="str">
        <f>'Oversigt anlægsaktiv'!D711</f>
        <v>Thomas Kromann Jacobsen</v>
      </c>
      <c r="E711" t="str">
        <f>'Oversigt anlægsaktiv'!E711</f>
        <v>10 ÅR</v>
      </c>
      <c r="F711" t="str">
        <f>'Oversigt anlægsaktiv'!F711</f>
        <v>90400 Teknisk Service</v>
      </c>
      <c r="G711" t="str">
        <f>'Oversigt anlægsaktiv'!G711</f>
        <v>Alsion 2, 6400 Sønderborg</v>
      </c>
      <c r="H711" t="str">
        <f>'Oversigt anlægsaktiv'!H711</f>
        <v>Alsion Design og kommunikation</v>
      </c>
      <c r="I711" t="str">
        <f>'Oversigt anlægsaktiv'!I711</f>
        <v>-</v>
      </c>
      <c r="J711" t="str">
        <f>'Oversigt anlægsaktiv'!J711</f>
        <v>'-</v>
      </c>
      <c r="K711" t="str">
        <f>'Oversigt anlægsaktiv'!K711</f>
        <v>-</v>
      </c>
      <c r="L711" s="312">
        <f>'Oversigt anlægsaktiv'!L711</f>
        <v>42004</v>
      </c>
      <c r="M711" s="56">
        <f>'Oversigt anlægsaktiv'!M711</f>
        <v>141703.56</v>
      </c>
      <c r="N711" s="56">
        <f>'Oversigt anlægsaktiv'!N711</f>
        <v>0</v>
      </c>
      <c r="O711" s="322" t="str">
        <f t="shared" si="30"/>
        <v>54360</v>
      </c>
      <c r="P711" s="322">
        <f t="shared" si="31"/>
        <v>0</v>
      </c>
      <c r="Q711" s="337" t="str">
        <f t="shared" si="32"/>
        <v>10</v>
      </c>
    </row>
    <row r="712" spans="1:17" x14ac:dyDescent="0.35">
      <c r="A712" s="320" t="str">
        <f>'Oversigt anlægsaktiv'!A712</f>
        <v>54361</v>
      </c>
      <c r="B712" t="str">
        <f>'Oversigt anlægsaktiv'!B712</f>
        <v>DSB lokaler ombygget til kontorer</v>
      </c>
      <c r="C712" t="str">
        <f>'Oversigt anlægsaktiv'!C712</f>
        <v>-</v>
      </c>
      <c r="D712" t="str">
        <f>'Oversigt anlægsaktiv'!D712</f>
        <v>Thomas Kromann Jacobsen</v>
      </c>
      <c r="E712" t="str">
        <f>'Oversigt anlægsaktiv'!E712</f>
        <v>10 ÅR</v>
      </c>
      <c r="F712" t="str">
        <f>'Oversigt anlægsaktiv'!F712</f>
        <v>90400 Teknisk Service</v>
      </c>
      <c r="G712" t="str">
        <f>'Oversigt anlægsaktiv'!G712</f>
        <v>Alsion 2, 6400 Sønderborg</v>
      </c>
      <c r="H712" t="str">
        <f>'Oversigt anlægsaktiv'!H712</f>
        <v>Alsion: DSB´s tidl lokaler</v>
      </c>
      <c r="I712" t="str">
        <f>'Oversigt anlægsaktiv'!I712</f>
        <v>-</v>
      </c>
      <c r="J712" t="str">
        <f>'Oversigt anlægsaktiv'!J712</f>
        <v>-</v>
      </c>
      <c r="K712" t="str">
        <f>'Oversigt anlægsaktiv'!K712</f>
        <v>-</v>
      </c>
      <c r="L712" s="312">
        <f>'Oversigt anlægsaktiv'!L712</f>
        <v>42004</v>
      </c>
      <c r="M712" s="56">
        <f>'Oversigt anlægsaktiv'!M712</f>
        <v>220264.14</v>
      </c>
      <c r="N712" s="56">
        <f>'Oversigt anlægsaktiv'!N712</f>
        <v>0</v>
      </c>
      <c r="O712" s="322" t="str">
        <f t="shared" si="30"/>
        <v>54361</v>
      </c>
      <c r="P712" s="322">
        <f t="shared" si="31"/>
        <v>0</v>
      </c>
      <c r="Q712" s="337" t="str">
        <f t="shared" si="32"/>
        <v>10</v>
      </c>
    </row>
    <row r="713" spans="1:17" x14ac:dyDescent="0.35">
      <c r="A713" s="320" t="str">
        <f>'Oversigt anlægsaktiv'!A713</f>
        <v>54364</v>
      </c>
      <c r="B713" t="str">
        <f>'Oversigt anlægsaktiv'!B713</f>
        <v>Chemidoc XRS</v>
      </c>
      <c r="C713" t="str">
        <f>'Oversigt anlægsaktiv'!C713</f>
        <v>-</v>
      </c>
      <c r="D713" t="str">
        <f>'Oversigt anlægsaktiv'!D713</f>
        <v>Henrik Karring</v>
      </c>
      <c r="E713" t="str">
        <f>'Oversigt anlægsaktiv'!E713</f>
        <v>5 ÅR</v>
      </c>
      <c r="F713" t="str">
        <f>'Oversigt anlægsaktiv'!F713</f>
        <v>42003 SDU Biotechnology</v>
      </c>
      <c r="G713" t="str">
        <f>'Oversigt anlægsaktiv'!G713</f>
        <v>Campusvej 55, 5230 Odense M</v>
      </c>
      <c r="H713" t="str">
        <f>'Oversigt anlægsaktiv'!H713</f>
        <v>Ø33-512-1</v>
      </c>
      <c r="I713" t="str">
        <f>'Oversigt anlægsaktiv'!I713</f>
        <v>BIO-Rad</v>
      </c>
      <c r="J713" t="str">
        <f>'Oversigt anlægsaktiv'!J713</f>
        <v>Universal Hood II</v>
      </c>
      <c r="K713" t="str">
        <f>'Oversigt anlægsaktiv'!K713</f>
        <v>721BR11747</v>
      </c>
      <c r="L713" s="312">
        <f>'Oversigt anlægsaktiv'!L713</f>
        <v>42036</v>
      </c>
      <c r="M713" s="56">
        <f>'Oversigt anlægsaktiv'!M713</f>
        <v>113250</v>
      </c>
      <c r="N713" s="56">
        <f>'Oversigt anlægsaktiv'!N713</f>
        <v>0</v>
      </c>
      <c r="O713" s="322" t="str">
        <f t="shared" si="30"/>
        <v>54364</v>
      </c>
      <c r="P713" s="322">
        <f t="shared" si="31"/>
        <v>0</v>
      </c>
      <c r="Q713" s="337" t="str">
        <f t="shared" si="32"/>
        <v>5</v>
      </c>
    </row>
    <row r="714" spans="1:17" x14ac:dyDescent="0.35">
      <c r="A714" s="320" t="str">
        <f>'Oversigt anlægsaktiv'!A714</f>
        <v>54365</v>
      </c>
      <c r="B714" t="str">
        <f>'Oversigt anlægsaktiv'!B714</f>
        <v>Scanning Probe Microscope - Solver - P47 - Pro</v>
      </c>
      <c r="C714" t="str">
        <f>'Oversigt anlægsaktiv'!C714</f>
        <v>-</v>
      </c>
      <c r="D714" t="str">
        <f>'Oversigt anlægsaktiv'!D714</f>
        <v>Shailesh Kumar</v>
      </c>
      <c r="E714" t="str">
        <f>'Oversigt anlægsaktiv'!E714</f>
        <v>5 ÅR</v>
      </c>
      <c r="F714" t="str">
        <f>'Oversigt anlægsaktiv'!F714</f>
        <v>44004 SDU Nano Optics</v>
      </c>
      <c r="G714" t="str">
        <f>'Oversigt anlægsaktiv'!G714</f>
        <v>Campusvej 55, 5230 Odense M</v>
      </c>
      <c r="H714" t="str">
        <f>'Oversigt anlægsaktiv'!H714</f>
        <v>Ø26-600a-1</v>
      </c>
      <c r="I714" t="str">
        <f>'Oversigt anlægsaktiv'!I714</f>
        <v>NT-MDT</v>
      </c>
      <c r="J714" t="str">
        <f>'Oversigt anlægsaktiv'!J714</f>
        <v>11522</v>
      </c>
      <c r="K714" t="str">
        <f>'Oversigt anlægsaktiv'!K714</f>
        <v>301410</v>
      </c>
      <c r="L714" s="312">
        <f>'Oversigt anlægsaktiv'!L714</f>
        <v>42047</v>
      </c>
      <c r="M714" s="56">
        <f>'Oversigt anlægsaktiv'!M714</f>
        <v>379633</v>
      </c>
      <c r="N714" s="56">
        <f>'Oversigt anlægsaktiv'!N714</f>
        <v>0</v>
      </c>
      <c r="O714" s="322" t="str">
        <f t="shared" si="30"/>
        <v>54365</v>
      </c>
      <c r="P714" s="322">
        <f t="shared" si="31"/>
        <v>0</v>
      </c>
      <c r="Q714" s="337" t="str">
        <f t="shared" si="32"/>
        <v>5</v>
      </c>
    </row>
    <row r="715" spans="1:17" x14ac:dyDescent="0.35">
      <c r="A715" s="320" t="str">
        <f>'Oversigt anlægsaktiv'!A715</f>
        <v>54366</v>
      </c>
      <c r="B715" t="str">
        <f>'Oversigt anlægsaktiv'!B715</f>
        <v>scanner</v>
      </c>
      <c r="C715" t="str">
        <f>'Oversigt anlægsaktiv'!C715</f>
        <v>-</v>
      </c>
      <c r="D715" t="str">
        <f>'Oversigt anlægsaktiv'!D715</f>
        <v>Knud Bjørnholt</v>
      </c>
      <c r="E715" t="str">
        <f>'Oversigt anlægsaktiv'!E715</f>
        <v>5 ÅR</v>
      </c>
      <c r="F715" t="str">
        <f>'Oversigt anlægsaktiv'!F715</f>
        <v>43006 SDU Innovation and Design Engineering</v>
      </c>
      <c r="G715" t="str">
        <f>'Oversigt anlægsaktiv'!G715</f>
        <v>Campusvej 55, 5230 Odense M</v>
      </c>
      <c r="H715" t="str">
        <f>'Oversigt anlægsaktiv'!H715</f>
        <v>Ø31-602b-1</v>
      </c>
      <c r="I715" t="str">
        <f>'Oversigt anlægsaktiv'!I715</f>
        <v>GOM-Gesellschaft für optische messtechnik mbH</v>
      </c>
      <c r="J715" t="str">
        <f>'Oversigt anlægsaktiv'!J715</f>
        <v>ATOS Core 200/ATOS 500</v>
      </c>
      <c r="K715" t="str">
        <f>'Oversigt anlægsaktiv'!K715</f>
        <v>140854/141378</v>
      </c>
      <c r="L715" s="312">
        <f>'Oversigt anlægsaktiv'!L715</f>
        <v>42036</v>
      </c>
      <c r="M715" s="56">
        <f>'Oversigt anlægsaktiv'!M715</f>
        <v>250000</v>
      </c>
      <c r="N715" s="56">
        <f>'Oversigt anlægsaktiv'!N715</f>
        <v>0</v>
      </c>
      <c r="O715" s="322" t="str">
        <f t="shared" ref="O715:O778" si="33">IFERROR(_xlfn.TEXTBEFORE(A715, "-"), A715)</f>
        <v>54366</v>
      </c>
      <c r="P715" s="322">
        <f t="shared" ref="P715:P778" si="34">IF(C715="-",0,1)</f>
        <v>0</v>
      </c>
      <c r="Q715" s="337" t="str">
        <f t="shared" ref="Q715:Q778" si="35">IFERROR(_xlfn.TEXTBEFORE(E715, " "), E715)</f>
        <v>5</v>
      </c>
    </row>
    <row r="716" spans="1:17" x14ac:dyDescent="0.35">
      <c r="A716" s="320" t="str">
        <f>'Oversigt anlægsaktiv'!A716</f>
        <v>54367</v>
      </c>
      <c r="B716" t="str">
        <f>'Oversigt anlægsaktiv'!B716</f>
        <v>Fakturanr: 113156 Levnr: 556296350301 Leverandør: Gammadata Instrument AB</v>
      </c>
      <c r="C716" t="str">
        <f>'Oversigt anlægsaktiv'!C716</f>
        <v>-</v>
      </c>
      <c r="D716" t="str">
        <f>'Oversigt anlægsaktiv'!D716</f>
        <v>Jonathan Brewer</v>
      </c>
      <c r="E716" t="str">
        <f>'Oversigt anlægsaktiv'!E716</f>
        <v>10 ÅR</v>
      </c>
      <c r="F716" t="str">
        <f>'Oversigt anlægsaktiv'!F716</f>
        <v>31000 Institut for Biokemi og Molekylær Biologi</v>
      </c>
      <c r="G716" t="str">
        <f>'Oversigt anlægsaktiv'!G716</f>
        <v>Campusvej 55, 5230 Odense M</v>
      </c>
      <c r="H716" t="str">
        <f>'Oversigt anlægsaktiv'!H716</f>
        <v>V12-603a-0</v>
      </c>
      <c r="I716" t="str">
        <f>'Oversigt anlægsaktiv'!I716</f>
        <v>AMS technologies</v>
      </c>
      <c r="J716" t="str">
        <f>'Oversigt anlægsaktiv'!J716</f>
        <v>-</v>
      </c>
      <c r="K716" t="str">
        <f>'Oversigt anlægsaktiv'!K716</f>
        <v>-</v>
      </c>
      <c r="L716" s="312">
        <f>'Oversigt anlægsaktiv'!L716</f>
        <v>42050</v>
      </c>
      <c r="M716" s="56">
        <f>'Oversigt anlægsaktiv'!M716</f>
        <v>422589.39</v>
      </c>
      <c r="N716" s="56">
        <f>'Oversigt anlægsaktiv'!N716</f>
        <v>0</v>
      </c>
      <c r="O716" s="322" t="str">
        <f t="shared" si="33"/>
        <v>54367</v>
      </c>
      <c r="P716" s="322">
        <f t="shared" si="34"/>
        <v>0</v>
      </c>
      <c r="Q716" s="337" t="str">
        <f t="shared" si="35"/>
        <v>10</v>
      </c>
    </row>
    <row r="717" spans="1:17" x14ac:dyDescent="0.35">
      <c r="A717" s="320" t="str">
        <f>'Oversigt anlægsaktiv'!A717</f>
        <v>54368</v>
      </c>
      <c r="B717" t="str">
        <f>'Oversigt anlægsaktiv'!B717</f>
        <v>Vibrations dæmpende bord 2</v>
      </c>
      <c r="C717" t="str">
        <f>'Oversigt anlægsaktiv'!C717</f>
        <v>-</v>
      </c>
      <c r="D717" t="str">
        <f>'Oversigt anlægsaktiv'!D717</f>
        <v>Jonathan Brewer</v>
      </c>
      <c r="E717" t="str">
        <f>'Oversigt anlægsaktiv'!E717</f>
        <v>10 ÅR</v>
      </c>
      <c r="F717" t="str">
        <f>'Oversigt anlægsaktiv'!F717</f>
        <v>31000 Institut for Biokemi og Molekylær Biologi</v>
      </c>
      <c r="G717" t="str">
        <f>'Oversigt anlægsaktiv'!G717</f>
        <v>Campusvej 55, 5230 Odense M</v>
      </c>
      <c r="H717" t="str">
        <f>'Oversigt anlægsaktiv'!H717</f>
        <v>V12-603a-0</v>
      </c>
      <c r="I717" t="str">
        <f>'Oversigt anlægsaktiv'!I717</f>
        <v>AMS technologies</v>
      </c>
      <c r="J717" t="str">
        <f>'Oversigt anlægsaktiv'!J717</f>
        <v>ST Series - SmartTable</v>
      </c>
      <c r="K717" t="str">
        <f>'Oversigt anlægsaktiv'!K717</f>
        <v>-</v>
      </c>
      <c r="L717" s="312">
        <f>'Oversigt anlægsaktiv'!L717</f>
        <v>42050</v>
      </c>
      <c r="M717" s="56">
        <f>'Oversigt anlægsaktiv'!M717</f>
        <v>422589.39</v>
      </c>
      <c r="N717" s="56">
        <f>'Oversigt anlægsaktiv'!N717</f>
        <v>0</v>
      </c>
      <c r="O717" s="322" t="str">
        <f t="shared" si="33"/>
        <v>54368</v>
      </c>
      <c r="P717" s="322">
        <f t="shared" si="34"/>
        <v>0</v>
      </c>
      <c r="Q717" s="337" t="str">
        <f t="shared" si="35"/>
        <v>10</v>
      </c>
    </row>
    <row r="718" spans="1:17" x14ac:dyDescent="0.35">
      <c r="A718" s="320" t="str">
        <f>'Oversigt anlægsaktiv'!A718</f>
        <v>54369</v>
      </c>
      <c r="B718" t="str">
        <f>'Oversigt anlægsaktiv'!B718</f>
        <v>Vibrations dæmpende bord 3</v>
      </c>
      <c r="C718" t="str">
        <f>'Oversigt anlægsaktiv'!C718</f>
        <v>-</v>
      </c>
      <c r="D718" t="str">
        <f>'Oversigt anlægsaktiv'!D718</f>
        <v>Jonathan Brewer</v>
      </c>
      <c r="E718" t="str">
        <f>'Oversigt anlægsaktiv'!E718</f>
        <v>10 ÅR</v>
      </c>
      <c r="F718" t="str">
        <f>'Oversigt anlægsaktiv'!F718</f>
        <v>31000 Institut for Biokemi og Molekylær Biologi</v>
      </c>
      <c r="G718" t="str">
        <f>'Oversigt anlægsaktiv'!G718</f>
        <v>Campusvej 55, 5230 Odense M</v>
      </c>
      <c r="H718" t="str">
        <f>'Oversigt anlægsaktiv'!H718</f>
        <v>V12-604-0</v>
      </c>
      <c r="I718" t="str">
        <f>'Oversigt anlægsaktiv'!I718</f>
        <v>AMS technologies</v>
      </c>
      <c r="J718" t="str">
        <f>'Oversigt anlægsaktiv'!J718</f>
        <v>ST Series - SmartTable</v>
      </c>
      <c r="K718" t="str">
        <f>'Oversigt anlægsaktiv'!K718</f>
        <v>-</v>
      </c>
      <c r="L718" s="312">
        <f>'Oversigt anlægsaktiv'!L718</f>
        <v>42050</v>
      </c>
      <c r="M718" s="56">
        <f>'Oversigt anlægsaktiv'!M718</f>
        <v>422589.39</v>
      </c>
      <c r="N718" s="56">
        <f>'Oversigt anlægsaktiv'!N718</f>
        <v>0</v>
      </c>
      <c r="O718" s="322" t="str">
        <f t="shared" si="33"/>
        <v>54369</v>
      </c>
      <c r="P718" s="322">
        <f t="shared" si="34"/>
        <v>0</v>
      </c>
      <c r="Q718" s="337" t="str">
        <f t="shared" si="35"/>
        <v>10</v>
      </c>
    </row>
    <row r="719" spans="1:17" x14ac:dyDescent="0.35">
      <c r="A719" s="320" t="str">
        <f>'Oversigt anlægsaktiv'!A719</f>
        <v>54370</v>
      </c>
      <c r="B719" t="str">
        <f>'Oversigt anlægsaktiv'!B719</f>
        <v>3D printer</v>
      </c>
      <c r="C719" t="str">
        <f>'Oversigt anlægsaktiv'!C719</f>
        <v>-</v>
      </c>
      <c r="D719" t="str">
        <f>'Oversigt anlægsaktiv'!D719</f>
        <v>Knud Bjørnholt</v>
      </c>
      <c r="E719" t="str">
        <f>'Oversigt anlægsaktiv'!E719</f>
        <v>3 ÅR</v>
      </c>
      <c r="F719" t="str">
        <f>'Oversigt anlægsaktiv'!F719</f>
        <v>43006 SDU Innovation and Design Engineering</v>
      </c>
      <c r="G719" t="str">
        <f>'Oversigt anlægsaktiv'!G719</f>
        <v>Campusvej 55, 5230 Odense M</v>
      </c>
      <c r="H719" t="str">
        <f>'Oversigt anlægsaktiv'!H719</f>
        <v>Ø31-603b-1</v>
      </c>
      <c r="I719" t="str">
        <f>'Oversigt anlægsaktiv'!I719</f>
        <v>Stratasys</v>
      </c>
      <c r="J719" t="str">
        <f>'Oversigt anlægsaktiv'!J719</f>
        <v>Fortus 380mc</v>
      </c>
      <c r="K719" t="str">
        <f>'Oversigt anlægsaktiv'!K719</f>
        <v>155-20000</v>
      </c>
      <c r="L719" s="312">
        <f>'Oversigt anlægsaktiv'!L719</f>
        <v>42036</v>
      </c>
      <c r="M719" s="56">
        <f>'Oversigt anlægsaktiv'!M719</f>
        <v>499000</v>
      </c>
      <c r="N719" s="56">
        <f>'Oversigt anlægsaktiv'!N719</f>
        <v>0</v>
      </c>
      <c r="O719" s="322" t="str">
        <f t="shared" si="33"/>
        <v>54370</v>
      </c>
      <c r="P719" s="322">
        <f t="shared" si="34"/>
        <v>0</v>
      </c>
      <c r="Q719" s="337" t="str">
        <f t="shared" si="35"/>
        <v>3</v>
      </c>
    </row>
    <row r="720" spans="1:17" x14ac:dyDescent="0.35">
      <c r="A720" s="320" t="str">
        <f>'Oversigt anlægsaktiv'!A720</f>
        <v>54371</v>
      </c>
      <c r="B720" t="str">
        <f>'Oversigt anlægsaktiv'!B720</f>
        <v>Analysevægt</v>
      </c>
      <c r="C720" t="str">
        <f>'Oversigt anlægsaktiv'!C720</f>
        <v>-</v>
      </c>
      <c r="D720" t="str">
        <f>'Oversigt anlægsaktiv'!D720</f>
        <v>Lars Duelund</v>
      </c>
      <c r="E720" t="str">
        <f>'Oversigt anlægsaktiv'!E720</f>
        <v>5 ÅR</v>
      </c>
      <c r="F720" t="str">
        <f>'Oversigt anlægsaktiv'!F720</f>
        <v>42001 Institutsekretariat, IGT</v>
      </c>
      <c r="G720" t="str">
        <f>'Oversigt anlægsaktiv'!G720</f>
        <v>Campusvej 55, 5230 Odense M</v>
      </c>
      <c r="H720" t="str">
        <f>'Oversigt anlægsaktiv'!H720</f>
        <v>Ø31-600-2</v>
      </c>
      <c r="I720" t="str">
        <f>'Oversigt anlægsaktiv'!I720</f>
        <v>Mettler-Toledo</v>
      </c>
      <c r="J720" t="str">
        <f>'Oversigt anlægsaktiv'!J720</f>
        <v>Balance XPE26DR</v>
      </c>
      <c r="K720" t="str">
        <f>'Oversigt anlægsaktiv'!K720</f>
        <v>30105897</v>
      </c>
      <c r="L720" s="312">
        <f>'Oversigt anlægsaktiv'!L720</f>
        <v>42217</v>
      </c>
      <c r="M720" s="56">
        <f>'Oversigt anlægsaktiv'!M720</f>
        <v>148808</v>
      </c>
      <c r="N720" s="56">
        <f>'Oversigt anlægsaktiv'!N720</f>
        <v>0</v>
      </c>
      <c r="O720" s="322" t="str">
        <f t="shared" si="33"/>
        <v>54371</v>
      </c>
      <c r="P720" s="322">
        <f t="shared" si="34"/>
        <v>0</v>
      </c>
      <c r="Q720" s="337" t="str">
        <f t="shared" si="35"/>
        <v>5</v>
      </c>
    </row>
    <row r="721" spans="1:17" x14ac:dyDescent="0.35">
      <c r="A721" s="320" t="str">
        <f>'Oversigt anlægsaktiv'!A721</f>
        <v>54372</v>
      </c>
      <c r="B721" t="str">
        <f>'Oversigt anlægsaktiv'!B721</f>
        <v>Røntgen pulver diffraktometer</v>
      </c>
      <c r="C721" t="str">
        <f>'Oversigt anlægsaktiv'!C721</f>
        <v>-</v>
      </c>
      <c r="D721" t="str">
        <f>'Oversigt anlægsaktiv'!D721</f>
        <v>Shuang Ma Andersen</v>
      </c>
      <c r="E721" t="str">
        <f>'Oversigt anlægsaktiv'!E721</f>
        <v>5 ÅR</v>
      </c>
      <c r="F721" t="str">
        <f>'Oversigt anlægsaktiv'!F721</f>
        <v>42001 Institutsekretariat, IGT</v>
      </c>
      <c r="G721" t="str">
        <f>'Oversigt anlægsaktiv'!G721</f>
        <v>Campusvej 55, 5230 Odense M</v>
      </c>
      <c r="H721" t="str">
        <f>'Oversigt anlægsaktiv'!H721</f>
        <v>Ø9-501a-1 Lab</v>
      </c>
      <c r="I721" t="str">
        <f>'Oversigt anlægsaktiv'!I721</f>
        <v>Ramcon A/S</v>
      </c>
      <c r="J721" t="str">
        <f>'Oversigt anlægsaktiv'!J721</f>
        <v>MiniFlex 600 HR SP</v>
      </c>
      <c r="K721" t="str">
        <f>'Oversigt anlægsaktiv'!K721</f>
        <v>BD64000393-01</v>
      </c>
      <c r="L721" s="312">
        <f>'Oversigt anlægsaktiv'!L721</f>
        <v>42064</v>
      </c>
      <c r="M721" s="56">
        <f>'Oversigt anlægsaktiv'!M721</f>
        <v>654985</v>
      </c>
      <c r="N721" s="56">
        <f>'Oversigt anlægsaktiv'!N721</f>
        <v>0</v>
      </c>
      <c r="O721" s="322" t="str">
        <f t="shared" si="33"/>
        <v>54372</v>
      </c>
      <c r="P721" s="322">
        <f t="shared" si="34"/>
        <v>0</v>
      </c>
      <c r="Q721" s="337" t="str">
        <f t="shared" si="35"/>
        <v>5</v>
      </c>
    </row>
    <row r="722" spans="1:17" x14ac:dyDescent="0.35">
      <c r="A722" s="320" t="str">
        <f>'Oversigt anlægsaktiv'!A722</f>
        <v>54373</v>
      </c>
      <c r="B722" t="str">
        <f>'Oversigt anlægsaktiv'!B722</f>
        <v>Power analyser</v>
      </c>
      <c r="C722" t="str">
        <f>'Oversigt anlægsaktiv'!C722</f>
        <v>74731</v>
      </c>
      <c r="D722" t="str">
        <f>'Oversigt anlægsaktiv'!D722</f>
        <v>Kasper Mayntz Paasch</v>
      </c>
      <c r="E722" t="str">
        <f>'Oversigt anlægsaktiv'!E722</f>
        <v>5 ÅR</v>
      </c>
      <c r="F722" t="str">
        <f>'Oversigt anlægsaktiv'!F722</f>
        <v>45002 SDU Mechatronics (CIM)</v>
      </c>
      <c r="G722" t="str">
        <f>'Oversigt anlægsaktiv'!G722</f>
        <v>Alsion 2, 6400 Sønderborg</v>
      </c>
      <c r="H722" t="str">
        <f>'Oversigt anlægsaktiv'!H722</f>
        <v>CIE 2:07</v>
      </c>
      <c r="I722" t="str">
        <f>'Oversigt anlægsaktiv'!I722</f>
        <v>Yokogawa</v>
      </c>
      <c r="J722" t="str">
        <f>'Oversigt anlægsaktiv'!J722</f>
        <v>WT3000</v>
      </c>
      <c r="K722" t="str">
        <f>'Oversigt anlægsaktiv'!K722</f>
        <v>91R122063</v>
      </c>
      <c r="L722" s="312">
        <f>'Oversigt anlægsaktiv'!L722</f>
        <v>42036</v>
      </c>
      <c r="M722" s="56">
        <f>'Oversigt anlægsaktiv'!M722</f>
        <v>150000</v>
      </c>
      <c r="N722" s="56">
        <f>'Oversigt anlægsaktiv'!N722</f>
        <v>0</v>
      </c>
      <c r="O722" s="322" t="str">
        <f t="shared" si="33"/>
        <v>54373</v>
      </c>
      <c r="P722" s="322">
        <f t="shared" si="34"/>
        <v>1</v>
      </c>
      <c r="Q722" s="337" t="str">
        <f t="shared" si="35"/>
        <v>5</v>
      </c>
    </row>
    <row r="723" spans="1:17" x14ac:dyDescent="0.35">
      <c r="A723" s="320" t="str">
        <f>'Oversigt anlægsaktiv'!A723</f>
        <v>54374</v>
      </c>
      <c r="B723" t="str">
        <f>'Oversigt anlægsaktiv'!B723</f>
        <v>Microbølgeovn</v>
      </c>
      <c r="C723" t="str">
        <f>'Oversigt anlægsaktiv'!C723</f>
        <v>-</v>
      </c>
      <c r="D723" t="str">
        <f>'Oversigt anlægsaktiv'!D723</f>
        <v>Lars Duelund</v>
      </c>
      <c r="E723" t="str">
        <f>'Oversigt anlægsaktiv'!E723</f>
        <v>5 ÅR</v>
      </c>
      <c r="F723" t="str">
        <f>'Oversigt anlægsaktiv'!F723</f>
        <v>42001 Institutsekretariat, IGT</v>
      </c>
      <c r="G723" t="str">
        <f>'Oversigt anlægsaktiv'!G723</f>
        <v>Campusvej 55, 5230 Odense M</v>
      </c>
      <c r="H723" t="str">
        <f>'Oversigt anlægsaktiv'!H723</f>
        <v>Ø31-511-1</v>
      </c>
      <c r="I723" t="str">
        <f>'Oversigt anlægsaktiv'!I723</f>
        <v>LabSupport (Anton Paar)</v>
      </c>
      <c r="J723" t="str">
        <f>'Oversigt anlægsaktiv'!J723</f>
        <v>130000785143000/AT</v>
      </c>
      <c r="K723" t="str">
        <f>'Oversigt anlægsaktiv'!K723</f>
        <v>81612246</v>
      </c>
      <c r="L723" s="312">
        <f>'Oversigt anlægsaktiv'!L723</f>
        <v>42217</v>
      </c>
      <c r="M723" s="56">
        <f>'Oversigt anlægsaktiv'!M723</f>
        <v>111560</v>
      </c>
      <c r="N723" s="56">
        <f>'Oversigt anlægsaktiv'!N723</f>
        <v>0</v>
      </c>
      <c r="O723" s="322" t="str">
        <f t="shared" si="33"/>
        <v>54374</v>
      </c>
      <c r="P723" s="322">
        <f t="shared" si="34"/>
        <v>0</v>
      </c>
      <c r="Q723" s="337" t="str">
        <f t="shared" si="35"/>
        <v>5</v>
      </c>
    </row>
    <row r="724" spans="1:17" x14ac:dyDescent="0.35">
      <c r="A724" s="320" t="str">
        <f>'Oversigt anlægsaktiv'!A724</f>
        <v>54375</v>
      </c>
      <c r="B724" t="str">
        <f>'Oversigt anlægsaktiv'!B724</f>
        <v>Røntgenfluorescens, XRF</v>
      </c>
      <c r="C724" t="str">
        <f>'Oversigt anlægsaktiv'!C724</f>
        <v>-</v>
      </c>
      <c r="D724" t="str">
        <f>'Oversigt anlægsaktiv'!D724</f>
        <v>Shuang Ma Andersen</v>
      </c>
      <c r="E724" t="str">
        <f>'Oversigt anlægsaktiv'!E724</f>
        <v>5 ÅR</v>
      </c>
      <c r="F724" t="str">
        <f>'Oversigt anlægsaktiv'!F724</f>
        <v>42001 Institutsekretariat, IGT</v>
      </c>
      <c r="G724" t="str">
        <f>'Oversigt anlægsaktiv'!G724</f>
        <v>Campusvej 55, 5230 Odense M</v>
      </c>
      <c r="H724" t="str">
        <f>'Oversigt anlægsaktiv'!H724</f>
        <v>Ø33-509-1</v>
      </c>
      <c r="I724" t="str">
        <f>'Oversigt anlægsaktiv'!I724</f>
        <v>Thermo</v>
      </c>
      <c r="J724" t="str">
        <f>'Oversigt anlægsaktiv'!J724</f>
        <v>XL3t 970 Gold G+</v>
      </c>
      <c r="K724" t="str">
        <f>'Oversigt anlægsaktiv'!K724</f>
        <v>94183</v>
      </c>
      <c r="L724" s="312">
        <f>'Oversigt anlægsaktiv'!L724</f>
        <v>42095</v>
      </c>
      <c r="M724" s="56">
        <f>'Oversigt anlægsaktiv'!M724</f>
        <v>203211.01</v>
      </c>
      <c r="N724" s="56">
        <f>'Oversigt anlægsaktiv'!N724</f>
        <v>0</v>
      </c>
      <c r="O724" s="322" t="str">
        <f t="shared" si="33"/>
        <v>54375</v>
      </c>
      <c r="P724" s="322">
        <f t="shared" si="34"/>
        <v>0</v>
      </c>
      <c r="Q724" s="337" t="str">
        <f t="shared" si="35"/>
        <v>5</v>
      </c>
    </row>
    <row r="725" spans="1:17" x14ac:dyDescent="0.35">
      <c r="A725" s="320" t="str">
        <f>'Oversigt anlægsaktiv'!A725</f>
        <v>54376</v>
      </c>
      <c r="B725" t="str">
        <f>'Oversigt anlægsaktiv'!B725</f>
        <v>OEM Laser</v>
      </c>
      <c r="C725" t="str">
        <f>'Oversigt anlægsaktiv'!C725</f>
        <v>-</v>
      </c>
      <c r="D725" t="str">
        <f>'Oversigt anlægsaktiv'!D725</f>
        <v>Martin Aage Barsøe Hedegaard</v>
      </c>
      <c r="E725" t="str">
        <f>'Oversigt anlægsaktiv'!E725</f>
        <v>5 ÅR</v>
      </c>
      <c r="F725" t="str">
        <f>'Oversigt anlægsaktiv'!F725</f>
        <v>42001 Institutsekretariat, IGT</v>
      </c>
      <c r="G725" t="str">
        <f>'Oversigt anlægsaktiv'!G725</f>
        <v>Campusvej 55, 5230 Odense M</v>
      </c>
      <c r="H725" t="str">
        <f>'Oversigt anlægsaktiv'!H725</f>
        <v>Ø31-507a-1</v>
      </c>
      <c r="I725" t="str">
        <f>'Oversigt anlægsaktiv'!I725</f>
        <v>Toptica</v>
      </c>
      <c r="J725" t="str">
        <f>'Oversigt anlægsaktiv'!J725</f>
        <v>XTRA II 785 HP</v>
      </c>
      <c r="K725" t="str">
        <f>'Oversigt anlægsaktiv'!K725</f>
        <v>1086</v>
      </c>
      <c r="L725" s="312">
        <f>'Oversigt anlægsaktiv'!L725</f>
        <v>42095</v>
      </c>
      <c r="M725" s="56">
        <f>'Oversigt anlægsaktiv'!M725</f>
        <v>107976.92</v>
      </c>
      <c r="N725" s="56">
        <f>'Oversigt anlægsaktiv'!N725</f>
        <v>0</v>
      </c>
      <c r="O725" s="322" t="str">
        <f t="shared" si="33"/>
        <v>54376</v>
      </c>
      <c r="P725" s="322">
        <f t="shared" si="34"/>
        <v>0</v>
      </c>
      <c r="Q725" s="337" t="str">
        <f t="shared" si="35"/>
        <v>5</v>
      </c>
    </row>
    <row r="726" spans="1:17" x14ac:dyDescent="0.35">
      <c r="A726" s="320" t="str">
        <f>'Oversigt anlægsaktiv'!A726</f>
        <v>54379</v>
      </c>
      <c r="B726" t="str">
        <f>'Oversigt anlægsaktiv'!B726</f>
        <v>Transportabelt røntgen udstyr</v>
      </c>
      <c r="C726" t="str">
        <f>'Oversigt anlægsaktiv'!C726</f>
        <v>73032</v>
      </c>
      <c r="D726" t="str">
        <f>'Oversigt anlægsaktiv'!D726</f>
        <v>Heidi Grøn Jensen</v>
      </c>
      <c r="E726" t="str">
        <f>'Oversigt anlægsaktiv'!E726</f>
        <v>5 ÅR</v>
      </c>
      <c r="F726" t="str">
        <f>'Oversigt anlægsaktiv'!F726</f>
        <v>30602 Nordcee</v>
      </c>
      <c r="G726" t="str">
        <f>'Oversigt anlægsaktiv'!G726</f>
        <v>Campusvej 55, 5230 Odense M</v>
      </c>
      <c r="H726" t="str">
        <f>'Oversigt anlægsaktiv'!H726</f>
        <v>NordCEE pengeskab V12-409b-1</v>
      </c>
      <c r="I726" t="str">
        <f>'Oversigt anlægsaktiv'!I726</f>
        <v>Olympus</v>
      </c>
      <c r="J726" t="str">
        <f>'Oversigt anlægsaktiv'!J726</f>
        <v>DP-6000-C</v>
      </c>
      <c r="K726" t="str">
        <f>'Oversigt anlægsaktiv'!K726</f>
        <v>512335</v>
      </c>
      <c r="L726" s="312">
        <f>'Oversigt anlægsaktiv'!L726</f>
        <v>42055</v>
      </c>
      <c r="M726" s="56">
        <f>'Oversigt anlægsaktiv'!M726</f>
        <v>220000</v>
      </c>
      <c r="N726" s="56">
        <f>'Oversigt anlægsaktiv'!N726</f>
        <v>0</v>
      </c>
      <c r="O726" s="322" t="str">
        <f t="shared" si="33"/>
        <v>54379</v>
      </c>
      <c r="P726" s="322">
        <f t="shared" si="34"/>
        <v>1</v>
      </c>
      <c r="Q726" s="337" t="str">
        <f t="shared" si="35"/>
        <v>5</v>
      </c>
    </row>
    <row r="727" spans="1:17" x14ac:dyDescent="0.35">
      <c r="A727" s="320" t="str">
        <f>'Oversigt anlægsaktiv'!A727</f>
        <v>54380</v>
      </c>
      <c r="B727" t="str">
        <f>'Oversigt anlægsaktiv'!B727</f>
        <v>A spectrometer w single photon sensitive EMCCD camera</v>
      </c>
      <c r="C727" t="str">
        <f>'Oversigt anlægsaktiv'!C727</f>
        <v>44004</v>
      </c>
      <c r="D727" t="str">
        <f>'Oversigt anlægsaktiv'!D727</f>
        <v>Shailesh Kumar</v>
      </c>
      <c r="E727" t="str">
        <f>'Oversigt anlægsaktiv'!E727</f>
        <v>5 ÅR</v>
      </c>
      <c r="F727" t="str">
        <f>'Oversigt anlægsaktiv'!F727</f>
        <v>44004 SDU Nano Optics</v>
      </c>
      <c r="G727" t="str">
        <f>'Oversigt anlægsaktiv'!G727</f>
        <v>Campusvej 55, 5230 Odense M</v>
      </c>
      <c r="H727" t="str">
        <f>'Oversigt anlægsaktiv'!H727</f>
        <v>Ø26-600a-1</v>
      </c>
      <c r="I727" t="str">
        <f>'Oversigt anlægsaktiv'!I727</f>
        <v>Andor -An Oxford Instruments Company</v>
      </c>
      <c r="J727" t="str">
        <f>'Oversigt anlægsaktiv'!J727</f>
        <v>SR-3031</v>
      </c>
      <c r="K727" t="str">
        <f>'Oversigt anlægsaktiv'!K727</f>
        <v>SR-2021</v>
      </c>
      <c r="L727" s="312">
        <f>'Oversigt anlægsaktiv'!L727</f>
        <v>42087</v>
      </c>
      <c r="M727" s="56">
        <f>'Oversigt anlægsaktiv'!M727</f>
        <v>331025.43</v>
      </c>
      <c r="N727" s="56">
        <f>'Oversigt anlægsaktiv'!N727</f>
        <v>0</v>
      </c>
      <c r="O727" s="322" t="str">
        <f t="shared" si="33"/>
        <v>54380</v>
      </c>
      <c r="P727" s="322">
        <f t="shared" si="34"/>
        <v>1</v>
      </c>
      <c r="Q727" s="337" t="str">
        <f t="shared" si="35"/>
        <v>5</v>
      </c>
    </row>
    <row r="728" spans="1:17" x14ac:dyDescent="0.35">
      <c r="A728" s="320" t="str">
        <f>'Oversigt anlægsaktiv'!A728</f>
        <v>54381</v>
      </c>
      <c r="B728" t="str">
        <f>'Oversigt anlægsaktiv'!B728</f>
        <v>Indretning/klargøring af rum til HPC (supercomputer)</v>
      </c>
      <c r="C728" t="str">
        <f>'Oversigt anlægsaktiv'!C728</f>
        <v>-</v>
      </c>
      <c r="D728" t="str">
        <f>'Oversigt anlægsaktiv'!D728</f>
        <v>Jørgen Kristian Minet</v>
      </c>
      <c r="E728" t="str">
        <f>'Oversigt anlægsaktiv'!E728</f>
        <v>10 ÅR</v>
      </c>
      <c r="F728" t="str">
        <f>'Oversigt anlægsaktiv'!F728</f>
        <v>93000 SDU IT</v>
      </c>
      <c r="G728" t="str">
        <f>'Oversigt anlægsaktiv'!G728</f>
        <v>Campusvej 55, 5230 Odense M</v>
      </c>
      <c r="H728" t="str">
        <f>'Oversigt anlægsaktiv'!H728</f>
        <v>Clusterrum v fælles serverrum</v>
      </c>
      <c r="I728" t="str">
        <f>'Oversigt anlægsaktiv'!I728</f>
        <v>Flere</v>
      </c>
      <c r="J728" t="str">
        <f>'Oversigt anlægsaktiv'!J728</f>
        <v>Flere</v>
      </c>
      <c r="K728" t="str">
        <f>'Oversigt anlægsaktiv'!K728</f>
        <v>Flere</v>
      </c>
      <c r="L728" s="312">
        <f>'Oversigt anlægsaktiv'!L728</f>
        <v>42125</v>
      </c>
      <c r="M728" s="56">
        <f>'Oversigt anlægsaktiv'!M728</f>
        <v>460486.40000000002</v>
      </c>
      <c r="N728" s="56">
        <f>'Oversigt anlægsaktiv'!N728</f>
        <v>0</v>
      </c>
      <c r="O728" s="322" t="str">
        <f t="shared" si="33"/>
        <v>54381</v>
      </c>
      <c r="P728" s="322">
        <f t="shared" si="34"/>
        <v>0</v>
      </c>
      <c r="Q728" s="337" t="str">
        <f t="shared" si="35"/>
        <v>10</v>
      </c>
    </row>
    <row r="729" spans="1:17" x14ac:dyDescent="0.35">
      <c r="A729" s="320" t="str">
        <f>'Oversigt anlægsaktiv'!A729</f>
        <v>54385</v>
      </c>
      <c r="B729" t="str">
        <f>'Oversigt anlægsaktiv'!B729</f>
        <v>GC-MS (Ole)</v>
      </c>
      <c r="C729" t="str">
        <f>'Oversigt anlægsaktiv'!C729</f>
        <v>-</v>
      </c>
      <c r="D729" t="str">
        <f>'Oversigt anlægsaktiv'!D729</f>
        <v>Martin Worm-Leonhard</v>
      </c>
      <c r="E729" t="str">
        <f>'Oversigt anlægsaktiv'!E729</f>
        <v>10 ÅR</v>
      </c>
      <c r="F729" t="str">
        <f>'Oversigt anlægsaktiv'!F729</f>
        <v>13900 Retsmedicinsk Institut</v>
      </c>
      <c r="G729" t="str">
        <f>'Oversigt anlægsaktiv'!G729</f>
        <v>Campusvej 55, 5230 Odense M</v>
      </c>
      <c r="H729" t="str">
        <f>'Oversigt anlægsaktiv'!H729</f>
        <v>V16-909a-0</v>
      </c>
      <c r="I729" t="str">
        <f>'Oversigt anlægsaktiv'!I729</f>
        <v>Agilent</v>
      </c>
      <c r="J729" t="str">
        <f>'Oversigt anlægsaktiv'!J729</f>
        <v>5977A</v>
      </c>
      <c r="K729" t="str">
        <f>'Oversigt anlægsaktiv'!K729</f>
        <v>US1508L422 m.fl.</v>
      </c>
      <c r="L729" s="312">
        <f>'Oversigt anlægsaktiv'!L729</f>
        <v>42156</v>
      </c>
      <c r="M729" s="56">
        <f>'Oversigt anlægsaktiv'!M729</f>
        <v>397517.27</v>
      </c>
      <c r="N729" s="56">
        <f>'Oversigt anlægsaktiv'!N729</f>
        <v>0</v>
      </c>
      <c r="O729" s="322" t="str">
        <f t="shared" si="33"/>
        <v>54385</v>
      </c>
      <c r="P729" s="322">
        <f t="shared" si="34"/>
        <v>0</v>
      </c>
      <c r="Q729" s="337" t="str">
        <f t="shared" si="35"/>
        <v>10</v>
      </c>
    </row>
    <row r="730" spans="1:17" x14ac:dyDescent="0.35">
      <c r="A730" s="320" t="str">
        <f>'Oversigt anlægsaktiv'!A730</f>
        <v>54387</v>
      </c>
      <c r="B730" t="str">
        <f>'Oversigt anlægsaktiv'!B730</f>
        <v>Autosampler</v>
      </c>
      <c r="C730" t="str">
        <f>'Oversigt anlægsaktiv'!C730</f>
        <v>73017</v>
      </c>
      <c r="D730" t="str">
        <f>'Oversigt anlægsaktiv'!D730</f>
        <v>Martin Brandl</v>
      </c>
      <c r="E730" t="str">
        <f>'Oversigt anlægsaktiv'!E730</f>
        <v>10 ÅR</v>
      </c>
      <c r="F730" t="str">
        <f>'Oversigt anlægsaktiv'!F730</f>
        <v>30500 Institut for Fysik, Kemi og Farmaci</v>
      </c>
      <c r="G730" t="str">
        <f>'Oversigt anlægsaktiv'!G730</f>
        <v>Campusvej 55, 5230 Odense M</v>
      </c>
      <c r="H730" t="str">
        <f>'Oversigt anlægsaktiv'!H730</f>
        <v>Ø14-605-0</v>
      </c>
      <c r="I730" t="str">
        <f>'Oversigt anlægsaktiv'!I730</f>
        <v>Thermo</v>
      </c>
      <c r="J730" t="str">
        <f>'Oversigt anlægsaktiv'!J730</f>
        <v>WPS-3000</v>
      </c>
      <c r="K730" t="str">
        <f>'Oversigt anlægsaktiv'!K730</f>
        <v>8096804</v>
      </c>
      <c r="L730" s="312">
        <f>'Oversigt anlægsaktiv'!L730</f>
        <v>42149</v>
      </c>
      <c r="M730" s="56">
        <f>'Oversigt anlægsaktiv'!M730</f>
        <v>495000</v>
      </c>
      <c r="N730" s="56">
        <f>'Oversigt anlægsaktiv'!N730</f>
        <v>0</v>
      </c>
      <c r="O730" s="322" t="str">
        <f t="shared" si="33"/>
        <v>54387</v>
      </c>
      <c r="P730" s="322">
        <f t="shared" si="34"/>
        <v>1</v>
      </c>
      <c r="Q730" s="337" t="str">
        <f t="shared" si="35"/>
        <v>10</v>
      </c>
    </row>
    <row r="731" spans="1:17" x14ac:dyDescent="0.35">
      <c r="A731" s="320" t="str">
        <f>'Oversigt anlægsaktiv'!A731</f>
        <v>54388</v>
      </c>
      <c r="B731" t="str">
        <f>'Oversigt anlægsaktiv'!B731</f>
        <v>Indretning af ORION lab</v>
      </c>
      <c r="C731" t="str">
        <f>'Oversigt anlægsaktiv'!C731</f>
        <v>-</v>
      </c>
      <c r="D731" t="str">
        <f>'Oversigt anlægsaktiv'!D731</f>
        <v>Thomas Kromann Jacobsen</v>
      </c>
      <c r="E731" t="str">
        <f>'Oversigt anlægsaktiv'!E731</f>
        <v>10 ÅR</v>
      </c>
      <c r="F731" t="str">
        <f>'Oversigt anlægsaktiv'!F731</f>
        <v>87000 Fælles husleje</v>
      </c>
      <c r="G731" t="str">
        <f>'Oversigt anlægsaktiv'!G731</f>
        <v>Alsion 2, 6400 Sønderborg</v>
      </c>
      <c r="H731" t="str">
        <f>'Oversigt anlægsaktiv'!H731</f>
        <v>Alsion Sønderborg</v>
      </c>
      <c r="I731" t="str">
        <f>'Oversigt anlægsaktiv'!I731</f>
        <v>-</v>
      </c>
      <c r="J731" t="str">
        <f>'Oversigt anlægsaktiv'!J731</f>
        <v>Flere</v>
      </c>
      <c r="K731" t="str">
        <f>'Oversigt anlægsaktiv'!K731</f>
        <v>-</v>
      </c>
      <c r="L731" s="312">
        <f>'Oversigt anlægsaktiv'!L731</f>
        <v>42005</v>
      </c>
      <c r="M731" s="56">
        <f>'Oversigt anlægsaktiv'!M731</f>
        <v>1706644.82</v>
      </c>
      <c r="N731" s="56">
        <f>'Oversigt anlægsaktiv'!N731</f>
        <v>0</v>
      </c>
      <c r="O731" s="322" t="str">
        <f t="shared" si="33"/>
        <v>54388</v>
      </c>
      <c r="P731" s="322">
        <f t="shared" si="34"/>
        <v>0</v>
      </c>
      <c r="Q731" s="337" t="str">
        <f t="shared" si="35"/>
        <v>10</v>
      </c>
    </row>
    <row r="732" spans="1:17" x14ac:dyDescent="0.35">
      <c r="A732" s="320" t="str">
        <f>'Oversigt anlægsaktiv'!A732</f>
        <v>54389</v>
      </c>
      <c r="B732" t="str">
        <f>'Oversigt anlægsaktiv'!B732</f>
        <v>Ændring af lokale 301 til ny undervisningsform</v>
      </c>
      <c r="C732" t="str">
        <f>'Oversigt anlægsaktiv'!C732</f>
        <v>-</v>
      </c>
      <c r="D732" t="str">
        <f>'Oversigt anlægsaktiv'!D732</f>
        <v>Thomas Kromann Jacobsen</v>
      </c>
      <c r="E732" t="str">
        <f>'Oversigt anlægsaktiv'!E732</f>
        <v>10 ÅR</v>
      </c>
      <c r="F732" t="str">
        <f>'Oversigt anlægsaktiv'!F732</f>
        <v>87000 Fælles husleje</v>
      </c>
      <c r="G732" t="str">
        <f>'Oversigt anlægsaktiv'!G732</f>
        <v>Alsion 2, 6400 Sønderborg</v>
      </c>
      <c r="H732" t="str">
        <f>'Oversigt anlægsaktiv'!H732</f>
        <v>lokale 301</v>
      </c>
      <c r="I732" t="str">
        <f>'Oversigt anlægsaktiv'!I732</f>
        <v>-</v>
      </c>
      <c r="J732" t="str">
        <f>'Oversigt anlægsaktiv'!J732</f>
        <v>Flere</v>
      </c>
      <c r="K732" t="str">
        <f>'Oversigt anlægsaktiv'!K732</f>
        <v>-</v>
      </c>
      <c r="L732" s="312">
        <f>'Oversigt anlægsaktiv'!L732</f>
        <v>42125</v>
      </c>
      <c r="M732" s="56">
        <f>'Oversigt anlægsaktiv'!M732</f>
        <v>765707</v>
      </c>
      <c r="N732" s="56">
        <f>'Oversigt anlægsaktiv'!N732</f>
        <v>0</v>
      </c>
      <c r="O732" s="322" t="str">
        <f t="shared" si="33"/>
        <v>54389</v>
      </c>
      <c r="P732" s="322">
        <f t="shared" si="34"/>
        <v>0</v>
      </c>
      <c r="Q732" s="337" t="str">
        <f t="shared" si="35"/>
        <v>10</v>
      </c>
    </row>
    <row r="733" spans="1:17" x14ac:dyDescent="0.35">
      <c r="A733" s="320" t="str">
        <f>'Oversigt anlægsaktiv'!A733</f>
        <v>54390</v>
      </c>
      <c r="B733" t="str">
        <f>'Oversigt anlægsaktiv'!B733</f>
        <v>NMR-spektrometer</v>
      </c>
      <c r="C733" t="str">
        <f>'Oversigt anlægsaktiv'!C733</f>
        <v>13761+13609</v>
      </c>
      <c r="D733" t="str">
        <f>'Oversigt anlægsaktiv'!D733</f>
        <v>Michael Petersen</v>
      </c>
      <c r="E733" t="str">
        <f>'Oversigt anlægsaktiv'!E733</f>
        <v>10 ÅR</v>
      </c>
      <c r="F733" t="str">
        <f>'Oversigt anlægsaktiv'!F733</f>
        <v>31000 Institut for Biokemi og Molekylær Biologi</v>
      </c>
      <c r="G733" t="str">
        <f>'Oversigt anlægsaktiv'!G733</f>
        <v>Campusvej 55, 5230 Odense M</v>
      </c>
      <c r="H733" t="str">
        <f>'Oversigt anlægsaktiv'!H733</f>
        <v>Ø11-507-0</v>
      </c>
      <c r="I733" t="str">
        <f>'Oversigt anlægsaktiv'!I733</f>
        <v>Agilent</v>
      </c>
      <c r="J733" t="str">
        <f>'Oversigt anlægsaktiv'!J733</f>
        <v>Agilent Tech 600MHz Premi</v>
      </c>
      <c r="K733" t="str">
        <f>'Oversigt anlægsaktiv'!K733</f>
        <v>-</v>
      </c>
      <c r="L733" s="312">
        <f>'Oversigt anlægsaktiv'!L733</f>
        <v>42052</v>
      </c>
      <c r="M733" s="56">
        <f>'Oversigt anlægsaktiv'!M733</f>
        <v>6770000</v>
      </c>
      <c r="N733" s="56">
        <f>'Oversigt anlægsaktiv'!N733</f>
        <v>0</v>
      </c>
      <c r="O733" s="322" t="str">
        <f t="shared" si="33"/>
        <v>54390</v>
      </c>
      <c r="P733" s="322">
        <f t="shared" si="34"/>
        <v>1</v>
      </c>
      <c r="Q733" s="337" t="str">
        <f t="shared" si="35"/>
        <v>10</v>
      </c>
    </row>
    <row r="734" spans="1:17" x14ac:dyDescent="0.35">
      <c r="A734" s="320" t="str">
        <f>'Oversigt anlægsaktiv'!A734</f>
        <v>54391</v>
      </c>
      <c r="B734" t="str">
        <f>'Oversigt anlægsaktiv'!B734</f>
        <v>Surface Area and pore analyser</v>
      </c>
      <c r="C734" t="str">
        <f>'Oversigt anlægsaktiv'!C734</f>
        <v>61412</v>
      </c>
      <c r="D734" t="str">
        <f>'Oversigt anlægsaktiv'!D734</f>
        <v>Shuang Ma Andersen</v>
      </c>
      <c r="E734" t="str">
        <f>'Oversigt anlægsaktiv'!E734</f>
        <v>5 ÅR</v>
      </c>
      <c r="F734" t="str">
        <f>'Oversigt anlægsaktiv'!F734</f>
        <v>42001 Institutsekretariat, IGT</v>
      </c>
      <c r="G734" t="str">
        <f>'Oversigt anlægsaktiv'!G734</f>
        <v>Campusvej 55, 5230 Odense M</v>
      </c>
      <c r="H734" t="str">
        <f>'Oversigt anlægsaktiv'!H734</f>
        <v>Ø31-512a-2</v>
      </c>
      <c r="I734" t="str">
        <f>'Oversigt anlægsaktiv'!I734</f>
        <v>Micromeritics</v>
      </c>
      <c r="J734" t="str">
        <f>'Oversigt anlægsaktiv'!J734</f>
        <v>Tristar II 3020</v>
      </c>
      <c r="K734" t="str">
        <f>'Oversigt anlægsaktiv'!K734</f>
        <v>886</v>
      </c>
      <c r="L734" s="312">
        <f>'Oversigt anlægsaktiv'!L734</f>
        <v>42278</v>
      </c>
      <c r="M734" s="56">
        <f>'Oversigt anlægsaktiv'!M734</f>
        <v>196200</v>
      </c>
      <c r="N734" s="56">
        <f>'Oversigt anlægsaktiv'!N734</f>
        <v>0</v>
      </c>
      <c r="O734" s="322" t="str">
        <f t="shared" si="33"/>
        <v>54391</v>
      </c>
      <c r="P734" s="322">
        <f t="shared" si="34"/>
        <v>1</v>
      </c>
      <c r="Q734" s="337" t="str">
        <f t="shared" si="35"/>
        <v>5</v>
      </c>
    </row>
    <row r="735" spans="1:17" x14ac:dyDescent="0.35">
      <c r="A735" s="320" t="str">
        <f>'Oversigt anlægsaktiv'!A735</f>
        <v>54393</v>
      </c>
      <c r="B735" t="str">
        <f>'Oversigt anlægsaktiv'!B735</f>
        <v>Textur analysator</v>
      </c>
      <c r="C735" t="str">
        <f>'Oversigt anlægsaktiv'!C735</f>
        <v>73013</v>
      </c>
      <c r="D735" t="str">
        <f>'Oversigt anlægsaktiv'!D735</f>
        <v>Mathias Porsmose Clausen</v>
      </c>
      <c r="E735" t="str">
        <f>'Oversigt anlægsaktiv'!E735</f>
        <v>7 ÅR</v>
      </c>
      <c r="F735" t="str">
        <f>'Oversigt anlægsaktiv'!F735</f>
        <v>30500 Institut for Fysik, Kemi og Farmaci</v>
      </c>
      <c r="G735" t="str">
        <f>'Oversigt anlægsaktiv'!G735</f>
        <v>Campusvej 55, 5230 Odense M</v>
      </c>
      <c r="H735" t="str">
        <f>'Oversigt anlægsaktiv'!H735</f>
        <v>UDLÅNT TIL KBM - TEK</v>
      </c>
      <c r="I735" t="str">
        <f>'Oversigt anlægsaktiv'!I735</f>
        <v>-</v>
      </c>
      <c r="J735" t="str">
        <f>'Oversigt anlægsaktiv'!J735</f>
        <v>TA.XT Plus</v>
      </c>
      <c r="K735" t="str">
        <f>'Oversigt anlægsaktiv'!K735</f>
        <v>c/1691</v>
      </c>
      <c r="L735" s="312">
        <f>'Oversigt anlægsaktiv'!L735</f>
        <v>42125</v>
      </c>
      <c r="M735" s="56">
        <f>'Oversigt anlægsaktiv'!M735</f>
        <v>242974.07999999999</v>
      </c>
      <c r="N735" s="56">
        <f>'Oversigt anlægsaktiv'!N735</f>
        <v>0</v>
      </c>
      <c r="O735" s="322" t="str">
        <f t="shared" si="33"/>
        <v>54393</v>
      </c>
      <c r="P735" s="322">
        <f t="shared" si="34"/>
        <v>1</v>
      </c>
      <c r="Q735" s="337" t="str">
        <f t="shared" si="35"/>
        <v>7</v>
      </c>
    </row>
    <row r="736" spans="1:17" x14ac:dyDescent="0.35">
      <c r="A736" s="320" t="str">
        <f>'Oversigt anlægsaktiv'!A736</f>
        <v>54395</v>
      </c>
      <c r="B736" t="str">
        <f>'Oversigt anlægsaktiv'!B736</f>
        <v>HPLC system</v>
      </c>
      <c r="C736" t="str">
        <f>'Oversigt anlægsaktiv'!C736</f>
        <v>12422</v>
      </c>
      <c r="D736" t="str">
        <f>'Oversigt anlægsaktiv'!D736</f>
        <v>Jonas Heilskov Graversen</v>
      </c>
      <c r="E736" t="str">
        <f>'Oversigt anlægsaktiv'!E736</f>
        <v>7 ÅR</v>
      </c>
      <c r="F736" t="str">
        <f>'Oversigt anlægsaktiv'!F736</f>
        <v>10204 Inflammationsforskning</v>
      </c>
      <c r="G736" t="str">
        <f>'Oversigt anlægsaktiv'!G736</f>
        <v>Campusvej 55, 5230 Odense M</v>
      </c>
      <c r="H736" t="str">
        <f>'Oversigt anlægsaktiv'!H736</f>
        <v>V16-601a-1</v>
      </c>
      <c r="I736" t="str">
        <f>'Oversigt anlægsaktiv'!I736</f>
        <v>Dionex</v>
      </c>
      <c r="J736" t="str">
        <f>'Oversigt anlægsaktiv'!J736</f>
        <v>LPG-3400SD</v>
      </c>
      <c r="K736" t="str">
        <f>'Oversigt anlægsaktiv'!K736</f>
        <v>8096658</v>
      </c>
      <c r="L736" s="312">
        <f>'Oversigt anlægsaktiv'!L736</f>
        <v>42095</v>
      </c>
      <c r="M736" s="56">
        <f>'Oversigt anlægsaktiv'!M736</f>
        <v>212704</v>
      </c>
      <c r="N736" s="56">
        <f>'Oversigt anlægsaktiv'!N736</f>
        <v>0</v>
      </c>
      <c r="O736" s="322" t="str">
        <f t="shared" si="33"/>
        <v>54395</v>
      </c>
      <c r="P736" s="322">
        <f t="shared" si="34"/>
        <v>1</v>
      </c>
      <c r="Q736" s="337" t="str">
        <f t="shared" si="35"/>
        <v>7</v>
      </c>
    </row>
    <row r="737" spans="1:17" x14ac:dyDescent="0.35">
      <c r="A737" s="320" t="str">
        <f>'Oversigt anlægsaktiv'!A737</f>
        <v>54396</v>
      </c>
      <c r="B737" t="str">
        <f>'Oversigt anlægsaktiv'!B737</f>
        <v>Ultralydsscanner, benyttes af sygeplejersker ved besøg hos projektdeltagere</v>
      </c>
      <c r="C737" t="str">
        <f>'Oversigt anlægsaktiv'!C737</f>
        <v>5171711</v>
      </c>
      <c r="D737" t="str">
        <f>'Oversigt anlægsaktiv'!D737</f>
        <v>Kirsten Mona Rasmussen</v>
      </c>
      <c r="E737" t="str">
        <f>'Oversigt anlægsaktiv'!E737</f>
        <v>10 ÅR</v>
      </c>
      <c r="F737" t="str">
        <f>'Oversigt anlægsaktiv'!F737</f>
        <v>10306 Epidemiologi, Biostatistik og Biodemografi (EBB)</v>
      </c>
      <c r="G737" t="str">
        <f>'Oversigt anlægsaktiv'!G737</f>
        <v>Campusvej 55, 5230 Odense M</v>
      </c>
      <c r="H737" t="str">
        <f>'Oversigt anlægsaktiv'!H737</f>
        <v>45-1 V03-608a-0</v>
      </c>
      <c r="I737" t="str">
        <f>'Oversigt anlægsaktiv'!I737</f>
        <v>GE Medical Systems China</v>
      </c>
      <c r="J737" t="str">
        <f>'Oversigt anlægsaktiv'!J737</f>
        <v>5419804</v>
      </c>
      <c r="K737" t="str">
        <f>'Oversigt anlægsaktiv'!K737</f>
        <v>355479WX7</v>
      </c>
      <c r="L737" s="312">
        <f>'Oversigt anlægsaktiv'!L737</f>
        <v>41791</v>
      </c>
      <c r="M737" s="56">
        <f>'Oversigt anlægsaktiv'!M737</f>
        <v>126900</v>
      </c>
      <c r="N737" s="56">
        <f>'Oversigt anlægsaktiv'!N737</f>
        <v>0</v>
      </c>
      <c r="O737" s="322" t="str">
        <f t="shared" si="33"/>
        <v>54396</v>
      </c>
      <c r="P737" s="322">
        <f t="shared" si="34"/>
        <v>1</v>
      </c>
      <c r="Q737" s="337" t="str">
        <f t="shared" si="35"/>
        <v>10</v>
      </c>
    </row>
    <row r="738" spans="1:17" x14ac:dyDescent="0.35">
      <c r="A738" s="320" t="str">
        <f>'Oversigt anlægsaktiv'!A738</f>
        <v>54397</v>
      </c>
      <c r="B738" t="str">
        <f>'Oversigt anlægsaktiv'!B738</f>
        <v>Ultralydsscanner, benyttes af sygeplejersker ved besøg hos projektdeltagere</v>
      </c>
      <c r="C738" t="str">
        <f>'Oversigt anlægsaktiv'!C738</f>
        <v>5171711</v>
      </c>
      <c r="D738" t="str">
        <f>'Oversigt anlægsaktiv'!D738</f>
        <v>Anita Hagelskær</v>
      </c>
      <c r="E738" t="str">
        <f>'Oversigt anlægsaktiv'!E738</f>
        <v>10 ÅR</v>
      </c>
      <c r="F738" t="str">
        <f>'Oversigt anlægsaktiv'!F738</f>
        <v>10306 Epidemiologi, Biostatistik og Biodemografi (EBB)</v>
      </c>
      <c r="G738" t="str">
        <f>'Oversigt anlægsaktiv'!G738</f>
        <v>Campusvej 55, 5230 Odense M</v>
      </c>
      <c r="H738" t="str">
        <f>'Oversigt anlægsaktiv'!H738</f>
        <v>45-1 V03-608a-0</v>
      </c>
      <c r="I738" t="str">
        <f>'Oversigt anlægsaktiv'!I738</f>
        <v>GE Medical Systems China</v>
      </c>
      <c r="J738" t="str">
        <f>'Oversigt anlægsaktiv'!J738</f>
        <v>5419804</v>
      </c>
      <c r="K738" t="str">
        <f>'Oversigt anlægsaktiv'!K738</f>
        <v>355477WX1</v>
      </c>
      <c r="L738" s="312">
        <f>'Oversigt anlægsaktiv'!L738</f>
        <v>41791</v>
      </c>
      <c r="M738" s="56">
        <f>'Oversigt anlægsaktiv'!M738</f>
        <v>126900</v>
      </c>
      <c r="N738" s="56">
        <f>'Oversigt anlægsaktiv'!N738</f>
        <v>0</v>
      </c>
      <c r="O738" s="322" t="str">
        <f t="shared" si="33"/>
        <v>54397</v>
      </c>
      <c r="P738" s="322">
        <f t="shared" si="34"/>
        <v>1</v>
      </c>
      <c r="Q738" s="337" t="str">
        <f t="shared" si="35"/>
        <v>10</v>
      </c>
    </row>
    <row r="739" spans="1:17" x14ac:dyDescent="0.35">
      <c r="A739" s="320" t="str">
        <f>'Oversigt anlægsaktiv'!A739</f>
        <v>54398</v>
      </c>
      <c r="B739" t="str">
        <f>'Oversigt anlægsaktiv'!B739</f>
        <v>Ultralydsscanner, benyttes af sygeplejersker ved besøg hos projektdeltagere</v>
      </c>
      <c r="C739" t="str">
        <f>'Oversigt anlægsaktiv'!C739</f>
        <v>5171711</v>
      </c>
      <c r="D739" t="str">
        <f>'Oversigt anlægsaktiv'!D739</f>
        <v>Gitte Bay Christensen</v>
      </c>
      <c r="E739" t="str">
        <f>'Oversigt anlægsaktiv'!E739</f>
        <v>10 ÅR</v>
      </c>
      <c r="F739" t="str">
        <f>'Oversigt anlægsaktiv'!F739</f>
        <v>10306 Epidemiologi, Biostatistik og Biodemografi (EBB)</v>
      </c>
      <c r="G739" t="str">
        <f>'Oversigt anlægsaktiv'!G739</f>
        <v>Campusvej 55, 5230 Odense M</v>
      </c>
      <c r="H739" t="str">
        <f>'Oversigt anlægsaktiv'!H739</f>
        <v>45-1 V03-608a-0</v>
      </c>
      <c r="I739" t="str">
        <f>'Oversigt anlægsaktiv'!I739</f>
        <v>GE Medical Systems China</v>
      </c>
      <c r="J739" t="str">
        <f>'Oversigt anlægsaktiv'!J739</f>
        <v>5419804</v>
      </c>
      <c r="K739" t="str">
        <f>'Oversigt anlægsaktiv'!K739</f>
        <v>355478WX9</v>
      </c>
      <c r="L739" s="312">
        <f>'Oversigt anlægsaktiv'!L739</f>
        <v>41791</v>
      </c>
      <c r="M739" s="56">
        <f>'Oversigt anlægsaktiv'!M739</f>
        <v>126900</v>
      </c>
      <c r="N739" s="56">
        <f>'Oversigt anlægsaktiv'!N739</f>
        <v>0</v>
      </c>
      <c r="O739" s="322" t="str">
        <f t="shared" si="33"/>
        <v>54398</v>
      </c>
      <c r="P739" s="322">
        <f t="shared" si="34"/>
        <v>1</v>
      </c>
      <c r="Q739" s="337" t="str">
        <f t="shared" si="35"/>
        <v>10</v>
      </c>
    </row>
    <row r="740" spans="1:17" x14ac:dyDescent="0.35">
      <c r="A740" s="320" t="str">
        <f>'Oversigt anlægsaktiv'!A740</f>
        <v>54399</v>
      </c>
      <c r="B740" t="str">
        <f>'Oversigt anlægsaktiv'!B740</f>
        <v>Vogn 24, 9 pers., brændstof</v>
      </c>
      <c r="C740" t="str">
        <f>'Oversigt anlægsaktiv'!C740</f>
        <v>-</v>
      </c>
      <c r="D740" t="str">
        <f>'Oversigt anlægsaktiv'!D740</f>
        <v>Rikke Mailund Mikkelsen</v>
      </c>
      <c r="E740" t="str">
        <f>'Oversigt anlægsaktiv'!E740</f>
        <v>5 ÅR</v>
      </c>
      <c r="F740" t="str">
        <f>'Oversigt anlægsaktiv'!F740</f>
        <v>87104 Fællesvarer, Teknisk Service</v>
      </c>
      <c r="G740" t="str">
        <f>'Oversigt anlægsaktiv'!G740</f>
        <v>Campusvej 55, 5230 Odense M</v>
      </c>
      <c r="H740" t="str">
        <f>'Oversigt anlægsaktiv'!H740</f>
        <v>P8-Vest</v>
      </c>
      <c r="I740" t="str">
        <f>'Oversigt anlægsaktiv'!I740</f>
        <v>VW</v>
      </c>
      <c r="J740" t="str">
        <f>'Oversigt anlægsaktiv'!J740</f>
        <v>Caravelle Trendline L.</v>
      </c>
      <c r="K740" t="str">
        <f>'Oversigt anlægsaktiv'!K740</f>
        <v>WV2ZZZ7HZFH148721/AU87558</v>
      </c>
      <c r="L740" s="312">
        <f>'Oversigt anlægsaktiv'!L740</f>
        <v>42140</v>
      </c>
      <c r="M740" s="56">
        <f>'Oversigt anlægsaktiv'!M740</f>
        <v>282527.75</v>
      </c>
      <c r="N740" s="56">
        <f>'Oversigt anlægsaktiv'!N740</f>
        <v>0</v>
      </c>
      <c r="O740" s="322" t="str">
        <f t="shared" si="33"/>
        <v>54399</v>
      </c>
      <c r="P740" s="322">
        <f t="shared" si="34"/>
        <v>0</v>
      </c>
      <c r="Q740" s="337" t="str">
        <f t="shared" si="35"/>
        <v>5</v>
      </c>
    </row>
    <row r="741" spans="1:17" x14ac:dyDescent="0.35">
      <c r="A741" s="320" t="str">
        <f>'Oversigt anlægsaktiv'!A741</f>
        <v>54400</v>
      </c>
      <c r="B741" t="str">
        <f>'Oversigt anlægsaktiv'!B741</f>
        <v>Dataopsamlingsudstyr</v>
      </c>
      <c r="C741" t="str">
        <f>'Oversigt anlægsaktiv'!C741</f>
        <v>-</v>
      </c>
      <c r="D741" t="str">
        <f>'Oversigt anlægsaktiv'!D741</f>
        <v>Henrik Brøner Jørgensen</v>
      </c>
      <c r="E741" t="str">
        <f>'Oversigt anlægsaktiv'!E741</f>
        <v>10 ÅR</v>
      </c>
      <c r="F741" t="str">
        <f>'Oversigt anlægsaktiv'!F741</f>
        <v>43005 SDU Civil and Architectural Engineering</v>
      </c>
      <c r="G741" t="str">
        <f>'Oversigt anlægsaktiv'!G741</f>
        <v>Campusvej 55, 5230 Odense M</v>
      </c>
      <c r="H741" t="str">
        <f>'Oversigt anlægsaktiv'!H741</f>
        <v>Ø28-607d-1</v>
      </c>
      <c r="I741" t="str">
        <f>'Oversigt anlægsaktiv'!I741</f>
        <v>HBM</v>
      </c>
      <c r="J741" t="str">
        <f>'Oversigt anlægsaktiv'!J741</f>
        <v>3xMX840,3xMX1615 og 1xMX8</v>
      </c>
      <c r="K741" t="str">
        <f>'Oversigt anlægsaktiv'!K741</f>
        <v>0009E5006DBD</v>
      </c>
      <c r="L741" s="312">
        <f>'Oversigt anlægsaktiv'!L741</f>
        <v>42217</v>
      </c>
      <c r="M741" s="56">
        <f>'Oversigt anlægsaktiv'!M741</f>
        <v>300000</v>
      </c>
      <c r="N741" s="56">
        <f>'Oversigt anlægsaktiv'!N741</f>
        <v>0</v>
      </c>
      <c r="O741" s="322" t="str">
        <f t="shared" si="33"/>
        <v>54400</v>
      </c>
      <c r="P741" s="322">
        <f t="shared" si="34"/>
        <v>0</v>
      </c>
      <c r="Q741" s="337" t="str">
        <f t="shared" si="35"/>
        <v>10</v>
      </c>
    </row>
    <row r="742" spans="1:17" x14ac:dyDescent="0.35">
      <c r="A742" s="320" t="str">
        <f>'Oversigt anlægsaktiv'!A742</f>
        <v>54403</v>
      </c>
      <c r="B742" t="str">
        <f>'Oversigt anlægsaktiv'!B742</f>
        <v>Foldemaskine</v>
      </c>
      <c r="C742" t="str">
        <f>'Oversigt anlægsaktiv'!C742</f>
        <v>-</v>
      </c>
      <c r="D742" t="str">
        <f>'Oversigt anlægsaktiv'!D742</f>
        <v>Ditte Bjerrisgaard</v>
      </c>
      <c r="E742" t="str">
        <f>'Oversigt anlægsaktiv'!E742</f>
        <v>7 ÅR</v>
      </c>
      <c r="F742" t="str">
        <f>'Oversigt anlægsaktiv'!F742</f>
        <v>91302 Grafisk Center</v>
      </c>
      <c r="G742" t="str">
        <f>'Oversigt anlægsaktiv'!G742</f>
        <v>Campusvej 55, 5230 Odense M</v>
      </c>
      <c r="H742" t="str">
        <f>'Oversigt anlægsaktiv'!H742</f>
        <v>V3-604a-0</v>
      </c>
      <c r="I742" t="str">
        <f>'Oversigt anlægsaktiv'!I742</f>
        <v>Multigraf</v>
      </c>
      <c r="J742" t="str">
        <f>'Oversigt anlægsaktiv'!J742</f>
        <v>CF 375</v>
      </c>
      <c r="K742" t="str">
        <f>'Oversigt anlægsaktiv'!K742</f>
        <v>39220</v>
      </c>
      <c r="L742" s="312">
        <f>'Oversigt anlægsaktiv'!L742</f>
        <v>42005</v>
      </c>
      <c r="M742" s="56">
        <f>'Oversigt anlægsaktiv'!M742</f>
        <v>160000</v>
      </c>
      <c r="N742" s="56">
        <f>'Oversigt anlægsaktiv'!N742</f>
        <v>0</v>
      </c>
      <c r="O742" s="322" t="str">
        <f t="shared" si="33"/>
        <v>54403</v>
      </c>
      <c r="P742" s="322">
        <f t="shared" si="34"/>
        <v>0</v>
      </c>
      <c r="Q742" s="337" t="str">
        <f t="shared" si="35"/>
        <v>7</v>
      </c>
    </row>
    <row r="743" spans="1:17" x14ac:dyDescent="0.35">
      <c r="A743" s="320" t="str">
        <f>'Oversigt anlægsaktiv'!A743</f>
        <v>54404</v>
      </c>
      <c r="B743" t="str">
        <f>'Oversigt anlægsaktiv'!B743</f>
        <v>Handskeboks</v>
      </c>
      <c r="C743" t="str">
        <f>'Oversigt anlægsaktiv'!C743</f>
        <v>-</v>
      </c>
      <c r="D743" t="str">
        <f>'Oversigt anlægsaktiv'!D743</f>
        <v>Christina Wegeberg</v>
      </c>
      <c r="E743" t="str">
        <f>'Oversigt anlægsaktiv'!E743</f>
        <v>7 ÅR</v>
      </c>
      <c r="F743" t="str">
        <f>'Oversigt anlægsaktiv'!F743</f>
        <v>30503 Kemi og Farmaci</v>
      </c>
      <c r="G743" t="str">
        <f>'Oversigt anlægsaktiv'!G743</f>
        <v>Campusvej 55, 5230 Odense M</v>
      </c>
      <c r="H743" t="str">
        <f>'Oversigt anlægsaktiv'!H743</f>
        <v>Ø11-409-1</v>
      </c>
      <c r="I743" t="str">
        <f>'Oversigt anlægsaktiv'!I743</f>
        <v>M. Brown</v>
      </c>
      <c r="J743" t="str">
        <f>'Oversigt anlægsaktiv'!J743</f>
        <v>Labstar 1200/780</v>
      </c>
      <c r="K743" t="str">
        <f>'Oversigt anlægsaktiv'!K743</f>
        <v>10484</v>
      </c>
      <c r="L743" s="312">
        <f>'Oversigt anlægsaktiv'!L743</f>
        <v>42172</v>
      </c>
      <c r="M743" s="56">
        <f>'Oversigt anlægsaktiv'!M743</f>
        <v>234199.97</v>
      </c>
      <c r="N743" s="56">
        <f>'Oversigt anlægsaktiv'!N743</f>
        <v>0</v>
      </c>
      <c r="O743" s="322" t="str">
        <f t="shared" si="33"/>
        <v>54404</v>
      </c>
      <c r="P743" s="322">
        <f t="shared" si="34"/>
        <v>0</v>
      </c>
      <c r="Q743" s="337" t="str">
        <f t="shared" si="35"/>
        <v>7</v>
      </c>
    </row>
    <row r="744" spans="1:17" x14ac:dyDescent="0.35">
      <c r="A744" s="320" t="str">
        <f>'Oversigt anlægsaktiv'!A744</f>
        <v>54405</v>
      </c>
      <c r="B744" t="str">
        <f>'Oversigt anlægsaktiv'!B744</f>
        <v>Solafskærmning Kolding</v>
      </c>
      <c r="C744" t="str">
        <f>'Oversigt anlægsaktiv'!C744</f>
        <v>-</v>
      </c>
      <c r="D744" t="str">
        <f>'Oversigt anlægsaktiv'!D744</f>
        <v>Thomas Kromann Jacobsen</v>
      </c>
      <c r="E744" t="str">
        <f>'Oversigt anlægsaktiv'!E744</f>
        <v>10 ÅR</v>
      </c>
      <c r="F744" t="str">
        <f>'Oversigt anlægsaktiv'!F744</f>
        <v>90400 Teknisk Service</v>
      </c>
      <c r="G744" t="str">
        <f>'Oversigt anlægsaktiv'!G744</f>
        <v>Universitetsparken 1, 6000 Kolding</v>
      </c>
      <c r="H744" t="str">
        <f>'Oversigt anlægsaktiv'!H744</f>
        <v>Rundt omkring i huset</v>
      </c>
      <c r="I744" t="str">
        <f>'Oversigt anlægsaktiv'!I744</f>
        <v>-</v>
      </c>
      <c r="J744" t="str">
        <f>'Oversigt anlægsaktiv'!J744</f>
        <v>-</v>
      </c>
      <c r="K744" t="str">
        <f>'Oversigt anlægsaktiv'!K744</f>
        <v>-</v>
      </c>
      <c r="L744" s="312">
        <f>'Oversigt anlægsaktiv'!L744</f>
        <v>42125</v>
      </c>
      <c r="M744" s="56">
        <f>'Oversigt anlægsaktiv'!M744</f>
        <v>514000</v>
      </c>
      <c r="N744" s="56">
        <f>'Oversigt anlægsaktiv'!N744</f>
        <v>0</v>
      </c>
      <c r="O744" s="322" t="str">
        <f t="shared" si="33"/>
        <v>54405</v>
      </c>
      <c r="P744" s="322">
        <f t="shared" si="34"/>
        <v>0</v>
      </c>
      <c r="Q744" s="337" t="str">
        <f t="shared" si="35"/>
        <v>10</v>
      </c>
    </row>
    <row r="745" spans="1:17" x14ac:dyDescent="0.35">
      <c r="A745" s="320" t="str">
        <f>'Oversigt anlægsaktiv'!A745</f>
        <v>54406</v>
      </c>
      <c r="B745" t="str">
        <f>'Oversigt anlægsaktiv'!B745</f>
        <v>System til dyrkning af store volumener af eukaryot cellekultur i poser</v>
      </c>
      <c r="C745" t="str">
        <f>'Oversigt anlægsaktiv'!C745</f>
        <v>12422</v>
      </c>
      <c r="D745" t="str">
        <f>'Oversigt anlægsaktiv'!D745</f>
        <v>Jonas Heilskov Graversen</v>
      </c>
      <c r="E745" t="str">
        <f>'Oversigt anlægsaktiv'!E745</f>
        <v>5 ÅR</v>
      </c>
      <c r="F745" t="str">
        <f>'Oversigt anlægsaktiv'!F745</f>
        <v>10204 Inflammationsforskning</v>
      </c>
      <c r="G745" t="str">
        <f>'Oversigt anlægsaktiv'!G745</f>
        <v>Campusvej 55, 5230 Odense M</v>
      </c>
      <c r="H745" t="str">
        <f>'Oversigt anlægsaktiv'!H745</f>
        <v>V17-602-1</v>
      </c>
      <c r="I745" t="str">
        <f>'Oversigt anlægsaktiv'!I745</f>
        <v>GE Healthcare</v>
      </c>
      <c r="J745" t="str">
        <f>'Oversigt anlægsaktiv'!J745</f>
        <v>28988000</v>
      </c>
      <c r="K745" t="str">
        <f>'Oversigt anlægsaktiv'!K745</f>
        <v>1950296</v>
      </c>
      <c r="L745" s="312">
        <f>'Oversigt anlægsaktiv'!L745</f>
        <v>42175</v>
      </c>
      <c r="M745" s="56">
        <f>'Oversigt anlægsaktiv'!M745</f>
        <v>285000</v>
      </c>
      <c r="N745" s="56">
        <f>'Oversigt anlægsaktiv'!N745</f>
        <v>0</v>
      </c>
      <c r="O745" s="322" t="str">
        <f t="shared" si="33"/>
        <v>54406</v>
      </c>
      <c r="P745" s="322">
        <f t="shared" si="34"/>
        <v>1</v>
      </c>
      <c r="Q745" s="337" t="str">
        <f t="shared" si="35"/>
        <v>5</v>
      </c>
    </row>
    <row r="746" spans="1:17" x14ac:dyDescent="0.35">
      <c r="A746" s="320" t="str">
        <f>'Oversigt anlægsaktiv'!A746</f>
        <v>54408</v>
      </c>
      <c r="B746" t="str">
        <f>'Oversigt anlægsaktiv'!B746</f>
        <v>Vævspræparering</v>
      </c>
      <c r="C746" t="str">
        <f>'Oversigt anlægsaktiv'!C746</f>
        <v>-</v>
      </c>
      <c r="D746" t="str">
        <f>'Oversigt anlægsaktiv'!D746</f>
        <v>Tanja Dreehsen Højgaard</v>
      </c>
      <c r="E746" t="str">
        <f>'Oversigt anlægsaktiv'!E746</f>
        <v>10 ÅR</v>
      </c>
      <c r="F746" t="str">
        <f>'Oversigt anlægsaktiv'!F746</f>
        <v>13900 Retsmedicinsk Institut</v>
      </c>
      <c r="G746" t="str">
        <f>'Oversigt anlægsaktiv'!G746</f>
        <v>Campusvej 55, 5230 Odense M</v>
      </c>
      <c r="H746" t="str">
        <f>'Oversigt anlægsaktiv'!H746</f>
        <v>V17-912b-0</v>
      </c>
      <c r="I746" t="str">
        <f>'Oversigt anlægsaktiv'!I746</f>
        <v>Sakura Finetek Denmark ApS</v>
      </c>
      <c r="J746" t="str">
        <f>'Oversigt anlægsaktiv'!J746</f>
        <v>VIP 6</v>
      </c>
      <c r="K746" t="str">
        <f>'Oversigt anlægsaktiv'!K746</f>
        <v>1101</v>
      </c>
      <c r="L746" s="312">
        <f>'Oversigt anlægsaktiv'!L746</f>
        <v>42172</v>
      </c>
      <c r="M746" s="56">
        <f>'Oversigt anlægsaktiv'!M746</f>
        <v>378300.7</v>
      </c>
      <c r="N746" s="56">
        <f>'Oversigt anlægsaktiv'!N746</f>
        <v>0</v>
      </c>
      <c r="O746" s="322" t="str">
        <f t="shared" si="33"/>
        <v>54408</v>
      </c>
      <c r="P746" s="322">
        <f t="shared" si="34"/>
        <v>0</v>
      </c>
      <c r="Q746" s="337" t="str">
        <f t="shared" si="35"/>
        <v>10</v>
      </c>
    </row>
    <row r="747" spans="1:17" x14ac:dyDescent="0.35">
      <c r="A747" s="320" t="str">
        <f>'Oversigt anlægsaktiv'!A747</f>
        <v>54409</v>
      </c>
      <c r="B747" t="str">
        <f>'Oversigt anlægsaktiv'!B747</f>
        <v>EVO Massespektrometer</v>
      </c>
      <c r="C747" t="str">
        <f>'Oversigt anlægsaktiv'!C747</f>
        <v>-</v>
      </c>
      <c r="D747" t="str">
        <f>'Oversigt anlægsaktiv'!D747</f>
        <v>Bente Frost Holbech</v>
      </c>
      <c r="E747" t="str">
        <f>'Oversigt anlægsaktiv'!E747</f>
        <v>5 ÅR</v>
      </c>
      <c r="F747" t="str">
        <f>'Oversigt anlægsaktiv'!F747</f>
        <v>30606 Økotoksikologi</v>
      </c>
      <c r="G747" t="str">
        <f>'Oversigt anlægsaktiv'!G747</f>
        <v>Campusvej 55, 5230 Odense M</v>
      </c>
      <c r="H747" t="str">
        <f>'Oversigt anlægsaktiv'!H747</f>
        <v>V16-510a-1</v>
      </c>
      <c r="I747" t="str">
        <f>'Oversigt anlægsaktiv'!I747</f>
        <v>Thermo Electron</v>
      </c>
      <c r="J747" t="str">
        <f>'Oversigt anlægsaktiv'!J747</f>
        <v>TSQ 8000</v>
      </c>
      <c r="K747" t="str">
        <f>'Oversigt anlægsaktiv'!K747</f>
        <v>714100669</v>
      </c>
      <c r="L747" s="312">
        <f>'Oversigt anlægsaktiv'!L747</f>
        <v>42160</v>
      </c>
      <c r="M747" s="56">
        <f>'Oversigt anlægsaktiv'!M747</f>
        <v>920000</v>
      </c>
      <c r="N747" s="56">
        <f>'Oversigt anlægsaktiv'!N747</f>
        <v>0</v>
      </c>
      <c r="O747" s="322" t="str">
        <f t="shared" si="33"/>
        <v>54409</v>
      </c>
      <c r="P747" s="322">
        <f t="shared" si="34"/>
        <v>0</v>
      </c>
      <c r="Q747" s="337" t="str">
        <f t="shared" si="35"/>
        <v>5</v>
      </c>
    </row>
    <row r="748" spans="1:17" x14ac:dyDescent="0.35">
      <c r="A748" s="320" t="str">
        <f>'Oversigt anlægsaktiv'!A748</f>
        <v>54410</v>
      </c>
      <c r="B748" t="str">
        <f>'Oversigt anlægsaktiv'!B748</f>
        <v>Varioskan Lux (Spektrofotometer)</v>
      </c>
      <c r="C748" t="str">
        <f>'Oversigt anlægsaktiv'!C748</f>
        <v>-</v>
      </c>
      <c r="D748" t="str">
        <f>'Oversigt anlægsaktiv'!D748</f>
        <v>Henrik Karring</v>
      </c>
      <c r="E748" t="str">
        <f>'Oversigt anlægsaktiv'!E748</f>
        <v>5 ÅR</v>
      </c>
      <c r="F748" t="str">
        <f>'Oversigt anlægsaktiv'!F748</f>
        <v>42001 Institutsekretariat, IGT</v>
      </c>
      <c r="G748" t="str">
        <f>'Oversigt anlægsaktiv'!G748</f>
        <v>Campusvej 55, 5230 Odense M</v>
      </c>
      <c r="H748" t="str">
        <f>'Oversigt anlægsaktiv'!H748</f>
        <v>Ø33-512-1</v>
      </c>
      <c r="I748" t="str">
        <f>'Oversigt anlægsaktiv'!I748</f>
        <v>Thermo Scientific</v>
      </c>
      <c r="J748" t="str">
        <f>'Oversigt anlægsaktiv'!J748</f>
        <v>3020</v>
      </c>
      <c r="K748" t="str">
        <f>'Oversigt anlægsaktiv'!K748</f>
        <v>3020-069</v>
      </c>
      <c r="L748" s="312">
        <f>'Oversigt anlægsaktiv'!L748</f>
        <v>42278</v>
      </c>
      <c r="M748" s="56">
        <f>'Oversigt anlægsaktiv'!M748</f>
        <v>271124.81</v>
      </c>
      <c r="N748" s="56">
        <f>'Oversigt anlægsaktiv'!N748</f>
        <v>0</v>
      </c>
      <c r="O748" s="322" t="str">
        <f t="shared" si="33"/>
        <v>54410</v>
      </c>
      <c r="P748" s="322">
        <f t="shared" si="34"/>
        <v>0</v>
      </c>
      <c r="Q748" s="337" t="str">
        <f t="shared" si="35"/>
        <v>5</v>
      </c>
    </row>
    <row r="749" spans="1:17" x14ac:dyDescent="0.35">
      <c r="A749" s="320" t="str">
        <f>'Oversigt anlægsaktiv'!A749</f>
        <v>54411</v>
      </c>
      <c r="B749" t="str">
        <f>'Oversigt anlægsaktiv'!B749</f>
        <v>Reoler til kister i anatomi</v>
      </c>
      <c r="C749" t="str">
        <f>'Oversigt anlægsaktiv'!C749</f>
        <v>-</v>
      </c>
      <c r="D749" t="str">
        <f>'Oversigt anlægsaktiv'!D749</f>
        <v>Annette Møller Dall</v>
      </c>
      <c r="E749" t="str">
        <f>'Oversigt anlægsaktiv'!E749</f>
        <v>10 ÅR</v>
      </c>
      <c r="F749" t="str">
        <f>'Oversigt anlægsaktiv'!F749</f>
        <v>10200 Institut for Molekylær Medicin</v>
      </c>
      <c r="G749" t="str">
        <f>'Oversigt anlægsaktiv'!G749</f>
        <v>Campusvej 55, 5230 Odense M</v>
      </c>
      <c r="H749" t="str">
        <f>'Oversigt anlægsaktiv'!H749</f>
        <v>V15-917a-0</v>
      </c>
      <c r="I749" t="str">
        <f>'Oversigt anlægsaktiv'!I749</f>
        <v>Fiotek</v>
      </c>
      <c r="J749" t="str">
        <f>'Oversigt anlægsaktiv'!J749</f>
        <v>-</v>
      </c>
      <c r="K749" t="str">
        <f>'Oversigt anlægsaktiv'!K749</f>
        <v>-</v>
      </c>
      <c r="L749" s="312">
        <f>'Oversigt anlægsaktiv'!L749</f>
        <v>42186</v>
      </c>
      <c r="M749" s="56">
        <f>'Oversigt anlægsaktiv'!M749</f>
        <v>219950</v>
      </c>
      <c r="N749" s="56">
        <f>'Oversigt anlægsaktiv'!N749</f>
        <v>0</v>
      </c>
      <c r="O749" s="322" t="str">
        <f t="shared" si="33"/>
        <v>54411</v>
      </c>
      <c r="P749" s="322">
        <f t="shared" si="34"/>
        <v>0</v>
      </c>
      <c r="Q749" s="337" t="str">
        <f t="shared" si="35"/>
        <v>10</v>
      </c>
    </row>
    <row r="750" spans="1:17" x14ac:dyDescent="0.35">
      <c r="A750" s="320" t="str">
        <f>'Oversigt anlægsaktiv'!A750</f>
        <v>54412</v>
      </c>
      <c r="B750" t="str">
        <f>'Oversigt anlægsaktiv'!B750</f>
        <v>Ergometer testcykel</v>
      </c>
      <c r="C750" t="str">
        <f>'Oversigt anlægsaktiv'!C750</f>
        <v>-</v>
      </c>
      <c r="D750" t="str">
        <f>'Oversigt anlægsaktiv'!D750</f>
        <v>Kasper Degn Gejl</v>
      </c>
      <c r="E750" t="str">
        <f>'Oversigt anlægsaktiv'!E750</f>
        <v>7 ÅR</v>
      </c>
      <c r="F750" t="str">
        <f>'Oversigt anlægsaktiv'!F750</f>
        <v>15400 Institut for Idræt og Biomekanik</v>
      </c>
      <c r="G750" t="str">
        <f>'Oversigt anlægsaktiv'!G750</f>
        <v>Campusvej 55, 5230 Odense M</v>
      </c>
      <c r="H750" t="str">
        <f>'Oversigt anlægsaktiv'!H750</f>
        <v>Ø11-111C-1</v>
      </c>
      <c r="I750" t="str">
        <f>'Oversigt anlægsaktiv'!I750</f>
        <v>Schoberer Rad Messtechnik</v>
      </c>
      <c r="J750" t="str">
        <f>'Oversigt anlægsaktiv'!J750</f>
        <v>11</v>
      </c>
      <c r="K750" t="str">
        <f>'Oversigt anlægsaktiv'!K750</f>
        <v>11</v>
      </c>
      <c r="L750" s="312">
        <f>'Oversigt anlægsaktiv'!L750</f>
        <v>42125</v>
      </c>
      <c r="M750" s="56">
        <f>'Oversigt anlægsaktiv'!M750</f>
        <v>182025.01</v>
      </c>
      <c r="N750" s="56">
        <f>'Oversigt anlægsaktiv'!N750</f>
        <v>0</v>
      </c>
      <c r="O750" s="322" t="str">
        <f t="shared" si="33"/>
        <v>54412</v>
      </c>
      <c r="P750" s="322">
        <f t="shared" si="34"/>
        <v>0</v>
      </c>
      <c r="Q750" s="337" t="str">
        <f t="shared" si="35"/>
        <v>7</v>
      </c>
    </row>
    <row r="751" spans="1:17" x14ac:dyDescent="0.35">
      <c r="A751" s="320" t="str">
        <f>'Oversigt anlægsaktiv'!A751</f>
        <v>54413</v>
      </c>
      <c r="B751" t="str">
        <f>'Oversigt anlægsaktiv'!B751</f>
        <v>Apparatur til bestemmelse af iltoptagelse</v>
      </c>
      <c r="C751" t="str">
        <f>'Oversigt anlægsaktiv'!C751</f>
        <v>-</v>
      </c>
      <c r="D751" t="str">
        <f>'Oversigt anlægsaktiv'!D751</f>
        <v>Kasper Degn Gejl</v>
      </c>
      <c r="E751" t="str">
        <f>'Oversigt anlægsaktiv'!E751</f>
        <v>7 ÅR</v>
      </c>
      <c r="F751" t="str">
        <f>'Oversigt anlægsaktiv'!F751</f>
        <v>15400 Institut for Idræt og Biomekanik</v>
      </c>
      <c r="G751" t="str">
        <f>'Oversigt anlægsaktiv'!G751</f>
        <v>Campusvej 55, 5230 Odense M</v>
      </c>
      <c r="H751" t="str">
        <f>'Oversigt anlægsaktiv'!H751</f>
        <v>Ø11-110b og Ø11-111c-1</v>
      </c>
      <c r="I751" t="str">
        <f>'Oversigt anlægsaktiv'!I751</f>
        <v>Oxygraf</v>
      </c>
      <c r="J751" t="str">
        <f>'Oversigt anlægsaktiv'!J751</f>
        <v>02cpx(Innovision)</v>
      </c>
      <c r="K751" t="str">
        <f>'Oversigt anlægsaktiv'!K751</f>
        <v>02-20008</v>
      </c>
      <c r="L751" s="312">
        <f>'Oversigt anlægsaktiv'!L751</f>
        <v>42125</v>
      </c>
      <c r="M751" s="56">
        <f>'Oversigt anlægsaktiv'!M751</f>
        <v>128346.7</v>
      </c>
      <c r="N751" s="56">
        <f>'Oversigt anlægsaktiv'!N751</f>
        <v>0</v>
      </c>
      <c r="O751" s="322" t="str">
        <f t="shared" si="33"/>
        <v>54413</v>
      </c>
      <c r="P751" s="322">
        <f t="shared" si="34"/>
        <v>0</v>
      </c>
      <c r="Q751" s="337" t="str">
        <f t="shared" si="35"/>
        <v>7</v>
      </c>
    </row>
    <row r="752" spans="1:17" x14ac:dyDescent="0.35">
      <c r="A752" s="320" t="str">
        <f>'Oversigt anlægsaktiv'!A752</f>
        <v>54414</v>
      </c>
      <c r="B752" t="str">
        <f>'Oversigt anlægsaktiv'!B752</f>
        <v>Apparatur til bestemmelse af iltoptag</v>
      </c>
      <c r="C752" t="str">
        <f>'Oversigt anlægsaktiv'!C752</f>
        <v>-</v>
      </c>
      <c r="D752" t="str">
        <f>'Oversigt anlægsaktiv'!D752</f>
        <v>Kasper Degn Gejl</v>
      </c>
      <c r="E752" t="str">
        <f>'Oversigt anlægsaktiv'!E752</f>
        <v>7 ÅR</v>
      </c>
      <c r="F752" t="str">
        <f>'Oversigt anlægsaktiv'!F752</f>
        <v>15400 Institut for Idræt og Biomekanik</v>
      </c>
      <c r="G752" t="str">
        <f>'Oversigt anlægsaktiv'!G752</f>
        <v>Campusvej 55, 5230 Odense M</v>
      </c>
      <c r="H752" t="str">
        <f>'Oversigt anlægsaktiv'!H752</f>
        <v>Ø13-201b-1</v>
      </c>
      <c r="I752" t="str">
        <f>'Oversigt anlægsaktiv'!I752</f>
        <v>Oxygraf</v>
      </c>
      <c r="J752" t="str">
        <f>'Oversigt anlægsaktiv'!J752</f>
        <v>02cpx(Innovision)</v>
      </c>
      <c r="K752" t="str">
        <f>'Oversigt anlægsaktiv'!K752</f>
        <v>02-0461</v>
      </c>
      <c r="L752" s="312">
        <f>'Oversigt anlægsaktiv'!L752</f>
        <v>42125</v>
      </c>
      <c r="M752" s="56">
        <f>'Oversigt anlægsaktiv'!M752</f>
        <v>128346.7</v>
      </c>
      <c r="N752" s="56">
        <f>'Oversigt anlægsaktiv'!N752</f>
        <v>0</v>
      </c>
      <c r="O752" s="322" t="str">
        <f t="shared" si="33"/>
        <v>54414</v>
      </c>
      <c r="P752" s="322">
        <f t="shared" si="34"/>
        <v>0</v>
      </c>
      <c r="Q752" s="337" t="str">
        <f t="shared" si="35"/>
        <v>7</v>
      </c>
    </row>
    <row r="753" spans="1:17" x14ac:dyDescent="0.35">
      <c r="A753" s="320" t="str">
        <f>'Oversigt anlægsaktiv'!A753</f>
        <v>54415</v>
      </c>
      <c r="B753" t="str">
        <f>'Oversigt anlægsaktiv'!B753</f>
        <v>Vibrating flatsheet membrane system</v>
      </c>
      <c r="C753" t="str">
        <f>'Oversigt anlægsaktiv'!C753</f>
        <v>-</v>
      </c>
      <c r="D753" t="str">
        <f>'Oversigt anlægsaktiv'!D753</f>
        <v>Knud Villy Christensen</v>
      </c>
      <c r="E753" t="str">
        <f>'Oversigt anlægsaktiv'!E753</f>
        <v>5 ÅR</v>
      </c>
      <c r="F753" t="str">
        <f>'Oversigt anlægsaktiv'!F753</f>
        <v>42001 Institutsekretariat, IGT</v>
      </c>
      <c r="G753" t="str">
        <f>'Oversigt anlægsaktiv'!G753</f>
        <v>Campusvej 55, 5230 Odense M</v>
      </c>
      <c r="H753" t="str">
        <f>'Oversigt anlægsaktiv'!H753</f>
        <v>KBM:09 Pilotanlæg hal</v>
      </c>
      <c r="I753" t="str">
        <f>'Oversigt anlægsaktiv'!I753</f>
        <v>New Logic Research</v>
      </c>
      <c r="J753" t="str">
        <f>'Oversigt anlægsaktiv'!J753</f>
        <v>LP VSEP Machine 400v CE</v>
      </c>
      <c r="K753" t="str">
        <f>'Oversigt anlægsaktiv'!K753</f>
        <v>LP-529</v>
      </c>
      <c r="L753" s="312">
        <f>'Oversigt anlægsaktiv'!L753</f>
        <v>42353</v>
      </c>
      <c r="M753" s="56">
        <f>'Oversigt anlægsaktiv'!M753</f>
        <v>267904</v>
      </c>
      <c r="N753" s="56">
        <f>'Oversigt anlægsaktiv'!N753</f>
        <v>0</v>
      </c>
      <c r="O753" s="322" t="str">
        <f t="shared" si="33"/>
        <v>54415</v>
      </c>
      <c r="P753" s="322">
        <f t="shared" si="34"/>
        <v>0</v>
      </c>
      <c r="Q753" s="337" t="str">
        <f t="shared" si="35"/>
        <v>5</v>
      </c>
    </row>
    <row r="754" spans="1:17" x14ac:dyDescent="0.35">
      <c r="A754" s="320" t="str">
        <f>'Oversigt anlægsaktiv'!A754</f>
        <v>54416</v>
      </c>
      <c r="B754" t="str">
        <f>'Oversigt anlægsaktiv'!B754</f>
        <v>Robotarm med controller</v>
      </c>
      <c r="C754" t="str">
        <f>'Oversigt anlægsaktiv'!C754</f>
        <v>-</v>
      </c>
      <c r="D754" t="str">
        <f>'Oversigt anlægsaktiv'!D754</f>
        <v>Karina T. Therkildsen</v>
      </c>
      <c r="E754" t="str">
        <f>'Oversigt anlægsaktiv'!E754</f>
        <v>5 ÅR</v>
      </c>
      <c r="F754" t="str">
        <f>'Oversigt anlægsaktiv'!F754</f>
        <v>41003 SDU Robotics</v>
      </c>
      <c r="G754" t="str">
        <f>'Oversigt anlægsaktiv'!G754</f>
        <v>Campusvej 55, 5230 Odense M</v>
      </c>
      <c r="H754" t="str">
        <f>'Oversigt anlægsaktiv'!H754</f>
        <v>Ø28-603-2 Lab B</v>
      </c>
      <c r="I754" t="str">
        <f>'Oversigt anlægsaktiv'!I754</f>
        <v>Universal Robots</v>
      </c>
      <c r="J754" t="str">
        <f>'Oversigt anlægsaktiv'!J754</f>
        <v>UR5</v>
      </c>
      <c r="K754" t="str">
        <f>'Oversigt anlægsaktiv'!K754</f>
        <v>2015351082</v>
      </c>
      <c r="L754" s="312">
        <f>'Oversigt anlægsaktiv'!L754</f>
        <v>42214</v>
      </c>
      <c r="M754" s="56">
        <f>'Oversigt anlægsaktiv'!M754</f>
        <v>119000</v>
      </c>
      <c r="N754" s="56">
        <f>'Oversigt anlægsaktiv'!N754</f>
        <v>0</v>
      </c>
      <c r="O754" s="322" t="str">
        <f t="shared" si="33"/>
        <v>54416</v>
      </c>
      <c r="P754" s="322">
        <f t="shared" si="34"/>
        <v>0</v>
      </c>
      <c r="Q754" s="337" t="str">
        <f t="shared" si="35"/>
        <v>5</v>
      </c>
    </row>
    <row r="755" spans="1:17" x14ac:dyDescent="0.35">
      <c r="A755" s="320" t="str">
        <f>'Oversigt anlægsaktiv'!A755</f>
        <v>54417</v>
      </c>
      <c r="B755" t="str">
        <f>'Oversigt anlægsaktiv'!B755</f>
        <v>3 fasede power sources</v>
      </c>
      <c r="C755" t="str">
        <f>'Oversigt anlægsaktiv'!C755</f>
        <v>-</v>
      </c>
      <c r="D755" t="str">
        <f>'Oversigt anlægsaktiv'!D755</f>
        <v>Martin H. Thygesen</v>
      </c>
      <c r="E755" t="str">
        <f>'Oversigt anlægsaktiv'!E755</f>
        <v>10 ÅR</v>
      </c>
      <c r="F755" t="str">
        <f>'Oversigt anlægsaktiv'!F755</f>
        <v>45006 SDU Digital og højfrekvent elektronik</v>
      </c>
      <c r="G755" t="str">
        <f>'Oversigt anlægsaktiv'!G755</f>
        <v>Campusvej 55, 5230 Odense M</v>
      </c>
      <c r="H755" t="str">
        <f>'Oversigt anlægsaktiv'!H755</f>
        <v>Ø26-602a-1Ø41-512a-0</v>
      </c>
      <c r="I755" t="str">
        <f>'Oversigt anlægsaktiv'!I755</f>
        <v>AMETEK</v>
      </c>
      <c r="J755" t="str">
        <f>'Oversigt anlægsaktiv'!J755</f>
        <v>CWS5550-400-156/312-ELF o</v>
      </c>
      <c r="K755" t="str">
        <f>'Oversigt anlægsaktiv'!K755</f>
        <v>1530A00010, 1530A0011, 1530A00012,</v>
      </c>
      <c r="L755" s="312">
        <f>'Oversigt anlægsaktiv'!L755</f>
        <v>42278</v>
      </c>
      <c r="M755" s="56">
        <f>'Oversigt anlægsaktiv'!M755</f>
        <v>1193052.3</v>
      </c>
      <c r="N755" s="56">
        <f>'Oversigt anlægsaktiv'!N755</f>
        <v>0</v>
      </c>
      <c r="O755" s="322" t="str">
        <f t="shared" si="33"/>
        <v>54417</v>
      </c>
      <c r="P755" s="322">
        <f t="shared" si="34"/>
        <v>0</v>
      </c>
      <c r="Q755" s="337" t="str">
        <f t="shared" si="35"/>
        <v>10</v>
      </c>
    </row>
    <row r="756" spans="1:17" x14ac:dyDescent="0.35">
      <c r="A756" s="320" t="str">
        <f>'Oversigt anlægsaktiv'!A756</f>
        <v>54423</v>
      </c>
      <c r="B756" t="str">
        <f>'Oversigt anlægsaktiv'!B756</f>
        <v>BET - Partikelstørrelse og porøsitatanalyseudstyr</v>
      </c>
      <c r="C756" t="str">
        <f>'Oversigt anlægsaktiv'!C756</f>
        <v>73040</v>
      </c>
      <c r="D756" t="str">
        <f>'Oversigt anlægsaktiv'!D756</f>
        <v>Jacob Kongsted</v>
      </c>
      <c r="E756" t="str">
        <f>'Oversigt anlægsaktiv'!E756</f>
        <v>10 ÅR</v>
      </c>
      <c r="F756" t="str">
        <f>'Oversigt anlægsaktiv'!F756</f>
        <v>30500 Institut for Fysik, Kemi og Farmaci</v>
      </c>
      <c r="G756" t="str">
        <f>'Oversigt anlægsaktiv'!G756</f>
        <v>Campusvej 55, 5230 Odense M</v>
      </c>
      <c r="H756" t="str">
        <f>'Oversigt anlægsaktiv'!H756</f>
        <v>Ø9-504-2</v>
      </c>
      <c r="I756" t="str">
        <f>'Oversigt anlægsaktiv'!I756</f>
        <v>Quantachome</v>
      </c>
      <c r="J756" t="str">
        <f>'Oversigt anlægsaktiv'!J756</f>
        <v>2000E</v>
      </c>
      <c r="K756" t="str">
        <f>'Oversigt anlægsaktiv'!K756</f>
        <v>12806063002</v>
      </c>
      <c r="L756" s="312">
        <f>'Oversigt anlægsaktiv'!L756</f>
        <v>42125</v>
      </c>
      <c r="M756" s="56">
        <f>'Oversigt anlægsaktiv'!M756</f>
        <v>126845.5</v>
      </c>
      <c r="N756" s="56">
        <f>'Oversigt anlægsaktiv'!N756</f>
        <v>0</v>
      </c>
      <c r="O756" s="322" t="str">
        <f t="shared" si="33"/>
        <v>54423</v>
      </c>
      <c r="P756" s="322">
        <f t="shared" si="34"/>
        <v>1</v>
      </c>
      <c r="Q756" s="337" t="str">
        <f t="shared" si="35"/>
        <v>10</v>
      </c>
    </row>
    <row r="757" spans="1:17" x14ac:dyDescent="0.35">
      <c r="A757" s="320" t="str">
        <f>'Oversigt anlægsaktiv'!A757</f>
        <v>54424</v>
      </c>
      <c r="B757" t="str">
        <f>'Oversigt anlægsaktiv'!B757</f>
        <v>Træk og tryk materiale testmaskine</v>
      </c>
      <c r="C757" t="str">
        <f>'Oversigt anlægsaktiv'!C757</f>
        <v>-</v>
      </c>
      <c r="D757" t="str">
        <f>'Oversigt anlægsaktiv'!D757</f>
        <v>Henrik Brøner Jørgensen</v>
      </c>
      <c r="E757" t="str">
        <f>'Oversigt anlægsaktiv'!E757</f>
        <v>10 ÅR</v>
      </c>
      <c r="F757" t="str">
        <f>'Oversigt anlægsaktiv'!F757</f>
        <v>43005 SDU Civil and Architectural Engineering</v>
      </c>
      <c r="G757" t="str">
        <f>'Oversigt anlægsaktiv'!G757</f>
        <v>Campusvej 55, 5230 Odense M</v>
      </c>
      <c r="H757" t="str">
        <f>'Oversigt anlægsaktiv'!H757</f>
        <v>Ø28-607d-1</v>
      </c>
      <c r="I757" t="str">
        <f>'Oversigt anlægsaktiv'!I757</f>
        <v>Zwick/Roell</v>
      </c>
      <c r="J757" t="str">
        <f>'Oversigt anlægsaktiv'!J757</f>
        <v>Z1200E</v>
      </c>
      <c r="K757" t="str">
        <f>'Oversigt anlægsaktiv'!K757</f>
        <v>D0723695/2015</v>
      </c>
      <c r="L757" s="312">
        <f>'Oversigt anlægsaktiv'!L757</f>
        <v>42389</v>
      </c>
      <c r="M757" s="56">
        <f>'Oversigt anlægsaktiv'!M757</f>
        <v>874304.69</v>
      </c>
      <c r="N757" s="56">
        <f>'Oversigt anlægsaktiv'!N757</f>
        <v>0</v>
      </c>
      <c r="O757" s="322" t="str">
        <f t="shared" si="33"/>
        <v>54424</v>
      </c>
      <c r="P757" s="322">
        <f t="shared" si="34"/>
        <v>0</v>
      </c>
      <c r="Q757" s="337" t="str">
        <f t="shared" si="35"/>
        <v>10</v>
      </c>
    </row>
    <row r="758" spans="1:17" x14ac:dyDescent="0.35">
      <c r="A758" s="320" t="str">
        <f>'Oversigt anlægsaktiv'!A758</f>
        <v>54425</v>
      </c>
      <c r="B758" t="str">
        <f>'Oversigt anlægsaktiv'!B758</f>
        <v>Hydraulisk aktuator</v>
      </c>
      <c r="C758" t="str">
        <f>'Oversigt anlægsaktiv'!C758</f>
        <v>-</v>
      </c>
      <c r="D758" t="str">
        <f>'Oversigt anlægsaktiv'!D758</f>
        <v>Henrik Brøner Jørgensen</v>
      </c>
      <c r="E758" t="str">
        <f>'Oversigt anlægsaktiv'!E758</f>
        <v>5 ÅR</v>
      </c>
      <c r="F758" t="str">
        <f>'Oversigt anlægsaktiv'!F758</f>
        <v>43005 SDU Civil and Architectural Engineering</v>
      </c>
      <c r="G758" t="str">
        <f>'Oversigt anlægsaktiv'!G758</f>
        <v>Campusvej 55, 5230 Odense M</v>
      </c>
      <c r="H758" t="str">
        <f>'Oversigt anlægsaktiv'!H758</f>
        <v>Ø28-607d-1</v>
      </c>
      <c r="I758" t="str">
        <f>'Oversigt anlægsaktiv'!I758</f>
        <v>MTS Systems Corporation</v>
      </c>
      <c r="J758" t="str">
        <f>'Oversigt anlægsaktiv'!J758</f>
        <v>201.60T</v>
      </c>
      <c r="K758" t="str">
        <f>'Oversigt anlægsaktiv'!K758</f>
        <v>10379649</v>
      </c>
      <c r="L758" s="312">
        <f>'Oversigt anlægsaktiv'!L758</f>
        <v>42289</v>
      </c>
      <c r="M758" s="56">
        <f>'Oversigt anlægsaktiv'!M758</f>
        <v>215000</v>
      </c>
      <c r="N758" s="56">
        <f>'Oversigt anlægsaktiv'!N758</f>
        <v>0</v>
      </c>
      <c r="O758" s="322" t="str">
        <f t="shared" si="33"/>
        <v>54425</v>
      </c>
      <c r="P758" s="322">
        <f t="shared" si="34"/>
        <v>0</v>
      </c>
      <c r="Q758" s="337" t="str">
        <f t="shared" si="35"/>
        <v>5</v>
      </c>
    </row>
    <row r="759" spans="1:17" x14ac:dyDescent="0.35">
      <c r="A759" s="320" t="str">
        <f>'Oversigt anlægsaktiv'!A759</f>
        <v>54426</v>
      </c>
      <c r="B759" t="str">
        <f>'Oversigt anlægsaktiv'!B759</f>
        <v>Argon ionlaser</v>
      </c>
      <c r="C759" t="str">
        <f>'Oversigt anlægsaktiv'!C759</f>
        <v>-</v>
      </c>
      <c r="D759" t="str">
        <f>'Oversigt anlægsaktiv'!D759</f>
        <v>Martin Aage Barsøe Hedegaard</v>
      </c>
      <c r="E759" t="str">
        <f>'Oversigt anlægsaktiv'!E759</f>
        <v>5 ÅR</v>
      </c>
      <c r="F759" t="str">
        <f>'Oversigt anlægsaktiv'!F759</f>
        <v>42001 Institutsekretariat, IGT</v>
      </c>
      <c r="G759" t="str">
        <f>'Oversigt anlægsaktiv'!G759</f>
        <v>Campusvej 55, 5230 Odense M</v>
      </c>
      <c r="H759" t="str">
        <f>'Oversigt anlægsaktiv'!H759</f>
        <v>Ø31-507-1(Raman)</v>
      </c>
      <c r="I759" t="str">
        <f>'Oversigt anlægsaktiv'!I759</f>
        <v>CVI Melles Griot</v>
      </c>
      <c r="J759" t="str">
        <f>'Oversigt anlægsaktiv'!J759</f>
        <v>XAP1-35LAP431-230</v>
      </c>
      <c r="K759" t="str">
        <f>'Oversigt anlægsaktiv'!K759</f>
        <v>3403-T-1.00</v>
      </c>
      <c r="L759" s="312">
        <f>'Oversigt anlægsaktiv'!L759</f>
        <v>42278</v>
      </c>
      <c r="M759" s="56">
        <f>'Oversigt anlægsaktiv'!M759</f>
        <v>115076.38</v>
      </c>
      <c r="N759" s="56">
        <f>'Oversigt anlægsaktiv'!N759</f>
        <v>0</v>
      </c>
      <c r="O759" s="322" t="str">
        <f t="shared" si="33"/>
        <v>54426</v>
      </c>
      <c r="P759" s="322">
        <f t="shared" si="34"/>
        <v>0</v>
      </c>
      <c r="Q759" s="337" t="str">
        <f t="shared" si="35"/>
        <v>5</v>
      </c>
    </row>
    <row r="760" spans="1:17" x14ac:dyDescent="0.35">
      <c r="A760" s="320" t="str">
        <f>'Oversigt anlægsaktiv'!A760</f>
        <v>54427</v>
      </c>
      <c r="B760" t="str">
        <f>'Oversigt anlægsaktiv'!B760</f>
        <v>Hass CNC drejebænk</v>
      </c>
      <c r="C760" t="str">
        <f>'Oversigt anlægsaktiv'!C760</f>
        <v>-</v>
      </c>
      <c r="D760" t="str">
        <f>'Oversigt anlægsaktiv'!D760</f>
        <v>Allan Jensen</v>
      </c>
      <c r="E760" t="str">
        <f>'Oversigt anlægsaktiv'!E760</f>
        <v>10 ÅR</v>
      </c>
      <c r="F760" t="str">
        <f>'Oversigt anlægsaktiv'!F760</f>
        <v>45004 SDU Mechanical Engineering</v>
      </c>
      <c r="G760" t="str">
        <f>'Oversigt anlægsaktiv'!G760</f>
        <v>Campusvej 55, 5230 Odense M</v>
      </c>
      <c r="H760" t="str">
        <f>'Oversigt anlægsaktiv'!H760</f>
        <v>Ø33-601-1</v>
      </c>
      <c r="I760" t="str">
        <f>'Oversigt anlægsaktiv'!I760</f>
        <v>-</v>
      </c>
      <c r="J760" t="str">
        <f>'Oversigt anlægsaktiv'!J760</f>
        <v>ST-10</v>
      </c>
      <c r="K760" t="str">
        <f>'Oversigt anlægsaktiv'!K760</f>
        <v>3102918</v>
      </c>
      <c r="L760" s="312">
        <f>'Oversigt anlægsaktiv'!L760</f>
        <v>42217</v>
      </c>
      <c r="M760" s="56">
        <f>'Oversigt anlægsaktiv'!M760</f>
        <v>313000</v>
      </c>
      <c r="N760" s="56">
        <f>'Oversigt anlægsaktiv'!N760</f>
        <v>0</v>
      </c>
      <c r="O760" s="322" t="str">
        <f t="shared" si="33"/>
        <v>54427</v>
      </c>
      <c r="P760" s="322">
        <f t="shared" si="34"/>
        <v>0</v>
      </c>
      <c r="Q760" s="337" t="str">
        <f t="shared" si="35"/>
        <v>10</v>
      </c>
    </row>
    <row r="761" spans="1:17" x14ac:dyDescent="0.35">
      <c r="A761" s="320" t="str">
        <f>'Oversigt anlægsaktiv'!A761</f>
        <v>54428</v>
      </c>
      <c r="B761" t="str">
        <f>'Oversigt anlægsaktiv'!B761</f>
        <v>Frontlæsser som bruges af gartnere</v>
      </c>
      <c r="C761" t="str">
        <f>'Oversigt anlægsaktiv'!C761</f>
        <v>-</v>
      </c>
      <c r="D761" t="str">
        <f>'Oversigt anlægsaktiv'!D761</f>
        <v>Henrik Toft</v>
      </c>
      <c r="E761" t="str">
        <f>'Oversigt anlægsaktiv'!E761</f>
        <v>7 ÅR</v>
      </c>
      <c r="F761" t="str">
        <f>'Oversigt anlægsaktiv'!F761</f>
        <v>90400 Teknisk Service</v>
      </c>
      <c r="G761" t="str">
        <f>'Oversigt anlægsaktiv'!G761</f>
        <v>Campusvej 55, 5230 Odense M</v>
      </c>
      <c r="H761" t="str">
        <f>'Oversigt anlægsaktiv'!H761</f>
        <v>Gartnerafdelingen</v>
      </c>
      <c r="I761" t="str">
        <f>'Oversigt anlægsaktiv'!I761</f>
        <v>-</v>
      </c>
      <c r="J761" t="str">
        <f>'Oversigt anlægsaktiv'!J761</f>
        <v>Ålø Q 65</v>
      </c>
      <c r="K761" t="str">
        <f>'Oversigt anlægsaktiv'!K761</f>
        <v>-</v>
      </c>
      <c r="L761" s="312">
        <f>'Oversigt anlægsaktiv'!L761</f>
        <v>42217</v>
      </c>
      <c r="M761" s="56">
        <f>'Oversigt anlægsaktiv'!M761</f>
        <v>101000</v>
      </c>
      <c r="N761" s="56">
        <f>'Oversigt anlægsaktiv'!N761</f>
        <v>0</v>
      </c>
      <c r="O761" s="322" t="str">
        <f t="shared" si="33"/>
        <v>54428</v>
      </c>
      <c r="P761" s="322">
        <f t="shared" si="34"/>
        <v>0</v>
      </c>
      <c r="Q761" s="337" t="str">
        <f t="shared" si="35"/>
        <v>7</v>
      </c>
    </row>
    <row r="762" spans="1:17" x14ac:dyDescent="0.35">
      <c r="A762" s="320" t="str">
        <f>'Oversigt anlægsaktiv'!A762</f>
        <v>54431</v>
      </c>
      <c r="B762" t="str">
        <f>'Oversigt anlægsaktiv'!B762</f>
        <v>Hydraulisk akturatorsystem til styrketest af konstruktioner</v>
      </c>
      <c r="C762" t="str">
        <f>'Oversigt anlægsaktiv'!C762</f>
        <v>-</v>
      </c>
      <c r="D762" t="str">
        <f>'Oversigt anlægsaktiv'!D762</f>
        <v>Henrik Brøner Jørgensen</v>
      </c>
      <c r="E762" t="str">
        <f>'Oversigt anlægsaktiv'!E762</f>
        <v>10 ÅR</v>
      </c>
      <c r="F762" t="str">
        <f>'Oversigt anlægsaktiv'!F762</f>
        <v>43005 SDU Civil and Architectural Engineering</v>
      </c>
      <c r="G762" t="str">
        <f>'Oversigt anlægsaktiv'!G762</f>
        <v>Campusvej 55, 5230 Odense M</v>
      </c>
      <c r="H762" t="str">
        <f>'Oversigt anlægsaktiv'!H762</f>
        <v>Ø28-607d-1</v>
      </c>
      <c r="I762" t="str">
        <f>'Oversigt anlægsaktiv'!I762</f>
        <v>MTS</v>
      </c>
      <c r="J762" t="str">
        <f>'Oversigt anlægsaktiv'!J762</f>
        <v>201.70</v>
      </c>
      <c r="K762" t="str">
        <f>'Oversigt anlægsaktiv'!K762</f>
        <v>10481871</v>
      </c>
      <c r="L762" s="312">
        <f>'Oversigt anlægsaktiv'!L762</f>
        <v>42309</v>
      </c>
      <c r="M762" s="56">
        <f>'Oversigt anlægsaktiv'!M762</f>
        <v>968357</v>
      </c>
      <c r="N762" s="56">
        <f>'Oversigt anlægsaktiv'!N762</f>
        <v>0</v>
      </c>
      <c r="O762" s="322" t="str">
        <f t="shared" si="33"/>
        <v>54431</v>
      </c>
      <c r="P762" s="322">
        <f t="shared" si="34"/>
        <v>0</v>
      </c>
      <c r="Q762" s="337" t="str">
        <f t="shared" si="35"/>
        <v>10</v>
      </c>
    </row>
    <row r="763" spans="1:17" x14ac:dyDescent="0.35">
      <c r="A763" s="320" t="str">
        <f>'Oversigt anlægsaktiv'!A763</f>
        <v>54432</v>
      </c>
      <c r="B763" t="str">
        <f>'Oversigt anlægsaktiv'!B763</f>
        <v>Traktor John Deere</v>
      </c>
      <c r="C763" t="str">
        <f>'Oversigt anlægsaktiv'!C763</f>
        <v>-</v>
      </c>
      <c r="D763" t="str">
        <f>'Oversigt anlægsaktiv'!D763</f>
        <v>Henrik Toft</v>
      </c>
      <c r="E763" t="str">
        <f>'Oversigt anlægsaktiv'!E763</f>
        <v>8 ÅR</v>
      </c>
      <c r="F763" t="str">
        <f>'Oversigt anlægsaktiv'!F763</f>
        <v>90400 Teknisk Service</v>
      </c>
      <c r="G763" t="str">
        <f>'Oversigt anlægsaktiv'!G763</f>
        <v>Campusvej 55, 5230 Odense M</v>
      </c>
      <c r="H763" t="str">
        <f>'Oversigt anlægsaktiv'!H763</f>
        <v>Gartnerafdelingen</v>
      </c>
      <c r="I763" t="str">
        <f>'Oversigt anlægsaktiv'!I763</f>
        <v>-</v>
      </c>
      <c r="J763" t="str">
        <f>'Oversigt anlægsaktiv'!J763</f>
        <v>J.Deere 6930 Premium 2009</v>
      </c>
      <c r="K763" t="str">
        <f>'Oversigt anlægsaktiv'!K763</f>
        <v>stel nr. LO 6930p590302</v>
      </c>
      <c r="L763" s="312">
        <f>'Oversigt anlægsaktiv'!L763</f>
        <v>42217</v>
      </c>
      <c r="M763" s="56">
        <f>'Oversigt anlægsaktiv'!M763</f>
        <v>448400</v>
      </c>
      <c r="N763" s="56">
        <f>'Oversigt anlægsaktiv'!N763</f>
        <v>0</v>
      </c>
      <c r="O763" s="322" t="str">
        <f t="shared" si="33"/>
        <v>54432</v>
      </c>
      <c r="P763" s="322">
        <f t="shared" si="34"/>
        <v>0</v>
      </c>
      <c r="Q763" s="337" t="str">
        <f t="shared" si="35"/>
        <v>8</v>
      </c>
    </row>
    <row r="764" spans="1:17" x14ac:dyDescent="0.35">
      <c r="A764" s="320" t="str">
        <f>'Oversigt anlægsaktiv'!A764</f>
        <v>54433</v>
      </c>
      <c r="B764" t="str">
        <f>'Oversigt anlægsaktiv'!B764</f>
        <v>Info -og wayfindingstander</v>
      </c>
      <c r="C764" t="str">
        <f>'Oversigt anlægsaktiv'!C764</f>
        <v>-</v>
      </c>
      <c r="D764" t="str">
        <f>'Oversigt anlægsaktiv'!D764</f>
        <v>Thomas Kromann Jacobsen</v>
      </c>
      <c r="E764" t="str">
        <f>'Oversigt anlægsaktiv'!E764</f>
        <v>3 ÅR</v>
      </c>
      <c r="F764" t="str">
        <f>'Oversigt anlægsaktiv'!F764</f>
        <v>90400 Teknisk Service</v>
      </c>
      <c r="G764" t="str">
        <f>'Oversigt anlægsaktiv'!G764</f>
        <v>Universitetsparken 1, 6000 Kolding</v>
      </c>
      <c r="H764" t="str">
        <f>'Oversigt anlægsaktiv'!H764</f>
        <v>Forhallen</v>
      </c>
      <c r="I764" t="str">
        <f>'Oversigt anlægsaktiv'!I764</f>
        <v>ViewNet systems</v>
      </c>
      <c r="J764" t="str">
        <f>'Oversigt anlægsaktiv'!J764</f>
        <v>VNTRIPLESTAND65</v>
      </c>
      <c r="K764" t="str">
        <f>'Oversigt anlægsaktiv'!K764</f>
        <v>VNTS6501</v>
      </c>
      <c r="L764" s="312">
        <f>'Oversigt anlægsaktiv'!L764</f>
        <v>42093</v>
      </c>
      <c r="M764" s="56">
        <f>'Oversigt anlægsaktiv'!M764</f>
        <v>161263</v>
      </c>
      <c r="N764" s="56">
        <f>'Oversigt anlægsaktiv'!N764</f>
        <v>0</v>
      </c>
      <c r="O764" s="322" t="str">
        <f t="shared" si="33"/>
        <v>54433</v>
      </c>
      <c r="P764" s="322">
        <f t="shared" si="34"/>
        <v>0</v>
      </c>
      <c r="Q764" s="337" t="str">
        <f t="shared" si="35"/>
        <v>3</v>
      </c>
    </row>
    <row r="765" spans="1:17" x14ac:dyDescent="0.35">
      <c r="A765" s="320" t="str">
        <f>'Oversigt anlægsaktiv'!A765</f>
        <v>54435</v>
      </c>
      <c r="B765" t="str">
        <f>'Oversigt anlægsaktiv'!B765</f>
        <v>Universal laser inkl. Bofa</v>
      </c>
      <c r="C765" t="str">
        <f>'Oversigt anlægsaktiv'!C765</f>
        <v>-</v>
      </c>
      <c r="D765" t="str">
        <f>'Oversigt anlægsaktiv'!D765</f>
        <v>Flemming Bech Thøisen</v>
      </c>
      <c r="E765" t="str">
        <f>'Oversigt anlægsaktiv'!E765</f>
        <v>5 ÅR</v>
      </c>
      <c r="F765" t="str">
        <f>'Oversigt anlægsaktiv'!F765</f>
        <v>64100 Institut for Design, Medier og Uddannelsesvidenskab</v>
      </c>
      <c r="G765" t="str">
        <f>'Oversigt anlægsaktiv'!G765</f>
        <v>Pakhuset, Sdr. Havnegade 7, 6000 Kolding</v>
      </c>
      <c r="H765" t="str">
        <f>'Oversigt anlægsaktiv'!H765</f>
        <v>SDU´s afdeling</v>
      </c>
      <c r="I765" t="str">
        <f>'Oversigt anlægsaktiv'!I765</f>
        <v>Universal Laser Systems*BOFA International</v>
      </c>
      <c r="J765" t="str">
        <f>'Oversigt anlægsaktiv'!J765</f>
        <v>ILS 12 150-75*AD 1500 IQ</v>
      </c>
      <c r="K765" t="str">
        <f>'Oversigt anlægsaktiv'!K765</f>
        <v>ILS12750DX052115112607*AD1500 IQ014</v>
      </c>
      <c r="L765" s="312">
        <f>'Oversigt anlægsaktiv'!L765</f>
        <v>42248</v>
      </c>
      <c r="M765" s="56">
        <f>'Oversigt anlægsaktiv'!M765</f>
        <v>498070</v>
      </c>
      <c r="N765" s="56">
        <f>'Oversigt anlægsaktiv'!N765</f>
        <v>0</v>
      </c>
      <c r="O765" s="322" t="str">
        <f t="shared" si="33"/>
        <v>54435</v>
      </c>
      <c r="P765" s="322">
        <f t="shared" si="34"/>
        <v>0</v>
      </c>
      <c r="Q765" s="337" t="str">
        <f t="shared" si="35"/>
        <v>5</v>
      </c>
    </row>
    <row r="766" spans="1:17" x14ac:dyDescent="0.35">
      <c r="A766" s="320" t="str">
        <f>'Oversigt anlægsaktiv'!A766</f>
        <v>54438</v>
      </c>
      <c r="B766" t="str">
        <f>'Oversigt anlægsaktiv'!B766</f>
        <v>Racerbils simulator</v>
      </c>
      <c r="C766" t="str">
        <f>'Oversigt anlægsaktiv'!C766</f>
        <v>-</v>
      </c>
      <c r="D766" t="str">
        <f>'Oversigt anlægsaktiv'!D766</f>
        <v>Morten Hansen</v>
      </c>
      <c r="E766" t="str">
        <f>'Oversigt anlægsaktiv'!E766</f>
        <v>5 ÅR</v>
      </c>
      <c r="F766" t="str">
        <f>'Oversigt anlægsaktiv'!F766</f>
        <v>41005 SDU Health Informatics and Technology</v>
      </c>
      <c r="G766" t="str">
        <f>'Oversigt anlægsaktiv'!G766</f>
        <v>Campusvej 55, 5230 Odense M</v>
      </c>
      <c r="H766" t="str">
        <f>'Oversigt anlægsaktiv'!H766</f>
        <v>Ø40-605a-0</v>
      </c>
      <c r="I766" t="str">
        <f>'Oversigt anlægsaktiv'!I766</f>
        <v>OKTAL SAS</v>
      </c>
      <c r="J766" t="str">
        <f>'Oversigt anlægsaktiv'!J766</f>
        <v>Compact driving cockpit +</v>
      </c>
      <c r="K766" t="str">
        <f>'Oversigt anlægsaktiv'!K766</f>
        <v>-</v>
      </c>
      <c r="L766" s="312">
        <f>'Oversigt anlægsaktiv'!L766</f>
        <v>42267</v>
      </c>
      <c r="M766" s="56">
        <f>'Oversigt anlægsaktiv'!M766</f>
        <v>333918.55</v>
      </c>
      <c r="N766" s="56">
        <f>'Oversigt anlægsaktiv'!N766</f>
        <v>0</v>
      </c>
      <c r="O766" s="322" t="str">
        <f t="shared" si="33"/>
        <v>54438</v>
      </c>
      <c r="P766" s="322">
        <f t="shared" si="34"/>
        <v>0</v>
      </c>
      <c r="Q766" s="337" t="str">
        <f t="shared" si="35"/>
        <v>5</v>
      </c>
    </row>
    <row r="767" spans="1:17" x14ac:dyDescent="0.35">
      <c r="A767" s="320" t="str">
        <f>'Oversigt anlægsaktiv'!A767</f>
        <v>54443</v>
      </c>
      <c r="B767" t="str">
        <f>'Oversigt anlægsaktiv'!B767</f>
        <v>Opsætning af glasvægge/døre i.f.m. brandsikring</v>
      </c>
      <c r="C767" t="str">
        <f>'Oversigt anlægsaktiv'!C767</f>
        <v>-</v>
      </c>
      <c r="D767" t="str">
        <f>'Oversigt anlægsaktiv'!D767</f>
        <v>Thomas Kromann Jacobsen</v>
      </c>
      <c r="E767" t="str">
        <f>'Oversigt anlægsaktiv'!E767</f>
        <v>10 ÅR</v>
      </c>
      <c r="F767" t="str">
        <f>'Oversigt anlægsaktiv'!F767</f>
        <v>90400 Teknisk Service</v>
      </c>
      <c r="G767" t="str">
        <f>'Oversigt anlægsaktiv'!G767</f>
        <v>Campusvej 55, 5230 Odense M</v>
      </c>
      <c r="H767" t="str">
        <f>'Oversigt anlægsaktiv'!H767</f>
        <v>Gydehutten</v>
      </c>
      <c r="I767" t="str">
        <f>'Oversigt anlægsaktiv'!I767</f>
        <v>-</v>
      </c>
      <c r="J767" t="str">
        <f>'Oversigt anlægsaktiv'!J767</f>
        <v>-</v>
      </c>
      <c r="K767" t="str">
        <f>'Oversigt anlægsaktiv'!K767</f>
        <v>-</v>
      </c>
      <c r="L767" s="312">
        <f>'Oversigt anlægsaktiv'!L767</f>
        <v>42278</v>
      </c>
      <c r="M767" s="56">
        <f>'Oversigt anlægsaktiv'!M767</f>
        <v>608479.36</v>
      </c>
      <c r="N767" s="56">
        <f>'Oversigt anlægsaktiv'!N767</f>
        <v>0</v>
      </c>
      <c r="O767" s="322" t="str">
        <f t="shared" si="33"/>
        <v>54443</v>
      </c>
      <c r="P767" s="322">
        <f t="shared" si="34"/>
        <v>0</v>
      </c>
      <c r="Q767" s="337" t="str">
        <f t="shared" si="35"/>
        <v>10</v>
      </c>
    </row>
    <row r="768" spans="1:17" x14ac:dyDescent="0.35">
      <c r="A768" s="320" t="str">
        <f>'Oversigt anlægsaktiv'!A768</f>
        <v>54444</v>
      </c>
      <c r="B768" t="str">
        <f>'Oversigt anlægsaktiv'!B768</f>
        <v>Solar Simulator</v>
      </c>
      <c r="C768" t="str">
        <f>'Oversigt anlægsaktiv'!C768</f>
        <v>-</v>
      </c>
      <c r="D768" t="str">
        <f>'Oversigt anlægsaktiv'!D768</f>
        <v>Morten Madsen</v>
      </c>
      <c r="E768" t="str">
        <f>'Oversigt anlægsaktiv'!E768</f>
        <v>5 ÅR</v>
      </c>
      <c r="F768" t="str">
        <f>'Oversigt anlægsaktiv'!F768</f>
        <v>44002 SDU NanoSyd</v>
      </c>
      <c r="G768" t="str">
        <f>'Oversigt anlægsaktiv'!G768</f>
        <v>Alsion 2, 6400 Sønderborg</v>
      </c>
      <c r="H768" t="str">
        <f>'Oversigt anlægsaktiv'!H768</f>
        <v>A3-16 OPTIKLAB</v>
      </c>
      <c r="I768" t="str">
        <f>'Oversigt anlægsaktiv'!I768</f>
        <v>Abet Technologies</v>
      </c>
      <c r="J768" t="str">
        <f>'Oversigt anlægsaktiv'!J768</f>
        <v>11016A</v>
      </c>
      <c r="K768" t="str">
        <f>'Oversigt anlægsaktiv'!K768</f>
        <v>-</v>
      </c>
      <c r="L768" s="312">
        <f>'Oversigt anlægsaktiv'!L768</f>
        <v>42278</v>
      </c>
      <c r="M768" s="56">
        <f>'Oversigt anlægsaktiv'!M768</f>
        <v>215061.73</v>
      </c>
      <c r="N768" s="56">
        <f>'Oversigt anlægsaktiv'!N768</f>
        <v>0</v>
      </c>
      <c r="O768" s="322" t="str">
        <f t="shared" si="33"/>
        <v>54444</v>
      </c>
      <c r="P768" s="322">
        <f t="shared" si="34"/>
        <v>0</v>
      </c>
      <c r="Q768" s="337" t="str">
        <f t="shared" si="35"/>
        <v>5</v>
      </c>
    </row>
    <row r="769" spans="1:17" x14ac:dyDescent="0.35">
      <c r="A769" s="320" t="str">
        <f>'Oversigt anlægsaktiv'!A769</f>
        <v>54445</v>
      </c>
      <c r="B769" t="str">
        <f>'Oversigt anlægsaktiv'!B769</f>
        <v>Retssal i kælderen ved SAMF</v>
      </c>
      <c r="C769" t="str">
        <f>'Oversigt anlægsaktiv'!C769</f>
        <v>-</v>
      </c>
      <c r="D769" t="str">
        <f>'Oversigt anlægsaktiv'!D769</f>
        <v>Thomas Kromann Jacobsen</v>
      </c>
      <c r="E769" t="str">
        <f>'Oversigt anlægsaktiv'!E769</f>
        <v>10 ÅR</v>
      </c>
      <c r="F769" t="str">
        <f>'Oversigt anlægsaktiv'!F769</f>
        <v>90400 Teknisk Service</v>
      </c>
      <c r="G769" t="str">
        <f>'Oversigt anlægsaktiv'!G769</f>
        <v>Campusvej 55, 5230 Odense M</v>
      </c>
      <c r="H769" t="str">
        <f>'Oversigt anlægsaktiv'!H769</f>
        <v>V11-201G-0</v>
      </c>
      <c r="I769" t="str">
        <f>'Oversigt anlægsaktiv'!I769</f>
        <v>-</v>
      </c>
      <c r="J769" t="str">
        <f>'Oversigt anlægsaktiv'!J769</f>
        <v>-</v>
      </c>
      <c r="K769" t="str">
        <f>'Oversigt anlægsaktiv'!K769</f>
        <v>-</v>
      </c>
      <c r="L769" s="312">
        <f>'Oversigt anlægsaktiv'!L769</f>
        <v>42278</v>
      </c>
      <c r="M769" s="56">
        <f>'Oversigt anlægsaktiv'!M769</f>
        <v>177918.36</v>
      </c>
      <c r="N769" s="56">
        <f>'Oversigt anlægsaktiv'!N769</f>
        <v>0</v>
      </c>
      <c r="O769" s="322" t="str">
        <f t="shared" si="33"/>
        <v>54445</v>
      </c>
      <c r="P769" s="322">
        <f t="shared" si="34"/>
        <v>0</v>
      </c>
      <c r="Q769" s="337" t="str">
        <f t="shared" si="35"/>
        <v>10</v>
      </c>
    </row>
    <row r="770" spans="1:17" x14ac:dyDescent="0.35">
      <c r="A770" s="320" t="str">
        <f>'Oversigt anlægsaktiv'!A770</f>
        <v>54446</v>
      </c>
      <c r="B770" t="str">
        <f>'Oversigt anlægsaktiv'!B770</f>
        <v>Vogn 8, 5 pers., brændstof</v>
      </c>
      <c r="C770" t="str">
        <f>'Oversigt anlægsaktiv'!C770</f>
        <v>-</v>
      </c>
      <c r="D770" t="str">
        <f>'Oversigt anlægsaktiv'!D770</f>
        <v>Rikke Mailund Mikkelsen</v>
      </c>
      <c r="E770" t="str">
        <f>'Oversigt anlægsaktiv'!E770</f>
        <v>5 ÅR</v>
      </c>
      <c r="F770" t="str">
        <f>'Oversigt anlægsaktiv'!F770</f>
        <v>87104 Fællesvarer, Teknisk Service</v>
      </c>
      <c r="G770" t="str">
        <f>'Oversigt anlægsaktiv'!G770</f>
        <v>Alsion 2, 6400 Sønderborg</v>
      </c>
      <c r="H770" t="str">
        <f>'Oversigt anlægsaktiv'!H770</f>
        <v>Sønderborg</v>
      </c>
      <c r="I770" t="str">
        <f>'Oversigt anlægsaktiv'!I770</f>
        <v>Renault</v>
      </c>
      <c r="J770" t="str">
        <f>'Oversigt anlægsaktiv'!J770</f>
        <v>Megane 1.5 DCI ESM 110 Sp</v>
      </c>
      <c r="K770" t="str">
        <f>'Oversigt anlægsaktiv'!K770</f>
        <v>VF1KZ890H53680900/AY51106</v>
      </c>
      <c r="L770" s="312">
        <f>'Oversigt anlægsaktiv'!L770</f>
        <v>42339</v>
      </c>
      <c r="M770" s="56">
        <f>'Oversigt anlægsaktiv'!M770</f>
        <v>144092.5</v>
      </c>
      <c r="N770" s="56">
        <f>'Oversigt anlægsaktiv'!N770</f>
        <v>0</v>
      </c>
      <c r="O770" s="322" t="str">
        <f t="shared" si="33"/>
        <v>54446</v>
      </c>
      <c r="P770" s="322">
        <f t="shared" si="34"/>
        <v>0</v>
      </c>
      <c r="Q770" s="337" t="str">
        <f t="shared" si="35"/>
        <v>5</v>
      </c>
    </row>
    <row r="771" spans="1:17" x14ac:dyDescent="0.35">
      <c r="A771" s="320" t="str">
        <f>'Oversigt anlægsaktiv'!A771</f>
        <v>54448</v>
      </c>
      <c r="B771" t="str">
        <f>'Oversigt anlægsaktiv'!B771</f>
        <v>Spænddæk (stål til fleksible opstillinger)</v>
      </c>
      <c r="C771" t="str">
        <f>'Oversigt anlægsaktiv'!C771</f>
        <v>-</v>
      </c>
      <c r="D771" t="str">
        <f>'Oversigt anlægsaktiv'!D771</f>
        <v>Henrik Brøner Jørgensen</v>
      </c>
      <c r="E771" t="str">
        <f>'Oversigt anlægsaktiv'!E771</f>
        <v>10 ÅR</v>
      </c>
      <c r="F771" t="str">
        <f>'Oversigt anlægsaktiv'!F771</f>
        <v>43005 SDU Civil and Architectural Engineering</v>
      </c>
      <c r="G771" t="str">
        <f>'Oversigt anlægsaktiv'!G771</f>
        <v>Campusvej 55, 5230 Odense M</v>
      </c>
      <c r="H771" t="str">
        <f>'Oversigt anlægsaktiv'!H771</f>
        <v>Ø28-607d-1</v>
      </c>
      <c r="I771" t="str">
        <f>'Oversigt anlægsaktiv'!I771</f>
        <v>Maskinfabrikken HMA</v>
      </c>
      <c r="J771" t="str">
        <f>'Oversigt anlægsaktiv'!J771</f>
        <v>Intet</v>
      </c>
      <c r="K771" t="str">
        <f>'Oversigt anlægsaktiv'!K771</f>
        <v>-</v>
      </c>
      <c r="L771" s="312">
        <f>'Oversigt anlægsaktiv'!L771</f>
        <v>42309</v>
      </c>
      <c r="M771" s="56">
        <f>'Oversigt anlægsaktiv'!M771</f>
        <v>100272</v>
      </c>
      <c r="N771" s="56">
        <f>'Oversigt anlægsaktiv'!N771</f>
        <v>0</v>
      </c>
      <c r="O771" s="322" t="str">
        <f t="shared" si="33"/>
        <v>54448</v>
      </c>
      <c r="P771" s="322">
        <f t="shared" si="34"/>
        <v>0</v>
      </c>
      <c r="Q771" s="337" t="str">
        <f t="shared" si="35"/>
        <v>10</v>
      </c>
    </row>
    <row r="772" spans="1:17" x14ac:dyDescent="0.35">
      <c r="A772" s="320" t="str">
        <f>'Oversigt anlægsaktiv'!A772</f>
        <v>54449</v>
      </c>
      <c r="B772" t="str">
        <f>'Oversigt anlægsaktiv'!B772</f>
        <v>Elemtal Analyzer</v>
      </c>
      <c r="C772" t="str">
        <f>'Oversigt anlægsaktiv'!C772</f>
        <v>-</v>
      </c>
      <c r="D772" t="str">
        <f>'Oversigt anlægsaktiv'!D772</f>
        <v>Ron Hajrizaj</v>
      </c>
      <c r="E772" t="str">
        <f>'Oversigt anlægsaktiv'!E772</f>
        <v>5 ÅR</v>
      </c>
      <c r="F772" t="str">
        <f>'Oversigt anlægsaktiv'!F772</f>
        <v>42001 Institutsekretariat, IGT</v>
      </c>
      <c r="G772" t="str">
        <f>'Oversigt anlægsaktiv'!G772</f>
        <v>Campusvej 55, 5230 Odense M</v>
      </c>
      <c r="H772" t="str">
        <f>'Oversigt anlægsaktiv'!H772</f>
        <v>Ø31-512a-2</v>
      </c>
      <c r="I772" t="str">
        <f>'Oversigt anlægsaktiv'!I772</f>
        <v>Elementar</v>
      </c>
      <c r="J772" t="str">
        <f>'Oversigt anlægsaktiv'!J772</f>
        <v>Vario Macro Cube</v>
      </c>
      <c r="K772" t="str">
        <f>'Oversigt anlægsaktiv'!K772</f>
        <v>20155065</v>
      </c>
      <c r="L772" s="312">
        <f>'Oversigt anlægsaktiv'!L772</f>
        <v>42309</v>
      </c>
      <c r="M772" s="56">
        <f>'Oversigt anlægsaktiv'!M772</f>
        <v>534173</v>
      </c>
      <c r="N772" s="56">
        <f>'Oversigt anlægsaktiv'!N772</f>
        <v>0</v>
      </c>
      <c r="O772" s="322" t="str">
        <f t="shared" si="33"/>
        <v>54449</v>
      </c>
      <c r="P772" s="322">
        <f t="shared" si="34"/>
        <v>0</v>
      </c>
      <c r="Q772" s="337" t="str">
        <f t="shared" si="35"/>
        <v>5</v>
      </c>
    </row>
    <row r="773" spans="1:17" x14ac:dyDescent="0.35">
      <c r="A773" s="320" t="str">
        <f>'Oversigt anlægsaktiv'!A773</f>
        <v>54450</v>
      </c>
      <c r="B773" t="str">
        <f>'Oversigt anlægsaktiv'!B773</f>
        <v>Saltspreder til gartner</v>
      </c>
      <c r="C773" t="str">
        <f>'Oversigt anlægsaktiv'!C773</f>
        <v>-</v>
      </c>
      <c r="D773" t="str">
        <f>'Oversigt anlægsaktiv'!D773</f>
        <v>Henrik Toft</v>
      </c>
      <c r="E773" t="str">
        <f>'Oversigt anlægsaktiv'!E773</f>
        <v>7 ÅR</v>
      </c>
      <c r="F773" t="str">
        <f>'Oversigt anlægsaktiv'!F773</f>
        <v>90400 Teknisk Service</v>
      </c>
      <c r="G773" t="str">
        <f>'Oversigt anlægsaktiv'!G773</f>
        <v>Campusvej 55, 5230 Odense M</v>
      </c>
      <c r="H773" t="str">
        <f>'Oversigt anlægsaktiv'!H773</f>
        <v>Gartnerafdelingen</v>
      </c>
      <c r="I773" t="str">
        <f>'Oversigt anlægsaktiv'!I773</f>
        <v>EPOKE A/S</v>
      </c>
      <c r="J773" t="str">
        <f>'Oversigt anlægsaktiv'!J773</f>
        <v>IGLOO S-2400 14001</v>
      </c>
      <c r="K773" t="str">
        <f>'Oversigt anlægsaktiv'!K773</f>
        <v>-</v>
      </c>
      <c r="L773" s="312">
        <f>'Oversigt anlægsaktiv'!L773</f>
        <v>42309</v>
      </c>
      <c r="M773" s="56">
        <f>'Oversigt anlægsaktiv'!M773</f>
        <v>175430</v>
      </c>
      <c r="N773" s="56">
        <f>'Oversigt anlægsaktiv'!N773</f>
        <v>0</v>
      </c>
      <c r="O773" s="322" t="str">
        <f t="shared" si="33"/>
        <v>54450</v>
      </c>
      <c r="P773" s="322">
        <f t="shared" si="34"/>
        <v>0</v>
      </c>
      <c r="Q773" s="337" t="str">
        <f t="shared" si="35"/>
        <v>7</v>
      </c>
    </row>
    <row r="774" spans="1:17" x14ac:dyDescent="0.35">
      <c r="A774" s="320" t="str">
        <f>'Oversigt anlægsaktiv'!A774</f>
        <v>54451</v>
      </c>
      <c r="B774" t="str">
        <f>'Oversigt anlægsaktiv'!B774</f>
        <v>LC-MS (HPLC delen)</v>
      </c>
      <c r="C774" t="str">
        <f>'Oversigt anlægsaktiv'!C774</f>
        <v>-</v>
      </c>
      <c r="D774" t="str">
        <f>'Oversigt anlægsaktiv'!D774</f>
        <v>Lars Duelund</v>
      </c>
      <c r="E774" t="str">
        <f>'Oversigt anlægsaktiv'!E774</f>
        <v>10 ÅR</v>
      </c>
      <c r="F774" t="str">
        <f>'Oversigt anlægsaktiv'!F774</f>
        <v>42002 SDU Chemical Engineering</v>
      </c>
      <c r="G774" t="str">
        <f>'Oversigt anlægsaktiv'!G774</f>
        <v>Campusvej 55, 5230 Odense M</v>
      </c>
      <c r="H774" t="str">
        <f>'Oversigt anlægsaktiv'!H774</f>
        <v>Ø33-507A-1</v>
      </c>
      <c r="I774" t="str">
        <f>'Oversigt anlægsaktiv'!I774</f>
        <v>Agilent Technologies</v>
      </c>
      <c r="J774" t="str">
        <f>'Oversigt anlægsaktiv'!J774</f>
        <v>1290</v>
      </c>
      <c r="K774" t="str">
        <f>'Oversigt anlægsaktiv'!K774</f>
        <v>USDAY19933; DEW0329918; DEW0330543;</v>
      </c>
      <c r="L774" s="312">
        <f>'Oversigt anlægsaktiv'!L774</f>
        <v>42430</v>
      </c>
      <c r="M774" s="56">
        <f>'Oversigt anlægsaktiv'!M774</f>
        <v>202761.82</v>
      </c>
      <c r="N774" s="56">
        <f>'Oversigt anlægsaktiv'!N774</f>
        <v>0</v>
      </c>
      <c r="O774" s="322" t="str">
        <f t="shared" si="33"/>
        <v>54451</v>
      </c>
      <c r="P774" s="322">
        <f t="shared" si="34"/>
        <v>0</v>
      </c>
      <c r="Q774" s="337" t="str">
        <f t="shared" si="35"/>
        <v>10</v>
      </c>
    </row>
    <row r="775" spans="1:17" x14ac:dyDescent="0.35">
      <c r="A775" s="320" t="str">
        <f>'Oversigt anlægsaktiv'!A775</f>
        <v>54452</v>
      </c>
      <c r="B775" t="str">
        <f>'Oversigt anlægsaktiv'!B775</f>
        <v>Køleranlæg til køling af vand fra hydraulikstation</v>
      </c>
      <c r="C775" t="str">
        <f>'Oversigt anlægsaktiv'!C775</f>
        <v>-</v>
      </c>
      <c r="D775" t="str">
        <f>'Oversigt anlægsaktiv'!D775</f>
        <v>Henrik Brøner Jørgensen</v>
      </c>
      <c r="E775" t="str">
        <f>'Oversigt anlægsaktiv'!E775</f>
        <v>10 ÅR</v>
      </c>
      <c r="F775" t="str">
        <f>'Oversigt anlægsaktiv'!F775</f>
        <v>43005 SDU Civil and Architectural Engineering</v>
      </c>
      <c r="G775" t="str">
        <f>'Oversigt anlægsaktiv'!G775</f>
        <v>Campusvej 55, 5230 Odense M</v>
      </c>
      <c r="H775" t="str">
        <f>'Oversigt anlægsaktiv'!H775</f>
        <v>Ø28-607d-1</v>
      </c>
      <c r="I775" t="str">
        <f>'Oversigt anlægsaktiv'!I775</f>
        <v>CLINT</v>
      </c>
      <c r="J775" t="str">
        <f>'Oversigt anlægsaktiv'!J775</f>
        <v>CHA/CLK 61</v>
      </c>
      <c r="K775" t="str">
        <f>'Oversigt anlægsaktiv'!K775</f>
        <v>12-250815/2</v>
      </c>
      <c r="L775" s="312">
        <f>'Oversigt anlægsaktiv'!L775</f>
        <v>42309</v>
      </c>
      <c r="M775" s="56">
        <f>'Oversigt anlægsaktiv'!M775</f>
        <v>127700</v>
      </c>
      <c r="N775" s="56">
        <f>'Oversigt anlægsaktiv'!N775</f>
        <v>0</v>
      </c>
      <c r="O775" s="322" t="str">
        <f t="shared" si="33"/>
        <v>54452</v>
      </c>
      <c r="P775" s="322">
        <f t="shared" si="34"/>
        <v>0</v>
      </c>
      <c r="Q775" s="337" t="str">
        <f t="shared" si="35"/>
        <v>10</v>
      </c>
    </row>
    <row r="776" spans="1:17" x14ac:dyDescent="0.35">
      <c r="A776" s="320" t="str">
        <f>'Oversigt anlægsaktiv'!A776</f>
        <v>54455</v>
      </c>
      <c r="B776" t="str">
        <f>'Oversigt anlægsaktiv'!B776</f>
        <v>Flux analyzer for cells measuring respiration and glycolysis</v>
      </c>
      <c r="C776" t="str">
        <f>'Oversigt anlægsaktiv'!C776</f>
        <v>-</v>
      </c>
      <c r="D776" t="str">
        <f>'Oversigt anlægsaktiv'!D776</f>
        <v>Susanne Mandrup</v>
      </c>
      <c r="E776" t="str">
        <f>'Oversigt anlægsaktiv'!E776</f>
        <v>10 ÅR</v>
      </c>
      <c r="F776" t="str">
        <f>'Oversigt anlægsaktiv'!F776</f>
        <v>31000 Institut for Biokemi og Molekylær Biologi</v>
      </c>
      <c r="G776" t="str">
        <f>'Oversigt anlægsaktiv'!G776</f>
        <v>Campusvej 55, 5230 Odense M</v>
      </c>
      <c r="H776" t="str">
        <f>'Oversigt anlægsaktiv'!H776</f>
        <v>SM: V18-404-2</v>
      </c>
      <c r="I776" t="str">
        <f>'Oversigt anlægsaktiv'!I776</f>
        <v>Seahorse Bioscience</v>
      </c>
      <c r="J776" t="str">
        <f>'Oversigt anlægsaktiv'!J776</f>
        <v>101991-100</v>
      </c>
      <c r="K776" t="str">
        <f>'Oversigt anlægsaktiv'!K776</f>
        <v>410335</v>
      </c>
      <c r="L776" s="312">
        <f>'Oversigt anlægsaktiv'!L776</f>
        <v>42411</v>
      </c>
      <c r="M776" s="56">
        <f>'Oversigt anlægsaktiv'!M776</f>
        <v>991699.8</v>
      </c>
      <c r="N776" s="56">
        <f>'Oversigt anlægsaktiv'!N776</f>
        <v>0</v>
      </c>
      <c r="O776" s="322" t="str">
        <f t="shared" si="33"/>
        <v>54455</v>
      </c>
      <c r="P776" s="322">
        <f t="shared" si="34"/>
        <v>0</v>
      </c>
      <c r="Q776" s="337" t="str">
        <f t="shared" si="35"/>
        <v>10</v>
      </c>
    </row>
    <row r="777" spans="1:17" x14ac:dyDescent="0.35">
      <c r="A777" s="320" t="str">
        <f>'Oversigt anlægsaktiv'!A777</f>
        <v>54457</v>
      </c>
      <c r="B777" t="str">
        <f>'Oversigt anlægsaktiv'!B777</f>
        <v>Kryostat</v>
      </c>
      <c r="C777" t="str">
        <f>'Oversigt anlægsaktiv'!C777</f>
        <v>13761</v>
      </c>
      <c r="D777" t="str">
        <f>'Oversigt anlægsaktiv'!D777</f>
        <v>Kim Ravnskjær</v>
      </c>
      <c r="E777" t="str">
        <f>'Oversigt anlægsaktiv'!E777</f>
        <v>10 ÅR</v>
      </c>
      <c r="F777" t="str">
        <f>'Oversigt anlægsaktiv'!F777</f>
        <v>31000 Institut for Biokemi og Molekylær Biologi</v>
      </c>
      <c r="G777" t="str">
        <f>'Oversigt anlægsaktiv'!G777</f>
        <v>Campusvej 55, 5230 Odense M</v>
      </c>
      <c r="H777" t="str">
        <f>'Oversigt anlægsaktiv'!H777</f>
        <v>V18-404-2</v>
      </c>
      <c r="I777" t="str">
        <f>'Oversigt anlægsaktiv'!I777</f>
        <v>Leica Microsystems</v>
      </c>
      <c r="J777" t="str">
        <f>'Oversigt anlægsaktiv'!J777</f>
        <v>149491860EU</v>
      </c>
      <c r="K777" t="str">
        <f>'Oversigt anlægsaktiv'!K777</f>
        <v>1978/09.2015</v>
      </c>
      <c r="L777" s="312">
        <f>'Oversigt anlægsaktiv'!L777</f>
        <v>42304</v>
      </c>
      <c r="M777" s="56">
        <f>'Oversigt anlægsaktiv'!M777</f>
        <v>160000</v>
      </c>
      <c r="N777" s="56">
        <f>'Oversigt anlægsaktiv'!N777</f>
        <v>0</v>
      </c>
      <c r="O777" s="322" t="str">
        <f t="shared" si="33"/>
        <v>54457</v>
      </c>
      <c r="P777" s="322">
        <f t="shared" si="34"/>
        <v>1</v>
      </c>
      <c r="Q777" s="337" t="str">
        <f t="shared" si="35"/>
        <v>10</v>
      </c>
    </row>
    <row r="778" spans="1:17" x14ac:dyDescent="0.35">
      <c r="A778" s="320" t="str">
        <f>'Oversigt anlægsaktiv'!A778</f>
        <v>54458</v>
      </c>
      <c r="B778" t="str">
        <f>'Oversigt anlægsaktiv'!B778</f>
        <v>Mikroskope til undervisning</v>
      </c>
      <c r="C778" t="str">
        <f>'Oversigt anlægsaktiv'!C778</f>
        <v>-</v>
      </c>
      <c r="D778" t="str">
        <f>'Oversigt anlægsaktiv'!D778</f>
        <v>Jonathan Brewer</v>
      </c>
      <c r="E778" t="str">
        <f>'Oversigt anlægsaktiv'!E778</f>
        <v>5 ÅR</v>
      </c>
      <c r="F778" t="str">
        <f>'Oversigt anlægsaktiv'!F778</f>
        <v>31000 Institut for Biokemi og Molekylær Biologi</v>
      </c>
      <c r="G778" t="str">
        <f>'Oversigt anlægsaktiv'!G778</f>
        <v>Campusvej 55, 5230 Odense M</v>
      </c>
      <c r="H778" t="str">
        <f>'Oversigt anlægsaktiv'!H778</f>
        <v>Oasen</v>
      </c>
      <c r="I778" t="str">
        <f>'Oversigt anlægsaktiv'!I778</f>
        <v>Nikon</v>
      </c>
      <c r="J778" t="str">
        <f>'Oversigt anlægsaktiv'!J778</f>
        <v>Ts2R-Fl</v>
      </c>
      <c r="K778" t="str">
        <f>'Oversigt anlægsaktiv'!K778</f>
        <v>251030</v>
      </c>
      <c r="L778" s="312">
        <f>'Oversigt anlægsaktiv'!L778</f>
        <v>42371</v>
      </c>
      <c r="M778" s="56">
        <f>'Oversigt anlægsaktiv'!M778</f>
        <v>175000</v>
      </c>
      <c r="N778" s="56">
        <f>'Oversigt anlægsaktiv'!N778</f>
        <v>0</v>
      </c>
      <c r="O778" s="322" t="str">
        <f t="shared" si="33"/>
        <v>54458</v>
      </c>
      <c r="P778" s="322">
        <f t="shared" si="34"/>
        <v>0</v>
      </c>
      <c r="Q778" s="337" t="str">
        <f t="shared" si="35"/>
        <v>5</v>
      </c>
    </row>
    <row r="779" spans="1:17" x14ac:dyDescent="0.35">
      <c r="A779" s="320" t="str">
        <f>'Oversigt anlægsaktiv'!A779</f>
        <v>54459</v>
      </c>
      <c r="B779" t="str">
        <f>'Oversigt anlægsaktiv'!B779</f>
        <v>Gas Chromatograf (GC)</v>
      </c>
      <c r="C779" t="str">
        <f>'Oversigt anlægsaktiv'!C779</f>
        <v>23471+23476+23486+23497+53173</v>
      </c>
      <c r="D779" t="str">
        <f>'Oversigt anlægsaktiv'!D779</f>
        <v>Amelia-Elena Rotaru</v>
      </c>
      <c r="E779" t="str">
        <f>'Oversigt anlægsaktiv'!E779</f>
        <v>5 ÅR</v>
      </c>
      <c r="F779" t="str">
        <f>'Oversigt anlægsaktiv'!F779</f>
        <v>30602 Nordcee</v>
      </c>
      <c r="G779" t="str">
        <f>'Oversigt anlægsaktiv'!G779</f>
        <v>Campusvej 55, 5230 Odense M</v>
      </c>
      <c r="H779" t="str">
        <f>'Oversigt anlægsaktiv'!H779</f>
        <v>V11-406-2</v>
      </c>
      <c r="I779" t="str">
        <f>'Oversigt anlægsaktiv'!I779</f>
        <v>Thermo Scientific</v>
      </c>
      <c r="J779" t="str">
        <f>'Oversigt anlægsaktiv'!J779</f>
        <v>Trace1300/SSL/FID/ECD/TCD</v>
      </c>
      <c r="K779" t="str">
        <f>'Oversigt anlægsaktiv'!K779</f>
        <v>715101654/715302273/715401246/72542</v>
      </c>
      <c r="L779" s="312">
        <f>'Oversigt anlægsaktiv'!L779</f>
        <v>42341</v>
      </c>
      <c r="M779" s="56">
        <f>'Oversigt anlægsaktiv'!M779</f>
        <v>145000</v>
      </c>
      <c r="N779" s="56">
        <f>'Oversigt anlægsaktiv'!N779</f>
        <v>0</v>
      </c>
      <c r="O779" s="322" t="str">
        <f t="shared" ref="O779:O842" si="36">IFERROR(_xlfn.TEXTBEFORE(A779, "-"), A779)</f>
        <v>54459</v>
      </c>
      <c r="P779" s="322">
        <f t="shared" ref="P779:P842" si="37">IF(C779="-",0,1)</f>
        <v>1</v>
      </c>
      <c r="Q779" s="337" t="str">
        <f t="shared" ref="Q779:Q842" si="38">IFERROR(_xlfn.TEXTBEFORE(E779, " "), E779)</f>
        <v>5</v>
      </c>
    </row>
    <row r="780" spans="1:17" x14ac:dyDescent="0.35">
      <c r="A780" s="320" t="str">
        <f>'Oversigt anlægsaktiv'!A780</f>
        <v>54460</v>
      </c>
      <c r="B780" t="str">
        <f>'Oversigt anlægsaktiv'!B780</f>
        <v>Piezo-Scanning-stage and controller</v>
      </c>
      <c r="C780" t="str">
        <f>'Oversigt anlægsaktiv'!C780</f>
        <v>44004</v>
      </c>
      <c r="D780" t="str">
        <f>'Oversigt anlægsaktiv'!D780</f>
        <v>Shailesh Kumar</v>
      </c>
      <c r="E780" t="str">
        <f>'Oversigt anlægsaktiv'!E780</f>
        <v>5 ÅR</v>
      </c>
      <c r="F780" t="str">
        <f>'Oversigt anlægsaktiv'!F780</f>
        <v>44004 SDU Nano Optics</v>
      </c>
      <c r="G780" t="str">
        <f>'Oversigt anlægsaktiv'!G780</f>
        <v>Campusvej 55, 5230 Odense M</v>
      </c>
      <c r="H780" t="str">
        <f>'Oversigt anlægsaktiv'!H780</f>
        <v>Ø26-600a-1</v>
      </c>
      <c r="I780" t="str">
        <f>'Oversigt anlægsaktiv'!I780</f>
        <v>Mad City Labs Inc.</v>
      </c>
      <c r="J780" t="str">
        <f>'Oversigt anlægsaktiv'!J780</f>
        <v>Nano-LPQ(stage)ND85-3-USB</v>
      </c>
      <c r="K780" t="str">
        <f>'Oversigt anlægsaktiv'!K780</f>
        <v>MCLS03280(stage) MCLC03280</v>
      </c>
      <c r="L780" s="312">
        <f>'Oversigt anlægsaktiv'!L780</f>
        <v>42370</v>
      </c>
      <c r="M780" s="56">
        <f>'Oversigt anlægsaktiv'!M780</f>
        <v>164755.16</v>
      </c>
      <c r="N780" s="56">
        <f>'Oversigt anlægsaktiv'!N780</f>
        <v>0</v>
      </c>
      <c r="O780" s="322" t="str">
        <f t="shared" si="36"/>
        <v>54460</v>
      </c>
      <c r="P780" s="322">
        <f t="shared" si="37"/>
        <v>1</v>
      </c>
      <c r="Q780" s="337" t="str">
        <f t="shared" si="38"/>
        <v>5</v>
      </c>
    </row>
    <row r="781" spans="1:17" x14ac:dyDescent="0.35">
      <c r="A781" s="320" t="str">
        <f>'Oversigt anlægsaktiv'!A781</f>
        <v>54462</v>
      </c>
      <c r="B781" t="str">
        <f>'Oversigt anlægsaktiv'!B781</f>
        <v>John Deere  El-gator også kaldet "golfvogn"</v>
      </c>
      <c r="C781" t="str">
        <f>'Oversigt anlægsaktiv'!C781</f>
        <v>-</v>
      </c>
      <c r="D781" t="str">
        <f>'Oversigt anlægsaktiv'!D781</f>
        <v>Henrik Toft</v>
      </c>
      <c r="E781" t="str">
        <f>'Oversigt anlægsaktiv'!E781</f>
        <v>7 ÅR</v>
      </c>
      <c r="F781" t="str">
        <f>'Oversigt anlægsaktiv'!F781</f>
        <v>90400 Teknisk Service</v>
      </c>
      <c r="G781" t="str">
        <f>'Oversigt anlægsaktiv'!G781</f>
        <v>Campusvej 55, 5230 Odense M</v>
      </c>
      <c r="H781" t="str">
        <f>'Oversigt anlægsaktiv'!H781</f>
        <v>Gartnerafdelingen</v>
      </c>
      <c r="I781" t="str">
        <f>'Oversigt anlægsaktiv'!I781</f>
        <v>John Deere</v>
      </c>
      <c r="J781" t="str">
        <f>'Oversigt anlægsaktiv'!J781</f>
        <v>John Deere TE 4x2 EL-GATO</v>
      </c>
      <c r="K781" t="str">
        <f>'Oversigt anlægsaktiv'!K781</f>
        <v>-</v>
      </c>
      <c r="L781" s="312">
        <f>'Oversigt anlægsaktiv'!L781</f>
        <v>42339</v>
      </c>
      <c r="M781" s="56">
        <f>'Oversigt anlægsaktiv'!M781</f>
        <v>126500</v>
      </c>
      <c r="N781" s="56">
        <f>'Oversigt anlægsaktiv'!N781</f>
        <v>0</v>
      </c>
      <c r="O781" s="322" t="str">
        <f t="shared" si="36"/>
        <v>54462</v>
      </c>
      <c r="P781" s="322">
        <f t="shared" si="37"/>
        <v>0</v>
      </c>
      <c r="Q781" s="337" t="str">
        <f t="shared" si="38"/>
        <v>7</v>
      </c>
    </row>
    <row r="782" spans="1:17" x14ac:dyDescent="0.35">
      <c r="A782" s="320" t="str">
        <f>'Oversigt anlægsaktiv'!A782</f>
        <v>54464</v>
      </c>
      <c r="B782" t="str">
        <f>'Oversigt anlægsaktiv'!B782</f>
        <v>Colorimeter</v>
      </c>
      <c r="C782" t="str">
        <f>'Oversigt anlægsaktiv'!C782</f>
        <v>-</v>
      </c>
      <c r="D782" t="str">
        <f>'Oversigt anlægsaktiv'!D782</f>
        <v>Lars Duelund</v>
      </c>
      <c r="E782" t="str">
        <f>'Oversigt anlægsaktiv'!E782</f>
        <v>5 ÅR</v>
      </c>
      <c r="F782" t="str">
        <f>'Oversigt anlægsaktiv'!F782</f>
        <v>42002 SDU Chemical Engineering</v>
      </c>
      <c r="G782" t="str">
        <f>'Oversigt anlægsaktiv'!G782</f>
        <v>Campusvej 55, 5230 Odense M</v>
      </c>
      <c r="H782" t="str">
        <f>'Oversigt anlægsaktiv'!H782</f>
        <v>Ø31-512A-2</v>
      </c>
      <c r="I782" t="str">
        <f>'Oversigt anlægsaktiv'!I782</f>
        <v>Konica Minolta</v>
      </c>
      <c r="J782" t="str">
        <f>'Oversigt anlægsaktiv'!J782</f>
        <v>CM-5</v>
      </c>
      <c r="K782" t="str">
        <f>'Oversigt anlægsaktiv'!K782</f>
        <v>1102537</v>
      </c>
      <c r="L782" s="312">
        <f>'Oversigt anlægsaktiv'!L782</f>
        <v>42339</v>
      </c>
      <c r="M782" s="56">
        <f>'Oversigt anlægsaktiv'!M782</f>
        <v>116436</v>
      </c>
      <c r="N782" s="56">
        <f>'Oversigt anlægsaktiv'!N782</f>
        <v>0</v>
      </c>
      <c r="O782" s="322" t="str">
        <f t="shared" si="36"/>
        <v>54464</v>
      </c>
      <c r="P782" s="322">
        <f t="shared" si="37"/>
        <v>0</v>
      </c>
      <c r="Q782" s="337" t="str">
        <f t="shared" si="38"/>
        <v>5</v>
      </c>
    </row>
    <row r="783" spans="1:17" x14ac:dyDescent="0.35">
      <c r="A783" s="320" t="str">
        <f>'Oversigt anlægsaktiv'!A783</f>
        <v>54465</v>
      </c>
      <c r="B783" t="str">
        <f>'Oversigt anlægsaktiv'!B783</f>
        <v>2*Test AC/PM motor,servoconfig,1*test synkrongenerator</v>
      </c>
      <c r="C783" t="str">
        <f>'Oversigt anlægsaktiv'!C783</f>
        <v>-</v>
      </c>
      <c r="D783" t="str">
        <f>'Oversigt anlægsaktiv'!D783</f>
        <v>Martin H. Thygesen</v>
      </c>
      <c r="E783" t="str">
        <f>'Oversigt anlægsaktiv'!E783</f>
        <v>5 ÅR</v>
      </c>
      <c r="F783" t="str">
        <f>'Oversigt anlægsaktiv'!F783</f>
        <v>45006 SDU Digital og højfrekvent elektronik</v>
      </c>
      <c r="G783" t="str">
        <f>'Oversigt anlægsaktiv'!G783</f>
        <v>Campusvej 55, 5230 Odense M</v>
      </c>
      <c r="H783" t="str">
        <f>'Oversigt anlægsaktiv'!H783</f>
        <v>Ø41-512a</v>
      </c>
      <c r="I783" t="str">
        <f>'Oversigt anlægsaktiv'!I783</f>
        <v>Ølgod Electro</v>
      </c>
      <c r="J783" t="str">
        <f>'Oversigt anlægsaktiv'!J783</f>
        <v>intet - specialbygget</v>
      </c>
      <c r="K783" t="str">
        <f>'Oversigt anlægsaktiv'!K783</f>
        <v>mærket med Nr. 174461</v>
      </c>
      <c r="L783" s="312">
        <f>'Oversigt anlægsaktiv'!L783</f>
        <v>42297</v>
      </c>
      <c r="M783" s="56">
        <f>'Oversigt anlægsaktiv'!M783</f>
        <v>420700</v>
      </c>
      <c r="N783" s="56">
        <f>'Oversigt anlægsaktiv'!N783</f>
        <v>0</v>
      </c>
      <c r="O783" s="322" t="str">
        <f t="shared" si="36"/>
        <v>54465</v>
      </c>
      <c r="P783" s="322">
        <f t="shared" si="37"/>
        <v>0</v>
      </c>
      <c r="Q783" s="337" t="str">
        <f t="shared" si="38"/>
        <v>5</v>
      </c>
    </row>
    <row r="784" spans="1:17" x14ac:dyDescent="0.35">
      <c r="A784" s="320" t="str">
        <f>'Oversigt anlægsaktiv'!A784</f>
        <v>54466</v>
      </c>
      <c r="B784" t="str">
        <f>'Oversigt anlægsaktiv'!B784</f>
        <v>Kjeldahl apparatur</v>
      </c>
      <c r="C784" t="str">
        <f>'Oversigt anlægsaktiv'!C784</f>
        <v>2454281</v>
      </c>
      <c r="D784" t="str">
        <f>'Oversigt anlægsaktiv'!D784</f>
        <v>Henrik Karring</v>
      </c>
      <c r="E784" t="str">
        <f>'Oversigt anlægsaktiv'!E784</f>
        <v>5 ÅR</v>
      </c>
      <c r="F784" t="str">
        <f>'Oversigt anlægsaktiv'!F784</f>
        <v>42003 SDU Biotechnology</v>
      </c>
      <c r="G784" t="str">
        <f>'Oversigt anlægsaktiv'!G784</f>
        <v>Campusvej 55, 5230 Odense M</v>
      </c>
      <c r="H784" t="str">
        <f>'Oversigt anlægsaktiv'!H784</f>
        <v>Ø33-511-1</v>
      </c>
      <c r="I784" t="str">
        <f>'Oversigt anlægsaktiv'!I784</f>
        <v>Foss</v>
      </c>
      <c r="J784" t="str">
        <f>'Oversigt anlægsaktiv'!J784</f>
        <v>60062222</v>
      </c>
      <c r="K784" t="str">
        <f>'Oversigt anlægsaktiv'!K784</f>
        <v>91776600</v>
      </c>
      <c r="L784" s="312">
        <f>'Oversigt anlægsaktiv'!L784</f>
        <v>42461</v>
      </c>
      <c r="M784" s="56">
        <f>'Oversigt anlægsaktiv'!M784</f>
        <v>174952</v>
      </c>
      <c r="N784" s="56">
        <f>'Oversigt anlægsaktiv'!N784</f>
        <v>0</v>
      </c>
      <c r="O784" s="322" t="str">
        <f t="shared" si="36"/>
        <v>54466</v>
      </c>
      <c r="P784" s="322">
        <f t="shared" si="37"/>
        <v>1</v>
      </c>
      <c r="Q784" s="337" t="str">
        <f t="shared" si="38"/>
        <v>5</v>
      </c>
    </row>
    <row r="785" spans="1:17" x14ac:dyDescent="0.35">
      <c r="A785" s="320" t="str">
        <f>'Oversigt anlægsaktiv'!A785</f>
        <v>54467</v>
      </c>
      <c r="B785" t="str">
        <f>'Oversigt anlægsaktiv'!B785</f>
        <v>HPLC med EQUAN ekstraktionsmodul samt massespektrometer</v>
      </c>
      <c r="C785" t="str">
        <f>'Oversigt anlægsaktiv'!C785</f>
        <v>21615+31463+11826</v>
      </c>
      <c r="D785" t="str">
        <f>'Oversigt anlægsaktiv'!D785</f>
        <v>Flemming Nielsen</v>
      </c>
      <c r="E785" t="str">
        <f>'Oversigt anlægsaktiv'!E785</f>
        <v>10 ÅR</v>
      </c>
      <c r="F785" t="str">
        <f>'Oversigt anlægsaktiv'!F785</f>
        <v>10304 Klinisk farmakologi, farmaci og Miljømedicin</v>
      </c>
      <c r="G785" t="str">
        <f>'Oversigt anlægsaktiv'!G785</f>
        <v>Campusvej 55, 5230 Odense M</v>
      </c>
      <c r="H785" t="str">
        <f>'Oversigt anlægsaktiv'!H785</f>
        <v>V17-812b-2</v>
      </c>
      <c r="I785" t="str">
        <f>'Oversigt anlægsaktiv'!I785</f>
        <v>Thermo Scientific</v>
      </c>
      <c r="J785" t="str">
        <f>'Oversigt anlægsaktiv'!J785</f>
        <v>Ultimate3000;EQUAN;Quanti</v>
      </c>
      <c r="K785" t="str">
        <f>'Oversigt anlægsaktiv'!K785</f>
        <v>50359245;330627; TQH-Q1-0438</v>
      </c>
      <c r="L785" s="312">
        <f>'Oversigt anlægsaktiv'!L785</f>
        <v>42438</v>
      </c>
      <c r="M785" s="56">
        <f>'Oversigt anlægsaktiv'!M785</f>
        <v>1550000</v>
      </c>
      <c r="N785" s="56">
        <f>'Oversigt anlægsaktiv'!N785</f>
        <v>0</v>
      </c>
      <c r="O785" s="322" t="str">
        <f t="shared" si="36"/>
        <v>54467</v>
      </c>
      <c r="P785" s="322">
        <f t="shared" si="37"/>
        <v>1</v>
      </c>
      <c r="Q785" s="337" t="str">
        <f t="shared" si="38"/>
        <v>10</v>
      </c>
    </row>
    <row r="786" spans="1:17" x14ac:dyDescent="0.35">
      <c r="A786" s="320" t="str">
        <f>'Oversigt anlægsaktiv'!A786</f>
        <v>54478</v>
      </c>
      <c r="B786" t="str">
        <f>'Oversigt anlægsaktiv'!B786</f>
        <v>Talevarslingsanlæg i.f.m. brandadskillelse af Gydehutten, Stenten</v>
      </c>
      <c r="C786" t="str">
        <f>'Oversigt anlægsaktiv'!C786</f>
        <v>-</v>
      </c>
      <c r="D786" t="str">
        <f>'Oversigt anlægsaktiv'!D786</f>
        <v>Lars Tiedemann</v>
      </c>
      <c r="E786" t="str">
        <f>'Oversigt anlægsaktiv'!E786</f>
        <v>10 ÅR</v>
      </c>
      <c r="F786" t="str">
        <f>'Oversigt anlægsaktiv'!F786</f>
        <v>90400 Teknisk Service</v>
      </c>
      <c r="G786" t="str">
        <f>'Oversigt anlægsaktiv'!G786</f>
        <v>Campusvej 55, 5230 Odense M</v>
      </c>
      <c r="H786" t="str">
        <f>'Oversigt anlægsaktiv'!H786</f>
        <v>Gydehutten/Stenten</v>
      </c>
      <c r="I786" t="str">
        <f>'Oversigt anlægsaktiv'!I786</f>
        <v>-</v>
      </c>
      <c r="J786" t="str">
        <f>'Oversigt anlægsaktiv'!J786</f>
        <v>-</v>
      </c>
      <c r="K786" t="str">
        <f>'Oversigt anlægsaktiv'!K786</f>
        <v>-</v>
      </c>
      <c r="L786" s="312">
        <f>'Oversigt anlægsaktiv'!L786</f>
        <v>42278</v>
      </c>
      <c r="M786" s="56">
        <f>'Oversigt anlægsaktiv'!M786</f>
        <v>425000</v>
      </c>
      <c r="N786" s="56">
        <f>'Oversigt anlægsaktiv'!N786</f>
        <v>0</v>
      </c>
      <c r="O786" s="322" t="str">
        <f t="shared" si="36"/>
        <v>54478</v>
      </c>
      <c r="P786" s="322">
        <f t="shared" si="37"/>
        <v>0</v>
      </c>
      <c r="Q786" s="337" t="str">
        <f t="shared" si="38"/>
        <v>10</v>
      </c>
    </row>
    <row r="787" spans="1:17" x14ac:dyDescent="0.35">
      <c r="A787" s="320" t="str">
        <f>'Oversigt anlægsaktiv'!A787</f>
        <v>54487</v>
      </c>
      <c r="B787" t="str">
        <f>'Oversigt anlægsaktiv'!B787</f>
        <v>Trykmaskine til materialetest</v>
      </c>
      <c r="C787" t="str">
        <f>'Oversigt anlægsaktiv'!C787</f>
        <v>-</v>
      </c>
      <c r="D787" t="str">
        <f>'Oversigt anlægsaktiv'!D787</f>
        <v>Henrik Brøner Jørgensen</v>
      </c>
      <c r="E787" t="str">
        <f>'Oversigt anlægsaktiv'!E787</f>
        <v>10 ÅR</v>
      </c>
      <c r="F787" t="str">
        <f>'Oversigt anlægsaktiv'!F787</f>
        <v>43005 SDU Civil and Architectural Engineering</v>
      </c>
      <c r="G787" t="str">
        <f>'Oversigt anlægsaktiv'!G787</f>
        <v>Campusvej 55, 5230 Odense M</v>
      </c>
      <c r="H787" t="str">
        <f>'Oversigt anlægsaktiv'!H787</f>
        <v>Ø28-607d-1</v>
      </c>
      <c r="I787" t="str">
        <f>'Oversigt anlægsaktiv'!I787</f>
        <v>Toni Technik</v>
      </c>
      <c r="J787" t="str">
        <f>'Oversigt anlægsaktiv'!J787</f>
        <v>2091.2.3000</v>
      </c>
      <c r="K787" t="str">
        <f>'Oversigt anlægsaktiv'!K787</f>
        <v>001</v>
      </c>
      <c r="L787" s="312">
        <f>'Oversigt anlægsaktiv'!L787</f>
        <v>42303</v>
      </c>
      <c r="M787" s="56">
        <f>'Oversigt anlægsaktiv'!M787</f>
        <v>2013666.38</v>
      </c>
      <c r="N787" s="56">
        <f>'Oversigt anlægsaktiv'!N787</f>
        <v>0</v>
      </c>
      <c r="O787" s="322" t="str">
        <f t="shared" si="36"/>
        <v>54487</v>
      </c>
      <c r="P787" s="322">
        <f t="shared" si="37"/>
        <v>0</v>
      </c>
      <c r="Q787" s="337" t="str">
        <f t="shared" si="38"/>
        <v>10</v>
      </c>
    </row>
    <row r="788" spans="1:17" x14ac:dyDescent="0.35">
      <c r="A788" s="320" t="str">
        <f>'Oversigt anlægsaktiv'!A788</f>
        <v>54489</v>
      </c>
      <c r="B788" t="str">
        <f>'Oversigt anlægsaktiv'!B788</f>
        <v>LCMS (MS del)</v>
      </c>
      <c r="C788" t="str">
        <f>'Oversigt anlægsaktiv'!C788</f>
        <v>-</v>
      </c>
      <c r="D788" t="str">
        <f>'Oversigt anlægsaktiv'!D788</f>
        <v>Lars Duelund</v>
      </c>
      <c r="E788" t="str">
        <f>'Oversigt anlægsaktiv'!E788</f>
        <v>10 ÅR</v>
      </c>
      <c r="F788" t="str">
        <f>'Oversigt anlægsaktiv'!F788</f>
        <v>42002 SDU Chemical Engineering</v>
      </c>
      <c r="G788" t="str">
        <f>'Oversigt anlægsaktiv'!G788</f>
        <v>Campusvej 55, 5230 Odense M</v>
      </c>
      <c r="H788" t="str">
        <f>'Oversigt anlægsaktiv'!H788</f>
        <v>Ø33-507A-1</v>
      </c>
      <c r="I788" t="str">
        <f>'Oversigt anlægsaktiv'!I788</f>
        <v>Agilent Technologies</v>
      </c>
      <c r="J788" t="str">
        <f>'Oversigt anlægsaktiv'!J788</f>
        <v>6400 Series Triple Quadru</v>
      </c>
      <c r="K788" t="str">
        <f>'Oversigt anlægsaktiv'!K788</f>
        <v>USDAY18915; CN4248JOKJ; CZC4395R83;</v>
      </c>
      <c r="L788" s="312">
        <f>'Oversigt anlægsaktiv'!L788</f>
        <v>42430</v>
      </c>
      <c r="M788" s="56">
        <f>'Oversigt anlægsaktiv'!M788</f>
        <v>798516.24</v>
      </c>
      <c r="N788" s="56">
        <f>'Oversigt anlægsaktiv'!N788</f>
        <v>0</v>
      </c>
      <c r="O788" s="322" t="str">
        <f t="shared" si="36"/>
        <v>54489</v>
      </c>
      <c r="P788" s="322">
        <f t="shared" si="37"/>
        <v>0</v>
      </c>
      <c r="Q788" s="337" t="str">
        <f t="shared" si="38"/>
        <v>10</v>
      </c>
    </row>
    <row r="789" spans="1:17" x14ac:dyDescent="0.35">
      <c r="A789" s="320" t="str">
        <f>'Oversigt anlægsaktiv'!A789</f>
        <v>54491</v>
      </c>
      <c r="B789" t="str">
        <f>'Oversigt anlægsaktiv'!B789</f>
        <v>Udendørs Pylon i Kolding</v>
      </c>
      <c r="C789" t="str">
        <f>'Oversigt anlægsaktiv'!C789</f>
        <v>-</v>
      </c>
      <c r="D789" t="str">
        <f>'Oversigt anlægsaktiv'!D789</f>
        <v>Thomas Kromann Jacobsen</v>
      </c>
      <c r="E789" t="str">
        <f>'Oversigt anlægsaktiv'!E789</f>
        <v>5 ÅR</v>
      </c>
      <c r="F789" t="str">
        <f>'Oversigt anlægsaktiv'!F789</f>
        <v>90400 Teknisk Service</v>
      </c>
      <c r="G789" t="str">
        <f>'Oversigt anlægsaktiv'!G789</f>
        <v>Universitetsparken 1, 6000 Kolding</v>
      </c>
      <c r="H789" t="str">
        <f>'Oversigt anlægsaktiv'!H789</f>
        <v>Udendørs i Kolding</v>
      </c>
      <c r="I789" t="str">
        <f>'Oversigt anlægsaktiv'!I789</f>
        <v>-</v>
      </c>
      <c r="J789" t="str">
        <f>'Oversigt anlægsaktiv'!J789</f>
        <v>-</v>
      </c>
      <c r="K789" t="str">
        <f>'Oversigt anlægsaktiv'!K789</f>
        <v>-</v>
      </c>
      <c r="L789" s="312">
        <f>'Oversigt anlægsaktiv'!L789</f>
        <v>42401</v>
      </c>
      <c r="M789" s="56">
        <f>'Oversigt anlægsaktiv'!M789</f>
        <v>192046.87</v>
      </c>
      <c r="N789" s="56">
        <f>'Oversigt anlægsaktiv'!N789</f>
        <v>0</v>
      </c>
      <c r="O789" s="322" t="str">
        <f t="shared" si="36"/>
        <v>54491</v>
      </c>
      <c r="P789" s="322">
        <f t="shared" si="37"/>
        <v>0</v>
      </c>
      <c r="Q789" s="337" t="str">
        <f t="shared" si="38"/>
        <v>5</v>
      </c>
    </row>
    <row r="790" spans="1:17" x14ac:dyDescent="0.35">
      <c r="A790" s="320" t="str">
        <f>'Oversigt anlægsaktiv'!A790</f>
        <v>54492</v>
      </c>
      <c r="B790" t="str">
        <f>'Oversigt anlægsaktiv'!B790</f>
        <v>Massespektrometer</v>
      </c>
      <c r="C790" t="str">
        <f>'Oversigt anlægsaktiv'!C790</f>
        <v>13761</v>
      </c>
      <c r="D790" t="str">
        <f>'Oversigt anlægsaktiv'!D790</f>
        <v>Ole Nørregaard Jensen</v>
      </c>
      <c r="E790" t="str">
        <f>'Oversigt anlægsaktiv'!E790</f>
        <v>7 ÅR</v>
      </c>
      <c r="F790" t="str">
        <f>'Oversigt anlægsaktiv'!F790</f>
        <v>31000 Institut for Biokemi og Molekylær Biologi</v>
      </c>
      <c r="G790" t="str">
        <f>'Oversigt anlægsaktiv'!G790</f>
        <v>Campusvej 55, 5230 Odense M</v>
      </c>
      <c r="H790" t="str">
        <f>'Oversigt anlægsaktiv'!H790</f>
        <v>PRG</v>
      </c>
      <c r="I790" t="str">
        <f>'Oversigt anlægsaktiv'!I790</f>
        <v>Thermo</v>
      </c>
      <c r="J790" t="str">
        <f>'Oversigt anlægsaktiv'!J790</f>
        <v>Q Exactive HF (2)</v>
      </c>
      <c r="K790" t="str">
        <f>'Oversigt anlægsaktiv'!K790</f>
        <v>05192L</v>
      </c>
      <c r="L790" s="312">
        <f>'Oversigt anlægsaktiv'!L790</f>
        <v>42430</v>
      </c>
      <c r="M790" s="56">
        <f>'Oversigt anlægsaktiv'!M790</f>
        <v>3150000</v>
      </c>
      <c r="N790" s="56">
        <f>'Oversigt anlægsaktiv'!N790</f>
        <v>0</v>
      </c>
      <c r="O790" s="322" t="str">
        <f t="shared" si="36"/>
        <v>54492</v>
      </c>
      <c r="P790" s="322">
        <f t="shared" si="37"/>
        <v>1</v>
      </c>
      <c r="Q790" s="337" t="str">
        <f t="shared" si="38"/>
        <v>7</v>
      </c>
    </row>
    <row r="791" spans="1:17" x14ac:dyDescent="0.35">
      <c r="A791" s="320" t="str">
        <f>'Oversigt anlægsaktiv'!A791</f>
        <v>54493</v>
      </c>
      <c r="B791" t="str">
        <f>'Oversigt anlægsaktiv'!B791</f>
        <v>TOC analyseapparatur</v>
      </c>
      <c r="C791" t="str">
        <f>'Oversigt anlægsaktiv'!C791</f>
        <v>73522</v>
      </c>
      <c r="D791" t="str">
        <f>'Oversigt anlægsaktiv'!D791</f>
        <v>Birthe Christensen</v>
      </c>
      <c r="E791" t="str">
        <f>'Oversigt anlægsaktiv'!E791</f>
        <v>5 ÅR</v>
      </c>
      <c r="F791" t="str">
        <f>'Oversigt anlægsaktiv'!F791</f>
        <v>30605 Økologi</v>
      </c>
      <c r="G791" t="str">
        <f>'Oversigt anlægsaktiv'!G791</f>
        <v>Campusvej 55, 5230 Odense M</v>
      </c>
      <c r="H791" t="str">
        <f>'Oversigt anlægsaktiv'!H791</f>
        <v>V10-411-1</v>
      </c>
      <c r="I791" t="str">
        <f>'Oversigt anlægsaktiv'!I791</f>
        <v>Shimadzu</v>
      </c>
      <c r="J791" t="str">
        <f>'Oversigt anlægsaktiv'!J791</f>
        <v>H54425300511AE</v>
      </c>
      <c r="K791" t="str">
        <f>'Oversigt anlægsaktiv'!K791</f>
        <v>H54425300511AE</v>
      </c>
      <c r="L791" s="312">
        <f>'Oversigt anlægsaktiv'!L791</f>
        <v>42375</v>
      </c>
      <c r="M791" s="56">
        <f>'Oversigt anlægsaktiv'!M791</f>
        <v>277639.2</v>
      </c>
      <c r="N791" s="56">
        <f>'Oversigt anlægsaktiv'!N791</f>
        <v>0</v>
      </c>
      <c r="O791" s="322" t="str">
        <f t="shared" si="36"/>
        <v>54493</v>
      </c>
      <c r="P791" s="322">
        <f t="shared" si="37"/>
        <v>1</v>
      </c>
      <c r="Q791" s="337" t="str">
        <f t="shared" si="38"/>
        <v>5</v>
      </c>
    </row>
    <row r="792" spans="1:17" x14ac:dyDescent="0.35">
      <c r="A792" s="320" t="str">
        <f>'Oversigt anlægsaktiv'!A792</f>
        <v>54496</v>
      </c>
      <c r="B792" t="str">
        <f>'Oversigt anlægsaktiv'!B792</f>
        <v>Mobil robot platform og batteripakke med lader</v>
      </c>
      <c r="C792" t="str">
        <f>'Oversigt anlægsaktiv'!C792</f>
        <v>74136</v>
      </c>
      <c r="D792" t="str">
        <f>'Oversigt anlægsaktiv'!D792</f>
        <v>Karina T. Therkildsen</v>
      </c>
      <c r="E792" t="str">
        <f>'Oversigt anlægsaktiv'!E792</f>
        <v>5 ÅR</v>
      </c>
      <c r="F792" t="str">
        <f>'Oversigt anlægsaktiv'!F792</f>
        <v>41003 SDU Robotics</v>
      </c>
      <c r="G792" t="str">
        <f>'Oversigt anlægsaktiv'!G792</f>
        <v>Campusvej 55, 5230 Odense M</v>
      </c>
      <c r="H792" t="str">
        <f>'Oversigt anlægsaktiv'!H792</f>
        <v>Ø40-512a-0</v>
      </c>
      <c r="I792" t="str">
        <f>'Oversigt anlægsaktiv'!I792</f>
        <v>Mobile Industrial Robots ApS</v>
      </c>
      <c r="J792" t="str">
        <f>'Oversigt anlægsaktiv'!J792</f>
        <v>MiR100</v>
      </c>
      <c r="K792" t="str">
        <f>'Oversigt anlægsaktiv'!K792</f>
        <v>-</v>
      </c>
      <c r="L792" s="312">
        <f>'Oversigt anlægsaktiv'!L792</f>
        <v>42468</v>
      </c>
      <c r="M792" s="56">
        <f>'Oversigt anlægsaktiv'!M792</f>
        <v>155160</v>
      </c>
      <c r="N792" s="56">
        <f>'Oversigt anlægsaktiv'!N792</f>
        <v>0</v>
      </c>
      <c r="O792" s="322" t="str">
        <f t="shared" si="36"/>
        <v>54496</v>
      </c>
      <c r="P792" s="322">
        <f t="shared" si="37"/>
        <v>1</v>
      </c>
      <c r="Q792" s="337" t="str">
        <f t="shared" si="38"/>
        <v>5</v>
      </c>
    </row>
    <row r="793" spans="1:17" x14ac:dyDescent="0.35">
      <c r="A793" s="320" t="str">
        <f>'Oversigt anlægsaktiv'!A793</f>
        <v>54497</v>
      </c>
      <c r="B793" t="str">
        <f>'Oversigt anlægsaktiv'!B793</f>
        <v>Elektroniske AC DC belastninger</v>
      </c>
      <c r="C793" t="str">
        <f>'Oversigt anlægsaktiv'!C793</f>
        <v>-</v>
      </c>
      <c r="D793" t="str">
        <f>'Oversigt anlægsaktiv'!D793</f>
        <v>Wai Keung Mo</v>
      </c>
      <c r="E793" t="str">
        <f>'Oversigt anlægsaktiv'!E793</f>
        <v>5 ÅR</v>
      </c>
      <c r="F793" t="str">
        <f>'Oversigt anlægsaktiv'!F793</f>
        <v>45003 SDU Center for Industriel Elektronik (CIE)</v>
      </c>
      <c r="G793" t="str">
        <f>'Oversigt anlægsaktiv'!G793</f>
        <v>Alsion 2, 6400 Sønderborg</v>
      </c>
      <c r="H793" t="str">
        <f>'Oversigt anlægsaktiv'!H793</f>
        <v>CIE Lab 4-02 CAP-SG /CIE 2-01</v>
      </c>
      <c r="I793" t="str">
        <f>'Oversigt anlægsaktiv'!I793</f>
        <v>Chroma</v>
      </c>
      <c r="J793" t="str">
        <f>'Oversigt anlægsaktiv'!J793</f>
        <v>63804 x3</v>
      </c>
      <c r="K793" t="str">
        <f>'Oversigt anlægsaktiv'!K793</f>
        <v>638040001587 og 79 og 91 tilsidst</v>
      </c>
      <c r="L793" s="312">
        <f>'Oversigt anlægsaktiv'!L793</f>
        <v>42401</v>
      </c>
      <c r="M793" s="56">
        <f>'Oversigt anlægsaktiv'!M793</f>
        <v>260844</v>
      </c>
      <c r="N793" s="56">
        <f>'Oversigt anlægsaktiv'!N793</f>
        <v>0</v>
      </c>
      <c r="O793" s="322" t="str">
        <f t="shared" si="36"/>
        <v>54497</v>
      </c>
      <c r="P793" s="322">
        <f t="shared" si="37"/>
        <v>0</v>
      </c>
      <c r="Q793" s="337" t="str">
        <f t="shared" si="38"/>
        <v>5</v>
      </c>
    </row>
    <row r="794" spans="1:17" x14ac:dyDescent="0.35">
      <c r="A794" s="320" t="str">
        <f>'Oversigt anlægsaktiv'!A794</f>
        <v>54499</v>
      </c>
      <c r="B794" t="str">
        <f>'Oversigt anlægsaktiv'!B794</f>
        <v>Indretning af laboratorium</v>
      </c>
      <c r="C794" t="str">
        <f>'Oversigt anlægsaktiv'!C794</f>
        <v>-</v>
      </c>
      <c r="D794" t="str">
        <f>'Oversigt anlægsaktiv'!D794</f>
        <v>Thomas Kromann Jacobsen</v>
      </c>
      <c r="E794" t="str">
        <f>'Oversigt anlægsaktiv'!E794</f>
        <v>10 ÅR</v>
      </c>
      <c r="F794" t="str">
        <f>'Oversigt anlægsaktiv'!F794</f>
        <v>87000 Fælles husleje</v>
      </c>
      <c r="G794" t="str">
        <f>'Oversigt anlægsaktiv'!G794</f>
        <v>Alsion 2, 6400 Sønderborg</v>
      </c>
      <c r="H794" t="str">
        <f>'Oversigt anlægsaktiv'!H794</f>
        <v>Indretning af laboratorium</v>
      </c>
      <c r="I794" t="str">
        <f>'Oversigt anlægsaktiv'!I794</f>
        <v>-</v>
      </c>
      <c r="J794" t="str">
        <f>'Oversigt anlægsaktiv'!J794</f>
        <v>-</v>
      </c>
      <c r="K794" t="str">
        <f>'Oversigt anlægsaktiv'!K794</f>
        <v>-</v>
      </c>
      <c r="L794" s="312">
        <f>'Oversigt anlægsaktiv'!L794</f>
        <v>42522</v>
      </c>
      <c r="M794" s="56">
        <f>'Oversigt anlægsaktiv'!M794</f>
        <v>2458273.83</v>
      </c>
      <c r="N794" s="56">
        <f>'Oversigt anlægsaktiv'!N794</f>
        <v>40971.180000000168</v>
      </c>
      <c r="O794" s="322" t="str">
        <f t="shared" si="36"/>
        <v>54499</v>
      </c>
      <c r="P794" s="322">
        <f t="shared" si="37"/>
        <v>0</v>
      </c>
      <c r="Q794" s="337" t="str">
        <f t="shared" si="38"/>
        <v>10</v>
      </c>
    </row>
    <row r="795" spans="1:17" x14ac:dyDescent="0.35">
      <c r="A795" s="320" t="str">
        <f>'Oversigt anlægsaktiv'!A795</f>
        <v>54500</v>
      </c>
      <c r="B795" t="str">
        <f>'Oversigt anlægsaktiv'!B795</f>
        <v>Laser ND-YAG 10W, fx pumpelaser til kontinuert Ti:safir laser.</v>
      </c>
      <c r="C795" t="str">
        <f>'Oversigt anlægsaktiv'!C795</f>
        <v>-</v>
      </c>
      <c r="D795" t="str">
        <f>'Oversigt anlægsaktiv'!D795</f>
        <v>Fei Ding</v>
      </c>
      <c r="E795" t="str">
        <f>'Oversigt anlægsaktiv'!E795</f>
        <v>5 ÅR</v>
      </c>
      <c r="F795" t="str">
        <f>'Oversigt anlægsaktiv'!F795</f>
        <v>44004 SDU Nano Optics</v>
      </c>
      <c r="G795" t="str">
        <f>'Oversigt anlægsaktiv'!G795</f>
        <v>Campusvej 55, 5230 Odense M</v>
      </c>
      <c r="H795" t="str">
        <f>'Oversigt anlægsaktiv'!H795</f>
        <v>Ø27-600-1</v>
      </c>
      <c r="I795" t="str">
        <f>'Oversigt anlægsaktiv'!I795</f>
        <v>Spectra Physics</v>
      </c>
      <c r="J795" t="str">
        <f>'Oversigt anlægsaktiv'!J795</f>
        <v>Millennia eV10S</v>
      </c>
      <c r="K795" t="str">
        <f>'Oversigt anlægsaktiv'!K795</f>
        <v>10288</v>
      </c>
      <c r="L795" s="312">
        <f>'Oversigt anlægsaktiv'!L795</f>
        <v>42473</v>
      </c>
      <c r="M795" s="56">
        <f>'Oversigt anlægsaktiv'!M795</f>
        <v>342085.98</v>
      </c>
      <c r="N795" s="56">
        <f>'Oversigt anlægsaktiv'!N795</f>
        <v>0</v>
      </c>
      <c r="O795" s="322" t="str">
        <f t="shared" si="36"/>
        <v>54500</v>
      </c>
      <c r="P795" s="322">
        <f t="shared" si="37"/>
        <v>0</v>
      </c>
      <c r="Q795" s="337" t="str">
        <f t="shared" si="38"/>
        <v>5</v>
      </c>
    </row>
    <row r="796" spans="1:17" x14ac:dyDescent="0.35">
      <c r="A796" s="320" t="str">
        <f>'Oversigt anlægsaktiv'!A796</f>
        <v>54503</v>
      </c>
      <c r="B796" t="str">
        <f>'Oversigt anlægsaktiv'!B796</f>
        <v>Robot arm og styreenhed</v>
      </c>
      <c r="C796" t="str">
        <f>'Oversigt anlægsaktiv'!C796</f>
        <v>74136</v>
      </c>
      <c r="D796" t="str">
        <f>'Oversigt anlægsaktiv'!D796</f>
        <v>Karina T. Therkildsen</v>
      </c>
      <c r="E796" t="str">
        <f>'Oversigt anlægsaktiv'!E796</f>
        <v>5 ÅR</v>
      </c>
      <c r="F796" t="str">
        <f>'Oversigt anlægsaktiv'!F796</f>
        <v>41003 SDU Robotics</v>
      </c>
      <c r="G796" t="str">
        <f>'Oversigt anlægsaktiv'!G796</f>
        <v>Campusvej 55, 5230 Odense M</v>
      </c>
      <c r="H796" t="str">
        <f>'Oversigt anlægsaktiv'!H796</f>
        <v>Ø40-512a-0</v>
      </c>
      <c r="I796" t="str">
        <f>'Oversigt anlægsaktiv'!I796</f>
        <v>Universal Robots</v>
      </c>
      <c r="J796" t="str">
        <f>'Oversigt anlægsaktiv'!J796</f>
        <v>UR10</v>
      </c>
      <c r="K796" t="str">
        <f>'Oversigt anlægsaktiv'!K796</f>
        <v>2016302103</v>
      </c>
      <c r="L796" s="312">
        <f>'Oversigt anlægsaktiv'!L796</f>
        <v>42486</v>
      </c>
      <c r="M796" s="56">
        <f>'Oversigt anlægsaktiv'!M796</f>
        <v>163900</v>
      </c>
      <c r="N796" s="56">
        <f>'Oversigt anlægsaktiv'!N796</f>
        <v>0</v>
      </c>
      <c r="O796" s="322" t="str">
        <f t="shared" si="36"/>
        <v>54503</v>
      </c>
      <c r="P796" s="322">
        <f t="shared" si="37"/>
        <v>1</v>
      </c>
      <c r="Q796" s="337" t="str">
        <f t="shared" si="38"/>
        <v>5</v>
      </c>
    </row>
    <row r="797" spans="1:17" x14ac:dyDescent="0.35">
      <c r="A797" s="320" t="str">
        <f>'Oversigt anlægsaktiv'!A797</f>
        <v>54504</v>
      </c>
      <c r="B797" t="str">
        <f>'Oversigt anlægsaktiv'!B797</f>
        <v>Software til Visitkortløsning</v>
      </c>
      <c r="C797" t="str">
        <f>'Oversigt anlægsaktiv'!C797</f>
        <v>-</v>
      </c>
      <c r="D797" t="str">
        <f>'Oversigt anlægsaktiv'!D797</f>
        <v>Jørgen Kristian Minet</v>
      </c>
      <c r="E797" t="str">
        <f>'Oversigt anlægsaktiv'!E797</f>
        <v>5 ÅR</v>
      </c>
      <c r="F797" t="str">
        <f>'Oversigt anlægsaktiv'!F797</f>
        <v>93003 Operations</v>
      </c>
      <c r="G797" t="str">
        <f>'Oversigt anlægsaktiv'!G797</f>
        <v>Campusvej 55, 5230 Odense M</v>
      </c>
      <c r="H797" t="str">
        <f>'Oversigt anlægsaktiv'!H797</f>
        <v>Datacentret serverrum syd</v>
      </c>
      <c r="I797" t="str">
        <f>'Oversigt anlægsaktiv'!I797</f>
        <v>Impleo</v>
      </c>
      <c r="J797" t="str">
        <f>'Oversigt anlægsaktiv'!J797</f>
        <v>-</v>
      </c>
      <c r="K797" t="str">
        <f>'Oversigt anlægsaktiv'!K797</f>
        <v>-</v>
      </c>
      <c r="L797" s="312">
        <f>'Oversigt anlægsaktiv'!L797</f>
        <v>42520</v>
      </c>
      <c r="M797" s="56">
        <f>'Oversigt anlægsaktiv'!M797</f>
        <v>135000</v>
      </c>
      <c r="N797" s="56">
        <f>'Oversigt anlægsaktiv'!N797</f>
        <v>0</v>
      </c>
      <c r="O797" s="322" t="str">
        <f t="shared" si="36"/>
        <v>54504</v>
      </c>
      <c r="P797" s="322">
        <f t="shared" si="37"/>
        <v>0</v>
      </c>
      <c r="Q797" s="337" t="str">
        <f t="shared" si="38"/>
        <v>5</v>
      </c>
    </row>
    <row r="798" spans="1:17" x14ac:dyDescent="0.35">
      <c r="A798" s="320" t="str">
        <f>'Oversigt anlægsaktiv'!A798</f>
        <v>54505</v>
      </c>
      <c r="B798" t="str">
        <f>'Oversigt anlægsaktiv'!B798</f>
        <v>Massespektometer</v>
      </c>
      <c r="C798" t="str">
        <f>'Oversigt anlægsaktiv'!C798</f>
        <v>13761</v>
      </c>
      <c r="D798" t="str">
        <f>'Oversigt anlægsaktiv'!D798</f>
        <v>Ole Nørregaard Jensen</v>
      </c>
      <c r="E798" t="str">
        <f>'Oversigt anlægsaktiv'!E798</f>
        <v>7 ÅR</v>
      </c>
      <c r="F798" t="str">
        <f>'Oversigt anlægsaktiv'!F798</f>
        <v>31000 Institut for Biokemi og Molekylær Biologi</v>
      </c>
      <c r="G798" t="str">
        <f>'Oversigt anlægsaktiv'!G798</f>
        <v>Campusvej 55, 5230 Odense M</v>
      </c>
      <c r="H798" t="str">
        <f>'Oversigt anlægsaktiv'!H798</f>
        <v>PRG</v>
      </c>
      <c r="I798" t="str">
        <f>'Oversigt anlægsaktiv'!I798</f>
        <v>Thermo</v>
      </c>
      <c r="J798" t="str">
        <f>'Oversigt anlægsaktiv'!J798</f>
        <v>Qexactive HF (3)</v>
      </c>
      <c r="K798" t="str">
        <f>'Oversigt anlægsaktiv'!K798</f>
        <v>SN 05194L</v>
      </c>
      <c r="L798" s="312">
        <f>'Oversigt anlægsaktiv'!L798</f>
        <v>42432</v>
      </c>
      <c r="M798" s="56">
        <f>'Oversigt anlægsaktiv'!M798</f>
        <v>3800000</v>
      </c>
      <c r="N798" s="56">
        <f>'Oversigt anlægsaktiv'!N798</f>
        <v>0</v>
      </c>
      <c r="O798" s="322" t="str">
        <f t="shared" si="36"/>
        <v>54505</v>
      </c>
      <c r="P798" s="322">
        <f t="shared" si="37"/>
        <v>1</v>
      </c>
      <c r="Q798" s="337" t="str">
        <f t="shared" si="38"/>
        <v>7</v>
      </c>
    </row>
    <row r="799" spans="1:17" x14ac:dyDescent="0.35">
      <c r="A799" s="320" t="str">
        <f>'Oversigt anlægsaktiv'!A799</f>
        <v>54508</v>
      </c>
      <c r="B799" t="str">
        <f>'Oversigt anlægsaktiv'!B799</f>
        <v>Indretning af rum til HPC fase 2</v>
      </c>
      <c r="C799" t="str">
        <f>'Oversigt anlægsaktiv'!C799</f>
        <v>-</v>
      </c>
      <c r="D799" t="str">
        <f>'Oversigt anlægsaktiv'!D799</f>
        <v>Jørgen Kristian Minet</v>
      </c>
      <c r="E799" t="str">
        <f>'Oversigt anlægsaktiv'!E799</f>
        <v>10 ÅR</v>
      </c>
      <c r="F799" t="str">
        <f>'Oversigt anlægsaktiv'!F799</f>
        <v>93000 SDU IT</v>
      </c>
      <c r="G799" t="str">
        <f>'Oversigt anlægsaktiv'!G799</f>
        <v>Campusvej 55, 5230 Odense M</v>
      </c>
      <c r="H799" t="str">
        <f>'Oversigt anlægsaktiv'!H799</f>
        <v>Kælder under IT-service sekret</v>
      </c>
      <c r="I799" t="str">
        <f>'Oversigt anlægsaktiv'!I799</f>
        <v>Flere</v>
      </c>
      <c r="J799" t="str">
        <f>'Oversigt anlægsaktiv'!J799</f>
        <v>Flere</v>
      </c>
      <c r="K799" t="str">
        <f>'Oversigt anlægsaktiv'!K799</f>
        <v>Flere</v>
      </c>
      <c r="L799" s="312">
        <f>'Oversigt anlægsaktiv'!L799</f>
        <v>42505</v>
      </c>
      <c r="M799" s="56">
        <f>'Oversigt anlægsaktiv'!M799</f>
        <v>3503894.6</v>
      </c>
      <c r="N799" s="56">
        <f>'Oversigt anlægsaktiv'!N799</f>
        <v>29199.160000000149</v>
      </c>
      <c r="O799" s="322" t="str">
        <f t="shared" si="36"/>
        <v>54508</v>
      </c>
      <c r="P799" s="322">
        <f t="shared" si="37"/>
        <v>0</v>
      </c>
      <c r="Q799" s="337" t="str">
        <f t="shared" si="38"/>
        <v>10</v>
      </c>
    </row>
    <row r="800" spans="1:17" x14ac:dyDescent="0.35">
      <c r="A800" s="320" t="str">
        <f>'Oversigt anlægsaktiv'!A800</f>
        <v>54511</v>
      </c>
      <c r="B800" t="str">
        <f>'Oversigt anlægsaktiv'!B800</f>
        <v>Cyrostat</v>
      </c>
      <c r="C800" t="str">
        <f>'Oversigt anlægsaktiv'!C800</f>
        <v>23492</v>
      </c>
      <c r="D800" t="str">
        <f>'Oversigt anlægsaktiv'!D800</f>
        <v>Christine Joy Mckenzie</v>
      </c>
      <c r="E800" t="str">
        <f>'Oversigt anlægsaktiv'!E800</f>
        <v>5 ÅR</v>
      </c>
      <c r="F800" t="str">
        <f>'Oversigt anlægsaktiv'!F800</f>
        <v>30500 Institut for Fysik, Kemi og Farmaci</v>
      </c>
      <c r="G800" t="str">
        <f>'Oversigt anlægsaktiv'!G800</f>
        <v>Campusvej 55, 5230 Odense M</v>
      </c>
      <c r="H800" t="str">
        <f>'Oversigt anlægsaktiv'!H800</f>
        <v>Ø11-504-1</v>
      </c>
      <c r="I800" t="str">
        <f>'Oversigt anlægsaktiv'!I800</f>
        <v>Unisoku</v>
      </c>
      <c r="J800" t="str">
        <f>'Oversigt anlægsaktiv'!J800</f>
        <v>Unispeks</v>
      </c>
      <c r="K800" t="str">
        <f>'Oversigt anlægsaktiv'!K800</f>
        <v>-</v>
      </c>
      <c r="L800" s="312">
        <f>'Oversigt anlægsaktiv'!L800</f>
        <v>42444</v>
      </c>
      <c r="M800" s="56">
        <f>'Oversigt anlægsaktiv'!M800</f>
        <v>111131.61</v>
      </c>
      <c r="N800" s="56">
        <f>'Oversigt anlægsaktiv'!N800</f>
        <v>0</v>
      </c>
      <c r="O800" s="322" t="str">
        <f t="shared" si="36"/>
        <v>54511</v>
      </c>
      <c r="P800" s="322">
        <f t="shared" si="37"/>
        <v>1</v>
      </c>
      <c r="Q800" s="337" t="str">
        <f t="shared" si="38"/>
        <v>5</v>
      </c>
    </row>
    <row r="801" spans="1:17" x14ac:dyDescent="0.35">
      <c r="A801" s="320" t="str">
        <f>'Oversigt anlægsaktiv'!A801</f>
        <v>54518</v>
      </c>
      <c r="B801" t="str">
        <f>'Oversigt anlægsaktiv'!B801</f>
        <v>HPLC</v>
      </c>
      <c r="C801" t="str">
        <f>'Oversigt anlægsaktiv'!C801</f>
        <v>13761</v>
      </c>
      <c r="D801" t="str">
        <f>'Oversigt anlægsaktiv'!D801</f>
        <v>Ole Nørregaard Jensen</v>
      </c>
      <c r="E801" t="str">
        <f>'Oversigt anlægsaktiv'!E801</f>
        <v>7 ÅR</v>
      </c>
      <c r="F801" t="str">
        <f>'Oversigt anlægsaktiv'!F801</f>
        <v>31000 Institut for Biokemi og Molekylær Biologi</v>
      </c>
      <c r="G801" t="str">
        <f>'Oversigt anlægsaktiv'!G801</f>
        <v>Campusvej 55, 5230 Odense M</v>
      </c>
      <c r="H801" t="str">
        <f>'Oversigt anlægsaktiv'!H801</f>
        <v>PRG</v>
      </c>
      <c r="I801" t="str">
        <f>'Oversigt anlægsaktiv'!I801</f>
        <v>Thermo</v>
      </c>
      <c r="J801" t="str">
        <f>'Oversigt anlægsaktiv'!J801</f>
        <v>Dionex C (2D)</v>
      </c>
      <c r="K801" t="str">
        <f>'Oversigt anlægsaktiv'!K801</f>
        <v>5035.9245/5041.0020/5041.0030/5825.</v>
      </c>
      <c r="L801" s="312">
        <f>'Oversigt anlægsaktiv'!L801</f>
        <v>42430</v>
      </c>
      <c r="M801" s="56">
        <f>'Oversigt anlægsaktiv'!M801</f>
        <v>250000</v>
      </c>
      <c r="N801" s="56">
        <f>'Oversigt anlægsaktiv'!N801</f>
        <v>0</v>
      </c>
      <c r="O801" s="322" t="str">
        <f t="shared" si="36"/>
        <v>54518</v>
      </c>
      <c r="P801" s="322">
        <f t="shared" si="37"/>
        <v>1</v>
      </c>
      <c r="Q801" s="337" t="str">
        <f t="shared" si="38"/>
        <v>7</v>
      </c>
    </row>
    <row r="802" spans="1:17" x14ac:dyDescent="0.35">
      <c r="A802" s="320" t="str">
        <f>'Oversigt anlægsaktiv'!A802</f>
        <v>54521</v>
      </c>
      <c r="B802" t="str">
        <f>'Oversigt anlægsaktiv'!B802</f>
        <v>Spektrofotometer</v>
      </c>
      <c r="C802" t="str">
        <f>'Oversigt anlægsaktiv'!C802</f>
        <v>74867</v>
      </c>
      <c r="D802" t="str">
        <f>'Oversigt anlægsaktiv'!D802</f>
        <v>Morten Madsen</v>
      </c>
      <c r="E802" t="str">
        <f>'Oversigt anlægsaktiv'!E802</f>
        <v>5 ÅR</v>
      </c>
      <c r="F802" t="str">
        <f>'Oversigt anlægsaktiv'!F802</f>
        <v>44002 SDU NanoSyd</v>
      </c>
      <c r="G802" t="str">
        <f>'Oversigt anlægsaktiv'!G802</f>
        <v>Alsion 2, 6400 Sønderborg</v>
      </c>
      <c r="H802" t="str">
        <f>'Oversigt anlægsaktiv'!H802</f>
        <v>A3 16 OPTIKLAB</v>
      </c>
      <c r="I802" t="str">
        <f>'Oversigt anlægsaktiv'!I802</f>
        <v>Shimadzu</v>
      </c>
      <c r="J802" t="str">
        <f>'Oversigt anlægsaktiv'!J802</f>
        <v>UV-2700</v>
      </c>
      <c r="K802" t="str">
        <f>'Oversigt anlægsaktiv'!K802</f>
        <v>A116753</v>
      </c>
      <c r="L802" s="312">
        <f>'Oversigt anlægsaktiv'!L802</f>
        <v>42521</v>
      </c>
      <c r="M802" s="56">
        <f>'Oversigt anlægsaktiv'!M802</f>
        <v>122424</v>
      </c>
      <c r="N802" s="56">
        <f>'Oversigt anlægsaktiv'!N802</f>
        <v>0</v>
      </c>
      <c r="O802" s="322" t="str">
        <f t="shared" si="36"/>
        <v>54521</v>
      </c>
      <c r="P802" s="322">
        <f t="shared" si="37"/>
        <v>1</v>
      </c>
      <c r="Q802" s="337" t="str">
        <f t="shared" si="38"/>
        <v>5</v>
      </c>
    </row>
    <row r="803" spans="1:17" x14ac:dyDescent="0.35">
      <c r="A803" s="320" t="str">
        <f>'Oversigt anlægsaktiv'!A803</f>
        <v>54522</v>
      </c>
      <c r="B803" t="str">
        <f>'Oversigt anlægsaktiv'!B803</f>
        <v>Robot</v>
      </c>
      <c r="C803" t="str">
        <f>'Oversigt anlægsaktiv'!C803</f>
        <v>3454294</v>
      </c>
      <c r="D803" t="str">
        <f>'Oversigt anlægsaktiv'!D803</f>
        <v>Karina T. Therkildsen</v>
      </c>
      <c r="E803" t="str">
        <f>'Oversigt anlægsaktiv'!E803</f>
        <v>5 ÅR</v>
      </c>
      <c r="F803" t="str">
        <f>'Oversigt anlægsaktiv'!F803</f>
        <v>41003 SDU Robotics</v>
      </c>
      <c r="G803" t="str">
        <f>'Oversigt anlægsaktiv'!G803</f>
        <v>Campusvej 55, 5230 Odense M</v>
      </c>
      <c r="H803" t="str">
        <f>'Oversigt anlægsaktiv'!H803</f>
        <v>Ø26-605-1</v>
      </c>
      <c r="I803" t="str">
        <f>'Oversigt anlægsaktiv'!I803</f>
        <v>KUKA Nordic AB</v>
      </c>
      <c r="J803" t="str">
        <f>'Oversigt anlægsaktiv'!J803</f>
        <v>LBR ilwa 7 R800</v>
      </c>
      <c r="K803" t="str">
        <f>'Oversigt anlægsaktiv'!K803</f>
        <v>981993</v>
      </c>
      <c r="L803" s="312">
        <f>'Oversigt anlægsaktiv'!L803</f>
        <v>42538</v>
      </c>
      <c r="M803" s="56">
        <f>'Oversigt anlægsaktiv'!M803</f>
        <v>458529.55</v>
      </c>
      <c r="N803" s="56">
        <f>'Oversigt anlægsaktiv'!N803</f>
        <v>0</v>
      </c>
      <c r="O803" s="322" t="str">
        <f t="shared" si="36"/>
        <v>54522</v>
      </c>
      <c r="P803" s="322">
        <f t="shared" si="37"/>
        <v>1</v>
      </c>
      <c r="Q803" s="337" t="str">
        <f t="shared" si="38"/>
        <v>5</v>
      </c>
    </row>
    <row r="804" spans="1:17" x14ac:dyDescent="0.35">
      <c r="A804" s="320" t="str">
        <f>'Oversigt anlægsaktiv'!A804</f>
        <v>54525</v>
      </c>
      <c r="B804" t="str">
        <f>'Oversigt anlægsaktiv'!B804</f>
        <v>Hangar til Droneforsøg, administration m.v</v>
      </c>
      <c r="C804" t="str">
        <f>'Oversigt anlægsaktiv'!C804</f>
        <v>-</v>
      </c>
      <c r="D804" t="str">
        <f>'Oversigt anlægsaktiv'!D804</f>
        <v>Thomas Kromann Jacobsen</v>
      </c>
      <c r="E804" t="str">
        <f>'Oversigt anlægsaktiv'!E804</f>
        <v>50 ÅR</v>
      </c>
      <c r="F804" t="str">
        <f>'Oversigt anlægsaktiv'!F804</f>
        <v>87000 Fælles husleje</v>
      </c>
      <c r="G804" t="str">
        <f>'Oversigt anlægsaktiv'!G804</f>
        <v>Beldringevej 252, 5270 Odense N</v>
      </c>
      <c r="H804" t="str">
        <f>'Oversigt anlægsaktiv'!H804</f>
        <v>Hele bygningen</v>
      </c>
      <c r="I804" t="str">
        <f>'Oversigt anlægsaktiv'!I804</f>
        <v>-</v>
      </c>
      <c r="J804" t="str">
        <f>'Oversigt anlægsaktiv'!J804</f>
        <v>-</v>
      </c>
      <c r="K804" t="str">
        <f>'Oversigt anlægsaktiv'!K804</f>
        <v>-</v>
      </c>
      <c r="L804" s="312">
        <f>'Oversigt anlægsaktiv'!L804</f>
        <v>42644</v>
      </c>
      <c r="M804" s="56">
        <f>'Oversigt anlægsaktiv'!M804</f>
        <v>5400000</v>
      </c>
      <c r="N804" s="56">
        <f>'Oversigt anlægsaktiv'!N804</f>
        <v>4374000</v>
      </c>
      <c r="O804" s="322" t="str">
        <f t="shared" si="36"/>
        <v>54525</v>
      </c>
      <c r="P804" s="322">
        <f t="shared" si="37"/>
        <v>0</v>
      </c>
      <c r="Q804" s="337" t="str">
        <f t="shared" si="38"/>
        <v>50</v>
      </c>
    </row>
    <row r="805" spans="1:17" x14ac:dyDescent="0.35">
      <c r="A805" s="320" t="str">
        <f>'Oversigt anlægsaktiv'!A805</f>
        <v>54527</v>
      </c>
      <c r="B805" t="str">
        <f>'Oversigt anlægsaktiv'!B805</f>
        <v>Kviksølv analysator</v>
      </c>
      <c r="C805" t="str">
        <f>'Oversigt anlægsaktiv'!C805</f>
        <v>-</v>
      </c>
      <c r="D805" t="str">
        <f>'Oversigt anlægsaktiv'!D805</f>
        <v>Bente Frost Holbech</v>
      </c>
      <c r="E805" t="str">
        <f>'Oversigt anlægsaktiv'!E805</f>
        <v>5 ÅR</v>
      </c>
      <c r="F805" t="str">
        <f>'Oversigt anlægsaktiv'!F805</f>
        <v>30606 Økotoksikologi</v>
      </c>
      <c r="G805" t="str">
        <f>'Oversigt anlægsaktiv'!G805</f>
        <v>Campusvej 55, 5230 Odense M</v>
      </c>
      <c r="H805" t="str">
        <f>'Oversigt anlægsaktiv'!H805</f>
        <v>V16-510a-1</v>
      </c>
      <c r="I805" t="str">
        <f>'Oversigt anlægsaktiv'!I805</f>
        <v>Brooks Rand Instruments</v>
      </c>
      <c r="J805" t="str">
        <f>'Oversigt anlægsaktiv'!J805</f>
        <v>EPA 1630</v>
      </c>
      <c r="K805" t="str">
        <f>'Oversigt anlægsaktiv'!K805</f>
        <v>11625801/21626601/61627101</v>
      </c>
      <c r="L805" s="312">
        <f>'Oversigt anlægsaktiv'!L805</f>
        <v>42661</v>
      </c>
      <c r="M805" s="56">
        <f>'Oversigt anlægsaktiv'!M805</f>
        <v>210632.77</v>
      </c>
      <c r="N805" s="56">
        <f>'Oversigt anlægsaktiv'!N805</f>
        <v>0</v>
      </c>
      <c r="O805" s="322" t="str">
        <f t="shared" si="36"/>
        <v>54527</v>
      </c>
      <c r="P805" s="322">
        <f t="shared" si="37"/>
        <v>0</v>
      </c>
      <c r="Q805" s="337" t="str">
        <f t="shared" si="38"/>
        <v>5</v>
      </c>
    </row>
    <row r="806" spans="1:17" x14ac:dyDescent="0.35">
      <c r="A806" s="320" t="str">
        <f>'Oversigt anlægsaktiv'!A806</f>
        <v>54529</v>
      </c>
      <c r="B806" t="str">
        <f>'Oversigt anlægsaktiv'!B806</f>
        <v>Scintillationstæller</v>
      </c>
      <c r="C806" t="str">
        <f>'Oversigt anlægsaktiv'!C806</f>
        <v>-</v>
      </c>
      <c r="D806" t="str">
        <f>'Oversigt anlægsaktiv'!D806</f>
        <v>Carsten Nielsen</v>
      </c>
      <c r="E806" t="str">
        <f>'Oversigt anlægsaktiv'!E806</f>
        <v>7 ÅR</v>
      </c>
      <c r="F806" t="str">
        <f>'Oversigt anlægsaktiv'!F806</f>
        <v>30500 Institut for Fysik, Kemi og Farmaci</v>
      </c>
      <c r="G806" t="str">
        <f>'Oversigt anlægsaktiv'!G806</f>
        <v>Campusvej 55, 5230 Odense M</v>
      </c>
      <c r="H806" t="str">
        <f>'Oversigt anlægsaktiv'!H806</f>
        <v>Ø6-503-2</v>
      </c>
      <c r="I806" t="str">
        <f>'Oversigt anlægsaktiv'!I806</f>
        <v>Perkin Elmer</v>
      </c>
      <c r="J806" t="str">
        <f>'Oversigt anlægsaktiv'!J806</f>
        <v>TRI-CARB 4910TR</v>
      </c>
      <c r="K806" t="str">
        <f>'Oversigt anlægsaktiv'!K806</f>
        <v>SGL037160343</v>
      </c>
      <c r="L806" s="312">
        <f>'Oversigt anlægsaktiv'!L806</f>
        <v>42705</v>
      </c>
      <c r="M806" s="56">
        <f>'Oversigt anlægsaktiv'!M806</f>
        <v>329981.37</v>
      </c>
      <c r="N806" s="56">
        <f>'Oversigt anlægsaktiv'!N806</f>
        <v>0</v>
      </c>
      <c r="O806" s="322" t="str">
        <f t="shared" si="36"/>
        <v>54529</v>
      </c>
      <c r="P806" s="322">
        <f t="shared" si="37"/>
        <v>0</v>
      </c>
      <c r="Q806" s="337" t="str">
        <f t="shared" si="38"/>
        <v>7</v>
      </c>
    </row>
    <row r="807" spans="1:17" x14ac:dyDescent="0.35">
      <c r="A807" s="320" t="str">
        <f>'Oversigt anlægsaktiv'!A807</f>
        <v>54530</v>
      </c>
      <c r="B807" t="str">
        <f>'Oversigt anlægsaktiv'!B807</f>
        <v>LC-MS/MS (Iris)</v>
      </c>
      <c r="C807" t="str">
        <f>'Oversigt anlægsaktiv'!C807</f>
        <v>-</v>
      </c>
      <c r="D807" t="str">
        <f>'Oversigt anlægsaktiv'!D807</f>
        <v>Martin Worm-Leonhard</v>
      </c>
      <c r="E807" t="str">
        <f>'Oversigt anlægsaktiv'!E807</f>
        <v>7 ÅR</v>
      </c>
      <c r="F807" t="str">
        <f>'Oversigt anlægsaktiv'!F807</f>
        <v>13900 Retsmedicinsk Institut</v>
      </c>
      <c r="G807" t="str">
        <f>'Oversigt anlægsaktiv'!G807</f>
        <v>Campusvej 55, 5230 Odense M</v>
      </c>
      <c r="H807" t="str">
        <f>'Oversigt anlægsaktiv'!H807</f>
        <v>V15-909a-0</v>
      </c>
      <c r="I807" t="str">
        <f>'Oversigt anlægsaktiv'!I807</f>
        <v>Thermo Scientific</v>
      </c>
      <c r="J807" t="str">
        <f>'Oversigt anlægsaktiv'!J807</f>
        <v>TSQ Endura</v>
      </c>
      <c r="K807" t="str">
        <f>'Oversigt anlægsaktiv'!K807</f>
        <v>TMQ-01-0333</v>
      </c>
      <c r="L807" s="312">
        <f>'Oversigt anlægsaktiv'!L807</f>
        <v>42522</v>
      </c>
      <c r="M807" s="56">
        <f>'Oversigt anlægsaktiv'!M807</f>
        <v>1400000</v>
      </c>
      <c r="N807" s="56">
        <f>'Oversigt anlægsaktiv'!N807</f>
        <v>0</v>
      </c>
      <c r="O807" s="322" t="str">
        <f t="shared" si="36"/>
        <v>54530</v>
      </c>
      <c r="P807" s="322">
        <f t="shared" si="37"/>
        <v>0</v>
      </c>
      <c r="Q807" s="337" t="str">
        <f t="shared" si="38"/>
        <v>7</v>
      </c>
    </row>
    <row r="808" spans="1:17" x14ac:dyDescent="0.35">
      <c r="A808" s="320" t="str">
        <f>'Oversigt anlægsaktiv'!A808</f>
        <v>54531</v>
      </c>
      <c r="B808" t="str">
        <f>'Oversigt anlægsaktiv'!B808</f>
        <v>Rulle-til-Rulle tryk anlæg</v>
      </c>
      <c r="C808" t="str">
        <f>'Oversigt anlægsaktiv'!C808</f>
        <v>74943</v>
      </c>
      <c r="D808" t="str">
        <f>'Oversigt anlægsaktiv'!D808</f>
        <v>Morten Madsen</v>
      </c>
      <c r="E808" t="str">
        <f>'Oversigt anlægsaktiv'!E808</f>
        <v>5 ÅR</v>
      </c>
      <c r="F808" t="str">
        <f>'Oversigt anlægsaktiv'!F808</f>
        <v>44002 SDU NanoSyd</v>
      </c>
      <c r="G808" t="str">
        <f>'Oversigt anlægsaktiv'!G808</f>
        <v>Alsion 2, 6400 Sønderborg</v>
      </c>
      <c r="H808" t="str">
        <f>'Oversigt anlægsaktiv'!H808</f>
        <v>A3-01 R2R lab</v>
      </c>
      <c r="I808" t="str">
        <f>'Oversigt anlægsaktiv'!I808</f>
        <v>-</v>
      </c>
      <c r="J808" t="str">
        <f>'Oversigt anlægsaktiv'!J808</f>
        <v>-</v>
      </c>
      <c r="K808" t="str">
        <f>'Oversigt anlægsaktiv'!K808</f>
        <v>Intet</v>
      </c>
      <c r="L808" s="312">
        <f>'Oversigt anlægsaktiv'!L808</f>
        <v>42583</v>
      </c>
      <c r="M808" s="56">
        <f>'Oversigt anlægsaktiv'!M808</f>
        <v>7907000</v>
      </c>
      <c r="N808" s="56">
        <f>'Oversigt anlægsaktiv'!N808</f>
        <v>0</v>
      </c>
      <c r="O808" s="322" t="str">
        <f t="shared" si="36"/>
        <v>54531</v>
      </c>
      <c r="P808" s="322">
        <f t="shared" si="37"/>
        <v>1</v>
      </c>
      <c r="Q808" s="337" t="str">
        <f t="shared" si="38"/>
        <v>5</v>
      </c>
    </row>
    <row r="809" spans="1:17" x14ac:dyDescent="0.35">
      <c r="A809" s="320" t="str">
        <f>'Oversigt anlægsaktiv'!A809</f>
        <v>54532</v>
      </c>
      <c r="B809" t="str">
        <f>'Oversigt anlægsaktiv'!B809</f>
        <v>Motor testbænk</v>
      </c>
      <c r="C809" t="str">
        <f>'Oversigt anlægsaktiv'!C809</f>
        <v>-</v>
      </c>
      <c r="D809" t="str">
        <f>'Oversigt anlægsaktiv'!D809</f>
        <v>Martin H. Thygesen</v>
      </c>
      <c r="E809" t="str">
        <f>'Oversigt anlægsaktiv'!E809</f>
        <v>5 ÅR</v>
      </c>
      <c r="F809" t="str">
        <f>'Oversigt anlægsaktiv'!F809</f>
        <v>45006 SDU Digital og højfrekvent elektronik</v>
      </c>
      <c r="G809" t="str">
        <f>'Oversigt anlægsaktiv'!G809</f>
        <v>Campusvej 55, 5230 Odense M</v>
      </c>
      <c r="H809" t="str">
        <f>'Oversigt anlægsaktiv'!H809</f>
        <v>Ø41-512a-0</v>
      </c>
      <c r="I809" t="str">
        <f>'Oversigt anlægsaktiv'!I809</f>
        <v>Ølgod elektro</v>
      </c>
      <c r="J809" t="str">
        <f>'Oversigt anlægsaktiv'!J809</f>
        <v>-</v>
      </c>
      <c r="K809" t="str">
        <f>'Oversigt anlægsaktiv'!K809</f>
        <v>sagsnummer 177139</v>
      </c>
      <c r="L809" s="312">
        <f>'Oversigt anlægsaktiv'!L809</f>
        <v>42655</v>
      </c>
      <c r="M809" s="56">
        <f>'Oversigt anlægsaktiv'!M809</f>
        <v>173280</v>
      </c>
      <c r="N809" s="56">
        <f>'Oversigt anlægsaktiv'!N809</f>
        <v>0</v>
      </c>
      <c r="O809" s="322" t="str">
        <f t="shared" si="36"/>
        <v>54532</v>
      </c>
      <c r="P809" s="322">
        <f t="shared" si="37"/>
        <v>0</v>
      </c>
      <c r="Q809" s="337" t="str">
        <f t="shared" si="38"/>
        <v>5</v>
      </c>
    </row>
    <row r="810" spans="1:17" x14ac:dyDescent="0.35">
      <c r="A810" s="320" t="str">
        <f>'Oversigt anlægsaktiv'!A810</f>
        <v>54533</v>
      </c>
      <c r="B810" t="str">
        <f>'Oversigt anlægsaktiv'!B810</f>
        <v>Mikroskop</v>
      </c>
      <c r="C810" t="str">
        <f>'Oversigt anlægsaktiv'!C810</f>
        <v>-</v>
      </c>
      <c r="D810" t="str">
        <f>'Oversigt anlægsaktiv'!D810</f>
        <v>Jesper Bergholdt Sørensen</v>
      </c>
      <c r="E810" t="str">
        <f>'Oversigt anlægsaktiv'!E810</f>
        <v>10 ÅR</v>
      </c>
      <c r="F810" t="str">
        <f>'Oversigt anlægsaktiv'!F810</f>
        <v>45004 SDU Mechanical Engineering</v>
      </c>
      <c r="G810" t="str">
        <f>'Oversigt anlægsaktiv'!G810</f>
        <v>Campusvej 55, 5230 Odense M</v>
      </c>
      <c r="H810" t="str">
        <f>'Oversigt anlægsaktiv'!H810</f>
        <v>Ø33-606-1</v>
      </c>
      <c r="I810" t="str">
        <f>'Oversigt anlægsaktiv'!I810</f>
        <v>Zeiss</v>
      </c>
      <c r="J810" t="str">
        <f>'Oversigt anlægsaktiv'!J810</f>
        <v>3848001435</v>
      </c>
      <c r="K810" t="str">
        <f>'Oversigt anlægsaktiv'!K810</f>
        <v>3848001435</v>
      </c>
      <c r="L810" s="312">
        <f>'Oversigt anlægsaktiv'!L810</f>
        <v>42767</v>
      </c>
      <c r="M810" s="56">
        <f>'Oversigt anlægsaktiv'!M810</f>
        <v>159800</v>
      </c>
      <c r="N810" s="56">
        <f>'Oversigt anlægsaktiv'!N810</f>
        <v>13316.62</v>
      </c>
      <c r="O810" s="322" t="str">
        <f t="shared" si="36"/>
        <v>54533</v>
      </c>
      <c r="P810" s="322">
        <f t="shared" si="37"/>
        <v>0</v>
      </c>
      <c r="Q810" s="337" t="str">
        <f t="shared" si="38"/>
        <v>10</v>
      </c>
    </row>
    <row r="811" spans="1:17" x14ac:dyDescent="0.35">
      <c r="A811" s="320" t="str">
        <f>'Oversigt anlægsaktiv'!A811</f>
        <v>54535</v>
      </c>
      <c r="B811" t="str">
        <f>'Oversigt anlægsaktiv'!B811</f>
        <v>Ford/bill 1 (sælges snart)</v>
      </c>
      <c r="C811" t="str">
        <f>'Oversigt anlægsaktiv'!C811</f>
        <v>-</v>
      </c>
      <c r="D811" t="str">
        <f>'Oversigt anlægsaktiv'!D811</f>
        <v>Rikke Mailund Mikkelsen</v>
      </c>
      <c r="E811" t="str">
        <f>'Oversigt anlægsaktiv'!E811</f>
        <v>5 ÅR</v>
      </c>
      <c r="F811" t="str">
        <f>'Oversigt anlægsaktiv'!F811</f>
        <v>87104 Fællesvarer, Teknisk Service</v>
      </c>
      <c r="G811" t="str">
        <f>'Oversigt anlægsaktiv'!G811</f>
        <v>Campusvej 55, 5230 Odense M</v>
      </c>
      <c r="H811" t="str">
        <f>'Oversigt anlægsaktiv'!H811</f>
        <v>Parkering ved TEK</v>
      </c>
      <c r="I811" t="str">
        <f>'Oversigt anlægsaktiv'!I811</f>
        <v>Ford</v>
      </c>
      <c r="J811" t="str">
        <f>'Oversigt anlægsaktiv'!J811</f>
        <v>C-max</v>
      </c>
      <c r="K811" t="str">
        <f>'Oversigt anlægsaktiv'!K811</f>
        <v>WFOVXXGCWVGA13264/BD80862</v>
      </c>
      <c r="L811" s="312">
        <f>'Oversigt anlægsaktiv'!L811</f>
        <v>42674</v>
      </c>
      <c r="M811" s="56">
        <f>'Oversigt anlægsaktiv'!M811</f>
        <v>158387</v>
      </c>
      <c r="N811" s="56">
        <f>'Oversigt anlægsaktiv'!N811</f>
        <v>0</v>
      </c>
      <c r="O811" s="322" t="str">
        <f t="shared" si="36"/>
        <v>54535</v>
      </c>
      <c r="P811" s="322">
        <f t="shared" si="37"/>
        <v>0</v>
      </c>
      <c r="Q811" s="337" t="str">
        <f t="shared" si="38"/>
        <v>5</v>
      </c>
    </row>
    <row r="812" spans="1:17" x14ac:dyDescent="0.35">
      <c r="A812" s="320" t="str">
        <f>'Oversigt anlægsaktiv'!A812</f>
        <v>54537</v>
      </c>
      <c r="B812" t="str">
        <f>'Oversigt anlægsaktiv'!B812</f>
        <v>Ombygning af U-lokale U133 så der er plads til 96 personer</v>
      </c>
      <c r="C812" t="str">
        <f>'Oversigt anlægsaktiv'!C812</f>
        <v>-</v>
      </c>
      <c r="D812" t="str">
        <f>'Oversigt anlægsaktiv'!D812</f>
        <v>Thomas Kromann Jacobsen</v>
      </c>
      <c r="E812" t="str">
        <f>'Oversigt anlægsaktiv'!E812</f>
        <v>10 ÅR</v>
      </c>
      <c r="F812" t="str">
        <f>'Oversigt anlægsaktiv'!F812</f>
        <v>90400 Teknisk Service</v>
      </c>
      <c r="G812" t="str">
        <f>'Oversigt anlægsaktiv'!G812</f>
        <v>Campusvej 55, 5230 Odense M</v>
      </c>
      <c r="H812" t="str">
        <f>'Oversigt anlægsaktiv'!H812</f>
        <v>U133 bygning 34:4</v>
      </c>
      <c r="I812" t="str">
        <f>'Oversigt anlægsaktiv'!I812</f>
        <v>Diverse håndværkere</v>
      </c>
      <c r="J812" t="str">
        <f>'Oversigt anlægsaktiv'!J812</f>
        <v>-</v>
      </c>
      <c r="K812" t="str">
        <f>'Oversigt anlægsaktiv'!K812</f>
        <v>-</v>
      </c>
      <c r="L812" s="312">
        <f>'Oversigt anlægsaktiv'!L812</f>
        <v>42705</v>
      </c>
      <c r="M812" s="56">
        <f>'Oversigt anlægsaktiv'!M812</f>
        <v>500134.55</v>
      </c>
      <c r="N812" s="56">
        <f>'Oversigt anlægsaktiv'!N812</f>
        <v>33342.31</v>
      </c>
      <c r="O812" s="322" t="str">
        <f t="shared" si="36"/>
        <v>54537</v>
      </c>
      <c r="P812" s="322">
        <f t="shared" si="37"/>
        <v>0</v>
      </c>
      <c r="Q812" s="337" t="str">
        <f t="shared" si="38"/>
        <v>10</v>
      </c>
    </row>
    <row r="813" spans="1:17" x14ac:dyDescent="0.35">
      <c r="A813" s="320" t="str">
        <f>'Oversigt anlægsaktiv'!A813</f>
        <v>54540</v>
      </c>
      <c r="B813" t="str">
        <f>'Oversigt anlægsaktiv'!B813</f>
        <v>Vogn 3, 5 pers., brændstof</v>
      </c>
      <c r="C813" t="str">
        <f>'Oversigt anlægsaktiv'!C813</f>
        <v>-</v>
      </c>
      <c r="D813" t="str">
        <f>'Oversigt anlægsaktiv'!D813</f>
        <v>Rikke Mailund Mikkelsen</v>
      </c>
      <c r="E813" t="str">
        <f>'Oversigt anlægsaktiv'!E813</f>
        <v>5 ÅR</v>
      </c>
      <c r="F813" t="str">
        <f>'Oversigt anlægsaktiv'!F813</f>
        <v>87104 Fællesvarer, Teknisk Service</v>
      </c>
      <c r="G813" t="str">
        <f>'Oversigt anlægsaktiv'!G813</f>
        <v>Degnevej, 6700 Esbjerg</v>
      </c>
      <c r="H813" t="str">
        <f>'Oversigt anlægsaktiv'!H813</f>
        <v>Esbjerg</v>
      </c>
      <c r="I813" t="str">
        <f>'Oversigt anlægsaktiv'!I813</f>
        <v>Ford</v>
      </c>
      <c r="J813" t="str">
        <f>'Oversigt anlægsaktiv'!J813</f>
        <v>C-Max 1.0 Ecoboost</v>
      </c>
      <c r="K813" t="str">
        <f>'Oversigt anlægsaktiv'!K813</f>
        <v>WFOVXXGCEVGS48911/BG66361</v>
      </c>
      <c r="L813" s="312">
        <f>'Oversigt anlægsaktiv'!L813</f>
        <v>42713</v>
      </c>
      <c r="M813" s="56">
        <f>'Oversigt anlægsaktiv'!M813</f>
        <v>145520.63</v>
      </c>
      <c r="N813" s="56">
        <f>'Oversigt anlægsaktiv'!N813</f>
        <v>0</v>
      </c>
      <c r="O813" s="322" t="str">
        <f t="shared" si="36"/>
        <v>54540</v>
      </c>
      <c r="P813" s="322">
        <f t="shared" si="37"/>
        <v>0</v>
      </c>
      <c r="Q813" s="337" t="str">
        <f t="shared" si="38"/>
        <v>5</v>
      </c>
    </row>
    <row r="814" spans="1:17" x14ac:dyDescent="0.35">
      <c r="A814" s="320" t="str">
        <f>'Oversigt anlægsaktiv'!A814</f>
        <v>54541</v>
      </c>
      <c r="B814" t="str">
        <f>'Oversigt anlægsaktiv'!B814</f>
        <v>Vogn 4, 5 pers., brændstof</v>
      </c>
      <c r="C814" t="str">
        <f>'Oversigt anlægsaktiv'!C814</f>
        <v>-</v>
      </c>
      <c r="D814" t="str">
        <f>'Oversigt anlægsaktiv'!D814</f>
        <v>Rikke Mailund Mikkelsen</v>
      </c>
      <c r="E814" t="str">
        <f>'Oversigt anlægsaktiv'!E814</f>
        <v>5 ÅR</v>
      </c>
      <c r="F814" t="str">
        <f>'Oversigt anlægsaktiv'!F814</f>
        <v>87104 Fællesvarer, Teknisk Service</v>
      </c>
      <c r="G814" t="str">
        <f>'Oversigt anlægsaktiv'!G814</f>
        <v>Universitetsparken 1, 6000 Kolding</v>
      </c>
      <c r="H814" t="str">
        <f>'Oversigt anlægsaktiv'!H814</f>
        <v>Kolding</v>
      </c>
      <c r="I814" t="str">
        <f>'Oversigt anlægsaktiv'!I814</f>
        <v>Ford</v>
      </c>
      <c r="J814" t="str">
        <f>'Oversigt anlægsaktiv'!J814</f>
        <v>C-Max- 1.0 Ecoboost</v>
      </c>
      <c r="K814" t="str">
        <f>'Oversigt anlægsaktiv'!K814</f>
        <v>WFOVXXGCEVGS48942/BG66362</v>
      </c>
      <c r="L814" s="312">
        <f>'Oversigt anlægsaktiv'!L814</f>
        <v>42713</v>
      </c>
      <c r="M814" s="56">
        <f>'Oversigt anlægsaktiv'!M814</f>
        <v>145520.63</v>
      </c>
      <c r="N814" s="56">
        <f>'Oversigt anlægsaktiv'!N814</f>
        <v>0</v>
      </c>
      <c r="O814" s="322" t="str">
        <f t="shared" si="36"/>
        <v>54541</v>
      </c>
      <c r="P814" s="322">
        <f t="shared" si="37"/>
        <v>0</v>
      </c>
      <c r="Q814" s="337" t="str">
        <f t="shared" si="38"/>
        <v>5</v>
      </c>
    </row>
    <row r="815" spans="1:17" x14ac:dyDescent="0.35">
      <c r="A815" s="320" t="str">
        <f>'Oversigt anlægsaktiv'!A815</f>
        <v>54542</v>
      </c>
      <c r="B815" t="str">
        <f>'Oversigt anlægsaktiv'!B815</f>
        <v>Vogn 27, 5 pers., brændstof</v>
      </c>
      <c r="C815" t="str">
        <f>'Oversigt anlægsaktiv'!C815</f>
        <v>-</v>
      </c>
      <c r="D815" t="str">
        <f>'Oversigt anlægsaktiv'!D815</f>
        <v>Rikke Mailund Mikkelsen</v>
      </c>
      <c r="E815" t="str">
        <f>'Oversigt anlægsaktiv'!E815</f>
        <v>5 ÅR</v>
      </c>
      <c r="F815" t="str">
        <f>'Oversigt anlægsaktiv'!F815</f>
        <v>87104 Fællesvarer, Teknisk Service</v>
      </c>
      <c r="G815" t="str">
        <f>'Oversigt anlægsaktiv'!G815</f>
        <v>Campusvej 55, 5230 Odense M</v>
      </c>
      <c r="H815" t="str">
        <f>'Oversigt anlægsaktiv'!H815</f>
        <v>P1-Øst</v>
      </c>
      <c r="I815" t="str">
        <f>'Oversigt anlægsaktiv'!I815</f>
        <v>Ford</v>
      </c>
      <c r="J815" t="str">
        <f>'Oversigt anlægsaktiv'!J815</f>
        <v>C-Max 1.0 Ecoboost</v>
      </c>
      <c r="K815" t="str">
        <f>'Oversigt anlægsaktiv'!K815</f>
        <v>WFOVXXGCEVGS48942/BG66363</v>
      </c>
      <c r="L815" s="312">
        <f>'Oversigt anlægsaktiv'!L815</f>
        <v>42713</v>
      </c>
      <c r="M815" s="56">
        <f>'Oversigt anlægsaktiv'!M815</f>
        <v>145520.63</v>
      </c>
      <c r="N815" s="56">
        <f>'Oversigt anlægsaktiv'!N815</f>
        <v>0</v>
      </c>
      <c r="O815" s="322" t="str">
        <f t="shared" si="36"/>
        <v>54542</v>
      </c>
      <c r="P815" s="322">
        <f t="shared" si="37"/>
        <v>0</v>
      </c>
      <c r="Q815" s="337" t="str">
        <f t="shared" si="38"/>
        <v>5</v>
      </c>
    </row>
    <row r="816" spans="1:17" x14ac:dyDescent="0.35">
      <c r="A816" s="320" t="str">
        <f>'Oversigt anlægsaktiv'!A816</f>
        <v>54543</v>
      </c>
      <c r="B816" t="str">
        <f>'Oversigt anlægsaktiv'!B816</f>
        <v>Ford/bil 5 (sælges snart)</v>
      </c>
      <c r="C816" t="str">
        <f>'Oversigt anlægsaktiv'!C816</f>
        <v>-</v>
      </c>
      <c r="D816" t="str">
        <f>'Oversigt anlægsaktiv'!D816</f>
        <v>Rikke Mailund Mikkelsen</v>
      </c>
      <c r="E816" t="str">
        <f>'Oversigt anlægsaktiv'!E816</f>
        <v>5 ÅR</v>
      </c>
      <c r="F816" t="str">
        <f>'Oversigt anlægsaktiv'!F816</f>
        <v>87104 Fællesvarer, Teknisk Service</v>
      </c>
      <c r="G816" t="str">
        <f>'Oversigt anlægsaktiv'!G816</f>
        <v>Campusvej 55, 5230 Odense M</v>
      </c>
      <c r="H816" t="str">
        <f>'Oversigt anlægsaktiv'!H816</f>
        <v>Parkeringsplads ved TEK</v>
      </c>
      <c r="I816" t="str">
        <f>'Oversigt anlægsaktiv'!I816</f>
        <v>Ford</v>
      </c>
      <c r="J816" t="str">
        <f>'Oversigt anlægsaktiv'!J816</f>
        <v>C-Max 1.0 Ecoboost</v>
      </c>
      <c r="K816" t="str">
        <f>'Oversigt anlægsaktiv'!K816</f>
        <v>WVWZZZAUZHP533237/BG66364</v>
      </c>
      <c r="L816" s="312">
        <f>'Oversigt anlægsaktiv'!L816</f>
        <v>42713</v>
      </c>
      <c r="M816" s="56">
        <f>'Oversigt anlægsaktiv'!M816</f>
        <v>145520.63</v>
      </c>
      <c r="N816" s="56">
        <f>'Oversigt anlægsaktiv'!N816</f>
        <v>0</v>
      </c>
      <c r="O816" s="322" t="str">
        <f t="shared" si="36"/>
        <v>54543</v>
      </c>
      <c r="P816" s="322">
        <f t="shared" si="37"/>
        <v>0</v>
      </c>
      <c r="Q816" s="337" t="str">
        <f t="shared" si="38"/>
        <v>5</v>
      </c>
    </row>
    <row r="817" spans="1:17" x14ac:dyDescent="0.35">
      <c r="A817" s="320" t="str">
        <f>'Oversigt anlægsaktiv'!A817</f>
        <v>54544</v>
      </c>
      <c r="B817" t="str">
        <f>'Oversigt anlægsaktiv'!B817</f>
        <v>Personbil - bil nr 6</v>
      </c>
      <c r="C817" t="str">
        <f>'Oversigt anlægsaktiv'!C817</f>
        <v>-</v>
      </c>
      <c r="D817" t="str">
        <f>'Oversigt anlægsaktiv'!D817</f>
        <v>Helle Borup</v>
      </c>
      <c r="E817" t="str">
        <f>'Oversigt anlægsaktiv'!E817</f>
        <v>5 ÅR</v>
      </c>
      <c r="F817" t="str">
        <f>'Oversigt anlægsaktiv'!F817</f>
        <v>90400 Teknisk Service</v>
      </c>
      <c r="G817" t="str">
        <f>'Oversigt anlægsaktiv'!G817</f>
        <v>Campusvej 55, 5230 Odense M</v>
      </c>
      <c r="H817" t="str">
        <f>'Oversigt anlægsaktiv'!H817</f>
        <v>Parkeringsplads ved TEK</v>
      </c>
      <c r="I817" t="str">
        <f>'Oversigt anlægsaktiv'!I817</f>
        <v>Ford</v>
      </c>
      <c r="J817" t="str">
        <f>'Oversigt anlægsaktiv'!J817</f>
        <v>C-Max - 1.0 Ecoboost</v>
      </c>
      <c r="K817" t="str">
        <f>'Oversigt anlægsaktiv'!K817</f>
        <v>BG 66365 / WFOVXXGCEVGS49026</v>
      </c>
      <c r="L817" s="312">
        <f>'Oversigt anlægsaktiv'!L817</f>
        <v>42713</v>
      </c>
      <c r="M817" s="56">
        <f>'Oversigt anlægsaktiv'!M817</f>
        <v>145520.63</v>
      </c>
      <c r="N817" s="56">
        <f>'Oversigt anlægsaktiv'!N817</f>
        <v>0</v>
      </c>
      <c r="O817" s="322" t="str">
        <f t="shared" si="36"/>
        <v>54544</v>
      </c>
      <c r="P817" s="322">
        <f t="shared" si="37"/>
        <v>0</v>
      </c>
      <c r="Q817" s="337" t="str">
        <f t="shared" si="38"/>
        <v>5</v>
      </c>
    </row>
    <row r="818" spans="1:17" x14ac:dyDescent="0.35">
      <c r="A818" s="320" t="str">
        <f>'Oversigt anlægsaktiv'!A818</f>
        <v>54545</v>
      </c>
      <c r="B818" t="str">
        <f>'Oversigt anlægsaktiv'!B818</f>
        <v>Ford/bil 7 (sælges snart)</v>
      </c>
      <c r="C818" t="str">
        <f>'Oversigt anlægsaktiv'!C818</f>
        <v>-</v>
      </c>
      <c r="D818" t="str">
        <f>'Oversigt anlægsaktiv'!D818</f>
        <v>Rikke Mailund Mikkelsen</v>
      </c>
      <c r="E818" t="str">
        <f>'Oversigt anlægsaktiv'!E818</f>
        <v>5 ÅR</v>
      </c>
      <c r="F818" t="str">
        <f>'Oversigt anlægsaktiv'!F818</f>
        <v>87104 Fællesvarer, Teknisk Service</v>
      </c>
      <c r="G818" t="str">
        <f>'Oversigt anlægsaktiv'!G818</f>
        <v>Campusvej 55, 5230 Odense M</v>
      </c>
      <c r="H818" t="str">
        <f>'Oversigt anlægsaktiv'!H818</f>
        <v>Parkeringsplads ved TEK</v>
      </c>
      <c r="I818" t="str">
        <f>'Oversigt anlægsaktiv'!I818</f>
        <v>Ford</v>
      </c>
      <c r="J818" t="str">
        <f>'Oversigt anlægsaktiv'!J818</f>
        <v>C-Max, 1.0 Ecoboost</v>
      </c>
      <c r="K818" t="str">
        <f>'Oversigt anlægsaktiv'!K818</f>
        <v>WFOVXXGCEVGS49048/BG66366</v>
      </c>
      <c r="L818" s="312">
        <f>'Oversigt anlægsaktiv'!L818</f>
        <v>42713</v>
      </c>
      <c r="M818" s="56">
        <f>'Oversigt anlægsaktiv'!M818</f>
        <v>145520.63</v>
      </c>
      <c r="N818" s="56">
        <f>'Oversigt anlægsaktiv'!N818</f>
        <v>0</v>
      </c>
      <c r="O818" s="322" t="str">
        <f t="shared" si="36"/>
        <v>54545</v>
      </c>
      <c r="P818" s="322">
        <f t="shared" si="37"/>
        <v>0</v>
      </c>
      <c r="Q818" s="337" t="str">
        <f t="shared" si="38"/>
        <v>5</v>
      </c>
    </row>
    <row r="819" spans="1:17" x14ac:dyDescent="0.35">
      <c r="A819" s="320" t="str">
        <f>'Oversigt anlægsaktiv'!A819</f>
        <v>54547</v>
      </c>
      <c r="B819" t="str">
        <f>'Oversigt anlægsaktiv'!B819</f>
        <v>HCS platform inkl. computer og skærm</v>
      </c>
      <c r="C819" t="str">
        <f>'Oversigt anlægsaktiv'!C819</f>
        <v>73540+73050</v>
      </c>
      <c r="D819" t="str">
        <f>'Oversigt anlægsaktiv'!D819</f>
        <v>Katrine Clement Kirkegaard</v>
      </c>
      <c r="E819" t="str">
        <f>'Oversigt anlægsaktiv'!E819</f>
        <v>5 ÅR</v>
      </c>
      <c r="F819" t="str">
        <f>'Oversigt anlægsaktiv'!F819</f>
        <v>30606 Økotoksikologi</v>
      </c>
      <c r="G819" t="str">
        <f>'Oversigt anlægsaktiv'!G819</f>
        <v>Campusvej 55, 5230 Odense M</v>
      </c>
      <c r="H819" t="str">
        <f>'Oversigt anlægsaktiv'!H819</f>
        <v>V11-501-2</v>
      </c>
      <c r="I819" t="str">
        <f>'Oversigt anlægsaktiv'!I819</f>
        <v>Ramcon A/S</v>
      </c>
      <c r="J819" t="str">
        <f>'Oversigt anlægsaktiv'!J819</f>
        <v>Ti-E/Crest</v>
      </c>
      <c r="K819" t="str">
        <f>'Oversigt anlægsaktiv'!K819</f>
        <v>737238</v>
      </c>
      <c r="L819" s="312">
        <f>'Oversigt anlægsaktiv'!L819</f>
        <v>42658</v>
      </c>
      <c r="M819" s="56">
        <f>'Oversigt anlægsaktiv'!M819</f>
        <v>1300000</v>
      </c>
      <c r="N819" s="56">
        <f>'Oversigt anlægsaktiv'!N819</f>
        <v>0</v>
      </c>
      <c r="O819" s="322" t="str">
        <f t="shared" si="36"/>
        <v>54547</v>
      </c>
      <c r="P819" s="322">
        <f t="shared" si="37"/>
        <v>1</v>
      </c>
      <c r="Q819" s="337" t="str">
        <f t="shared" si="38"/>
        <v>5</v>
      </c>
    </row>
    <row r="820" spans="1:17" x14ac:dyDescent="0.35">
      <c r="A820" s="320" t="str">
        <f>'Oversigt anlægsaktiv'!A820</f>
        <v>54549</v>
      </c>
      <c r="B820" t="str">
        <f>'Oversigt anlægsaktiv'!B820</f>
        <v>Mødefacilitet (Igloo) til afholdelse af workshops og undervisning</v>
      </c>
      <c r="C820" t="str">
        <f>'Oversigt anlægsaktiv'!C820</f>
        <v>74915</v>
      </c>
      <c r="D820" t="str">
        <f>'Oversigt anlægsaktiv'!D820</f>
        <v>Marianne Stenger</v>
      </c>
      <c r="E820" t="str">
        <f>'Oversigt anlægsaktiv'!E820</f>
        <v>10 ÅR</v>
      </c>
      <c r="F820" t="str">
        <f>'Oversigt anlægsaktiv'!F820</f>
        <v>43002 SDU Technology Entrepreneurship and Innovation</v>
      </c>
      <c r="G820" t="str">
        <f>'Oversigt anlægsaktiv'!G820</f>
        <v>Alsion 2, 6400 Sønderborg</v>
      </c>
      <c r="H820" t="str">
        <f>'Oversigt anlægsaktiv'!H820</f>
        <v>E4-01 Smart Factory Lab</v>
      </c>
      <c r="I820" t="str">
        <f>'Oversigt anlægsaktiv'!I820</f>
        <v>-</v>
      </c>
      <c r="J820" t="str">
        <f>'Oversigt anlægsaktiv'!J820</f>
        <v>Igloo type 01 seating</v>
      </c>
      <c r="K820" t="str">
        <f>'Oversigt anlægsaktiv'!K820</f>
        <v>Holmris Designbrokers A/S</v>
      </c>
      <c r="L820" s="312">
        <f>'Oversigt anlægsaktiv'!L820</f>
        <v>42648</v>
      </c>
      <c r="M820" s="56">
        <f>'Oversigt anlægsaktiv'!M820</f>
        <v>631893</v>
      </c>
      <c r="N820" s="56">
        <f>'Oversigt anlægsaktiv'!N820</f>
        <v>31594.569999999949</v>
      </c>
      <c r="O820" s="322" t="str">
        <f t="shared" si="36"/>
        <v>54549</v>
      </c>
      <c r="P820" s="322">
        <f t="shared" si="37"/>
        <v>1</v>
      </c>
      <c r="Q820" s="337" t="str">
        <f t="shared" si="38"/>
        <v>10</v>
      </c>
    </row>
    <row r="821" spans="1:17" x14ac:dyDescent="0.35">
      <c r="A821" s="320" t="str">
        <f>'Oversigt anlægsaktiv'!A821</f>
        <v>54550</v>
      </c>
      <c r="B821" t="str">
        <f>'Oversigt anlægsaktiv'!B821</f>
        <v>Knoglesav</v>
      </c>
      <c r="C821" t="str">
        <f>'Oversigt anlægsaktiv'!C821</f>
        <v>13844</v>
      </c>
      <c r="D821" t="str">
        <f>'Oversigt anlægsaktiv'!D821</f>
        <v>Kaare Lund Rasmussen</v>
      </c>
      <c r="E821" t="str">
        <f>'Oversigt anlægsaktiv'!E821</f>
        <v>7 ÅR</v>
      </c>
      <c r="F821" t="str">
        <f>'Oversigt anlægsaktiv'!F821</f>
        <v>30500 Institut for Fysik, Kemi og Farmaci</v>
      </c>
      <c r="G821" t="str">
        <f>'Oversigt anlægsaktiv'!G821</f>
        <v>Campusvej 55, 5230 Odense M</v>
      </c>
      <c r="H821" t="str">
        <f>'Oversigt anlægsaktiv'!H821</f>
        <v>Ø9-511a-1</v>
      </c>
      <c r="I821" t="str">
        <f>'Oversigt anlægsaktiv'!I821</f>
        <v>Struers Aps</v>
      </c>
      <c r="J821" t="str">
        <f>'Oversigt anlægsaktiv'!J821</f>
        <v>Secofom 50</v>
      </c>
      <c r="K821" t="str">
        <f>'Oversigt anlægsaktiv'!K821</f>
        <v>-</v>
      </c>
      <c r="L821" s="312">
        <f>'Oversigt anlægsaktiv'!L821</f>
        <v>42675</v>
      </c>
      <c r="M821" s="56">
        <f>'Oversigt anlægsaktiv'!M821</f>
        <v>142000</v>
      </c>
      <c r="N821" s="56">
        <f>'Oversigt anlægsaktiv'!N821</f>
        <v>0</v>
      </c>
      <c r="O821" s="322" t="str">
        <f t="shared" si="36"/>
        <v>54550</v>
      </c>
      <c r="P821" s="322">
        <f t="shared" si="37"/>
        <v>1</v>
      </c>
      <c r="Q821" s="337" t="str">
        <f t="shared" si="38"/>
        <v>7</v>
      </c>
    </row>
    <row r="822" spans="1:17" x14ac:dyDescent="0.35">
      <c r="A822" s="320" t="str">
        <f>'Oversigt anlægsaktiv'!A822</f>
        <v>54551</v>
      </c>
      <c r="B822" t="str">
        <f>'Oversigt anlægsaktiv'!B822</f>
        <v>Knoglepolermaskine</v>
      </c>
      <c r="C822" t="str">
        <f>'Oversigt anlægsaktiv'!C822</f>
        <v>13844</v>
      </c>
      <c r="D822" t="str">
        <f>'Oversigt anlægsaktiv'!D822</f>
        <v>Kaare Lund Rasmussen</v>
      </c>
      <c r="E822" t="str">
        <f>'Oversigt anlægsaktiv'!E822</f>
        <v>7 ÅR</v>
      </c>
      <c r="F822" t="str">
        <f>'Oversigt anlægsaktiv'!F822</f>
        <v>30500 Institut for Fysik, Kemi og Farmaci</v>
      </c>
      <c r="G822" t="str">
        <f>'Oversigt anlægsaktiv'!G822</f>
        <v>Campusvej 55, 5230 Odense M</v>
      </c>
      <c r="H822" t="str">
        <f>'Oversigt anlægsaktiv'!H822</f>
        <v>Ø9-511a-1</v>
      </c>
      <c r="I822" t="str">
        <f>'Oversigt anlægsaktiv'!I822</f>
        <v>Struers</v>
      </c>
      <c r="J822" t="str">
        <f>'Oversigt anlægsaktiv'!J822</f>
        <v>LaboForce-100</v>
      </c>
      <c r="K822" t="str">
        <f>'Oversigt anlægsaktiv'!K822</f>
        <v>-</v>
      </c>
      <c r="L822" s="312">
        <f>'Oversigt anlægsaktiv'!L822</f>
        <v>42675</v>
      </c>
      <c r="M822" s="56">
        <f>'Oversigt anlægsaktiv'!M822</f>
        <v>102000</v>
      </c>
      <c r="N822" s="56">
        <f>'Oversigt anlægsaktiv'!N822</f>
        <v>0</v>
      </c>
      <c r="O822" s="322" t="str">
        <f t="shared" si="36"/>
        <v>54551</v>
      </c>
      <c r="P822" s="322">
        <f t="shared" si="37"/>
        <v>1</v>
      </c>
      <c r="Q822" s="337" t="str">
        <f t="shared" si="38"/>
        <v>7</v>
      </c>
    </row>
    <row r="823" spans="1:17" x14ac:dyDescent="0.35">
      <c r="A823" s="320" t="str">
        <f>'Oversigt anlægsaktiv'!A823</f>
        <v>54553</v>
      </c>
      <c r="B823" t="str">
        <f>'Oversigt anlægsaktiv'!B823</f>
        <v>Vogn 2, 5 pers., brændstof</v>
      </c>
      <c r="C823" t="str">
        <f>'Oversigt anlægsaktiv'!C823</f>
        <v>-</v>
      </c>
      <c r="D823" t="str">
        <f>'Oversigt anlægsaktiv'!D823</f>
        <v>Rikke Mailund Mikkelsen</v>
      </c>
      <c r="E823" t="str">
        <f>'Oversigt anlægsaktiv'!E823</f>
        <v>5 ÅR</v>
      </c>
      <c r="F823" t="str">
        <f>'Oversigt anlægsaktiv'!F823</f>
        <v>87104 Fællesvarer, Teknisk Service</v>
      </c>
      <c r="G823" t="str">
        <f>'Oversigt anlægsaktiv'!G823</f>
        <v>Degnevej, 6700 Esbjerg</v>
      </c>
      <c r="H823" t="str">
        <f>'Oversigt anlægsaktiv'!H823</f>
        <v>Esbjerg</v>
      </c>
      <c r="I823" t="str">
        <f>'Oversigt anlægsaktiv'!I823</f>
        <v>VW</v>
      </c>
      <c r="J823" t="str">
        <f>'Oversigt anlægsaktiv'!J823</f>
        <v>Variant allstar</v>
      </c>
      <c r="K823" t="str">
        <f>'Oversigt anlægsaktiv'!K823</f>
        <v>WVWZZZAUZHPS33237/BG81965</v>
      </c>
      <c r="L823" s="312">
        <f>'Oversigt anlægsaktiv'!L823</f>
        <v>42726</v>
      </c>
      <c r="M823" s="56">
        <f>'Oversigt anlægsaktiv'!M823</f>
        <v>156116</v>
      </c>
      <c r="N823" s="56">
        <f>'Oversigt anlægsaktiv'!N823</f>
        <v>0</v>
      </c>
      <c r="O823" s="322" t="str">
        <f t="shared" si="36"/>
        <v>54553</v>
      </c>
      <c r="P823" s="322">
        <f t="shared" si="37"/>
        <v>0</v>
      </c>
      <c r="Q823" s="337" t="str">
        <f t="shared" si="38"/>
        <v>5</v>
      </c>
    </row>
    <row r="824" spans="1:17" x14ac:dyDescent="0.35">
      <c r="A824" s="320" t="str">
        <f>'Oversigt anlægsaktiv'!A824</f>
        <v>54555</v>
      </c>
      <c r="B824" t="str">
        <f>'Oversigt anlægsaktiv'!B824</f>
        <v>Fluorescensmikroskop 2</v>
      </c>
      <c r="C824" t="str">
        <f>'Oversigt anlægsaktiv'!C824</f>
        <v>-</v>
      </c>
      <c r="D824" t="str">
        <f>'Oversigt anlægsaktiv'!D824</f>
        <v>Ronni Nielsen</v>
      </c>
      <c r="E824" t="str">
        <f>'Oversigt anlægsaktiv'!E824</f>
        <v>10 ÅR</v>
      </c>
      <c r="F824" t="str">
        <f>'Oversigt anlægsaktiv'!F824</f>
        <v>31000 Institut for Biokemi og Molekylær Biologi</v>
      </c>
      <c r="G824" t="str">
        <f>'Oversigt anlægsaktiv'!G824</f>
        <v>Campusvej 55, 5230 Odense M</v>
      </c>
      <c r="H824" t="str">
        <f>'Oversigt anlægsaktiv'!H824</f>
        <v>V18-501e-2</v>
      </c>
      <c r="I824" t="str">
        <f>'Oversigt anlægsaktiv'!I824</f>
        <v>Nikon</v>
      </c>
      <c r="J824" t="str">
        <f>'Oversigt anlægsaktiv'!J824</f>
        <v>Ts2-FL</v>
      </c>
      <c r="K824" t="str">
        <f>'Oversigt anlægsaktiv'!K824</f>
        <v>-</v>
      </c>
      <c r="L824" s="312">
        <f>'Oversigt anlægsaktiv'!L824</f>
        <v>42720</v>
      </c>
      <c r="M824" s="56">
        <f>'Oversigt anlægsaktiv'!M824</f>
        <v>137333</v>
      </c>
      <c r="N824" s="56">
        <f>'Oversigt anlægsaktiv'!N824</f>
        <v>9155.5599999999977</v>
      </c>
      <c r="O824" s="322" t="str">
        <f t="shared" si="36"/>
        <v>54555</v>
      </c>
      <c r="P824" s="322">
        <f t="shared" si="37"/>
        <v>0</v>
      </c>
      <c r="Q824" s="337" t="str">
        <f t="shared" si="38"/>
        <v>10</v>
      </c>
    </row>
    <row r="825" spans="1:17" x14ac:dyDescent="0.35">
      <c r="A825" s="320" t="str">
        <f>'Oversigt anlægsaktiv'!A825</f>
        <v>54556</v>
      </c>
      <c r="B825" t="str">
        <f>'Oversigt anlægsaktiv'!B825</f>
        <v>Ståldele til fleksibel opstilling</v>
      </c>
      <c r="C825" t="str">
        <f>'Oversigt anlægsaktiv'!C825</f>
        <v>-</v>
      </c>
      <c r="D825" t="str">
        <f>'Oversigt anlægsaktiv'!D825</f>
        <v>Henrik Brøner Jørgensen</v>
      </c>
      <c r="E825" t="str">
        <f>'Oversigt anlægsaktiv'!E825</f>
        <v>10 ÅR</v>
      </c>
      <c r="F825" t="str">
        <f>'Oversigt anlægsaktiv'!F825</f>
        <v>43005 SDU Civil and Architectural Engineering</v>
      </c>
      <c r="G825" t="str">
        <f>'Oversigt anlægsaktiv'!G825</f>
        <v>Campusvej 55, 5230 Odense M</v>
      </c>
      <c r="H825" t="str">
        <f>'Oversigt anlægsaktiv'!H825</f>
        <v>Ø28-607d-1</v>
      </c>
      <c r="I825" t="str">
        <f>'Oversigt anlægsaktiv'!I825</f>
        <v>Maskinfabrikken HMA</v>
      </c>
      <c r="J825" t="str">
        <f>'Oversigt anlægsaktiv'!J825</f>
        <v>Intet</v>
      </c>
      <c r="K825" t="str">
        <f>'Oversigt anlægsaktiv'!K825</f>
        <v>-</v>
      </c>
      <c r="L825" s="312">
        <f>'Oversigt anlægsaktiv'!L825</f>
        <v>42694</v>
      </c>
      <c r="M825" s="56">
        <f>'Oversigt anlægsaktiv'!M825</f>
        <v>318000</v>
      </c>
      <c r="N825" s="56">
        <f>'Oversigt anlægsaktiv'!N825</f>
        <v>18550</v>
      </c>
      <c r="O825" s="322" t="str">
        <f t="shared" si="36"/>
        <v>54556</v>
      </c>
      <c r="P825" s="322">
        <f t="shared" si="37"/>
        <v>0</v>
      </c>
      <c r="Q825" s="337" t="str">
        <f t="shared" si="38"/>
        <v>10</v>
      </c>
    </row>
    <row r="826" spans="1:17" x14ac:dyDescent="0.35">
      <c r="A826" s="320" t="str">
        <f>'Oversigt anlægsaktiv'!A826</f>
        <v>54557</v>
      </c>
      <c r="B826" t="str">
        <f>'Oversigt anlægsaktiv'!B826</f>
        <v>Revyudstyr til foreningernes udlånscentral</v>
      </c>
      <c r="C826" t="str">
        <f>'Oversigt anlægsaktiv'!C826</f>
        <v>-</v>
      </c>
      <c r="D826" t="str">
        <f>'Oversigt anlægsaktiv'!D826</f>
        <v>Christina Kaae Holst</v>
      </c>
      <c r="E826" t="str">
        <f>'Oversigt anlægsaktiv'!E826</f>
        <v>10 ÅR</v>
      </c>
      <c r="F826" t="str">
        <f>'Oversigt anlægsaktiv'!F826</f>
        <v>93002 Support</v>
      </c>
      <c r="G826" t="str">
        <f>'Oversigt anlægsaktiv'!G826</f>
        <v>Campusvej 55, 5230 Odense M</v>
      </c>
      <c r="H826" t="str">
        <f>'Oversigt anlægsaktiv'!H826</f>
        <v>Udlånscentralen</v>
      </c>
      <c r="I826" t="str">
        <f>'Oversigt anlægsaktiv'!I826</f>
        <v>Flere - se faktura</v>
      </c>
      <c r="J826" t="str">
        <f>'Oversigt anlægsaktiv'!J826</f>
        <v>Flere - se faktura</v>
      </c>
      <c r="K826" t="str">
        <f>'Oversigt anlægsaktiv'!K826</f>
        <v>Flere - se faktura</v>
      </c>
      <c r="L826" s="312">
        <f>'Oversigt anlægsaktiv'!L826</f>
        <v>42736</v>
      </c>
      <c r="M826" s="56">
        <f>'Oversigt anlægsaktiv'!M826</f>
        <v>104324.87</v>
      </c>
      <c r="N826" s="56">
        <f>'Oversigt anlægsaktiv'!N826</f>
        <v>7824.4799999999959</v>
      </c>
      <c r="O826" s="322" t="str">
        <f t="shared" si="36"/>
        <v>54557</v>
      </c>
      <c r="P826" s="322">
        <f t="shared" si="37"/>
        <v>0</v>
      </c>
      <c r="Q826" s="337" t="str">
        <f t="shared" si="38"/>
        <v>10</v>
      </c>
    </row>
    <row r="827" spans="1:17" x14ac:dyDescent="0.35">
      <c r="A827" s="320" t="str">
        <f>'Oversigt anlægsaktiv'!A827</f>
        <v>54559</v>
      </c>
      <c r="B827" t="str">
        <f>'Oversigt anlægsaktiv'!B827</f>
        <v>Til måling af styrke i f.eks. Ben og arme</v>
      </c>
      <c r="C827" t="str">
        <f>'Oversigt anlægsaktiv'!C827</f>
        <v>-</v>
      </c>
      <c r="D827" t="str">
        <f>'Oversigt anlægsaktiv'!D827</f>
        <v>Henrik Baare Olsen</v>
      </c>
      <c r="E827" t="str">
        <f>'Oversigt anlægsaktiv'!E827</f>
        <v>7 ÅR</v>
      </c>
      <c r="F827" t="str">
        <f>'Oversigt anlægsaktiv'!F827</f>
        <v>15400 Institut for Idræt og Biomekanik</v>
      </c>
      <c r="G827" t="str">
        <f>'Oversigt anlægsaktiv'!G827</f>
        <v>Campusvej 55, 5230 Odense M</v>
      </c>
      <c r="H827" t="str">
        <f>'Oversigt anlægsaktiv'!H827</f>
        <v>Ø11-201-1</v>
      </c>
      <c r="I827" t="str">
        <f>'Oversigt anlægsaktiv'!I827</f>
        <v>University of Nottingham, Medicin Engenering Unit</v>
      </c>
      <c r="J827" t="str">
        <f>'Oversigt anlægsaktiv'!J827</f>
        <v>-</v>
      </c>
      <c r="K827" t="str">
        <f>'Oversigt anlægsaktiv'!K827</f>
        <v>LEPR/16/064</v>
      </c>
      <c r="L827" s="312">
        <f>'Oversigt anlægsaktiv'!L827</f>
        <v>42737</v>
      </c>
      <c r="M827" s="56">
        <f>'Oversigt anlægsaktiv'!M827</f>
        <v>120380.1</v>
      </c>
      <c r="N827" s="56">
        <f>'Oversigt anlægsaktiv'!N827</f>
        <v>0</v>
      </c>
      <c r="O827" s="322" t="str">
        <f t="shared" si="36"/>
        <v>54559</v>
      </c>
      <c r="P827" s="322">
        <f t="shared" si="37"/>
        <v>0</v>
      </c>
      <c r="Q827" s="337" t="str">
        <f t="shared" si="38"/>
        <v>7</v>
      </c>
    </row>
    <row r="828" spans="1:17" x14ac:dyDescent="0.35">
      <c r="A828" s="320" t="str">
        <f>'Oversigt anlægsaktiv'!A828</f>
        <v>54560</v>
      </c>
      <c r="B828" t="str">
        <f>'Oversigt anlægsaktiv'!B828</f>
        <v>Scanner til digitalisering af ældre bøger</v>
      </c>
      <c r="C828" t="str">
        <f>'Oversigt anlægsaktiv'!C828</f>
        <v>-</v>
      </c>
      <c r="D828" t="str">
        <f>'Oversigt anlægsaktiv'!D828</f>
        <v>Gregers Legard Bejerholm</v>
      </c>
      <c r="E828" t="str">
        <f>'Oversigt anlægsaktiv'!E828</f>
        <v>5 ÅR</v>
      </c>
      <c r="F828" t="str">
        <f>'Oversigt anlægsaktiv'!F828</f>
        <v>98000 Syddansk Universitetsbibliotek</v>
      </c>
      <c r="G828" t="str">
        <f>'Oversigt anlægsaktiv'!G828</f>
        <v>Campusvej 55, 5230 Odense M</v>
      </c>
      <c r="H828" t="str">
        <f>'Oversigt anlægsaktiv'!H828</f>
        <v>Forskerlæsesalen(Atriumgården)</v>
      </c>
      <c r="I828" t="str">
        <f>'Oversigt anlægsaktiv'!I828</f>
        <v>Zeutschel</v>
      </c>
      <c r="J828" t="str">
        <f>'Oversigt anlægsaktiv'!J828</f>
        <v>HX-5020.01</v>
      </c>
      <c r="K828" t="str">
        <f>'Oversigt anlægsaktiv'!K828</f>
        <v>60502</v>
      </c>
      <c r="L828" s="312">
        <f>'Oversigt anlægsaktiv'!L828</f>
        <v>42811</v>
      </c>
      <c r="M828" s="56">
        <f>'Oversigt anlægsaktiv'!M828</f>
        <v>134100</v>
      </c>
      <c r="N828" s="56">
        <f>'Oversigt anlægsaktiv'!N828</f>
        <v>0</v>
      </c>
      <c r="O828" s="322" t="str">
        <f t="shared" si="36"/>
        <v>54560</v>
      </c>
      <c r="P828" s="322">
        <f t="shared" si="37"/>
        <v>0</v>
      </c>
      <c r="Q828" s="337" t="str">
        <f t="shared" si="38"/>
        <v>5</v>
      </c>
    </row>
    <row r="829" spans="1:17" x14ac:dyDescent="0.35">
      <c r="A829" s="320" t="str">
        <f>'Oversigt anlægsaktiv'!A829</f>
        <v>54561</v>
      </c>
      <c r="B829" t="str">
        <f>'Oversigt anlægsaktiv'!B829</f>
        <v>Nyt køle- fryse rum til kantine 4</v>
      </c>
      <c r="C829" t="str">
        <f>'Oversigt anlægsaktiv'!C829</f>
        <v>-</v>
      </c>
      <c r="D829" t="str">
        <f>'Oversigt anlægsaktiv'!D829</f>
        <v>Lars Tiedemann</v>
      </c>
      <c r="E829" t="str">
        <f>'Oversigt anlægsaktiv'!E829</f>
        <v>10 ÅR</v>
      </c>
      <c r="F829" t="str">
        <f>'Oversigt anlægsaktiv'!F829</f>
        <v>90400 Teknisk Service</v>
      </c>
      <c r="G829" t="str">
        <f>'Oversigt anlægsaktiv'!G829</f>
        <v>Campusvej 55, 5230 Odense M</v>
      </c>
      <c r="H829" t="str">
        <f>'Oversigt anlægsaktiv'!H829</f>
        <v>Kælder u kantine 4 - Ø3-306-0</v>
      </c>
      <c r="I829" t="str">
        <f>'Oversigt anlægsaktiv'!I829</f>
        <v>-</v>
      </c>
      <c r="J829" t="str">
        <f>'Oversigt anlægsaktiv'!J829</f>
        <v>-</v>
      </c>
      <c r="K829" t="str">
        <f>'Oversigt anlægsaktiv'!K829</f>
        <v>-</v>
      </c>
      <c r="L829" s="312">
        <f>'Oversigt anlægsaktiv'!L829</f>
        <v>42583</v>
      </c>
      <c r="M829" s="56">
        <f>'Oversigt anlægsaktiv'!M829</f>
        <v>178943.5</v>
      </c>
      <c r="N829" s="56">
        <f>'Oversigt anlægsaktiv'!N829</f>
        <v>5964.7000000000116</v>
      </c>
      <c r="O829" s="322" t="str">
        <f t="shared" si="36"/>
        <v>54561</v>
      </c>
      <c r="P829" s="322">
        <f t="shared" si="37"/>
        <v>0</v>
      </c>
      <c r="Q829" s="337" t="str">
        <f t="shared" si="38"/>
        <v>10</v>
      </c>
    </row>
    <row r="830" spans="1:17" x14ac:dyDescent="0.35">
      <c r="A830" s="320" t="str">
        <f>'Oversigt anlægsaktiv'!A830</f>
        <v>54562</v>
      </c>
      <c r="B830" t="str">
        <f>'Oversigt anlægsaktiv'!B830</f>
        <v>Montering af bure vedr. forskning af flagermus</v>
      </c>
      <c r="C830" t="str">
        <f>'Oversigt anlægsaktiv'!C830</f>
        <v>-</v>
      </c>
      <c r="D830" t="str">
        <f>'Oversigt anlægsaktiv'!D830</f>
        <v>Thomas Kromann Jacobsen</v>
      </c>
      <c r="E830" t="str">
        <f>'Oversigt anlægsaktiv'!E830</f>
        <v>10 ÅR</v>
      </c>
      <c r="F830" t="str">
        <f>'Oversigt anlægsaktiv'!F830</f>
        <v>90400 Teknisk Service</v>
      </c>
      <c r="G830" t="str">
        <f>'Oversigt anlægsaktiv'!G830</f>
        <v>Campusvej 55, 5230 Odense M</v>
      </c>
      <c r="H830" t="str">
        <f>'Oversigt anlægsaktiv'!H830</f>
        <v>V7-504-0</v>
      </c>
      <c r="I830" t="str">
        <f>'Oversigt anlægsaktiv'!I830</f>
        <v>Troax A/S</v>
      </c>
      <c r="J830" t="str">
        <f>'Oversigt anlægsaktiv'!J830</f>
        <v>-</v>
      </c>
      <c r="K830" t="str">
        <f>'Oversigt anlægsaktiv'!K830</f>
        <v>-</v>
      </c>
      <c r="L830" s="312">
        <f>'Oversigt anlægsaktiv'!L830</f>
        <v>42644</v>
      </c>
      <c r="M830" s="56">
        <f>'Oversigt anlægsaktiv'!M830</f>
        <v>121300</v>
      </c>
      <c r="N830" s="56">
        <f>'Oversigt anlægsaktiv'!N830</f>
        <v>6065.0599999999977</v>
      </c>
      <c r="O830" s="322" t="str">
        <f t="shared" si="36"/>
        <v>54562</v>
      </c>
      <c r="P830" s="322">
        <f t="shared" si="37"/>
        <v>0</v>
      </c>
      <c r="Q830" s="337" t="str">
        <f t="shared" si="38"/>
        <v>10</v>
      </c>
    </row>
    <row r="831" spans="1:17" x14ac:dyDescent="0.35">
      <c r="A831" s="320" t="str">
        <f>'Oversigt anlægsaktiv'!A831</f>
        <v>54563</v>
      </c>
      <c r="B831" t="str">
        <f>'Oversigt anlægsaktiv'!B831</f>
        <v>Etablering af bad og omklædningsrum nyt TEK hus</v>
      </c>
      <c r="C831" t="str">
        <f>'Oversigt anlægsaktiv'!C831</f>
        <v>-</v>
      </c>
      <c r="D831" t="str">
        <f>'Oversigt anlægsaktiv'!D831</f>
        <v>Thomas Kromann Jacobsen</v>
      </c>
      <c r="E831" t="str">
        <f>'Oversigt anlægsaktiv'!E831</f>
        <v>10 ÅR</v>
      </c>
      <c r="F831" t="str">
        <f>'Oversigt anlægsaktiv'!F831</f>
        <v>87000 Fælles husleje</v>
      </c>
      <c r="G831" t="str">
        <f>'Oversigt anlægsaktiv'!G831</f>
        <v>Campusvej 55, 5230 Odense M</v>
      </c>
      <c r="H831" t="str">
        <f>'Oversigt anlægsaktiv'!H831</f>
        <v>TEK-kælder</v>
      </c>
      <c r="I831" t="str">
        <f>'Oversigt anlægsaktiv'!I831</f>
        <v>-</v>
      </c>
      <c r="J831" t="str">
        <f>'Oversigt anlægsaktiv'!J831</f>
        <v>-</v>
      </c>
      <c r="K831" t="str">
        <f>'Oversigt anlægsaktiv'!K831</f>
        <v>-</v>
      </c>
      <c r="L831" s="312">
        <f>'Oversigt anlægsaktiv'!L831</f>
        <v>42644</v>
      </c>
      <c r="M831" s="56">
        <f>'Oversigt anlægsaktiv'!M831</f>
        <v>286860.51</v>
      </c>
      <c r="N831" s="56">
        <f>'Oversigt anlægsaktiv'!N831</f>
        <v>14343.10999999999</v>
      </c>
      <c r="O831" s="322" t="str">
        <f t="shared" si="36"/>
        <v>54563</v>
      </c>
      <c r="P831" s="322">
        <f t="shared" si="37"/>
        <v>0</v>
      </c>
      <c r="Q831" s="337" t="str">
        <f t="shared" si="38"/>
        <v>10</v>
      </c>
    </row>
    <row r="832" spans="1:17" x14ac:dyDescent="0.35">
      <c r="A832" s="320" t="str">
        <f>'Oversigt anlægsaktiv'!A832</f>
        <v>54567</v>
      </c>
      <c r="B832" t="str">
        <f>'Oversigt anlægsaktiv'!B832</f>
        <v>HPLC</v>
      </c>
      <c r="C832" t="str">
        <f>'Oversigt anlægsaktiv'!C832</f>
        <v>13761+2353229</v>
      </c>
      <c r="D832" t="str">
        <f>'Oversigt anlægsaktiv'!D832</f>
        <v>Ole Nørregaard Jensen</v>
      </c>
      <c r="E832" t="str">
        <f>'Oversigt anlægsaktiv'!E832</f>
        <v>7 ÅR</v>
      </c>
      <c r="F832" t="str">
        <f>'Oversigt anlægsaktiv'!F832</f>
        <v>31000 Institut for Biokemi og Molekylær Biologi</v>
      </c>
      <c r="G832" t="str">
        <f>'Oversigt anlægsaktiv'!G832</f>
        <v>Campusvej 55, 5230 Odense M</v>
      </c>
      <c r="H832" t="str">
        <f>'Oversigt anlægsaktiv'!H832</f>
        <v>PRG</v>
      </c>
      <c r="I832" t="str">
        <f>'Oversigt anlægsaktiv'!I832</f>
        <v>Thermo</v>
      </c>
      <c r="J832" t="str">
        <f>'Oversigt anlægsaktiv'!J832</f>
        <v>Dionex LCMSII</v>
      </c>
      <c r="K832" t="str">
        <f>'Oversigt anlægsaktiv'!K832</f>
        <v>S/N 7255094 / 8122275 / 8126365</v>
      </c>
      <c r="L832" s="312">
        <f>'Oversigt anlægsaktiv'!L832</f>
        <v>42752</v>
      </c>
      <c r="M832" s="56">
        <f>'Oversigt anlægsaktiv'!M832</f>
        <v>414474.8</v>
      </c>
      <c r="N832" s="56">
        <f>'Oversigt anlægsaktiv'!N832</f>
        <v>0</v>
      </c>
      <c r="O832" s="322" t="str">
        <f t="shared" si="36"/>
        <v>54567</v>
      </c>
      <c r="P832" s="322">
        <f t="shared" si="37"/>
        <v>1</v>
      </c>
      <c r="Q832" s="337" t="str">
        <f t="shared" si="38"/>
        <v>7</v>
      </c>
    </row>
    <row r="833" spans="1:17" x14ac:dyDescent="0.35">
      <c r="A833" s="320" t="str">
        <f>'Oversigt anlægsaktiv'!A833</f>
        <v>54568</v>
      </c>
      <c r="B833" t="str">
        <f>'Oversigt anlægsaktiv'!B833</f>
        <v>Apparat til analyse af stofs optagelse i celler</v>
      </c>
      <c r="C833" t="str">
        <f>'Oversigt anlægsaktiv'!C833</f>
        <v>-</v>
      </c>
      <c r="D833" t="str">
        <f>'Oversigt anlægsaktiv'!D833</f>
        <v>Carsten Nielsen</v>
      </c>
      <c r="E833" t="str">
        <f>'Oversigt anlægsaktiv'!E833</f>
        <v>7 ÅR</v>
      </c>
      <c r="F833" t="str">
        <f>'Oversigt anlægsaktiv'!F833</f>
        <v>30500 Institut for Fysik, Kemi og Farmaci</v>
      </c>
      <c r="G833" t="str">
        <f>'Oversigt anlægsaktiv'!G833</f>
        <v>Campusvej 55, 5230 Odense M</v>
      </c>
      <c r="H833" t="str">
        <f>'Oversigt anlægsaktiv'!H833</f>
        <v>Ø6-503-2</v>
      </c>
      <c r="I833" t="str">
        <f>'Oversigt anlægsaktiv'!I833</f>
        <v>BIO-RAD</v>
      </c>
      <c r="J833" t="str">
        <f>'Oversigt anlægsaktiv'!J833</f>
        <v>-</v>
      </c>
      <c r="K833" t="str">
        <f>'Oversigt anlægsaktiv'!K833</f>
        <v>731BR03729</v>
      </c>
      <c r="L833" s="312">
        <f>'Oversigt anlægsaktiv'!L833</f>
        <v>42801</v>
      </c>
      <c r="M833" s="56">
        <f>'Oversigt anlægsaktiv'!M833</f>
        <v>154675</v>
      </c>
      <c r="N833" s="56">
        <f>'Oversigt anlægsaktiv'!N833</f>
        <v>0</v>
      </c>
      <c r="O833" s="322" t="str">
        <f t="shared" si="36"/>
        <v>54568</v>
      </c>
      <c r="P833" s="322">
        <f t="shared" si="37"/>
        <v>0</v>
      </c>
      <c r="Q833" s="337" t="str">
        <f t="shared" si="38"/>
        <v>7</v>
      </c>
    </row>
    <row r="834" spans="1:17" x14ac:dyDescent="0.35">
      <c r="A834" s="320" t="str">
        <f>'Oversigt anlægsaktiv'!A834</f>
        <v>54569</v>
      </c>
      <c r="B834" t="str">
        <f>'Oversigt anlægsaktiv'!B834</f>
        <v>olympus ix83 fluorescence microscope</v>
      </c>
      <c r="C834" t="str">
        <f>'Oversigt anlægsaktiv'!C834</f>
        <v>-</v>
      </c>
      <c r="D834" t="str">
        <f>'Oversigt anlægsaktiv'!D834</f>
        <v>Tina Kronborg</v>
      </c>
      <c r="E834" t="str">
        <f>'Oversigt anlægsaktiv'!E834</f>
        <v>7 ÅR</v>
      </c>
      <c r="F834" t="str">
        <f>'Oversigt anlægsaktiv'!F834</f>
        <v>31000 Institut for Biokemi og Molekylær Biologi</v>
      </c>
      <c r="G834" t="str">
        <f>'Oversigt anlægsaktiv'!G834</f>
        <v>Campusvej 55, 5230 Odense M</v>
      </c>
      <c r="H834" t="str">
        <f>'Oversigt anlægsaktiv'!H834</f>
        <v>V10-604-0</v>
      </c>
      <c r="I834" t="str">
        <f>'Oversigt anlægsaktiv'!I834</f>
        <v>Olympus</v>
      </c>
      <c r="J834" t="str">
        <f>'Oversigt anlægsaktiv'!J834</f>
        <v>ix83</v>
      </c>
      <c r="K834" t="str">
        <f>'Oversigt anlægsaktiv'!K834</f>
        <v>-</v>
      </c>
      <c r="L834" s="312">
        <f>'Oversigt anlægsaktiv'!L834</f>
        <v>42734</v>
      </c>
      <c r="M834" s="56">
        <f>'Oversigt anlægsaktiv'!M834</f>
        <v>750000</v>
      </c>
      <c r="N834" s="56">
        <f>'Oversigt anlægsaktiv'!N834</f>
        <v>0</v>
      </c>
      <c r="O834" s="322" t="str">
        <f t="shared" si="36"/>
        <v>54569</v>
      </c>
      <c r="P834" s="322">
        <f t="shared" si="37"/>
        <v>0</v>
      </c>
      <c r="Q834" s="337" t="str">
        <f t="shared" si="38"/>
        <v>7</v>
      </c>
    </row>
    <row r="835" spans="1:17" x14ac:dyDescent="0.35">
      <c r="A835" s="320" t="str">
        <f>'Oversigt anlægsaktiv'!A835</f>
        <v>54570</v>
      </c>
      <c r="B835" t="str">
        <f>'Oversigt anlægsaktiv'!B835</f>
        <v>Sonicator</v>
      </c>
      <c r="C835" t="str">
        <f>'Oversigt anlægsaktiv'!C835</f>
        <v>-</v>
      </c>
      <c r="D835" t="str">
        <f>'Oversigt anlægsaktiv'!D835</f>
        <v>Ronni Nielsen</v>
      </c>
      <c r="E835" t="str">
        <f>'Oversigt anlægsaktiv'!E835</f>
        <v>7 ÅR</v>
      </c>
      <c r="F835" t="str">
        <f>'Oversigt anlægsaktiv'!F835</f>
        <v>31000 Institut for Biokemi og Molekylær Biologi</v>
      </c>
      <c r="G835" t="str">
        <f>'Oversigt anlægsaktiv'!G835</f>
        <v>Campusvej 55, 5230 Odense M</v>
      </c>
      <c r="H835" t="str">
        <f>'Oversigt anlægsaktiv'!H835</f>
        <v>SM: V18-404-2</v>
      </c>
      <c r="I835" t="str">
        <f>'Oversigt anlægsaktiv'!I835</f>
        <v>Covaris</v>
      </c>
      <c r="J835" t="str">
        <f>'Oversigt anlægsaktiv'!J835</f>
        <v>ME220</v>
      </c>
      <c r="K835" t="str">
        <f>'Oversigt anlægsaktiv'!K835</f>
        <v>SN004246</v>
      </c>
      <c r="L835" s="312">
        <f>'Oversigt anlægsaktiv'!L835</f>
        <v>42767</v>
      </c>
      <c r="M835" s="56">
        <f>'Oversigt anlægsaktiv'!M835</f>
        <v>340064.33</v>
      </c>
      <c r="N835" s="56">
        <f>'Oversigt anlægsaktiv'!N835</f>
        <v>0</v>
      </c>
      <c r="O835" s="322" t="str">
        <f t="shared" si="36"/>
        <v>54570</v>
      </c>
      <c r="P835" s="322">
        <f t="shared" si="37"/>
        <v>0</v>
      </c>
      <c r="Q835" s="337" t="str">
        <f t="shared" si="38"/>
        <v>7</v>
      </c>
    </row>
    <row r="836" spans="1:17" x14ac:dyDescent="0.35">
      <c r="A836" s="320" t="str">
        <f>'Oversigt anlægsaktiv'!A836</f>
        <v>54576</v>
      </c>
      <c r="B836" t="str">
        <f>'Oversigt anlægsaktiv'!B836</f>
        <v>Drejebænk</v>
      </c>
      <c r="C836" t="str">
        <f>'Oversigt anlægsaktiv'!C836</f>
        <v>-</v>
      </c>
      <c r="D836" t="str">
        <f>'Oversigt anlægsaktiv'!D836</f>
        <v>Lars Ellekrog Kiehn</v>
      </c>
      <c r="E836" t="str">
        <f>'Oversigt anlægsaktiv'!E836</f>
        <v>10 ÅR</v>
      </c>
      <c r="F836" t="str">
        <f>'Oversigt anlægsaktiv'!F836</f>
        <v>15400 Institut for Idræt og Biomekanik</v>
      </c>
      <c r="G836" t="str">
        <f>'Oversigt anlægsaktiv'!G836</f>
        <v>Campusvej 55, 5230 Odense M</v>
      </c>
      <c r="H836" t="str">
        <f>'Oversigt anlægsaktiv'!H836</f>
        <v>Ø11-107a</v>
      </c>
      <c r="I836" t="str">
        <f>'Oversigt anlægsaktiv'!I836</f>
        <v>Weiler</v>
      </c>
      <c r="J836" t="str">
        <f>'Oversigt anlægsaktiv'!J836</f>
        <v>Primus VCD</v>
      </c>
      <c r="K836" t="str">
        <f>'Oversigt anlægsaktiv'!K836</f>
        <v>MA01</v>
      </c>
      <c r="L836" s="312">
        <f>'Oversigt anlægsaktiv'!L836</f>
        <v>42809</v>
      </c>
      <c r="M836" s="56">
        <f>'Oversigt anlægsaktiv'!M836</f>
        <v>315610</v>
      </c>
      <c r="N836" s="56">
        <f>'Oversigt anlægsaktiv'!N836</f>
        <v>28930.969999999968</v>
      </c>
      <c r="O836" s="322" t="str">
        <f t="shared" si="36"/>
        <v>54576</v>
      </c>
      <c r="P836" s="322">
        <f t="shared" si="37"/>
        <v>0</v>
      </c>
      <c r="Q836" s="337" t="str">
        <f t="shared" si="38"/>
        <v>10</v>
      </c>
    </row>
    <row r="837" spans="1:17" x14ac:dyDescent="0.35">
      <c r="A837" s="320" t="str">
        <f>'Oversigt anlægsaktiv'!A837</f>
        <v>54580</v>
      </c>
      <c r="B837" t="str">
        <f>'Oversigt anlægsaktiv'!B837</f>
        <v>Vogn 23, 9 pers., brændstof</v>
      </c>
      <c r="C837" t="str">
        <f>'Oversigt anlægsaktiv'!C837</f>
        <v>-</v>
      </c>
      <c r="D837" t="str">
        <f>'Oversigt anlægsaktiv'!D837</f>
        <v>Rikke Mailund Mikkelsen</v>
      </c>
      <c r="E837" t="str">
        <f>'Oversigt anlægsaktiv'!E837</f>
        <v>5 ÅR</v>
      </c>
      <c r="F837" t="str">
        <f>'Oversigt anlægsaktiv'!F837</f>
        <v>87104 Fællesvarer, Teknisk Service</v>
      </c>
      <c r="G837" t="str">
        <f>'Oversigt anlægsaktiv'!G837</f>
        <v>Campusvej 55, 5230 Odense M</v>
      </c>
      <c r="H837" t="str">
        <f>'Oversigt anlægsaktiv'!H837</f>
        <v>P1-Øst</v>
      </c>
      <c r="I837" t="str">
        <f>'Oversigt anlægsaktiv'!I837</f>
        <v>VW</v>
      </c>
      <c r="J837" t="str">
        <f>'Oversigt anlægsaktiv'!J837</f>
        <v>Caravelle Lang Trendline</v>
      </c>
      <c r="K837" t="str">
        <f>'Oversigt anlægsaktiv'!K837</f>
        <v>WV2ZZZ7HZHH095783/BK41184</v>
      </c>
      <c r="L837" s="312">
        <f>'Oversigt anlægsaktiv'!L837</f>
        <v>42774</v>
      </c>
      <c r="M837" s="56">
        <f>'Oversigt anlægsaktiv'!M837</f>
        <v>300275.75</v>
      </c>
      <c r="N837" s="56">
        <f>'Oversigt anlægsaktiv'!N837</f>
        <v>0</v>
      </c>
      <c r="O837" s="322" t="str">
        <f t="shared" si="36"/>
        <v>54580</v>
      </c>
      <c r="P837" s="322">
        <f t="shared" si="37"/>
        <v>0</v>
      </c>
      <c r="Q837" s="337" t="str">
        <f t="shared" si="38"/>
        <v>5</v>
      </c>
    </row>
    <row r="838" spans="1:17" x14ac:dyDescent="0.35">
      <c r="A838" s="320" t="str">
        <f>'Oversigt anlægsaktiv'!A838</f>
        <v>54581</v>
      </c>
      <c r="B838" t="str">
        <f>'Oversigt anlægsaktiv'!B838</f>
        <v>Bil - vogn 8</v>
      </c>
      <c r="C838" t="str">
        <f>'Oversigt anlægsaktiv'!C838</f>
        <v>-</v>
      </c>
      <c r="D838" t="str">
        <f>'Oversigt anlægsaktiv'!D838</f>
        <v>Niels Christian Møller</v>
      </c>
      <c r="E838" t="str">
        <f>'Oversigt anlægsaktiv'!E838</f>
        <v>8 ÅR</v>
      </c>
      <c r="F838" t="str">
        <f>'Oversigt anlægsaktiv'!F838</f>
        <v>30600 Biologisk Institut</v>
      </c>
      <c r="G838" t="str">
        <f>'Oversigt anlægsaktiv'!G838</f>
        <v>Campusvej 55, 5230 Odense M</v>
      </c>
      <c r="H838" t="str">
        <f>'Oversigt anlægsaktiv'!H838</f>
        <v>Ved P4</v>
      </c>
      <c r="I838" t="str">
        <f>'Oversigt anlægsaktiv'!I838</f>
        <v>VW</v>
      </c>
      <c r="J838" t="str">
        <f>'Oversigt anlægsaktiv'!J838</f>
        <v>T6 lang kassevogn 2,0 TDI</v>
      </c>
      <c r="K838" t="str">
        <f>'Oversigt anlægsaktiv'!K838</f>
        <v>BK 49650 WV1ZZZ7HZHH105165</v>
      </c>
      <c r="L838" s="312">
        <f>'Oversigt anlægsaktiv'!L838</f>
        <v>42774</v>
      </c>
      <c r="M838" s="56">
        <f>'Oversigt anlægsaktiv'!M838</f>
        <v>247414.2</v>
      </c>
      <c r="N838" s="56">
        <f>'Oversigt anlægsaktiv'!N838</f>
        <v>0</v>
      </c>
      <c r="O838" s="322" t="str">
        <f t="shared" si="36"/>
        <v>54581</v>
      </c>
      <c r="P838" s="322">
        <f t="shared" si="37"/>
        <v>0</v>
      </c>
      <c r="Q838" s="337" t="str">
        <f t="shared" si="38"/>
        <v>8</v>
      </c>
    </row>
    <row r="839" spans="1:17" x14ac:dyDescent="0.35">
      <c r="A839" s="320" t="str">
        <f>'Oversigt anlægsaktiv'!A839</f>
        <v>54582</v>
      </c>
      <c r="B839" t="str">
        <f>'Oversigt anlægsaktiv'!B839</f>
        <v>Universal hårdhedsmåler</v>
      </c>
      <c r="C839" t="str">
        <f>'Oversigt anlægsaktiv'!C839</f>
        <v>-</v>
      </c>
      <c r="D839" t="str">
        <f>'Oversigt anlægsaktiv'!D839</f>
        <v>Jesper Bergholdt Sørensen</v>
      </c>
      <c r="E839" t="str">
        <f>'Oversigt anlægsaktiv'!E839</f>
        <v>10 ÅR</v>
      </c>
      <c r="F839" t="str">
        <f>'Oversigt anlægsaktiv'!F839</f>
        <v>45004 SDU Mechanical Engineering</v>
      </c>
      <c r="G839" t="str">
        <f>'Oversigt anlægsaktiv'!G839</f>
        <v>Campusvej 55, 5230 Odense M</v>
      </c>
      <c r="H839" t="str">
        <f>'Oversigt anlægsaktiv'!H839</f>
        <v>Ø33-606-1</v>
      </c>
      <c r="I839" t="str">
        <f>'Oversigt anlægsaktiv'!I839</f>
        <v>Zwick</v>
      </c>
      <c r="J839" t="str">
        <f>'Oversigt anlægsaktiv'!J839</f>
        <v>ZHU250</v>
      </c>
      <c r="K839" t="str">
        <f>'Oversigt anlægsaktiv'!K839</f>
        <v>DO725405/2016</v>
      </c>
      <c r="L839" s="312">
        <f>'Oversigt anlægsaktiv'!L839</f>
        <v>42583</v>
      </c>
      <c r="M839" s="56">
        <f>'Oversigt anlægsaktiv'!M839</f>
        <v>233855.28</v>
      </c>
      <c r="N839" s="56">
        <f>'Oversigt anlægsaktiv'!N839</f>
        <v>7795.3500000000058</v>
      </c>
      <c r="O839" s="322" t="str">
        <f t="shared" si="36"/>
        <v>54582</v>
      </c>
      <c r="P839" s="322">
        <f t="shared" si="37"/>
        <v>0</v>
      </c>
      <c r="Q839" s="337" t="str">
        <f t="shared" si="38"/>
        <v>10</v>
      </c>
    </row>
    <row r="840" spans="1:17" x14ac:dyDescent="0.35">
      <c r="A840" s="320" t="str">
        <f>'Oversigt anlægsaktiv'!A840</f>
        <v>54583</v>
      </c>
      <c r="B840" t="str">
        <f>'Oversigt anlægsaktiv'!B840</f>
        <v>Spektrofotometer</v>
      </c>
      <c r="C840" t="str">
        <f>'Oversigt anlægsaktiv'!C840</f>
        <v>24706</v>
      </c>
      <c r="D840" t="str">
        <f>'Oversigt anlægsaktiv'!D840</f>
        <v>Vida Engmann</v>
      </c>
      <c r="E840" t="str">
        <f>'Oversigt anlægsaktiv'!E840</f>
        <v>5 ÅR</v>
      </c>
      <c r="F840" t="str">
        <f>'Oversigt anlægsaktiv'!F840</f>
        <v>44002 SDU NanoSyd</v>
      </c>
      <c r="G840" t="str">
        <f>'Oversigt anlægsaktiv'!G840</f>
        <v>Alsion 2, 6400 Sønderborg</v>
      </c>
      <c r="H840" t="str">
        <f>'Oversigt anlægsaktiv'!H840</f>
        <v>A3-16 OPTIKLAB</v>
      </c>
      <c r="I840" t="str">
        <f>'Oversigt anlægsaktiv'!I840</f>
        <v>Shimadzu</v>
      </c>
      <c r="J840" t="str">
        <f>'Oversigt anlægsaktiv'!J840</f>
        <v>Iraffinity-1S</v>
      </c>
      <c r="K840" t="str">
        <f>'Oversigt anlægsaktiv'!K840</f>
        <v>-</v>
      </c>
      <c r="L840" s="312">
        <f>'Oversigt anlægsaktiv'!L840</f>
        <v>42877</v>
      </c>
      <c r="M840" s="56">
        <f>'Oversigt anlægsaktiv'!M840</f>
        <v>125640</v>
      </c>
      <c r="N840" s="56">
        <f>'Oversigt anlægsaktiv'!N840</f>
        <v>0</v>
      </c>
      <c r="O840" s="322" t="str">
        <f t="shared" si="36"/>
        <v>54583</v>
      </c>
      <c r="P840" s="322">
        <f t="shared" si="37"/>
        <v>1</v>
      </c>
      <c r="Q840" s="337" t="str">
        <f t="shared" si="38"/>
        <v>5</v>
      </c>
    </row>
    <row r="841" spans="1:17" x14ac:dyDescent="0.35">
      <c r="A841" s="320" t="str">
        <f>'Oversigt anlægsaktiv'!A841</f>
        <v>54585</v>
      </c>
      <c r="B841" t="str">
        <f>'Oversigt anlægsaktiv'!B841</f>
        <v>Skalar sampler</v>
      </c>
      <c r="C841" t="str">
        <f>'Oversigt anlægsaktiv'!C841</f>
        <v>13692</v>
      </c>
      <c r="D841" t="str">
        <f>'Oversigt anlægsaktiv'!D841</f>
        <v>Rikke Orloff Holm</v>
      </c>
      <c r="E841" t="str">
        <f>'Oversigt anlægsaktiv'!E841</f>
        <v>5 ÅR</v>
      </c>
      <c r="F841" t="str">
        <f>'Oversigt anlægsaktiv'!F841</f>
        <v>30605 Økologi</v>
      </c>
      <c r="G841" t="str">
        <f>'Oversigt anlægsaktiv'!G841</f>
        <v>Campusvej 55, 5230 Odense M</v>
      </c>
      <c r="H841" t="str">
        <f>'Oversigt anlægsaktiv'!H841</f>
        <v>V11-411-1</v>
      </c>
      <c r="I841" t="str">
        <f>'Oversigt anlægsaktiv'!I841</f>
        <v>Skalar</v>
      </c>
      <c r="J841" t="str">
        <f>'Oversigt anlægsaktiv'!J841</f>
        <v>21050900, 2353091, 5000</v>
      </c>
      <c r="K841" t="str">
        <f>'Oversigt anlægsaktiv'!K841</f>
        <v>171628,17382,172319</v>
      </c>
      <c r="L841" s="312">
        <f>'Oversigt anlægsaktiv'!L841</f>
        <v>42787</v>
      </c>
      <c r="M841" s="56">
        <f>'Oversigt anlægsaktiv'!M841</f>
        <v>495000</v>
      </c>
      <c r="N841" s="56">
        <f>'Oversigt anlægsaktiv'!N841</f>
        <v>0</v>
      </c>
      <c r="O841" s="322" t="str">
        <f t="shared" si="36"/>
        <v>54585</v>
      </c>
      <c r="P841" s="322">
        <f t="shared" si="37"/>
        <v>1</v>
      </c>
      <c r="Q841" s="337" t="str">
        <f t="shared" si="38"/>
        <v>5</v>
      </c>
    </row>
    <row r="842" spans="1:17" x14ac:dyDescent="0.35">
      <c r="A842" s="320" t="str">
        <f>'Oversigt anlægsaktiv'!A842</f>
        <v>54586</v>
      </c>
      <c r="B842" t="str">
        <f>'Oversigt anlægsaktiv'!B842</f>
        <v>Anlæg til test af kognitive funktioner og underliggende neurale mekanismer</v>
      </c>
      <c r="C842" t="str">
        <f>'Oversigt anlægsaktiv'!C842</f>
        <v>-</v>
      </c>
      <c r="D842" t="str">
        <f>'Oversigt anlægsaktiv'!D842</f>
        <v>Malte Nejst Larsen</v>
      </c>
      <c r="E842" t="str">
        <f>'Oversigt anlægsaktiv'!E842</f>
        <v>10 ÅR</v>
      </c>
      <c r="F842" t="str">
        <f>'Oversigt anlægsaktiv'!F842</f>
        <v>15400 Institut for Idræt og Biomekanik</v>
      </c>
      <c r="G842" t="str">
        <f>'Oversigt anlægsaktiv'!G842</f>
        <v>Campusvej 55, 5230 Odense M</v>
      </c>
      <c r="H842" t="str">
        <f>'Oversigt anlægsaktiv'!H842</f>
        <v>Udlånt til TEK</v>
      </c>
      <c r="I842" t="str">
        <f>'Oversigt anlægsaktiv'!I842</f>
        <v>Advance Brain Monitoring</v>
      </c>
      <c r="J842" t="str">
        <f>'Oversigt anlægsaktiv'!J842</f>
        <v>FCCQ6F-ABM11 IC9541AABM11</v>
      </c>
      <c r="K842" t="str">
        <f>'Oversigt anlægsaktiv'!K842</f>
        <v>1609-0021; 1506-00053;</v>
      </c>
      <c r="L842" s="312">
        <f>'Oversigt anlægsaktiv'!L842</f>
        <v>42795</v>
      </c>
      <c r="M842" s="56">
        <f>'Oversigt anlægsaktiv'!M842</f>
        <v>117603.8</v>
      </c>
      <c r="N842" s="56">
        <f>'Oversigt anlægsaktiv'!N842</f>
        <v>10780.39</v>
      </c>
      <c r="O842" s="322" t="str">
        <f t="shared" si="36"/>
        <v>54586</v>
      </c>
      <c r="P842" s="322">
        <f t="shared" si="37"/>
        <v>0</v>
      </c>
      <c r="Q842" s="337" t="str">
        <f t="shared" si="38"/>
        <v>10</v>
      </c>
    </row>
    <row r="843" spans="1:17" x14ac:dyDescent="0.35">
      <c r="A843" s="320" t="str">
        <f>'Oversigt anlægsaktiv'!A843</f>
        <v>54588</v>
      </c>
      <c r="B843" t="str">
        <f>'Oversigt anlægsaktiv'!B843</f>
        <v>Micro ultracentrifuge</v>
      </c>
      <c r="C843" t="str">
        <f>'Oversigt anlægsaktiv'!C843</f>
        <v>-</v>
      </c>
      <c r="D843" t="str">
        <f>'Oversigt anlægsaktiv'!D843</f>
        <v>Martin Røssel Larsen</v>
      </c>
      <c r="E843" t="str">
        <f>'Oversigt anlægsaktiv'!E843</f>
        <v>7 ÅR</v>
      </c>
      <c r="F843" t="str">
        <f>'Oversigt anlægsaktiv'!F843</f>
        <v>31000 Institut for Biokemi og Molekylær Biologi</v>
      </c>
      <c r="G843" t="str">
        <f>'Oversigt anlægsaktiv'!G843</f>
        <v>Campusvej 55, 5230 Odense M</v>
      </c>
      <c r="H843" t="str">
        <f>'Oversigt anlægsaktiv'!H843</f>
        <v>PRG, V7-510-1</v>
      </c>
      <c r="I843" t="str">
        <f>'Oversigt anlægsaktiv'!I843</f>
        <v>Hitachi</v>
      </c>
      <c r="J843" t="str">
        <f>'Oversigt anlægsaktiv'!J843</f>
        <v>CS150NX</v>
      </c>
      <c r="K843" t="str">
        <f>'Oversigt anlægsaktiv'!K843</f>
        <v>461041</v>
      </c>
      <c r="L843" s="312">
        <f>'Oversigt anlægsaktiv'!L843</f>
        <v>42965</v>
      </c>
      <c r="M843" s="56">
        <f>'Oversigt anlægsaktiv'!M843</f>
        <v>250753.5</v>
      </c>
      <c r="N843" s="56">
        <f>'Oversigt anlægsaktiv'!N843</f>
        <v>0</v>
      </c>
      <c r="O843" s="322" t="str">
        <f t="shared" ref="O843:O906" si="39">IFERROR(_xlfn.TEXTBEFORE(A843, "-"), A843)</f>
        <v>54588</v>
      </c>
      <c r="P843" s="322">
        <f t="shared" ref="P843:P906" si="40">IF(C843="-",0,1)</f>
        <v>0</v>
      </c>
      <c r="Q843" s="337" t="str">
        <f t="shared" ref="Q843:Q906" si="41">IFERROR(_xlfn.TEXTBEFORE(E843, " "), E843)</f>
        <v>7</v>
      </c>
    </row>
    <row r="844" spans="1:17" x14ac:dyDescent="0.35">
      <c r="A844" s="320" t="str">
        <f>'Oversigt anlægsaktiv'!A844</f>
        <v>54589</v>
      </c>
      <c r="B844" t="str">
        <f>'Oversigt anlægsaktiv'!B844</f>
        <v>1 mm probe til NMR maskine</v>
      </c>
      <c r="C844" t="str">
        <f>'Oversigt anlægsaktiv'!C844</f>
        <v>13609</v>
      </c>
      <c r="D844" t="str">
        <f>'Oversigt anlægsaktiv'!D844</f>
        <v>Christian Brandt</v>
      </c>
      <c r="E844" t="str">
        <f>'Oversigt anlægsaktiv'!E844</f>
        <v>7 ÅR</v>
      </c>
      <c r="F844" t="str">
        <f>'Oversigt anlægsaktiv'!F844</f>
        <v>30500 Institut for Fysik, Kemi og Farmaci</v>
      </c>
      <c r="G844" t="str">
        <f>'Oversigt anlægsaktiv'!G844</f>
        <v>Campusvej 55, 5230 Odense M</v>
      </c>
      <c r="H844" t="str">
        <f>'Oversigt anlægsaktiv'!H844</f>
        <v>Ø11-506-0</v>
      </c>
      <c r="I844" t="str">
        <f>'Oversigt anlægsaktiv'!I844</f>
        <v>Joel</v>
      </c>
      <c r="J844" t="str">
        <f>'Oversigt anlægsaktiv'!J844</f>
        <v>NM-03750MXM1</v>
      </c>
      <c r="K844" t="str">
        <f>'Oversigt anlægsaktiv'!K844</f>
        <v>NM S8410000 20002</v>
      </c>
      <c r="L844" s="312">
        <f>'Oversigt anlægsaktiv'!L844</f>
        <v>42887</v>
      </c>
      <c r="M844" s="56">
        <f>'Oversigt anlægsaktiv'!M844</f>
        <v>371910</v>
      </c>
      <c r="N844" s="56">
        <f>'Oversigt anlægsaktiv'!N844</f>
        <v>0</v>
      </c>
      <c r="O844" s="322" t="str">
        <f t="shared" si="39"/>
        <v>54589</v>
      </c>
      <c r="P844" s="322">
        <f t="shared" si="40"/>
        <v>1</v>
      </c>
      <c r="Q844" s="337" t="str">
        <f t="shared" si="41"/>
        <v>7</v>
      </c>
    </row>
    <row r="845" spans="1:17" x14ac:dyDescent="0.35">
      <c r="A845" s="320" t="str">
        <f>'Oversigt anlægsaktiv'!A845</f>
        <v>54592</v>
      </c>
      <c r="B845" t="str">
        <f>'Oversigt anlægsaktiv'!B845</f>
        <v>Pylon ved Fioniavej</v>
      </c>
      <c r="C845" t="str">
        <f>'Oversigt anlægsaktiv'!C845</f>
        <v>-</v>
      </c>
      <c r="D845" t="str">
        <f>'Oversigt anlægsaktiv'!D845</f>
        <v>Thomas Kromann Jacobsen</v>
      </c>
      <c r="E845" t="str">
        <f>'Oversigt anlægsaktiv'!E845</f>
        <v>5 ÅR</v>
      </c>
      <c r="F845" t="str">
        <f>'Oversigt anlægsaktiv'!F845</f>
        <v>90400 Teknisk Service</v>
      </c>
      <c r="G845" t="str">
        <f>'Oversigt anlægsaktiv'!G845</f>
        <v>Campusvej 55, 5230 Odense M</v>
      </c>
      <c r="H845" t="str">
        <f>'Oversigt anlægsaktiv'!H845</f>
        <v>Fioniavej</v>
      </c>
      <c r="I845" t="str">
        <f>'Oversigt anlægsaktiv'!I845</f>
        <v>-</v>
      </c>
      <c r="J845" t="str">
        <f>'Oversigt anlægsaktiv'!J845</f>
        <v>Pylon LED Pro</v>
      </c>
      <c r="K845" t="str">
        <f>'Oversigt anlægsaktiv'!K845</f>
        <v>-</v>
      </c>
      <c r="L845" s="312">
        <f>'Oversigt anlægsaktiv'!L845</f>
        <v>42917</v>
      </c>
      <c r="M845" s="56">
        <f>'Oversigt anlægsaktiv'!M845</f>
        <v>248973</v>
      </c>
      <c r="N845" s="56">
        <f>'Oversigt anlægsaktiv'!N845</f>
        <v>0</v>
      </c>
      <c r="O845" s="322" t="str">
        <f t="shared" si="39"/>
        <v>54592</v>
      </c>
      <c r="P845" s="322">
        <f t="shared" si="40"/>
        <v>0</v>
      </c>
      <c r="Q845" s="337" t="str">
        <f t="shared" si="41"/>
        <v>5</v>
      </c>
    </row>
    <row r="846" spans="1:17" x14ac:dyDescent="0.35">
      <c r="A846" s="320" t="str">
        <f>'Oversigt anlægsaktiv'!A846</f>
        <v>54594</v>
      </c>
      <c r="B846" t="str">
        <f>'Oversigt anlægsaktiv'!B846</f>
        <v>Etablering af cykelparkering ved TEK - Særlig installation</v>
      </c>
      <c r="C846" t="str">
        <f>'Oversigt anlægsaktiv'!C846</f>
        <v>-</v>
      </c>
      <c r="D846" t="str">
        <f>'Oversigt anlægsaktiv'!D846</f>
        <v>Thomas Kromann Jacobsen</v>
      </c>
      <c r="E846" t="str">
        <f>'Oversigt anlægsaktiv'!E846</f>
        <v>15 ÅR</v>
      </c>
      <c r="F846" t="str">
        <f>'Oversigt anlægsaktiv'!F846</f>
        <v>90400 Teknisk Service</v>
      </c>
      <c r="G846" t="str">
        <f>'Oversigt anlægsaktiv'!G846</f>
        <v>Campusvej 55, 5230 Odense M</v>
      </c>
      <c r="H846" t="str">
        <f>'Oversigt anlægsaktiv'!H846</f>
        <v>Pladsen foran TEK huset</v>
      </c>
      <c r="I846" t="str">
        <f>'Oversigt anlægsaktiv'!I846</f>
        <v>-</v>
      </c>
      <c r="J846" t="str">
        <f>'Oversigt anlægsaktiv'!J846</f>
        <v>-</v>
      </c>
      <c r="K846" t="str">
        <f>'Oversigt anlægsaktiv'!K846</f>
        <v>-</v>
      </c>
      <c r="L846" s="312">
        <f>'Oversigt anlægsaktiv'!L846</f>
        <v>42887</v>
      </c>
      <c r="M846" s="56">
        <f>'Oversigt anlægsaktiv'!M846</f>
        <v>293778</v>
      </c>
      <c r="N846" s="56">
        <f>'Oversigt anlægsaktiv'!N846</f>
        <v>120775.4</v>
      </c>
      <c r="O846" s="322" t="str">
        <f t="shared" si="39"/>
        <v>54594</v>
      </c>
      <c r="P846" s="322">
        <f t="shared" si="40"/>
        <v>0</v>
      </c>
      <c r="Q846" s="337" t="str">
        <f t="shared" si="41"/>
        <v>15</v>
      </c>
    </row>
    <row r="847" spans="1:17" x14ac:dyDescent="0.35">
      <c r="A847" s="320" t="str">
        <f>'Oversigt anlægsaktiv'!A847</f>
        <v>54598</v>
      </c>
      <c r="B847" t="str">
        <f>'Oversigt anlægsaktiv'!B847</f>
        <v>Autoklave</v>
      </c>
      <c r="C847" t="str">
        <f>'Oversigt anlægsaktiv'!C847</f>
        <v>-</v>
      </c>
      <c r="D847" t="str">
        <f>'Oversigt anlægsaktiv'!D847</f>
        <v>Klaus Lehn Petersen</v>
      </c>
      <c r="E847" t="str">
        <f>'Oversigt anlægsaktiv'!E847</f>
        <v>7 ÅR</v>
      </c>
      <c r="F847" t="str">
        <f>'Oversigt anlægsaktiv'!F847</f>
        <v>31000 Institut for Biokemi og Molekylær Biologi</v>
      </c>
      <c r="G847" t="str">
        <f>'Oversigt anlægsaktiv'!G847</f>
        <v>Campusvej 55, 5230 Odense M</v>
      </c>
      <c r="H847" t="str">
        <f>'Oversigt anlægsaktiv'!H847</f>
        <v>Autoklaverum V15-406b-0</v>
      </c>
      <c r="I847" t="str">
        <f>'Oversigt anlægsaktiv'!I847</f>
        <v>Ninolab</v>
      </c>
      <c r="J847" t="str">
        <f>'Oversigt anlægsaktiv'!J847</f>
        <v>Laboklav  SHP 195MSLV</v>
      </c>
      <c r="K847" t="str">
        <f>'Oversigt anlægsaktiv'!K847</f>
        <v>5175967</v>
      </c>
      <c r="L847" s="312">
        <f>'Oversigt anlægsaktiv'!L847</f>
        <v>43006</v>
      </c>
      <c r="M847" s="56">
        <f>'Oversigt anlægsaktiv'!M847</f>
        <v>229800</v>
      </c>
      <c r="N847" s="56">
        <f>'Oversigt anlægsaktiv'!N847</f>
        <v>0</v>
      </c>
      <c r="O847" s="322" t="str">
        <f t="shared" si="39"/>
        <v>54598</v>
      </c>
      <c r="P847" s="322">
        <f t="shared" si="40"/>
        <v>0</v>
      </c>
      <c r="Q847" s="337" t="str">
        <f t="shared" si="41"/>
        <v>7</v>
      </c>
    </row>
    <row r="848" spans="1:17" x14ac:dyDescent="0.35">
      <c r="A848" s="320" t="str">
        <f>'Oversigt anlægsaktiv'!A848</f>
        <v>54599</v>
      </c>
      <c r="B848" t="str">
        <f>'Oversigt anlægsaktiv'!B848</f>
        <v>Vogn 25, 9 pers., brændstof</v>
      </c>
      <c r="C848" t="str">
        <f>'Oversigt anlægsaktiv'!C848</f>
        <v>-</v>
      </c>
      <c r="D848" t="str">
        <f>'Oversigt anlægsaktiv'!D848</f>
        <v>Rikke Mailund Mikkelsen</v>
      </c>
      <c r="E848" t="str">
        <f>'Oversigt anlægsaktiv'!E848</f>
        <v>5 ÅR</v>
      </c>
      <c r="F848" t="str">
        <f>'Oversigt anlægsaktiv'!F848</f>
        <v>87104 Fællesvarer, Teknisk Service</v>
      </c>
      <c r="G848" t="str">
        <f>'Oversigt anlægsaktiv'!G848</f>
        <v>Campusvej 55, 5230 Odense M</v>
      </c>
      <c r="H848" t="str">
        <f>'Oversigt anlægsaktiv'!H848</f>
        <v>P1-Øst</v>
      </c>
      <c r="I848" t="str">
        <f>'Oversigt anlægsaktiv'!I848</f>
        <v>Mercedes</v>
      </c>
      <c r="J848" t="str">
        <f>'Oversigt anlægsaktiv'!J848</f>
        <v>Vito 116 Tourer</v>
      </c>
      <c r="K848" t="str">
        <f>'Oversigt anlægsaktiv'!K848</f>
        <v>WDF44770513300878/BS69294</v>
      </c>
      <c r="L848" s="312">
        <f>'Oversigt anlægsaktiv'!L848</f>
        <v>42991</v>
      </c>
      <c r="M848" s="56">
        <f>'Oversigt anlægsaktiv'!M848</f>
        <v>412205</v>
      </c>
      <c r="N848" s="56">
        <f>'Oversigt anlægsaktiv'!N848</f>
        <v>0</v>
      </c>
      <c r="O848" s="322" t="str">
        <f t="shared" si="39"/>
        <v>54599</v>
      </c>
      <c r="P848" s="322">
        <f t="shared" si="40"/>
        <v>0</v>
      </c>
      <c r="Q848" s="337" t="str">
        <f t="shared" si="41"/>
        <v>5</v>
      </c>
    </row>
    <row r="849" spans="1:17" x14ac:dyDescent="0.35">
      <c r="A849" s="320" t="str">
        <f>'Oversigt anlægsaktiv'!A849</f>
        <v>54600</v>
      </c>
      <c r="B849" t="str">
        <f>'Oversigt anlægsaktiv'!B849</f>
        <v>Vogn 15, 5 pers., brændstof</v>
      </c>
      <c r="C849" t="str">
        <f>'Oversigt anlægsaktiv'!C849</f>
        <v>-</v>
      </c>
      <c r="D849" t="str">
        <f>'Oversigt anlægsaktiv'!D849</f>
        <v>Rikke Mailund Mikkelsen</v>
      </c>
      <c r="E849" t="str">
        <f>'Oversigt anlægsaktiv'!E849</f>
        <v>5 ÅR</v>
      </c>
      <c r="F849" t="str">
        <f>'Oversigt anlægsaktiv'!F849</f>
        <v>87104 Fællesvarer, Teknisk Service</v>
      </c>
      <c r="G849" t="str">
        <f>'Oversigt anlægsaktiv'!G849</f>
        <v>Campusvej 55, 5230 Odense M</v>
      </c>
      <c r="H849" t="str">
        <f>'Oversigt anlægsaktiv'!H849</f>
        <v>P1-Øst</v>
      </c>
      <c r="I849" t="str">
        <f>'Oversigt anlægsaktiv'!I849</f>
        <v>Renault</v>
      </c>
      <c r="J849" t="str">
        <f>'Oversigt anlægsaktiv'!J849</f>
        <v>Megane ST 1,5 dCi 110</v>
      </c>
      <c r="K849" t="str">
        <f>'Oversigt anlægsaktiv'!K849</f>
        <v>VF1RFB00458463087/BP50189</v>
      </c>
      <c r="L849" s="312">
        <f>'Oversigt anlægsaktiv'!L849</f>
        <v>42983</v>
      </c>
      <c r="M849" s="56">
        <f>'Oversigt anlægsaktiv'!M849</f>
        <v>169900</v>
      </c>
      <c r="N849" s="56">
        <f>'Oversigt anlægsaktiv'!N849</f>
        <v>0</v>
      </c>
      <c r="O849" s="322" t="str">
        <f t="shared" si="39"/>
        <v>54600</v>
      </c>
      <c r="P849" s="322">
        <f t="shared" si="40"/>
        <v>0</v>
      </c>
      <c r="Q849" s="337" t="str">
        <f t="shared" si="41"/>
        <v>5</v>
      </c>
    </row>
    <row r="850" spans="1:17" x14ac:dyDescent="0.35">
      <c r="A850" s="320" t="str">
        <f>'Oversigt anlægsaktiv'!A850</f>
        <v>54601</v>
      </c>
      <c r="B850" t="str">
        <f>'Oversigt anlægsaktiv'!B850</f>
        <v>Vogn 26, 9 pers., brændstof</v>
      </c>
      <c r="C850" t="str">
        <f>'Oversigt anlægsaktiv'!C850</f>
        <v>-</v>
      </c>
      <c r="D850" t="str">
        <f>'Oversigt anlægsaktiv'!D850</f>
        <v>Rikke Mailund Mikkelsen</v>
      </c>
      <c r="E850" t="str">
        <f>'Oversigt anlægsaktiv'!E850</f>
        <v>5 ÅR</v>
      </c>
      <c r="F850" t="str">
        <f>'Oversigt anlægsaktiv'!F850</f>
        <v>87104 Fællesvarer, Teknisk Service</v>
      </c>
      <c r="G850" t="str">
        <f>'Oversigt anlægsaktiv'!G850</f>
        <v>Campusvej 55, 5230 Odense M</v>
      </c>
      <c r="H850" t="str">
        <f>'Oversigt anlægsaktiv'!H850</f>
        <v>P8-Vest</v>
      </c>
      <c r="I850" t="str">
        <f>'Oversigt anlægsaktiv'!I850</f>
        <v>Mercedes</v>
      </c>
      <c r="J850" t="str">
        <f>'Oversigt anlægsaktiv'!J850</f>
        <v>Vito 116 Tourer 3, SØLV a</v>
      </c>
      <c r="K850" t="str">
        <f>'Oversigt anlægsaktiv'!K850</f>
        <v>WDF44770513284312/BS69293</v>
      </c>
      <c r="L850" s="312">
        <f>'Oversigt anlægsaktiv'!L850</f>
        <v>42991</v>
      </c>
      <c r="M850" s="56">
        <f>'Oversigt anlægsaktiv'!M850</f>
        <v>412205</v>
      </c>
      <c r="N850" s="56">
        <f>'Oversigt anlægsaktiv'!N850</f>
        <v>0</v>
      </c>
      <c r="O850" s="322" t="str">
        <f t="shared" si="39"/>
        <v>54601</v>
      </c>
      <c r="P850" s="322">
        <f t="shared" si="40"/>
        <v>0</v>
      </c>
      <c r="Q850" s="337" t="str">
        <f t="shared" si="41"/>
        <v>5</v>
      </c>
    </row>
    <row r="851" spans="1:17" x14ac:dyDescent="0.35">
      <c r="A851" s="320" t="str">
        <f>'Oversigt anlægsaktiv'!A851</f>
        <v>54603</v>
      </c>
      <c r="B851" t="str">
        <f>'Oversigt anlægsaktiv'!B851</f>
        <v>Single cell microfluidics system</v>
      </c>
      <c r="C851" t="str">
        <f>'Oversigt anlægsaktiv'!C851</f>
        <v>13761</v>
      </c>
      <c r="D851" t="str">
        <f>'Oversigt anlægsaktiv'!D851</f>
        <v>Ronni Nielsen</v>
      </c>
      <c r="E851" t="str">
        <f>'Oversigt anlægsaktiv'!E851</f>
        <v>5 ÅR</v>
      </c>
      <c r="F851" t="str">
        <f>'Oversigt anlægsaktiv'!F851</f>
        <v>31000 Institut for Biokemi og Molekylær Biologi</v>
      </c>
      <c r="G851" t="str">
        <f>'Oversigt anlægsaktiv'!G851</f>
        <v>Campusvej 55, 5230 Odense M</v>
      </c>
      <c r="H851" t="str">
        <f>'Oversigt anlægsaktiv'!H851</f>
        <v>SM: V18-404-2</v>
      </c>
      <c r="I851" t="str">
        <f>'Oversigt anlægsaktiv'!I851</f>
        <v>10X Genomics Inc.</v>
      </c>
      <c r="J851" t="str">
        <f>'Oversigt anlægsaktiv'!J851</f>
        <v>GCG-SR-1</v>
      </c>
      <c r="K851" t="str">
        <f>'Oversigt anlægsaktiv'!K851</f>
        <v>30157</v>
      </c>
      <c r="L851" s="312">
        <f>'Oversigt anlægsaktiv'!L851</f>
        <v>42970</v>
      </c>
      <c r="M851" s="56">
        <f>'Oversigt anlægsaktiv'!M851</f>
        <v>546425.15</v>
      </c>
      <c r="N851" s="56">
        <f>'Oversigt anlægsaktiv'!N851</f>
        <v>0</v>
      </c>
      <c r="O851" s="322" t="str">
        <f t="shared" si="39"/>
        <v>54603</v>
      </c>
      <c r="P851" s="322">
        <f t="shared" si="40"/>
        <v>1</v>
      </c>
      <c r="Q851" s="337" t="str">
        <f t="shared" si="41"/>
        <v>5</v>
      </c>
    </row>
    <row r="852" spans="1:17" x14ac:dyDescent="0.35">
      <c r="A852" s="320" t="str">
        <f>'Oversigt anlægsaktiv'!A852</f>
        <v>54604</v>
      </c>
      <c r="B852" t="str">
        <f>'Oversigt anlægsaktiv'!B852</f>
        <v>UR5 Robot og tilhørende controller boks</v>
      </c>
      <c r="C852" t="str">
        <f>'Oversigt anlægsaktiv'!C852</f>
        <v>-</v>
      </c>
      <c r="D852" t="str">
        <f>'Oversigt anlægsaktiv'!D852</f>
        <v>Karina T. Therkildsen</v>
      </c>
      <c r="E852" t="str">
        <f>'Oversigt anlægsaktiv'!E852</f>
        <v>5 ÅR</v>
      </c>
      <c r="F852" t="str">
        <f>'Oversigt anlægsaktiv'!F852</f>
        <v>41003 SDU Robotics</v>
      </c>
      <c r="G852" t="str">
        <f>'Oversigt anlægsaktiv'!G852</f>
        <v>Campusvej 55, 5230 Odense M</v>
      </c>
      <c r="H852" t="str">
        <f>'Oversigt anlægsaktiv'!H852</f>
        <v>Ø27-609-2</v>
      </c>
      <c r="I852" t="str">
        <f>'Oversigt anlægsaktiv'!I852</f>
        <v>Universal Robots</v>
      </c>
      <c r="J852" t="str">
        <f>'Oversigt anlægsaktiv'!J852</f>
        <v>UR5</v>
      </c>
      <c r="K852" t="str">
        <f>'Oversigt anlægsaktiv'!K852</f>
        <v>2017355928</v>
      </c>
      <c r="L852" s="312">
        <f>'Oversigt anlægsaktiv'!L852</f>
        <v>43010</v>
      </c>
      <c r="M852" s="56">
        <f>'Oversigt anlægsaktiv'!M852</f>
        <v>119000</v>
      </c>
      <c r="N852" s="56">
        <f>'Oversigt anlægsaktiv'!N852</f>
        <v>0</v>
      </c>
      <c r="O852" s="322" t="str">
        <f t="shared" si="39"/>
        <v>54604</v>
      </c>
      <c r="P852" s="322">
        <f t="shared" si="40"/>
        <v>0</v>
      </c>
      <c r="Q852" s="337" t="str">
        <f t="shared" si="41"/>
        <v>5</v>
      </c>
    </row>
    <row r="853" spans="1:17" x14ac:dyDescent="0.35">
      <c r="A853" s="320" t="str">
        <f>'Oversigt anlægsaktiv'!A853</f>
        <v>54605</v>
      </c>
      <c r="B853" t="str">
        <f>'Oversigt anlægsaktiv'!B853</f>
        <v>UR5 Robot og tilhørende controller boks</v>
      </c>
      <c r="C853" t="str">
        <f>'Oversigt anlægsaktiv'!C853</f>
        <v>-</v>
      </c>
      <c r="D853" t="str">
        <f>'Oversigt anlægsaktiv'!D853</f>
        <v>Karina T. Therkildsen</v>
      </c>
      <c r="E853" t="str">
        <f>'Oversigt anlægsaktiv'!E853</f>
        <v>5 ÅR</v>
      </c>
      <c r="F853" t="str">
        <f>'Oversigt anlægsaktiv'!F853</f>
        <v>41003 SDU Robotics</v>
      </c>
      <c r="G853" t="str">
        <f>'Oversigt anlægsaktiv'!G853</f>
        <v>Campusvej 55, 5230 Odense M</v>
      </c>
      <c r="H853" t="str">
        <f>'Oversigt anlægsaktiv'!H853</f>
        <v>Ø27-609-2 Mezzanin</v>
      </c>
      <c r="I853" t="str">
        <f>'Oversigt anlægsaktiv'!I853</f>
        <v>Universal Robots</v>
      </c>
      <c r="J853" t="str">
        <f>'Oversigt anlægsaktiv'!J853</f>
        <v>UR5</v>
      </c>
      <c r="K853" t="str">
        <f>'Oversigt anlægsaktiv'!K853</f>
        <v>2017355924</v>
      </c>
      <c r="L853" s="312">
        <f>'Oversigt anlægsaktiv'!L853</f>
        <v>43010</v>
      </c>
      <c r="M853" s="56">
        <f>'Oversigt anlægsaktiv'!M853</f>
        <v>119000</v>
      </c>
      <c r="N853" s="56">
        <f>'Oversigt anlægsaktiv'!N853</f>
        <v>0</v>
      </c>
      <c r="O853" s="322" t="str">
        <f t="shared" si="39"/>
        <v>54605</v>
      </c>
      <c r="P853" s="322">
        <f t="shared" si="40"/>
        <v>0</v>
      </c>
      <c r="Q853" s="337" t="str">
        <f t="shared" si="41"/>
        <v>5</v>
      </c>
    </row>
    <row r="854" spans="1:17" x14ac:dyDescent="0.35">
      <c r="A854" s="320" t="str">
        <f>'Oversigt anlægsaktiv'!A854</f>
        <v>54606</v>
      </c>
      <c r="B854" t="str">
        <f>'Oversigt anlægsaktiv'!B854</f>
        <v>UR5 Robot og tilhørende controller boks</v>
      </c>
      <c r="C854" t="str">
        <f>'Oversigt anlægsaktiv'!C854</f>
        <v>-</v>
      </c>
      <c r="D854" t="str">
        <f>'Oversigt anlægsaktiv'!D854</f>
        <v>Karina T. Therkildsen</v>
      </c>
      <c r="E854" t="str">
        <f>'Oversigt anlægsaktiv'!E854</f>
        <v>5 ÅR</v>
      </c>
      <c r="F854" t="str">
        <f>'Oversigt anlægsaktiv'!F854</f>
        <v>41003 SDU Robotics</v>
      </c>
      <c r="G854" t="str">
        <f>'Oversigt anlægsaktiv'!G854</f>
        <v>Campusvej 55, 5230 Odense M</v>
      </c>
      <c r="H854" t="str">
        <f>'Oversigt anlægsaktiv'!H854</f>
        <v>Ø27-609-2 Mezzanin</v>
      </c>
      <c r="I854" t="str">
        <f>'Oversigt anlægsaktiv'!I854</f>
        <v>Universal Robots</v>
      </c>
      <c r="J854" t="str">
        <f>'Oversigt anlægsaktiv'!J854</f>
        <v>UR5</v>
      </c>
      <c r="K854" t="str">
        <f>'Oversigt anlægsaktiv'!K854</f>
        <v>2017355927</v>
      </c>
      <c r="L854" s="312">
        <f>'Oversigt anlægsaktiv'!L854</f>
        <v>43010</v>
      </c>
      <c r="M854" s="56">
        <f>'Oversigt anlægsaktiv'!M854</f>
        <v>119000</v>
      </c>
      <c r="N854" s="56">
        <f>'Oversigt anlægsaktiv'!N854</f>
        <v>0</v>
      </c>
      <c r="O854" s="322" t="str">
        <f t="shared" si="39"/>
        <v>54606</v>
      </c>
      <c r="P854" s="322">
        <f t="shared" si="40"/>
        <v>0</v>
      </c>
      <c r="Q854" s="337" t="str">
        <f t="shared" si="41"/>
        <v>5</v>
      </c>
    </row>
    <row r="855" spans="1:17" x14ac:dyDescent="0.35">
      <c r="A855" s="320" t="str">
        <f>'Oversigt anlægsaktiv'!A855</f>
        <v>54607</v>
      </c>
      <c r="B855" t="str">
        <f>'Oversigt anlægsaktiv'!B855</f>
        <v>UR5 Robot og tilhørende controller boks</v>
      </c>
      <c r="C855" t="str">
        <f>'Oversigt anlægsaktiv'!C855</f>
        <v>-</v>
      </c>
      <c r="D855" t="str">
        <f>'Oversigt anlægsaktiv'!D855</f>
        <v>Karina T. Therkildsen</v>
      </c>
      <c r="E855" t="str">
        <f>'Oversigt anlægsaktiv'!E855</f>
        <v>5 ÅR</v>
      </c>
      <c r="F855" t="str">
        <f>'Oversigt anlægsaktiv'!F855</f>
        <v>41003 SDU Robotics</v>
      </c>
      <c r="G855" t="str">
        <f>'Oversigt anlægsaktiv'!G855</f>
        <v>Campusvej 55, 5230 Odense M</v>
      </c>
      <c r="H855" t="str">
        <f>'Oversigt anlægsaktiv'!H855</f>
        <v>Ø27-609-2 Mezzanin</v>
      </c>
      <c r="I855" t="str">
        <f>'Oversigt anlægsaktiv'!I855</f>
        <v>Universal Robots</v>
      </c>
      <c r="J855" t="str">
        <f>'Oversigt anlægsaktiv'!J855</f>
        <v>UR5</v>
      </c>
      <c r="K855" t="str">
        <f>'Oversigt anlægsaktiv'!K855</f>
        <v>2017355926</v>
      </c>
      <c r="L855" s="312">
        <f>'Oversigt anlægsaktiv'!L855</f>
        <v>43010</v>
      </c>
      <c r="M855" s="56">
        <f>'Oversigt anlægsaktiv'!M855</f>
        <v>119000</v>
      </c>
      <c r="N855" s="56">
        <f>'Oversigt anlægsaktiv'!N855</f>
        <v>0</v>
      </c>
      <c r="O855" s="322" t="str">
        <f t="shared" si="39"/>
        <v>54607</v>
      </c>
      <c r="P855" s="322">
        <f t="shared" si="40"/>
        <v>0</v>
      </c>
      <c r="Q855" s="337" t="str">
        <f t="shared" si="41"/>
        <v>5</v>
      </c>
    </row>
    <row r="856" spans="1:17" x14ac:dyDescent="0.35">
      <c r="A856" s="320" t="str">
        <f>'Oversigt anlægsaktiv'!A856</f>
        <v>54608</v>
      </c>
      <c r="B856" t="str">
        <f>'Oversigt anlægsaktiv'!B856</f>
        <v>UR5 Robot og tilhørende controller boks</v>
      </c>
      <c r="C856" t="str">
        <f>'Oversigt anlægsaktiv'!C856</f>
        <v>74929</v>
      </c>
      <c r="D856" t="str">
        <f>'Oversigt anlægsaktiv'!D856</f>
        <v>Karina T. Therkildsen</v>
      </c>
      <c r="E856" t="str">
        <f>'Oversigt anlægsaktiv'!E856</f>
        <v>5 ÅR</v>
      </c>
      <c r="F856" t="str">
        <f>'Oversigt anlægsaktiv'!F856</f>
        <v>41003 SDU Robotics</v>
      </c>
      <c r="G856" t="str">
        <f>'Oversigt anlægsaktiv'!G856</f>
        <v>Campusvej 55, 5230 Odense M</v>
      </c>
      <c r="H856" t="str">
        <f>'Oversigt anlægsaktiv'!H856</f>
        <v>Ø21-603-0</v>
      </c>
      <c r="I856" t="str">
        <f>'Oversigt anlægsaktiv'!I856</f>
        <v>Universal robots</v>
      </c>
      <c r="J856" t="str">
        <f>'Oversigt anlægsaktiv'!J856</f>
        <v>UR5</v>
      </c>
      <c r="K856" t="str">
        <f>'Oversigt anlægsaktiv'!K856</f>
        <v>2017355925</v>
      </c>
      <c r="L856" s="312">
        <f>'Oversigt anlægsaktiv'!L856</f>
        <v>43010</v>
      </c>
      <c r="M856" s="56">
        <f>'Oversigt anlægsaktiv'!M856</f>
        <v>119000</v>
      </c>
      <c r="N856" s="56">
        <f>'Oversigt anlægsaktiv'!N856</f>
        <v>0</v>
      </c>
      <c r="O856" s="322" t="str">
        <f t="shared" si="39"/>
        <v>54608</v>
      </c>
      <c r="P856" s="322">
        <f t="shared" si="40"/>
        <v>1</v>
      </c>
      <c r="Q856" s="337" t="str">
        <f t="shared" si="41"/>
        <v>5</v>
      </c>
    </row>
    <row r="857" spans="1:17" x14ac:dyDescent="0.35">
      <c r="A857" s="320" t="str">
        <f>'Oversigt anlægsaktiv'!A857</f>
        <v>54609</v>
      </c>
      <c r="B857" t="str">
        <f>'Oversigt anlægsaktiv'!B857</f>
        <v>Q-PCR</v>
      </c>
      <c r="C857" t="str">
        <f>'Oversigt anlægsaktiv'!C857</f>
        <v>-</v>
      </c>
      <c r="D857" t="str">
        <f>'Oversigt anlægsaktiv'!D857</f>
        <v>Per Svenningsen</v>
      </c>
      <c r="E857" t="str">
        <f>'Oversigt anlægsaktiv'!E857</f>
        <v>10 ÅR</v>
      </c>
      <c r="F857" t="str">
        <f>'Oversigt anlægsaktiv'!F857</f>
        <v>10203 Kardiovaskulær &amp; Renalforskning</v>
      </c>
      <c r="G857" t="str">
        <f>'Oversigt anlægsaktiv'!G857</f>
        <v>Campusvej 55, 5230 Odense M</v>
      </c>
      <c r="H857" t="str">
        <f>'Oversigt anlægsaktiv'!H857</f>
        <v>V17-613b-1</v>
      </c>
      <c r="I857" t="str">
        <f>'Oversigt anlægsaktiv'!I857</f>
        <v>AH Diagnostics</v>
      </c>
      <c r="J857" t="str">
        <f>'Oversigt anlægsaktiv'!J857</f>
        <v>AriaMX Realtime PCR-syste</v>
      </c>
      <c r="K857" t="str">
        <f>'Oversigt anlægsaktiv'!K857</f>
        <v>MY17205211</v>
      </c>
      <c r="L857" s="312">
        <f>'Oversigt anlægsaktiv'!L857</f>
        <v>43010</v>
      </c>
      <c r="M857" s="56">
        <f>'Oversigt anlægsaktiv'!M857</f>
        <v>156151</v>
      </c>
      <c r="N857" s="56">
        <f>'Oversigt anlægsaktiv'!N857</f>
        <v>23422.63</v>
      </c>
      <c r="O857" s="322" t="str">
        <f t="shared" si="39"/>
        <v>54609</v>
      </c>
      <c r="P857" s="322">
        <f t="shared" si="40"/>
        <v>0</v>
      </c>
      <c r="Q857" s="337" t="str">
        <f t="shared" si="41"/>
        <v>10</v>
      </c>
    </row>
    <row r="858" spans="1:17" x14ac:dyDescent="0.35">
      <c r="A858" s="320" t="str">
        <f>'Oversigt anlægsaktiv'!A858</f>
        <v>54610</v>
      </c>
      <c r="B858" t="str">
        <f>'Oversigt anlægsaktiv'!B858</f>
        <v>Ombygning af køl 30-R22</v>
      </c>
      <c r="C858" t="str">
        <f>'Oversigt anlægsaktiv'!C858</f>
        <v>-</v>
      </c>
      <c r="D858" t="str">
        <f>'Oversigt anlægsaktiv'!D858</f>
        <v>Lars Tiedemann</v>
      </c>
      <c r="E858" t="str">
        <f>'Oversigt anlægsaktiv'!E858</f>
        <v>10 ÅR</v>
      </c>
      <c r="F858" t="str">
        <f>'Oversigt anlægsaktiv'!F858</f>
        <v>90400 Teknisk Service</v>
      </c>
      <c r="G858" t="str">
        <f>'Oversigt anlægsaktiv'!G858</f>
        <v>Campusvej 55, 5230 Odense M</v>
      </c>
      <c r="H858" t="str">
        <f>'Oversigt anlægsaktiv'!H858</f>
        <v>På taget afsnit 25</v>
      </c>
      <c r="I858" t="str">
        <f>'Oversigt anlægsaktiv'!I858</f>
        <v>PVN mfl.</v>
      </c>
      <c r="J858" t="str">
        <f>'Oversigt anlægsaktiv'!J858</f>
        <v>-</v>
      </c>
      <c r="K858" t="str">
        <f>'Oversigt anlægsaktiv'!K858</f>
        <v>-</v>
      </c>
      <c r="L858" s="312">
        <f>'Oversigt anlægsaktiv'!L858</f>
        <v>42948</v>
      </c>
      <c r="M858" s="56">
        <f>'Oversigt anlægsaktiv'!M858</f>
        <v>276687.5</v>
      </c>
      <c r="N858" s="56">
        <f>'Oversigt anlægsaktiv'!N858</f>
        <v>36891.640000000007</v>
      </c>
      <c r="O858" s="322" t="str">
        <f t="shared" si="39"/>
        <v>54610</v>
      </c>
      <c r="P858" s="322">
        <f t="shared" si="40"/>
        <v>0</v>
      </c>
      <c r="Q858" s="337" t="str">
        <f t="shared" si="41"/>
        <v>10</v>
      </c>
    </row>
    <row r="859" spans="1:17" x14ac:dyDescent="0.35">
      <c r="A859" s="320" t="str">
        <f>'Oversigt anlægsaktiv'!A859</f>
        <v>54612</v>
      </c>
      <c r="B859" t="str">
        <f>'Oversigt anlægsaktiv'!B859</f>
        <v>Hako multimaskine til gartnerafdelingen</v>
      </c>
      <c r="C859" t="str">
        <f>'Oversigt anlægsaktiv'!C859</f>
        <v>-</v>
      </c>
      <c r="D859" t="str">
        <f>'Oversigt anlægsaktiv'!D859</f>
        <v>Henrik Toft</v>
      </c>
      <c r="E859" t="str">
        <f>'Oversigt anlægsaktiv'!E859</f>
        <v>7 ÅR</v>
      </c>
      <c r="F859" t="str">
        <f>'Oversigt anlægsaktiv'!F859</f>
        <v>90400 Teknisk Service</v>
      </c>
      <c r="G859" t="str">
        <f>'Oversigt anlægsaktiv'!G859</f>
        <v>Campusvej 55, 5230 Odense M</v>
      </c>
      <c r="H859" t="str">
        <f>'Oversigt anlægsaktiv'!H859</f>
        <v>Gartner</v>
      </c>
      <c r="I859" t="str">
        <f>'Oversigt anlægsaktiv'!I859</f>
        <v>HAKO</v>
      </c>
      <c r="J859" t="str">
        <f>'Oversigt anlægsaktiv'!J859</f>
        <v>Citymaster, 1250C comfort</v>
      </c>
      <c r="K859" t="str">
        <f>'Oversigt anlægsaktiv'!K859</f>
        <v>143332 7 0540 2 , Reg. Nr.BP 837</v>
      </c>
      <c r="L859" s="312">
        <f>'Oversigt anlægsaktiv'!L859</f>
        <v>43040</v>
      </c>
      <c r="M859" s="56">
        <f>'Oversigt anlægsaktiv'!M859</f>
        <v>307000</v>
      </c>
      <c r="N859" s="56">
        <f>'Oversigt anlægsaktiv'!N859</f>
        <v>0</v>
      </c>
      <c r="O859" s="322" t="str">
        <f t="shared" si="39"/>
        <v>54612</v>
      </c>
      <c r="P859" s="322">
        <f t="shared" si="40"/>
        <v>0</v>
      </c>
      <c r="Q859" s="337" t="str">
        <f t="shared" si="41"/>
        <v>7</v>
      </c>
    </row>
    <row r="860" spans="1:17" x14ac:dyDescent="0.35">
      <c r="A860" s="320" t="str">
        <f>'Oversigt anlægsaktiv'!A860</f>
        <v>54616</v>
      </c>
      <c r="B860" t="str">
        <f>'Oversigt anlægsaktiv'!B860</f>
        <v>Cryostat til sektionering af væv.</v>
      </c>
      <c r="C860" t="str">
        <f>'Oversigt anlægsaktiv'!C860</f>
        <v>-</v>
      </c>
      <c r="D860" t="str">
        <f>'Oversigt anlægsaktiv'!D860</f>
        <v>Morten Meyer</v>
      </c>
      <c r="E860" t="str">
        <f>'Oversigt anlægsaktiv'!E860</f>
        <v>10 ÅR</v>
      </c>
      <c r="F860" t="str">
        <f>'Oversigt anlægsaktiv'!F860</f>
        <v>10202 Neurobiologisk Forskning</v>
      </c>
      <c r="G860" t="str">
        <f>'Oversigt anlægsaktiv'!G860</f>
        <v>Campusvej 55, 5230 Odense M</v>
      </c>
      <c r="H860" t="str">
        <f>'Oversigt anlægsaktiv'!H860</f>
        <v>V17-804b-2</v>
      </c>
      <c r="I860" t="str">
        <f>'Oversigt anlægsaktiv'!I860</f>
        <v>Leica Biosystems</v>
      </c>
      <c r="J860" t="str">
        <f>'Oversigt anlægsaktiv'!J860</f>
        <v>CM3050 S</v>
      </c>
      <c r="K860" t="str">
        <f>'Oversigt anlægsaktiv'!K860</f>
        <v>7050</v>
      </c>
      <c r="L860" s="312">
        <f>'Oversigt anlægsaktiv'!L860</f>
        <v>43070</v>
      </c>
      <c r="M860" s="56">
        <f>'Oversigt anlægsaktiv'!M860</f>
        <v>295313</v>
      </c>
      <c r="N860" s="56">
        <f>'Oversigt anlægsaktiv'!N860</f>
        <v>49218.859999999993</v>
      </c>
      <c r="O860" s="322" t="str">
        <f t="shared" si="39"/>
        <v>54616</v>
      </c>
      <c r="P860" s="322">
        <f t="shared" si="40"/>
        <v>0</v>
      </c>
      <c r="Q860" s="337" t="str">
        <f t="shared" si="41"/>
        <v>10</v>
      </c>
    </row>
    <row r="861" spans="1:17" x14ac:dyDescent="0.35">
      <c r="A861" s="320" t="str">
        <f>'Oversigt anlægsaktiv'!A861</f>
        <v>54617</v>
      </c>
      <c r="B861" t="str">
        <f>'Oversigt anlægsaktiv'!B861</f>
        <v>Ultracentrifuge</v>
      </c>
      <c r="C861" t="str">
        <f>'Oversigt anlægsaktiv'!C861</f>
        <v>-</v>
      </c>
      <c r="D861" t="str">
        <f>'Oversigt anlægsaktiv'!D861</f>
        <v>Jonas Heilskov Graversen</v>
      </c>
      <c r="E861" t="str">
        <f>'Oversigt anlægsaktiv'!E861</f>
        <v>10 ÅR</v>
      </c>
      <c r="F861" t="str">
        <f>'Oversigt anlægsaktiv'!F861</f>
        <v>10204 Inflammationsforskning</v>
      </c>
      <c r="G861" t="str">
        <f>'Oversigt anlægsaktiv'!G861</f>
        <v>Campusvej 55, 5230 Odense M</v>
      </c>
      <c r="H861" t="str">
        <f>'Oversigt anlægsaktiv'!H861</f>
        <v>V10-504b-1</v>
      </c>
      <c r="I861" t="str">
        <f>'Oversigt anlægsaktiv'!I861</f>
        <v>BEXKMAN/COULTER</v>
      </c>
      <c r="J861" t="str">
        <f>'Oversigt anlægsaktiv'!J861</f>
        <v>XE - 100 - IVD</v>
      </c>
      <c r="K861" t="str">
        <f>'Oversigt anlægsaktiv'!K861</f>
        <v>CXE17K01</v>
      </c>
      <c r="L861" s="312">
        <f>'Oversigt anlægsaktiv'!L861</f>
        <v>43070</v>
      </c>
      <c r="M861" s="56">
        <f>'Oversigt anlægsaktiv'!M861</f>
        <v>399016</v>
      </c>
      <c r="N861" s="56">
        <f>'Oversigt anlægsaktiv'!N861</f>
        <v>66502.719999999972</v>
      </c>
      <c r="O861" s="322" t="str">
        <f t="shared" si="39"/>
        <v>54617</v>
      </c>
      <c r="P861" s="322">
        <f t="shared" si="40"/>
        <v>0</v>
      </c>
      <c r="Q861" s="337" t="str">
        <f t="shared" si="41"/>
        <v>10</v>
      </c>
    </row>
    <row r="862" spans="1:17" x14ac:dyDescent="0.35">
      <c r="A862" s="320" t="str">
        <f>'Oversigt anlægsaktiv'!A862</f>
        <v>54618</v>
      </c>
      <c r="B862" t="str">
        <f>'Oversigt anlægsaktiv'!B862</f>
        <v>U21+U22+U23 ombygning</v>
      </c>
      <c r="C862" t="str">
        <f>'Oversigt anlægsaktiv'!C862</f>
        <v>-</v>
      </c>
      <c r="D862" t="str">
        <f>'Oversigt anlægsaktiv'!D862</f>
        <v>Thomas Kromann Jacobsen</v>
      </c>
      <c r="E862" t="str">
        <f>'Oversigt anlægsaktiv'!E862</f>
        <v>10 ÅR</v>
      </c>
      <c r="F862" t="str">
        <f>'Oversigt anlægsaktiv'!F862</f>
        <v>90400 Teknisk Service</v>
      </c>
      <c r="G862" t="str">
        <f>'Oversigt anlægsaktiv'!G862</f>
        <v>Campusvej 55, 5230 Odense M</v>
      </c>
      <c r="H862" t="str">
        <f>'Oversigt anlægsaktiv'!H862</f>
        <v>U21+U22+U23 Campusvej</v>
      </c>
      <c r="I862" t="str">
        <f>'Oversigt anlægsaktiv'!I862</f>
        <v>Flere</v>
      </c>
      <c r="J862" t="str">
        <f>'Oversigt anlægsaktiv'!J862</f>
        <v>Flere</v>
      </c>
      <c r="K862" t="str">
        <f>'Oversigt anlægsaktiv'!K862</f>
        <v>Flere</v>
      </c>
      <c r="L862" s="312">
        <f>'Oversigt anlægsaktiv'!L862</f>
        <v>43040</v>
      </c>
      <c r="M862" s="56">
        <f>'Oversigt anlægsaktiv'!M862</f>
        <v>2978867.84</v>
      </c>
      <c r="N862" s="56">
        <f>'Oversigt anlægsaktiv'!N862</f>
        <v>471654.08999999991</v>
      </c>
      <c r="O862" s="322" t="str">
        <f t="shared" si="39"/>
        <v>54618</v>
      </c>
      <c r="P862" s="322">
        <f t="shared" si="40"/>
        <v>0</v>
      </c>
      <c r="Q862" s="337" t="str">
        <f t="shared" si="41"/>
        <v>10</v>
      </c>
    </row>
    <row r="863" spans="1:17" x14ac:dyDescent="0.35">
      <c r="A863" s="320" t="str">
        <f>'Oversigt anlægsaktiv'!A863</f>
        <v>54619</v>
      </c>
      <c r="B863" t="str">
        <f>'Oversigt anlægsaktiv'!B863</f>
        <v>Autolave inkl. Klargøring af rum og montering</v>
      </c>
      <c r="C863" t="str">
        <f>'Oversigt anlægsaktiv'!C863</f>
        <v>-</v>
      </c>
      <c r="D863" t="str">
        <f>'Oversigt anlægsaktiv'!D863</f>
        <v>Lars Tiedemann</v>
      </c>
      <c r="E863" t="str">
        <f>'Oversigt anlægsaktiv'!E863</f>
        <v>10 ÅR</v>
      </c>
      <c r="F863" t="str">
        <f>'Oversigt anlægsaktiv'!F863</f>
        <v>90400 Teknisk Service</v>
      </c>
      <c r="G863" t="str">
        <f>'Oversigt anlægsaktiv'!G863</f>
        <v>Campusvej 55, 5230 Odense M</v>
      </c>
      <c r="H863" t="str">
        <f>'Oversigt anlægsaktiv'!H863</f>
        <v>V15-406-0</v>
      </c>
      <c r="I863" t="str">
        <f>'Oversigt anlægsaktiv'!I863</f>
        <v>Flere</v>
      </c>
      <c r="J863" t="str">
        <f>'Oversigt anlægsaktiv'!J863</f>
        <v>Flere</v>
      </c>
      <c r="K863" t="str">
        <f>'Oversigt anlægsaktiv'!K863</f>
        <v>Flere</v>
      </c>
      <c r="L863" s="312">
        <f>'Oversigt anlægsaktiv'!L863</f>
        <v>43070</v>
      </c>
      <c r="M863" s="56">
        <f>'Oversigt anlægsaktiv'!M863</f>
        <v>348981.85</v>
      </c>
      <c r="N863" s="56">
        <f>'Oversigt anlægsaktiv'!N863</f>
        <v>58163.709999999963</v>
      </c>
      <c r="O863" s="322" t="str">
        <f t="shared" si="39"/>
        <v>54619</v>
      </c>
      <c r="P863" s="322">
        <f t="shared" si="40"/>
        <v>0</v>
      </c>
      <c r="Q863" s="337" t="str">
        <f t="shared" si="41"/>
        <v>10</v>
      </c>
    </row>
    <row r="864" spans="1:17" x14ac:dyDescent="0.35">
      <c r="A864" s="320" t="str">
        <f>'Oversigt anlægsaktiv'!A864</f>
        <v>54623</v>
      </c>
      <c r="B864" t="str">
        <f>'Oversigt anlægsaktiv'!B864</f>
        <v>G6125BW LC/MSD with LC stack for OpenLAB ChemStation</v>
      </c>
      <c r="C864" t="str">
        <f>'Oversigt anlægsaktiv'!C864</f>
        <v>23973</v>
      </c>
      <c r="D864" t="str">
        <f>'Oversigt anlægsaktiv'!D864</f>
        <v>Morten Frendø Ebbesen</v>
      </c>
      <c r="E864" t="str">
        <f>'Oversigt anlægsaktiv'!E864</f>
        <v>7 ÅR</v>
      </c>
      <c r="F864" t="str">
        <f>'Oversigt anlægsaktiv'!F864</f>
        <v>31000 Institut for Biokemi og Molekylær Biologi</v>
      </c>
      <c r="G864" t="str">
        <f>'Oversigt anlægsaktiv'!G864</f>
        <v>Campusvej 55, 5230 Odense M</v>
      </c>
      <c r="H864" t="str">
        <f>'Oversigt anlægsaktiv'!H864</f>
        <v>V12-601b-2</v>
      </c>
      <c r="I864" t="str">
        <f>'Oversigt anlægsaktiv'!I864</f>
        <v>Agilent Technologies</v>
      </c>
      <c r="J864" t="str">
        <f>'Oversigt anlægsaktiv'!J864</f>
        <v>G6125BW</v>
      </c>
      <c r="K864" t="str">
        <f>'Oversigt anlægsaktiv'!K864</f>
        <v>SG1747N008, CN79HDD80K, NF1480502mf</v>
      </c>
      <c r="L864" s="312">
        <f>'Oversigt anlægsaktiv'!L864</f>
        <v>43084</v>
      </c>
      <c r="M864" s="56">
        <f>'Oversigt anlægsaktiv'!M864</f>
        <v>541600.31999999995</v>
      </c>
      <c r="N864" s="56">
        <f>'Oversigt anlægsaktiv'!N864</f>
        <v>0</v>
      </c>
      <c r="O864" s="322" t="str">
        <f t="shared" si="39"/>
        <v>54623</v>
      </c>
      <c r="P864" s="322">
        <f t="shared" si="40"/>
        <v>1</v>
      </c>
      <c r="Q864" s="337" t="str">
        <f t="shared" si="41"/>
        <v>7</v>
      </c>
    </row>
    <row r="865" spans="1:17" x14ac:dyDescent="0.35">
      <c r="A865" s="320" t="str">
        <f>'Oversigt anlægsaktiv'!A865</f>
        <v>54624</v>
      </c>
      <c r="B865" t="str">
        <f>'Oversigt anlægsaktiv'!B865</f>
        <v>Blæser enhed med 4 reoler</v>
      </c>
      <c r="C865" t="str">
        <f>'Oversigt anlægsaktiv'!C865</f>
        <v>-</v>
      </c>
      <c r="D865" t="str">
        <f>'Oversigt anlægsaktiv'!D865</f>
        <v>Jesper Stæhr</v>
      </c>
      <c r="E865" t="str">
        <f>'Oversigt anlægsaktiv'!E865</f>
        <v>10 ÅR</v>
      </c>
      <c r="F865" t="str">
        <f>'Oversigt anlægsaktiv'!F865</f>
        <v>19500 Biomedicinsk Laboratorium</v>
      </c>
      <c r="G865" t="str">
        <f>'Oversigt anlægsaktiv'!G865</f>
        <v>Campusvej 55, 5230 Odense M</v>
      </c>
      <c r="H865" t="str">
        <f>'Oversigt anlægsaktiv'!H865</f>
        <v>V05-606a-0</v>
      </c>
      <c r="I865" t="str">
        <f>'Oversigt anlægsaktiv'!I865</f>
        <v>techniplast</v>
      </c>
      <c r="J865" t="str">
        <f>'Oversigt anlægsaktiv'!J865</f>
        <v>Smart flow med reoler</v>
      </c>
      <c r="K865" t="str">
        <f>'Oversigt anlægsaktiv'!K865</f>
        <v>17002227</v>
      </c>
      <c r="L865" s="312">
        <f>'Oversigt anlægsaktiv'!L865</f>
        <v>43070</v>
      </c>
      <c r="M865" s="56">
        <f>'Oversigt anlægsaktiv'!M865</f>
        <v>604987.25</v>
      </c>
      <c r="N865" s="56">
        <f>'Oversigt anlægsaktiv'!N865</f>
        <v>100831.25</v>
      </c>
      <c r="O865" s="322" t="str">
        <f t="shared" si="39"/>
        <v>54624</v>
      </c>
      <c r="P865" s="322">
        <f t="shared" si="40"/>
        <v>0</v>
      </c>
      <c r="Q865" s="337" t="str">
        <f t="shared" si="41"/>
        <v>10</v>
      </c>
    </row>
    <row r="866" spans="1:17" x14ac:dyDescent="0.35">
      <c r="A866" s="320" t="str">
        <f>'Oversigt anlægsaktiv'!A866</f>
        <v>54625</v>
      </c>
      <c r="B866" t="str">
        <f>'Oversigt anlægsaktiv'!B866</f>
        <v>Smart flow til klasse 2</v>
      </c>
      <c r="C866" t="str">
        <f>'Oversigt anlægsaktiv'!C866</f>
        <v>-</v>
      </c>
      <c r="D866" t="str">
        <f>'Oversigt anlægsaktiv'!D866</f>
        <v>Jesper Stæhr</v>
      </c>
      <c r="E866" t="str">
        <f>'Oversigt anlægsaktiv'!E866</f>
        <v>10 ÅR</v>
      </c>
      <c r="F866" t="str">
        <f>'Oversigt anlægsaktiv'!F866</f>
        <v>19500 Biomedicinsk Laboratorium</v>
      </c>
      <c r="G866" t="str">
        <f>'Oversigt anlægsaktiv'!G866</f>
        <v>Campusvej 55, 5230 Odense M</v>
      </c>
      <c r="H866" t="str">
        <f>'Oversigt anlægsaktiv'!H866</f>
        <v>PL Brandt</v>
      </c>
      <c r="I866" t="str">
        <f>'Oversigt anlægsaktiv'!I866</f>
        <v>Techniplast</v>
      </c>
      <c r="J866" t="str">
        <f>'Oversigt anlægsaktiv'!J866</f>
        <v>Smartflow</v>
      </c>
      <c r="K866" t="str">
        <f>'Oversigt anlægsaktiv'!K866</f>
        <v>17002471</v>
      </c>
      <c r="L866" s="312">
        <f>'Oversigt anlægsaktiv'!L866</f>
        <v>43073</v>
      </c>
      <c r="M866" s="56">
        <f>'Oversigt anlægsaktiv'!M866</f>
        <v>151720.20000000001</v>
      </c>
      <c r="N866" s="56">
        <f>'Oversigt anlægsaktiv'!N866</f>
        <v>25286.62000000001</v>
      </c>
      <c r="O866" s="322" t="str">
        <f t="shared" si="39"/>
        <v>54625</v>
      </c>
      <c r="P866" s="322">
        <f t="shared" si="40"/>
        <v>0</v>
      </c>
      <c r="Q866" s="337" t="str">
        <f t="shared" si="41"/>
        <v>10</v>
      </c>
    </row>
    <row r="867" spans="1:17" x14ac:dyDescent="0.35">
      <c r="A867" s="320" t="str">
        <f>'Oversigt anlægsaktiv'!A867</f>
        <v>54627</v>
      </c>
      <c r="B867" t="str">
        <f>'Oversigt anlægsaktiv'!B867</f>
        <v>NovaSeq 6000 sekventeringsinstrument</v>
      </c>
      <c r="C867" t="str">
        <f>'Oversigt anlægsaktiv'!C867</f>
        <v>-</v>
      </c>
      <c r="D867" t="str">
        <f>'Oversigt anlægsaktiv'!D867</f>
        <v>Ronni Nielsen</v>
      </c>
      <c r="E867" t="str">
        <f>'Oversigt anlægsaktiv'!E867</f>
        <v>7 ÅR</v>
      </c>
      <c r="F867" t="str">
        <f>'Oversigt anlægsaktiv'!F867</f>
        <v>31000 Institut for Biokemi og Molekylær Biologi</v>
      </c>
      <c r="G867" t="str">
        <f>'Oversigt anlægsaktiv'!G867</f>
        <v>Campusvej 55, 5230 Odense M</v>
      </c>
      <c r="H867" t="str">
        <f>'Oversigt anlægsaktiv'!H867</f>
        <v>V18-412a-0</v>
      </c>
      <c r="I867" t="str">
        <f>'Oversigt anlægsaktiv'!I867</f>
        <v>Illumina Denmark ApS</v>
      </c>
      <c r="J867" t="str">
        <f>'Oversigt anlægsaktiv'!J867</f>
        <v>NovaSeq 6000</v>
      </c>
      <c r="K867" t="str">
        <f>'Oversigt anlægsaktiv'!K867</f>
        <v>A00316</v>
      </c>
      <c r="L867" s="312">
        <f>'Oversigt anlægsaktiv'!L867</f>
        <v>43103</v>
      </c>
      <c r="M867" s="56">
        <f>'Oversigt anlægsaktiv'!M867</f>
        <v>6258491.5199999996</v>
      </c>
      <c r="N867" s="56">
        <f>'Oversigt anlægsaktiv'!N867</f>
        <v>0</v>
      </c>
      <c r="O867" s="322" t="str">
        <f t="shared" si="39"/>
        <v>54627</v>
      </c>
      <c r="P867" s="322">
        <f t="shared" si="40"/>
        <v>0</v>
      </c>
      <c r="Q867" s="337" t="str">
        <f t="shared" si="41"/>
        <v>7</v>
      </c>
    </row>
    <row r="868" spans="1:17" x14ac:dyDescent="0.35">
      <c r="A868" s="320" t="str">
        <f>'Oversigt anlægsaktiv'!A868</f>
        <v>54628</v>
      </c>
      <c r="B868" t="str">
        <f>'Oversigt anlægsaktiv'!B868</f>
        <v>Ford/uden nummer (sælges snart)</v>
      </c>
      <c r="C868" t="str">
        <f>'Oversigt anlægsaktiv'!C868</f>
        <v>-</v>
      </c>
      <c r="D868" t="str">
        <f>'Oversigt anlægsaktiv'!D868</f>
        <v>Rikke Mailund Mikkelsen</v>
      </c>
      <c r="E868" t="str">
        <f>'Oversigt anlægsaktiv'!E868</f>
        <v>5 ÅR</v>
      </c>
      <c r="F868" t="str">
        <f>'Oversigt anlægsaktiv'!F868</f>
        <v>87104 Fællesvarer, Teknisk Service</v>
      </c>
      <c r="G868" t="str">
        <f>'Oversigt anlægsaktiv'!G868</f>
        <v>Campusvej 55, 5230 Odense M</v>
      </c>
      <c r="H868" t="str">
        <f>'Oversigt anlægsaktiv'!H868</f>
        <v>parkeringsplads</v>
      </c>
      <c r="I868" t="str">
        <f>'Oversigt anlægsaktiv'!I868</f>
        <v>Ford</v>
      </c>
      <c r="J868" t="str">
        <f>'Oversigt anlægsaktiv'!J868</f>
        <v>C-Max</v>
      </c>
      <c r="K868" t="str">
        <f>'Oversigt anlægsaktiv'!K868</f>
        <v>WFOVXXGCEVHKO7833/DW34309</v>
      </c>
      <c r="L868" s="312">
        <f>'Oversigt anlægsaktiv'!L868</f>
        <v>43070</v>
      </c>
      <c r="M868" s="56">
        <f>'Oversigt anlægsaktiv'!M868</f>
        <v>142158</v>
      </c>
      <c r="N868" s="56">
        <f>'Oversigt anlægsaktiv'!N868</f>
        <v>0</v>
      </c>
      <c r="O868" s="322" t="str">
        <f t="shared" si="39"/>
        <v>54628</v>
      </c>
      <c r="P868" s="322">
        <f t="shared" si="40"/>
        <v>0</v>
      </c>
      <c r="Q868" s="337" t="str">
        <f t="shared" si="41"/>
        <v>5</v>
      </c>
    </row>
    <row r="869" spans="1:17" x14ac:dyDescent="0.35">
      <c r="A869" s="320" t="str">
        <f>'Oversigt anlægsaktiv'!A869</f>
        <v>54632</v>
      </c>
      <c r="B869" t="str">
        <f>'Oversigt anlægsaktiv'!B869</f>
        <v>Differential refractometer</v>
      </c>
      <c r="C869" t="str">
        <f>'Oversigt anlægsaktiv'!C869</f>
        <v>23973</v>
      </c>
      <c r="D869" t="str">
        <f>'Oversigt anlægsaktiv'!D869</f>
        <v>Morten Frendø Ebbesen</v>
      </c>
      <c r="E869" t="str">
        <f>'Oversigt anlægsaktiv'!E869</f>
        <v>10 ÅR</v>
      </c>
      <c r="F869" t="str">
        <f>'Oversigt anlægsaktiv'!F869</f>
        <v>31000 Institut for Biokemi og Molekylær Biologi</v>
      </c>
      <c r="G869" t="str">
        <f>'Oversigt anlægsaktiv'!G869</f>
        <v>Campusvej 55, 5230 Odense M</v>
      </c>
      <c r="H869" t="str">
        <f>'Oversigt anlægsaktiv'!H869</f>
        <v>V12-601b-2</v>
      </c>
      <c r="I869" t="str">
        <f>'Oversigt anlægsaktiv'!I869</f>
        <v>Wyatt Technology Europe</v>
      </c>
      <c r="J869" t="str">
        <f>'Oversigt anlægsaktiv'!J869</f>
        <v>1241-TREX</v>
      </c>
      <c r="K869" t="str">
        <f>'Oversigt anlægsaktiv'!K869</f>
        <v>832YJ-ZEHNX-KD3AG-F3K1S</v>
      </c>
      <c r="L869" s="312">
        <f>'Oversigt anlægsaktiv'!L869</f>
        <v>43084</v>
      </c>
      <c r="M869" s="56">
        <f>'Oversigt anlægsaktiv'!M869</f>
        <v>149310.59</v>
      </c>
      <c r="N869" s="56">
        <f>'Oversigt anlægsaktiv'!N869</f>
        <v>24885.239999999991</v>
      </c>
      <c r="O869" s="322" t="str">
        <f t="shared" si="39"/>
        <v>54632</v>
      </c>
      <c r="P869" s="322">
        <f t="shared" si="40"/>
        <v>1</v>
      </c>
      <c r="Q869" s="337" t="str">
        <f t="shared" si="41"/>
        <v>10</v>
      </c>
    </row>
    <row r="870" spans="1:17" x14ac:dyDescent="0.35">
      <c r="A870" s="320" t="str">
        <f>'Oversigt anlægsaktiv'!A870</f>
        <v>54633</v>
      </c>
      <c r="B870" t="str">
        <f>'Oversigt anlægsaktiv'!B870</f>
        <v>Histologiudstyr</v>
      </c>
      <c r="C870" t="str">
        <f>'Oversigt anlægsaktiv'!C870</f>
        <v>2353247</v>
      </c>
      <c r="D870" t="str">
        <f>'Oversigt anlægsaktiv'!D870</f>
        <v>Katrine Clement Kirkegaard</v>
      </c>
      <c r="E870" t="str">
        <f>'Oversigt anlægsaktiv'!E870</f>
        <v>5 ÅR</v>
      </c>
      <c r="F870" t="str">
        <f>'Oversigt anlægsaktiv'!F870</f>
        <v>30606 Økotoksikologi</v>
      </c>
      <c r="G870" t="str">
        <f>'Oversigt anlægsaktiv'!G870</f>
        <v>Campusvej 55, 5230 Odense M</v>
      </c>
      <c r="H870" t="str">
        <f>'Oversigt anlægsaktiv'!H870</f>
        <v>V11-501-2</v>
      </c>
      <c r="I870" t="str">
        <f>'Oversigt anlægsaktiv'!I870</f>
        <v>Thermo</v>
      </c>
      <c r="J870" t="str">
        <f>'Oversigt anlægsaktiv'!J870</f>
        <v>HM3555 Rotary Microtome L</v>
      </c>
      <c r="K870" t="str">
        <f>'Oversigt anlægsaktiv'!K870</f>
        <v>S17102102+S17102181</v>
      </c>
      <c r="L870" s="312">
        <f>'Oversigt anlægsaktiv'!L870</f>
        <v>43068</v>
      </c>
      <c r="M870" s="56">
        <f>'Oversigt anlægsaktiv'!M870</f>
        <v>231670</v>
      </c>
      <c r="N870" s="56">
        <f>'Oversigt anlægsaktiv'!N870</f>
        <v>0</v>
      </c>
      <c r="O870" s="322" t="str">
        <f t="shared" si="39"/>
        <v>54633</v>
      </c>
      <c r="P870" s="322">
        <f t="shared" si="40"/>
        <v>1</v>
      </c>
      <c r="Q870" s="337" t="str">
        <f t="shared" si="41"/>
        <v>5</v>
      </c>
    </row>
    <row r="871" spans="1:17" x14ac:dyDescent="0.35">
      <c r="A871" s="320" t="str">
        <f>'Oversigt anlægsaktiv'!A871</f>
        <v>54634</v>
      </c>
      <c r="B871" t="str">
        <f>'Oversigt anlægsaktiv'!B871</f>
        <v>Bi-layer Interferometry (BLI) baseret biosensor</v>
      </c>
      <c r="C871" t="str">
        <f>'Oversigt anlægsaktiv'!C871</f>
        <v>12596</v>
      </c>
      <c r="D871" t="str">
        <f>'Oversigt anlægsaktiv'!D871</f>
        <v>Jonas Heilskov Graversen</v>
      </c>
      <c r="E871" t="str">
        <f>'Oversigt anlægsaktiv'!E871</f>
        <v>7 ÅR</v>
      </c>
      <c r="F871" t="str">
        <f>'Oversigt anlægsaktiv'!F871</f>
        <v>10204 Inflammationsforskning</v>
      </c>
      <c r="G871" t="str">
        <f>'Oversigt anlægsaktiv'!G871</f>
        <v>Campusvej 55, 5230 Odense M</v>
      </c>
      <c r="H871" t="str">
        <f>'Oversigt anlægsaktiv'!H871</f>
        <v>V16-601-1</v>
      </c>
      <c r="I871" t="str">
        <f>'Oversigt anlægsaktiv'!I871</f>
        <v>Pall</v>
      </c>
      <c r="J871" t="str">
        <f>'Oversigt anlægsaktiv'!J871</f>
        <v>Octet 96Rede</v>
      </c>
      <c r="K871" t="str">
        <f>'Oversigt anlægsaktiv'!K871</f>
        <v>FB90079</v>
      </c>
      <c r="L871" s="312">
        <f>'Oversigt anlægsaktiv'!L871</f>
        <v>43082</v>
      </c>
      <c r="M871" s="56">
        <f>'Oversigt anlægsaktiv'!M871</f>
        <v>1302403</v>
      </c>
      <c r="N871" s="56">
        <f>'Oversigt anlægsaktiv'!N871</f>
        <v>0</v>
      </c>
      <c r="O871" s="322" t="str">
        <f t="shared" si="39"/>
        <v>54634</v>
      </c>
      <c r="P871" s="322">
        <f t="shared" si="40"/>
        <v>1</v>
      </c>
      <c r="Q871" s="337" t="str">
        <f t="shared" si="41"/>
        <v>7</v>
      </c>
    </row>
    <row r="872" spans="1:17" x14ac:dyDescent="0.35">
      <c r="A872" s="320" t="str">
        <f>'Oversigt anlægsaktiv'!A872</f>
        <v>54635</v>
      </c>
      <c r="B872" t="str">
        <f>'Oversigt anlægsaktiv'!B872</f>
        <v>Videokonferencesystem CISCO Ellehammer</v>
      </c>
      <c r="C872" t="str">
        <f>'Oversigt anlægsaktiv'!C872</f>
        <v>-</v>
      </c>
      <c r="D872" t="str">
        <f>'Oversigt anlægsaktiv'!D872</f>
        <v>Richard Beck</v>
      </c>
      <c r="E872" t="str">
        <f>'Oversigt anlægsaktiv'!E872</f>
        <v>5 ÅR</v>
      </c>
      <c r="F872" t="str">
        <f>'Oversigt anlægsaktiv'!F872</f>
        <v>49001 TEK Dekanatsekretariat</v>
      </c>
      <c r="G872" t="str">
        <f>'Oversigt anlægsaktiv'!G872</f>
        <v>Campusvej 55, 5230 Odense M</v>
      </c>
      <c r="H872" t="str">
        <f>'Oversigt anlægsaktiv'!H872</f>
        <v>Ellehammer - Ø28-600-3</v>
      </c>
      <c r="I872" t="str">
        <f>'Oversigt anlægsaktiv'!I872</f>
        <v>CISCO</v>
      </c>
      <c r="J872" t="str">
        <f>'Oversigt anlægsaktiv'!J872</f>
        <v>SX-80 Codec Speaker track</v>
      </c>
      <c r="K872" t="str">
        <f>'Oversigt anlægsaktiv'!K872</f>
        <v>(FCZ2143D0ZC)+kameraFTT21410160</v>
      </c>
      <c r="L872" s="312">
        <f>'Oversigt anlægsaktiv'!L872</f>
        <v>43090</v>
      </c>
      <c r="M872" s="56">
        <f>'Oversigt anlægsaktiv'!M872</f>
        <v>262100.78</v>
      </c>
      <c r="N872" s="56">
        <f>'Oversigt anlægsaktiv'!N872</f>
        <v>0</v>
      </c>
      <c r="O872" s="322" t="str">
        <f t="shared" si="39"/>
        <v>54635</v>
      </c>
      <c r="P872" s="322">
        <f t="shared" si="40"/>
        <v>0</v>
      </c>
      <c r="Q872" s="337" t="str">
        <f t="shared" si="41"/>
        <v>5</v>
      </c>
    </row>
    <row r="873" spans="1:17" x14ac:dyDescent="0.35">
      <c r="A873" s="320" t="str">
        <f>'Oversigt anlægsaktiv'!A873</f>
        <v>54636</v>
      </c>
      <c r="B873" t="str">
        <f>'Oversigt anlægsaktiv'!B873</f>
        <v>3D-scanner</v>
      </c>
      <c r="C873" t="str">
        <f>'Oversigt anlægsaktiv'!C873</f>
        <v>-</v>
      </c>
      <c r="D873" t="str">
        <f>'Oversigt anlægsaktiv'!D873</f>
        <v>Svenja Weise</v>
      </c>
      <c r="E873" t="str">
        <f>'Oversigt anlægsaktiv'!E873</f>
        <v>5 ÅR</v>
      </c>
      <c r="F873" t="str">
        <f>'Oversigt anlægsaktiv'!F873</f>
        <v>13900 Retsmedicinsk Institut</v>
      </c>
      <c r="G873" t="str">
        <f>'Oversigt anlægsaktiv'!G873</f>
        <v>Campusvej 55, 5230 Odense M</v>
      </c>
      <c r="H873" t="str">
        <f>'Oversigt anlægsaktiv'!H873</f>
        <v>JB</v>
      </c>
      <c r="I873" t="str">
        <f>'Oversigt anlægsaktiv'!I873</f>
        <v>Artec 3D</v>
      </c>
      <c r="J873" t="str">
        <f>'Oversigt anlægsaktiv'!J873</f>
        <v>Space Spider</v>
      </c>
      <c r="K873" t="str">
        <f>'Oversigt anlægsaktiv'!K873</f>
        <v>SP.10.72040810</v>
      </c>
      <c r="L873" s="312">
        <f>'Oversigt anlægsaktiv'!L873</f>
        <v>43132</v>
      </c>
      <c r="M873" s="56">
        <f>'Oversigt anlægsaktiv'!M873</f>
        <v>178523</v>
      </c>
      <c r="N873" s="56">
        <f>'Oversigt anlægsaktiv'!N873</f>
        <v>0</v>
      </c>
      <c r="O873" s="322" t="str">
        <f t="shared" si="39"/>
        <v>54636</v>
      </c>
      <c r="P873" s="322">
        <f t="shared" si="40"/>
        <v>0</v>
      </c>
      <c r="Q873" s="337" t="str">
        <f t="shared" si="41"/>
        <v>5</v>
      </c>
    </row>
    <row r="874" spans="1:17" x14ac:dyDescent="0.35">
      <c r="A874" s="320" t="str">
        <f>'Oversigt anlægsaktiv'!A874</f>
        <v>54638</v>
      </c>
      <c r="B874" t="str">
        <f>'Oversigt anlægsaktiv'!B874</f>
        <v>Q-PCR maskine</v>
      </c>
      <c r="C874" t="str">
        <f>'Oversigt anlægsaktiv'!C874</f>
        <v>71178</v>
      </c>
      <c r="D874" t="str">
        <f>'Oversigt anlægsaktiv'!D874</f>
        <v>Morten Meyer</v>
      </c>
      <c r="E874" t="str">
        <f>'Oversigt anlægsaktiv'!E874</f>
        <v>10 ÅR</v>
      </c>
      <c r="F874" t="str">
        <f>'Oversigt anlægsaktiv'!F874</f>
        <v>10202 Neurobiologisk Forskning</v>
      </c>
      <c r="G874" t="str">
        <f>'Oversigt anlægsaktiv'!G874</f>
        <v>Campusvej 55, 5230 Odense M</v>
      </c>
      <c r="H874" t="str">
        <f>'Oversigt anlægsaktiv'!H874</f>
        <v>V18-707d-2</v>
      </c>
      <c r="I874" t="str">
        <f>'Oversigt anlægsaktiv'!I874</f>
        <v>Appliedbiosystems</v>
      </c>
      <c r="J874" t="str">
        <f>'Oversigt anlægsaktiv'!J874</f>
        <v>QS3 0,2 LAP,1YR EW,1D ori</v>
      </c>
      <c r="K874" t="str">
        <f>'Oversigt anlægsaktiv'!K874</f>
        <v>272321931</v>
      </c>
      <c r="L874" s="312">
        <f>'Oversigt anlægsaktiv'!L874</f>
        <v>43070</v>
      </c>
      <c r="M874" s="56">
        <f>'Oversigt anlægsaktiv'!M874</f>
        <v>134187.35</v>
      </c>
      <c r="N874" s="56">
        <f>'Oversigt anlægsaktiv'!N874</f>
        <v>22364.560000000009</v>
      </c>
      <c r="O874" s="322" t="str">
        <f t="shared" si="39"/>
        <v>54638</v>
      </c>
      <c r="P874" s="322">
        <f t="shared" si="40"/>
        <v>1</v>
      </c>
      <c r="Q874" s="337" t="str">
        <f t="shared" si="41"/>
        <v>10</v>
      </c>
    </row>
    <row r="875" spans="1:17" x14ac:dyDescent="0.35">
      <c r="A875" s="320" t="str">
        <f>'Oversigt anlægsaktiv'!A875</f>
        <v>54640</v>
      </c>
      <c r="B875" t="str">
        <f>'Oversigt anlægsaktiv'!B875</f>
        <v>Etablering af robot laboratorium TEK U44</v>
      </c>
      <c r="C875" t="str">
        <f>'Oversigt anlægsaktiv'!C875</f>
        <v>-</v>
      </c>
      <c r="D875" t="str">
        <f>'Oversigt anlægsaktiv'!D875</f>
        <v>Thomas Kromann Jacobsen</v>
      </c>
      <c r="E875" t="str">
        <f>'Oversigt anlægsaktiv'!E875</f>
        <v>10 ÅR</v>
      </c>
      <c r="F875" t="str">
        <f>'Oversigt anlægsaktiv'!F875</f>
        <v>87000 Fælles husleje</v>
      </c>
      <c r="G875" t="str">
        <f>'Oversigt anlægsaktiv'!G875</f>
        <v>Campusvej 55, 5230 Odense M</v>
      </c>
      <c r="H875" t="str">
        <f>'Oversigt anlægsaktiv'!H875</f>
        <v>Kælder U44-Robot laboratorium</v>
      </c>
      <c r="I875" t="str">
        <f>'Oversigt anlægsaktiv'!I875</f>
        <v>Flere</v>
      </c>
      <c r="J875" t="str">
        <f>'Oversigt anlægsaktiv'!J875</f>
        <v>Flere</v>
      </c>
      <c r="K875" t="str">
        <f>'Oversigt anlægsaktiv'!K875</f>
        <v>Flere</v>
      </c>
      <c r="L875" s="312">
        <f>'Oversigt anlægsaktiv'!L875</f>
        <v>43070</v>
      </c>
      <c r="M875" s="56">
        <f>'Oversigt anlægsaktiv'!M875</f>
        <v>1643703.41</v>
      </c>
      <c r="N875" s="56">
        <f>'Oversigt anlægsaktiv'!N875</f>
        <v>273950.53000000003</v>
      </c>
      <c r="O875" s="322" t="str">
        <f t="shared" si="39"/>
        <v>54640</v>
      </c>
      <c r="P875" s="322">
        <f t="shared" si="40"/>
        <v>0</v>
      </c>
      <c r="Q875" s="337" t="str">
        <f t="shared" si="41"/>
        <v>10</v>
      </c>
    </row>
    <row r="876" spans="1:17" x14ac:dyDescent="0.35">
      <c r="A876" s="320" t="str">
        <f>'Oversigt anlægsaktiv'!A876</f>
        <v>54643</v>
      </c>
      <c r="B876" t="str">
        <f>'Oversigt anlægsaktiv'!B876</f>
        <v>Ford Transit Custom, 2,0</v>
      </c>
      <c r="C876" t="str">
        <f>'Oversigt anlægsaktiv'!C876</f>
        <v>-</v>
      </c>
      <c r="D876" t="str">
        <f>'Oversigt anlægsaktiv'!D876</f>
        <v>Helle Borup</v>
      </c>
      <c r="E876" t="str">
        <f>'Oversigt anlægsaktiv'!E876</f>
        <v>8 ÅR</v>
      </c>
      <c r="F876" t="str">
        <f>'Oversigt anlægsaktiv'!F876</f>
        <v>90400 Teknisk Service</v>
      </c>
      <c r="G876" t="str">
        <f>'Oversigt anlægsaktiv'!G876</f>
        <v>Campusvej 55, 5230 Odense M</v>
      </c>
      <c r="H876" t="str">
        <f>'Oversigt anlægsaktiv'!H876</f>
        <v>Parkering</v>
      </c>
      <c r="I876" t="str">
        <f>'Oversigt anlægsaktiv'!I876</f>
        <v>Ford</v>
      </c>
      <c r="J876" t="str">
        <f>'Oversigt anlægsaktiv'!J876</f>
        <v>Transit Custom 2,0</v>
      </c>
      <c r="K876" t="str">
        <f>'Oversigt anlægsaktiv'!K876</f>
        <v>BW 62153</v>
      </c>
      <c r="L876" s="312">
        <f>'Oversigt anlægsaktiv'!L876</f>
        <v>43140</v>
      </c>
      <c r="M876" s="56">
        <f>'Oversigt anlægsaktiv'!M876</f>
        <v>138170.4</v>
      </c>
      <c r="N876" s="56">
        <f>'Oversigt anlægsaktiv'!N876</f>
        <v>0</v>
      </c>
      <c r="O876" s="322" t="str">
        <f t="shared" si="39"/>
        <v>54643</v>
      </c>
      <c r="P876" s="322">
        <f t="shared" si="40"/>
        <v>0</v>
      </c>
      <c r="Q876" s="337" t="str">
        <f t="shared" si="41"/>
        <v>8</v>
      </c>
    </row>
    <row r="877" spans="1:17" x14ac:dyDescent="0.35">
      <c r="A877" s="320" t="str">
        <f>'Oversigt anlægsaktiv'!A877</f>
        <v>54645</v>
      </c>
      <c r="B877" t="str">
        <f>'Oversigt anlægsaktiv'!B877</f>
        <v>Transportabel Vibrometer</v>
      </c>
      <c r="C877" t="str">
        <f>'Oversigt anlægsaktiv'!C877</f>
        <v>73143</v>
      </c>
      <c r="D877" t="str">
        <f>'Oversigt anlægsaktiv'!D877</f>
        <v>Jakob Christensen-Dalsgaard</v>
      </c>
      <c r="E877" t="str">
        <f>'Oversigt anlægsaktiv'!E877</f>
        <v>5 ÅR</v>
      </c>
      <c r="F877" t="str">
        <f>'Oversigt anlægsaktiv'!F877</f>
        <v>30607 Lyd og Adfærd</v>
      </c>
      <c r="G877" t="str">
        <f>'Oversigt anlægsaktiv'!G877</f>
        <v>Campusvej 55, 5230 Odense M</v>
      </c>
      <c r="H877" t="str">
        <f>'Oversigt anlægsaktiv'!H877</f>
        <v>V12-405-0</v>
      </c>
      <c r="I877" t="str">
        <f>'Oversigt anlægsaktiv'!I877</f>
        <v>Polytec</v>
      </c>
      <c r="J877" t="str">
        <f>'Oversigt anlægsaktiv'!J877</f>
        <v>PDV-100</v>
      </c>
      <c r="K877" t="str">
        <f>'Oversigt anlægsaktiv'!K877</f>
        <v>1801261688</v>
      </c>
      <c r="L877" s="312">
        <f>'Oversigt anlægsaktiv'!L877</f>
        <v>43125</v>
      </c>
      <c r="M877" s="56">
        <f>'Oversigt anlægsaktiv'!M877</f>
        <v>173500</v>
      </c>
      <c r="N877" s="56">
        <f>'Oversigt anlægsaktiv'!N877</f>
        <v>0</v>
      </c>
      <c r="O877" s="322" t="str">
        <f t="shared" si="39"/>
        <v>54645</v>
      </c>
      <c r="P877" s="322">
        <f t="shared" si="40"/>
        <v>1</v>
      </c>
      <c r="Q877" s="337" t="str">
        <f t="shared" si="41"/>
        <v>5</v>
      </c>
    </row>
    <row r="878" spans="1:17" x14ac:dyDescent="0.35">
      <c r="A878" s="320" t="str">
        <f>'Oversigt anlægsaktiv'!A878</f>
        <v>54646</v>
      </c>
      <c r="B878" t="str">
        <f>'Oversigt anlægsaktiv'!B878</f>
        <v>Quench-flow instrument</v>
      </c>
      <c r="C878" t="str">
        <f>'Oversigt anlægsaktiv'!C878</f>
        <v>23646+2323645+3333134</v>
      </c>
      <c r="D878" t="str">
        <f>'Oversigt anlægsaktiv'!D878</f>
        <v>Martin Røssel Larsen</v>
      </c>
      <c r="E878" t="str">
        <f>'Oversigt anlægsaktiv'!E878</f>
        <v>7 ÅR</v>
      </c>
      <c r="F878" t="str">
        <f>'Oversigt anlægsaktiv'!F878</f>
        <v>31000 Institut for Biokemi og Molekylær Biologi</v>
      </c>
      <c r="G878" t="str">
        <f>'Oversigt anlægsaktiv'!G878</f>
        <v>Campusvej 55, 5230 Odense M</v>
      </c>
      <c r="H878" t="str">
        <f>'Oversigt anlægsaktiv'!H878</f>
        <v>V7-510-1</v>
      </c>
      <c r="I878" t="str">
        <f>'Oversigt anlægsaktiv'!I878</f>
        <v>BioLogic Science Instruments</v>
      </c>
      <c r="J878" t="str">
        <f>'Oversigt anlægsaktiv'!J878</f>
        <v>QFM-4000</v>
      </c>
      <c r="K878" t="str">
        <f>'Oversigt anlægsaktiv'!K878</f>
        <v>104</v>
      </c>
      <c r="L878" s="312">
        <f>'Oversigt anlægsaktiv'!L878</f>
        <v>43174</v>
      </c>
      <c r="M878" s="56">
        <f>'Oversigt anlægsaktiv'!M878</f>
        <v>234337.06</v>
      </c>
      <c r="N878" s="56">
        <f>'Oversigt anlægsaktiv'!N878</f>
        <v>0</v>
      </c>
      <c r="O878" s="322" t="str">
        <f t="shared" si="39"/>
        <v>54646</v>
      </c>
      <c r="P878" s="322">
        <f t="shared" si="40"/>
        <v>1</v>
      </c>
      <c r="Q878" s="337" t="str">
        <f t="shared" si="41"/>
        <v>7</v>
      </c>
    </row>
    <row r="879" spans="1:17" x14ac:dyDescent="0.35">
      <c r="A879" s="320" t="str">
        <f>'Oversigt anlægsaktiv'!A879</f>
        <v>54649</v>
      </c>
      <c r="B879" t="str">
        <f>'Oversigt anlægsaktiv'!B879</f>
        <v>Eyetracker</v>
      </c>
      <c r="C879" t="str">
        <f>'Oversigt anlægsaktiv'!C879</f>
        <v>3616414</v>
      </c>
      <c r="D879" t="str">
        <f>'Oversigt anlægsaktiv'!D879</f>
        <v>Thomas O. Madsen</v>
      </c>
      <c r="E879" t="str">
        <f>'Oversigt anlægsaktiv'!E879</f>
        <v>5 ÅR</v>
      </c>
      <c r="F879" t="str">
        <f>'Oversigt anlægsaktiv'!F879</f>
        <v>65000 Institut for Kultur- og Sprogvidenskaber</v>
      </c>
      <c r="G879" t="str">
        <f>'Oversigt anlægsaktiv'!G879</f>
        <v>Campusvej 55, 5230 Odense M</v>
      </c>
      <c r="H879" t="str">
        <f>'Oversigt anlægsaktiv'!H879</f>
        <v>eLab</v>
      </c>
      <c r="I879" t="str">
        <f>'Oversigt anlægsaktiv'!I879</f>
        <v>Tobii</v>
      </c>
      <c r="J879" t="str">
        <f>'Oversigt anlægsaktiv'!J879</f>
        <v>Pro Glasses 2 Live View W</v>
      </c>
      <c r="K879" t="str">
        <f>'Oversigt anlægsaktiv'!K879</f>
        <v>TG02B-080107158101ogTG02G-010128103</v>
      </c>
      <c r="L879" s="312">
        <f>'Oversigt anlægsaktiv'!L879</f>
        <v>43252</v>
      </c>
      <c r="M879" s="56">
        <f>'Oversigt anlægsaktiv'!M879</f>
        <v>246685.98</v>
      </c>
      <c r="N879" s="56">
        <f>'Oversigt anlægsaktiv'!N879</f>
        <v>0</v>
      </c>
      <c r="O879" s="322" t="str">
        <f t="shared" si="39"/>
        <v>54649</v>
      </c>
      <c r="P879" s="322">
        <f t="shared" si="40"/>
        <v>1</v>
      </c>
      <c r="Q879" s="337" t="str">
        <f t="shared" si="41"/>
        <v>5</v>
      </c>
    </row>
    <row r="880" spans="1:17" x14ac:dyDescent="0.35">
      <c r="A880" s="320" t="str">
        <f>'Oversigt anlægsaktiv'!A880</f>
        <v>54650</v>
      </c>
      <c r="B880" t="str">
        <f>'Oversigt anlægsaktiv'!B880</f>
        <v>Kryostat</v>
      </c>
      <c r="C880" t="str">
        <f>'Oversigt anlægsaktiv'!C880</f>
        <v>3131283</v>
      </c>
      <c r="D880" t="str">
        <f>'Oversigt anlægsaktiv'!D880</f>
        <v>Kate Lykke Lambertsen</v>
      </c>
      <c r="E880" t="str">
        <f>'Oversigt anlægsaktiv'!E880</f>
        <v>10 ÅR</v>
      </c>
      <c r="F880" t="str">
        <f>'Oversigt anlægsaktiv'!F880</f>
        <v>10202 Neurobiologisk Forskning</v>
      </c>
      <c r="G880" t="str">
        <f>'Oversigt anlægsaktiv'!G880</f>
        <v>Campusvej 55, 5230 Odense M</v>
      </c>
      <c r="H880" t="str">
        <f>'Oversigt anlægsaktiv'!H880</f>
        <v>V17-804c-2</v>
      </c>
      <c r="I880" t="str">
        <f>'Oversigt anlægsaktiv'!I880</f>
        <v>Leica</v>
      </c>
      <c r="J880" t="str">
        <f>'Oversigt anlægsaktiv'!J880</f>
        <v>CM3050 S</v>
      </c>
      <c r="K880" t="str">
        <f>'Oversigt anlægsaktiv'!K880</f>
        <v>7111</v>
      </c>
      <c r="L880" s="312">
        <f>'Oversigt anlægsaktiv'!L880</f>
        <v>43131</v>
      </c>
      <c r="M880" s="56">
        <f>'Oversigt anlægsaktiv'!M880</f>
        <v>270000</v>
      </c>
      <c r="N880" s="56">
        <f>'Oversigt anlægsaktiv'!N880</f>
        <v>47250</v>
      </c>
      <c r="O880" s="322" t="str">
        <f t="shared" si="39"/>
        <v>54650</v>
      </c>
      <c r="P880" s="322">
        <f t="shared" si="40"/>
        <v>1</v>
      </c>
      <c r="Q880" s="337" t="str">
        <f t="shared" si="41"/>
        <v>10</v>
      </c>
    </row>
    <row r="881" spans="1:17" x14ac:dyDescent="0.35">
      <c r="A881" s="320" t="str">
        <f>'Oversigt anlægsaktiv'!A881</f>
        <v>54651</v>
      </c>
      <c r="B881" t="str">
        <f>'Oversigt anlægsaktiv'!B881</f>
        <v>Elektronmikroskop (SEM) med katodeluminescensdetektor (CL)</v>
      </c>
      <c r="C881" t="str">
        <f>'Oversigt anlægsaktiv'!C881</f>
        <v>3474156</v>
      </c>
      <c r="D881" t="str">
        <f>'Oversigt anlægsaktiv'!D881</f>
        <v>Sergii Morozov</v>
      </c>
      <c r="E881" t="str">
        <f>'Oversigt anlægsaktiv'!E881</f>
        <v>5 ÅR</v>
      </c>
      <c r="F881" t="str">
        <f>'Oversigt anlægsaktiv'!F881</f>
        <v>44007 Center for Polariton-driven Light-Matter Interactions (POLIMA)</v>
      </c>
      <c r="G881" t="str">
        <f>'Oversigt anlægsaktiv'!G881</f>
        <v>Campusvej 55, 5230 Odense M</v>
      </c>
      <c r="H881" t="str">
        <f>'Oversigt anlægsaktiv'!H881</f>
        <v>Ø26-510a-1</v>
      </c>
      <c r="I881" t="str">
        <f>'Oversigt anlægsaktiv'!I881</f>
        <v>Tescan (SEM) og Delmic (CL)</v>
      </c>
      <c r="J881" t="str">
        <f>'Oversigt anlægsaktiv'!J881</f>
        <v>MIRA3 XMU(SEM)/SparcV2(CL</v>
      </c>
      <c r="K881" t="str">
        <f>'Oversigt anlægsaktiv'!K881</f>
        <v>118-0041/27755-999-00131</v>
      </c>
      <c r="L881" s="312">
        <f>'Oversigt anlægsaktiv'!L881</f>
        <v>43252</v>
      </c>
      <c r="M881" s="56">
        <f>'Oversigt anlægsaktiv'!M881</f>
        <v>4302389.5</v>
      </c>
      <c r="N881" s="56">
        <f>'Oversigt anlægsaktiv'!N881</f>
        <v>0</v>
      </c>
      <c r="O881" s="322" t="str">
        <f t="shared" si="39"/>
        <v>54651</v>
      </c>
      <c r="P881" s="322">
        <f t="shared" si="40"/>
        <v>1</v>
      </c>
      <c r="Q881" s="337" t="str">
        <f t="shared" si="41"/>
        <v>5</v>
      </c>
    </row>
    <row r="882" spans="1:17" x14ac:dyDescent="0.35">
      <c r="A882" s="320" t="str">
        <f>'Oversigt anlægsaktiv'!A882</f>
        <v>54654</v>
      </c>
      <c r="B882" t="str">
        <f>'Oversigt anlægsaktiv'!B882</f>
        <v>Nprinting er et program der skaber rapporter fra QlikView</v>
      </c>
      <c r="C882" t="str">
        <f>'Oversigt anlægsaktiv'!C882</f>
        <v>-</v>
      </c>
      <c r="D882" t="str">
        <f>'Oversigt anlægsaktiv'!D882</f>
        <v>Mark Hay Jørgensen</v>
      </c>
      <c r="E882" t="str">
        <f>'Oversigt anlægsaktiv'!E882</f>
        <v>5 ÅR</v>
      </c>
      <c r="F882" t="str">
        <f>'Oversigt anlægsaktiv'!F882</f>
        <v>93003 Operations</v>
      </c>
      <c r="G882" t="str">
        <f>'Oversigt anlægsaktiv'!G882</f>
        <v>Campusvej 55, 5230 Odense M</v>
      </c>
      <c r="H882" t="str">
        <f>'Oversigt anlægsaktiv'!H882</f>
        <v>Serverrum SYD</v>
      </c>
      <c r="I882" t="str">
        <f>'Oversigt anlægsaktiv'!I882</f>
        <v>Qlik</v>
      </c>
      <c r="J882" t="str">
        <f>'Oversigt anlægsaktiv'!J882</f>
        <v>-</v>
      </c>
      <c r="K882" t="str">
        <f>'Oversigt anlægsaktiv'!K882</f>
        <v>-</v>
      </c>
      <c r="L882" s="312">
        <f>'Oversigt anlægsaktiv'!L882</f>
        <v>43178</v>
      </c>
      <c r="M882" s="56">
        <f>'Oversigt anlægsaktiv'!M882</f>
        <v>349525</v>
      </c>
      <c r="N882" s="56">
        <f>'Oversigt anlægsaktiv'!N882</f>
        <v>0</v>
      </c>
      <c r="O882" s="322" t="str">
        <f t="shared" si="39"/>
        <v>54654</v>
      </c>
      <c r="P882" s="322">
        <f t="shared" si="40"/>
        <v>0</v>
      </c>
      <c r="Q882" s="337" t="str">
        <f t="shared" si="41"/>
        <v>5</v>
      </c>
    </row>
    <row r="883" spans="1:17" x14ac:dyDescent="0.35">
      <c r="A883" s="320" t="str">
        <f>'Oversigt anlægsaktiv'!A883</f>
        <v>54655</v>
      </c>
      <c r="B883" t="str">
        <f>'Oversigt anlægsaktiv'!B883</f>
        <v>Electrochemical measurement</v>
      </c>
      <c r="C883" t="str">
        <f>'Oversigt anlægsaktiv'!C883</f>
        <v>54278</v>
      </c>
      <c r="D883" t="str">
        <f>'Oversigt anlægsaktiv'!D883</f>
        <v>Shuang Ma Andersen</v>
      </c>
      <c r="E883" t="str">
        <f>'Oversigt anlægsaktiv'!E883</f>
        <v>7 ÅR</v>
      </c>
      <c r="F883" t="str">
        <f>'Oversigt anlægsaktiv'!F883</f>
        <v>42001 Institutsekretariat, IGT</v>
      </c>
      <c r="G883" t="str">
        <f>'Oversigt anlægsaktiv'!G883</f>
        <v>Campusvej 55, 5230 Odense M</v>
      </c>
      <c r="H883" t="str">
        <f>'Oversigt anlægsaktiv'!H883</f>
        <v>Ø31-512a-2</v>
      </c>
      <c r="I883" t="str">
        <f>'Oversigt anlægsaktiv'!I883</f>
        <v>Biologic</v>
      </c>
      <c r="J883" t="str">
        <f>'Oversigt anlægsaktiv'!J883</f>
        <v>VMP3</v>
      </c>
      <c r="K883" t="str">
        <f>'Oversigt anlægsaktiv'!K883</f>
        <v>1254</v>
      </c>
      <c r="L883" s="312">
        <f>'Oversigt anlægsaktiv'!L883</f>
        <v>43252</v>
      </c>
      <c r="M883" s="56">
        <f>'Oversigt anlægsaktiv'!M883</f>
        <v>138529.04</v>
      </c>
      <c r="N883" s="56">
        <f>'Oversigt anlægsaktiv'!N883</f>
        <v>0</v>
      </c>
      <c r="O883" s="322" t="str">
        <f t="shared" si="39"/>
        <v>54655</v>
      </c>
      <c r="P883" s="322">
        <f t="shared" si="40"/>
        <v>1</v>
      </c>
      <c r="Q883" s="337" t="str">
        <f t="shared" si="41"/>
        <v>7</v>
      </c>
    </row>
    <row r="884" spans="1:17" x14ac:dyDescent="0.35">
      <c r="A884" s="320" t="str">
        <f>'Oversigt anlægsaktiv'!A884</f>
        <v>54656</v>
      </c>
      <c r="B884" t="str">
        <f>'Oversigt anlægsaktiv'!B884</f>
        <v>Robot til MCI Innovation Lab</v>
      </c>
      <c r="C884" t="str">
        <f>'Oversigt anlægsaktiv'!C884</f>
        <v>74179</v>
      </c>
      <c r="D884" t="str">
        <f>'Oversigt anlægsaktiv'!D884</f>
        <v>Marianne Stenger</v>
      </c>
      <c r="E884" t="str">
        <f>'Oversigt anlægsaktiv'!E884</f>
        <v>5 ÅR</v>
      </c>
      <c r="F884" t="str">
        <f>'Oversigt anlægsaktiv'!F884</f>
        <v>43002 SDU Technology Entrepreneurship and Innovation</v>
      </c>
      <c r="G884" t="str">
        <f>'Oversigt anlægsaktiv'!G884</f>
        <v>Alsion 2, 6400 Sønderborg</v>
      </c>
      <c r="H884" t="str">
        <f>'Oversigt anlægsaktiv'!H884</f>
        <v>E4-01 Smart Factory Lab</v>
      </c>
      <c r="I884" t="str">
        <f>'Oversigt anlægsaktiv'!I884</f>
        <v>Universal Robots</v>
      </c>
      <c r="J884" t="str">
        <f>'Oversigt anlægsaktiv'!J884</f>
        <v>UR114103</v>
      </c>
      <c r="K884" t="str">
        <f>'Oversigt anlægsaktiv'!K884</f>
        <v>2018333568</v>
      </c>
      <c r="L884" s="312">
        <f>'Oversigt anlægsaktiv'!L884</f>
        <v>43130</v>
      </c>
      <c r="M884" s="56">
        <f>'Oversigt anlægsaktiv'!M884</f>
        <v>123510</v>
      </c>
      <c r="N884" s="56">
        <f>'Oversigt anlægsaktiv'!N884</f>
        <v>0</v>
      </c>
      <c r="O884" s="322" t="str">
        <f t="shared" si="39"/>
        <v>54656</v>
      </c>
      <c r="P884" s="322">
        <f t="shared" si="40"/>
        <v>1</v>
      </c>
      <c r="Q884" s="337" t="str">
        <f t="shared" si="41"/>
        <v>5</v>
      </c>
    </row>
    <row r="885" spans="1:17" x14ac:dyDescent="0.35">
      <c r="A885" s="320" t="str">
        <f>'Oversigt anlægsaktiv'!A885</f>
        <v>54659</v>
      </c>
      <c r="B885" t="str">
        <f>'Oversigt anlægsaktiv'!B885</f>
        <v>LC-QTOF (Otto)</v>
      </c>
      <c r="C885" t="str">
        <f>'Oversigt anlægsaktiv'!C885</f>
        <v>-</v>
      </c>
      <c r="D885" t="str">
        <f>'Oversigt anlægsaktiv'!D885</f>
        <v>Tina Ravn Pedersen</v>
      </c>
      <c r="E885" t="str">
        <f>'Oversigt anlægsaktiv'!E885</f>
        <v>7 ÅR</v>
      </c>
      <c r="F885" t="str">
        <f>'Oversigt anlægsaktiv'!F885</f>
        <v>13900 Retsmedicinsk Institut</v>
      </c>
      <c r="G885" t="str">
        <f>'Oversigt anlægsaktiv'!G885</f>
        <v>Campusvej 55, 5230 Odense M</v>
      </c>
      <c r="H885" t="str">
        <f>'Oversigt anlægsaktiv'!H885</f>
        <v>V16-909a-0</v>
      </c>
      <c r="I885" t="str">
        <f>'Oversigt anlægsaktiv'!I885</f>
        <v>Bruker Daltonics</v>
      </c>
      <c r="J885" t="str">
        <f>'Oversigt anlægsaktiv'!J885</f>
        <v>1825265</v>
      </c>
      <c r="K885" t="str">
        <f>'Oversigt anlægsaktiv'!K885</f>
        <v>182526510219</v>
      </c>
      <c r="L885" s="312">
        <f>'Oversigt anlægsaktiv'!L885</f>
        <v>43186</v>
      </c>
      <c r="M885" s="56">
        <f>'Oversigt anlægsaktiv'!M885</f>
        <v>2085567.32</v>
      </c>
      <c r="N885" s="56">
        <f>'Oversigt anlægsaktiv'!N885</f>
        <v>0</v>
      </c>
      <c r="O885" s="322" t="str">
        <f t="shared" si="39"/>
        <v>54659</v>
      </c>
      <c r="P885" s="322">
        <f t="shared" si="40"/>
        <v>0</v>
      </c>
      <c r="Q885" s="337" t="str">
        <f t="shared" si="41"/>
        <v>7</v>
      </c>
    </row>
    <row r="886" spans="1:17" x14ac:dyDescent="0.35">
      <c r="A886" s="320" t="str">
        <f>'Oversigt anlægsaktiv'!A886</f>
        <v>54660</v>
      </c>
      <c r="B886" t="str">
        <f>'Oversigt anlægsaktiv'!B886</f>
        <v>Rigiscan system (scanner) nr. 1</v>
      </c>
      <c r="C886" t="str">
        <f>'Oversigt anlægsaktiv'!C886</f>
        <v>2121283</v>
      </c>
      <c r="D886" t="str">
        <f>'Oversigt anlægsaktiv'!D886</f>
        <v>Lars Lund</v>
      </c>
      <c r="E886" t="str">
        <f>'Oversigt anlægsaktiv'!E886</f>
        <v>5 ÅR</v>
      </c>
      <c r="F886" t="str">
        <f>'Oversigt anlægsaktiv'!F886</f>
        <v>10100 Klinisk Institut</v>
      </c>
      <c r="G886" t="str">
        <f>'Oversigt anlægsaktiv'!G886</f>
        <v>Campusvej 55, 5230 Odense M</v>
      </c>
      <c r="H886" t="str">
        <f>'Oversigt anlægsaktiv'!H886</f>
        <v>OUH - Afdeling L</v>
      </c>
      <c r="I886" t="str">
        <f>'Oversigt anlægsaktiv'!I886</f>
        <v>-</v>
      </c>
      <c r="J886" t="str">
        <f>'Oversigt anlægsaktiv'!J886</f>
        <v>-</v>
      </c>
      <c r="K886" t="str">
        <f>'Oversigt anlægsaktiv'!K886</f>
        <v>-</v>
      </c>
      <c r="L886" s="312">
        <f>'Oversigt anlægsaktiv'!L886</f>
        <v>43191</v>
      </c>
      <c r="M886" s="56">
        <f>'Oversigt anlægsaktiv'!M886</f>
        <v>107695.66</v>
      </c>
      <c r="N886" s="56">
        <f>'Oversigt anlægsaktiv'!N886</f>
        <v>0</v>
      </c>
      <c r="O886" s="322" t="str">
        <f t="shared" si="39"/>
        <v>54660</v>
      </c>
      <c r="P886" s="322">
        <f t="shared" si="40"/>
        <v>1</v>
      </c>
      <c r="Q886" s="337" t="str">
        <f t="shared" si="41"/>
        <v>5</v>
      </c>
    </row>
    <row r="887" spans="1:17" x14ac:dyDescent="0.35">
      <c r="A887" s="320" t="str">
        <f>'Oversigt anlægsaktiv'!A887</f>
        <v>54661</v>
      </c>
      <c r="B887" t="str">
        <f>'Oversigt anlægsaktiv'!B887</f>
        <v>Rigiscan system (scanner) nr. 2</v>
      </c>
      <c r="C887" t="str">
        <f>'Oversigt anlægsaktiv'!C887</f>
        <v>2121283</v>
      </c>
      <c r="D887" t="str">
        <f>'Oversigt anlægsaktiv'!D887</f>
        <v>Lars Lund</v>
      </c>
      <c r="E887" t="str">
        <f>'Oversigt anlægsaktiv'!E887</f>
        <v>5 ÅR</v>
      </c>
      <c r="F887" t="str">
        <f>'Oversigt anlægsaktiv'!F887</f>
        <v>10100 Klinisk Institut</v>
      </c>
      <c r="G887" t="str">
        <f>'Oversigt anlægsaktiv'!G887</f>
        <v>Campusvej 55, 5230 Odense M</v>
      </c>
      <c r="H887" t="str">
        <f>'Oversigt anlægsaktiv'!H887</f>
        <v>OUH - Afdeling L</v>
      </c>
      <c r="I887" t="str">
        <f>'Oversigt anlægsaktiv'!I887</f>
        <v>Rigiscan</v>
      </c>
      <c r="J887" t="str">
        <f>'Oversigt anlægsaktiv'!J887</f>
        <v>-</v>
      </c>
      <c r="K887" t="str">
        <f>'Oversigt anlægsaktiv'!K887</f>
        <v>-</v>
      </c>
      <c r="L887" s="312">
        <f>'Oversigt anlægsaktiv'!L887</f>
        <v>43191</v>
      </c>
      <c r="M887" s="56">
        <f>'Oversigt anlægsaktiv'!M887</f>
        <v>107695.66</v>
      </c>
      <c r="N887" s="56">
        <f>'Oversigt anlægsaktiv'!N887</f>
        <v>0</v>
      </c>
      <c r="O887" s="322" t="str">
        <f t="shared" si="39"/>
        <v>54661</v>
      </c>
      <c r="P887" s="322">
        <f t="shared" si="40"/>
        <v>1</v>
      </c>
      <c r="Q887" s="337" t="str">
        <f t="shared" si="41"/>
        <v>5</v>
      </c>
    </row>
    <row r="888" spans="1:17" x14ac:dyDescent="0.35">
      <c r="A888" s="320" t="str">
        <f>'Oversigt anlægsaktiv'!A888</f>
        <v>54662</v>
      </c>
      <c r="B888" t="str">
        <f>'Oversigt anlægsaktiv'!B888</f>
        <v>Rigiscan system (scanner) nr. 3</v>
      </c>
      <c r="C888" t="str">
        <f>'Oversigt anlægsaktiv'!C888</f>
        <v>2121283</v>
      </c>
      <c r="D888" t="str">
        <f>'Oversigt anlægsaktiv'!D888</f>
        <v>Lars Lund</v>
      </c>
      <c r="E888" t="str">
        <f>'Oversigt anlægsaktiv'!E888</f>
        <v>5 ÅR</v>
      </c>
      <c r="F888" t="str">
        <f>'Oversigt anlægsaktiv'!F888</f>
        <v>10100 Klinisk Institut</v>
      </c>
      <c r="G888" t="str">
        <f>'Oversigt anlægsaktiv'!G888</f>
        <v>Campusvej 55, 5230 Odense M</v>
      </c>
      <c r="H888" t="str">
        <f>'Oversigt anlægsaktiv'!H888</f>
        <v>OUH - Afdeling L</v>
      </c>
      <c r="I888" t="str">
        <f>'Oversigt anlægsaktiv'!I888</f>
        <v>Rigiscan</v>
      </c>
      <c r="J888" t="str">
        <f>'Oversigt anlægsaktiv'!J888</f>
        <v>-</v>
      </c>
      <c r="K888" t="str">
        <f>'Oversigt anlægsaktiv'!K888</f>
        <v>-</v>
      </c>
      <c r="L888" s="312">
        <f>'Oversigt anlægsaktiv'!L888</f>
        <v>43191</v>
      </c>
      <c r="M888" s="56">
        <f>'Oversigt anlægsaktiv'!M888</f>
        <v>107695.66</v>
      </c>
      <c r="N888" s="56">
        <f>'Oversigt anlægsaktiv'!N888</f>
        <v>0</v>
      </c>
      <c r="O888" s="322" t="str">
        <f t="shared" si="39"/>
        <v>54662</v>
      </c>
      <c r="P888" s="322">
        <f t="shared" si="40"/>
        <v>1</v>
      </c>
      <c r="Q888" s="337" t="str">
        <f t="shared" si="41"/>
        <v>5</v>
      </c>
    </row>
    <row r="889" spans="1:17" x14ac:dyDescent="0.35">
      <c r="A889" s="320" t="str">
        <f>'Oversigt anlægsaktiv'!A889</f>
        <v>54663</v>
      </c>
      <c r="B889" t="str">
        <f>'Oversigt anlægsaktiv'!B889</f>
        <v>Rigiscan system (scanner) nr. 4</v>
      </c>
      <c r="C889" t="str">
        <f>'Oversigt anlægsaktiv'!C889</f>
        <v>2121283</v>
      </c>
      <c r="D889" t="str">
        <f>'Oversigt anlægsaktiv'!D889</f>
        <v>Lars Lund</v>
      </c>
      <c r="E889" t="str">
        <f>'Oversigt anlægsaktiv'!E889</f>
        <v>5 ÅR</v>
      </c>
      <c r="F889" t="str">
        <f>'Oversigt anlægsaktiv'!F889</f>
        <v>10100 Klinisk Institut</v>
      </c>
      <c r="G889" t="str">
        <f>'Oversigt anlægsaktiv'!G889</f>
        <v>Campusvej 55, 5230 Odense M</v>
      </c>
      <c r="H889" t="str">
        <f>'Oversigt anlægsaktiv'!H889</f>
        <v>OUH - Afdeling L</v>
      </c>
      <c r="I889" t="str">
        <f>'Oversigt anlægsaktiv'!I889</f>
        <v>Rigiscan</v>
      </c>
      <c r="J889" t="str">
        <f>'Oversigt anlægsaktiv'!J889</f>
        <v>-</v>
      </c>
      <c r="K889" t="str">
        <f>'Oversigt anlægsaktiv'!K889</f>
        <v>-</v>
      </c>
      <c r="L889" s="312">
        <f>'Oversigt anlægsaktiv'!L889</f>
        <v>43191</v>
      </c>
      <c r="M889" s="56">
        <f>'Oversigt anlægsaktiv'!M889</f>
        <v>107695.66</v>
      </c>
      <c r="N889" s="56">
        <f>'Oversigt anlægsaktiv'!N889</f>
        <v>0</v>
      </c>
      <c r="O889" s="322" t="str">
        <f t="shared" si="39"/>
        <v>54663</v>
      </c>
      <c r="P889" s="322">
        <f t="shared" si="40"/>
        <v>1</v>
      </c>
      <c r="Q889" s="337" t="str">
        <f t="shared" si="41"/>
        <v>5</v>
      </c>
    </row>
    <row r="890" spans="1:17" x14ac:dyDescent="0.35">
      <c r="A890" s="320" t="str">
        <f>'Oversigt anlægsaktiv'!A890</f>
        <v>54664</v>
      </c>
      <c r="B890" t="str">
        <f>'Oversigt anlægsaktiv'!B890</f>
        <v>Rigiscan system (scanner) nr. 5</v>
      </c>
      <c r="C890" t="str">
        <f>'Oversigt anlægsaktiv'!C890</f>
        <v>2121283</v>
      </c>
      <c r="D890" t="str">
        <f>'Oversigt anlægsaktiv'!D890</f>
        <v>Lars Lund</v>
      </c>
      <c r="E890" t="str">
        <f>'Oversigt anlægsaktiv'!E890</f>
        <v>5 ÅR</v>
      </c>
      <c r="F890" t="str">
        <f>'Oversigt anlægsaktiv'!F890</f>
        <v>10100 Klinisk Institut</v>
      </c>
      <c r="G890" t="str">
        <f>'Oversigt anlægsaktiv'!G890</f>
        <v>Campusvej 55, 5230 Odense M</v>
      </c>
      <c r="H890" t="str">
        <f>'Oversigt anlægsaktiv'!H890</f>
        <v>OUH - Afdeling L</v>
      </c>
      <c r="I890" t="str">
        <f>'Oversigt anlægsaktiv'!I890</f>
        <v>Rigiscan</v>
      </c>
      <c r="J890" t="str">
        <f>'Oversigt anlægsaktiv'!J890</f>
        <v>-</v>
      </c>
      <c r="K890" t="str">
        <f>'Oversigt anlægsaktiv'!K890</f>
        <v>-</v>
      </c>
      <c r="L890" s="312">
        <f>'Oversigt anlægsaktiv'!L890</f>
        <v>43191</v>
      </c>
      <c r="M890" s="56">
        <f>'Oversigt anlægsaktiv'!M890</f>
        <v>107695.66</v>
      </c>
      <c r="N890" s="56">
        <f>'Oversigt anlægsaktiv'!N890</f>
        <v>0</v>
      </c>
      <c r="O890" s="322" t="str">
        <f t="shared" si="39"/>
        <v>54664</v>
      </c>
      <c r="P890" s="322">
        <f t="shared" si="40"/>
        <v>1</v>
      </c>
      <c r="Q890" s="337" t="str">
        <f t="shared" si="41"/>
        <v>5</v>
      </c>
    </row>
    <row r="891" spans="1:17" x14ac:dyDescent="0.35">
      <c r="A891" s="320" t="str">
        <f>'Oversigt anlægsaktiv'!A891</f>
        <v>54672</v>
      </c>
      <c r="B891" t="str">
        <f>'Oversigt anlægsaktiv'!B891</f>
        <v>Helkrops træningsfantom</v>
      </c>
      <c r="C891" t="str">
        <f>'Oversigt anlægsaktiv'!C891</f>
        <v>-</v>
      </c>
      <c r="D891" t="str">
        <f>'Oversigt anlægsaktiv'!D891</f>
        <v>Henrik Lauridsen</v>
      </c>
      <c r="E891" t="str">
        <f>'Oversigt anlægsaktiv'!E891</f>
        <v>5 ÅR</v>
      </c>
      <c r="F891" t="str">
        <f>'Oversigt anlægsaktiv'!F891</f>
        <v>12000 Institut for Regional Sundhedsforskning</v>
      </c>
      <c r="G891" t="str">
        <f>'Oversigt anlægsaktiv'!G891</f>
        <v>Campusvej 55, 5230 Odense M</v>
      </c>
      <c r="H891" t="str">
        <f>'Oversigt anlægsaktiv'!H891</f>
        <v>Kolding Sygehus, Røntgen</v>
      </c>
      <c r="I891" t="str">
        <f>'Oversigt anlægsaktiv'!I891</f>
        <v>-</v>
      </c>
      <c r="J891" t="str">
        <f>'Oversigt anlægsaktiv'!J891</f>
        <v>PBU-60</v>
      </c>
      <c r="K891" t="str">
        <f>'Oversigt anlægsaktiv'!K891</f>
        <v>-</v>
      </c>
      <c r="L891" s="312">
        <f>'Oversigt anlægsaktiv'!L891</f>
        <v>43195</v>
      </c>
      <c r="M891" s="56">
        <f>'Oversigt anlægsaktiv'!M891</f>
        <v>254350</v>
      </c>
      <c r="N891" s="56">
        <f>'Oversigt anlægsaktiv'!N891</f>
        <v>0</v>
      </c>
      <c r="O891" s="322" t="str">
        <f t="shared" si="39"/>
        <v>54672</v>
      </c>
      <c r="P891" s="322">
        <f t="shared" si="40"/>
        <v>0</v>
      </c>
      <c r="Q891" s="337" t="str">
        <f t="shared" si="41"/>
        <v>5</v>
      </c>
    </row>
    <row r="892" spans="1:17" x14ac:dyDescent="0.35">
      <c r="A892" s="320" t="str">
        <f>'Oversigt anlægsaktiv'!A892</f>
        <v>54673</v>
      </c>
      <c r="B892" t="str">
        <f>'Oversigt anlægsaktiv'!B892</f>
        <v>Muse cell analyzer. Bruges til at analysere celler enkeltvis.</v>
      </c>
      <c r="C892" t="str">
        <f>'Oversigt anlægsaktiv'!C892</f>
        <v>2121276</v>
      </c>
      <c r="D892" t="str">
        <f>'Oversigt anlægsaktiv'!D892</f>
        <v>Christina Baun</v>
      </c>
      <c r="E892" t="str">
        <f>'Oversigt anlægsaktiv'!E892</f>
        <v>5 ÅR</v>
      </c>
      <c r="F892" t="str">
        <f>'Oversigt anlægsaktiv'!F892</f>
        <v>10100 Klinisk Institut</v>
      </c>
      <c r="G892" t="str">
        <f>'Oversigt anlægsaktiv'!G892</f>
        <v>Campusvej 55, 5230 Odense M</v>
      </c>
      <c r="H892" t="str">
        <f>'Oversigt anlægsaktiv'!H892</f>
        <v>Rum 117-00-438 OUH 44-46 kl</v>
      </c>
      <c r="I892" t="str">
        <f>'Oversigt anlægsaktiv'!I892</f>
        <v>-</v>
      </c>
      <c r="J892" t="str">
        <f>'Oversigt anlægsaktiv'!J892</f>
        <v>-</v>
      </c>
      <c r="K892" t="str">
        <f>'Oversigt anlægsaktiv'!K892</f>
        <v>-</v>
      </c>
      <c r="L892" s="312">
        <f>'Oversigt anlægsaktiv'!L892</f>
        <v>43146</v>
      </c>
      <c r="M892" s="56">
        <f>'Oversigt anlægsaktiv'!M892</f>
        <v>116906.4</v>
      </c>
      <c r="N892" s="56">
        <f>'Oversigt anlægsaktiv'!N892</f>
        <v>0</v>
      </c>
      <c r="O892" s="322" t="str">
        <f t="shared" si="39"/>
        <v>54673</v>
      </c>
      <c r="P892" s="322">
        <f t="shared" si="40"/>
        <v>1</v>
      </c>
      <c r="Q892" s="337" t="str">
        <f t="shared" si="41"/>
        <v>5</v>
      </c>
    </row>
    <row r="893" spans="1:17" x14ac:dyDescent="0.35">
      <c r="A893" s="320" t="str">
        <f>'Oversigt anlægsaktiv'!A893</f>
        <v>54674</v>
      </c>
      <c r="B893" t="str">
        <f>'Oversigt anlægsaktiv'!B893</f>
        <v>Biacore måler molekylære interaktioner vha surface plasmon resonance</v>
      </c>
      <c r="C893" t="str">
        <f>'Oversigt anlægsaktiv'!C893</f>
        <v>-</v>
      </c>
      <c r="D893" t="str">
        <f>'Oversigt anlægsaktiv'!D893</f>
        <v>Jonas Heilskov Graversen</v>
      </c>
      <c r="E893" t="str">
        <f>'Oversigt anlægsaktiv'!E893</f>
        <v>5 ÅR</v>
      </c>
      <c r="F893" t="str">
        <f>'Oversigt anlægsaktiv'!F893</f>
        <v>10204 Inflammationsforskning</v>
      </c>
      <c r="G893" t="str">
        <f>'Oversigt anlægsaktiv'!G893</f>
        <v>Campusvej 55, 5230 Odense M</v>
      </c>
      <c r="H893" t="str">
        <f>'Oversigt anlægsaktiv'!H893</f>
        <v>v17-606a-1</v>
      </c>
      <c r="I893" t="str">
        <f>'Oversigt anlægsaktiv'!I893</f>
        <v>GE-Health Bio-Science</v>
      </c>
      <c r="J893" t="str">
        <f>'Oversigt anlægsaktiv'!J893</f>
        <v>T200</v>
      </c>
      <c r="K893" t="str">
        <f>'Oversigt anlægsaktiv'!K893</f>
        <v>2363380</v>
      </c>
      <c r="L893" s="312">
        <f>'Oversigt anlægsaktiv'!L893</f>
        <v>43265</v>
      </c>
      <c r="M893" s="56">
        <f>'Oversigt anlægsaktiv'!M893</f>
        <v>1446802.28</v>
      </c>
      <c r="N893" s="56">
        <f>'Oversigt anlægsaktiv'!N893</f>
        <v>0</v>
      </c>
      <c r="O893" s="322" t="str">
        <f t="shared" si="39"/>
        <v>54674</v>
      </c>
      <c r="P893" s="322">
        <f t="shared" si="40"/>
        <v>0</v>
      </c>
      <c r="Q893" s="337" t="str">
        <f t="shared" si="41"/>
        <v>5</v>
      </c>
    </row>
    <row r="894" spans="1:17" x14ac:dyDescent="0.35">
      <c r="A894" s="320" t="str">
        <f>'Oversigt anlægsaktiv'!A894</f>
        <v>54675</v>
      </c>
      <c r="B894" t="str">
        <f>'Oversigt anlægsaktiv'!B894</f>
        <v>Nikon eclipse Ts2R-FL microscope</v>
      </c>
      <c r="C894" t="str">
        <f>'Oversigt anlægsaktiv'!C894</f>
        <v>-</v>
      </c>
      <c r="D894" t="str">
        <f>'Oversigt anlægsaktiv'!D894</f>
        <v>Jonathan Brewer</v>
      </c>
      <c r="E894" t="str">
        <f>'Oversigt anlægsaktiv'!E894</f>
        <v>5 ÅR</v>
      </c>
      <c r="F894" t="str">
        <f>'Oversigt anlægsaktiv'!F894</f>
        <v>31000 Institut for Biokemi og Molekylær Biologi</v>
      </c>
      <c r="G894" t="str">
        <f>'Oversigt anlægsaktiv'!G894</f>
        <v>Campusvej 55, 5230 Odense M</v>
      </c>
      <c r="H894" t="str">
        <f>'Oversigt anlægsaktiv'!H894</f>
        <v>Oasen: v5-505-1</v>
      </c>
      <c r="I894" t="str">
        <f>'Oversigt anlægsaktiv'!I894</f>
        <v>Nikon Corporation, Tokyo, Japan</v>
      </c>
      <c r="J894" t="str">
        <f>'Oversigt anlægsaktiv'!J894</f>
        <v>Ts2R-FL</v>
      </c>
      <c r="K894" t="str">
        <f>'Oversigt anlægsaktiv'!K894</f>
        <v>251516</v>
      </c>
      <c r="L894" s="312">
        <f>'Oversigt anlægsaktiv'!L894</f>
        <v>43252</v>
      </c>
      <c r="M894" s="56">
        <f>'Oversigt anlægsaktiv'!M894</f>
        <v>192715</v>
      </c>
      <c r="N894" s="56">
        <f>'Oversigt anlægsaktiv'!N894</f>
        <v>0</v>
      </c>
      <c r="O894" s="322" t="str">
        <f t="shared" si="39"/>
        <v>54675</v>
      </c>
      <c r="P894" s="322">
        <f t="shared" si="40"/>
        <v>0</v>
      </c>
      <c r="Q894" s="337" t="str">
        <f t="shared" si="41"/>
        <v>5</v>
      </c>
    </row>
    <row r="895" spans="1:17" x14ac:dyDescent="0.35">
      <c r="A895" s="320" t="str">
        <f>'Oversigt anlægsaktiv'!A895</f>
        <v>54677</v>
      </c>
      <c r="B895" t="str">
        <f>'Oversigt anlægsaktiv'!B895</f>
        <v>Anlæg til blanding af balsameringsopløsning (Ethanol, formalin, Glycerin, vand)</v>
      </c>
      <c r="C895" t="str">
        <f>'Oversigt anlægsaktiv'!C895</f>
        <v>-</v>
      </c>
      <c r="D895" t="str">
        <f>'Oversigt anlægsaktiv'!D895</f>
        <v>Annette Møller Dall</v>
      </c>
      <c r="E895" t="str">
        <f>'Oversigt anlægsaktiv'!E895</f>
        <v>10 ÅR</v>
      </c>
      <c r="F895" t="str">
        <f>'Oversigt anlægsaktiv'!F895</f>
        <v>10200 Institut for Molekylær Medicin</v>
      </c>
      <c r="G895" t="str">
        <f>'Oversigt anlægsaktiv'!G895</f>
        <v>Campusvej 55, 5230 Odense M</v>
      </c>
      <c r="H895" t="str">
        <f>'Oversigt anlægsaktiv'!H895</f>
        <v>V17-916a-0</v>
      </c>
      <c r="I895" t="str">
        <f>'Oversigt anlægsaktiv'!I895</f>
        <v>Flowtech</v>
      </c>
      <c r="J895" t="str">
        <f>'Oversigt anlægsaktiv'!J895</f>
        <v>17095-00-000_RO3 RID Mix</v>
      </c>
      <c r="K895" t="str">
        <f>'Oversigt anlægsaktiv'!K895</f>
        <v>-</v>
      </c>
      <c r="L895" s="312">
        <f>'Oversigt anlægsaktiv'!L895</f>
        <v>43221</v>
      </c>
      <c r="M895" s="56">
        <f>'Oversigt anlægsaktiv'!M895</f>
        <v>650000</v>
      </c>
      <c r="N895" s="56">
        <f>'Oversigt anlægsaktiv'!N895</f>
        <v>135416.62</v>
      </c>
      <c r="O895" s="322" t="str">
        <f t="shared" si="39"/>
        <v>54677</v>
      </c>
      <c r="P895" s="322">
        <f t="shared" si="40"/>
        <v>0</v>
      </c>
      <c r="Q895" s="337" t="str">
        <f t="shared" si="41"/>
        <v>10</v>
      </c>
    </row>
    <row r="896" spans="1:17" x14ac:dyDescent="0.35">
      <c r="A896" s="320" t="str">
        <f>'Oversigt anlægsaktiv'!A896</f>
        <v>54679</v>
      </c>
      <c r="B896" t="str">
        <f>'Oversigt anlægsaktiv'!B896</f>
        <v>Vægmonteret vetilations enhed inkl. reoler</v>
      </c>
      <c r="C896" t="str">
        <f>'Oversigt anlægsaktiv'!C896</f>
        <v>-</v>
      </c>
      <c r="D896" t="str">
        <f>'Oversigt anlægsaktiv'!D896</f>
        <v>Jesper Stæhr</v>
      </c>
      <c r="E896" t="str">
        <f>'Oversigt anlægsaktiv'!E896</f>
        <v>10 ÅR</v>
      </c>
      <c r="F896" t="str">
        <f>'Oversigt anlægsaktiv'!F896</f>
        <v>19500 Biomedicinsk Laboratorium</v>
      </c>
      <c r="G896" t="str">
        <f>'Oversigt anlægsaktiv'!G896</f>
        <v>Campusvej 55, 5230 Odense M</v>
      </c>
      <c r="H896" t="str">
        <f>'Oversigt anlægsaktiv'!H896</f>
        <v>V09-610a-0</v>
      </c>
      <c r="I896" t="str">
        <f>'Oversigt anlægsaktiv'!I896</f>
        <v>Techniplast</v>
      </c>
      <c r="J896" t="str">
        <f>'Oversigt anlægsaktiv'!J896</f>
        <v>Skyflow 2018</v>
      </c>
      <c r="K896" t="str">
        <f>'Oversigt anlægsaktiv'!K896</f>
        <v>18001039</v>
      </c>
      <c r="L896" s="312">
        <f>'Oversigt anlægsaktiv'!L896</f>
        <v>43266</v>
      </c>
      <c r="M896" s="56">
        <f>'Oversigt anlægsaktiv'!M896</f>
        <v>665176.35</v>
      </c>
      <c r="N896" s="56">
        <f>'Oversigt anlægsaktiv'!N896</f>
        <v>144121.51999999999</v>
      </c>
      <c r="O896" s="322" t="str">
        <f t="shared" si="39"/>
        <v>54679</v>
      </c>
      <c r="P896" s="322">
        <f t="shared" si="40"/>
        <v>0</v>
      </c>
      <c r="Q896" s="337" t="str">
        <f t="shared" si="41"/>
        <v>10</v>
      </c>
    </row>
    <row r="897" spans="1:17" x14ac:dyDescent="0.35">
      <c r="A897" s="320" t="str">
        <f>'Oversigt anlægsaktiv'!A897</f>
        <v>54680</v>
      </c>
      <c r="B897" t="str">
        <f>'Oversigt anlægsaktiv'!B897</f>
        <v>Robotbase med controller mm</v>
      </c>
      <c r="C897" t="str">
        <f>'Oversigt anlægsaktiv'!C897</f>
        <v>-</v>
      </c>
      <c r="D897" t="str">
        <f>'Oversigt anlægsaktiv'!D897</f>
        <v>Karina T. Therkildsen</v>
      </c>
      <c r="E897" t="str">
        <f>'Oversigt anlægsaktiv'!E897</f>
        <v>5 ÅR</v>
      </c>
      <c r="F897" t="str">
        <f>'Oversigt anlægsaktiv'!F897</f>
        <v>41008 SDU I4.0 LAB</v>
      </c>
      <c r="G897" t="str">
        <f>'Oversigt anlægsaktiv'!G897</f>
        <v>Campusvej 55, 5230 Odense M</v>
      </c>
      <c r="H897" t="str">
        <f>'Oversigt anlægsaktiv'!H897</f>
        <v>Ø21-603-0</v>
      </c>
      <c r="I897" t="str">
        <f>'Oversigt anlægsaktiv'!I897</f>
        <v>Technicon</v>
      </c>
      <c r="J897" t="str">
        <f>'Oversigt anlægsaktiv'!J897</f>
        <v>Flex cell</v>
      </c>
      <c r="K897" t="str">
        <f>'Oversigt anlægsaktiv'!K897</f>
        <v>-</v>
      </c>
      <c r="L897" s="312">
        <f>'Oversigt anlægsaktiv'!L897</f>
        <v>43287</v>
      </c>
      <c r="M897" s="56">
        <f>'Oversigt anlægsaktiv'!M897</f>
        <v>184000</v>
      </c>
      <c r="N897" s="56">
        <f>'Oversigt anlægsaktiv'!N897</f>
        <v>0</v>
      </c>
      <c r="O897" s="322" t="str">
        <f t="shared" si="39"/>
        <v>54680</v>
      </c>
      <c r="P897" s="322">
        <f t="shared" si="40"/>
        <v>0</v>
      </c>
      <c r="Q897" s="337" t="str">
        <f t="shared" si="41"/>
        <v>5</v>
      </c>
    </row>
    <row r="898" spans="1:17" x14ac:dyDescent="0.35">
      <c r="A898" s="320" t="str">
        <f>'Oversigt anlægsaktiv'!A898</f>
        <v>54681</v>
      </c>
      <c r="B898" t="str">
        <f>'Oversigt anlægsaktiv'!B898</f>
        <v>Robotbase med controller mm</v>
      </c>
      <c r="C898" t="str">
        <f>'Oversigt anlægsaktiv'!C898</f>
        <v>-</v>
      </c>
      <c r="D898" t="str">
        <f>'Oversigt anlægsaktiv'!D898</f>
        <v>Karina T. Therkildsen</v>
      </c>
      <c r="E898" t="str">
        <f>'Oversigt anlægsaktiv'!E898</f>
        <v>5 ÅR</v>
      </c>
      <c r="F898" t="str">
        <f>'Oversigt anlægsaktiv'!F898</f>
        <v>41008 SDU I4.0 LAB</v>
      </c>
      <c r="G898" t="str">
        <f>'Oversigt anlægsaktiv'!G898</f>
        <v>Campusvej 55, 5230 Odense M</v>
      </c>
      <c r="H898" t="str">
        <f>'Oversigt anlægsaktiv'!H898</f>
        <v>Ø21-603-0</v>
      </c>
      <c r="I898" t="str">
        <f>'Oversigt anlægsaktiv'!I898</f>
        <v>Technicon</v>
      </c>
      <c r="J898" t="str">
        <f>'Oversigt anlægsaktiv'!J898</f>
        <v>Flex cell</v>
      </c>
      <c r="K898" t="str">
        <f>'Oversigt anlægsaktiv'!K898</f>
        <v>-</v>
      </c>
      <c r="L898" s="312">
        <f>'Oversigt anlægsaktiv'!L898</f>
        <v>43287</v>
      </c>
      <c r="M898" s="56">
        <f>'Oversigt anlægsaktiv'!M898</f>
        <v>184000</v>
      </c>
      <c r="N898" s="56">
        <f>'Oversigt anlægsaktiv'!N898</f>
        <v>0</v>
      </c>
      <c r="O898" s="322" t="str">
        <f t="shared" si="39"/>
        <v>54681</v>
      </c>
      <c r="P898" s="322">
        <f t="shared" si="40"/>
        <v>0</v>
      </c>
      <c r="Q898" s="337" t="str">
        <f t="shared" si="41"/>
        <v>5</v>
      </c>
    </row>
    <row r="899" spans="1:17" x14ac:dyDescent="0.35">
      <c r="A899" s="320" t="str">
        <f>'Oversigt anlægsaktiv'!A899</f>
        <v>54682</v>
      </c>
      <c r="B899" t="str">
        <f>'Oversigt anlægsaktiv'!B899</f>
        <v>Trykmyograf</v>
      </c>
      <c r="C899" t="str">
        <f>'Oversigt anlægsaktiv'!C899</f>
        <v>2151245</v>
      </c>
      <c r="D899" t="str">
        <f>'Oversigt anlægsaktiv'!D899</f>
        <v>Karin Kejling</v>
      </c>
      <c r="E899" t="str">
        <f>'Oversigt anlægsaktiv'!E899</f>
        <v>7 ÅR</v>
      </c>
      <c r="F899" t="str">
        <f>'Oversigt anlægsaktiv'!F899</f>
        <v>10203 Kardiovaskulær &amp; Renalforskning</v>
      </c>
      <c r="G899" t="str">
        <f>'Oversigt anlægsaktiv'!G899</f>
        <v>Campusvej 55, 5230 Odense M</v>
      </c>
      <c r="H899" t="str">
        <f>'Oversigt anlægsaktiv'!H899</f>
        <v>V17-616a-1</v>
      </c>
      <c r="I899" t="str">
        <f>'Oversigt anlægsaktiv'!I899</f>
        <v>DMT</v>
      </c>
      <c r="J899" t="str">
        <f>'Oversigt anlægsaktiv'!J899</f>
        <v>P114</v>
      </c>
      <c r="K899" t="str">
        <f>'Oversigt anlægsaktiv'!K899</f>
        <v>-</v>
      </c>
      <c r="L899" s="312">
        <f>'Oversigt anlægsaktiv'!L899</f>
        <v>43215</v>
      </c>
      <c r="M899" s="56">
        <f>'Oversigt anlægsaktiv'!M899</f>
        <v>289062</v>
      </c>
      <c r="N899" s="56">
        <f>'Oversigt anlægsaktiv'!N899</f>
        <v>0</v>
      </c>
      <c r="O899" s="322" t="str">
        <f t="shared" si="39"/>
        <v>54682</v>
      </c>
      <c r="P899" s="322">
        <f t="shared" si="40"/>
        <v>1</v>
      </c>
      <c r="Q899" s="337" t="str">
        <f t="shared" si="41"/>
        <v>7</v>
      </c>
    </row>
    <row r="900" spans="1:17" x14ac:dyDescent="0.35">
      <c r="A900" s="320" t="str">
        <f>'Oversigt anlægsaktiv'!A900</f>
        <v>54683</v>
      </c>
      <c r="B900" t="str">
        <f>'Oversigt anlægsaktiv'!B900</f>
        <v>Røntgen Flourmeter</v>
      </c>
      <c r="C900" t="str">
        <f>'Oversigt anlægsaktiv'!C900</f>
        <v>3373144</v>
      </c>
      <c r="D900" t="str">
        <f>'Oversigt anlægsaktiv'!D900</f>
        <v>Frederik Wendelboe Lund</v>
      </c>
      <c r="E900" t="str">
        <f>'Oversigt anlægsaktiv'!E900</f>
        <v>10 ÅR</v>
      </c>
      <c r="F900" t="str">
        <f>'Oversigt anlægsaktiv'!F900</f>
        <v>30500 Institut for Fysik, Kemi og Farmaci</v>
      </c>
      <c r="G900" t="str">
        <f>'Oversigt anlægsaktiv'!G900</f>
        <v>Campusvej 55, 5230 Odense M</v>
      </c>
      <c r="H900" t="str">
        <f>'Oversigt anlægsaktiv'!H900</f>
        <v>Ø9-501b-1</v>
      </c>
      <c r="I900" t="str">
        <f>'Oversigt anlægsaktiv'!I900</f>
        <v>Rigaku</v>
      </c>
      <c r="J900" t="str">
        <f>'Oversigt anlægsaktiv'!J900</f>
        <v>NEC QC EDXRF</v>
      </c>
      <c r="K900" t="str">
        <f>'Oversigt anlægsaktiv'!K900</f>
        <v>QC1357</v>
      </c>
      <c r="L900" s="312">
        <f>'Oversigt anlægsaktiv'!L900</f>
        <v>43313</v>
      </c>
      <c r="M900" s="56">
        <f>'Oversigt anlægsaktiv'!M900</f>
        <v>276500</v>
      </c>
      <c r="N900" s="56">
        <f>'Oversigt anlægsaktiv'!N900</f>
        <v>64516.62</v>
      </c>
      <c r="O900" s="322" t="str">
        <f t="shared" si="39"/>
        <v>54683</v>
      </c>
      <c r="P900" s="322">
        <f t="shared" si="40"/>
        <v>1</v>
      </c>
      <c r="Q900" s="337" t="str">
        <f t="shared" si="41"/>
        <v>10</v>
      </c>
    </row>
    <row r="901" spans="1:17" x14ac:dyDescent="0.35">
      <c r="A901" s="320" t="str">
        <f>'Oversigt anlægsaktiv'!A901</f>
        <v>54684</v>
      </c>
      <c r="B901" t="str">
        <f>'Oversigt anlægsaktiv'!B901</f>
        <v>Måleudstyr (GPS, afstande, punkter, geotagging)</v>
      </c>
      <c r="C901" t="str">
        <f>'Oversigt anlægsaktiv'!C901</f>
        <v>73151</v>
      </c>
      <c r="D901" t="str">
        <f>'Oversigt anlægsaktiv'!D901</f>
        <v>Niels Svane</v>
      </c>
      <c r="E901" t="str">
        <f>'Oversigt anlægsaktiv'!E901</f>
        <v>3 ÅR</v>
      </c>
      <c r="F901" t="str">
        <f>'Oversigt anlægsaktiv'!F901</f>
        <v>30605 Økologi</v>
      </c>
      <c r="G901" t="str">
        <f>'Oversigt anlægsaktiv'!G901</f>
        <v>Campusvej 55, 5230 Odense M</v>
      </c>
      <c r="H901" t="str">
        <f>'Oversigt anlægsaktiv'!H901</f>
        <v>v12-411a-1</v>
      </c>
      <c r="I901" t="str">
        <f>'Oversigt anlægsaktiv'!I901</f>
        <v>Trimble</v>
      </c>
      <c r="J901" t="str">
        <f>'Oversigt anlægsaktiv'!J901</f>
        <v>Geo7X</v>
      </c>
      <c r="K901" t="str">
        <f>'Oversigt anlægsaktiv'!K901</f>
        <v>5631472500</v>
      </c>
      <c r="L901" s="312">
        <f>'Oversigt anlægsaktiv'!L901</f>
        <v>43252</v>
      </c>
      <c r="M901" s="56">
        <f>'Oversigt anlægsaktiv'!M901</f>
        <v>102900</v>
      </c>
      <c r="N901" s="56">
        <f>'Oversigt anlægsaktiv'!N901</f>
        <v>0</v>
      </c>
      <c r="O901" s="322" t="str">
        <f t="shared" si="39"/>
        <v>54684</v>
      </c>
      <c r="P901" s="322">
        <f t="shared" si="40"/>
        <v>1</v>
      </c>
      <c r="Q901" s="337" t="str">
        <f t="shared" si="41"/>
        <v>3</v>
      </c>
    </row>
    <row r="902" spans="1:17" x14ac:dyDescent="0.35">
      <c r="A902" s="320" t="str">
        <f>'Oversigt anlægsaktiv'!A902</f>
        <v>54685</v>
      </c>
      <c r="B902" t="str">
        <f>'Oversigt anlægsaktiv'!B902</f>
        <v>Curve tracer til karakterisering af komponenter</v>
      </c>
      <c r="C902" t="str">
        <f>'Oversigt anlægsaktiv'!C902</f>
        <v>74120</v>
      </c>
      <c r="D902" t="str">
        <f>'Oversigt anlægsaktiv'!D902</f>
        <v>Ramkrishan Maheshwari</v>
      </c>
      <c r="E902" t="str">
        <f>'Oversigt anlægsaktiv'!E902</f>
        <v>5 ÅR</v>
      </c>
      <c r="F902" t="str">
        <f>'Oversigt anlægsaktiv'!F902</f>
        <v>45003 SDU Center for Industriel Elektronik (CIE)</v>
      </c>
      <c r="G902" t="str">
        <f>'Oversigt anlægsaktiv'!G902</f>
        <v>Alsion 2, 6400 Sønderborg</v>
      </c>
      <c r="H902" t="str">
        <f>'Oversigt anlægsaktiv'!H902</f>
        <v>CIE1-01</v>
      </c>
      <c r="I902" t="str">
        <f>'Oversigt anlægsaktiv'!I902</f>
        <v>Keysight</v>
      </c>
      <c r="J902" t="str">
        <f>'Oversigt anlægsaktiv'!J902</f>
        <v>B1505A</v>
      </c>
      <c r="K902" t="str">
        <f>'Oversigt anlægsaktiv'!K902</f>
        <v>MY55230326</v>
      </c>
      <c r="L902" s="312">
        <f>'Oversigt anlægsaktiv'!L902</f>
        <v>43271</v>
      </c>
      <c r="M902" s="56">
        <f>'Oversigt anlægsaktiv'!M902</f>
        <v>837583.8</v>
      </c>
      <c r="N902" s="56">
        <f>'Oversigt anlægsaktiv'!N902</f>
        <v>0</v>
      </c>
      <c r="O902" s="322" t="str">
        <f t="shared" si="39"/>
        <v>54685</v>
      </c>
      <c r="P902" s="322">
        <f t="shared" si="40"/>
        <v>1</v>
      </c>
      <c r="Q902" s="337" t="str">
        <f t="shared" si="41"/>
        <v>5</v>
      </c>
    </row>
    <row r="903" spans="1:17" x14ac:dyDescent="0.35">
      <c r="A903" s="320" t="str">
        <f>'Oversigt anlægsaktiv'!A903</f>
        <v>54686</v>
      </c>
      <c r="B903" t="str">
        <f>'Oversigt anlægsaktiv'!B903</f>
        <v>Histology Microtom</v>
      </c>
      <c r="C903" t="str">
        <f>'Oversigt anlægsaktiv'!C903</f>
        <v>23478</v>
      </c>
      <c r="D903" t="str">
        <f>'Oversigt anlægsaktiv'!D903</f>
        <v>Katrine Clement Kirkegaard</v>
      </c>
      <c r="E903" t="str">
        <f>'Oversigt anlægsaktiv'!E903</f>
        <v>5 ÅR</v>
      </c>
      <c r="F903" t="str">
        <f>'Oversigt anlægsaktiv'!F903</f>
        <v>30606 Økotoksikologi</v>
      </c>
      <c r="G903" t="str">
        <f>'Oversigt anlægsaktiv'!G903</f>
        <v>Campusvej 55, 5230 Odense M</v>
      </c>
      <c r="H903" t="str">
        <f>'Oversigt anlægsaktiv'!H903</f>
        <v>V11-501-2</v>
      </c>
      <c r="I903" t="str">
        <f>'Oversigt anlægsaktiv'!I903</f>
        <v>Thermo Scientific</v>
      </c>
      <c r="J903" t="str">
        <f>'Oversigt anlægsaktiv'!J903</f>
        <v>HM355S Rotary Microtome+t</v>
      </c>
      <c r="K903" t="str">
        <f>'Oversigt anlægsaktiv'!K903</f>
        <v>18040698+18050905</v>
      </c>
      <c r="L903" s="312">
        <f>'Oversigt anlægsaktiv'!L903</f>
        <v>43263</v>
      </c>
      <c r="M903" s="56">
        <f>'Oversigt anlægsaktiv'!M903</f>
        <v>231670</v>
      </c>
      <c r="N903" s="56">
        <f>'Oversigt anlægsaktiv'!N903</f>
        <v>0</v>
      </c>
      <c r="O903" s="322" t="str">
        <f t="shared" si="39"/>
        <v>54686</v>
      </c>
      <c r="P903" s="322">
        <f t="shared" si="40"/>
        <v>1</v>
      </c>
      <c r="Q903" s="337" t="str">
        <f t="shared" si="41"/>
        <v>5</v>
      </c>
    </row>
    <row r="904" spans="1:17" x14ac:dyDescent="0.35">
      <c r="A904" s="320" t="str">
        <f>'Oversigt anlægsaktiv'!A904</f>
        <v>54687</v>
      </c>
      <c r="B904" t="str">
        <f>'Oversigt anlægsaktiv'!B904</f>
        <v>Ændring af depotrum til laboratorie</v>
      </c>
      <c r="C904" t="str">
        <f>'Oversigt anlægsaktiv'!C904</f>
        <v>-</v>
      </c>
      <c r="D904" t="str">
        <f>'Oversigt anlægsaktiv'!D904</f>
        <v>Thomas Kromann Jacobsen</v>
      </c>
      <c r="E904" t="str">
        <f>'Oversigt anlægsaktiv'!E904</f>
        <v>10 ÅR</v>
      </c>
      <c r="F904" t="str">
        <f>'Oversigt anlægsaktiv'!F904</f>
        <v>90400 Teknisk Service</v>
      </c>
      <c r="G904" t="str">
        <f>'Oversigt anlægsaktiv'!G904</f>
        <v>Campusvej 55, 5230 Odense M</v>
      </c>
      <c r="H904" t="str">
        <f>'Oversigt anlægsaktiv'!H904</f>
        <v>Ø11-409-0</v>
      </c>
      <c r="I904" t="str">
        <f>'Oversigt anlægsaktiv'!I904</f>
        <v>Diverse håndværkere</v>
      </c>
      <c r="J904" t="str">
        <f>'Oversigt anlægsaktiv'!J904</f>
        <v>-</v>
      </c>
      <c r="K904" t="str">
        <f>'Oversigt anlægsaktiv'!K904</f>
        <v>-</v>
      </c>
      <c r="L904" s="312">
        <f>'Oversigt anlægsaktiv'!L904</f>
        <v>43344</v>
      </c>
      <c r="M904" s="56">
        <f>'Oversigt anlægsaktiv'!M904</f>
        <v>502867.63</v>
      </c>
      <c r="N904" s="56">
        <f>'Oversigt anlægsaktiv'!N904</f>
        <v>121526.42</v>
      </c>
      <c r="O904" s="322" t="str">
        <f t="shared" si="39"/>
        <v>54687</v>
      </c>
      <c r="P904" s="322">
        <f t="shared" si="40"/>
        <v>0</v>
      </c>
      <c r="Q904" s="337" t="str">
        <f t="shared" si="41"/>
        <v>10</v>
      </c>
    </row>
    <row r="905" spans="1:17" x14ac:dyDescent="0.35">
      <c r="A905" s="320" t="str">
        <f>'Oversigt anlægsaktiv'!A905</f>
        <v>54688</v>
      </c>
      <c r="B905" t="str">
        <f>'Oversigt anlægsaktiv'!B905</f>
        <v>Sporing af øjne når en person bliver præsenteret for et spørgsmål</v>
      </c>
      <c r="C905" t="str">
        <f>'Oversigt anlægsaktiv'!C905</f>
        <v>-</v>
      </c>
      <c r="D905" t="str">
        <f>'Oversigt anlægsaktiv'!D905</f>
        <v>Lene Heiselberg</v>
      </c>
      <c r="E905" t="str">
        <f>'Oversigt anlægsaktiv'!E905</f>
        <v>3 ÅR</v>
      </c>
      <c r="F905" t="str">
        <f>'Oversigt anlægsaktiv'!F905</f>
        <v>55600 Institut for Statskundskab</v>
      </c>
      <c r="G905" t="str">
        <f>'Oversigt anlægsaktiv'!G905</f>
        <v>Campusvej 55, 5230 Odense M</v>
      </c>
      <c r="H905" t="str">
        <f>'Oversigt anlægsaktiv'!H905</f>
        <v>-</v>
      </c>
      <c r="I905" t="str">
        <f>'Oversigt anlægsaktiv'!I905</f>
        <v>Tobii</v>
      </c>
      <c r="J905" t="str">
        <f>'Oversigt anlægsaktiv'!J905</f>
        <v>Tobii Pro X3-120</v>
      </c>
      <c r="K905" t="str">
        <f>'Oversigt anlægsaktiv'!K905</f>
        <v>-</v>
      </c>
      <c r="L905" s="312">
        <f>'Oversigt anlægsaktiv'!L905</f>
        <v>43344</v>
      </c>
      <c r="M905" s="56">
        <f>'Oversigt anlægsaktiv'!M905</f>
        <v>352280.36</v>
      </c>
      <c r="N905" s="56">
        <f>'Oversigt anlægsaktiv'!N905</f>
        <v>0</v>
      </c>
      <c r="O905" s="322" t="str">
        <f t="shared" si="39"/>
        <v>54688</v>
      </c>
      <c r="P905" s="322">
        <f t="shared" si="40"/>
        <v>0</v>
      </c>
      <c r="Q905" s="337" t="str">
        <f t="shared" si="41"/>
        <v>3</v>
      </c>
    </row>
    <row r="906" spans="1:17" x14ac:dyDescent="0.35">
      <c r="A906" s="320" t="str">
        <f>'Oversigt anlægsaktiv'!A906</f>
        <v>54689</v>
      </c>
      <c r="B906" t="str">
        <f>'Oversigt anlægsaktiv'!B906</f>
        <v>Optisk mikroskop - retvendt</v>
      </c>
      <c r="C906" t="str">
        <f>'Oversigt anlægsaktiv'!C906</f>
        <v>3474156</v>
      </c>
      <c r="D906" t="str">
        <f>'Oversigt anlægsaktiv'!D906</f>
        <v>Sergii Morozov</v>
      </c>
      <c r="E906" t="str">
        <f>'Oversigt anlægsaktiv'!E906</f>
        <v>5 ÅR</v>
      </c>
      <c r="F906" t="str">
        <f>'Oversigt anlægsaktiv'!F906</f>
        <v>44007 Center for Polariton-driven Light-Matter Interactions (POLIMA)</v>
      </c>
      <c r="G906" t="str">
        <f>'Oversigt anlægsaktiv'!G906</f>
        <v>Campusvej 55, 5230 Odense M</v>
      </c>
      <c r="H906" t="str">
        <f>'Oversigt anlægsaktiv'!H906</f>
        <v>Ø27-501-1</v>
      </c>
      <c r="I906" t="str">
        <f>'Oversigt anlægsaktiv'!I906</f>
        <v>Carl Zeiss</v>
      </c>
      <c r="J906" t="str">
        <f>'Oversigt anlægsaktiv'!J906</f>
        <v>Axio Imager.A2m</v>
      </c>
      <c r="K906" t="str">
        <f>'Oversigt anlægsaktiv'!K906</f>
        <v>SN:3533001515</v>
      </c>
      <c r="L906" s="312">
        <f>'Oversigt anlægsaktiv'!L906</f>
        <v>43374</v>
      </c>
      <c r="M906" s="56">
        <f>'Oversigt anlægsaktiv'!M906</f>
        <v>354027.49</v>
      </c>
      <c r="N906" s="56">
        <f>'Oversigt anlægsaktiv'!N906</f>
        <v>0</v>
      </c>
      <c r="O906" s="322" t="str">
        <f t="shared" si="39"/>
        <v>54689</v>
      </c>
      <c r="P906" s="322">
        <f t="shared" si="40"/>
        <v>1</v>
      </c>
      <c r="Q906" s="337" t="str">
        <f t="shared" si="41"/>
        <v>5</v>
      </c>
    </row>
    <row r="907" spans="1:17" x14ac:dyDescent="0.35">
      <c r="A907" s="320" t="str">
        <f>'Oversigt anlægsaktiv'!A907</f>
        <v>54690</v>
      </c>
      <c r="B907" t="str">
        <f>'Oversigt anlægsaktiv'!B907</f>
        <v>Optisk mikroskop - inverteret</v>
      </c>
      <c r="C907" t="str">
        <f>'Oversigt anlægsaktiv'!C907</f>
        <v>3474156</v>
      </c>
      <c r="D907" t="str">
        <f>'Oversigt anlægsaktiv'!D907</f>
        <v>Sergii Morozov</v>
      </c>
      <c r="E907" t="str">
        <f>'Oversigt anlægsaktiv'!E907</f>
        <v>5 ÅR</v>
      </c>
      <c r="F907" t="str">
        <f>'Oversigt anlægsaktiv'!F907</f>
        <v>44007 Center for Polariton-driven Light-Matter Interactions (POLIMA)</v>
      </c>
      <c r="G907" t="str">
        <f>'Oversigt anlægsaktiv'!G907</f>
        <v>Campusvej 55, 5230 Odense M</v>
      </c>
      <c r="H907" t="str">
        <f>'Oversigt anlægsaktiv'!H907</f>
        <v>Ø27-501-1</v>
      </c>
      <c r="I907" t="str">
        <f>'Oversigt anlægsaktiv'!I907</f>
        <v>Carls Zeiss</v>
      </c>
      <c r="J907" t="str">
        <f>'Oversigt anlægsaktiv'!J907</f>
        <v>Axio Observer 5m</v>
      </c>
      <c r="K907" t="str">
        <f>'Oversigt anlægsaktiv'!K907</f>
        <v>SN:3865000129</v>
      </c>
      <c r="L907" s="312">
        <f>'Oversigt anlægsaktiv'!L907</f>
        <v>43252</v>
      </c>
      <c r="M907" s="56">
        <f>'Oversigt anlægsaktiv'!M907</f>
        <v>271153.33</v>
      </c>
      <c r="N907" s="56">
        <f>'Oversigt anlægsaktiv'!N907</f>
        <v>0</v>
      </c>
      <c r="O907" s="322" t="str">
        <f t="shared" ref="O907:O970" si="42">IFERROR(_xlfn.TEXTBEFORE(A907, "-"), A907)</f>
        <v>54690</v>
      </c>
      <c r="P907" s="322">
        <f t="shared" ref="P907:P970" si="43">IF(C907="-",0,1)</f>
        <v>1</v>
      </c>
      <c r="Q907" s="337" t="str">
        <f t="shared" ref="Q907:Q970" si="44">IFERROR(_xlfn.TEXTBEFORE(E907, " "), E907)</f>
        <v>5</v>
      </c>
    </row>
    <row r="908" spans="1:17" x14ac:dyDescent="0.35">
      <c r="A908" s="320" t="str">
        <f>'Oversigt anlægsaktiv'!A908</f>
        <v>54691</v>
      </c>
      <c r="B908" t="str">
        <f>'Oversigt anlægsaktiv'!B908</f>
        <v>VW Caddy - 7 personers  Vogn 4</v>
      </c>
      <c r="C908" t="str">
        <f>'Oversigt anlægsaktiv'!C908</f>
        <v>-</v>
      </c>
      <c r="D908" t="str">
        <f>'Oversigt anlægsaktiv'!D908</f>
        <v>Niels Christian With Møller</v>
      </c>
      <c r="E908" t="str">
        <f>'Oversigt anlægsaktiv'!E908</f>
        <v>5 ÅR</v>
      </c>
      <c r="F908" t="str">
        <f>'Oversigt anlægsaktiv'!F908</f>
        <v>30600 Biologisk Institut</v>
      </c>
      <c r="G908" t="str">
        <f>'Oversigt anlægsaktiv'!G908</f>
        <v>Campusvej 55, 5230 Odense M</v>
      </c>
      <c r="H908" t="str">
        <f>'Oversigt anlægsaktiv'!H908</f>
        <v>Parkeringspladsen - Fioniavej</v>
      </c>
      <c r="I908" t="str">
        <f>'Oversigt anlægsaktiv'!I908</f>
        <v>VW</v>
      </c>
      <c r="J908" t="str">
        <f>'Oversigt anlægsaktiv'!J908</f>
        <v>stelnr. WV2ZZZ2KZJX147640</v>
      </c>
      <c r="K908" t="str">
        <f>'Oversigt anlægsaktiv'!K908</f>
        <v>CA49100</v>
      </c>
      <c r="L908" s="312">
        <f>'Oversigt anlægsaktiv'!L908</f>
        <v>43390</v>
      </c>
      <c r="M908" s="56">
        <f>'Oversigt anlægsaktiv'!M908</f>
        <v>155000</v>
      </c>
      <c r="N908" s="56">
        <f>'Oversigt anlægsaktiv'!N908</f>
        <v>0</v>
      </c>
      <c r="O908" s="322" t="str">
        <f t="shared" si="42"/>
        <v>54691</v>
      </c>
      <c r="P908" s="322">
        <f t="shared" si="43"/>
        <v>0</v>
      </c>
      <c r="Q908" s="337" t="str">
        <f t="shared" si="44"/>
        <v>5</v>
      </c>
    </row>
    <row r="909" spans="1:17" x14ac:dyDescent="0.35">
      <c r="A909" s="320" t="str">
        <f>'Oversigt anlægsaktiv'!A909</f>
        <v>54695</v>
      </c>
      <c r="B909" t="str">
        <f>'Oversigt anlægsaktiv'!B909</f>
        <v>Ionkilde til orbitrap massespektrometer</v>
      </c>
      <c r="C909" t="str">
        <f>'Oversigt anlægsaktiv'!C909</f>
        <v>13761</v>
      </c>
      <c r="D909" t="str">
        <f>'Oversigt anlægsaktiv'!D909</f>
        <v>Ole Nørregaard Jensen</v>
      </c>
      <c r="E909" t="str">
        <f>'Oversigt anlægsaktiv'!E909</f>
        <v>7 ÅR</v>
      </c>
      <c r="F909" t="str">
        <f>'Oversigt anlægsaktiv'!F909</f>
        <v>31000 Institut for Biokemi og Molekylær Biologi</v>
      </c>
      <c r="G909" t="str">
        <f>'Oversigt anlægsaktiv'!G909</f>
        <v>Campusvej 55, 5230 Odense M</v>
      </c>
      <c r="H909" t="str">
        <f>'Oversigt anlægsaktiv'!H909</f>
        <v>V10-507a-1</v>
      </c>
      <c r="I909" t="str">
        <f>'Oversigt anlægsaktiv'!I909</f>
        <v>SpectroGlyph LLC</v>
      </c>
      <c r="J909" t="str">
        <f>'Oversigt anlægsaktiv'!J909</f>
        <v>Spectroglyph version 2.0</v>
      </c>
      <c r="K909" t="str">
        <f>'Oversigt anlægsaktiv'!K909</f>
        <v>05012018</v>
      </c>
      <c r="L909" s="312">
        <f>'Oversigt anlægsaktiv'!L909</f>
        <v>43313</v>
      </c>
      <c r="M909" s="56">
        <f>'Oversigt anlægsaktiv'!M909</f>
        <v>798653.24</v>
      </c>
      <c r="N909" s="56">
        <f>'Oversigt anlægsaktiv'!N909</f>
        <v>0</v>
      </c>
      <c r="O909" s="322" t="str">
        <f t="shared" si="42"/>
        <v>54695</v>
      </c>
      <c r="P909" s="322">
        <f t="shared" si="43"/>
        <v>1</v>
      </c>
      <c r="Q909" s="337" t="str">
        <f t="shared" si="44"/>
        <v>7</v>
      </c>
    </row>
    <row r="910" spans="1:17" x14ac:dyDescent="0.35">
      <c r="A910" s="320" t="str">
        <f>'Oversigt anlægsaktiv'!A910</f>
        <v>54696</v>
      </c>
      <c r="B910" t="str">
        <f>'Oversigt anlægsaktiv'!B910</f>
        <v>Imageing Spektrometer med Camera</v>
      </c>
      <c r="C910" t="str">
        <f>'Oversigt anlægsaktiv'!C910</f>
        <v>3474156</v>
      </c>
      <c r="D910" t="str">
        <f>'Oversigt anlægsaktiv'!D910</f>
        <v>Sergii Morozov</v>
      </c>
      <c r="E910" t="str">
        <f>'Oversigt anlægsaktiv'!E910</f>
        <v>5 ÅR</v>
      </c>
      <c r="F910" t="str">
        <f>'Oversigt anlægsaktiv'!F910</f>
        <v>44007 Center for Polariton-driven Light-Matter Interactions (POLIMA)</v>
      </c>
      <c r="G910" t="str">
        <f>'Oversigt anlægsaktiv'!G910</f>
        <v>Campusvej 55, 5230 Odense M</v>
      </c>
      <c r="H910" t="str">
        <f>'Oversigt anlægsaktiv'!H910</f>
        <v>27-608-1</v>
      </c>
      <c r="I910" t="str">
        <f>'Oversigt anlægsaktiv'!I910</f>
        <v>Andor Technology</v>
      </c>
      <c r="J910" t="str">
        <f>'Oversigt anlægsaktiv'!J910</f>
        <v>Kymera-193i-B1,DU934P</v>
      </c>
      <c r="K910" t="str">
        <f>'Oversigt anlægsaktiv'!K910</f>
        <v>KY-3476,CCD-22204</v>
      </c>
      <c r="L910" s="312">
        <f>'Oversigt anlægsaktiv'!L910</f>
        <v>43242</v>
      </c>
      <c r="M910" s="56">
        <f>'Oversigt anlægsaktiv'!M910</f>
        <v>291820.09000000003</v>
      </c>
      <c r="N910" s="56">
        <f>'Oversigt anlægsaktiv'!N910</f>
        <v>0</v>
      </c>
      <c r="O910" s="322" t="str">
        <f t="shared" si="42"/>
        <v>54696</v>
      </c>
      <c r="P910" s="322">
        <f t="shared" si="43"/>
        <v>1</v>
      </c>
      <c r="Q910" s="337" t="str">
        <f t="shared" si="44"/>
        <v>5</v>
      </c>
    </row>
    <row r="911" spans="1:17" x14ac:dyDescent="0.35">
      <c r="A911" s="320" t="str">
        <f>'Oversigt anlægsaktiv'!A911</f>
        <v>54697</v>
      </c>
      <c r="B911" t="str">
        <f>'Oversigt anlægsaktiv'!B911</f>
        <v>Mikrobølgeovn til forberedelse af prøver til ICP-ms</v>
      </c>
      <c r="C911" t="str">
        <f>'Oversigt anlægsaktiv'!C911</f>
        <v>3373111</v>
      </c>
      <c r="D911" t="str">
        <f>'Oversigt anlægsaktiv'!D911</f>
        <v>Thor Frickmann</v>
      </c>
      <c r="E911" t="str">
        <f>'Oversigt anlægsaktiv'!E911</f>
        <v>5 ÅR</v>
      </c>
      <c r="F911" t="str">
        <f>'Oversigt anlægsaktiv'!F911</f>
        <v>30602 Nordcee</v>
      </c>
      <c r="G911" t="str">
        <f>'Oversigt anlægsaktiv'!G911</f>
        <v>Campusvej 55, 5230 Odense M</v>
      </c>
      <c r="H911" t="str">
        <f>'Oversigt anlægsaktiv'!H911</f>
        <v>V6-412-1</v>
      </c>
      <c r="I911" t="str">
        <f>'Oversigt anlægsaktiv'!I911</f>
        <v>CEM Corporation</v>
      </c>
      <c r="J911" t="str">
        <f>'Oversigt anlægsaktiv'!J911</f>
        <v>MARS 6</v>
      </c>
      <c r="K911" t="str">
        <f>'Oversigt anlægsaktiv'!K911</f>
        <v>910905</v>
      </c>
      <c r="L911" s="312">
        <f>'Oversigt anlægsaktiv'!L911</f>
        <v>43405</v>
      </c>
      <c r="M911" s="56">
        <f>'Oversigt anlægsaktiv'!M911</f>
        <v>147400</v>
      </c>
      <c r="N911" s="56">
        <f>'Oversigt anlægsaktiv'!N911</f>
        <v>0</v>
      </c>
      <c r="O911" s="322" t="str">
        <f t="shared" si="42"/>
        <v>54697</v>
      </c>
      <c r="P911" s="322">
        <f t="shared" si="43"/>
        <v>1</v>
      </c>
      <c r="Q911" s="337" t="str">
        <f t="shared" si="44"/>
        <v>5</v>
      </c>
    </row>
    <row r="912" spans="1:17" x14ac:dyDescent="0.35">
      <c r="A912" s="320" t="str">
        <f>'Oversigt anlægsaktiv'!A912</f>
        <v>54698</v>
      </c>
      <c r="B912" t="str">
        <f>'Oversigt anlægsaktiv'!B912</f>
        <v>Optical microscope</v>
      </c>
      <c r="C912" t="str">
        <f>'Oversigt anlægsaktiv'!C912</f>
        <v>74968+74966</v>
      </c>
      <c r="D912" t="str">
        <f>'Oversigt anlægsaktiv'!D912</f>
        <v>Arkadiusz Jarosław Goszczak</v>
      </c>
      <c r="E912" t="str">
        <f>'Oversigt anlægsaktiv'!E912</f>
        <v>10 ÅR</v>
      </c>
      <c r="F912" t="str">
        <f>'Oversigt anlægsaktiv'!F912</f>
        <v>44002 SDU NanoSyd</v>
      </c>
      <c r="G912" t="str">
        <f>'Oversigt anlægsaktiv'!G912</f>
        <v>Alsion 2, 6400 Sønderborg</v>
      </c>
      <c r="H912" t="str">
        <f>'Oversigt anlægsaktiv'!H912</f>
        <v>H1-07 Cleanroom</v>
      </c>
      <c r="I912" t="str">
        <f>'Oversigt anlægsaktiv'!I912</f>
        <v>Nikon</v>
      </c>
      <c r="J912" t="str">
        <f>'Oversigt anlægsaktiv'!J912</f>
        <v>-</v>
      </c>
      <c r="K912" t="str">
        <f>'Oversigt anlægsaktiv'!K912</f>
        <v>-</v>
      </c>
      <c r="L912" s="312">
        <f>'Oversigt anlægsaktiv'!L912</f>
        <v>43395</v>
      </c>
      <c r="M912" s="56">
        <f>'Oversigt anlægsaktiv'!M912</f>
        <v>114665.60000000001</v>
      </c>
      <c r="N912" s="56">
        <f>'Oversigt anlægsaktiv'!N912</f>
        <v>28666.350000000009</v>
      </c>
      <c r="O912" s="322" t="str">
        <f t="shared" si="42"/>
        <v>54698</v>
      </c>
      <c r="P912" s="322">
        <f t="shared" si="43"/>
        <v>1</v>
      </c>
      <c r="Q912" s="337" t="str">
        <f t="shared" si="44"/>
        <v>10</v>
      </c>
    </row>
    <row r="913" spans="1:17" x14ac:dyDescent="0.35">
      <c r="A913" s="320" t="str">
        <f>'Oversigt anlægsaktiv'!A913</f>
        <v>54700</v>
      </c>
      <c r="B913" t="str">
        <f>'Oversigt anlægsaktiv'!B913</f>
        <v>HPC - DSP personlig medicin</v>
      </c>
      <c r="C913" t="str">
        <f>'Oversigt anlægsaktiv'!C913</f>
        <v>-</v>
      </c>
      <c r="D913" t="str">
        <f>'Oversigt anlægsaktiv'!D913</f>
        <v>Claudio Pica</v>
      </c>
      <c r="E913" t="str">
        <f>'Oversigt anlægsaktiv'!E913</f>
        <v>5 ÅR</v>
      </c>
      <c r="F913" t="str">
        <f>'Oversigt anlægsaktiv'!F913</f>
        <v>39600 eScience</v>
      </c>
      <c r="G913" t="str">
        <f>'Oversigt anlægsaktiv'!G913</f>
        <v>Campusvej 55, 5230 Odense M</v>
      </c>
      <c r="H913" t="str">
        <f>'Oversigt anlægsaktiv'!H913</f>
        <v>Hvor ABACUS står - dør 064</v>
      </c>
      <c r="I913" t="str">
        <f>'Oversigt anlægsaktiv'!I913</f>
        <v>Dell</v>
      </c>
      <c r="J913" t="str">
        <f>'Oversigt anlægsaktiv'!J913</f>
        <v>-</v>
      </c>
      <c r="K913" t="str">
        <f>'Oversigt anlægsaktiv'!K913</f>
        <v>-</v>
      </c>
      <c r="L913" s="312">
        <f>'Oversigt anlægsaktiv'!L913</f>
        <v>43435</v>
      </c>
      <c r="M913" s="56">
        <f>'Oversigt anlægsaktiv'!M913</f>
        <v>5999989.9000000004</v>
      </c>
      <c r="N913" s="56">
        <f>'Oversigt anlægsaktiv'!N913</f>
        <v>0</v>
      </c>
      <c r="O913" s="322" t="str">
        <f t="shared" si="42"/>
        <v>54700</v>
      </c>
      <c r="P913" s="322">
        <f t="shared" si="43"/>
        <v>0</v>
      </c>
      <c r="Q913" s="337" t="str">
        <f t="shared" si="44"/>
        <v>5</v>
      </c>
    </row>
    <row r="914" spans="1:17" x14ac:dyDescent="0.35">
      <c r="A914" s="320" t="str">
        <f>'Oversigt anlægsaktiv'!A914</f>
        <v>54701</v>
      </c>
      <c r="B914" t="str">
        <f>'Oversigt anlægsaktiv'!B914</f>
        <v>Peptid  syntesemaskine</v>
      </c>
      <c r="C914" t="str">
        <f>'Oversigt anlægsaktiv'!C914</f>
        <v>3373167</v>
      </c>
      <c r="D914" t="str">
        <f>'Oversigt anlægsaktiv'!D914</f>
        <v>Stefan Vogel</v>
      </c>
      <c r="E914" t="str">
        <f>'Oversigt anlægsaktiv'!E914</f>
        <v>5 ÅR</v>
      </c>
      <c r="F914" t="str">
        <f>'Oversigt anlægsaktiv'!F914</f>
        <v>30500 Institut for Fysik, Kemi og Farmaci</v>
      </c>
      <c r="G914" t="str">
        <f>'Oversigt anlægsaktiv'!G914</f>
        <v>Campusvej 55, 5230 Odense M</v>
      </c>
      <c r="H914" t="str">
        <f>'Oversigt anlægsaktiv'!H914</f>
        <v>Ø11-412a-2</v>
      </c>
      <c r="I914" t="str">
        <f>'Oversigt anlægsaktiv'!I914</f>
        <v>CEM</v>
      </c>
      <c r="J914" t="str">
        <f>'Oversigt anlægsaktiv'!J914</f>
        <v>909410</v>
      </c>
      <c r="K914" t="str">
        <f>'Oversigt anlægsaktiv'!K914</f>
        <v>LB2394</v>
      </c>
      <c r="L914" s="312">
        <f>'Oversigt anlægsaktiv'!L914</f>
        <v>43427</v>
      </c>
      <c r="M914" s="56">
        <f>'Oversigt anlægsaktiv'!M914</f>
        <v>457440</v>
      </c>
      <c r="N914" s="56">
        <f>'Oversigt anlægsaktiv'!N914</f>
        <v>0</v>
      </c>
      <c r="O914" s="322" t="str">
        <f t="shared" si="42"/>
        <v>54701</v>
      </c>
      <c r="P914" s="322">
        <f t="shared" si="43"/>
        <v>1</v>
      </c>
      <c r="Q914" s="337" t="str">
        <f t="shared" si="44"/>
        <v>5</v>
      </c>
    </row>
    <row r="915" spans="1:17" x14ac:dyDescent="0.35">
      <c r="A915" s="320" t="str">
        <f>'Oversigt anlægsaktiv'!A915</f>
        <v>54702</v>
      </c>
      <c r="B915" t="str">
        <f>'Oversigt anlægsaktiv'!B915</f>
        <v>Lasercutter</v>
      </c>
      <c r="C915" t="str">
        <f>'Oversigt anlægsaktiv'!C915</f>
        <v>-</v>
      </c>
      <c r="D915" t="str">
        <f>'Oversigt anlægsaktiv'!D915</f>
        <v>Søren Land</v>
      </c>
      <c r="E915" t="str">
        <f>'Oversigt anlægsaktiv'!E915</f>
        <v>5 ÅR</v>
      </c>
      <c r="F915" t="str">
        <f>'Oversigt anlægsaktiv'!F915</f>
        <v>91200 SDU RIO</v>
      </c>
      <c r="G915" t="str">
        <f>'Oversigt anlægsaktiv'!G915</f>
        <v>Campusvej 55, 5230 Odense M</v>
      </c>
      <c r="H915" t="str">
        <f>'Oversigt anlægsaktiv'!H915</f>
        <v>3-0-14: Videnbyen</v>
      </c>
      <c r="I915" t="str">
        <f>'Oversigt anlægsaktiv'!I915</f>
        <v>Universal laser systems</v>
      </c>
      <c r="J915" t="str">
        <f>'Oversigt anlægsaktiv'!J915</f>
        <v>PIS6-150 og BOFA AD1000iQ</v>
      </c>
      <c r="K915" t="str">
        <f>'Oversigt anlægsaktiv'!K915</f>
        <v>PLS6150DXX102915113479</v>
      </c>
      <c r="L915" s="312">
        <f>'Oversigt anlægsaktiv'!L915</f>
        <v>42751</v>
      </c>
      <c r="M915" s="56">
        <f>'Oversigt anlægsaktiv'!M915</f>
        <v>319386</v>
      </c>
      <c r="N915" s="56">
        <f>'Oversigt anlægsaktiv'!N915</f>
        <v>0</v>
      </c>
      <c r="O915" s="322" t="str">
        <f t="shared" si="42"/>
        <v>54702</v>
      </c>
      <c r="P915" s="322">
        <f t="shared" si="43"/>
        <v>0</v>
      </c>
      <c r="Q915" s="337" t="str">
        <f t="shared" si="44"/>
        <v>5</v>
      </c>
    </row>
    <row r="916" spans="1:17" x14ac:dyDescent="0.35">
      <c r="A916" s="320" t="str">
        <f>'Oversigt anlægsaktiv'!A916</f>
        <v>54703</v>
      </c>
      <c r="B916" t="str">
        <f>'Oversigt anlægsaktiv'!B916</f>
        <v>Vogn 19, 8 pers., brændstof</v>
      </c>
      <c r="C916" t="str">
        <f>'Oversigt anlægsaktiv'!C916</f>
        <v>-</v>
      </c>
      <c r="D916" t="str">
        <f>'Oversigt anlægsaktiv'!D916</f>
        <v>Rikke Mailund Mikkelsen</v>
      </c>
      <c r="E916" t="str">
        <f>'Oversigt anlægsaktiv'!E916</f>
        <v>5 ÅR</v>
      </c>
      <c r="F916" t="str">
        <f>'Oversigt anlægsaktiv'!F916</f>
        <v>87104 Fællesvarer, Teknisk Service</v>
      </c>
      <c r="G916" t="str">
        <f>'Oversigt anlægsaktiv'!G916</f>
        <v>Campusvej 55, 5230 Odense M</v>
      </c>
      <c r="H916" t="str">
        <f>'Oversigt anlægsaktiv'!H916</f>
        <v>P1-Øst</v>
      </c>
      <c r="I916" t="str">
        <f>'Oversigt anlægsaktiv'!I916</f>
        <v>Ford</v>
      </c>
      <c r="J916" t="str">
        <f>'Oversigt anlægsaktiv'!J916</f>
        <v>Tourneo Costom</v>
      </c>
      <c r="K916" t="str">
        <f>'Oversigt anlægsaktiv'!K916</f>
        <v>WF03XXTTG3JL83773/CB53118</v>
      </c>
      <c r="L916" s="312">
        <f>'Oversigt anlægsaktiv'!L916</f>
        <v>43412</v>
      </c>
      <c r="M916" s="56">
        <f>'Oversigt anlægsaktiv'!M916</f>
        <v>256788</v>
      </c>
      <c r="N916" s="56">
        <f>'Oversigt anlægsaktiv'!N916</f>
        <v>0</v>
      </c>
      <c r="O916" s="322" t="str">
        <f t="shared" si="42"/>
        <v>54703</v>
      </c>
      <c r="P916" s="322">
        <f t="shared" si="43"/>
        <v>0</v>
      </c>
      <c r="Q916" s="337" t="str">
        <f t="shared" si="44"/>
        <v>5</v>
      </c>
    </row>
    <row r="917" spans="1:17" x14ac:dyDescent="0.35">
      <c r="A917" s="320" t="str">
        <f>'Oversigt anlægsaktiv'!A917</f>
        <v>54704</v>
      </c>
      <c r="B917" t="str">
        <f>'Oversigt anlægsaktiv'!B917</f>
        <v>ICP-MS til metalbestemmelse i diverse matricer - Rentrum</v>
      </c>
      <c r="C917" t="str">
        <f>'Oversigt anlægsaktiv'!C917</f>
        <v>3373111</v>
      </c>
      <c r="D917" t="str">
        <f>'Oversigt anlægsaktiv'!D917</f>
        <v>Thor Frickmann</v>
      </c>
      <c r="E917" t="str">
        <f>'Oversigt anlægsaktiv'!E917</f>
        <v>5 ÅR</v>
      </c>
      <c r="F917" t="str">
        <f>'Oversigt anlægsaktiv'!F917</f>
        <v>30602 Nordcee</v>
      </c>
      <c r="G917" t="str">
        <f>'Oversigt anlægsaktiv'!G917</f>
        <v>Campusvej 55, 5230 Odense M</v>
      </c>
      <c r="H917" t="str">
        <f>'Oversigt anlægsaktiv'!H917</f>
        <v>V6-412-1 (U10)</v>
      </c>
      <c r="I917" t="str">
        <f>'Oversigt anlægsaktiv'!I917</f>
        <v>Agilent technologies</v>
      </c>
      <c r="J917" t="str">
        <f>'Oversigt anlægsaktiv'!J917</f>
        <v>G8403A 7900 ICP-MS</v>
      </c>
      <c r="K917" t="str">
        <f>'Oversigt anlægsaktiv'!K917</f>
        <v>SG18304144</v>
      </c>
      <c r="L917" s="312">
        <f>'Oversigt anlægsaktiv'!L917</f>
        <v>43339</v>
      </c>
      <c r="M917" s="56">
        <f>'Oversigt anlægsaktiv'!M917</f>
        <v>1041031.2</v>
      </c>
      <c r="N917" s="56">
        <f>'Oversigt anlægsaktiv'!N917</f>
        <v>0</v>
      </c>
      <c r="O917" s="322" t="str">
        <f t="shared" si="42"/>
        <v>54704</v>
      </c>
      <c r="P917" s="322">
        <f t="shared" si="43"/>
        <v>1</v>
      </c>
      <c r="Q917" s="337" t="str">
        <f t="shared" si="44"/>
        <v>5</v>
      </c>
    </row>
    <row r="918" spans="1:17" x14ac:dyDescent="0.35">
      <c r="A918" s="320" t="str">
        <f>'Oversigt anlægsaktiv'!A918</f>
        <v>54705</v>
      </c>
      <c r="B918" t="str">
        <f>'Oversigt anlægsaktiv'!B918</f>
        <v>Iltoptagelsessystem</v>
      </c>
      <c r="C918" t="str">
        <f>'Oversigt anlægsaktiv'!C918</f>
        <v>71551</v>
      </c>
      <c r="D918" t="str">
        <f>'Oversigt anlægsaktiv'!D918</f>
        <v>Per Svenningsen</v>
      </c>
      <c r="E918" t="str">
        <f>'Oversigt anlægsaktiv'!E918</f>
        <v>5 ÅR</v>
      </c>
      <c r="F918" t="str">
        <f>'Oversigt anlægsaktiv'!F918</f>
        <v>10203 Kardiovaskulær &amp; Renalforskning</v>
      </c>
      <c r="G918" t="str">
        <f>'Oversigt anlægsaktiv'!G918</f>
        <v>Campusvej 55, 5230 Odense M</v>
      </c>
      <c r="H918" t="str">
        <f>'Oversigt anlægsaktiv'!H918</f>
        <v>V15-608a-1</v>
      </c>
      <c r="I918" t="str">
        <f>'Oversigt anlægsaktiv'!I918</f>
        <v>Cosmed</v>
      </c>
      <c r="J918" t="str">
        <f>'Oversigt anlægsaktiv'!J918</f>
        <v>Quark RMR</v>
      </c>
      <c r="K918" t="str">
        <f>'Oversigt anlægsaktiv'!K918</f>
        <v>2018111260</v>
      </c>
      <c r="L918" s="312">
        <f>'Oversigt anlægsaktiv'!L918</f>
        <v>43490</v>
      </c>
      <c r="M918" s="56">
        <f>'Oversigt anlægsaktiv'!M918</f>
        <v>187835.71</v>
      </c>
      <c r="N918" s="56">
        <f>'Oversigt anlægsaktiv'!N918</f>
        <v>0</v>
      </c>
      <c r="O918" s="322" t="str">
        <f t="shared" si="42"/>
        <v>54705</v>
      </c>
      <c r="P918" s="322">
        <f t="shared" si="43"/>
        <v>1</v>
      </c>
      <c r="Q918" s="337" t="str">
        <f t="shared" si="44"/>
        <v>5</v>
      </c>
    </row>
    <row r="919" spans="1:17" x14ac:dyDescent="0.35">
      <c r="A919" s="320" t="str">
        <f>'Oversigt anlægsaktiv'!A919</f>
        <v>54707</v>
      </c>
      <c r="B919" t="str">
        <f>'Oversigt anlægsaktiv'!B919</f>
        <v>Reoler til bure</v>
      </c>
      <c r="C919" t="str">
        <f>'Oversigt anlægsaktiv'!C919</f>
        <v>-</v>
      </c>
      <c r="D919" t="str">
        <f>'Oversigt anlægsaktiv'!D919</f>
        <v>Jesper Stæhr</v>
      </c>
      <c r="E919" t="str">
        <f>'Oversigt anlægsaktiv'!E919</f>
        <v>10 ÅR</v>
      </c>
      <c r="F919" t="str">
        <f>'Oversigt anlægsaktiv'!F919</f>
        <v>19500 Biomedicinsk Laboratorium</v>
      </c>
      <c r="G919" t="str">
        <f>'Oversigt anlægsaktiv'!G919</f>
        <v>Campusvej 55, 5230 Odense M</v>
      </c>
      <c r="H919" t="str">
        <f>'Oversigt anlægsaktiv'!H919</f>
        <v>V13-609a-0</v>
      </c>
      <c r="I919" t="str">
        <f>'Oversigt anlægsaktiv'!I919</f>
        <v>Tecniplast</v>
      </c>
      <c r="J919" t="str">
        <f>'Oversigt anlægsaktiv'!J919</f>
        <v>GM70</v>
      </c>
      <c r="K919" t="str">
        <f>'Oversigt anlægsaktiv'!K919</f>
        <v>-</v>
      </c>
      <c r="L919" s="312">
        <f>'Oversigt anlægsaktiv'!L919</f>
        <v>43313</v>
      </c>
      <c r="M919" s="56">
        <f>'Oversigt anlægsaktiv'!M919</f>
        <v>138601.9</v>
      </c>
      <c r="N919" s="56">
        <f>'Oversigt anlægsaktiv'!N919</f>
        <v>32340.36</v>
      </c>
      <c r="O919" s="322" t="str">
        <f t="shared" si="42"/>
        <v>54707</v>
      </c>
      <c r="P919" s="322">
        <f t="shared" si="43"/>
        <v>0</v>
      </c>
      <c r="Q919" s="337" t="str">
        <f t="shared" si="44"/>
        <v>10</v>
      </c>
    </row>
    <row r="920" spans="1:17" x14ac:dyDescent="0.35">
      <c r="A920" s="320" t="str">
        <f>'Oversigt anlægsaktiv'!A920</f>
        <v>54708</v>
      </c>
      <c r="B920" t="str">
        <f>'Oversigt anlægsaktiv'!B920</f>
        <v>Reoler til bure</v>
      </c>
      <c r="C920" t="str">
        <f>'Oversigt anlægsaktiv'!C920</f>
        <v>-</v>
      </c>
      <c r="D920" t="str">
        <f>'Oversigt anlægsaktiv'!D920</f>
        <v>Jesper Stæhr</v>
      </c>
      <c r="E920" t="str">
        <f>'Oversigt anlægsaktiv'!E920</f>
        <v>10 ÅR</v>
      </c>
      <c r="F920" t="str">
        <f>'Oversigt anlægsaktiv'!F920</f>
        <v>19500 Biomedicinsk Laboratorium</v>
      </c>
      <c r="G920" t="str">
        <f>'Oversigt anlægsaktiv'!G920</f>
        <v>Campusvej 55, 5230 Odense M</v>
      </c>
      <c r="H920" t="str">
        <f>'Oversigt anlægsaktiv'!H920</f>
        <v>V13-610a-0</v>
      </c>
      <c r="I920" t="str">
        <f>'Oversigt anlægsaktiv'!I920</f>
        <v>Techniplast</v>
      </c>
      <c r="J920" t="str">
        <f>'Oversigt anlægsaktiv'!J920</f>
        <v>DGM80</v>
      </c>
      <c r="K920" t="str">
        <f>'Oversigt anlægsaktiv'!K920</f>
        <v>-</v>
      </c>
      <c r="L920" s="312">
        <f>'Oversigt anlægsaktiv'!L920</f>
        <v>43313</v>
      </c>
      <c r="M920" s="56">
        <f>'Oversigt anlægsaktiv'!M920</f>
        <v>158782.35</v>
      </c>
      <c r="N920" s="56">
        <f>'Oversigt anlægsaktiv'!N920</f>
        <v>37049.170000000013</v>
      </c>
      <c r="O920" s="322" t="str">
        <f t="shared" si="42"/>
        <v>54708</v>
      </c>
      <c r="P920" s="322">
        <f t="shared" si="43"/>
        <v>0</v>
      </c>
      <c r="Q920" s="337" t="str">
        <f t="shared" si="44"/>
        <v>10</v>
      </c>
    </row>
    <row r="921" spans="1:17" x14ac:dyDescent="0.35">
      <c r="A921" s="320" t="str">
        <f>'Oversigt anlægsaktiv'!A921</f>
        <v>54709</v>
      </c>
      <c r="B921" t="str">
        <f>'Oversigt anlægsaktiv'!B921</f>
        <v>Reol til bure</v>
      </c>
      <c r="C921" t="str">
        <f>'Oversigt anlægsaktiv'!C921</f>
        <v>-</v>
      </c>
      <c r="D921" t="str">
        <f>'Oversigt anlægsaktiv'!D921</f>
        <v>Jesper Stæhr</v>
      </c>
      <c r="E921" t="str">
        <f>'Oversigt anlægsaktiv'!E921</f>
        <v>10 ÅR</v>
      </c>
      <c r="F921" t="str">
        <f>'Oversigt anlægsaktiv'!F921</f>
        <v>19500 Biomedicinsk Laboratorium</v>
      </c>
      <c r="G921" t="str">
        <f>'Oversigt anlægsaktiv'!G921</f>
        <v>Campusvej 55, 5230 Odense M</v>
      </c>
      <c r="H921" t="str">
        <f>'Oversigt anlægsaktiv'!H921</f>
        <v>V13-610a-0</v>
      </c>
      <c r="I921" t="str">
        <f>'Oversigt anlægsaktiv'!I921</f>
        <v>Techniplast</v>
      </c>
      <c r="J921" t="str">
        <f>'Oversigt anlægsaktiv'!J921</f>
        <v>DGM80</v>
      </c>
      <c r="K921" t="str">
        <f>'Oversigt anlægsaktiv'!K921</f>
        <v>-</v>
      </c>
      <c r="L921" s="312">
        <f>'Oversigt anlægsaktiv'!L921</f>
        <v>43313</v>
      </c>
      <c r="M921" s="56">
        <f>'Oversigt anlægsaktiv'!M921</f>
        <v>158782.35</v>
      </c>
      <c r="N921" s="56">
        <f>'Oversigt anlægsaktiv'!N921</f>
        <v>37049.170000000013</v>
      </c>
      <c r="O921" s="322" t="str">
        <f t="shared" si="42"/>
        <v>54709</v>
      </c>
      <c r="P921" s="322">
        <f t="shared" si="43"/>
        <v>0</v>
      </c>
      <c r="Q921" s="337" t="str">
        <f t="shared" si="44"/>
        <v>10</v>
      </c>
    </row>
    <row r="922" spans="1:17" x14ac:dyDescent="0.35">
      <c r="A922" s="320" t="str">
        <f>'Oversigt anlægsaktiv'!A922</f>
        <v>54710</v>
      </c>
      <c r="B922" t="str">
        <f>'Oversigt anlægsaktiv'!B922</f>
        <v>Setup til at måle transiente elektriske målinger på solceller</v>
      </c>
      <c r="C922" t="str">
        <f>'Oversigt anlægsaktiv'!C922</f>
        <v>-</v>
      </c>
      <c r="D922" t="str">
        <f>'Oversigt anlægsaktiv'!D922</f>
        <v>Morten Madsen</v>
      </c>
      <c r="E922" t="str">
        <f>'Oversigt anlægsaktiv'!E922</f>
        <v>5 ÅR</v>
      </c>
      <c r="F922" t="str">
        <f>'Oversigt anlægsaktiv'!F922</f>
        <v>44002 SDU NanoSyd</v>
      </c>
      <c r="G922" t="str">
        <f>'Oversigt anlægsaktiv'!G922</f>
        <v>Alsion 2, 6400 Sønderborg</v>
      </c>
      <c r="H922" t="str">
        <f>'Oversigt anlægsaktiv'!H922</f>
        <v>A3-16 OPTIKLAB</v>
      </c>
      <c r="I922" t="str">
        <f>'Oversigt anlægsaktiv'!I922</f>
        <v>Automatic Research</v>
      </c>
      <c r="J922" t="str">
        <f>'Oversigt anlægsaktiv'!J922</f>
        <v>-</v>
      </c>
      <c r="K922" t="str">
        <f>'Oversigt anlægsaktiv'!K922</f>
        <v>-</v>
      </c>
      <c r="L922" s="312">
        <f>'Oversigt anlægsaktiv'!L922</f>
        <v>43444</v>
      </c>
      <c r="M922" s="56">
        <f>'Oversigt anlægsaktiv'!M922</f>
        <v>335215.43</v>
      </c>
      <c r="N922" s="56">
        <f>'Oversigt anlægsaktiv'!N922</f>
        <v>0</v>
      </c>
      <c r="O922" s="322" t="str">
        <f t="shared" si="42"/>
        <v>54710</v>
      </c>
      <c r="P922" s="322">
        <f t="shared" si="43"/>
        <v>0</v>
      </c>
      <c r="Q922" s="337" t="str">
        <f t="shared" si="44"/>
        <v>5</v>
      </c>
    </row>
    <row r="923" spans="1:17" x14ac:dyDescent="0.35">
      <c r="A923" s="320" t="str">
        <f>'Oversigt anlægsaktiv'!A923</f>
        <v>54711</v>
      </c>
      <c r="B923" t="str">
        <f>'Oversigt anlægsaktiv'!B923</f>
        <v>Milli-Q anlæg til rentrumsanalyser</v>
      </c>
      <c r="C923" t="str">
        <f>'Oversigt anlægsaktiv'!C923</f>
        <v>3373111</v>
      </c>
      <c r="D923" t="str">
        <f>'Oversigt anlægsaktiv'!D923</f>
        <v>Thor Frickmann</v>
      </c>
      <c r="E923" t="str">
        <f>'Oversigt anlægsaktiv'!E923</f>
        <v>5 ÅR</v>
      </c>
      <c r="F923" t="str">
        <f>'Oversigt anlægsaktiv'!F923</f>
        <v>30602 Nordcee</v>
      </c>
      <c r="G923" t="str">
        <f>'Oversigt anlægsaktiv'!G923</f>
        <v>Campusvej 55, 5230 Odense M</v>
      </c>
      <c r="H923" t="str">
        <f>'Oversigt anlægsaktiv'!H923</f>
        <v>V6-412-1 cleanroom</v>
      </c>
      <c r="I923" t="str">
        <f>'Oversigt anlægsaktiv'!I923</f>
        <v>MILLIPORE</v>
      </c>
      <c r="J923" t="str">
        <f>'Oversigt anlægsaktiv'!J923</f>
        <v>Advantage A10</v>
      </c>
      <c r="K923" t="str">
        <f>'Oversigt anlægsaktiv'!K923</f>
        <v>F8KA95236G</v>
      </c>
      <c r="L923" s="312">
        <f>'Oversigt anlægsaktiv'!L923</f>
        <v>43405</v>
      </c>
      <c r="M923" s="56">
        <f>'Oversigt anlægsaktiv'!M923</f>
        <v>121746.88</v>
      </c>
      <c r="N923" s="56">
        <f>'Oversigt anlægsaktiv'!N923</f>
        <v>0</v>
      </c>
      <c r="O923" s="322" t="str">
        <f t="shared" si="42"/>
        <v>54711</v>
      </c>
      <c r="P923" s="322">
        <f t="shared" si="43"/>
        <v>1</v>
      </c>
      <c r="Q923" s="337" t="str">
        <f t="shared" si="44"/>
        <v>5</v>
      </c>
    </row>
    <row r="924" spans="1:17" x14ac:dyDescent="0.35">
      <c r="A924" s="320" t="str">
        <f>'Oversigt anlægsaktiv'!A924</f>
        <v>54712</v>
      </c>
      <c r="B924" t="str">
        <f>'Oversigt anlægsaktiv'!B924</f>
        <v>Robotbase med controller mm</v>
      </c>
      <c r="C924" t="str">
        <f>'Oversigt anlægsaktiv'!C924</f>
        <v>-</v>
      </c>
      <c r="D924" t="str">
        <f>'Oversigt anlægsaktiv'!D924</f>
        <v>Karina T. Therkildsen</v>
      </c>
      <c r="E924" t="str">
        <f>'Oversigt anlægsaktiv'!E924</f>
        <v>5 ÅR</v>
      </c>
      <c r="F924" t="str">
        <f>'Oversigt anlægsaktiv'!F924</f>
        <v>41008 SDU I4.0 LAB</v>
      </c>
      <c r="G924" t="str">
        <f>'Oversigt anlægsaktiv'!G924</f>
        <v>Campusvej 55, 5230 Odense M</v>
      </c>
      <c r="H924" t="str">
        <f>'Oversigt anlægsaktiv'!H924</f>
        <v>Ø21-603-0</v>
      </c>
      <c r="I924" t="str">
        <f>'Oversigt anlægsaktiv'!I924</f>
        <v>Technicon</v>
      </c>
      <c r="J924" t="str">
        <f>'Oversigt anlægsaktiv'!J924</f>
        <v>Flex cell</v>
      </c>
      <c r="K924" t="str">
        <f>'Oversigt anlægsaktiv'!K924</f>
        <v>-</v>
      </c>
      <c r="L924" s="312">
        <f>'Oversigt anlægsaktiv'!L924</f>
        <v>43287</v>
      </c>
      <c r="M924" s="56">
        <f>'Oversigt anlægsaktiv'!M924</f>
        <v>184000</v>
      </c>
      <c r="N924" s="56">
        <f>'Oversigt anlægsaktiv'!N924</f>
        <v>0</v>
      </c>
      <c r="O924" s="322" t="str">
        <f t="shared" si="42"/>
        <v>54712</v>
      </c>
      <c r="P924" s="322">
        <f t="shared" si="43"/>
        <v>0</v>
      </c>
      <c r="Q924" s="337" t="str">
        <f t="shared" si="44"/>
        <v>5</v>
      </c>
    </row>
    <row r="925" spans="1:17" x14ac:dyDescent="0.35">
      <c r="A925" s="320" t="str">
        <f>'Oversigt anlægsaktiv'!A925</f>
        <v>54713</v>
      </c>
      <c r="B925" t="str">
        <f>'Oversigt anlægsaktiv'!B925</f>
        <v>Robotbase med controller mm</v>
      </c>
      <c r="C925" t="str">
        <f>'Oversigt anlægsaktiv'!C925</f>
        <v>-</v>
      </c>
      <c r="D925" t="str">
        <f>'Oversigt anlægsaktiv'!D925</f>
        <v>Karina T. Therkildsen</v>
      </c>
      <c r="E925" t="str">
        <f>'Oversigt anlægsaktiv'!E925</f>
        <v>5 ÅR</v>
      </c>
      <c r="F925" t="str">
        <f>'Oversigt anlægsaktiv'!F925</f>
        <v>41008 SDU I4.0 LAB</v>
      </c>
      <c r="G925" t="str">
        <f>'Oversigt anlægsaktiv'!G925</f>
        <v>Campusvej 55, 5230 Odense M</v>
      </c>
      <c r="H925" t="str">
        <f>'Oversigt anlægsaktiv'!H925</f>
        <v>Ø21-603-0</v>
      </c>
      <c r="I925" t="str">
        <f>'Oversigt anlægsaktiv'!I925</f>
        <v>Technicon</v>
      </c>
      <c r="J925" t="str">
        <f>'Oversigt anlægsaktiv'!J925</f>
        <v>Flex cell</v>
      </c>
      <c r="K925" t="str">
        <f>'Oversigt anlægsaktiv'!K925</f>
        <v>-</v>
      </c>
      <c r="L925" s="312">
        <f>'Oversigt anlægsaktiv'!L925</f>
        <v>43287</v>
      </c>
      <c r="M925" s="56">
        <f>'Oversigt anlægsaktiv'!M925</f>
        <v>184000</v>
      </c>
      <c r="N925" s="56">
        <f>'Oversigt anlægsaktiv'!N925</f>
        <v>0</v>
      </c>
      <c r="O925" s="322" t="str">
        <f t="shared" si="42"/>
        <v>54713</v>
      </c>
      <c r="P925" s="322">
        <f t="shared" si="43"/>
        <v>0</v>
      </c>
      <c r="Q925" s="337" t="str">
        <f t="shared" si="44"/>
        <v>5</v>
      </c>
    </row>
    <row r="926" spans="1:17" x14ac:dyDescent="0.35">
      <c r="A926" s="320" t="str">
        <f>'Oversigt anlægsaktiv'!A926</f>
        <v>54714</v>
      </c>
      <c r="B926" t="str">
        <f>'Oversigt anlægsaktiv'!B926</f>
        <v>Robotbase med controller mm</v>
      </c>
      <c r="C926" t="str">
        <f>'Oversigt anlægsaktiv'!C926</f>
        <v>-</v>
      </c>
      <c r="D926" t="str">
        <f>'Oversigt anlægsaktiv'!D926</f>
        <v>Karina T. Therkildsen</v>
      </c>
      <c r="E926" t="str">
        <f>'Oversigt anlægsaktiv'!E926</f>
        <v>5 ÅR</v>
      </c>
      <c r="F926" t="str">
        <f>'Oversigt anlægsaktiv'!F926</f>
        <v>41008 SDU I4.0 LAB</v>
      </c>
      <c r="G926" t="str">
        <f>'Oversigt anlægsaktiv'!G926</f>
        <v>Campusvej 55, 5230 Odense M</v>
      </c>
      <c r="H926" t="str">
        <f>'Oversigt anlægsaktiv'!H926</f>
        <v>Ø21-603-0</v>
      </c>
      <c r="I926" t="str">
        <f>'Oversigt anlægsaktiv'!I926</f>
        <v>Technicon</v>
      </c>
      <c r="J926" t="str">
        <f>'Oversigt anlægsaktiv'!J926</f>
        <v>Flex cell</v>
      </c>
      <c r="K926" t="str">
        <f>'Oversigt anlægsaktiv'!K926</f>
        <v>-</v>
      </c>
      <c r="L926" s="312">
        <f>'Oversigt anlægsaktiv'!L926</f>
        <v>43287</v>
      </c>
      <c r="M926" s="56">
        <f>'Oversigt anlægsaktiv'!M926</f>
        <v>184000</v>
      </c>
      <c r="N926" s="56">
        <f>'Oversigt anlægsaktiv'!N926</f>
        <v>0</v>
      </c>
      <c r="O926" s="322" t="str">
        <f t="shared" si="42"/>
        <v>54714</v>
      </c>
      <c r="P926" s="322">
        <f t="shared" si="43"/>
        <v>0</v>
      </c>
      <c r="Q926" s="337" t="str">
        <f t="shared" si="44"/>
        <v>5</v>
      </c>
    </row>
    <row r="927" spans="1:17" x14ac:dyDescent="0.35">
      <c r="A927" s="320" t="str">
        <f>'Oversigt anlægsaktiv'!A927</f>
        <v>54715</v>
      </c>
      <c r="B927" t="str">
        <f>'Oversigt anlægsaktiv'!B927</f>
        <v>Robotbase med controller mm</v>
      </c>
      <c r="C927" t="str">
        <f>'Oversigt anlægsaktiv'!C927</f>
        <v>-</v>
      </c>
      <c r="D927" t="str">
        <f>'Oversigt anlægsaktiv'!D927</f>
        <v>Karina T. Therkildsen</v>
      </c>
      <c r="E927" t="str">
        <f>'Oversigt anlægsaktiv'!E927</f>
        <v>5 ÅR</v>
      </c>
      <c r="F927" t="str">
        <f>'Oversigt anlægsaktiv'!F927</f>
        <v>41008 SDU I4.0 LAB</v>
      </c>
      <c r="G927" t="str">
        <f>'Oversigt anlægsaktiv'!G927</f>
        <v>Campusvej 55, 5230 Odense M</v>
      </c>
      <c r="H927" t="str">
        <f>'Oversigt anlægsaktiv'!H927</f>
        <v>Ø21-603-0</v>
      </c>
      <c r="I927" t="str">
        <f>'Oversigt anlægsaktiv'!I927</f>
        <v>Technicon</v>
      </c>
      <c r="J927" t="str">
        <f>'Oversigt anlægsaktiv'!J927</f>
        <v>Flex Cell</v>
      </c>
      <c r="K927" t="str">
        <f>'Oversigt anlægsaktiv'!K927</f>
        <v>-</v>
      </c>
      <c r="L927" s="312">
        <f>'Oversigt anlægsaktiv'!L927</f>
        <v>43287</v>
      </c>
      <c r="M927" s="56">
        <f>'Oversigt anlægsaktiv'!M927</f>
        <v>184000</v>
      </c>
      <c r="N927" s="56">
        <f>'Oversigt anlægsaktiv'!N927</f>
        <v>0</v>
      </c>
      <c r="O927" s="322" t="str">
        <f t="shared" si="42"/>
        <v>54715</v>
      </c>
      <c r="P927" s="322">
        <f t="shared" si="43"/>
        <v>0</v>
      </c>
      <c r="Q927" s="337" t="str">
        <f t="shared" si="44"/>
        <v>5</v>
      </c>
    </row>
    <row r="928" spans="1:17" x14ac:dyDescent="0.35">
      <c r="A928" s="320" t="str">
        <f>'Oversigt anlægsaktiv'!A928</f>
        <v>54716</v>
      </c>
      <c r="B928" t="str">
        <f>'Oversigt anlægsaktiv'!B928</f>
        <v>Robotbase med controller mm</v>
      </c>
      <c r="C928" t="str">
        <f>'Oversigt anlægsaktiv'!C928</f>
        <v>-</v>
      </c>
      <c r="D928" t="str">
        <f>'Oversigt anlægsaktiv'!D928</f>
        <v>Karina T. Therkildsen</v>
      </c>
      <c r="E928" t="str">
        <f>'Oversigt anlægsaktiv'!E928</f>
        <v>5 ÅR</v>
      </c>
      <c r="F928" t="str">
        <f>'Oversigt anlægsaktiv'!F928</f>
        <v>41008 SDU I4.0 LAB</v>
      </c>
      <c r="G928" t="str">
        <f>'Oversigt anlægsaktiv'!G928</f>
        <v>Campusvej 55, 5230 Odense M</v>
      </c>
      <c r="H928" t="str">
        <f>'Oversigt anlægsaktiv'!H928</f>
        <v>Ø21-603-0</v>
      </c>
      <c r="I928" t="str">
        <f>'Oversigt anlægsaktiv'!I928</f>
        <v>Technicon</v>
      </c>
      <c r="J928" t="str">
        <f>'Oversigt anlægsaktiv'!J928</f>
        <v>Flex cell</v>
      </c>
      <c r="K928" t="str">
        <f>'Oversigt anlægsaktiv'!K928</f>
        <v>-</v>
      </c>
      <c r="L928" s="312">
        <f>'Oversigt anlægsaktiv'!L928</f>
        <v>43287</v>
      </c>
      <c r="M928" s="56">
        <f>'Oversigt anlægsaktiv'!M928</f>
        <v>184000</v>
      </c>
      <c r="N928" s="56">
        <f>'Oversigt anlægsaktiv'!N928</f>
        <v>0</v>
      </c>
      <c r="O928" s="322" t="str">
        <f t="shared" si="42"/>
        <v>54716</v>
      </c>
      <c r="P928" s="322">
        <f t="shared" si="43"/>
        <v>0</v>
      </c>
      <c r="Q928" s="337" t="str">
        <f t="shared" si="44"/>
        <v>5</v>
      </c>
    </row>
    <row r="929" spans="1:17" x14ac:dyDescent="0.35">
      <c r="A929" s="320" t="str">
        <f>'Oversigt anlægsaktiv'!A929</f>
        <v>54717</v>
      </c>
      <c r="B929" t="str">
        <f>'Oversigt anlægsaktiv'!B929</f>
        <v>Robotbase med controller mm</v>
      </c>
      <c r="C929" t="str">
        <f>'Oversigt anlægsaktiv'!C929</f>
        <v>-</v>
      </c>
      <c r="D929" t="str">
        <f>'Oversigt anlægsaktiv'!D929</f>
        <v>Karina T. Therkildsen</v>
      </c>
      <c r="E929" t="str">
        <f>'Oversigt anlægsaktiv'!E929</f>
        <v>5 ÅR</v>
      </c>
      <c r="F929" t="str">
        <f>'Oversigt anlægsaktiv'!F929</f>
        <v>41008 SDU I4.0 LAB</v>
      </c>
      <c r="G929" t="str">
        <f>'Oversigt anlægsaktiv'!G929</f>
        <v>Campusvej 55, 5230 Odense M</v>
      </c>
      <c r="H929" t="str">
        <f>'Oversigt anlægsaktiv'!H929</f>
        <v>Ø21-603-0</v>
      </c>
      <c r="I929" t="str">
        <f>'Oversigt anlægsaktiv'!I929</f>
        <v>Technicon</v>
      </c>
      <c r="J929" t="str">
        <f>'Oversigt anlægsaktiv'!J929</f>
        <v>Flex cell</v>
      </c>
      <c r="K929" t="str">
        <f>'Oversigt anlægsaktiv'!K929</f>
        <v>-</v>
      </c>
      <c r="L929" s="312">
        <f>'Oversigt anlægsaktiv'!L929</f>
        <v>43287</v>
      </c>
      <c r="M929" s="56">
        <f>'Oversigt anlægsaktiv'!M929</f>
        <v>184000</v>
      </c>
      <c r="N929" s="56">
        <f>'Oversigt anlægsaktiv'!N929</f>
        <v>0</v>
      </c>
      <c r="O929" s="322" t="str">
        <f t="shared" si="42"/>
        <v>54717</v>
      </c>
      <c r="P929" s="322">
        <f t="shared" si="43"/>
        <v>0</v>
      </c>
      <c r="Q929" s="337" t="str">
        <f t="shared" si="44"/>
        <v>5</v>
      </c>
    </row>
    <row r="930" spans="1:17" x14ac:dyDescent="0.35">
      <c r="A930" s="320" t="str">
        <f>'Oversigt anlægsaktiv'!A930</f>
        <v>54718</v>
      </c>
      <c r="B930" t="str">
        <f>'Oversigt anlægsaktiv'!B930</f>
        <v>Operationsmikroskop</v>
      </c>
      <c r="C930" t="str">
        <f>'Oversigt anlægsaktiv'!C930</f>
        <v>-</v>
      </c>
      <c r="D930" t="str">
        <f>'Oversigt anlægsaktiv'!D930</f>
        <v>Jesper Stæhr</v>
      </c>
      <c r="E930" t="str">
        <f>'Oversigt anlægsaktiv'!E930</f>
        <v>10 ÅR</v>
      </c>
      <c r="F930" t="str">
        <f>'Oversigt anlægsaktiv'!F930</f>
        <v>19500 Biomedicinsk Laboratorium</v>
      </c>
      <c r="G930" t="str">
        <f>'Oversigt anlægsaktiv'!G930</f>
        <v>Campusvej 55, 5230 Odense M</v>
      </c>
      <c r="H930" t="str">
        <f>'Oversigt anlægsaktiv'!H930</f>
        <v>V11-612a-0</v>
      </c>
      <c r="I930" t="str">
        <f>'Oversigt anlægsaktiv'!I930</f>
        <v>Leica Microsystems</v>
      </c>
      <c r="J930" t="str">
        <f>'Oversigt anlægsaktiv'!J930</f>
        <v>M620</v>
      </c>
      <c r="K930" t="str">
        <f>'Oversigt anlægsaktiv'!K930</f>
        <v>10448213</v>
      </c>
      <c r="L930" s="312">
        <f>'Oversigt anlægsaktiv'!L930</f>
        <v>43418</v>
      </c>
      <c r="M930" s="56">
        <f>'Oversigt anlægsaktiv'!M930</f>
        <v>366623.81</v>
      </c>
      <c r="N930" s="56">
        <f>'Oversigt anlægsaktiv'!N930</f>
        <v>94711.140000000014</v>
      </c>
      <c r="O930" s="322" t="str">
        <f t="shared" si="42"/>
        <v>54718</v>
      </c>
      <c r="P930" s="322">
        <f t="shared" si="43"/>
        <v>0</v>
      </c>
      <c r="Q930" s="337" t="str">
        <f t="shared" si="44"/>
        <v>10</v>
      </c>
    </row>
    <row r="931" spans="1:17" x14ac:dyDescent="0.35">
      <c r="A931" s="320" t="str">
        <f>'Oversigt anlægsaktiv'!A931</f>
        <v>54719</v>
      </c>
      <c r="B931" t="str">
        <f>'Oversigt anlægsaktiv'!B931</f>
        <v>Server til Peter's gruppe (PhD/kandidat studerende, postdocs)</v>
      </c>
      <c r="C931" t="str">
        <f>'Oversigt anlægsaktiv'!C931</f>
        <v>-</v>
      </c>
      <c r="D931" t="str">
        <f>'Oversigt anlægsaktiv'!D931</f>
        <v>Peter Schneider-Kamp</v>
      </c>
      <c r="E931" t="str">
        <f>'Oversigt anlægsaktiv'!E931</f>
        <v>5 ÅR</v>
      </c>
      <c r="F931" t="str">
        <f>'Oversigt anlægsaktiv'!F931</f>
        <v>30400 Institut for Matematik og Datalogi</v>
      </c>
      <c r="G931" t="str">
        <f>'Oversigt anlægsaktiv'!G931</f>
        <v>Campusvej 55, 5230 Odense M</v>
      </c>
      <c r="H931" t="str">
        <f>'Oversigt anlægsaktiv'!H931</f>
        <v>Hos IT service(serverrum)</v>
      </c>
      <c r="I931" t="str">
        <f>'Oversigt anlægsaktiv'!I931</f>
        <v>HPE</v>
      </c>
      <c r="J931" t="str">
        <f>'Oversigt anlægsaktiv'!J931</f>
        <v>-</v>
      </c>
      <c r="K931" t="str">
        <f>'Oversigt anlægsaktiv'!K931</f>
        <v>-</v>
      </c>
      <c r="L931" s="312">
        <f>'Oversigt anlægsaktiv'!L931</f>
        <v>43435</v>
      </c>
      <c r="M931" s="56">
        <f>'Oversigt anlægsaktiv'!M931</f>
        <v>121529.62</v>
      </c>
      <c r="N931" s="56">
        <f>'Oversigt anlægsaktiv'!N931</f>
        <v>0</v>
      </c>
      <c r="O931" s="322" t="str">
        <f t="shared" si="42"/>
        <v>54719</v>
      </c>
      <c r="P931" s="322">
        <f t="shared" si="43"/>
        <v>0</v>
      </c>
      <c r="Q931" s="337" t="str">
        <f t="shared" si="44"/>
        <v>5</v>
      </c>
    </row>
    <row r="932" spans="1:17" x14ac:dyDescent="0.35">
      <c r="A932" s="320" t="str">
        <f>'Oversigt anlægsaktiv'!A932</f>
        <v>54720</v>
      </c>
      <c r="B932" t="str">
        <f>'Oversigt anlægsaktiv'!B932</f>
        <v>Bearbejdsningscenter (fræser)</v>
      </c>
      <c r="C932" t="str">
        <f>'Oversigt anlægsaktiv'!C932</f>
        <v>-</v>
      </c>
      <c r="D932" t="str">
        <f>'Oversigt anlægsaktiv'!D932</f>
        <v>Danny Kyrping</v>
      </c>
      <c r="E932" t="str">
        <f>'Oversigt anlægsaktiv'!E932</f>
        <v>10 ÅR</v>
      </c>
      <c r="F932" t="str">
        <f>'Oversigt anlægsaktiv'!F932</f>
        <v>30500 Institut for Fysik, Kemi og Farmaci</v>
      </c>
      <c r="G932" t="str">
        <f>'Oversigt anlægsaktiv'!G932</f>
        <v>Campusvej 55, 5230 Odense M</v>
      </c>
      <c r="H932" t="str">
        <f>'Oversigt anlægsaktiv'!H932</f>
        <v>Ø11-512a-1</v>
      </c>
      <c r="I932" t="str">
        <f>'Oversigt anlægsaktiv'!I932</f>
        <v>Haas</v>
      </c>
      <c r="J932" t="str">
        <f>'Oversigt anlægsaktiv'!J932</f>
        <v>Super Mini Mill 2</v>
      </c>
      <c r="K932" t="str">
        <f>'Oversigt anlægsaktiv'!K932</f>
        <v>1154257</v>
      </c>
      <c r="L932" s="312">
        <f>'Oversigt anlægsaktiv'!L932</f>
        <v>43432</v>
      </c>
      <c r="M932" s="56">
        <f>'Oversigt anlægsaktiv'!M932</f>
        <v>631254</v>
      </c>
      <c r="N932" s="56">
        <f>'Oversigt anlægsaktiv'!N932</f>
        <v>163073.95000000001</v>
      </c>
      <c r="O932" s="322" t="str">
        <f t="shared" si="42"/>
        <v>54720</v>
      </c>
      <c r="P932" s="322">
        <f t="shared" si="43"/>
        <v>0</v>
      </c>
      <c r="Q932" s="337" t="str">
        <f t="shared" si="44"/>
        <v>10</v>
      </c>
    </row>
    <row r="933" spans="1:17" x14ac:dyDescent="0.35">
      <c r="A933" s="320" t="str">
        <f>'Oversigt anlægsaktiv'!A933</f>
        <v>54721</v>
      </c>
      <c r="B933" t="str">
        <f>'Oversigt anlægsaktiv'!B933</f>
        <v>High Speed Kamera</v>
      </c>
      <c r="C933" t="str">
        <f>'Oversigt anlægsaktiv'!C933</f>
        <v>-</v>
      </c>
      <c r="D933" t="str">
        <f>'Oversigt anlægsaktiv'!D933</f>
        <v>Lasse Jakobsen</v>
      </c>
      <c r="E933" t="str">
        <f>'Oversigt anlægsaktiv'!E933</f>
        <v>5 ÅR</v>
      </c>
      <c r="F933" t="str">
        <f>'Oversigt anlægsaktiv'!F933</f>
        <v>30607 Lyd og Adfærd</v>
      </c>
      <c r="G933" t="str">
        <f>'Oversigt anlægsaktiv'!G933</f>
        <v>Campusvej 55, 5230 Odense M</v>
      </c>
      <c r="H933" t="str">
        <f>'Oversigt anlægsaktiv'!H933</f>
        <v>V10-405-0 (flytbar)</v>
      </c>
      <c r="I933" t="str">
        <f>'Oversigt anlægsaktiv'!I933</f>
        <v>Photron</v>
      </c>
      <c r="J933" t="str">
        <f>'Oversigt anlægsaktiv'!J933</f>
        <v>SA1.1 675K M2</v>
      </c>
      <c r="K933" t="str">
        <f>'Oversigt anlægsaktiv'!K933</f>
        <v>10020531468</v>
      </c>
      <c r="L933" s="312">
        <f>'Oversigt anlægsaktiv'!L933</f>
        <v>43441</v>
      </c>
      <c r="M933" s="56">
        <f>'Oversigt anlægsaktiv'!M933</f>
        <v>358325</v>
      </c>
      <c r="N933" s="56">
        <f>'Oversigt anlægsaktiv'!N933</f>
        <v>0</v>
      </c>
      <c r="O933" s="322" t="str">
        <f t="shared" si="42"/>
        <v>54721</v>
      </c>
      <c r="P933" s="322">
        <f t="shared" si="43"/>
        <v>0</v>
      </c>
      <c r="Q933" s="337" t="str">
        <f t="shared" si="44"/>
        <v>5</v>
      </c>
    </row>
    <row r="934" spans="1:17" x14ac:dyDescent="0.35">
      <c r="A934" s="320" t="str">
        <f>'Oversigt anlægsaktiv'!A934</f>
        <v>54722</v>
      </c>
      <c r="B934" t="str">
        <f>'Oversigt anlægsaktiv'!B934</f>
        <v>Fragment Analyzer</v>
      </c>
      <c r="C934" t="str">
        <f>'Oversigt anlægsaktiv'!C934</f>
        <v>-</v>
      </c>
      <c r="D934" t="str">
        <f>'Oversigt anlægsaktiv'!D934</f>
        <v>Ronni Nielsen</v>
      </c>
      <c r="E934" t="str">
        <f>'Oversigt anlægsaktiv'!E934</f>
        <v>5 ÅR</v>
      </c>
      <c r="F934" t="str">
        <f>'Oversigt anlægsaktiv'!F934</f>
        <v>31000 Institut for Biokemi og Molekylær Biologi</v>
      </c>
      <c r="G934" t="str">
        <f>'Oversigt anlægsaktiv'!G934</f>
        <v>Campusvej 55, 5230 Odense M</v>
      </c>
      <c r="H934" t="str">
        <f>'Oversigt anlægsaktiv'!H934</f>
        <v>V15-410b-2</v>
      </c>
      <c r="I934" t="str">
        <f>'Oversigt anlægsaktiv'!I934</f>
        <v>Advanced Analytical Technologies, Inc.</v>
      </c>
      <c r="J934" t="str">
        <f>'Oversigt anlægsaktiv'!J934</f>
        <v>3180</v>
      </c>
      <c r="K934" t="str">
        <f>'Oversigt anlægsaktiv'!K934</f>
        <v>3180</v>
      </c>
      <c r="L934" s="312">
        <f>'Oversigt anlægsaktiv'!L934</f>
        <v>43454</v>
      </c>
      <c r="M934" s="56">
        <f>'Oversigt anlægsaktiv'!M934</f>
        <v>200000</v>
      </c>
      <c r="N934" s="56">
        <f>'Oversigt anlægsaktiv'!N934</f>
        <v>0</v>
      </c>
      <c r="O934" s="322" t="str">
        <f t="shared" si="42"/>
        <v>54722</v>
      </c>
      <c r="P934" s="322">
        <f t="shared" si="43"/>
        <v>0</v>
      </c>
      <c r="Q934" s="337" t="str">
        <f t="shared" si="44"/>
        <v>5</v>
      </c>
    </row>
    <row r="935" spans="1:17" x14ac:dyDescent="0.35">
      <c r="A935" s="320" t="str">
        <f>'Oversigt anlægsaktiv'!A935</f>
        <v>54724</v>
      </c>
      <c r="B935" t="str">
        <f>'Oversigt anlægsaktiv'!B935</f>
        <v>Reol til bure</v>
      </c>
      <c r="C935" t="str">
        <f>'Oversigt anlægsaktiv'!C935</f>
        <v>-</v>
      </c>
      <c r="D935" t="str">
        <f>'Oversigt anlægsaktiv'!D935</f>
        <v>Jesper Stæhr</v>
      </c>
      <c r="E935" t="str">
        <f>'Oversigt anlægsaktiv'!E935</f>
        <v>10 ÅR</v>
      </c>
      <c r="F935" t="str">
        <f>'Oversigt anlægsaktiv'!F935</f>
        <v>19500 Biomedicinsk Laboratorium</v>
      </c>
      <c r="G935" t="str">
        <f>'Oversigt anlægsaktiv'!G935</f>
        <v>Campusvej 55, 5230 Odense M</v>
      </c>
      <c r="H935" t="str">
        <f>'Oversigt anlægsaktiv'!H935</f>
        <v>45,1 kl (musestald)</v>
      </c>
      <c r="I935" t="str">
        <f>'Oversigt anlægsaktiv'!I935</f>
        <v>Techniplast</v>
      </c>
      <c r="J935" t="str">
        <f>'Oversigt anlægsaktiv'!J935</f>
        <v>GM70</v>
      </c>
      <c r="K935" t="str">
        <f>'Oversigt anlægsaktiv'!K935</f>
        <v>-</v>
      </c>
      <c r="L935" s="312">
        <f>'Oversigt anlægsaktiv'!L935</f>
        <v>43448</v>
      </c>
      <c r="M935" s="56">
        <f>'Oversigt anlægsaktiv'!M935</f>
        <v>131189.79999999999</v>
      </c>
      <c r="N935" s="56">
        <f>'Oversigt anlægsaktiv'!N935</f>
        <v>34983.919999999976</v>
      </c>
      <c r="O935" s="322" t="str">
        <f t="shared" si="42"/>
        <v>54724</v>
      </c>
      <c r="P935" s="322">
        <f t="shared" si="43"/>
        <v>0</v>
      </c>
      <c r="Q935" s="337" t="str">
        <f t="shared" si="44"/>
        <v>10</v>
      </c>
    </row>
    <row r="936" spans="1:17" x14ac:dyDescent="0.35">
      <c r="A936" s="320" t="str">
        <f>'Oversigt anlægsaktiv'!A936</f>
        <v>54725</v>
      </c>
      <c r="B936" t="str">
        <f>'Oversigt anlægsaktiv'!B936</f>
        <v>Reol til bure</v>
      </c>
      <c r="C936" t="str">
        <f>'Oversigt anlægsaktiv'!C936</f>
        <v>-</v>
      </c>
      <c r="D936" t="str">
        <f>'Oversigt anlægsaktiv'!D936</f>
        <v>Jesper Stæhr</v>
      </c>
      <c r="E936" t="str">
        <f>'Oversigt anlægsaktiv'!E936</f>
        <v>10 ÅR</v>
      </c>
      <c r="F936" t="str">
        <f>'Oversigt anlægsaktiv'!F936</f>
        <v>19500 Biomedicinsk Laboratorium</v>
      </c>
      <c r="G936" t="str">
        <f>'Oversigt anlægsaktiv'!G936</f>
        <v>Campusvej 55, 5230 Odense M</v>
      </c>
      <c r="H936" t="str">
        <f>'Oversigt anlægsaktiv'!H936</f>
        <v>45,1 kælder (musestald)</v>
      </c>
      <c r="I936" t="str">
        <f>'Oversigt anlægsaktiv'!I936</f>
        <v>Techniplast</v>
      </c>
      <c r="J936" t="str">
        <f>'Oversigt anlægsaktiv'!J936</f>
        <v>GM70</v>
      </c>
      <c r="K936" t="str">
        <f>'Oversigt anlægsaktiv'!K936</f>
        <v>-</v>
      </c>
      <c r="L936" s="312">
        <f>'Oversigt anlægsaktiv'!L936</f>
        <v>43448</v>
      </c>
      <c r="M936" s="56">
        <f>'Oversigt anlægsaktiv'!M936</f>
        <v>131189.79999999999</v>
      </c>
      <c r="N936" s="56">
        <f>'Oversigt anlægsaktiv'!N936</f>
        <v>34983.919999999976</v>
      </c>
      <c r="O936" s="322" t="str">
        <f t="shared" si="42"/>
        <v>54725</v>
      </c>
      <c r="P936" s="322">
        <f t="shared" si="43"/>
        <v>0</v>
      </c>
      <c r="Q936" s="337" t="str">
        <f t="shared" si="44"/>
        <v>10</v>
      </c>
    </row>
    <row r="937" spans="1:17" x14ac:dyDescent="0.35">
      <c r="A937" s="320" t="str">
        <f>'Oversigt anlægsaktiv'!A937</f>
        <v>54726</v>
      </c>
      <c r="B937" t="str">
        <f>'Oversigt anlægsaktiv'!B937</f>
        <v>Reol til bure</v>
      </c>
      <c r="C937" t="str">
        <f>'Oversigt anlægsaktiv'!C937</f>
        <v>-</v>
      </c>
      <c r="D937" t="str">
        <f>'Oversigt anlægsaktiv'!D937</f>
        <v>Jesper Stæhr</v>
      </c>
      <c r="E937" t="str">
        <f>'Oversigt anlægsaktiv'!E937</f>
        <v>10 ÅR</v>
      </c>
      <c r="F937" t="str">
        <f>'Oversigt anlægsaktiv'!F937</f>
        <v>19500 Biomedicinsk Laboratorium</v>
      </c>
      <c r="G937" t="str">
        <f>'Oversigt anlægsaktiv'!G937</f>
        <v>Campusvej 55, 5230 Odense M</v>
      </c>
      <c r="H937" t="str">
        <f>'Oversigt anlægsaktiv'!H937</f>
        <v>45,1 kælder (musestald)</v>
      </c>
      <c r="I937" t="str">
        <f>'Oversigt anlægsaktiv'!I937</f>
        <v>Techniplast</v>
      </c>
      <c r="J937" t="str">
        <f>'Oversigt anlægsaktiv'!J937</f>
        <v>GM70</v>
      </c>
      <c r="K937" t="str">
        <f>'Oversigt anlægsaktiv'!K937</f>
        <v>-</v>
      </c>
      <c r="L937" s="312">
        <f>'Oversigt anlægsaktiv'!L937</f>
        <v>43448</v>
      </c>
      <c r="M937" s="56">
        <f>'Oversigt anlægsaktiv'!M937</f>
        <v>131189.79999999999</v>
      </c>
      <c r="N937" s="56">
        <f>'Oversigt anlægsaktiv'!N937</f>
        <v>34983.919999999976</v>
      </c>
      <c r="O937" s="322" t="str">
        <f t="shared" si="42"/>
        <v>54726</v>
      </c>
      <c r="P937" s="322">
        <f t="shared" si="43"/>
        <v>0</v>
      </c>
      <c r="Q937" s="337" t="str">
        <f t="shared" si="44"/>
        <v>10</v>
      </c>
    </row>
    <row r="938" spans="1:17" x14ac:dyDescent="0.35">
      <c r="A938" s="320" t="str">
        <f>'Oversigt anlægsaktiv'!A938</f>
        <v>54727</v>
      </c>
      <c r="B938" t="str">
        <f>'Oversigt anlægsaktiv'!B938</f>
        <v>Reol til bure</v>
      </c>
      <c r="C938" t="str">
        <f>'Oversigt anlægsaktiv'!C938</f>
        <v>-</v>
      </c>
      <c r="D938" t="str">
        <f>'Oversigt anlægsaktiv'!D938</f>
        <v>Jesper Stæhr</v>
      </c>
      <c r="E938" t="str">
        <f>'Oversigt anlægsaktiv'!E938</f>
        <v>10 ÅR</v>
      </c>
      <c r="F938" t="str">
        <f>'Oversigt anlægsaktiv'!F938</f>
        <v>19500 Biomedicinsk Laboratorium</v>
      </c>
      <c r="G938" t="str">
        <f>'Oversigt anlægsaktiv'!G938</f>
        <v>Campusvej 55, 5230 Odense M</v>
      </c>
      <c r="H938" t="str">
        <f>'Oversigt anlægsaktiv'!H938</f>
        <v>45,1 kælder (musestald)</v>
      </c>
      <c r="I938" t="str">
        <f>'Oversigt anlægsaktiv'!I938</f>
        <v>Techniplast</v>
      </c>
      <c r="J938" t="str">
        <f>'Oversigt anlægsaktiv'!J938</f>
        <v>GM70</v>
      </c>
      <c r="K938" t="str">
        <f>'Oversigt anlægsaktiv'!K938</f>
        <v>-</v>
      </c>
      <c r="L938" s="312">
        <f>'Oversigt anlægsaktiv'!L938</f>
        <v>43448</v>
      </c>
      <c r="M938" s="56">
        <f>'Oversigt anlægsaktiv'!M938</f>
        <v>131189.79999999999</v>
      </c>
      <c r="N938" s="56">
        <f>'Oversigt anlægsaktiv'!N938</f>
        <v>34983.919999999976</v>
      </c>
      <c r="O938" s="322" t="str">
        <f t="shared" si="42"/>
        <v>54727</v>
      </c>
      <c r="P938" s="322">
        <f t="shared" si="43"/>
        <v>0</v>
      </c>
      <c r="Q938" s="337" t="str">
        <f t="shared" si="44"/>
        <v>10</v>
      </c>
    </row>
    <row r="939" spans="1:17" x14ac:dyDescent="0.35">
      <c r="A939" s="320" t="str">
        <f>'Oversigt anlægsaktiv'!A939</f>
        <v>54728</v>
      </c>
      <c r="B939" t="str">
        <f>'Oversigt anlægsaktiv'!B939</f>
        <v>Reol til bure</v>
      </c>
      <c r="C939" t="str">
        <f>'Oversigt anlægsaktiv'!C939</f>
        <v>-</v>
      </c>
      <c r="D939" t="str">
        <f>'Oversigt anlægsaktiv'!D939</f>
        <v>Jesper Stæhr</v>
      </c>
      <c r="E939" t="str">
        <f>'Oversigt anlægsaktiv'!E939</f>
        <v>10 ÅR</v>
      </c>
      <c r="F939" t="str">
        <f>'Oversigt anlægsaktiv'!F939</f>
        <v>19500 Biomedicinsk Laboratorium</v>
      </c>
      <c r="G939" t="str">
        <f>'Oversigt anlægsaktiv'!G939</f>
        <v>Campusvej 55, 5230 Odense M</v>
      </c>
      <c r="H939" t="str">
        <f>'Oversigt anlægsaktiv'!H939</f>
        <v>45,1 kælder (musestald)</v>
      </c>
      <c r="I939" t="str">
        <f>'Oversigt anlægsaktiv'!I939</f>
        <v>Techniplast</v>
      </c>
      <c r="J939" t="str">
        <f>'Oversigt anlægsaktiv'!J939</f>
        <v>GM70</v>
      </c>
      <c r="K939" t="str">
        <f>'Oversigt anlægsaktiv'!K939</f>
        <v>-</v>
      </c>
      <c r="L939" s="312">
        <f>'Oversigt anlægsaktiv'!L939</f>
        <v>43448</v>
      </c>
      <c r="M939" s="56">
        <f>'Oversigt anlægsaktiv'!M939</f>
        <v>131189.79999999999</v>
      </c>
      <c r="N939" s="56">
        <f>'Oversigt anlægsaktiv'!N939</f>
        <v>34983.919999999976</v>
      </c>
      <c r="O939" s="322" t="str">
        <f t="shared" si="42"/>
        <v>54728</v>
      </c>
      <c r="P939" s="322">
        <f t="shared" si="43"/>
        <v>0</v>
      </c>
      <c r="Q939" s="337" t="str">
        <f t="shared" si="44"/>
        <v>10</v>
      </c>
    </row>
    <row r="940" spans="1:17" x14ac:dyDescent="0.35">
      <c r="A940" s="320" t="str">
        <f>'Oversigt anlægsaktiv'!A940</f>
        <v>54729</v>
      </c>
      <c r="B940" t="str">
        <f>'Oversigt anlægsaktiv'!B940</f>
        <v>Reol til bure</v>
      </c>
      <c r="C940" t="str">
        <f>'Oversigt anlægsaktiv'!C940</f>
        <v>-</v>
      </c>
      <c r="D940" t="str">
        <f>'Oversigt anlægsaktiv'!D940</f>
        <v>Jesper Stæhr</v>
      </c>
      <c r="E940" t="str">
        <f>'Oversigt anlægsaktiv'!E940</f>
        <v>10 ÅR</v>
      </c>
      <c r="F940" t="str">
        <f>'Oversigt anlægsaktiv'!F940</f>
        <v>19500 Biomedicinsk Laboratorium</v>
      </c>
      <c r="G940" t="str">
        <f>'Oversigt anlægsaktiv'!G940</f>
        <v>Campusvej 55, 5230 Odense M</v>
      </c>
      <c r="H940" t="str">
        <f>'Oversigt anlægsaktiv'!H940</f>
        <v>45,1 kælder (musestald)</v>
      </c>
      <c r="I940" t="str">
        <f>'Oversigt anlægsaktiv'!I940</f>
        <v>Techniplast</v>
      </c>
      <c r="J940" t="str">
        <f>'Oversigt anlægsaktiv'!J940</f>
        <v>GM80</v>
      </c>
      <c r="K940" t="str">
        <f>'Oversigt anlægsaktiv'!K940</f>
        <v>-</v>
      </c>
      <c r="L940" s="312">
        <f>'Oversigt anlægsaktiv'!L940</f>
        <v>43448</v>
      </c>
      <c r="M940" s="56">
        <f>'Oversigt anlægsaktiv'!M940</f>
        <v>150553.70000000001</v>
      </c>
      <c r="N940" s="56">
        <f>'Oversigt anlægsaktiv'!N940</f>
        <v>40147.720000000023</v>
      </c>
      <c r="O940" s="322" t="str">
        <f t="shared" si="42"/>
        <v>54729</v>
      </c>
      <c r="P940" s="322">
        <f t="shared" si="43"/>
        <v>0</v>
      </c>
      <c r="Q940" s="337" t="str">
        <f t="shared" si="44"/>
        <v>10</v>
      </c>
    </row>
    <row r="941" spans="1:17" x14ac:dyDescent="0.35">
      <c r="A941" s="320" t="str">
        <f>'Oversigt anlægsaktiv'!A941</f>
        <v>54730</v>
      </c>
      <c r="B941" t="str">
        <f>'Oversigt anlægsaktiv'!B941</f>
        <v>Reol til bure</v>
      </c>
      <c r="C941" t="str">
        <f>'Oversigt anlægsaktiv'!C941</f>
        <v>-</v>
      </c>
      <c r="D941" t="str">
        <f>'Oversigt anlægsaktiv'!D941</f>
        <v>Jesper Stæhr</v>
      </c>
      <c r="E941" t="str">
        <f>'Oversigt anlægsaktiv'!E941</f>
        <v>10 ÅR</v>
      </c>
      <c r="F941" t="str">
        <f>'Oversigt anlægsaktiv'!F941</f>
        <v>19500 Biomedicinsk Laboratorium</v>
      </c>
      <c r="G941" t="str">
        <f>'Oversigt anlægsaktiv'!G941</f>
        <v>Campusvej 55, 5230 Odense M</v>
      </c>
      <c r="H941" t="str">
        <f>'Oversigt anlægsaktiv'!H941</f>
        <v>45,1 kælder (musestald)</v>
      </c>
      <c r="I941" t="str">
        <f>'Oversigt anlægsaktiv'!I941</f>
        <v>Techniplast</v>
      </c>
      <c r="J941" t="str">
        <f>'Oversigt anlægsaktiv'!J941</f>
        <v>GM80</v>
      </c>
      <c r="K941" t="str">
        <f>'Oversigt anlægsaktiv'!K941</f>
        <v>-</v>
      </c>
      <c r="L941" s="312">
        <f>'Oversigt anlægsaktiv'!L941</f>
        <v>43448</v>
      </c>
      <c r="M941" s="56">
        <f>'Oversigt anlægsaktiv'!M941</f>
        <v>150553.70000000001</v>
      </c>
      <c r="N941" s="56">
        <f>'Oversigt anlægsaktiv'!N941</f>
        <v>40147.720000000023</v>
      </c>
      <c r="O941" s="322" t="str">
        <f t="shared" si="42"/>
        <v>54730</v>
      </c>
      <c r="P941" s="322">
        <f t="shared" si="43"/>
        <v>0</v>
      </c>
      <c r="Q941" s="337" t="str">
        <f t="shared" si="44"/>
        <v>10</v>
      </c>
    </row>
    <row r="942" spans="1:17" x14ac:dyDescent="0.35">
      <c r="A942" s="320" t="str">
        <f>'Oversigt anlægsaktiv'!A942</f>
        <v>54731</v>
      </c>
      <c r="B942" t="str">
        <f>'Oversigt anlægsaktiv'!B942</f>
        <v>Reol til bure</v>
      </c>
      <c r="C942" t="str">
        <f>'Oversigt anlægsaktiv'!C942</f>
        <v>-</v>
      </c>
      <c r="D942" t="str">
        <f>'Oversigt anlægsaktiv'!D942</f>
        <v>Jesper Stæhr</v>
      </c>
      <c r="E942" t="str">
        <f>'Oversigt anlægsaktiv'!E942</f>
        <v>10 ÅR</v>
      </c>
      <c r="F942" t="str">
        <f>'Oversigt anlægsaktiv'!F942</f>
        <v>19500 Biomedicinsk Laboratorium</v>
      </c>
      <c r="G942" t="str">
        <f>'Oversigt anlægsaktiv'!G942</f>
        <v>Campusvej 55, 5230 Odense M</v>
      </c>
      <c r="H942" t="str">
        <f>'Oversigt anlægsaktiv'!H942</f>
        <v>45,1 kælder (musestald)</v>
      </c>
      <c r="I942" t="str">
        <f>'Oversigt anlægsaktiv'!I942</f>
        <v>Techniplast</v>
      </c>
      <c r="J942" t="str">
        <f>'Oversigt anlægsaktiv'!J942</f>
        <v>GM80</v>
      </c>
      <c r="K942" t="str">
        <f>'Oversigt anlægsaktiv'!K942</f>
        <v>-</v>
      </c>
      <c r="L942" s="312">
        <f>'Oversigt anlægsaktiv'!L942</f>
        <v>43448</v>
      </c>
      <c r="M942" s="56">
        <f>'Oversigt anlægsaktiv'!M942</f>
        <v>150553.70000000001</v>
      </c>
      <c r="N942" s="56">
        <f>'Oversigt anlægsaktiv'!N942</f>
        <v>40147.720000000023</v>
      </c>
      <c r="O942" s="322" t="str">
        <f t="shared" si="42"/>
        <v>54731</v>
      </c>
      <c r="P942" s="322">
        <f t="shared" si="43"/>
        <v>0</v>
      </c>
      <c r="Q942" s="337" t="str">
        <f t="shared" si="44"/>
        <v>10</v>
      </c>
    </row>
    <row r="943" spans="1:17" x14ac:dyDescent="0.35">
      <c r="A943" s="320" t="str">
        <f>'Oversigt anlægsaktiv'!A943</f>
        <v>54732</v>
      </c>
      <c r="B943" t="str">
        <f>'Oversigt anlægsaktiv'!B943</f>
        <v>Reol til bure</v>
      </c>
      <c r="C943" t="str">
        <f>'Oversigt anlægsaktiv'!C943</f>
        <v>-</v>
      </c>
      <c r="D943" t="str">
        <f>'Oversigt anlægsaktiv'!D943</f>
        <v>Jesper Stæhr</v>
      </c>
      <c r="E943" t="str">
        <f>'Oversigt anlægsaktiv'!E943</f>
        <v>10 ÅR</v>
      </c>
      <c r="F943" t="str">
        <f>'Oversigt anlægsaktiv'!F943</f>
        <v>19500 Biomedicinsk Laboratorium</v>
      </c>
      <c r="G943" t="str">
        <f>'Oversigt anlægsaktiv'!G943</f>
        <v>Campusvej 55, 5230 Odense M</v>
      </c>
      <c r="H943" t="str">
        <f>'Oversigt anlægsaktiv'!H943</f>
        <v>45,1 kælder (musestald)</v>
      </c>
      <c r="I943" t="str">
        <f>'Oversigt anlægsaktiv'!I943</f>
        <v>Techniplast</v>
      </c>
      <c r="J943" t="str">
        <f>'Oversigt anlægsaktiv'!J943</f>
        <v>GM80</v>
      </c>
      <c r="K943" t="str">
        <f>'Oversigt anlægsaktiv'!K943</f>
        <v>-</v>
      </c>
      <c r="L943" s="312">
        <f>'Oversigt anlægsaktiv'!L943</f>
        <v>43448</v>
      </c>
      <c r="M943" s="56">
        <f>'Oversigt anlægsaktiv'!M943</f>
        <v>150553.70000000001</v>
      </c>
      <c r="N943" s="56">
        <f>'Oversigt anlægsaktiv'!N943</f>
        <v>40147.720000000023</v>
      </c>
      <c r="O943" s="322" t="str">
        <f t="shared" si="42"/>
        <v>54732</v>
      </c>
      <c r="P943" s="322">
        <f t="shared" si="43"/>
        <v>0</v>
      </c>
      <c r="Q943" s="337" t="str">
        <f t="shared" si="44"/>
        <v>10</v>
      </c>
    </row>
    <row r="944" spans="1:17" x14ac:dyDescent="0.35">
      <c r="A944" s="320" t="str">
        <f>'Oversigt anlægsaktiv'!A944</f>
        <v>54733</v>
      </c>
      <c r="B944" t="str">
        <f>'Oversigt anlægsaktiv'!B944</f>
        <v>Reol til bure</v>
      </c>
      <c r="C944" t="str">
        <f>'Oversigt anlægsaktiv'!C944</f>
        <v>-</v>
      </c>
      <c r="D944" t="str">
        <f>'Oversigt anlægsaktiv'!D944</f>
        <v>Jesper Stæhr</v>
      </c>
      <c r="E944" t="str">
        <f>'Oversigt anlægsaktiv'!E944</f>
        <v>10 ÅR</v>
      </c>
      <c r="F944" t="str">
        <f>'Oversigt anlægsaktiv'!F944</f>
        <v>19500 Biomedicinsk Laboratorium</v>
      </c>
      <c r="G944" t="str">
        <f>'Oversigt anlægsaktiv'!G944</f>
        <v>Campusvej 55, 5230 Odense M</v>
      </c>
      <c r="H944" t="str">
        <f>'Oversigt anlægsaktiv'!H944</f>
        <v>45,1 kælder (musestald)</v>
      </c>
      <c r="I944" t="str">
        <f>'Oversigt anlægsaktiv'!I944</f>
        <v>Techniplast</v>
      </c>
      <c r="J944" t="str">
        <f>'Oversigt anlægsaktiv'!J944</f>
        <v>GM80</v>
      </c>
      <c r="K944" t="str">
        <f>'Oversigt anlægsaktiv'!K944</f>
        <v>-</v>
      </c>
      <c r="L944" s="312">
        <f>'Oversigt anlægsaktiv'!L944</f>
        <v>43448</v>
      </c>
      <c r="M944" s="56">
        <f>'Oversigt anlægsaktiv'!M944</f>
        <v>150553.70000000001</v>
      </c>
      <c r="N944" s="56">
        <f>'Oversigt anlægsaktiv'!N944</f>
        <v>40147.720000000023</v>
      </c>
      <c r="O944" s="322" t="str">
        <f t="shared" si="42"/>
        <v>54733</v>
      </c>
      <c r="P944" s="322">
        <f t="shared" si="43"/>
        <v>0</v>
      </c>
      <c r="Q944" s="337" t="str">
        <f t="shared" si="44"/>
        <v>10</v>
      </c>
    </row>
    <row r="945" spans="1:17" x14ac:dyDescent="0.35">
      <c r="A945" s="320" t="str">
        <f>'Oversigt anlægsaktiv'!A945</f>
        <v>54734</v>
      </c>
      <c r="B945" t="str">
        <f>'Oversigt anlægsaktiv'!B945</f>
        <v>Reol til bure</v>
      </c>
      <c r="C945" t="str">
        <f>'Oversigt anlægsaktiv'!C945</f>
        <v>-</v>
      </c>
      <c r="D945" t="str">
        <f>'Oversigt anlægsaktiv'!D945</f>
        <v>Jesper Stæhr</v>
      </c>
      <c r="E945" t="str">
        <f>'Oversigt anlægsaktiv'!E945</f>
        <v>10 ÅR</v>
      </c>
      <c r="F945" t="str">
        <f>'Oversigt anlægsaktiv'!F945</f>
        <v>19500 Biomedicinsk Laboratorium</v>
      </c>
      <c r="G945" t="str">
        <f>'Oversigt anlægsaktiv'!G945</f>
        <v>Campusvej 55, 5230 Odense M</v>
      </c>
      <c r="H945" t="str">
        <f>'Oversigt anlægsaktiv'!H945</f>
        <v>45,1 kælder (musestald)</v>
      </c>
      <c r="I945" t="str">
        <f>'Oversigt anlægsaktiv'!I945</f>
        <v>Techniplast</v>
      </c>
      <c r="J945" t="str">
        <f>'Oversigt anlægsaktiv'!J945</f>
        <v>GM80</v>
      </c>
      <c r="K945" t="str">
        <f>'Oversigt anlægsaktiv'!K945</f>
        <v>-</v>
      </c>
      <c r="L945" s="312">
        <f>'Oversigt anlægsaktiv'!L945</f>
        <v>43448</v>
      </c>
      <c r="M945" s="56">
        <f>'Oversigt anlægsaktiv'!M945</f>
        <v>150553.70000000001</v>
      </c>
      <c r="N945" s="56">
        <f>'Oversigt anlægsaktiv'!N945</f>
        <v>40147.720000000023</v>
      </c>
      <c r="O945" s="322" t="str">
        <f t="shared" si="42"/>
        <v>54734</v>
      </c>
      <c r="P945" s="322">
        <f t="shared" si="43"/>
        <v>0</v>
      </c>
      <c r="Q945" s="337" t="str">
        <f t="shared" si="44"/>
        <v>10</v>
      </c>
    </row>
    <row r="946" spans="1:17" x14ac:dyDescent="0.35">
      <c r="A946" s="320" t="str">
        <f>'Oversigt anlægsaktiv'!A946</f>
        <v>54735</v>
      </c>
      <c r="B946" t="str">
        <f>'Oversigt anlægsaktiv'!B946</f>
        <v>Reol til bure</v>
      </c>
      <c r="C946" t="str">
        <f>'Oversigt anlægsaktiv'!C946</f>
        <v>-</v>
      </c>
      <c r="D946" t="str">
        <f>'Oversigt anlægsaktiv'!D946</f>
        <v>Jesper Stæhr</v>
      </c>
      <c r="E946" t="str">
        <f>'Oversigt anlægsaktiv'!E946</f>
        <v>10 ÅR</v>
      </c>
      <c r="F946" t="str">
        <f>'Oversigt anlægsaktiv'!F946</f>
        <v>19500 Biomedicinsk Laboratorium</v>
      </c>
      <c r="G946" t="str">
        <f>'Oversigt anlægsaktiv'!G946</f>
        <v>Campusvej 55, 5230 Odense M</v>
      </c>
      <c r="H946" t="str">
        <f>'Oversigt anlægsaktiv'!H946</f>
        <v>45,1 kælder (musestald)</v>
      </c>
      <c r="I946" t="str">
        <f>'Oversigt anlægsaktiv'!I946</f>
        <v>Techniplast</v>
      </c>
      <c r="J946" t="str">
        <f>'Oversigt anlægsaktiv'!J946</f>
        <v>GM80</v>
      </c>
      <c r="K946" t="str">
        <f>'Oversigt anlægsaktiv'!K946</f>
        <v>-</v>
      </c>
      <c r="L946" s="312">
        <f>'Oversigt anlægsaktiv'!L946</f>
        <v>43448</v>
      </c>
      <c r="M946" s="56">
        <f>'Oversigt anlægsaktiv'!M946</f>
        <v>157853.70000000001</v>
      </c>
      <c r="N946" s="56">
        <f>'Oversigt anlægsaktiv'!N946</f>
        <v>42094.280000000013</v>
      </c>
      <c r="O946" s="322" t="str">
        <f t="shared" si="42"/>
        <v>54735</v>
      </c>
      <c r="P946" s="322">
        <f t="shared" si="43"/>
        <v>0</v>
      </c>
      <c r="Q946" s="337" t="str">
        <f t="shared" si="44"/>
        <v>10</v>
      </c>
    </row>
    <row r="947" spans="1:17" x14ac:dyDescent="0.35">
      <c r="A947" s="320" t="str">
        <f>'Oversigt anlægsaktiv'!A947</f>
        <v>54737</v>
      </c>
      <c r="B947" t="str">
        <f>'Oversigt anlægsaktiv'!B947</f>
        <v>X-Ray Nanotomograph</v>
      </c>
      <c r="C947" t="str">
        <f>'Oversigt anlægsaktiv'!C947</f>
        <v>3474962</v>
      </c>
      <c r="D947" t="str">
        <f>'Oversigt anlægsaktiv'!D947</f>
        <v>Vadzim Adashkevich</v>
      </c>
      <c r="E947" t="str">
        <f>'Oversigt anlægsaktiv'!E947</f>
        <v>10 ÅR</v>
      </c>
      <c r="F947" t="str">
        <f>'Oversigt anlægsaktiv'!F947</f>
        <v>45003 SDU Center for Industriel Elektronik (CIE)</v>
      </c>
      <c r="G947" t="str">
        <f>'Oversigt anlægsaktiv'!G947</f>
        <v>Alsion 2, 6400 Sønderborg</v>
      </c>
      <c r="H947" t="str">
        <f>'Oversigt anlægsaktiv'!H947</f>
        <v>B2-01 QURE LAB</v>
      </c>
      <c r="I947" t="str">
        <f>'Oversigt anlægsaktiv'!I947</f>
        <v>Bruker</v>
      </c>
      <c r="J947" t="str">
        <f>'Oversigt anlægsaktiv'!J947</f>
        <v>Skyscan 2214</v>
      </c>
      <c r="K947" t="str">
        <f>'Oversigt anlægsaktiv'!K947</f>
        <v>18A18002</v>
      </c>
      <c r="L947" s="312">
        <f>'Oversigt anlægsaktiv'!L947</f>
        <v>43446</v>
      </c>
      <c r="M947" s="56">
        <f>'Oversigt anlægsaktiv'!M947</f>
        <v>5968320</v>
      </c>
      <c r="N947" s="56">
        <f>'Oversigt anlægsaktiv'!N947</f>
        <v>1591552</v>
      </c>
      <c r="O947" s="322" t="str">
        <f t="shared" si="42"/>
        <v>54737</v>
      </c>
      <c r="P947" s="322">
        <f t="shared" si="43"/>
        <v>1</v>
      </c>
      <c r="Q947" s="337" t="str">
        <f t="shared" si="44"/>
        <v>10</v>
      </c>
    </row>
    <row r="948" spans="1:17" x14ac:dyDescent="0.35">
      <c r="A948" s="320" t="str">
        <f>'Oversigt anlægsaktiv'!A948</f>
        <v>54738</v>
      </c>
      <c r="B948" t="str">
        <f>'Oversigt anlægsaktiv'!B948</f>
        <v>Reol til bure</v>
      </c>
      <c r="C948" t="str">
        <f>'Oversigt anlægsaktiv'!C948</f>
        <v>-</v>
      </c>
      <c r="D948" t="str">
        <f>'Oversigt anlægsaktiv'!D948</f>
        <v>Jesper Stæhr</v>
      </c>
      <c r="E948" t="str">
        <f>'Oversigt anlægsaktiv'!E948</f>
        <v>10 ÅR</v>
      </c>
      <c r="F948" t="str">
        <f>'Oversigt anlægsaktiv'!F948</f>
        <v>19500 Biomedicinsk Laboratorium</v>
      </c>
      <c r="G948" t="str">
        <f>'Oversigt anlægsaktiv'!G948</f>
        <v>Campusvej 55, 5230 Odense M</v>
      </c>
      <c r="H948" t="str">
        <f>'Oversigt anlægsaktiv'!H948</f>
        <v>V13-609a-0</v>
      </c>
      <c r="I948" t="str">
        <f>'Oversigt anlægsaktiv'!I948</f>
        <v>Techniplast</v>
      </c>
      <c r="J948" t="str">
        <f>'Oversigt anlægsaktiv'!J948</f>
        <v>GM70</v>
      </c>
      <c r="K948" t="str">
        <f>'Oversigt anlægsaktiv'!K948</f>
        <v>-</v>
      </c>
      <c r="L948" s="312">
        <f>'Oversigt anlægsaktiv'!L948</f>
        <v>43374</v>
      </c>
      <c r="M948" s="56">
        <f>'Oversigt anlægsaktiv'!M948</f>
        <v>136721.9</v>
      </c>
      <c r="N948" s="56">
        <f>'Oversigt anlægsaktiv'!N948</f>
        <v>34180.47</v>
      </c>
      <c r="O948" s="322" t="str">
        <f t="shared" si="42"/>
        <v>54738</v>
      </c>
      <c r="P948" s="322">
        <f t="shared" si="43"/>
        <v>0</v>
      </c>
      <c r="Q948" s="337" t="str">
        <f t="shared" si="44"/>
        <v>10</v>
      </c>
    </row>
    <row r="949" spans="1:17" x14ac:dyDescent="0.35">
      <c r="A949" s="320" t="str">
        <f>'Oversigt anlægsaktiv'!A949</f>
        <v>54739</v>
      </c>
      <c r="B949" t="str">
        <f>'Oversigt anlægsaktiv'!B949</f>
        <v>Reol til bure</v>
      </c>
      <c r="C949" t="str">
        <f>'Oversigt anlægsaktiv'!C949</f>
        <v>-</v>
      </c>
      <c r="D949" t="str">
        <f>'Oversigt anlægsaktiv'!D949</f>
        <v>Jesper Stæhr</v>
      </c>
      <c r="E949" t="str">
        <f>'Oversigt anlægsaktiv'!E949</f>
        <v>10 ÅR</v>
      </c>
      <c r="F949" t="str">
        <f>'Oversigt anlægsaktiv'!F949</f>
        <v>19500 Biomedicinsk Laboratorium</v>
      </c>
      <c r="G949" t="str">
        <f>'Oversigt anlægsaktiv'!G949</f>
        <v>Campusvej 55, 5230 Odense M</v>
      </c>
      <c r="H949" t="str">
        <f>'Oversigt anlægsaktiv'!H949</f>
        <v>V13-610a-0</v>
      </c>
      <c r="I949" t="str">
        <f>'Oversigt anlægsaktiv'!I949</f>
        <v>Techniplast</v>
      </c>
      <c r="J949" t="str">
        <f>'Oversigt anlægsaktiv'!J949</f>
        <v>DGM80</v>
      </c>
      <c r="K949" t="str">
        <f>'Oversigt anlægsaktiv'!K949</f>
        <v>-</v>
      </c>
      <c r="L949" s="312">
        <f>'Oversigt anlægsaktiv'!L949</f>
        <v>43374</v>
      </c>
      <c r="M949" s="56">
        <f>'Oversigt anlægsaktiv'!M949</f>
        <v>156902.35</v>
      </c>
      <c r="N949" s="56">
        <f>'Oversigt anlægsaktiv'!N949</f>
        <v>39225.62000000001</v>
      </c>
      <c r="O949" s="322" t="str">
        <f t="shared" si="42"/>
        <v>54739</v>
      </c>
      <c r="P949" s="322">
        <f t="shared" si="43"/>
        <v>0</v>
      </c>
      <c r="Q949" s="337" t="str">
        <f t="shared" si="44"/>
        <v>10</v>
      </c>
    </row>
    <row r="950" spans="1:17" x14ac:dyDescent="0.35">
      <c r="A950" s="320" t="str">
        <f>'Oversigt anlægsaktiv'!A950</f>
        <v>54740</v>
      </c>
      <c r="B950" t="str">
        <f>'Oversigt anlægsaktiv'!B950</f>
        <v>Mobil robot platform</v>
      </c>
      <c r="C950" t="str">
        <f>'Oversigt anlægsaktiv'!C950</f>
        <v>-</v>
      </c>
      <c r="D950" t="str">
        <f>'Oversigt anlægsaktiv'!D950</f>
        <v>Karina T. Therkildsen</v>
      </c>
      <c r="E950" t="str">
        <f>'Oversigt anlægsaktiv'!E950</f>
        <v>5 ÅR</v>
      </c>
      <c r="F950" t="str">
        <f>'Oversigt anlægsaktiv'!F950</f>
        <v>41008 SDU I4.0 LAB</v>
      </c>
      <c r="G950" t="str">
        <f>'Oversigt anlægsaktiv'!G950</f>
        <v>Campusvej 55, 5230 Odense M</v>
      </c>
      <c r="H950" t="str">
        <f>'Oversigt anlægsaktiv'!H950</f>
        <v>Ø21-603-0</v>
      </c>
      <c r="I950" t="str">
        <f>'Oversigt anlægsaktiv'!I950</f>
        <v>Mobile Industrial Robots</v>
      </c>
      <c r="J950" t="str">
        <f>'Oversigt anlægsaktiv'!J950</f>
        <v>MIR 100</v>
      </c>
      <c r="K950" t="str">
        <f>'Oversigt anlægsaktiv'!K950</f>
        <v>180100002100940</v>
      </c>
      <c r="L950" s="312">
        <f>'Oversigt anlægsaktiv'!L950</f>
        <v>43374</v>
      </c>
      <c r="M950" s="56">
        <f>'Oversigt anlægsaktiv'!M950</f>
        <v>122000</v>
      </c>
      <c r="N950" s="56">
        <f>'Oversigt anlægsaktiv'!N950</f>
        <v>0</v>
      </c>
      <c r="O950" s="322" t="str">
        <f t="shared" si="42"/>
        <v>54740</v>
      </c>
      <c r="P950" s="322">
        <f t="shared" si="43"/>
        <v>0</v>
      </c>
      <c r="Q950" s="337" t="str">
        <f t="shared" si="44"/>
        <v>5</v>
      </c>
    </row>
    <row r="951" spans="1:17" x14ac:dyDescent="0.35">
      <c r="A951" s="320" t="str">
        <f>'Oversigt anlægsaktiv'!A951</f>
        <v>54741</v>
      </c>
      <c r="B951" t="str">
        <f>'Oversigt anlægsaktiv'!B951</f>
        <v>Mobil robot platform</v>
      </c>
      <c r="C951" t="str">
        <f>'Oversigt anlægsaktiv'!C951</f>
        <v>-</v>
      </c>
      <c r="D951" t="str">
        <f>'Oversigt anlægsaktiv'!D951</f>
        <v>Karina T. Therkildsen</v>
      </c>
      <c r="E951" t="str">
        <f>'Oversigt anlægsaktiv'!E951</f>
        <v>5 ÅR</v>
      </c>
      <c r="F951" t="str">
        <f>'Oversigt anlægsaktiv'!F951</f>
        <v>41008 SDU I4.0 LAB</v>
      </c>
      <c r="G951" t="str">
        <f>'Oversigt anlægsaktiv'!G951</f>
        <v>Campusvej 55, 5230 Odense M</v>
      </c>
      <c r="H951" t="str">
        <f>'Oversigt anlægsaktiv'!H951</f>
        <v>Ø21-603-0</v>
      </c>
      <c r="I951" t="str">
        <f>'Oversigt anlægsaktiv'!I951</f>
        <v>Mobile Industrial Robots</v>
      </c>
      <c r="J951" t="str">
        <f>'Oversigt anlægsaktiv'!J951</f>
        <v>MIR 100</v>
      </c>
      <c r="K951" t="str">
        <f>'Oversigt anlægsaktiv'!K951</f>
        <v>180100002100941</v>
      </c>
      <c r="L951" s="312">
        <f>'Oversigt anlægsaktiv'!L951</f>
        <v>43374</v>
      </c>
      <c r="M951" s="56">
        <f>'Oversigt anlægsaktiv'!M951</f>
        <v>122000</v>
      </c>
      <c r="N951" s="56">
        <f>'Oversigt anlægsaktiv'!N951</f>
        <v>0</v>
      </c>
      <c r="O951" s="322" t="str">
        <f t="shared" si="42"/>
        <v>54741</v>
      </c>
      <c r="P951" s="322">
        <f t="shared" si="43"/>
        <v>0</v>
      </c>
      <c r="Q951" s="337" t="str">
        <f t="shared" si="44"/>
        <v>5</v>
      </c>
    </row>
    <row r="952" spans="1:17" x14ac:dyDescent="0.35">
      <c r="A952" s="320" t="str">
        <f>'Oversigt anlægsaktiv'!A952</f>
        <v>54742</v>
      </c>
      <c r="B952" t="str">
        <f>'Oversigt anlægsaktiv'!B952</f>
        <v>4 MIR100</v>
      </c>
      <c r="C952" t="str">
        <f>'Oversigt anlægsaktiv'!C952</f>
        <v>-</v>
      </c>
      <c r="D952" t="str">
        <f>'Oversigt anlægsaktiv'!D952</f>
        <v>Karina T. Therkildsen</v>
      </c>
      <c r="E952" t="str">
        <f>'Oversigt anlægsaktiv'!E952</f>
        <v>5 ÅR</v>
      </c>
      <c r="F952" t="str">
        <f>'Oversigt anlægsaktiv'!F952</f>
        <v>41008 SDU I4.0 LAB</v>
      </c>
      <c r="G952" t="str">
        <f>'Oversigt anlægsaktiv'!G952</f>
        <v>Campusvej 55, 5230 Odense M</v>
      </c>
      <c r="H952" t="str">
        <f>'Oversigt anlægsaktiv'!H952</f>
        <v>Ø21-603-0</v>
      </c>
      <c r="I952" t="str">
        <f>'Oversigt anlægsaktiv'!I952</f>
        <v>Mobile Industrial Robots</v>
      </c>
      <c r="J952" t="str">
        <f>'Oversigt anlægsaktiv'!J952</f>
        <v>-</v>
      </c>
      <c r="K952" t="str">
        <f>'Oversigt anlægsaktiv'!K952</f>
        <v>180100002100942</v>
      </c>
      <c r="L952" s="312">
        <f>'Oversigt anlægsaktiv'!L952</f>
        <v>43374</v>
      </c>
      <c r="M952" s="56">
        <f>'Oversigt anlægsaktiv'!M952</f>
        <v>122000</v>
      </c>
      <c r="N952" s="56">
        <f>'Oversigt anlægsaktiv'!N952</f>
        <v>0</v>
      </c>
      <c r="O952" s="322" t="str">
        <f t="shared" si="42"/>
        <v>54742</v>
      </c>
      <c r="P952" s="322">
        <f t="shared" si="43"/>
        <v>0</v>
      </c>
      <c r="Q952" s="337" t="str">
        <f t="shared" si="44"/>
        <v>5</v>
      </c>
    </row>
    <row r="953" spans="1:17" x14ac:dyDescent="0.35">
      <c r="A953" s="320" t="str">
        <f>'Oversigt anlægsaktiv'!A953</f>
        <v>54743</v>
      </c>
      <c r="B953" t="str">
        <f>'Oversigt anlægsaktiv'!B953</f>
        <v>4 MIR100</v>
      </c>
      <c r="C953" t="str">
        <f>'Oversigt anlægsaktiv'!C953</f>
        <v>-</v>
      </c>
      <c r="D953" t="str">
        <f>'Oversigt anlægsaktiv'!D953</f>
        <v>Karina T. Therkildsen</v>
      </c>
      <c r="E953" t="str">
        <f>'Oversigt anlægsaktiv'!E953</f>
        <v>5 ÅR</v>
      </c>
      <c r="F953" t="str">
        <f>'Oversigt anlægsaktiv'!F953</f>
        <v>41008 SDU I4.0 LAB</v>
      </c>
      <c r="G953" t="str">
        <f>'Oversigt anlægsaktiv'!G953</f>
        <v>Campusvej 55, 5230 Odense M</v>
      </c>
      <c r="H953" t="str">
        <f>'Oversigt anlægsaktiv'!H953</f>
        <v>Ø21-603-0</v>
      </c>
      <c r="I953" t="str">
        <f>'Oversigt anlægsaktiv'!I953</f>
        <v>Mobile Industrial Robots</v>
      </c>
      <c r="J953" t="str">
        <f>'Oversigt anlægsaktiv'!J953</f>
        <v>-</v>
      </c>
      <c r="K953" t="str">
        <f>'Oversigt anlægsaktiv'!K953</f>
        <v>180100002100943</v>
      </c>
      <c r="L953" s="312">
        <f>'Oversigt anlægsaktiv'!L953</f>
        <v>43374</v>
      </c>
      <c r="M953" s="56">
        <f>'Oversigt anlægsaktiv'!M953</f>
        <v>122000</v>
      </c>
      <c r="N953" s="56">
        <f>'Oversigt anlægsaktiv'!N953</f>
        <v>0</v>
      </c>
      <c r="O953" s="322" t="str">
        <f t="shared" si="42"/>
        <v>54743</v>
      </c>
      <c r="P953" s="322">
        <f t="shared" si="43"/>
        <v>0</v>
      </c>
      <c r="Q953" s="337" t="str">
        <f t="shared" si="44"/>
        <v>5</v>
      </c>
    </row>
    <row r="954" spans="1:17" x14ac:dyDescent="0.35">
      <c r="A954" s="320" t="str">
        <f>'Oversigt anlægsaktiv'!A954</f>
        <v>54744</v>
      </c>
      <c r="B954" t="str">
        <f>'Oversigt anlægsaktiv'!B954</f>
        <v>4 MIR200</v>
      </c>
      <c r="C954" t="str">
        <f>'Oversigt anlægsaktiv'!C954</f>
        <v>-</v>
      </c>
      <c r="D954" t="str">
        <f>'Oversigt anlægsaktiv'!D954</f>
        <v>Karina T. Therkildsen</v>
      </c>
      <c r="E954" t="str">
        <f>'Oversigt anlægsaktiv'!E954</f>
        <v>5 ÅR</v>
      </c>
      <c r="F954" t="str">
        <f>'Oversigt anlægsaktiv'!F954</f>
        <v>41008 SDU I4.0 LAB</v>
      </c>
      <c r="G954" t="str">
        <f>'Oversigt anlægsaktiv'!G954</f>
        <v>Campusvej 55, 5230 Odense M</v>
      </c>
      <c r="H954" t="str">
        <f>'Oversigt anlægsaktiv'!H954</f>
        <v>Udlånt til DreamLab</v>
      </c>
      <c r="I954" t="str">
        <f>'Oversigt anlægsaktiv'!I954</f>
        <v>Mobile Industrial Robots</v>
      </c>
      <c r="J954" t="str">
        <f>'Oversigt anlægsaktiv'!J954</f>
        <v>-</v>
      </c>
      <c r="K954" t="str">
        <f>'Oversigt anlægsaktiv'!K954</f>
        <v>180200011300470</v>
      </c>
      <c r="L954" s="312">
        <f>'Oversigt anlægsaktiv'!L954</f>
        <v>43374</v>
      </c>
      <c r="M954" s="56">
        <f>'Oversigt anlægsaktiv'!M954</f>
        <v>152000</v>
      </c>
      <c r="N954" s="56">
        <f>'Oversigt anlægsaktiv'!N954</f>
        <v>0</v>
      </c>
      <c r="O954" s="322" t="str">
        <f t="shared" si="42"/>
        <v>54744</v>
      </c>
      <c r="P954" s="322">
        <f t="shared" si="43"/>
        <v>0</v>
      </c>
      <c r="Q954" s="337" t="str">
        <f t="shared" si="44"/>
        <v>5</v>
      </c>
    </row>
    <row r="955" spans="1:17" x14ac:dyDescent="0.35">
      <c r="A955" s="320" t="str">
        <f>'Oversigt anlægsaktiv'!A955</f>
        <v>54745</v>
      </c>
      <c r="B955" t="str">
        <f>'Oversigt anlægsaktiv'!B955</f>
        <v>Mobil robot platform</v>
      </c>
      <c r="C955" t="str">
        <f>'Oversigt anlægsaktiv'!C955</f>
        <v>-</v>
      </c>
      <c r="D955" t="str">
        <f>'Oversigt anlægsaktiv'!D955</f>
        <v>Karina T. Therkildsen</v>
      </c>
      <c r="E955" t="str">
        <f>'Oversigt anlægsaktiv'!E955</f>
        <v>5 ÅR</v>
      </c>
      <c r="F955" t="str">
        <f>'Oversigt anlægsaktiv'!F955</f>
        <v>41008 SDU I4.0 LAB</v>
      </c>
      <c r="G955" t="str">
        <f>'Oversigt anlægsaktiv'!G955</f>
        <v>Campusvej 55, 5230 Odense M</v>
      </c>
      <c r="H955" t="str">
        <f>'Oversigt anlægsaktiv'!H955</f>
        <v>Udlånt til DreamLab</v>
      </c>
      <c r="I955" t="str">
        <f>'Oversigt anlægsaktiv'!I955</f>
        <v>Mobile Industrial Robots</v>
      </c>
      <c r="J955" t="str">
        <f>'Oversigt anlægsaktiv'!J955</f>
        <v>MIR 200</v>
      </c>
      <c r="K955" t="str">
        <f>'Oversigt anlægsaktiv'!K955</f>
        <v>180200011300471</v>
      </c>
      <c r="L955" s="312">
        <f>'Oversigt anlægsaktiv'!L955</f>
        <v>43374</v>
      </c>
      <c r="M955" s="56">
        <f>'Oversigt anlægsaktiv'!M955</f>
        <v>152000</v>
      </c>
      <c r="N955" s="56">
        <f>'Oversigt anlægsaktiv'!N955</f>
        <v>0</v>
      </c>
      <c r="O955" s="322" t="str">
        <f t="shared" si="42"/>
        <v>54745</v>
      </c>
      <c r="P955" s="322">
        <f t="shared" si="43"/>
        <v>0</v>
      </c>
      <c r="Q955" s="337" t="str">
        <f t="shared" si="44"/>
        <v>5</v>
      </c>
    </row>
    <row r="956" spans="1:17" x14ac:dyDescent="0.35">
      <c r="A956" s="320" t="str">
        <f>'Oversigt anlægsaktiv'!A956</f>
        <v>54746</v>
      </c>
      <c r="B956" t="str">
        <f>'Oversigt anlægsaktiv'!B956</f>
        <v>4 MIR200</v>
      </c>
      <c r="C956" t="str">
        <f>'Oversigt anlægsaktiv'!C956</f>
        <v>-</v>
      </c>
      <c r="D956" t="str">
        <f>'Oversigt anlægsaktiv'!D956</f>
        <v>Karina T. Therkildsen</v>
      </c>
      <c r="E956" t="str">
        <f>'Oversigt anlægsaktiv'!E956</f>
        <v>5 ÅR</v>
      </c>
      <c r="F956" t="str">
        <f>'Oversigt anlægsaktiv'!F956</f>
        <v>41008 SDU I4.0 LAB</v>
      </c>
      <c r="G956" t="str">
        <f>'Oversigt anlægsaktiv'!G956</f>
        <v>Campusvej 55, 5230 Odense M</v>
      </c>
      <c r="H956" t="str">
        <f>'Oversigt anlægsaktiv'!H956</f>
        <v>Ø21-603-0</v>
      </c>
      <c r="I956" t="str">
        <f>'Oversigt anlægsaktiv'!I956</f>
        <v>Mobile Industrial Robots</v>
      </c>
      <c r="J956" t="str">
        <f>'Oversigt anlægsaktiv'!J956</f>
        <v>-</v>
      </c>
      <c r="K956" t="str">
        <f>'Oversigt anlægsaktiv'!K956</f>
        <v>180200011300472</v>
      </c>
      <c r="L956" s="312">
        <f>'Oversigt anlægsaktiv'!L956</f>
        <v>43374</v>
      </c>
      <c r="M956" s="56">
        <f>'Oversigt anlægsaktiv'!M956</f>
        <v>152000</v>
      </c>
      <c r="N956" s="56">
        <f>'Oversigt anlægsaktiv'!N956</f>
        <v>0</v>
      </c>
      <c r="O956" s="322" t="str">
        <f t="shared" si="42"/>
        <v>54746</v>
      </c>
      <c r="P956" s="322">
        <f t="shared" si="43"/>
        <v>0</v>
      </c>
      <c r="Q956" s="337" t="str">
        <f t="shared" si="44"/>
        <v>5</v>
      </c>
    </row>
    <row r="957" spans="1:17" x14ac:dyDescent="0.35">
      <c r="A957" s="320" t="str">
        <f>'Oversigt anlægsaktiv'!A957</f>
        <v>54747</v>
      </c>
      <c r="B957" t="str">
        <f>'Oversigt anlægsaktiv'!B957</f>
        <v>4 MIR200</v>
      </c>
      <c r="C957" t="str">
        <f>'Oversigt anlægsaktiv'!C957</f>
        <v>-</v>
      </c>
      <c r="D957" t="str">
        <f>'Oversigt anlægsaktiv'!D957</f>
        <v>Karina T. Therkildsen</v>
      </c>
      <c r="E957" t="str">
        <f>'Oversigt anlægsaktiv'!E957</f>
        <v>5 ÅR</v>
      </c>
      <c r="F957" t="str">
        <f>'Oversigt anlægsaktiv'!F957</f>
        <v>41008 SDU I4.0 LAB</v>
      </c>
      <c r="G957" t="str">
        <f>'Oversigt anlægsaktiv'!G957</f>
        <v>Campusvej 55, 5230 Odense M</v>
      </c>
      <c r="H957" t="str">
        <f>'Oversigt anlægsaktiv'!H957</f>
        <v>Ø21-603-0</v>
      </c>
      <c r="I957" t="str">
        <f>'Oversigt anlægsaktiv'!I957</f>
        <v>Mobile Industrial Robots</v>
      </c>
      <c r="J957" t="str">
        <f>'Oversigt anlægsaktiv'!J957</f>
        <v>-</v>
      </c>
      <c r="K957" t="str">
        <f>'Oversigt anlægsaktiv'!K957</f>
        <v>180200011300473</v>
      </c>
      <c r="L957" s="312">
        <f>'Oversigt anlægsaktiv'!L957</f>
        <v>43374</v>
      </c>
      <c r="M957" s="56">
        <f>'Oversigt anlægsaktiv'!M957</f>
        <v>152000</v>
      </c>
      <c r="N957" s="56">
        <f>'Oversigt anlægsaktiv'!N957</f>
        <v>0</v>
      </c>
      <c r="O957" s="322" t="str">
        <f t="shared" si="42"/>
        <v>54747</v>
      </c>
      <c r="P957" s="322">
        <f t="shared" si="43"/>
        <v>0</v>
      </c>
      <c r="Q957" s="337" t="str">
        <f t="shared" si="44"/>
        <v>5</v>
      </c>
    </row>
    <row r="958" spans="1:17" x14ac:dyDescent="0.35">
      <c r="A958" s="320" t="str">
        <f>'Oversigt anlægsaktiv'!A958</f>
        <v>54748</v>
      </c>
      <c r="B958" t="str">
        <f>'Oversigt anlægsaktiv'!B958</f>
        <v>Universal Robots ApS-UR10e 5 stk</v>
      </c>
      <c r="C958" t="str">
        <f>'Oversigt anlægsaktiv'!C958</f>
        <v>-</v>
      </c>
      <c r="D958" t="str">
        <f>'Oversigt anlægsaktiv'!D958</f>
        <v>Karina T. Therkildsen</v>
      </c>
      <c r="E958" t="str">
        <f>'Oversigt anlægsaktiv'!E958</f>
        <v>5 ÅR</v>
      </c>
      <c r="F958" t="str">
        <f>'Oversigt anlægsaktiv'!F958</f>
        <v>41008 SDU I4.0 LAB</v>
      </c>
      <c r="G958" t="str">
        <f>'Oversigt anlægsaktiv'!G958</f>
        <v>Campusvej 55, 5230 Odense M</v>
      </c>
      <c r="H958" t="str">
        <f>'Oversigt anlægsaktiv'!H958</f>
        <v>Ø21-603-0</v>
      </c>
      <c r="I958" t="str">
        <f>'Oversigt anlægsaktiv'!I958</f>
        <v>Universal Robots</v>
      </c>
      <c r="J958" t="str">
        <f>'Oversigt anlægsaktiv'!J958</f>
        <v>-</v>
      </c>
      <c r="K958" t="str">
        <f>'Oversigt anlægsaktiv'!K958</f>
        <v>20185000804</v>
      </c>
      <c r="L958" s="312">
        <f>'Oversigt anlægsaktiv'!L958</f>
        <v>43455</v>
      </c>
      <c r="M958" s="56">
        <f>'Oversigt anlægsaktiv'!M958</f>
        <v>112200</v>
      </c>
      <c r="N958" s="56">
        <f>'Oversigt anlægsaktiv'!N958</f>
        <v>0</v>
      </c>
      <c r="O958" s="322" t="str">
        <f t="shared" si="42"/>
        <v>54748</v>
      </c>
      <c r="P958" s="322">
        <f t="shared" si="43"/>
        <v>0</v>
      </c>
      <c r="Q958" s="337" t="str">
        <f t="shared" si="44"/>
        <v>5</v>
      </c>
    </row>
    <row r="959" spans="1:17" x14ac:dyDescent="0.35">
      <c r="A959" s="320" t="str">
        <f>'Oversigt anlægsaktiv'!A959</f>
        <v>54749</v>
      </c>
      <c r="B959" t="str">
        <f>'Oversigt anlægsaktiv'!B959</f>
        <v>Universal Robots ApS-UR10e 5 stk</v>
      </c>
      <c r="C959" t="str">
        <f>'Oversigt anlægsaktiv'!C959</f>
        <v>-</v>
      </c>
      <c r="D959" t="str">
        <f>'Oversigt anlægsaktiv'!D959</f>
        <v>Karina T. Therkildsen</v>
      </c>
      <c r="E959" t="str">
        <f>'Oversigt anlægsaktiv'!E959</f>
        <v>5 ÅR</v>
      </c>
      <c r="F959" t="str">
        <f>'Oversigt anlægsaktiv'!F959</f>
        <v>41008 SDU I4.0 LAB</v>
      </c>
      <c r="G959" t="str">
        <f>'Oversigt anlægsaktiv'!G959</f>
        <v>Campusvej 55, 5230 Odense M</v>
      </c>
      <c r="H959" t="str">
        <f>'Oversigt anlægsaktiv'!H959</f>
        <v>Ø21-603-0</v>
      </c>
      <c r="I959" t="str">
        <f>'Oversigt anlægsaktiv'!I959</f>
        <v>Universal Robots</v>
      </c>
      <c r="J959" t="str">
        <f>'Oversigt anlægsaktiv'!J959</f>
        <v>-</v>
      </c>
      <c r="K959" t="str">
        <f>'Oversigt anlægsaktiv'!K959</f>
        <v>20185000805</v>
      </c>
      <c r="L959" s="312">
        <f>'Oversigt anlægsaktiv'!L959</f>
        <v>43455</v>
      </c>
      <c r="M959" s="56">
        <f>'Oversigt anlægsaktiv'!M959</f>
        <v>112200</v>
      </c>
      <c r="N959" s="56">
        <f>'Oversigt anlægsaktiv'!N959</f>
        <v>0</v>
      </c>
      <c r="O959" s="322" t="str">
        <f t="shared" si="42"/>
        <v>54749</v>
      </c>
      <c r="P959" s="322">
        <f t="shared" si="43"/>
        <v>0</v>
      </c>
      <c r="Q959" s="337" t="str">
        <f t="shared" si="44"/>
        <v>5</v>
      </c>
    </row>
    <row r="960" spans="1:17" x14ac:dyDescent="0.35">
      <c r="A960" s="320" t="str">
        <f>'Oversigt anlægsaktiv'!A960</f>
        <v>54750</v>
      </c>
      <c r="B960" t="str">
        <f>'Oversigt anlægsaktiv'!B960</f>
        <v>Universal Robots ApS-UR10e 5 stk</v>
      </c>
      <c r="C960" t="str">
        <f>'Oversigt anlægsaktiv'!C960</f>
        <v>-</v>
      </c>
      <c r="D960" t="str">
        <f>'Oversigt anlægsaktiv'!D960</f>
        <v>Karina T. Therkildsen</v>
      </c>
      <c r="E960" t="str">
        <f>'Oversigt anlægsaktiv'!E960</f>
        <v>5 ÅR</v>
      </c>
      <c r="F960" t="str">
        <f>'Oversigt anlægsaktiv'!F960</f>
        <v>41008 SDU I4.0 LAB</v>
      </c>
      <c r="G960" t="str">
        <f>'Oversigt anlægsaktiv'!G960</f>
        <v>Campusvej 55, 5230 Odense M</v>
      </c>
      <c r="H960" t="str">
        <f>'Oversigt anlægsaktiv'!H960</f>
        <v>Ø21-603-0</v>
      </c>
      <c r="I960" t="str">
        <f>'Oversigt anlægsaktiv'!I960</f>
        <v>Universal Robots</v>
      </c>
      <c r="J960" t="str">
        <f>'Oversigt anlægsaktiv'!J960</f>
        <v>-</v>
      </c>
      <c r="K960" t="str">
        <f>'Oversigt anlægsaktiv'!K960</f>
        <v>20185000806</v>
      </c>
      <c r="L960" s="312">
        <f>'Oversigt anlægsaktiv'!L960</f>
        <v>43455</v>
      </c>
      <c r="M960" s="56">
        <f>'Oversigt anlægsaktiv'!M960</f>
        <v>112200</v>
      </c>
      <c r="N960" s="56">
        <f>'Oversigt anlægsaktiv'!N960</f>
        <v>0</v>
      </c>
      <c r="O960" s="322" t="str">
        <f t="shared" si="42"/>
        <v>54750</v>
      </c>
      <c r="P960" s="322">
        <f t="shared" si="43"/>
        <v>0</v>
      </c>
      <c r="Q960" s="337" t="str">
        <f t="shared" si="44"/>
        <v>5</v>
      </c>
    </row>
    <row r="961" spans="1:17" x14ac:dyDescent="0.35">
      <c r="A961" s="320" t="str">
        <f>'Oversigt anlægsaktiv'!A961</f>
        <v>54751</v>
      </c>
      <c r="B961" t="str">
        <f>'Oversigt anlægsaktiv'!B961</f>
        <v>Universal Robots ApS-UR10e 5 stk</v>
      </c>
      <c r="C961" t="str">
        <f>'Oversigt anlægsaktiv'!C961</f>
        <v>-</v>
      </c>
      <c r="D961" t="str">
        <f>'Oversigt anlægsaktiv'!D961</f>
        <v>Karina T. Therkildsen</v>
      </c>
      <c r="E961" t="str">
        <f>'Oversigt anlægsaktiv'!E961</f>
        <v>5 ÅR</v>
      </c>
      <c r="F961" t="str">
        <f>'Oversigt anlægsaktiv'!F961</f>
        <v>41008 SDU I4.0 LAB</v>
      </c>
      <c r="G961" t="str">
        <f>'Oversigt anlægsaktiv'!G961</f>
        <v>Campusvej 55, 5230 Odense M</v>
      </c>
      <c r="H961" t="str">
        <f>'Oversigt anlægsaktiv'!H961</f>
        <v>Ø21-603-0</v>
      </c>
      <c r="I961" t="str">
        <f>'Oversigt anlægsaktiv'!I961</f>
        <v>Universal Robots</v>
      </c>
      <c r="J961" t="str">
        <f>'Oversigt anlægsaktiv'!J961</f>
        <v>-</v>
      </c>
      <c r="K961" t="str">
        <f>'Oversigt anlægsaktiv'!K961</f>
        <v>20185000807</v>
      </c>
      <c r="L961" s="312">
        <f>'Oversigt anlægsaktiv'!L961</f>
        <v>43455</v>
      </c>
      <c r="M961" s="56">
        <f>'Oversigt anlægsaktiv'!M961</f>
        <v>112200</v>
      </c>
      <c r="N961" s="56">
        <f>'Oversigt anlægsaktiv'!N961</f>
        <v>0</v>
      </c>
      <c r="O961" s="322" t="str">
        <f t="shared" si="42"/>
        <v>54751</v>
      </c>
      <c r="P961" s="322">
        <f t="shared" si="43"/>
        <v>0</v>
      </c>
      <c r="Q961" s="337" t="str">
        <f t="shared" si="44"/>
        <v>5</v>
      </c>
    </row>
    <row r="962" spans="1:17" x14ac:dyDescent="0.35">
      <c r="A962" s="320" t="str">
        <f>'Oversigt anlægsaktiv'!A962</f>
        <v>54752</v>
      </c>
      <c r="B962" t="str">
        <f>'Oversigt anlægsaktiv'!B962</f>
        <v>Universal Robots ApS-UR10e 5 stk</v>
      </c>
      <c r="C962" t="str">
        <f>'Oversigt anlægsaktiv'!C962</f>
        <v>-</v>
      </c>
      <c r="D962" t="str">
        <f>'Oversigt anlægsaktiv'!D962</f>
        <v>Karina T. Therkildsen</v>
      </c>
      <c r="E962" t="str">
        <f>'Oversigt anlægsaktiv'!E962</f>
        <v>5 ÅR</v>
      </c>
      <c r="F962" t="str">
        <f>'Oversigt anlægsaktiv'!F962</f>
        <v>41008 SDU I4.0 LAB</v>
      </c>
      <c r="G962" t="str">
        <f>'Oversigt anlægsaktiv'!G962</f>
        <v>Campusvej 55, 5230 Odense M</v>
      </c>
      <c r="H962" t="str">
        <f>'Oversigt anlægsaktiv'!H962</f>
        <v>Ø21-603-0</v>
      </c>
      <c r="I962" t="str">
        <f>'Oversigt anlægsaktiv'!I962</f>
        <v>Universal Robots</v>
      </c>
      <c r="J962" t="str">
        <f>'Oversigt anlægsaktiv'!J962</f>
        <v>-</v>
      </c>
      <c r="K962" t="str">
        <f>'Oversigt anlægsaktiv'!K962</f>
        <v>20185000808</v>
      </c>
      <c r="L962" s="312">
        <f>'Oversigt anlægsaktiv'!L962</f>
        <v>43455</v>
      </c>
      <c r="M962" s="56">
        <f>'Oversigt anlægsaktiv'!M962</f>
        <v>112200</v>
      </c>
      <c r="N962" s="56">
        <f>'Oversigt anlægsaktiv'!N962</f>
        <v>0</v>
      </c>
      <c r="O962" s="322" t="str">
        <f t="shared" si="42"/>
        <v>54752</v>
      </c>
      <c r="P962" s="322">
        <f t="shared" si="43"/>
        <v>0</v>
      </c>
      <c r="Q962" s="337" t="str">
        <f t="shared" si="44"/>
        <v>5</v>
      </c>
    </row>
    <row r="963" spans="1:17" x14ac:dyDescent="0.35">
      <c r="A963" s="320" t="str">
        <f>'Oversigt anlægsaktiv'!A963</f>
        <v>54753</v>
      </c>
      <c r="B963" t="str">
        <f>'Oversigt anlægsaktiv'!B963</f>
        <v>Til brug for ukrudbekæmpelse</v>
      </c>
      <c r="C963" t="str">
        <f>'Oversigt anlægsaktiv'!C963</f>
        <v>-</v>
      </c>
      <c r="D963" t="str">
        <f>'Oversigt anlægsaktiv'!D963</f>
        <v>Henrik Toft</v>
      </c>
      <c r="E963" t="str">
        <f>'Oversigt anlægsaktiv'!E963</f>
        <v>5 ÅR</v>
      </c>
      <c r="F963" t="str">
        <f>'Oversigt anlægsaktiv'!F963</f>
        <v>90400 Teknisk Service</v>
      </c>
      <c r="G963" t="str">
        <f>'Oversigt anlægsaktiv'!G963</f>
        <v>Campusvej 55, 5230 Odense M</v>
      </c>
      <c r="H963" t="str">
        <f>'Oversigt anlægsaktiv'!H963</f>
        <v>Gartnerafdeling</v>
      </c>
      <c r="I963" t="str">
        <f>'Oversigt anlægsaktiv'!I963</f>
        <v>Aqua Cleaner</v>
      </c>
      <c r="J963" t="str">
        <f>'Oversigt anlægsaktiv'!J963</f>
        <v>GH102 Greenheat</v>
      </c>
      <c r="K963" t="str">
        <f>'Oversigt anlægsaktiv'!K963</f>
        <v>15/800-1</v>
      </c>
      <c r="L963" s="312">
        <f>'Oversigt anlægsaktiv'!L963</f>
        <v>43449</v>
      </c>
      <c r="M963" s="56">
        <f>'Oversigt anlægsaktiv'!M963</f>
        <v>113900</v>
      </c>
      <c r="N963" s="56">
        <f>'Oversigt anlægsaktiv'!N963</f>
        <v>0</v>
      </c>
      <c r="O963" s="322" t="str">
        <f t="shared" si="42"/>
        <v>54753</v>
      </c>
      <c r="P963" s="322">
        <f t="shared" si="43"/>
        <v>0</v>
      </c>
      <c r="Q963" s="337" t="str">
        <f t="shared" si="44"/>
        <v>5</v>
      </c>
    </row>
    <row r="964" spans="1:17" x14ac:dyDescent="0.35">
      <c r="A964" s="320" t="str">
        <f>'Oversigt anlægsaktiv'!A964</f>
        <v>54754</v>
      </c>
      <c r="B964" t="str">
        <f>'Oversigt anlægsaktiv'!B964</f>
        <v>qNano Gold</v>
      </c>
      <c r="C964" t="str">
        <f>'Oversigt anlægsaktiv'!C964</f>
        <v>71597</v>
      </c>
      <c r="D964" t="str">
        <f>'Oversigt anlægsaktiv'!D964</f>
        <v>Per Svenningsen</v>
      </c>
      <c r="E964" t="str">
        <f>'Oversigt anlægsaktiv'!E964</f>
        <v>5 ÅR</v>
      </c>
      <c r="F964" t="str">
        <f>'Oversigt anlægsaktiv'!F964</f>
        <v>10203 Kardiovaskulær &amp; Renalforskning</v>
      </c>
      <c r="G964" t="str">
        <f>'Oversigt anlægsaktiv'!G964</f>
        <v>Campusvej 55, 5230 Odense M</v>
      </c>
      <c r="H964" t="str">
        <f>'Oversigt anlægsaktiv'!H964</f>
        <v>V17-704b-1</v>
      </c>
      <c r="I964" t="str">
        <f>'Oversigt anlægsaktiv'!I964</f>
        <v>iZON Science</v>
      </c>
      <c r="J964" t="str">
        <f>'Oversigt anlægsaktiv'!J964</f>
        <v>-</v>
      </c>
      <c r="K964" t="str">
        <f>'Oversigt anlægsaktiv'!K964</f>
        <v>601A 1812 0594</v>
      </c>
      <c r="L964" s="312">
        <f>'Oversigt anlægsaktiv'!L964</f>
        <v>43474</v>
      </c>
      <c r="M964" s="56">
        <f>'Oversigt anlægsaktiv'!M964</f>
        <v>216382.4</v>
      </c>
      <c r="N964" s="56">
        <f>'Oversigt anlægsaktiv'!N964</f>
        <v>0</v>
      </c>
      <c r="O964" s="322" t="str">
        <f t="shared" si="42"/>
        <v>54754</v>
      </c>
      <c r="P964" s="322">
        <f t="shared" si="43"/>
        <v>1</v>
      </c>
      <c r="Q964" s="337" t="str">
        <f t="shared" si="44"/>
        <v>5</v>
      </c>
    </row>
    <row r="965" spans="1:17" x14ac:dyDescent="0.35">
      <c r="A965" s="320" t="str">
        <f>'Oversigt anlægsaktiv'!A965</f>
        <v>54755</v>
      </c>
      <c r="B965" t="str">
        <f>'Oversigt anlægsaktiv'!B965</f>
        <v>Software - Dynamictemplate</v>
      </c>
      <c r="C965" t="str">
        <f>'Oversigt anlægsaktiv'!C965</f>
        <v>-</v>
      </c>
      <c r="D965" t="str">
        <f>'Oversigt anlægsaktiv'!D965</f>
        <v>Jan I. Kristensen</v>
      </c>
      <c r="E965" t="str">
        <f>'Oversigt anlægsaktiv'!E965</f>
        <v>3 ÅR</v>
      </c>
      <c r="F965" t="str">
        <f>'Oversigt anlægsaktiv'!F965</f>
        <v>91200 SDU RIO</v>
      </c>
      <c r="G965" t="str">
        <f>'Oversigt anlægsaktiv'!G965</f>
        <v>Campusvej 55, 5230 Odense M</v>
      </c>
      <c r="H965" t="str">
        <f>'Oversigt anlægsaktiv'!H965</f>
        <v>Immaterielt anlægsaktiv</v>
      </c>
      <c r="I965" t="str">
        <f>'Oversigt anlægsaktiv'!I965</f>
        <v>-</v>
      </c>
      <c r="J965" t="str">
        <f>'Oversigt anlægsaktiv'!J965</f>
        <v>-</v>
      </c>
      <c r="K965" t="str">
        <f>'Oversigt anlægsaktiv'!K965</f>
        <v>-</v>
      </c>
      <c r="L965" s="312">
        <f>'Oversigt anlægsaktiv'!L965</f>
        <v>43457</v>
      </c>
      <c r="M965" s="56">
        <f>'Oversigt anlægsaktiv'!M965</f>
        <v>199000</v>
      </c>
      <c r="N965" s="56">
        <f>'Oversigt anlægsaktiv'!N965</f>
        <v>0</v>
      </c>
      <c r="O965" s="322" t="str">
        <f t="shared" si="42"/>
        <v>54755</v>
      </c>
      <c r="P965" s="322">
        <f t="shared" si="43"/>
        <v>0</v>
      </c>
      <c r="Q965" s="337" t="str">
        <f t="shared" si="44"/>
        <v>3</v>
      </c>
    </row>
    <row r="966" spans="1:17" x14ac:dyDescent="0.35">
      <c r="A966" s="320" t="str">
        <f>'Oversigt anlægsaktiv'!A966</f>
        <v>54758</v>
      </c>
      <c r="B966" t="str">
        <f>'Oversigt anlægsaktiv'!B966</f>
        <v>Apperatet har til formål at overfører 2-D film fra crystaller til plane prøver.</v>
      </c>
      <c r="C966" t="str">
        <f>'Oversigt anlægsaktiv'!C966</f>
        <v>3474156</v>
      </c>
      <c r="D966" t="str">
        <f>'Oversigt anlægsaktiv'!D966</f>
        <v>Sergii Morozov</v>
      </c>
      <c r="E966" t="str">
        <f>'Oversigt anlægsaktiv'!E966</f>
        <v>5 ÅR</v>
      </c>
      <c r="F966" t="str">
        <f>'Oversigt anlægsaktiv'!F966</f>
        <v>44007 Center for Polariton-driven Light-Matter Interactions (POLIMA)</v>
      </c>
      <c r="G966" t="str">
        <f>'Oversigt anlægsaktiv'!G966</f>
        <v>Campusvej 55, 5230 Odense M</v>
      </c>
      <c r="H966" t="str">
        <f>'Oversigt anlægsaktiv'!H966</f>
        <v>Ø26-510-1</v>
      </c>
      <c r="I966" t="str">
        <f>'Oversigt anlægsaktiv'!I966</f>
        <v>HQ Graphene</v>
      </c>
      <c r="J966" t="str">
        <f>'Oversigt anlægsaktiv'!J966</f>
        <v>2D crystal transfer stage</v>
      </c>
      <c r="K966" t="str">
        <f>'Oversigt anlægsaktiv'!K966</f>
        <v>2D crystal transfer stage</v>
      </c>
      <c r="L966" s="312">
        <f>'Oversigt anlægsaktiv'!L966</f>
        <v>43439</v>
      </c>
      <c r="M966" s="56">
        <f>'Oversigt anlægsaktiv'!M966</f>
        <v>132407.81</v>
      </c>
      <c r="N966" s="56">
        <f>'Oversigt anlægsaktiv'!N966</f>
        <v>0</v>
      </c>
      <c r="O966" s="322" t="str">
        <f t="shared" si="42"/>
        <v>54758</v>
      </c>
      <c r="P966" s="322">
        <f t="shared" si="43"/>
        <v>1</v>
      </c>
      <c r="Q966" s="337" t="str">
        <f t="shared" si="44"/>
        <v>5</v>
      </c>
    </row>
    <row r="967" spans="1:17" x14ac:dyDescent="0.35">
      <c r="A967" s="320" t="str">
        <f>'Oversigt anlægsaktiv'!A967</f>
        <v>54759</v>
      </c>
      <c r="B967" t="str">
        <f>'Oversigt anlægsaktiv'!B967</f>
        <v>Stor robotarm med controller skab</v>
      </c>
      <c r="C967" t="str">
        <f>'Oversigt anlægsaktiv'!C967</f>
        <v>2454194</v>
      </c>
      <c r="D967" t="str">
        <f>'Oversigt anlægsaktiv'!D967</f>
        <v>Karina T. Therkildsen</v>
      </c>
      <c r="E967" t="str">
        <f>'Oversigt anlægsaktiv'!E967</f>
        <v>5 ÅR</v>
      </c>
      <c r="F967" t="str">
        <f>'Oversigt anlægsaktiv'!F967</f>
        <v>41003 SDU Robotics</v>
      </c>
      <c r="G967" t="str">
        <f>'Oversigt anlægsaktiv'!G967</f>
        <v>Campusvej 55, 5230 Odense M</v>
      </c>
      <c r="H967" t="str">
        <f>'Oversigt anlægsaktiv'!H967</f>
        <v>Ø26-609-1</v>
      </c>
      <c r="I967" t="str">
        <f>'Oversigt anlægsaktiv'!I967</f>
        <v>KUKA</v>
      </c>
      <c r="J967" t="str">
        <f>'Oversigt anlægsaktiv'!J967</f>
        <v>R2830</v>
      </c>
      <c r="K967" t="str">
        <f>'Oversigt anlægsaktiv'!K967</f>
        <v>403536</v>
      </c>
      <c r="L967" s="312">
        <f>'Oversigt anlægsaktiv'!L967</f>
        <v>43358</v>
      </c>
      <c r="M967" s="56">
        <f>'Oversigt anlægsaktiv'!M967</f>
        <v>378780.04</v>
      </c>
      <c r="N967" s="56">
        <f>'Oversigt anlægsaktiv'!N967</f>
        <v>0</v>
      </c>
      <c r="O967" s="322" t="str">
        <f t="shared" si="42"/>
        <v>54759</v>
      </c>
      <c r="P967" s="322">
        <f t="shared" si="43"/>
        <v>1</v>
      </c>
      <c r="Q967" s="337" t="str">
        <f t="shared" si="44"/>
        <v>5</v>
      </c>
    </row>
    <row r="968" spans="1:17" x14ac:dyDescent="0.35">
      <c r="A968" s="320" t="str">
        <f>'Oversigt anlægsaktiv'!A968</f>
        <v>54760</v>
      </c>
      <c r="B968" t="str">
        <f>'Oversigt anlægsaktiv'!B968</f>
        <v>Installation af solceller på  flade tage</v>
      </c>
      <c r="C968" t="str">
        <f>'Oversigt anlægsaktiv'!C968</f>
        <v>-</v>
      </c>
      <c r="D968" t="str">
        <f>'Oversigt anlægsaktiv'!D968</f>
        <v>Lars Tiedemann</v>
      </c>
      <c r="E968" t="str">
        <f>'Oversigt anlægsaktiv'!E968</f>
        <v>20 ÅR</v>
      </c>
      <c r="F968" t="str">
        <f>'Oversigt anlægsaktiv'!F968</f>
        <v>90400 Teknisk Service</v>
      </c>
      <c r="G968" t="str">
        <f>'Oversigt anlægsaktiv'!G968</f>
        <v>Campusvej 55, 5230 Odense M</v>
      </c>
      <c r="H968" t="str">
        <f>'Oversigt anlægsaktiv'!H968</f>
        <v>Teknisk service</v>
      </c>
      <c r="I968" t="str">
        <f>'Oversigt anlægsaktiv'!I968</f>
        <v>-</v>
      </c>
      <c r="J968" t="str">
        <f>'Oversigt anlægsaktiv'!J968</f>
        <v>-</v>
      </c>
      <c r="K968" t="str">
        <f>'Oversigt anlægsaktiv'!K968</f>
        <v>-</v>
      </c>
      <c r="L968" s="312">
        <f>'Oversigt anlægsaktiv'!L968</f>
        <v>43282</v>
      </c>
      <c r="M968" s="56">
        <f>'Oversigt anlægsaktiv'!M968</f>
        <v>3886863.6</v>
      </c>
      <c r="N968" s="56">
        <f>'Oversigt anlægsaktiv'!N968</f>
        <v>2380703.85</v>
      </c>
      <c r="O968" s="322" t="str">
        <f t="shared" si="42"/>
        <v>54760</v>
      </c>
      <c r="P968" s="322">
        <f t="shared" si="43"/>
        <v>0</v>
      </c>
      <c r="Q968" s="337" t="str">
        <f t="shared" si="44"/>
        <v>20</v>
      </c>
    </row>
    <row r="969" spans="1:17" x14ac:dyDescent="0.35">
      <c r="A969" s="320" t="str">
        <f>'Oversigt anlægsaktiv'!A969</f>
        <v>54761</v>
      </c>
      <c r="B969" t="str">
        <f>'Oversigt anlægsaktiv'!B969</f>
        <v>Ændring af U10 til renrumlaboratorium / Don Canfield)</v>
      </c>
      <c r="C969" t="str">
        <f>'Oversigt anlægsaktiv'!C969</f>
        <v>-</v>
      </c>
      <c r="D969" t="str">
        <f>'Oversigt anlægsaktiv'!D969</f>
        <v>Thomas Kromann Jacobsen</v>
      </c>
      <c r="E969" t="str">
        <f>'Oversigt anlægsaktiv'!E969</f>
        <v>10 ÅR</v>
      </c>
      <c r="F969" t="str">
        <f>'Oversigt anlægsaktiv'!F969</f>
        <v>87000 Fælles husleje</v>
      </c>
      <c r="G969" t="str">
        <f>'Oversigt anlægsaktiv'!G969</f>
        <v>Campusvej 55, 5230 Odense M</v>
      </c>
      <c r="H969" t="str">
        <f>'Oversigt anlægsaktiv'!H969</f>
        <v>V6-412-1</v>
      </c>
      <c r="I969" t="str">
        <f>'Oversigt anlægsaktiv'!I969</f>
        <v>-</v>
      </c>
      <c r="J969" t="str">
        <f>'Oversigt anlægsaktiv'!J969</f>
        <v>-</v>
      </c>
      <c r="K969" t="str">
        <f>'Oversigt anlægsaktiv'!K969</f>
        <v>-</v>
      </c>
      <c r="L969" s="312">
        <f>'Oversigt anlægsaktiv'!L969</f>
        <v>43435</v>
      </c>
      <c r="M969" s="56">
        <f>'Oversigt anlægsaktiv'!M969</f>
        <v>3160857.37</v>
      </c>
      <c r="N969" s="56">
        <f>'Oversigt anlægsaktiv'!N969</f>
        <v>842895.28000000026</v>
      </c>
      <c r="O969" s="322" t="str">
        <f t="shared" si="42"/>
        <v>54761</v>
      </c>
      <c r="P969" s="322">
        <f t="shared" si="43"/>
        <v>0</v>
      </c>
      <c r="Q969" s="337" t="str">
        <f t="shared" si="44"/>
        <v>10</v>
      </c>
    </row>
    <row r="970" spans="1:17" x14ac:dyDescent="0.35">
      <c r="A970" s="320" t="str">
        <f>'Oversigt anlægsaktiv'!A970</f>
        <v>54762</v>
      </c>
      <c r="B970" t="str">
        <f>'Oversigt anlægsaktiv'!B970</f>
        <v>Anæstesiapparat</v>
      </c>
      <c r="C970" t="str">
        <f>'Oversigt anlægsaktiv'!C970</f>
        <v>-</v>
      </c>
      <c r="D970" t="str">
        <f>'Oversigt anlægsaktiv'!D970</f>
        <v>Jesper Stæhr</v>
      </c>
      <c r="E970" t="str">
        <f>'Oversigt anlægsaktiv'!E970</f>
        <v>10 ÅR</v>
      </c>
      <c r="F970" t="str">
        <f>'Oversigt anlægsaktiv'!F970</f>
        <v>19500 Biomedicinsk Laboratorium</v>
      </c>
      <c r="G970" t="str">
        <f>'Oversigt anlægsaktiv'!G970</f>
        <v>Campusvej 55, 5230 Odense M</v>
      </c>
      <c r="H970" t="str">
        <f>'Oversigt anlægsaktiv'!H970</f>
        <v>V08-608a-0</v>
      </c>
      <c r="I970" t="str">
        <f>'Oversigt anlægsaktiv'!I970</f>
        <v>Dameca AS</v>
      </c>
      <c r="J970" t="str">
        <f>'Oversigt anlægsaktiv'!J970</f>
        <v>-</v>
      </c>
      <c r="K970" t="str">
        <f>'Oversigt anlægsaktiv'!K970</f>
        <v>174211</v>
      </c>
      <c r="L970" s="312">
        <f>'Oversigt anlægsaktiv'!L970</f>
        <v>43462</v>
      </c>
      <c r="M970" s="56">
        <f>'Oversigt anlægsaktiv'!M970</f>
        <v>187490</v>
      </c>
      <c r="N970" s="56">
        <f>'Oversigt anlægsaktiv'!N970</f>
        <v>49997.279999999999</v>
      </c>
      <c r="O970" s="322" t="str">
        <f t="shared" si="42"/>
        <v>54762</v>
      </c>
      <c r="P970" s="322">
        <f t="shared" si="43"/>
        <v>0</v>
      </c>
      <c r="Q970" s="337" t="str">
        <f t="shared" si="44"/>
        <v>10</v>
      </c>
    </row>
    <row r="971" spans="1:17" x14ac:dyDescent="0.35">
      <c r="A971" s="320" t="str">
        <f>'Oversigt anlægsaktiv'!A971</f>
        <v>54763</v>
      </c>
      <c r="B971" t="str">
        <f>'Oversigt anlægsaktiv'!B971</f>
        <v>Anæstesiapparat</v>
      </c>
      <c r="C971" t="str">
        <f>'Oversigt anlægsaktiv'!C971</f>
        <v>-</v>
      </c>
      <c r="D971" t="str">
        <f>'Oversigt anlægsaktiv'!D971</f>
        <v>Jesper Stæhr</v>
      </c>
      <c r="E971" t="str">
        <f>'Oversigt anlægsaktiv'!E971</f>
        <v>10 ÅR</v>
      </c>
      <c r="F971" t="str">
        <f>'Oversigt anlægsaktiv'!F971</f>
        <v>19500 Biomedicinsk Laboratorium</v>
      </c>
      <c r="G971" t="str">
        <f>'Oversigt anlægsaktiv'!G971</f>
        <v>Campusvej 55, 5230 Odense M</v>
      </c>
      <c r="H971" t="str">
        <f>'Oversigt anlægsaktiv'!H971</f>
        <v>V08-608a-0</v>
      </c>
      <c r="I971" t="str">
        <f>'Oversigt anlægsaktiv'!I971</f>
        <v>Dameca AS</v>
      </c>
      <c r="J971" t="str">
        <f>'Oversigt anlægsaktiv'!J971</f>
        <v>-</v>
      </c>
      <c r="K971" t="str">
        <f>'Oversigt anlægsaktiv'!K971</f>
        <v>174212</v>
      </c>
      <c r="L971" s="312">
        <f>'Oversigt anlægsaktiv'!L971</f>
        <v>43462</v>
      </c>
      <c r="M971" s="56">
        <f>'Oversigt anlægsaktiv'!M971</f>
        <v>187490</v>
      </c>
      <c r="N971" s="56">
        <f>'Oversigt anlægsaktiv'!N971</f>
        <v>49997.279999999999</v>
      </c>
      <c r="O971" s="322" t="str">
        <f t="shared" ref="O971:O1034" si="45">IFERROR(_xlfn.TEXTBEFORE(A971, "-"), A971)</f>
        <v>54763</v>
      </c>
      <c r="P971" s="322">
        <f t="shared" ref="P971:P1034" si="46">IF(C971="-",0,1)</f>
        <v>0</v>
      </c>
      <c r="Q971" s="337" t="str">
        <f t="shared" ref="Q971:Q1034" si="47">IFERROR(_xlfn.TEXTBEFORE(E971, " "), E971)</f>
        <v>10</v>
      </c>
    </row>
    <row r="972" spans="1:17" x14ac:dyDescent="0.35">
      <c r="A972" s="320" t="str">
        <f>'Oversigt anlægsaktiv'!A972</f>
        <v>54764</v>
      </c>
      <c r="B972" t="str">
        <f>'Oversigt anlægsaktiv'!B972</f>
        <v>Anæstesiapparat</v>
      </c>
      <c r="C972" t="str">
        <f>'Oversigt anlægsaktiv'!C972</f>
        <v>-</v>
      </c>
      <c r="D972" t="str">
        <f>'Oversigt anlægsaktiv'!D972</f>
        <v>Jesper Stæhr</v>
      </c>
      <c r="E972" t="str">
        <f>'Oversigt anlægsaktiv'!E972</f>
        <v>10 ÅR</v>
      </c>
      <c r="F972" t="str">
        <f>'Oversigt anlægsaktiv'!F972</f>
        <v>19500 Biomedicinsk Laboratorium</v>
      </c>
      <c r="G972" t="str">
        <f>'Oversigt anlægsaktiv'!G972</f>
        <v>Campusvej 55, 5230 Odense M</v>
      </c>
      <c r="H972" t="str">
        <f>'Oversigt anlægsaktiv'!H972</f>
        <v>V07-608a-0</v>
      </c>
      <c r="I972" t="str">
        <f>'Oversigt anlægsaktiv'!I972</f>
        <v>Dameca AS</v>
      </c>
      <c r="J972" t="str">
        <f>'Oversigt anlægsaktiv'!J972</f>
        <v>-</v>
      </c>
      <c r="K972" t="str">
        <f>'Oversigt anlægsaktiv'!K972</f>
        <v>174213</v>
      </c>
      <c r="L972" s="312">
        <f>'Oversigt anlægsaktiv'!L972</f>
        <v>43462</v>
      </c>
      <c r="M972" s="56">
        <f>'Oversigt anlægsaktiv'!M972</f>
        <v>187490</v>
      </c>
      <c r="N972" s="56">
        <f>'Oversigt anlægsaktiv'!N972</f>
        <v>49997.279999999999</v>
      </c>
      <c r="O972" s="322" t="str">
        <f t="shared" si="45"/>
        <v>54764</v>
      </c>
      <c r="P972" s="322">
        <f t="shared" si="46"/>
        <v>0</v>
      </c>
      <c r="Q972" s="337" t="str">
        <f t="shared" si="47"/>
        <v>10</v>
      </c>
    </row>
    <row r="973" spans="1:17" x14ac:dyDescent="0.35">
      <c r="A973" s="320" t="str">
        <f>'Oversigt anlægsaktiv'!A973</f>
        <v>54765</v>
      </c>
      <c r="B973" t="str">
        <f>'Oversigt anlægsaktiv'!B973</f>
        <v>Anæstesiapparat</v>
      </c>
      <c r="C973" t="str">
        <f>'Oversigt anlægsaktiv'!C973</f>
        <v>-</v>
      </c>
      <c r="D973" t="str">
        <f>'Oversigt anlægsaktiv'!D973</f>
        <v>Jesper Stæhr</v>
      </c>
      <c r="E973" t="str">
        <f>'Oversigt anlægsaktiv'!E973</f>
        <v>10 ÅR</v>
      </c>
      <c r="F973" t="str">
        <f>'Oversigt anlægsaktiv'!F973</f>
        <v>19500 Biomedicinsk Laboratorium</v>
      </c>
      <c r="G973" t="str">
        <f>'Oversigt anlægsaktiv'!G973</f>
        <v>Campusvej 55, 5230 Odense M</v>
      </c>
      <c r="H973" t="str">
        <f>'Oversigt anlægsaktiv'!H973</f>
        <v>V07-608a-0</v>
      </c>
      <c r="I973" t="str">
        <f>'Oversigt anlægsaktiv'!I973</f>
        <v>Dameca AS</v>
      </c>
      <c r="J973" t="str">
        <f>'Oversigt anlægsaktiv'!J973</f>
        <v>-</v>
      </c>
      <c r="K973" t="str">
        <f>'Oversigt anlægsaktiv'!K973</f>
        <v>174214</v>
      </c>
      <c r="L973" s="312">
        <f>'Oversigt anlægsaktiv'!L973</f>
        <v>43462</v>
      </c>
      <c r="M973" s="56">
        <f>'Oversigt anlægsaktiv'!M973</f>
        <v>187490</v>
      </c>
      <c r="N973" s="56">
        <f>'Oversigt anlægsaktiv'!N973</f>
        <v>49997.279999999999</v>
      </c>
      <c r="O973" s="322" t="str">
        <f t="shared" si="45"/>
        <v>54765</v>
      </c>
      <c r="P973" s="322">
        <f t="shared" si="46"/>
        <v>0</v>
      </c>
      <c r="Q973" s="337" t="str">
        <f t="shared" si="47"/>
        <v>10</v>
      </c>
    </row>
    <row r="974" spans="1:17" x14ac:dyDescent="0.35">
      <c r="A974" s="320" t="str">
        <f>'Oversigt anlægsaktiv'!A974</f>
        <v>54767</v>
      </c>
      <c r="B974" t="str">
        <f>'Oversigt anlægsaktiv'!B974</f>
        <v>Flaskevaskemaskine/cabinet washer</v>
      </c>
      <c r="C974" t="str">
        <f>'Oversigt anlægsaktiv'!C974</f>
        <v>-</v>
      </c>
      <c r="D974" t="str">
        <f>'Oversigt anlægsaktiv'!D974</f>
        <v>Jesper Stæhr</v>
      </c>
      <c r="E974" t="str">
        <f>'Oversigt anlægsaktiv'!E974</f>
        <v>10 ÅR</v>
      </c>
      <c r="F974" t="str">
        <f>'Oversigt anlægsaktiv'!F974</f>
        <v>10200 Institut for Molekylær Medicin</v>
      </c>
      <c r="G974" t="str">
        <f>'Oversigt anlægsaktiv'!G974</f>
        <v>J.B. Winsløsvej 23, 5000 Odense C</v>
      </c>
      <c r="H974" t="str">
        <f>'Oversigt anlægsaktiv'!H974</f>
        <v>0-18 og 0-22</v>
      </c>
      <c r="I974" t="str">
        <f>'Oversigt anlægsaktiv'!I974</f>
        <v>IWT</v>
      </c>
      <c r="J974" t="str">
        <f>'Oversigt anlægsaktiv'!J974</f>
        <v>Oceanus</v>
      </c>
      <c r="K974" t="str">
        <f>'Oversigt anlægsaktiv'!K974</f>
        <v>661173</v>
      </c>
      <c r="L974" s="312">
        <f>'Oversigt anlægsaktiv'!L974</f>
        <v>43321</v>
      </c>
      <c r="M974" s="56">
        <f>'Oversigt anlægsaktiv'!M974</f>
        <v>358412.2</v>
      </c>
      <c r="N974" s="56">
        <f>'Oversigt anlægsaktiv'!N974</f>
        <v>83629.489999999991</v>
      </c>
      <c r="O974" s="322" t="str">
        <f t="shared" si="45"/>
        <v>54767</v>
      </c>
      <c r="P974" s="322">
        <f t="shared" si="46"/>
        <v>0</v>
      </c>
      <c r="Q974" s="337" t="str">
        <f t="shared" si="47"/>
        <v>10</v>
      </c>
    </row>
    <row r="975" spans="1:17" x14ac:dyDescent="0.35">
      <c r="A975" s="320" t="str">
        <f>'Oversigt anlægsaktiv'!A975</f>
        <v>54772</v>
      </c>
      <c r="B975" t="str">
        <f>'Oversigt anlægsaktiv'!B975</f>
        <v>2018-version af udskiftning af switche (Livscyklus model)</v>
      </c>
      <c r="C975" t="str">
        <f>'Oversigt anlægsaktiv'!C975</f>
        <v>-</v>
      </c>
      <c r="D975" t="str">
        <f>'Oversigt anlægsaktiv'!D975</f>
        <v>Jørgen Kristian Minet</v>
      </c>
      <c r="E975" t="str">
        <f>'Oversigt anlægsaktiv'!E975</f>
        <v>5 ÅR</v>
      </c>
      <c r="F975" t="str">
        <f>'Oversigt anlægsaktiv'!F975</f>
        <v>93003 Operations</v>
      </c>
      <c r="G975" t="str">
        <f>'Oversigt anlægsaktiv'!G975</f>
        <v>Campusvej 55, 5230 Odense M</v>
      </c>
      <c r="H975" t="str">
        <f>'Oversigt anlægsaktiv'!H975</f>
        <v>Underkrydsfelter</v>
      </c>
      <c r="I975" t="str">
        <f>'Oversigt anlægsaktiv'!I975</f>
        <v>Cisco</v>
      </c>
      <c r="J975" t="str">
        <f>'Oversigt anlægsaktiv'!J975</f>
        <v>Cisco Catalyst 9300 m.fl.</v>
      </c>
      <c r="K975" t="str">
        <f>'Oversigt anlægsaktiv'!K975</f>
        <v>Flere</v>
      </c>
      <c r="L975" s="312">
        <f>'Oversigt anlægsaktiv'!L975</f>
        <v>43435</v>
      </c>
      <c r="M975" s="56">
        <f>'Oversigt anlægsaktiv'!M975</f>
        <v>536410</v>
      </c>
      <c r="N975" s="56">
        <f>'Oversigt anlægsaktiv'!N975</f>
        <v>0</v>
      </c>
      <c r="O975" s="322" t="str">
        <f t="shared" si="45"/>
        <v>54772</v>
      </c>
      <c r="P975" s="322">
        <f t="shared" si="46"/>
        <v>0</v>
      </c>
      <c r="Q975" s="337" t="str">
        <f t="shared" si="47"/>
        <v>5</v>
      </c>
    </row>
    <row r="976" spans="1:17" x14ac:dyDescent="0.35">
      <c r="A976" s="320" t="str">
        <f>'Oversigt anlægsaktiv'!A976</f>
        <v>54773</v>
      </c>
      <c r="B976" t="str">
        <f>'Oversigt anlægsaktiv'!B976</f>
        <v>ESR26 EMI Målemodtager</v>
      </c>
      <c r="C976" t="str">
        <f>'Oversigt anlægsaktiv'!C976</f>
        <v>2474961</v>
      </c>
      <c r="D976" t="str">
        <f>'Oversigt anlægsaktiv'!D976</f>
        <v>Christian Christensen</v>
      </c>
      <c r="E976" t="str">
        <f>'Oversigt anlægsaktiv'!E976</f>
        <v>7 ÅR</v>
      </c>
      <c r="F976" t="str">
        <f>'Oversigt anlægsaktiv'!F976</f>
        <v>45003 SDU Center for Industriel Elektronik (CIE)</v>
      </c>
      <c r="G976" t="str">
        <f>'Oversigt anlægsaktiv'!G976</f>
        <v>Alsion 2, 6400 Sønderborg</v>
      </c>
      <c r="H976" t="str">
        <f>'Oversigt anlægsaktiv'!H976</f>
        <v>CIE 0-03</v>
      </c>
      <c r="I976" t="str">
        <f>'Oversigt anlægsaktiv'!I976</f>
        <v>Rohde &amp; Schwartz</v>
      </c>
      <c r="J976" t="str">
        <f>'Oversigt anlægsaktiv'!J976</f>
        <v>ESR26</v>
      </c>
      <c r="K976" t="str">
        <f>'Oversigt anlægsaktiv'!K976</f>
        <v>-</v>
      </c>
      <c r="L976" s="312">
        <f>'Oversigt anlægsaktiv'!L976</f>
        <v>43448</v>
      </c>
      <c r="M976" s="56">
        <f>'Oversigt anlægsaktiv'!M976</f>
        <v>606777.11</v>
      </c>
      <c r="N976" s="56">
        <f>'Oversigt anlægsaktiv'!N976</f>
        <v>0</v>
      </c>
      <c r="O976" s="322" t="str">
        <f t="shared" si="45"/>
        <v>54773</v>
      </c>
      <c r="P976" s="322">
        <f t="shared" si="46"/>
        <v>1</v>
      </c>
      <c r="Q976" s="337" t="str">
        <f t="shared" si="47"/>
        <v>7</v>
      </c>
    </row>
    <row r="977" spans="1:17" x14ac:dyDescent="0.35">
      <c r="A977" s="320" t="str">
        <f>'Oversigt anlægsaktiv'!A977</f>
        <v>54774</v>
      </c>
      <c r="B977" t="str">
        <f>'Oversigt anlægsaktiv'!B977</f>
        <v>Power Device Analyzer/Curve Tracer</v>
      </c>
      <c r="C977" t="str">
        <f>'Oversigt anlægsaktiv'!C977</f>
        <v>2474961</v>
      </c>
      <c r="D977" t="str">
        <f>'Oversigt anlægsaktiv'!D977</f>
        <v>Kurt Godiksen</v>
      </c>
      <c r="E977" t="str">
        <f>'Oversigt anlægsaktiv'!E977</f>
        <v>7 ÅR</v>
      </c>
      <c r="F977" t="str">
        <f>'Oversigt anlægsaktiv'!F977</f>
        <v>45003 SDU Center for Industriel Elektronik (CIE)</v>
      </c>
      <c r="G977" t="str">
        <f>'Oversigt anlægsaktiv'!G977</f>
        <v>Alsion 2, 6400 Sønderborg</v>
      </c>
      <c r="H977" t="str">
        <f>'Oversigt anlægsaktiv'!H977</f>
        <v>CIE 4:06</v>
      </c>
      <c r="I977" t="str">
        <f>'Oversigt anlægsaktiv'!I977</f>
        <v>Keysight</v>
      </c>
      <c r="J977" t="str">
        <f>'Oversigt anlægsaktiv'!J977</f>
        <v>B1505A</v>
      </c>
      <c r="K977" t="str">
        <f>'Oversigt anlægsaktiv'!K977</f>
        <v>'-</v>
      </c>
      <c r="L977" s="312">
        <f>'Oversigt anlægsaktiv'!L977</f>
        <v>43455</v>
      </c>
      <c r="M977" s="56">
        <f>'Oversigt anlægsaktiv'!M977</f>
        <v>1303514.07</v>
      </c>
      <c r="N977" s="56">
        <f>'Oversigt anlægsaktiv'!N977</f>
        <v>0</v>
      </c>
      <c r="O977" s="322" t="str">
        <f t="shared" si="45"/>
        <v>54774</v>
      </c>
      <c r="P977" s="322">
        <f t="shared" si="46"/>
        <v>1</v>
      </c>
      <c r="Q977" s="337" t="str">
        <f t="shared" si="47"/>
        <v>7</v>
      </c>
    </row>
    <row r="978" spans="1:17" x14ac:dyDescent="0.35">
      <c r="A978" s="320" t="str">
        <f>'Oversigt anlægsaktiv'!A978</f>
        <v>54775</v>
      </c>
      <c r="B978" t="str">
        <f>'Oversigt anlægsaktiv'!B978</f>
        <v>Sirius DAQ System</v>
      </c>
      <c r="C978" t="str">
        <f>'Oversigt anlægsaktiv'!C978</f>
        <v>3474962</v>
      </c>
      <c r="D978" t="str">
        <f>'Oversigt anlægsaktiv'!D978</f>
        <v>Kurt Godiksen</v>
      </c>
      <c r="E978" t="str">
        <f>'Oversigt anlægsaktiv'!E978</f>
        <v>5 ÅR</v>
      </c>
      <c r="F978" t="str">
        <f>'Oversigt anlægsaktiv'!F978</f>
        <v>45003 SDU Center for Industriel Elektronik (CIE)</v>
      </c>
      <c r="G978" t="str">
        <f>'Oversigt anlægsaktiv'!G978</f>
        <v>Alsion 2, 6400 Sønderborg</v>
      </c>
      <c r="H978" t="str">
        <f>'Oversigt anlægsaktiv'!H978</f>
        <v>Pt ukendt lok hos CIE 4-06</v>
      </c>
      <c r="I978" t="str">
        <f>'Oversigt anlægsaktiv'!I978</f>
        <v>DEWESoft</v>
      </c>
      <c r="J978" t="str">
        <f>'Oversigt anlægsaktiv'!J978</f>
        <v>Sirius</v>
      </c>
      <c r="K978" t="str">
        <f>'Oversigt anlægsaktiv'!K978</f>
        <v>-</v>
      </c>
      <c r="L978" s="312">
        <f>'Oversigt anlægsaktiv'!L978</f>
        <v>43452</v>
      </c>
      <c r="M978" s="56">
        <f>'Oversigt anlægsaktiv'!M978</f>
        <v>312731.36</v>
      </c>
      <c r="N978" s="56">
        <f>'Oversigt anlægsaktiv'!N978</f>
        <v>0</v>
      </c>
      <c r="O978" s="322" t="str">
        <f t="shared" si="45"/>
        <v>54775</v>
      </c>
      <c r="P978" s="322">
        <f t="shared" si="46"/>
        <v>1</v>
      </c>
      <c r="Q978" s="337" t="str">
        <f t="shared" si="47"/>
        <v>5</v>
      </c>
    </row>
    <row r="979" spans="1:17" x14ac:dyDescent="0.35">
      <c r="A979" s="320" t="str">
        <f>'Oversigt anlægsaktiv'!A979</f>
        <v>54776</v>
      </c>
      <c r="B979" t="str">
        <f>'Oversigt anlægsaktiv'!B979</f>
        <v>Server til dataanalyse</v>
      </c>
      <c r="C979" t="str">
        <f>'Oversigt anlægsaktiv'!C979</f>
        <v>-</v>
      </c>
      <c r="D979" t="str">
        <f>'Oversigt anlægsaktiv'!D979</f>
        <v>Michael Larsen</v>
      </c>
      <c r="E979" t="str">
        <f>'Oversigt anlægsaktiv'!E979</f>
        <v>5 ÅR</v>
      </c>
      <c r="F979" t="str">
        <f>'Oversigt anlægsaktiv'!F979</f>
        <v>52600 Økonomisk Institut</v>
      </c>
      <c r="G979" t="str">
        <f>'Oversigt anlægsaktiv'!G979</f>
        <v>Campusvej 55, 5230 Odense M</v>
      </c>
      <c r="H979" t="str">
        <f>'Oversigt anlægsaktiv'!H979</f>
        <v>DK stat: Sejrøgade 11 Kbh Ø</v>
      </c>
      <c r="I979" t="str">
        <f>'Oversigt anlægsaktiv'!I979</f>
        <v>Hewlett Packard</v>
      </c>
      <c r="J979" t="str">
        <f>'Oversigt anlægsaktiv'!J979</f>
        <v>HP DL380 GEN10 24SFF</v>
      </c>
      <c r="K979" t="str">
        <f>'Oversigt anlægsaktiv'!K979</f>
        <v>CZ290207FV</v>
      </c>
      <c r="L979" s="312">
        <f>'Oversigt anlægsaktiv'!L979</f>
        <v>43525</v>
      </c>
      <c r="M979" s="56">
        <f>'Oversigt anlægsaktiv'!M979</f>
        <v>165912</v>
      </c>
      <c r="N979" s="56">
        <f>'Oversigt anlægsaktiv'!N979</f>
        <v>0</v>
      </c>
      <c r="O979" s="322" t="str">
        <f t="shared" si="45"/>
        <v>54776</v>
      </c>
      <c r="P979" s="322">
        <f t="shared" si="46"/>
        <v>0</v>
      </c>
      <c r="Q979" s="337" t="str">
        <f t="shared" si="47"/>
        <v>5</v>
      </c>
    </row>
    <row r="980" spans="1:17" x14ac:dyDescent="0.35">
      <c r="A980" s="320" t="str">
        <f>'Oversigt anlægsaktiv'!A980</f>
        <v>54778</v>
      </c>
      <c r="B980" t="str">
        <f>'Oversigt anlægsaktiv'!B980</f>
        <v>Efterbehandler</v>
      </c>
      <c r="C980" t="str">
        <f>'Oversigt anlægsaktiv'!C980</f>
        <v>-</v>
      </c>
      <c r="D980" t="str">
        <f>'Oversigt anlægsaktiv'!D980</f>
        <v>Ditte Bjerrisgaard</v>
      </c>
      <c r="E980" t="str">
        <f>'Oversigt anlægsaktiv'!E980</f>
        <v>7 ÅR</v>
      </c>
      <c r="F980" t="str">
        <f>'Oversigt anlægsaktiv'!F980</f>
        <v>91302 Grafisk Center</v>
      </c>
      <c r="G980" t="str">
        <f>'Oversigt anlægsaktiv'!G980</f>
        <v>Campusvej 55, 5230 Odense M</v>
      </c>
      <c r="H980" t="str">
        <f>'Oversigt anlægsaktiv'!H980</f>
        <v>Grafisk Center -V3-604c-0</v>
      </c>
      <c r="I980" t="str">
        <f>'Oversigt anlægsaktiv'!I980</f>
        <v>Duplo</v>
      </c>
      <c r="J980" t="str">
        <f>'Oversigt anlægsaktiv'!J980</f>
        <v>DBM-I DBM-S Stitcher</v>
      </c>
      <c r="K980" t="str">
        <f>'Oversigt anlægsaktiv'!K980</f>
        <v>2019028307</v>
      </c>
      <c r="L980" s="312">
        <f>'Oversigt anlægsaktiv'!L980</f>
        <v>43495</v>
      </c>
      <c r="M980" s="56">
        <f>'Oversigt anlægsaktiv'!M980</f>
        <v>688595</v>
      </c>
      <c r="N980" s="56">
        <f>'Oversigt anlægsaktiv'!N980</f>
        <v>0</v>
      </c>
      <c r="O980" s="322" t="str">
        <f t="shared" si="45"/>
        <v>54778</v>
      </c>
      <c r="P980" s="322">
        <f t="shared" si="46"/>
        <v>0</v>
      </c>
      <c r="Q980" s="337" t="str">
        <f t="shared" si="47"/>
        <v>7</v>
      </c>
    </row>
    <row r="981" spans="1:17" x14ac:dyDescent="0.35">
      <c r="A981" s="320" t="str">
        <f>'Oversigt anlægsaktiv'!A981</f>
        <v>54779</v>
      </c>
      <c r="B981" t="str">
        <f>'Oversigt anlægsaktiv'!B981</f>
        <v>Motion Caption system til præcis positionsbestemmelse af objekter</v>
      </c>
      <c r="C981" t="str">
        <f>'Oversigt anlægsaktiv'!C981</f>
        <v>54146</v>
      </c>
      <c r="D981" t="str">
        <f>'Oversigt anlægsaktiv'!D981</f>
        <v>Jussi Hermansen</v>
      </c>
      <c r="E981" t="str">
        <f>'Oversigt anlægsaktiv'!E981</f>
        <v>5 ÅR</v>
      </c>
      <c r="F981" t="str">
        <f>'Oversigt anlægsaktiv'!F981</f>
        <v>41002 SDU Dronecenter</v>
      </c>
      <c r="G981" t="str">
        <f>'Oversigt anlægsaktiv'!G981</f>
        <v>Beldringevej 252, 5270 Odense N</v>
      </c>
      <c r="H981" t="str">
        <f>'Oversigt anlægsaktiv'!H981</f>
        <v>B1-13-00 (Hangar)</v>
      </c>
      <c r="I981" t="str">
        <f>'Oversigt anlægsaktiv'!I981</f>
        <v>Optitrack</v>
      </c>
      <c r="J981" t="str">
        <f>'Oversigt anlægsaktiv'!J981</f>
        <v>Prime 17W system</v>
      </c>
      <c r="K981" t="str">
        <f>'Oversigt anlægsaktiv'!K981</f>
        <v>MVCL5612</v>
      </c>
      <c r="L981" s="312">
        <f>'Oversigt anlægsaktiv'!L981</f>
        <v>43532</v>
      </c>
      <c r="M981" s="56">
        <f>'Oversigt anlægsaktiv'!M981</f>
        <v>392466</v>
      </c>
      <c r="N981" s="56">
        <f>'Oversigt anlægsaktiv'!N981</f>
        <v>0</v>
      </c>
      <c r="O981" s="322" t="str">
        <f t="shared" si="45"/>
        <v>54779</v>
      </c>
      <c r="P981" s="322">
        <f t="shared" si="46"/>
        <v>1</v>
      </c>
      <c r="Q981" s="337" t="str">
        <f t="shared" si="47"/>
        <v>5</v>
      </c>
    </row>
    <row r="982" spans="1:17" x14ac:dyDescent="0.35">
      <c r="A982" s="320" t="str">
        <f>'Oversigt anlægsaktiv'!A982</f>
        <v>54780</v>
      </c>
      <c r="B982" t="str">
        <f>'Oversigt anlægsaktiv'!B982</f>
        <v>Vogn 20, 5 pers., brændstof</v>
      </c>
      <c r="C982" t="str">
        <f>'Oversigt anlægsaktiv'!C982</f>
        <v>-</v>
      </c>
      <c r="D982" t="str">
        <f>'Oversigt anlægsaktiv'!D982</f>
        <v>Rikke Mailund Mikkelsen</v>
      </c>
      <c r="E982" t="str">
        <f>'Oversigt anlægsaktiv'!E982</f>
        <v>5 ÅR</v>
      </c>
      <c r="F982" t="str">
        <f>'Oversigt anlægsaktiv'!F982</f>
        <v>87104 Fællesvarer, Teknisk Service</v>
      </c>
      <c r="G982" t="str">
        <f>'Oversigt anlægsaktiv'!G982</f>
        <v>Campusvej 55, 5230 Odense M</v>
      </c>
      <c r="H982" t="str">
        <f>'Oversigt anlægsaktiv'!H982</f>
        <v>P8-Vest</v>
      </c>
      <c r="I982" t="str">
        <f>'Oversigt anlægsaktiv'!I982</f>
        <v>VW</v>
      </c>
      <c r="J982" t="str">
        <f>'Oversigt anlægsaktiv'!J982</f>
        <v>Golf</v>
      </c>
      <c r="K982" t="str">
        <f>'Oversigt anlægsaktiv'!K982</f>
        <v>WVWZZZAUZKP023786/CG72284</v>
      </c>
      <c r="L982" s="312">
        <f>'Oversigt anlægsaktiv'!L982</f>
        <v>43495</v>
      </c>
      <c r="M982" s="56">
        <f>'Oversigt anlægsaktiv'!M982</f>
        <v>141022.39999999999</v>
      </c>
      <c r="N982" s="56">
        <f>'Oversigt anlægsaktiv'!N982</f>
        <v>0</v>
      </c>
      <c r="O982" s="322" t="str">
        <f t="shared" si="45"/>
        <v>54780</v>
      </c>
      <c r="P982" s="322">
        <f t="shared" si="46"/>
        <v>0</v>
      </c>
      <c r="Q982" s="337" t="str">
        <f t="shared" si="47"/>
        <v>5</v>
      </c>
    </row>
    <row r="983" spans="1:17" x14ac:dyDescent="0.35">
      <c r="A983" s="320" t="str">
        <f>'Oversigt anlægsaktiv'!A983</f>
        <v>54781</v>
      </c>
      <c r="B983" t="str">
        <f>'Oversigt anlægsaktiv'!B983</f>
        <v>2019-arbejdet med opgradering af den passive infrastruktur.</v>
      </c>
      <c r="C983" t="str">
        <f>'Oversigt anlægsaktiv'!C983</f>
        <v>-</v>
      </c>
      <c r="D983" t="str">
        <f>'Oversigt anlægsaktiv'!D983</f>
        <v>Jørgen Kristian Minet</v>
      </c>
      <c r="E983" t="str">
        <f>'Oversigt anlægsaktiv'!E983</f>
        <v>10 ÅR</v>
      </c>
      <c r="F983" t="str">
        <f>'Oversigt anlægsaktiv'!F983</f>
        <v>93003 Operations</v>
      </c>
      <c r="G983" t="str">
        <f>'Oversigt anlægsaktiv'!G983</f>
        <v>Campusvej 55, 5230 Odense M</v>
      </c>
      <c r="H983" t="str">
        <f>'Oversigt anlægsaktiv'!H983</f>
        <v>Flere</v>
      </c>
      <c r="I983" t="str">
        <f>'Oversigt anlægsaktiv'!I983</f>
        <v>Flere</v>
      </c>
      <c r="J983" t="str">
        <f>'Oversigt anlægsaktiv'!J983</f>
        <v>Flere</v>
      </c>
      <c r="K983" t="str">
        <f>'Oversigt anlægsaktiv'!K983</f>
        <v>Flere</v>
      </c>
      <c r="L983" s="312">
        <f>'Oversigt anlægsaktiv'!L983</f>
        <v>43525</v>
      </c>
      <c r="M983" s="56">
        <f>'Oversigt anlægsaktiv'!M983</f>
        <v>536162.29</v>
      </c>
      <c r="N983" s="56">
        <f>'Oversigt anlægsaktiv'!N983</f>
        <v>156380.70000000001</v>
      </c>
      <c r="O983" s="322" t="str">
        <f t="shared" si="45"/>
        <v>54781</v>
      </c>
      <c r="P983" s="322">
        <f t="shared" si="46"/>
        <v>0</v>
      </c>
      <c r="Q983" s="337" t="str">
        <f t="shared" si="47"/>
        <v>10</v>
      </c>
    </row>
    <row r="984" spans="1:17" x14ac:dyDescent="0.35">
      <c r="A984" s="320" t="str">
        <f>'Oversigt anlægsaktiv'!A984</f>
        <v>54784</v>
      </c>
      <c r="B984" t="str">
        <f>'Oversigt anlægsaktiv'!B984</f>
        <v>Lytteboks (large audiometric room)</v>
      </c>
      <c r="C984" t="str">
        <f>'Oversigt anlægsaktiv'!C984</f>
        <v>3171470</v>
      </c>
      <c r="D984" t="str">
        <f>'Oversigt anlægsaktiv'!D984</f>
        <v>Tobias Neher</v>
      </c>
      <c r="E984" t="str">
        <f>'Oversigt anlægsaktiv'!E984</f>
        <v>10 ÅR</v>
      </c>
      <c r="F984" t="str">
        <f>'Oversigt anlægsaktiv'!F984</f>
        <v>10100 Klinisk Institut</v>
      </c>
      <c r="G984" t="str">
        <f>'Oversigt anlægsaktiv'!G984</f>
        <v>Campusvej 55, 5230 Odense M</v>
      </c>
      <c r="H984" t="str">
        <f>'Oversigt anlægsaktiv'!H984</f>
        <v>V18-510-0</v>
      </c>
      <c r="I984" t="str">
        <f>'Oversigt anlægsaktiv'!I984</f>
        <v>-</v>
      </c>
      <c r="J984" t="str">
        <f>'Oversigt anlægsaktiv'!J984</f>
        <v>-</v>
      </c>
      <c r="K984" t="str">
        <f>'Oversigt anlægsaktiv'!K984</f>
        <v>-</v>
      </c>
      <c r="L984" s="312">
        <f>'Oversigt anlægsaktiv'!L984</f>
        <v>43556</v>
      </c>
      <c r="M984" s="56">
        <f>'Oversigt anlægsaktiv'!M984</f>
        <v>392400</v>
      </c>
      <c r="N984" s="56">
        <f>'Oversigt anlægsaktiv'!N984</f>
        <v>117720</v>
      </c>
      <c r="O984" s="322" t="str">
        <f t="shared" si="45"/>
        <v>54784</v>
      </c>
      <c r="P984" s="322">
        <f t="shared" si="46"/>
        <v>1</v>
      </c>
      <c r="Q984" s="337" t="str">
        <f t="shared" si="47"/>
        <v>10</v>
      </c>
    </row>
    <row r="985" spans="1:17" x14ac:dyDescent="0.35">
      <c r="A985" s="320" t="str">
        <f>'Oversigt anlægsaktiv'!A985</f>
        <v>54785</v>
      </c>
      <c r="B985" t="str">
        <f>'Oversigt anlægsaktiv'!B985</f>
        <v>Lytteboks (small audiometric RF-shielded room)</v>
      </c>
      <c r="C985" t="str">
        <f>'Oversigt anlægsaktiv'!C985</f>
        <v>3171470</v>
      </c>
      <c r="D985" t="str">
        <f>'Oversigt anlægsaktiv'!D985</f>
        <v>Tobias Neher</v>
      </c>
      <c r="E985" t="str">
        <f>'Oversigt anlægsaktiv'!E985</f>
        <v>10 ÅR</v>
      </c>
      <c r="F985" t="str">
        <f>'Oversigt anlægsaktiv'!F985</f>
        <v>10100 Klinisk Institut</v>
      </c>
      <c r="G985" t="str">
        <f>'Oversigt anlægsaktiv'!G985</f>
        <v>Campusvej 55, 5230 Odense M</v>
      </c>
      <c r="H985" t="str">
        <f>'Oversigt anlægsaktiv'!H985</f>
        <v>V18-509-0</v>
      </c>
      <c r="I985" t="str">
        <f>'Oversigt anlægsaktiv'!I985</f>
        <v>IAC Nordic</v>
      </c>
      <c r="J985" t="str">
        <f>'Oversigt anlægsaktiv'!J985</f>
        <v>-</v>
      </c>
      <c r="K985" t="str">
        <f>'Oversigt anlægsaktiv'!K985</f>
        <v>-</v>
      </c>
      <c r="L985" s="312">
        <f>'Oversigt anlægsaktiv'!L985</f>
        <v>43556</v>
      </c>
      <c r="M985" s="56">
        <f>'Oversigt anlægsaktiv'!M985</f>
        <v>653800</v>
      </c>
      <c r="N985" s="56">
        <f>'Oversigt anlægsaktiv'!N985</f>
        <v>196140.08</v>
      </c>
      <c r="O985" s="322" t="str">
        <f t="shared" si="45"/>
        <v>54785</v>
      </c>
      <c r="P985" s="322">
        <f t="shared" si="46"/>
        <v>1</v>
      </c>
      <c r="Q985" s="337" t="str">
        <f t="shared" si="47"/>
        <v>10</v>
      </c>
    </row>
    <row r="986" spans="1:17" x14ac:dyDescent="0.35">
      <c r="A986" s="320" t="str">
        <f>'Oversigt anlægsaktiv'!A986</f>
        <v>54786</v>
      </c>
      <c r="B986" t="str">
        <f>'Oversigt anlægsaktiv'!B986</f>
        <v>Specialbygget Laf bænk til rentrum</v>
      </c>
      <c r="C986" t="str">
        <f>'Oversigt anlægsaktiv'!C986</f>
        <v>3373111</v>
      </c>
      <c r="D986" t="str">
        <f>'Oversigt anlægsaktiv'!D986</f>
        <v>Thor Frickmann</v>
      </c>
      <c r="E986" t="str">
        <f>'Oversigt anlægsaktiv'!E986</f>
        <v>10 ÅR</v>
      </c>
      <c r="F986" t="str">
        <f>'Oversigt anlægsaktiv'!F986</f>
        <v>30602 Nordcee</v>
      </c>
      <c r="G986" t="str">
        <f>'Oversigt anlægsaktiv'!G986</f>
        <v>Campusvej 55, 5230 Odense M</v>
      </c>
      <c r="H986" t="str">
        <f>'Oversigt anlægsaktiv'!H986</f>
        <v>Clean Room V6-412-1</v>
      </c>
      <c r="I986" t="str">
        <f>'Oversigt anlægsaktiv'!I986</f>
        <v>Nino Labinterior</v>
      </c>
      <c r="J986" t="str">
        <f>'Oversigt anlægsaktiv'!J986</f>
        <v>ninoSAFT Class II 1500 PP</v>
      </c>
      <c r="K986" t="str">
        <f>'Oversigt anlægsaktiv'!K986</f>
        <v>2019-ID30028-001</v>
      </c>
      <c r="L986" s="312">
        <f>'Oversigt anlægsaktiv'!L986</f>
        <v>43556</v>
      </c>
      <c r="M986" s="56">
        <f>'Oversigt anlægsaktiv'!M986</f>
        <v>256650</v>
      </c>
      <c r="N986" s="56">
        <f>'Oversigt anlægsaktiv'!N986</f>
        <v>76995</v>
      </c>
      <c r="O986" s="322" t="str">
        <f t="shared" si="45"/>
        <v>54786</v>
      </c>
      <c r="P986" s="322">
        <f t="shared" si="46"/>
        <v>1</v>
      </c>
      <c r="Q986" s="337" t="str">
        <f t="shared" si="47"/>
        <v>10</v>
      </c>
    </row>
    <row r="987" spans="1:17" x14ac:dyDescent="0.35">
      <c r="A987" s="320" t="str">
        <f>'Oversigt anlægsaktiv'!A987</f>
        <v>54788</v>
      </c>
      <c r="B987" t="str">
        <f>'Oversigt anlægsaktiv'!B987</f>
        <v>Klipper til at klippe græs på skråninger</v>
      </c>
      <c r="C987" t="str">
        <f>'Oversigt anlægsaktiv'!C987</f>
        <v>-</v>
      </c>
      <c r="D987" t="str">
        <f>'Oversigt anlægsaktiv'!D987</f>
        <v>Henrik Toft</v>
      </c>
      <c r="E987" t="str">
        <f>'Oversigt anlægsaktiv'!E987</f>
        <v>5 ÅR</v>
      </c>
      <c r="F987" t="str">
        <f>'Oversigt anlægsaktiv'!F987</f>
        <v>90400 Teknisk Service</v>
      </c>
      <c r="G987" t="str">
        <f>'Oversigt anlægsaktiv'!G987</f>
        <v>Campusvej 55, 5230 Odense M</v>
      </c>
      <c r="H987" t="str">
        <f>'Oversigt anlægsaktiv'!H987</f>
        <v>Teknisk Service - gartnerafd</v>
      </c>
      <c r="I987" t="str">
        <f>'Oversigt anlægsaktiv'!I987</f>
        <v>XROT</v>
      </c>
      <c r="J987" t="str">
        <f>'Oversigt anlægsaktiv'!J987</f>
        <v>XROT 80</v>
      </c>
      <c r="K987" t="str">
        <f>'Oversigt anlægsaktiv'!K987</f>
        <v>RC62D1809939</v>
      </c>
      <c r="L987" s="312">
        <f>'Oversigt anlægsaktiv'!L987</f>
        <v>43525</v>
      </c>
      <c r="M987" s="56">
        <f>'Oversigt anlægsaktiv'!M987</f>
        <v>173500</v>
      </c>
      <c r="N987" s="56">
        <f>'Oversigt anlægsaktiv'!N987</f>
        <v>0</v>
      </c>
      <c r="O987" s="322" t="str">
        <f t="shared" si="45"/>
        <v>54788</v>
      </c>
      <c r="P987" s="322">
        <f t="shared" si="46"/>
        <v>0</v>
      </c>
      <c r="Q987" s="337" t="str">
        <f t="shared" si="47"/>
        <v>5</v>
      </c>
    </row>
    <row r="988" spans="1:17" x14ac:dyDescent="0.35">
      <c r="A988" s="320" t="str">
        <f>'Oversigt anlægsaktiv'!A988</f>
        <v>54789</v>
      </c>
      <c r="B988" t="str">
        <f>'Oversigt anlægsaktiv'!B988</f>
        <v>Software til styring af dyrebesætning og økonomi</v>
      </c>
      <c r="C988" t="str">
        <f>'Oversigt anlægsaktiv'!C988</f>
        <v>-</v>
      </c>
      <c r="D988" t="str">
        <f>'Oversigt anlægsaktiv'!D988</f>
        <v>Jesper Stæhr</v>
      </c>
      <c r="E988" t="str">
        <f>'Oversigt anlægsaktiv'!E988</f>
        <v>3 ÅR</v>
      </c>
      <c r="F988" t="str">
        <f>'Oversigt anlægsaktiv'!F988</f>
        <v>19500 Biomedicinsk Laboratorium</v>
      </c>
      <c r="G988" t="str">
        <f>'Oversigt anlægsaktiv'!G988</f>
        <v>Campusvej 55, 5230 Odense M</v>
      </c>
      <c r="H988" t="str">
        <f>'Oversigt anlægsaktiv'!H988</f>
        <v>I Cloud</v>
      </c>
      <c r="I988" t="str">
        <f>'Oversigt anlægsaktiv'!I988</f>
        <v>-</v>
      </c>
      <c r="J988" t="str">
        <f>'Oversigt anlægsaktiv'!J988</f>
        <v>PYRAT</v>
      </c>
      <c r="K988" t="str">
        <f>'Oversigt anlægsaktiv'!K988</f>
        <v>0</v>
      </c>
      <c r="L988" s="312">
        <f>'Oversigt anlægsaktiv'!L988</f>
        <v>43481</v>
      </c>
      <c r="M988" s="56">
        <f>'Oversigt anlægsaktiv'!M988</f>
        <v>188032.32</v>
      </c>
      <c r="N988" s="56">
        <f>'Oversigt anlægsaktiv'!N988</f>
        <v>0</v>
      </c>
      <c r="O988" s="322" t="str">
        <f t="shared" si="45"/>
        <v>54789</v>
      </c>
      <c r="P988" s="322">
        <f t="shared" si="46"/>
        <v>0</v>
      </c>
      <c r="Q988" s="337" t="str">
        <f t="shared" si="47"/>
        <v>3</v>
      </c>
    </row>
    <row r="989" spans="1:17" x14ac:dyDescent="0.35">
      <c r="A989" s="320" t="str">
        <f>'Oversigt anlægsaktiv'!A989</f>
        <v>54791</v>
      </c>
      <c r="B989" t="str">
        <f>'Oversigt anlægsaktiv'!B989</f>
        <v>Gaffeltruck</v>
      </c>
      <c r="C989" t="str">
        <f>'Oversigt anlægsaktiv'!C989</f>
        <v>-</v>
      </c>
      <c r="D989" t="str">
        <f>'Oversigt anlægsaktiv'!D989</f>
        <v>Helle Borup</v>
      </c>
      <c r="E989" t="str">
        <f>'Oversigt anlægsaktiv'!E989</f>
        <v>8 ÅR</v>
      </c>
      <c r="F989" t="str">
        <f>'Oversigt anlægsaktiv'!F989</f>
        <v>90400 Teknisk Service</v>
      </c>
      <c r="G989" t="str">
        <f>'Oversigt anlægsaktiv'!G989</f>
        <v>P.L. Brandts Allé 2, 5220 Odense SØ</v>
      </c>
      <c r="H989" t="str">
        <f>'Oversigt anlægsaktiv'!H989</f>
        <v>-</v>
      </c>
      <c r="I989" t="str">
        <f>'Oversigt anlægsaktiv'!I989</f>
        <v>Jungheinrich</v>
      </c>
      <c r="J989" t="str">
        <f>'Oversigt anlægsaktiv'!J989</f>
        <v>ETV 320</v>
      </c>
      <c r="K989" t="str">
        <f>'Oversigt anlægsaktiv'!K989</f>
        <v>97078726  </v>
      </c>
      <c r="L989" s="312">
        <f>'Oversigt anlægsaktiv'!L989</f>
        <v>43585</v>
      </c>
      <c r="M989" s="56">
        <f>'Oversigt anlægsaktiv'!M989</f>
        <v>118900</v>
      </c>
      <c r="N989" s="56">
        <f>'Oversigt anlægsaktiv'!N989</f>
        <v>14862.53</v>
      </c>
      <c r="O989" s="322" t="str">
        <f t="shared" si="45"/>
        <v>54791</v>
      </c>
      <c r="P989" s="322">
        <f t="shared" si="46"/>
        <v>0</v>
      </c>
      <c r="Q989" s="337" t="str">
        <f t="shared" si="47"/>
        <v>8</v>
      </c>
    </row>
    <row r="990" spans="1:17" x14ac:dyDescent="0.35">
      <c r="A990" s="320" t="str">
        <f>'Oversigt anlægsaktiv'!A990</f>
        <v>54792</v>
      </c>
      <c r="B990" t="str">
        <f>'Oversigt anlægsaktiv'!B990</f>
        <v>Tensile Machine Z250 SE</v>
      </c>
      <c r="C990" t="str">
        <f>'Oversigt anlægsaktiv'!C990</f>
        <v>-</v>
      </c>
      <c r="D990" t="str">
        <f>'Oversigt anlægsaktiv'!D990</f>
        <v>Jesper Bergholdt Sørensen</v>
      </c>
      <c r="E990" t="str">
        <f>'Oversigt anlægsaktiv'!E990</f>
        <v>7 ÅR</v>
      </c>
      <c r="F990" t="str">
        <f>'Oversigt anlægsaktiv'!F990</f>
        <v>45004 SDU Mechanical Engineering</v>
      </c>
      <c r="G990" t="str">
        <f>'Oversigt anlægsaktiv'!G990</f>
        <v>Campusvej 55, 5230 Odense M</v>
      </c>
      <c r="H990" t="str">
        <f>'Oversigt anlægsaktiv'!H990</f>
        <v>Ø33-606-1</v>
      </c>
      <c r="I990" t="str">
        <f>'Oversigt anlægsaktiv'!I990</f>
        <v>Zwick Roell</v>
      </c>
      <c r="J990" t="str">
        <f>'Oversigt anlægsaktiv'!J990</f>
        <v>250 kN RetroLine</v>
      </c>
      <c r="K990" t="str">
        <f>'Oversigt anlægsaktiv'!K990</f>
        <v>726836/2019</v>
      </c>
      <c r="L990" s="312">
        <f>'Oversigt anlægsaktiv'!L990</f>
        <v>43601</v>
      </c>
      <c r="M990" s="56">
        <f>'Oversigt anlægsaktiv'!M990</f>
        <v>1993635.6</v>
      </c>
      <c r="N990" s="56">
        <f>'Oversigt anlægsaktiv'!N990</f>
        <v>23733.739999999991</v>
      </c>
      <c r="O990" s="322" t="str">
        <f t="shared" si="45"/>
        <v>54792</v>
      </c>
      <c r="P990" s="322">
        <f t="shared" si="46"/>
        <v>0</v>
      </c>
      <c r="Q990" s="337" t="str">
        <f t="shared" si="47"/>
        <v>7</v>
      </c>
    </row>
    <row r="991" spans="1:17" x14ac:dyDescent="0.35">
      <c r="A991" s="320" t="str">
        <f>'Oversigt anlægsaktiv'!A991</f>
        <v>54793</v>
      </c>
      <c r="B991" t="str">
        <f>'Oversigt anlægsaktiv'!B991</f>
        <v>Mixer for 2 kemiske komponenter, f.eks. Epoxit ressin, lab udstyr</v>
      </c>
      <c r="C991" t="str">
        <f>'Oversigt anlægsaktiv'!C991</f>
        <v>2454154</v>
      </c>
      <c r="D991" t="str">
        <f>'Oversigt anlægsaktiv'!D991</f>
        <v>Yasser Ahmad Hannan</v>
      </c>
      <c r="E991" t="str">
        <f>'Oversigt anlægsaktiv'!E991</f>
        <v>5 ÅR</v>
      </c>
      <c r="F991" t="str">
        <f>'Oversigt anlægsaktiv'!F991</f>
        <v>45004 SDU Mechanical Engineering</v>
      </c>
      <c r="G991" t="str">
        <f>'Oversigt anlægsaktiv'!G991</f>
        <v>Beldringevej 252, 5270 Odense N</v>
      </c>
      <c r="H991" t="str">
        <f>'Oversigt anlægsaktiv'!H991</f>
        <v>Composit lab</v>
      </c>
      <c r="I991" t="str">
        <f>'Oversigt anlægsaktiv'!I991</f>
        <v>StateMix Ltd,</v>
      </c>
      <c r="J991" t="str">
        <f>'Oversigt anlægsaktiv'!J991</f>
        <v>VM 1000</v>
      </c>
      <c r="K991" t="str">
        <f>'Oversigt anlægsaktiv'!K991</f>
        <v>VM 1000M64</v>
      </c>
      <c r="L991" s="312">
        <f>'Oversigt anlægsaktiv'!L991</f>
        <v>43633</v>
      </c>
      <c r="M991" s="56">
        <f>'Oversigt anlægsaktiv'!M991</f>
        <v>130340.52</v>
      </c>
      <c r="N991" s="56">
        <f>'Oversigt anlægsaktiv'!N991</f>
        <v>0</v>
      </c>
      <c r="O991" s="322" t="str">
        <f t="shared" si="45"/>
        <v>54793</v>
      </c>
      <c r="P991" s="322">
        <f t="shared" si="46"/>
        <v>1</v>
      </c>
      <c r="Q991" s="337" t="str">
        <f t="shared" si="47"/>
        <v>5</v>
      </c>
    </row>
    <row r="992" spans="1:17" x14ac:dyDescent="0.35">
      <c r="A992" s="320" t="str">
        <f>'Oversigt anlægsaktiv'!A992</f>
        <v>54796</v>
      </c>
      <c r="B992" t="str">
        <f>'Oversigt anlægsaktiv'!B992</f>
        <v>Automatisk lager løsning</v>
      </c>
      <c r="C992" t="str">
        <f>'Oversigt anlægsaktiv'!C992</f>
        <v>-</v>
      </c>
      <c r="D992" t="str">
        <f>'Oversigt anlægsaktiv'!D992</f>
        <v>Karina T. Therkildsen</v>
      </c>
      <c r="E992" t="str">
        <f>'Oversigt anlægsaktiv'!E992</f>
        <v>5 ÅR</v>
      </c>
      <c r="F992" t="str">
        <f>'Oversigt anlægsaktiv'!F992</f>
        <v>41008 SDU I4.0 LAB</v>
      </c>
      <c r="G992" t="str">
        <f>'Oversigt anlægsaktiv'!G992</f>
        <v>Campusvej 55, 5230 Odense M</v>
      </c>
      <c r="H992" t="str">
        <f>'Oversigt anlægsaktiv'!H992</f>
        <v>Ø21-603-00</v>
      </c>
      <c r="I992" t="str">
        <f>'Oversigt anlægsaktiv'!I992</f>
        <v>EFFIMAT</v>
      </c>
      <c r="J992" t="str">
        <f>'Oversigt anlægsaktiv'!J992</f>
        <v>EM mrk. II -3.450</v>
      </c>
      <c r="K992" t="str">
        <f>'Oversigt anlægsaktiv'!K992</f>
        <v>2018O0947-1 400172</v>
      </c>
      <c r="L992" s="312">
        <f>'Oversigt anlægsaktiv'!L992</f>
        <v>43588</v>
      </c>
      <c r="M992" s="56">
        <f>'Oversigt anlægsaktiv'!M992</f>
        <v>885191</v>
      </c>
      <c r="N992" s="56">
        <f>'Oversigt anlægsaktiv'!N992</f>
        <v>0</v>
      </c>
      <c r="O992" s="322" t="str">
        <f t="shared" si="45"/>
        <v>54796</v>
      </c>
      <c r="P992" s="322">
        <f t="shared" si="46"/>
        <v>0</v>
      </c>
      <c r="Q992" s="337" t="str">
        <f t="shared" si="47"/>
        <v>5</v>
      </c>
    </row>
    <row r="993" spans="1:17" x14ac:dyDescent="0.35">
      <c r="A993" s="320" t="str">
        <f>'Oversigt anlægsaktiv'!A993</f>
        <v>54798</v>
      </c>
      <c r="B993" t="str">
        <f>'Oversigt anlægsaktiv'!B993</f>
        <v>Cryogenic system til måling ved lave temperaturer.</v>
      </c>
      <c r="C993" t="str">
        <f>'Oversigt anlægsaktiv'!C993</f>
        <v>-</v>
      </c>
      <c r="D993" t="str">
        <f>'Oversigt anlægsaktiv'!D993</f>
        <v>Manuel Meyer</v>
      </c>
      <c r="E993" t="str">
        <f>'Oversigt anlægsaktiv'!E993</f>
        <v>10 ÅR</v>
      </c>
      <c r="F993" t="str">
        <f>'Oversigt anlægsaktiv'!F993</f>
        <v>30502 Fysik</v>
      </c>
      <c r="G993" t="str">
        <f>'Oversigt anlægsaktiv'!G993</f>
        <v>Campusvej 55, 5230 Odense M</v>
      </c>
      <c r="H993" t="str">
        <f>'Oversigt anlægsaktiv'!H993</f>
        <v>Ø13-603-0</v>
      </c>
      <c r="I993" t="str">
        <f>'Oversigt anlægsaktiv'!I993</f>
        <v>ICE</v>
      </c>
      <c r="J993" t="str">
        <f>'Oversigt anlægsaktiv'!J993</f>
        <v>-</v>
      </c>
      <c r="K993" t="str">
        <f>'Oversigt anlægsaktiv'!K993</f>
        <v>-</v>
      </c>
      <c r="L993" s="312">
        <f>'Oversigt anlægsaktiv'!L993</f>
        <v>43814</v>
      </c>
      <c r="M993" s="56">
        <f>'Oversigt anlægsaktiv'!M993</f>
        <v>1945500</v>
      </c>
      <c r="N993" s="56">
        <f>'Oversigt anlægsaktiv'!N993</f>
        <v>713350</v>
      </c>
      <c r="O993" s="322" t="str">
        <f t="shared" si="45"/>
        <v>54798</v>
      </c>
      <c r="P993" s="322">
        <f t="shared" si="46"/>
        <v>0</v>
      </c>
      <c r="Q993" s="337" t="str">
        <f t="shared" si="47"/>
        <v>10</v>
      </c>
    </row>
    <row r="994" spans="1:17" x14ac:dyDescent="0.35">
      <c r="A994" s="320" t="str">
        <f>'Oversigt anlægsaktiv'!A994</f>
        <v>54799</v>
      </c>
      <c r="B994" t="str">
        <f>'Oversigt anlægsaktiv'!B994</f>
        <v>Prøveholder til optisk målinger af prøver</v>
      </c>
      <c r="C994" t="str">
        <f>'Oversigt anlægsaktiv'!C994</f>
        <v>54156</v>
      </c>
      <c r="D994" t="str">
        <f>'Oversigt anlægsaktiv'!D994</f>
        <v>Torgom Yezekyan</v>
      </c>
      <c r="E994" t="str">
        <f>'Oversigt anlægsaktiv'!E994</f>
        <v>7 ÅR</v>
      </c>
      <c r="F994" t="str">
        <f>'Oversigt anlægsaktiv'!F994</f>
        <v>44004 SDU Nano Optics</v>
      </c>
      <c r="G994" t="str">
        <f>'Oversigt anlægsaktiv'!G994</f>
        <v>Campusvej 55, 5230 Odense M</v>
      </c>
      <c r="H994" t="str">
        <f>'Oversigt anlægsaktiv'!H994</f>
        <v>Ø26-510-1</v>
      </c>
      <c r="I994" t="str">
        <f>'Oversigt anlægsaktiv'!I994</f>
        <v>Linkam</v>
      </c>
      <c r="J994" t="str">
        <f>'Oversigt anlægsaktiv'!J994</f>
        <v>THMS 350 MV</v>
      </c>
      <c r="K994" t="str">
        <f>'Oversigt anlægsaktiv'!K994</f>
        <v>11068-0092</v>
      </c>
      <c r="L994" s="312">
        <f>'Oversigt anlægsaktiv'!L994</f>
        <v>43525</v>
      </c>
      <c r="M994" s="56">
        <f>'Oversigt anlægsaktiv'!M994</f>
        <v>134329.20000000001</v>
      </c>
      <c r="N994" s="56">
        <f>'Oversigt anlægsaktiv'!N994</f>
        <v>0</v>
      </c>
      <c r="O994" s="322" t="str">
        <f t="shared" si="45"/>
        <v>54799</v>
      </c>
      <c r="P994" s="322">
        <f t="shared" si="46"/>
        <v>1</v>
      </c>
      <c r="Q994" s="337" t="str">
        <f t="shared" si="47"/>
        <v>7</v>
      </c>
    </row>
    <row r="995" spans="1:17" x14ac:dyDescent="0.35">
      <c r="A995" s="320" t="str">
        <f>'Oversigt anlægsaktiv'!A995</f>
        <v>54800</v>
      </c>
      <c r="B995" t="str">
        <f>'Oversigt anlægsaktiv'!B995</f>
        <v>Myograf med dertilhørendesoftware</v>
      </c>
      <c r="C995" t="str">
        <f>'Oversigt anlægsaktiv'!C995</f>
        <v>2121294</v>
      </c>
      <c r="D995" t="str">
        <f>'Oversigt anlægsaktiv'!D995</f>
        <v>Per Svenningsen</v>
      </c>
      <c r="E995" t="str">
        <f>'Oversigt anlægsaktiv'!E995</f>
        <v>5 ÅR</v>
      </c>
      <c r="F995" t="str">
        <f>'Oversigt anlægsaktiv'!F995</f>
        <v>10203 Kardiovaskulær &amp; Renalforskning</v>
      </c>
      <c r="G995" t="str">
        <f>'Oversigt anlægsaktiv'!G995</f>
        <v>Campusvej 55, 5230 Odense M</v>
      </c>
      <c r="H995" t="str">
        <f>'Oversigt anlægsaktiv'!H995</f>
        <v>V17-700a-1</v>
      </c>
      <c r="I995" t="str">
        <f>'Oversigt anlægsaktiv'!I995</f>
        <v>DMT</v>
      </c>
      <c r="J995" t="str">
        <f>'Oversigt anlægsaktiv'!J995</f>
        <v>620M</v>
      </c>
      <c r="K995" t="str">
        <f>'Oversigt anlægsaktiv'!K995</f>
        <v>-</v>
      </c>
      <c r="L995" s="312">
        <f>'Oversigt anlægsaktiv'!L995</f>
        <v>43497</v>
      </c>
      <c r="M995" s="56">
        <f>'Oversigt anlægsaktiv'!M995</f>
        <v>193388</v>
      </c>
      <c r="N995" s="56">
        <f>'Oversigt anlægsaktiv'!N995</f>
        <v>0</v>
      </c>
      <c r="O995" s="322" t="str">
        <f t="shared" si="45"/>
        <v>54800</v>
      </c>
      <c r="P995" s="322">
        <f t="shared" si="46"/>
        <v>1</v>
      </c>
      <c r="Q995" s="337" t="str">
        <f t="shared" si="47"/>
        <v>5</v>
      </c>
    </row>
    <row r="996" spans="1:17" x14ac:dyDescent="0.35">
      <c r="A996" s="320" t="str">
        <f>'Oversigt anlægsaktiv'!A996</f>
        <v>54801</v>
      </c>
      <c r="B996" t="str">
        <f>'Oversigt anlægsaktiv'!B996</f>
        <v>Reol til bure</v>
      </c>
      <c r="C996" t="str">
        <f>'Oversigt anlægsaktiv'!C996</f>
        <v>-</v>
      </c>
      <c r="D996" t="str">
        <f>'Oversigt anlægsaktiv'!D996</f>
        <v>Jesper Stæhr</v>
      </c>
      <c r="E996" t="str">
        <f>'Oversigt anlægsaktiv'!E996</f>
        <v>10 ÅR</v>
      </c>
      <c r="F996" t="str">
        <f>'Oversigt anlægsaktiv'!F996</f>
        <v>19500 Biomedicinsk Laboratorium</v>
      </c>
      <c r="G996" t="str">
        <f>'Oversigt anlægsaktiv'!G996</f>
        <v>Campusvej 55, 5230 Odense M</v>
      </c>
      <c r="H996" t="str">
        <f>'Oversigt anlægsaktiv'!H996</f>
        <v>V14-612c-0</v>
      </c>
      <c r="I996" t="str">
        <f>'Oversigt anlægsaktiv'!I996</f>
        <v>Tecniplast</v>
      </c>
      <c r="J996" t="str">
        <f>'Oversigt anlægsaktiv'!J996</f>
        <v>2GM70</v>
      </c>
      <c r="K996" t="str">
        <f>'Oversigt anlægsaktiv'!K996</f>
        <v>24110</v>
      </c>
      <c r="L996" s="312">
        <f>'Oversigt anlægsaktiv'!L996</f>
        <v>43466</v>
      </c>
      <c r="M996" s="56">
        <f>'Oversigt anlægsaktiv'!M996</f>
        <v>131189.79999999999</v>
      </c>
      <c r="N996" s="56">
        <f>'Oversigt anlægsaktiv'!N996</f>
        <v>36077.169999999976</v>
      </c>
      <c r="O996" s="322" t="str">
        <f t="shared" si="45"/>
        <v>54801</v>
      </c>
      <c r="P996" s="322">
        <f t="shared" si="46"/>
        <v>0</v>
      </c>
      <c r="Q996" s="337" t="str">
        <f t="shared" si="47"/>
        <v>10</v>
      </c>
    </row>
    <row r="997" spans="1:17" x14ac:dyDescent="0.35">
      <c r="A997" s="320" t="str">
        <f>'Oversigt anlægsaktiv'!A997</f>
        <v>54802</v>
      </c>
      <c r="B997" t="str">
        <f>'Oversigt anlægsaktiv'!B997</f>
        <v>Reol til bure</v>
      </c>
      <c r="C997" t="str">
        <f>'Oversigt anlægsaktiv'!C997</f>
        <v>-</v>
      </c>
      <c r="D997" t="str">
        <f>'Oversigt anlægsaktiv'!D997</f>
        <v>Jesper Stæhr</v>
      </c>
      <c r="E997" t="str">
        <f>'Oversigt anlægsaktiv'!E997</f>
        <v>10 ÅR</v>
      </c>
      <c r="F997" t="str">
        <f>'Oversigt anlægsaktiv'!F997</f>
        <v>19500 Biomedicinsk Laboratorium</v>
      </c>
      <c r="G997" t="str">
        <f>'Oversigt anlægsaktiv'!G997</f>
        <v>Campusvej 55, 5230 Odense M</v>
      </c>
      <c r="H997" t="str">
        <f>'Oversigt anlægsaktiv'!H997</f>
        <v>V13-610a-0</v>
      </c>
      <c r="I997" t="str">
        <f>'Oversigt anlægsaktiv'!I997</f>
        <v>techniplast</v>
      </c>
      <c r="J997" t="str">
        <f>'Oversigt anlægsaktiv'!J997</f>
        <v>DGM80</v>
      </c>
      <c r="K997" t="str">
        <f>'Oversigt anlægsaktiv'!K997</f>
        <v>24747</v>
      </c>
      <c r="L997" s="312">
        <f>'Oversigt anlægsaktiv'!L997</f>
        <v>43466</v>
      </c>
      <c r="M997" s="56">
        <f>'Oversigt anlægsaktiv'!M997</f>
        <v>156902.35</v>
      </c>
      <c r="N997" s="56">
        <f>'Oversigt anlægsaktiv'!N997</f>
        <v>43148.170000000013</v>
      </c>
      <c r="O997" s="322" t="str">
        <f t="shared" si="45"/>
        <v>54802</v>
      </c>
      <c r="P997" s="322">
        <f t="shared" si="46"/>
        <v>0</v>
      </c>
      <c r="Q997" s="337" t="str">
        <f t="shared" si="47"/>
        <v>10</v>
      </c>
    </row>
    <row r="998" spans="1:17" x14ac:dyDescent="0.35">
      <c r="A998" s="320" t="str">
        <f>'Oversigt anlægsaktiv'!A998</f>
        <v>54803</v>
      </c>
      <c r="B998" t="str">
        <f>'Oversigt anlægsaktiv'!B998</f>
        <v>PhenoMaster NG (TSE)</v>
      </c>
      <c r="C998" t="str">
        <f>'Oversigt anlægsaktiv'!C998</f>
        <v>-</v>
      </c>
      <c r="D998" t="str">
        <f>'Oversigt anlægsaktiv'!D998</f>
        <v>Ann-Britt Marcher</v>
      </c>
      <c r="E998" t="str">
        <f>'Oversigt anlægsaktiv'!E998</f>
        <v>5 ÅR</v>
      </c>
      <c r="F998" t="str">
        <f>'Oversigt anlægsaktiv'!F998</f>
        <v>31000 Institut for Biokemi og Molekylær Biologi</v>
      </c>
      <c r="G998" t="str">
        <f>'Oversigt anlægsaktiv'!G998</f>
        <v>J.B. Winsløsvej 23, 5000 Odense C</v>
      </c>
      <c r="H998" t="str">
        <f>'Oversigt anlægsaktiv'!H998</f>
        <v>V15-612c-0</v>
      </c>
      <c r="I998" t="str">
        <f>'Oversigt anlægsaktiv'!I998</f>
        <v>TSE Systems</v>
      </c>
      <c r="J998" t="str">
        <f>'Oversigt anlægsaktiv'!J998</f>
        <v>PhenoMaster NG</v>
      </c>
      <c r="K998" t="str">
        <f>'Oversigt anlægsaktiv'!K998</f>
        <v>190319-04</v>
      </c>
      <c r="L998" s="312">
        <f>'Oversigt anlægsaktiv'!L998</f>
        <v>43551</v>
      </c>
      <c r="M998" s="56">
        <f>'Oversigt anlægsaktiv'!M998</f>
        <v>2798677.18</v>
      </c>
      <c r="N998" s="56">
        <f>'Oversigt anlægsaktiv'!N998</f>
        <v>0</v>
      </c>
      <c r="O998" s="322" t="str">
        <f t="shared" si="45"/>
        <v>54803</v>
      </c>
      <c r="P998" s="322">
        <f t="shared" si="46"/>
        <v>0</v>
      </c>
      <c r="Q998" s="337" t="str">
        <f t="shared" si="47"/>
        <v>5</v>
      </c>
    </row>
    <row r="999" spans="1:17" x14ac:dyDescent="0.35">
      <c r="A999" s="320" t="str">
        <f>'Oversigt anlægsaktiv'!A999</f>
        <v>54804</v>
      </c>
      <c r="B999" t="str">
        <f>'Oversigt anlægsaktiv'!B999</f>
        <v>Mask Aligner</v>
      </c>
      <c r="C999" t="str">
        <f>'Oversigt anlægsaktiv'!C999</f>
        <v>-</v>
      </c>
      <c r="D999" t="str">
        <f>'Oversigt anlægsaktiv'!D999</f>
        <v>Arkadiusz Jarosław Goszczak</v>
      </c>
      <c r="E999" t="str">
        <f>'Oversigt anlægsaktiv'!E999</f>
        <v>10 ÅR</v>
      </c>
      <c r="F999" t="str">
        <f>'Oversigt anlægsaktiv'!F999</f>
        <v>44003 SDU Microtechnology</v>
      </c>
      <c r="G999" t="str">
        <f>'Oversigt anlægsaktiv'!G999</f>
        <v>Alsion 2, 6400 Sønderborg</v>
      </c>
      <c r="H999" t="str">
        <f>'Oversigt anlægsaktiv'!H999</f>
        <v>H1-07 Cleanroom</v>
      </c>
      <c r="I999" t="str">
        <f>'Oversigt anlægsaktiv'!I999</f>
        <v>SUSS Micro Tec</v>
      </c>
      <c r="J999" t="str">
        <f>'Oversigt anlægsaktiv'!J999</f>
        <v>MJB4</v>
      </c>
      <c r="K999" t="str">
        <f>'Oversigt anlægsaktiv'!K999</f>
        <v>MJB4-000573</v>
      </c>
      <c r="L999" s="312">
        <f>'Oversigt anlægsaktiv'!L999</f>
        <v>43565</v>
      </c>
      <c r="M999" s="56">
        <f>'Oversigt anlægsaktiv'!M999</f>
        <v>694944.83</v>
      </c>
      <c r="N999" s="56">
        <f>'Oversigt anlægsaktiv'!N999</f>
        <v>208483.39</v>
      </c>
      <c r="O999" s="322" t="str">
        <f t="shared" si="45"/>
        <v>54804</v>
      </c>
      <c r="P999" s="322">
        <f t="shared" si="46"/>
        <v>0</v>
      </c>
      <c r="Q999" s="337" t="str">
        <f t="shared" si="47"/>
        <v>10</v>
      </c>
    </row>
    <row r="1000" spans="1:17" x14ac:dyDescent="0.35">
      <c r="A1000" s="320" t="str">
        <f>'Oversigt anlægsaktiv'!A1000</f>
        <v>54806</v>
      </c>
      <c r="B1000" t="str">
        <f>'Oversigt anlægsaktiv'!B1000</f>
        <v>GC-MS (Pauline)</v>
      </c>
      <c r="C1000" t="str">
        <f>'Oversigt anlægsaktiv'!C1000</f>
        <v>-</v>
      </c>
      <c r="D1000" t="str">
        <f>'Oversigt anlægsaktiv'!D1000</f>
        <v>Tina Ravn Pedersen</v>
      </c>
      <c r="E1000" t="str">
        <f>'Oversigt anlægsaktiv'!E1000</f>
        <v>7 ÅR</v>
      </c>
      <c r="F1000" t="str">
        <f>'Oversigt anlægsaktiv'!F1000</f>
        <v>13900 Retsmedicinsk Institut</v>
      </c>
      <c r="G1000" t="str">
        <f>'Oversigt anlægsaktiv'!G1000</f>
        <v>Campusvej 55, 5230 Odense M</v>
      </c>
      <c r="H1000" t="str">
        <f>'Oversigt anlægsaktiv'!H1000</f>
        <v>V15-909a-0</v>
      </c>
      <c r="I1000" t="str">
        <f>'Oversigt anlægsaktiv'!I1000</f>
        <v>Agilent Technologies</v>
      </c>
      <c r="J1000" t="str">
        <f>'Oversigt anlægsaktiv'!J1000</f>
        <v>G7077B</v>
      </c>
      <c r="K1000" t="str">
        <f>'Oversigt anlægsaktiv'!K1000</f>
        <v>US1915M039</v>
      </c>
      <c r="L1000" s="312">
        <f>'Oversigt anlægsaktiv'!L1000</f>
        <v>43638</v>
      </c>
      <c r="M1000" s="56">
        <f>'Oversigt anlægsaktiv'!M1000</f>
        <v>499894.02</v>
      </c>
      <c r="N1000" s="56">
        <f>'Oversigt anlægsaktiv'!N1000</f>
        <v>11902.239999999991</v>
      </c>
      <c r="O1000" s="322" t="str">
        <f t="shared" si="45"/>
        <v>54806</v>
      </c>
      <c r="P1000" s="322">
        <f t="shared" si="46"/>
        <v>0</v>
      </c>
      <c r="Q1000" s="337" t="str">
        <f t="shared" si="47"/>
        <v>7</v>
      </c>
    </row>
    <row r="1001" spans="1:17" x14ac:dyDescent="0.35">
      <c r="A1001" s="320" t="str">
        <f>'Oversigt anlægsaktiv'!A1001</f>
        <v>54808</v>
      </c>
      <c r="B1001" t="str">
        <f>'Oversigt anlægsaktiv'!B1001</f>
        <v>Scanning probe microscope</v>
      </c>
      <c r="C1001" t="str">
        <f>'Oversigt anlægsaktiv'!C1001</f>
        <v>3474962</v>
      </c>
      <c r="D1001" t="str">
        <f>'Oversigt anlægsaktiv'!D1001</f>
        <v>Luciana Tavares</v>
      </c>
      <c r="E1001" t="str">
        <f>'Oversigt anlægsaktiv'!E1001</f>
        <v>10 ÅR</v>
      </c>
      <c r="F1001" t="str">
        <f>'Oversigt anlægsaktiv'!F1001</f>
        <v>45003 SDU Center for Industriel Elektronik (CIE)</v>
      </c>
      <c r="G1001" t="str">
        <f>'Oversigt anlægsaktiv'!G1001</f>
        <v>Alsion 2, 6400 Sønderborg</v>
      </c>
      <c r="H1001" t="str">
        <f>'Oversigt anlægsaktiv'!H1001</f>
        <v>A2-46</v>
      </c>
      <c r="I1001" t="str">
        <f>'Oversigt anlægsaktiv'!I1001</f>
        <v>Nanonics</v>
      </c>
      <c r="J1001" t="str">
        <f>'Oversigt anlægsaktiv'!J1001</f>
        <v>MultiView 4000</v>
      </c>
      <c r="K1001" t="str">
        <f>'Oversigt anlægsaktiv'!K1001</f>
        <v>9011-8000/0</v>
      </c>
      <c r="L1001" s="312">
        <f>'Oversigt anlægsaktiv'!L1001</f>
        <v>43591</v>
      </c>
      <c r="M1001" s="56">
        <f>'Oversigt anlægsaktiv'!M1001</f>
        <v>1258935.3700000001</v>
      </c>
      <c r="N1001" s="56">
        <f>'Oversigt anlægsaktiv'!N1001</f>
        <v>388171.7300000001</v>
      </c>
      <c r="O1001" s="322" t="str">
        <f t="shared" si="45"/>
        <v>54808</v>
      </c>
      <c r="P1001" s="322">
        <f t="shared" si="46"/>
        <v>1</v>
      </c>
      <c r="Q1001" s="337" t="str">
        <f t="shared" si="47"/>
        <v>10</v>
      </c>
    </row>
    <row r="1002" spans="1:17" x14ac:dyDescent="0.35">
      <c r="A1002" s="320" t="str">
        <f>'Oversigt anlægsaktiv'!A1002</f>
        <v>54809</v>
      </c>
      <c r="B1002" t="str">
        <f>'Oversigt anlægsaktiv'!B1002</f>
        <v>FPLC</v>
      </c>
      <c r="C1002" t="str">
        <f>'Oversigt anlægsaktiv'!C1002</f>
        <v>2151245</v>
      </c>
      <c r="D1002" t="str">
        <f>'Oversigt anlægsaktiv'!D1002</f>
        <v>Jonas Heilskov Graversen</v>
      </c>
      <c r="E1002" t="str">
        <f>'Oversigt anlægsaktiv'!E1002</f>
        <v>5 ÅR</v>
      </c>
      <c r="F1002" t="str">
        <f>'Oversigt anlægsaktiv'!F1002</f>
        <v>10204 Inflammationsforskning</v>
      </c>
      <c r="G1002" t="str">
        <f>'Oversigt anlægsaktiv'!G1002</f>
        <v>Campusvej 55, 5230 Odense M</v>
      </c>
      <c r="H1002" t="str">
        <f>'Oversigt anlægsaktiv'!H1002</f>
        <v>V17-611a-2</v>
      </c>
      <c r="I1002" t="str">
        <f>'Oversigt anlægsaktiv'!I1002</f>
        <v>GE Healthcare Bio-Sciences AB, Sverige</v>
      </c>
      <c r="J1002" t="str">
        <f>'Oversigt anlægsaktiv'!J1002</f>
        <v>Âkta Pure 29018224</v>
      </c>
      <c r="K1002" t="str">
        <f>'Oversigt anlægsaktiv'!K1002</f>
        <v>2453209</v>
      </c>
      <c r="L1002" s="312">
        <f>'Oversigt anlægsaktiv'!L1002</f>
        <v>43494</v>
      </c>
      <c r="M1002" s="56">
        <f>'Oversigt anlægsaktiv'!M1002</f>
        <v>342192.42</v>
      </c>
      <c r="N1002" s="56">
        <f>'Oversigt anlægsaktiv'!N1002</f>
        <v>0</v>
      </c>
      <c r="O1002" s="322" t="str">
        <f t="shared" si="45"/>
        <v>54809</v>
      </c>
      <c r="P1002" s="322">
        <f t="shared" si="46"/>
        <v>1</v>
      </c>
      <c r="Q1002" s="337" t="str">
        <f t="shared" si="47"/>
        <v>5</v>
      </c>
    </row>
    <row r="1003" spans="1:17" x14ac:dyDescent="0.35">
      <c r="A1003" s="320" t="str">
        <f>'Oversigt anlægsaktiv'!A1003</f>
        <v>54810</v>
      </c>
      <c r="B1003" t="str">
        <f>'Oversigt anlægsaktiv'!B1003</f>
        <v>Aktivt udstyr til to krydsfelter i den nye tilbygning til Alsion (CIE)</v>
      </c>
      <c r="C1003" t="str">
        <f>'Oversigt anlægsaktiv'!C1003</f>
        <v>-</v>
      </c>
      <c r="D1003" t="str">
        <f>'Oversigt anlægsaktiv'!D1003</f>
        <v>Jørgen Kristian Minet</v>
      </c>
      <c r="E1003" t="str">
        <f>'Oversigt anlægsaktiv'!E1003</f>
        <v>5 ÅR</v>
      </c>
      <c r="F1003" t="str">
        <f>'Oversigt anlægsaktiv'!F1003</f>
        <v>93003 Operations</v>
      </c>
      <c r="G1003" t="str">
        <f>'Oversigt anlægsaktiv'!G1003</f>
        <v>Alsion 2, 6400 Sønderborg</v>
      </c>
      <c r="H1003" t="str">
        <f>'Oversigt anlægsaktiv'!H1003</f>
        <v>Flere</v>
      </c>
      <c r="I1003" t="str">
        <f>'Oversigt anlægsaktiv'!I1003</f>
        <v>Cisco</v>
      </c>
      <c r="J1003" t="str">
        <f>'Oversigt anlægsaktiv'!J1003</f>
        <v>c9407R-96U-BNDL-E og fler</v>
      </c>
      <c r="K1003" t="str">
        <f>'Oversigt anlægsaktiv'!K1003</f>
        <v>Adskillige</v>
      </c>
      <c r="L1003" s="312">
        <f>'Oversigt anlægsaktiv'!L1003</f>
        <v>43647</v>
      </c>
      <c r="M1003" s="56">
        <f>'Oversigt anlægsaktiv'!M1003</f>
        <v>109630.6</v>
      </c>
      <c r="N1003" s="56">
        <f>'Oversigt anlægsaktiv'!N1003</f>
        <v>0</v>
      </c>
      <c r="O1003" s="322" t="str">
        <f t="shared" si="45"/>
        <v>54810</v>
      </c>
      <c r="P1003" s="322">
        <f t="shared" si="46"/>
        <v>0</v>
      </c>
      <c r="Q1003" s="337" t="str">
        <f t="shared" si="47"/>
        <v>5</v>
      </c>
    </row>
    <row r="1004" spans="1:17" x14ac:dyDescent="0.35">
      <c r="A1004" s="320" t="str">
        <f>'Oversigt anlægsaktiv'!A1004</f>
        <v>54811</v>
      </c>
      <c r="B1004" t="str">
        <f>'Oversigt anlægsaktiv'!B1004</f>
        <v>To nye datacenterswitche til 40G og 100G</v>
      </c>
      <c r="C1004" t="str">
        <f>'Oversigt anlægsaktiv'!C1004</f>
        <v>-</v>
      </c>
      <c r="D1004" t="str">
        <f>'Oversigt anlægsaktiv'!D1004</f>
        <v>Jørgen Kristian Minet</v>
      </c>
      <c r="E1004" t="str">
        <f>'Oversigt anlægsaktiv'!E1004</f>
        <v>5 ÅR</v>
      </c>
      <c r="F1004" t="str">
        <f>'Oversigt anlægsaktiv'!F1004</f>
        <v>93003 Operations</v>
      </c>
      <c r="G1004" t="str">
        <f>'Oversigt anlægsaktiv'!G1004</f>
        <v>Campusvej 55, 5230 Odense M</v>
      </c>
      <c r="H1004" t="str">
        <f>'Oversigt anlægsaktiv'!H1004</f>
        <v>Datacenter</v>
      </c>
      <c r="I1004" t="str">
        <f>'Oversigt anlægsaktiv'!I1004</f>
        <v>Cisco</v>
      </c>
      <c r="J1004" t="str">
        <f>'Oversigt anlægsaktiv'!J1004</f>
        <v>C1-N9K-C93180LC-EX,C1F4PN</v>
      </c>
      <c r="K1004" t="str">
        <f>'Oversigt anlægsaktiv'!K1004</f>
        <v>Adskillige</v>
      </c>
      <c r="L1004" s="312">
        <f>'Oversigt anlægsaktiv'!L1004</f>
        <v>43617</v>
      </c>
      <c r="M1004" s="56">
        <f>'Oversigt anlægsaktiv'!M1004</f>
        <v>205188.56</v>
      </c>
      <c r="N1004" s="56">
        <f>'Oversigt anlægsaktiv'!N1004</f>
        <v>0</v>
      </c>
      <c r="O1004" s="322" t="str">
        <f t="shared" si="45"/>
        <v>54811</v>
      </c>
      <c r="P1004" s="322">
        <f t="shared" si="46"/>
        <v>0</v>
      </c>
      <c r="Q1004" s="337" t="str">
        <f t="shared" si="47"/>
        <v>5</v>
      </c>
    </row>
    <row r="1005" spans="1:17" x14ac:dyDescent="0.35">
      <c r="A1005" s="320" t="str">
        <f>'Oversigt anlægsaktiv'!A1005</f>
        <v>54816</v>
      </c>
      <c r="B1005" t="str">
        <f>'Oversigt anlægsaktiv'!B1005</f>
        <v>Massespektrometer Q-tot</v>
      </c>
      <c r="C1005" t="str">
        <f>'Oversigt anlægsaktiv'!C1005</f>
        <v>4343068</v>
      </c>
      <c r="D1005" t="str">
        <f>'Oversigt anlægsaktiv'!D1005</f>
        <v>Bala K Prabhala</v>
      </c>
      <c r="E1005" t="str">
        <f>'Oversigt anlægsaktiv'!E1005</f>
        <v>5 ÅR</v>
      </c>
      <c r="F1005" t="str">
        <f>'Oversigt anlægsaktiv'!F1005</f>
        <v>30500 Institut for Fysik, Kemi og Farmaci</v>
      </c>
      <c r="G1005" t="str">
        <f>'Oversigt anlægsaktiv'!G1005</f>
        <v>Campusvej 55, 5230 Odense M</v>
      </c>
      <c r="H1005" t="str">
        <f>'Oversigt anlægsaktiv'!H1005</f>
        <v>Ø14-605-0</v>
      </c>
      <c r="I1005" t="str">
        <f>'Oversigt anlægsaktiv'!I1005</f>
        <v>Waters</v>
      </c>
      <c r="J1005" t="str">
        <f>'Oversigt anlægsaktiv'!J1005</f>
        <v>Micromass Q-TOT Premier</v>
      </c>
      <c r="K1005" t="str">
        <f>'Oversigt anlægsaktiv'!K1005</f>
        <v>HAA 058</v>
      </c>
      <c r="L1005" s="312">
        <f>'Oversigt anlægsaktiv'!L1005</f>
        <v>43647</v>
      </c>
      <c r="M1005" s="56">
        <f>'Oversigt anlægsaktiv'!M1005</f>
        <v>229918.37</v>
      </c>
      <c r="N1005" s="56">
        <f>'Oversigt anlægsaktiv'!N1005</f>
        <v>0</v>
      </c>
      <c r="O1005" s="322" t="str">
        <f t="shared" si="45"/>
        <v>54816</v>
      </c>
      <c r="P1005" s="322">
        <f t="shared" si="46"/>
        <v>1</v>
      </c>
      <c r="Q1005" s="337" t="str">
        <f t="shared" si="47"/>
        <v>5</v>
      </c>
    </row>
    <row r="1006" spans="1:17" x14ac:dyDescent="0.35">
      <c r="A1006" s="320" t="str">
        <f>'Oversigt anlægsaktiv'!A1006</f>
        <v>54817</v>
      </c>
      <c r="B1006" t="str">
        <f>'Oversigt anlægsaktiv'!B1006</f>
        <v>Rigiscan system (scanner)</v>
      </c>
      <c r="C1006" t="str">
        <f>'Oversigt anlægsaktiv'!C1006</f>
        <v>2121283</v>
      </c>
      <c r="D1006" t="str">
        <f>'Oversigt anlægsaktiv'!D1006</f>
        <v>Lars Lund</v>
      </c>
      <c r="E1006" t="str">
        <f>'Oversigt anlægsaktiv'!E1006</f>
        <v>5 ÅR</v>
      </c>
      <c r="F1006" t="str">
        <f>'Oversigt anlægsaktiv'!F1006</f>
        <v>10100 Klinisk Institut</v>
      </c>
      <c r="G1006" t="str">
        <f>'Oversigt anlægsaktiv'!G1006</f>
        <v>Campusvej 55, 5230 Odense M</v>
      </c>
      <c r="H1006" t="str">
        <f>'Oversigt anlægsaktiv'!H1006</f>
        <v>OUH afdeling L</v>
      </c>
      <c r="I1006" t="str">
        <f>'Oversigt anlægsaktiv'!I1006</f>
        <v>-</v>
      </c>
      <c r="J1006" t="str">
        <f>'Oversigt anlægsaktiv'!J1006</f>
        <v>-</v>
      </c>
      <c r="K1006" t="str">
        <f>'Oversigt anlægsaktiv'!K1006</f>
        <v>-</v>
      </c>
      <c r="L1006" s="312">
        <f>'Oversigt anlægsaktiv'!L1006</f>
        <v>43739</v>
      </c>
      <c r="M1006" s="56">
        <f>'Oversigt anlægsaktiv'!M1006</f>
        <v>103209.31</v>
      </c>
      <c r="N1006" s="56">
        <f>'Oversigt anlægsaktiv'!N1006</f>
        <v>0</v>
      </c>
      <c r="O1006" s="322" t="str">
        <f t="shared" si="45"/>
        <v>54817</v>
      </c>
      <c r="P1006" s="322">
        <f t="shared" si="46"/>
        <v>1</v>
      </c>
      <c r="Q1006" s="337" t="str">
        <f t="shared" si="47"/>
        <v>5</v>
      </c>
    </row>
    <row r="1007" spans="1:17" x14ac:dyDescent="0.35">
      <c r="A1007" s="320" t="str">
        <f>'Oversigt anlægsaktiv'!A1007</f>
        <v>54818</v>
      </c>
      <c r="B1007" t="str">
        <f>'Oversigt anlægsaktiv'!B1007</f>
        <v>Printer</v>
      </c>
      <c r="C1007" t="str">
        <f>'Oversigt anlægsaktiv'!C1007</f>
        <v>-</v>
      </c>
      <c r="D1007" t="str">
        <f>'Oversigt anlægsaktiv'!D1007</f>
        <v>Ditte Bjerrisgaard</v>
      </c>
      <c r="E1007" t="str">
        <f>'Oversigt anlægsaktiv'!E1007</f>
        <v>7 ÅR</v>
      </c>
      <c r="F1007" t="str">
        <f>'Oversigt anlægsaktiv'!F1007</f>
        <v>91302 Grafisk Center</v>
      </c>
      <c r="G1007" t="str">
        <f>'Oversigt anlægsaktiv'!G1007</f>
        <v>Campusvej 55, 5230 Odense M</v>
      </c>
      <c r="H1007" t="str">
        <f>'Oversigt anlægsaktiv'!H1007</f>
        <v>Grafisk Center -V3-604c-0</v>
      </c>
      <c r="I1007" t="str">
        <f>'Oversigt anlægsaktiv'!I1007</f>
        <v>Heidelberg</v>
      </c>
      <c r="J1007" t="str">
        <f>'Oversigt anlægsaktiv'!J1007</f>
        <v>New Versafire EP og EV</v>
      </c>
      <c r="K1007" t="str">
        <f>'Oversigt anlægsaktiv'!K1007</f>
        <v>C5029F230007, 5029F230011,C889J610</v>
      </c>
      <c r="L1007" s="312">
        <f>'Oversigt anlægsaktiv'!L1007</f>
        <v>43647</v>
      </c>
      <c r="M1007" s="56">
        <f>'Oversigt anlægsaktiv'!M1007</f>
        <v>2555965</v>
      </c>
      <c r="N1007" s="56">
        <f>'Oversigt anlægsaktiv'!N1007</f>
        <v>91284.600000000093</v>
      </c>
      <c r="O1007" s="322" t="str">
        <f t="shared" si="45"/>
        <v>54818</v>
      </c>
      <c r="P1007" s="322">
        <f t="shared" si="46"/>
        <v>0</v>
      </c>
      <c r="Q1007" s="337" t="str">
        <f t="shared" si="47"/>
        <v>7</v>
      </c>
    </row>
    <row r="1008" spans="1:17" x14ac:dyDescent="0.35">
      <c r="A1008" s="320" t="str">
        <f>'Oversigt anlægsaktiv'!A1008</f>
        <v>54819</v>
      </c>
      <c r="B1008" t="str">
        <f>'Oversigt anlægsaktiv'!B1008</f>
        <v>VW Caddy - 7 personers  Vogn 3</v>
      </c>
      <c r="C1008" t="str">
        <f>'Oversigt anlægsaktiv'!C1008</f>
        <v>-</v>
      </c>
      <c r="D1008" t="str">
        <f>'Oversigt anlægsaktiv'!D1008</f>
        <v>Niels Christian With Møller</v>
      </c>
      <c r="E1008" t="str">
        <f>'Oversigt anlægsaktiv'!E1008</f>
        <v>5 ÅR</v>
      </c>
      <c r="F1008" t="str">
        <f>'Oversigt anlægsaktiv'!F1008</f>
        <v>30600 Biologisk Institut</v>
      </c>
      <c r="G1008" t="str">
        <f>'Oversigt anlægsaktiv'!G1008</f>
        <v>Campusvej 55, 5230 Odense M</v>
      </c>
      <c r="H1008" t="str">
        <f>'Oversigt anlægsaktiv'!H1008</f>
        <v>Parkeringsplads</v>
      </c>
      <c r="I1008" t="str">
        <f>'Oversigt anlægsaktiv'!I1008</f>
        <v>VW</v>
      </c>
      <c r="J1008" t="str">
        <f>'Oversigt anlægsaktiv'!J1008</f>
        <v>WV2ZZZ2KZKX121805</v>
      </c>
      <c r="K1008" t="str">
        <f>'Oversigt anlægsaktiv'!K1008</f>
        <v>0080013 / 11051644 - CK62015</v>
      </c>
      <c r="L1008" s="312">
        <f>'Oversigt anlægsaktiv'!L1008</f>
        <v>43636</v>
      </c>
      <c r="M1008" s="56">
        <f>'Oversigt anlægsaktiv'!M1008</f>
        <v>145337</v>
      </c>
      <c r="N1008" s="56">
        <f>'Oversigt anlægsaktiv'!N1008</f>
        <v>0</v>
      </c>
      <c r="O1008" s="322" t="str">
        <f t="shared" si="45"/>
        <v>54819</v>
      </c>
      <c r="P1008" s="322">
        <f t="shared" si="46"/>
        <v>0</v>
      </c>
      <c r="Q1008" s="337" t="str">
        <f t="shared" si="47"/>
        <v>5</v>
      </c>
    </row>
    <row r="1009" spans="1:17" x14ac:dyDescent="0.35">
      <c r="A1009" s="320" t="str">
        <f>'Oversigt anlægsaktiv'!A1009</f>
        <v>54820</v>
      </c>
      <c r="B1009" t="str">
        <f>'Oversigt anlægsaktiv'!B1009</f>
        <v>Transportbånd med magnet slæder</v>
      </c>
      <c r="C1009" t="str">
        <f>'Oversigt anlægsaktiv'!C1009</f>
        <v>-</v>
      </c>
      <c r="D1009" t="str">
        <f>'Oversigt anlægsaktiv'!D1009</f>
        <v>Karina T. Therkildsen</v>
      </c>
      <c r="E1009" t="str">
        <f>'Oversigt anlægsaktiv'!E1009</f>
        <v>5 ÅR</v>
      </c>
      <c r="F1009" t="str">
        <f>'Oversigt anlægsaktiv'!F1009</f>
        <v>41008 SDU I4.0 LAB</v>
      </c>
      <c r="G1009" t="str">
        <f>'Oversigt anlægsaktiv'!G1009</f>
        <v>Campusvej 55, 5230 Odense M</v>
      </c>
      <c r="H1009" t="str">
        <f>'Oversigt anlægsaktiv'!H1009</f>
        <v>SDU Fjernlager</v>
      </c>
      <c r="I1009" t="str">
        <f>'Oversigt anlægsaktiv'!I1009</f>
        <v>B&amp;R Industrial Automation A/S</v>
      </c>
      <c r="J1009" t="str">
        <f>'Oversigt anlægsaktiv'!J1009</f>
        <v>ACOPOStrak</v>
      </c>
      <c r="K1009" t="str">
        <f>'Oversigt anlægsaktiv'!K1009</f>
        <v>Ukendt</v>
      </c>
      <c r="L1009" s="312">
        <f>'Oversigt anlægsaktiv'!L1009</f>
        <v>43739</v>
      </c>
      <c r="M1009" s="56">
        <f>'Oversigt anlægsaktiv'!M1009</f>
        <v>1998033.97</v>
      </c>
      <c r="N1009" s="56">
        <f>'Oversigt anlægsaktiv'!N1009</f>
        <v>0</v>
      </c>
      <c r="O1009" s="322" t="str">
        <f t="shared" si="45"/>
        <v>54820</v>
      </c>
      <c r="P1009" s="322">
        <f t="shared" si="46"/>
        <v>0</v>
      </c>
      <c r="Q1009" s="337" t="str">
        <f t="shared" si="47"/>
        <v>5</v>
      </c>
    </row>
    <row r="1010" spans="1:17" x14ac:dyDescent="0.35">
      <c r="A1010" s="320" t="str">
        <f>'Oversigt anlægsaktiv'!A1010</f>
        <v>54821</v>
      </c>
      <c r="B1010" t="str">
        <f>'Oversigt anlægsaktiv'!B1010</f>
        <v>Immunhistokemisk farvemaskine</v>
      </c>
      <c r="C1010" t="str">
        <f>'Oversigt anlægsaktiv'!C1010</f>
        <v>-</v>
      </c>
      <c r="D1010" t="str">
        <f>'Oversigt anlægsaktiv'!D1010</f>
        <v>Tanja Dreehsen Højgaard</v>
      </c>
      <c r="E1010" t="str">
        <f>'Oversigt anlægsaktiv'!E1010</f>
        <v>10 ÅR</v>
      </c>
      <c r="F1010" t="str">
        <f>'Oversigt anlægsaktiv'!F1010</f>
        <v>13900 Retsmedicinsk Institut</v>
      </c>
      <c r="G1010" t="str">
        <f>'Oversigt anlægsaktiv'!G1010</f>
        <v>Campusvej 55, 5230 Odense M</v>
      </c>
      <c r="H1010" t="str">
        <f>'Oversigt anlægsaktiv'!H1010</f>
        <v>V17-912b-0</v>
      </c>
      <c r="I1010" t="str">
        <f>'Oversigt anlægsaktiv'!I1010</f>
        <v>Agilent/DAKO</v>
      </c>
      <c r="J1010" t="str">
        <f>'Oversigt anlægsaktiv'!J1010</f>
        <v>Autostainer Link 48</v>
      </c>
      <c r="K1010" t="str">
        <f>'Oversigt anlægsaktiv'!K1010</f>
        <v>AS5281D1708</v>
      </c>
      <c r="L1010" s="312">
        <f>'Oversigt anlægsaktiv'!L1010</f>
        <v>43641</v>
      </c>
      <c r="M1010" s="56">
        <f>'Oversigt anlægsaktiv'!M1010</f>
        <v>499942.39</v>
      </c>
      <c r="N1010" s="56">
        <f>'Oversigt anlægsaktiv'!N1010</f>
        <v>158315.09</v>
      </c>
      <c r="O1010" s="322" t="str">
        <f t="shared" si="45"/>
        <v>54821</v>
      </c>
      <c r="P1010" s="322">
        <f t="shared" si="46"/>
        <v>0</v>
      </c>
      <c r="Q1010" s="337" t="str">
        <f t="shared" si="47"/>
        <v>10</v>
      </c>
    </row>
    <row r="1011" spans="1:17" x14ac:dyDescent="0.35">
      <c r="A1011" s="320" t="str">
        <f>'Oversigt anlægsaktiv'!A1011</f>
        <v>54822</v>
      </c>
      <c r="B1011" t="str">
        <f>'Oversigt anlægsaktiv'!B1011</f>
        <v>Speciel bygget med med lift og sædder der kan flyttes rundt i bilen</v>
      </c>
      <c r="C1011" t="str">
        <f>'Oversigt anlægsaktiv'!C1011</f>
        <v>-</v>
      </c>
      <c r="D1011" t="str">
        <f>'Oversigt anlægsaktiv'!D1011</f>
        <v>Richard Beck</v>
      </c>
      <c r="E1011" t="str">
        <f>'Oversigt anlægsaktiv'!E1011</f>
        <v>5 ÅR</v>
      </c>
      <c r="F1011" t="str">
        <f>'Oversigt anlægsaktiv'!F1011</f>
        <v>49001 TEK Dekanatsekretariat</v>
      </c>
      <c r="G1011" t="str">
        <f>'Oversigt anlægsaktiv'!G1011</f>
        <v>Beldringevej 252, 5270 Odense N</v>
      </c>
      <c r="H1011" t="str">
        <f>'Oversigt anlægsaktiv'!H1011</f>
        <v>B1-13-00</v>
      </c>
      <c r="I1011" t="str">
        <f>'Oversigt anlægsaktiv'!I1011</f>
        <v>Ford</v>
      </c>
      <c r="J1011" t="str">
        <f>'Oversigt anlægsaktiv'!J1011</f>
        <v>Ford Transit 2,0 TDCi (13</v>
      </c>
      <c r="K1011" t="str">
        <f>'Oversigt anlægsaktiv'!K1011</f>
        <v>Regnr. CJ55225</v>
      </c>
      <c r="L1011" s="312">
        <f>'Oversigt anlægsaktiv'!L1011</f>
        <v>43634</v>
      </c>
      <c r="M1011" s="56">
        <f>'Oversigt anlægsaktiv'!M1011</f>
        <v>367555</v>
      </c>
      <c r="N1011" s="56">
        <f>'Oversigt anlægsaktiv'!N1011</f>
        <v>0</v>
      </c>
      <c r="O1011" s="322" t="str">
        <f t="shared" si="45"/>
        <v>54822</v>
      </c>
      <c r="P1011" s="322">
        <f t="shared" si="46"/>
        <v>0</v>
      </c>
      <c r="Q1011" s="337" t="str">
        <f t="shared" si="47"/>
        <v>5</v>
      </c>
    </row>
    <row r="1012" spans="1:17" x14ac:dyDescent="0.35">
      <c r="A1012" s="320" t="str">
        <f>'Oversigt anlægsaktiv'!A1012</f>
        <v>54823</v>
      </c>
      <c r="B1012" t="str">
        <f>'Oversigt anlægsaktiv'!B1012</f>
        <v>Kropsbåret motion capturing system</v>
      </c>
      <c r="C1012" t="str">
        <f>'Oversigt anlægsaktiv'!C1012</f>
        <v>-</v>
      </c>
      <c r="D1012" t="str">
        <f>'Oversigt anlægsaktiv'!D1012</f>
        <v>Karina T. Therkildsen</v>
      </c>
      <c r="E1012" t="str">
        <f>'Oversigt anlægsaktiv'!E1012</f>
        <v>5 ÅR</v>
      </c>
      <c r="F1012" t="str">
        <f>'Oversigt anlægsaktiv'!F1012</f>
        <v>41008 SDU I4.0 LAB</v>
      </c>
      <c r="G1012" t="str">
        <f>'Oversigt anlægsaktiv'!G1012</f>
        <v>Campusvej 55, 5230 Odense M</v>
      </c>
      <c r="H1012" t="str">
        <f>'Oversigt anlægsaktiv'!H1012</f>
        <v>Ø21-603</v>
      </c>
      <c r="I1012" t="str">
        <f>'Oversigt anlægsaktiv'!I1012</f>
        <v>Xsens Technologies B.V.</v>
      </c>
      <c r="J1012" t="str">
        <f>'Oversigt anlægsaktiv'!J1012</f>
        <v>MVN-LINK</v>
      </c>
      <c r="K1012" t="str">
        <f>'Oversigt anlægsaktiv'!K1012</f>
        <v>9001941</v>
      </c>
      <c r="L1012" s="312">
        <f>'Oversigt anlægsaktiv'!L1012</f>
        <v>43669</v>
      </c>
      <c r="M1012" s="56">
        <f>'Oversigt anlægsaktiv'!M1012</f>
        <v>258127.51</v>
      </c>
      <c r="N1012" s="56">
        <f>'Oversigt anlægsaktiv'!N1012</f>
        <v>0</v>
      </c>
      <c r="O1012" s="322" t="str">
        <f t="shared" si="45"/>
        <v>54823</v>
      </c>
      <c r="P1012" s="322">
        <f t="shared" si="46"/>
        <v>0</v>
      </c>
      <c r="Q1012" s="337" t="str">
        <f t="shared" si="47"/>
        <v>5</v>
      </c>
    </row>
    <row r="1013" spans="1:17" x14ac:dyDescent="0.35">
      <c r="A1013" s="320" t="str">
        <f>'Oversigt anlægsaktiv'!A1013</f>
        <v>54824</v>
      </c>
      <c r="B1013" t="str">
        <f>'Oversigt anlægsaktiv'!B1013</f>
        <v>Klimaskab</v>
      </c>
      <c r="C1013" t="str">
        <f>'Oversigt anlægsaktiv'!C1013</f>
        <v>3474962</v>
      </c>
      <c r="D1013" t="str">
        <f>'Oversigt anlægsaktiv'!D1013</f>
        <v>Henrik Andersen</v>
      </c>
      <c r="E1013" t="str">
        <f>'Oversigt anlægsaktiv'!E1013</f>
        <v>7 ÅR</v>
      </c>
      <c r="F1013" t="str">
        <f>'Oversigt anlægsaktiv'!F1013</f>
        <v>45003 SDU Center for Industriel Elektronik (CIE)</v>
      </c>
      <c r="G1013" t="str">
        <f>'Oversigt anlægsaktiv'!G1013</f>
        <v>Alsion 2, 6400 Sønderborg</v>
      </c>
      <c r="H1013" t="str">
        <f>'Oversigt anlægsaktiv'!H1013</f>
        <v>CIE 0:06</v>
      </c>
      <c r="I1013" t="str">
        <f>'Oversigt anlægsaktiv'!I1013</f>
        <v>WeissTechnik</v>
      </c>
      <c r="J1013" t="str">
        <f>'Oversigt anlægsaktiv'!J1013</f>
        <v>ClimeEvent C/60</v>
      </c>
      <c r="K1013" t="str">
        <f>'Oversigt anlægsaktiv'!K1013</f>
        <v>-</v>
      </c>
      <c r="L1013" s="312">
        <f>'Oversigt anlægsaktiv'!L1013</f>
        <v>43779</v>
      </c>
      <c r="M1013" s="56">
        <f>'Oversigt anlægsaktiv'!M1013</f>
        <v>531817.5</v>
      </c>
      <c r="N1013" s="56">
        <f>'Oversigt anlægsaktiv'!N1013</f>
        <v>44318.179999999993</v>
      </c>
      <c r="O1013" s="322" t="str">
        <f t="shared" si="45"/>
        <v>54824</v>
      </c>
      <c r="P1013" s="322">
        <f t="shared" si="46"/>
        <v>1</v>
      </c>
      <c r="Q1013" s="337" t="str">
        <f t="shared" si="47"/>
        <v>7</v>
      </c>
    </row>
    <row r="1014" spans="1:17" x14ac:dyDescent="0.35">
      <c r="A1014" s="320" t="str">
        <f>'Oversigt anlægsaktiv'!A1014</f>
        <v>54826</v>
      </c>
      <c r="B1014" t="str">
        <f>'Oversigt anlægsaktiv'!B1014</f>
        <v>LISST-200X laser particle analyser</v>
      </c>
      <c r="C1014" t="str">
        <f>'Oversigt anlægsaktiv'!C1014</f>
        <v>-</v>
      </c>
      <c r="D1014" t="str">
        <f>'Oversigt anlægsaktiv'!D1014</f>
        <v>Anni Glud</v>
      </c>
      <c r="E1014" t="str">
        <f>'Oversigt anlægsaktiv'!E1014</f>
        <v>5 ÅR</v>
      </c>
      <c r="F1014" t="str">
        <f>'Oversigt anlægsaktiv'!F1014</f>
        <v>30602 Nordcee</v>
      </c>
      <c r="G1014" t="str">
        <f>'Oversigt anlægsaktiv'!G1014</f>
        <v>Campusvej 55, 5230 Odense M</v>
      </c>
      <c r="H1014" t="str">
        <f>'Oversigt anlægsaktiv'!H1014</f>
        <v>V12-408-0</v>
      </c>
      <c r="I1014" t="str">
        <f>'Oversigt anlægsaktiv'!I1014</f>
        <v>Sequoia Scientific/MacArtney</v>
      </c>
      <c r="J1014" t="str">
        <f>'Oversigt anlægsaktiv'!J1014</f>
        <v>LISST 200X</v>
      </c>
      <c r="K1014" t="str">
        <f>'Oversigt anlægsaktiv'!K1014</f>
        <v>Sn2112</v>
      </c>
      <c r="L1014" s="312">
        <f>'Oversigt anlægsaktiv'!L1014</f>
        <v>43709</v>
      </c>
      <c r="M1014" s="56">
        <f>'Oversigt anlægsaktiv'!M1014</f>
        <v>298456</v>
      </c>
      <c r="N1014" s="56">
        <f>'Oversigt anlægsaktiv'!N1014</f>
        <v>0</v>
      </c>
      <c r="O1014" s="322" t="str">
        <f t="shared" si="45"/>
        <v>54826</v>
      </c>
      <c r="P1014" s="322">
        <f t="shared" si="46"/>
        <v>0</v>
      </c>
      <c r="Q1014" s="337" t="str">
        <f t="shared" si="47"/>
        <v>5</v>
      </c>
    </row>
    <row r="1015" spans="1:17" x14ac:dyDescent="0.35">
      <c r="A1015" s="320" t="str">
        <f>'Oversigt anlægsaktiv'!A1015</f>
        <v>54827</v>
      </c>
      <c r="B1015" t="str">
        <f>'Oversigt anlægsaktiv'!B1015</f>
        <v>Plate Reader</v>
      </c>
      <c r="C1015" t="str">
        <f>'Oversigt anlægsaktiv'!C1015</f>
        <v>-</v>
      </c>
      <c r="D1015" t="str">
        <f>'Oversigt anlægsaktiv'!D1015</f>
        <v>Ronni Nielsen</v>
      </c>
      <c r="E1015" t="str">
        <f>'Oversigt anlægsaktiv'!E1015</f>
        <v>7 ÅR</v>
      </c>
      <c r="F1015" t="str">
        <f>'Oversigt anlægsaktiv'!F1015</f>
        <v>31000 Institut for Biokemi og Molekylær Biologi</v>
      </c>
      <c r="G1015" t="str">
        <f>'Oversigt anlægsaktiv'!G1015</f>
        <v>Campusvej 55, 5230 Odense M</v>
      </c>
      <c r="H1015" t="str">
        <f>'Oversigt anlægsaktiv'!H1015</f>
        <v>SM: V18-404-2</v>
      </c>
      <c r="I1015" t="str">
        <f>'Oversigt anlægsaktiv'!I1015</f>
        <v>BMG LABTECH</v>
      </c>
      <c r="J1015" t="str">
        <f>'Oversigt anlægsaktiv'!J1015</f>
        <v>-</v>
      </c>
      <c r="K1015" t="str">
        <f>'Oversigt anlægsaktiv'!K1015</f>
        <v>430-1207</v>
      </c>
      <c r="L1015" s="312">
        <f>'Oversigt anlægsaktiv'!L1015</f>
        <v>43709</v>
      </c>
      <c r="M1015" s="56">
        <f>'Oversigt anlægsaktiv'!M1015</f>
        <v>249000</v>
      </c>
      <c r="N1015" s="56">
        <f>'Oversigt anlægsaktiv'!N1015</f>
        <v>14821.41</v>
      </c>
      <c r="O1015" s="322" t="str">
        <f t="shared" si="45"/>
        <v>54827</v>
      </c>
      <c r="P1015" s="322">
        <f t="shared" si="46"/>
        <v>0</v>
      </c>
      <c r="Q1015" s="337" t="str">
        <f t="shared" si="47"/>
        <v>7</v>
      </c>
    </row>
    <row r="1016" spans="1:17" x14ac:dyDescent="0.35">
      <c r="A1016" s="320" t="str">
        <f>'Oversigt anlægsaktiv'!A1016</f>
        <v>54829</v>
      </c>
      <c r="B1016" t="str">
        <f>'Oversigt anlægsaktiv'!B1016</f>
        <v>HPLC</v>
      </c>
      <c r="C1016" t="str">
        <f>'Oversigt anlægsaktiv'!C1016</f>
        <v>13761+53255+23649</v>
      </c>
      <c r="D1016" t="str">
        <f>'Oversigt anlægsaktiv'!D1016</f>
        <v>Nils Joakim K. Færgeman</v>
      </c>
      <c r="E1016" t="str">
        <f>'Oversigt anlægsaktiv'!E1016</f>
        <v>7 ÅR</v>
      </c>
      <c r="F1016" t="str">
        <f>'Oversigt anlægsaktiv'!F1016</f>
        <v>31000 Institut for Biokemi og Molekylær Biologi</v>
      </c>
      <c r="G1016" t="str">
        <f>'Oversigt anlægsaktiv'!G1016</f>
        <v>Campusvej 55, 5230 Odense M</v>
      </c>
      <c r="H1016" t="str">
        <f>'Oversigt anlægsaktiv'!H1016</f>
        <v>V8-510a-1</v>
      </c>
      <c r="I1016" t="str">
        <f>'Oversigt anlægsaktiv'!I1016</f>
        <v>Thermo</v>
      </c>
      <c r="J1016" t="str">
        <f>'Oversigt anlægsaktiv'!J1016</f>
        <v>VANQUISH HORIZON BINARY</v>
      </c>
      <c r="K1016" t="str">
        <f>'Oversigt anlægsaktiv'!K1016</f>
        <v>H:8301554,HT:8306624,H:8306646,H:65</v>
      </c>
      <c r="L1016" s="312">
        <f>'Oversigt anlægsaktiv'!L1016</f>
        <v>43678</v>
      </c>
      <c r="M1016" s="56">
        <f>'Oversigt anlægsaktiv'!M1016</f>
        <v>346647</v>
      </c>
      <c r="N1016" s="56">
        <f>'Oversigt anlægsaktiv'!N1016</f>
        <v>16507</v>
      </c>
      <c r="O1016" s="322" t="str">
        <f t="shared" si="45"/>
        <v>54829</v>
      </c>
      <c r="P1016" s="322">
        <f t="shared" si="46"/>
        <v>1</v>
      </c>
      <c r="Q1016" s="337" t="str">
        <f t="shared" si="47"/>
        <v>7</v>
      </c>
    </row>
    <row r="1017" spans="1:17" x14ac:dyDescent="0.35">
      <c r="A1017" s="320" t="str">
        <f>'Oversigt anlægsaktiv'!A1017</f>
        <v>54830</v>
      </c>
      <c r="B1017" t="str">
        <f>'Oversigt anlægsaktiv'!B1017</f>
        <v>ThermalAir Temperature Test System</v>
      </c>
      <c r="C1017" t="str">
        <f>'Oversigt anlægsaktiv'!C1017</f>
        <v>3474962</v>
      </c>
      <c r="D1017" t="str">
        <f>'Oversigt anlægsaktiv'!D1017</f>
        <v>Kurt Godiksen</v>
      </c>
      <c r="E1017" t="str">
        <f>'Oversigt anlægsaktiv'!E1017</f>
        <v>7 ÅR</v>
      </c>
      <c r="F1017" t="str">
        <f>'Oversigt anlægsaktiv'!F1017</f>
        <v>45003 SDU Center for Industriel Elektronik (CIE)</v>
      </c>
      <c r="G1017" t="str">
        <f>'Oversigt anlægsaktiv'!G1017</f>
        <v>Alsion 2, 6400 Sønderborg</v>
      </c>
      <c r="H1017" t="str">
        <f>'Oversigt anlægsaktiv'!H1017</f>
        <v>CIE 4-06</v>
      </c>
      <c r="I1017" t="str">
        <f>'Oversigt anlægsaktiv'!I1017</f>
        <v>MPI Thermal</v>
      </c>
      <c r="J1017" t="str">
        <f>'Oversigt anlægsaktiv'!J1017</f>
        <v>MPI TA-5000A /E</v>
      </c>
      <c r="K1017" t="str">
        <f>'Oversigt anlægsaktiv'!K1017</f>
        <v>TA5KA11-1803059</v>
      </c>
      <c r="L1017" s="312">
        <f>'Oversigt anlægsaktiv'!L1017</f>
        <v>43647</v>
      </c>
      <c r="M1017" s="56">
        <f>'Oversigt anlægsaktiv'!M1017</f>
        <v>295521.57</v>
      </c>
      <c r="N1017" s="56">
        <f>'Oversigt anlægsaktiv'!N1017</f>
        <v>10554.45000000001</v>
      </c>
      <c r="O1017" s="322" t="str">
        <f t="shared" si="45"/>
        <v>54830</v>
      </c>
      <c r="P1017" s="322">
        <f t="shared" si="46"/>
        <v>1</v>
      </c>
      <c r="Q1017" s="337" t="str">
        <f t="shared" si="47"/>
        <v>7</v>
      </c>
    </row>
    <row r="1018" spans="1:17" x14ac:dyDescent="0.35">
      <c r="A1018" s="320" t="str">
        <f>'Oversigt anlægsaktiv'!A1018</f>
        <v>54831</v>
      </c>
      <c r="B1018" t="str">
        <f>'Oversigt anlægsaktiv'!B1018</f>
        <v>nanoparticle synthesis</v>
      </c>
      <c r="C1018" t="str">
        <f>'Oversigt anlægsaktiv'!C1018</f>
        <v>74213</v>
      </c>
      <c r="D1018" t="str">
        <f>'Oversigt anlægsaktiv'!D1018</f>
        <v>Shuang Ma Andersen</v>
      </c>
      <c r="E1018" t="str">
        <f>'Oversigt anlægsaktiv'!E1018</f>
        <v>7 ÅR</v>
      </c>
      <c r="F1018" t="str">
        <f>'Oversigt anlægsaktiv'!F1018</f>
        <v>42002 SDU Chemical Engineering</v>
      </c>
      <c r="G1018" t="str">
        <f>'Oversigt anlægsaktiv'!G1018</f>
        <v>Campusvej 55, 5230 Odense M</v>
      </c>
      <c r="H1018" t="str">
        <f>'Oversigt anlægsaktiv'!H1018</f>
        <v>Ø33-509-1</v>
      </c>
      <c r="I1018" t="str">
        <f>'Oversigt anlægsaktiv'!I1018</f>
        <v>VWR International A/S</v>
      </c>
      <c r="J1018" t="str">
        <f>'Oversigt anlægsaktiv'!J1018</f>
        <v>Discovery SP</v>
      </c>
      <c r="K1018" t="str">
        <f>'Oversigt anlægsaktiv'!K1018</f>
        <v>n.a.</v>
      </c>
      <c r="L1018" s="312">
        <f>'Oversigt anlægsaktiv'!L1018</f>
        <v>43631</v>
      </c>
      <c r="M1018" s="56">
        <f>'Oversigt anlægsaktiv'!M1018</f>
        <v>156321.09</v>
      </c>
      <c r="N1018" s="56">
        <f>'Oversigt anlægsaktiv'!N1018</f>
        <v>3721.8800000000051</v>
      </c>
      <c r="O1018" s="322" t="str">
        <f t="shared" si="45"/>
        <v>54831</v>
      </c>
      <c r="P1018" s="322">
        <f t="shared" si="46"/>
        <v>1</v>
      </c>
      <c r="Q1018" s="337" t="str">
        <f t="shared" si="47"/>
        <v>7</v>
      </c>
    </row>
    <row r="1019" spans="1:17" x14ac:dyDescent="0.35">
      <c r="A1019" s="320" t="str">
        <f>'Oversigt anlægsaktiv'!A1019</f>
        <v>54832</v>
      </c>
      <c r="B1019" t="str">
        <f>'Oversigt anlægsaktiv'!B1019</f>
        <v>Trækstyrkemåler</v>
      </c>
      <c r="C1019" t="str">
        <f>'Oversigt anlægsaktiv'!C1019</f>
        <v>74985</v>
      </c>
      <c r="D1019" t="str">
        <f>'Oversigt anlægsaktiv'!D1019</f>
        <v>Jakob Kjelstrup-Hansen</v>
      </c>
      <c r="E1019" t="str">
        <f>'Oversigt anlægsaktiv'!E1019</f>
        <v>7 ÅR</v>
      </c>
      <c r="F1019" t="str">
        <f>'Oversigt anlægsaktiv'!F1019</f>
        <v>44002 SDU NanoSyd</v>
      </c>
      <c r="G1019" t="str">
        <f>'Oversigt anlægsaktiv'!G1019</f>
        <v>Alsion 2, 6400 Sønderborg</v>
      </c>
      <c r="H1019" t="str">
        <f>'Oversigt anlægsaktiv'!H1019</f>
        <v>A3-07</v>
      </c>
      <c r="I1019" t="str">
        <f>'Oversigt anlægsaktiv'!I1019</f>
        <v>Deben UK</v>
      </c>
      <c r="J1019" t="str">
        <f>'Oversigt anlægsaktiv'!J1019</f>
        <v>MT200</v>
      </c>
      <c r="K1019" t="str">
        <f>'Oversigt anlægsaktiv'!K1019</f>
        <v>-</v>
      </c>
      <c r="L1019" s="312">
        <f>'Oversigt anlægsaktiv'!L1019</f>
        <v>43709</v>
      </c>
      <c r="M1019" s="56">
        <f>'Oversigt anlægsaktiv'!M1019</f>
        <v>115965.7</v>
      </c>
      <c r="N1019" s="56">
        <f>'Oversigt anlægsaktiv'!N1019</f>
        <v>6902.8300000000017</v>
      </c>
      <c r="O1019" s="322" t="str">
        <f t="shared" si="45"/>
        <v>54832</v>
      </c>
      <c r="P1019" s="322">
        <f t="shared" si="46"/>
        <v>1</v>
      </c>
      <c r="Q1019" s="337" t="str">
        <f t="shared" si="47"/>
        <v>7</v>
      </c>
    </row>
    <row r="1020" spans="1:17" x14ac:dyDescent="0.35">
      <c r="A1020" s="320" t="str">
        <f>'Oversigt anlægsaktiv'!A1020</f>
        <v>54833</v>
      </c>
      <c r="B1020" t="str">
        <f>'Oversigt anlægsaktiv'!B1020</f>
        <v>Drejebænk</v>
      </c>
      <c r="C1020" t="str">
        <f>'Oversigt anlægsaktiv'!C1020</f>
        <v>3474963</v>
      </c>
      <c r="D1020" t="str">
        <f>'Oversigt anlægsaktiv'!D1020</f>
        <v>Jan Bujakiewicz Tiettje</v>
      </c>
      <c r="E1020" t="str">
        <f>'Oversigt anlægsaktiv'!E1020</f>
        <v>10 ÅR</v>
      </c>
      <c r="F1020" t="str">
        <f>'Oversigt anlægsaktiv'!F1020</f>
        <v>45003 SDU Center for Industriel Elektronik (CIE)</v>
      </c>
      <c r="G1020" t="str">
        <f>'Oversigt anlægsaktiv'!G1020</f>
        <v>Alsion 2, 6400 Sønderborg</v>
      </c>
      <c r="H1020" t="str">
        <f>'Oversigt anlægsaktiv'!H1020</f>
        <v>A0-07 Mekanisk værksted</v>
      </c>
      <c r="I1020" t="str">
        <f>'Oversigt anlægsaktiv'!I1020</f>
        <v>Weiler</v>
      </c>
      <c r="J1020" t="str">
        <f>'Oversigt anlægsaktiv'!J1020</f>
        <v>Weiler CONDOR VC+</v>
      </c>
      <c r="K1020" t="str">
        <f>'Oversigt anlægsaktiv'!K1020</f>
        <v>OA03</v>
      </c>
      <c r="L1020" s="312">
        <f>'Oversigt anlægsaktiv'!L1020</f>
        <v>43606</v>
      </c>
      <c r="M1020" s="56">
        <f>'Oversigt anlægsaktiv'!M1020</f>
        <v>391132.5</v>
      </c>
      <c r="N1020" s="56">
        <f>'Oversigt anlægsaktiv'!N1020</f>
        <v>120599.13</v>
      </c>
      <c r="O1020" s="322" t="str">
        <f t="shared" si="45"/>
        <v>54833</v>
      </c>
      <c r="P1020" s="322">
        <f t="shared" si="46"/>
        <v>1</v>
      </c>
      <c r="Q1020" s="337" t="str">
        <f t="shared" si="47"/>
        <v>10</v>
      </c>
    </row>
    <row r="1021" spans="1:17" x14ac:dyDescent="0.35">
      <c r="A1021" s="320" t="str">
        <f>'Oversigt anlægsaktiv'!A1021</f>
        <v>54835</v>
      </c>
      <c r="B1021" t="str">
        <f>'Oversigt anlægsaktiv'!B1021</f>
        <v>Klimaskab</v>
      </c>
      <c r="C1021" t="str">
        <f>'Oversigt anlægsaktiv'!C1021</f>
        <v>3474962</v>
      </c>
      <c r="D1021" t="str">
        <f>'Oversigt anlægsaktiv'!D1021</f>
        <v>Henrik Andersen</v>
      </c>
      <c r="E1021" t="str">
        <f>'Oversigt anlægsaktiv'!E1021</f>
        <v>7 ÅR</v>
      </c>
      <c r="F1021" t="str">
        <f>'Oversigt anlægsaktiv'!F1021</f>
        <v>45003 SDU Center for Industriel Elektronik (CIE)</v>
      </c>
      <c r="G1021" t="str">
        <f>'Oversigt anlægsaktiv'!G1021</f>
        <v>Alsion 2, 6400 Sønderborg</v>
      </c>
      <c r="H1021" t="str">
        <f>'Oversigt anlægsaktiv'!H1021</f>
        <v>CIE 0:06</v>
      </c>
      <c r="I1021" t="str">
        <f>'Oversigt anlægsaktiv'!I1021</f>
        <v>ACS - Angelantoni</v>
      </c>
      <c r="J1021" t="str">
        <f>'Oversigt anlægsaktiv'!J1021</f>
        <v>FM600 C Flower</v>
      </c>
      <c r="K1021" t="str">
        <f>'Oversigt anlægsaktiv'!K1021</f>
        <v>TT03530</v>
      </c>
      <c r="L1021" s="312">
        <f>'Oversigt anlægsaktiv'!L1021</f>
        <v>43814</v>
      </c>
      <c r="M1021" s="56">
        <f>'Oversigt anlægsaktiv'!M1021</f>
        <v>373998.07</v>
      </c>
      <c r="N1021" s="56">
        <f>'Oversigt anlægsaktiv'!N1021</f>
        <v>35618.859999999993</v>
      </c>
      <c r="O1021" s="322" t="str">
        <f t="shared" si="45"/>
        <v>54835</v>
      </c>
      <c r="P1021" s="322">
        <f t="shared" si="46"/>
        <v>1</v>
      </c>
      <c r="Q1021" s="337" t="str">
        <f t="shared" si="47"/>
        <v>7</v>
      </c>
    </row>
    <row r="1022" spans="1:17" x14ac:dyDescent="0.35">
      <c r="A1022" s="320" t="str">
        <f>'Oversigt anlægsaktiv'!A1022</f>
        <v>54836</v>
      </c>
      <c r="B1022" t="str">
        <f>'Oversigt anlægsaktiv'!B1022</f>
        <v>Q-Exactive massespektrometer samt Vanquish HPLC system</v>
      </c>
      <c r="C1022" t="str">
        <f>'Oversigt anlægsaktiv'!C1022</f>
        <v>3171077</v>
      </c>
      <c r="D1022" t="str">
        <f>'Oversigt anlægsaktiv'!D1022</f>
        <v>Tore B. Stage</v>
      </c>
      <c r="E1022" t="str">
        <f>'Oversigt anlægsaktiv'!E1022</f>
        <v>7 ÅR</v>
      </c>
      <c r="F1022" t="str">
        <f>'Oversigt anlægsaktiv'!F1022</f>
        <v>10304 Klinisk farmakologi, farmaci og Miljømedicin</v>
      </c>
      <c r="G1022" t="str">
        <f>'Oversigt anlægsaktiv'!G1022</f>
        <v>Campusvej 55, 5230 Odense M</v>
      </c>
      <c r="H1022" t="str">
        <f>'Oversigt anlægsaktiv'!H1022</f>
        <v>V17-812b-2</v>
      </c>
      <c r="I1022" t="str">
        <f>'Oversigt anlægsaktiv'!I1022</f>
        <v>Thermo Fisher Scientific</v>
      </c>
      <c r="J1022" t="str">
        <f>'Oversigt anlægsaktiv'!J1022</f>
        <v>Q-Exactive</v>
      </c>
      <c r="K1022" t="str">
        <f>'Oversigt anlægsaktiv'!K1022</f>
        <v>SNO1800L</v>
      </c>
      <c r="L1022" s="312">
        <f>'Oversigt anlægsaktiv'!L1022</f>
        <v>43980</v>
      </c>
      <c r="M1022" s="56">
        <f>'Oversigt anlægsaktiv'!M1022</f>
        <v>2399995</v>
      </c>
      <c r="N1022" s="56">
        <f>'Oversigt anlægsaktiv'!N1022</f>
        <v>371427.81000000011</v>
      </c>
      <c r="O1022" s="322" t="str">
        <f t="shared" si="45"/>
        <v>54836</v>
      </c>
      <c r="P1022" s="322">
        <f t="shared" si="46"/>
        <v>1</v>
      </c>
      <c r="Q1022" s="337" t="str">
        <f t="shared" si="47"/>
        <v>7</v>
      </c>
    </row>
    <row r="1023" spans="1:17" x14ac:dyDescent="0.35">
      <c r="A1023" s="320" t="str">
        <f>'Oversigt anlægsaktiv'!A1023</f>
        <v>54838</v>
      </c>
      <c r="B1023" t="str">
        <f>'Oversigt anlægsaktiv'!B1023</f>
        <v>Mixed Signal Oscilloscope</v>
      </c>
      <c r="C1023" t="str">
        <f>'Oversigt anlægsaktiv'!C1023</f>
        <v>3474962</v>
      </c>
      <c r="D1023" t="str">
        <f>'Oversigt anlægsaktiv'!D1023</f>
        <v>Kurt Godiksen</v>
      </c>
      <c r="E1023" t="str">
        <f>'Oversigt anlægsaktiv'!E1023</f>
        <v>7 ÅR</v>
      </c>
      <c r="F1023" t="str">
        <f>'Oversigt anlægsaktiv'!F1023</f>
        <v>45003 SDU Center for Industriel Elektronik (CIE)</v>
      </c>
      <c r="G1023" t="str">
        <f>'Oversigt anlægsaktiv'!G1023</f>
        <v>Alsion 2, 6400 Sønderborg</v>
      </c>
      <c r="H1023" t="str">
        <f>'Oversigt anlægsaktiv'!H1023</f>
        <v>CIE 4:06</v>
      </c>
      <c r="I1023" t="str">
        <f>'Oversigt anlægsaktiv'!I1023</f>
        <v>Tektronix</v>
      </c>
      <c r="J1023" t="str">
        <f>'Oversigt anlægsaktiv'!J1023</f>
        <v>MSO56</v>
      </c>
      <c r="K1023" t="str">
        <f>'Oversigt anlægsaktiv'!K1023</f>
        <v>C017724</v>
      </c>
      <c r="L1023" s="312">
        <f>'Oversigt anlægsaktiv'!L1023</f>
        <v>43739</v>
      </c>
      <c r="M1023" s="56">
        <f>'Oversigt anlægsaktiv'!M1023</f>
        <v>219975</v>
      </c>
      <c r="N1023" s="56">
        <f>'Oversigt anlægsaktiv'!N1023</f>
        <v>15712.5</v>
      </c>
      <c r="O1023" s="322" t="str">
        <f t="shared" si="45"/>
        <v>54838</v>
      </c>
      <c r="P1023" s="322">
        <f t="shared" si="46"/>
        <v>1</v>
      </c>
      <c r="Q1023" s="337" t="str">
        <f t="shared" si="47"/>
        <v>7</v>
      </c>
    </row>
    <row r="1024" spans="1:17" x14ac:dyDescent="0.35">
      <c r="A1024" s="320" t="str">
        <f>'Oversigt anlægsaktiv'!A1024</f>
        <v>54841</v>
      </c>
      <c r="B1024" t="str">
        <f>'Oversigt anlægsaktiv'!B1024</f>
        <v>Robotarm med controller skab</v>
      </c>
      <c r="C1024" t="str">
        <f>'Oversigt anlægsaktiv'!C1024</f>
        <v>-</v>
      </c>
      <c r="D1024" t="str">
        <f>'Oversigt anlægsaktiv'!D1024</f>
        <v>Karina T. Therkildsen</v>
      </c>
      <c r="E1024" t="str">
        <f>'Oversigt anlægsaktiv'!E1024</f>
        <v>5 ÅR</v>
      </c>
      <c r="F1024" t="str">
        <f>'Oversigt anlægsaktiv'!F1024</f>
        <v>41008 SDU I4.0 LAB</v>
      </c>
      <c r="G1024" t="str">
        <f>'Oversigt anlægsaktiv'!G1024</f>
        <v>Campusvej 55, 5230 Odense M</v>
      </c>
      <c r="H1024" t="str">
        <f>'Oversigt anlægsaktiv'!H1024</f>
        <v>Ø21-603-00</v>
      </c>
      <c r="I1024" t="str">
        <f>'Oversigt anlægsaktiv'!I1024</f>
        <v>Universal Robots</v>
      </c>
      <c r="J1024" t="str">
        <f>'Oversigt anlægsaktiv'!J1024</f>
        <v>UR10e</v>
      </c>
      <c r="K1024" t="str">
        <f>'Oversigt anlægsaktiv'!K1024</f>
        <v>20185000053</v>
      </c>
      <c r="L1024" s="312">
        <f>'Oversigt anlægsaktiv'!L1024</f>
        <v>43819</v>
      </c>
      <c r="M1024" s="56">
        <f>'Oversigt anlægsaktiv'!M1024</f>
        <v>112500</v>
      </c>
      <c r="N1024" s="56">
        <f>'Oversigt anlægsaktiv'!N1024</f>
        <v>0</v>
      </c>
      <c r="O1024" s="322" t="str">
        <f t="shared" si="45"/>
        <v>54841</v>
      </c>
      <c r="P1024" s="322">
        <f t="shared" si="46"/>
        <v>0</v>
      </c>
      <c r="Q1024" s="337" t="str">
        <f t="shared" si="47"/>
        <v>5</v>
      </c>
    </row>
    <row r="1025" spans="1:17" x14ac:dyDescent="0.35">
      <c r="A1025" s="320" t="str">
        <f>'Oversigt anlægsaktiv'!A1025</f>
        <v>54842</v>
      </c>
      <c r="B1025" t="str">
        <f>'Oversigt anlægsaktiv'!B1025</f>
        <v>Robotarm med controller skab</v>
      </c>
      <c r="C1025" t="str">
        <f>'Oversigt anlægsaktiv'!C1025</f>
        <v>-</v>
      </c>
      <c r="D1025" t="str">
        <f>'Oversigt anlægsaktiv'!D1025</f>
        <v>Karina T. Therkildsen</v>
      </c>
      <c r="E1025" t="str">
        <f>'Oversigt anlægsaktiv'!E1025</f>
        <v>5 ÅR</v>
      </c>
      <c r="F1025" t="str">
        <f>'Oversigt anlægsaktiv'!F1025</f>
        <v>41008 SDU I4.0 LAB</v>
      </c>
      <c r="G1025" t="str">
        <f>'Oversigt anlægsaktiv'!G1025</f>
        <v>Campusvej 55, 5230 Odense M</v>
      </c>
      <c r="H1025" t="str">
        <f>'Oversigt anlægsaktiv'!H1025</f>
        <v>Ø21-603-00</v>
      </c>
      <c r="I1025" t="str">
        <f>'Oversigt anlægsaktiv'!I1025</f>
        <v>Universal Robots</v>
      </c>
      <c r="J1025" t="str">
        <f>'Oversigt anlægsaktiv'!J1025</f>
        <v>UR10e</v>
      </c>
      <c r="K1025" t="str">
        <f>'Oversigt anlægsaktiv'!K1025</f>
        <v>20185000234</v>
      </c>
      <c r="L1025" s="312">
        <f>'Oversigt anlægsaktiv'!L1025</f>
        <v>43819</v>
      </c>
      <c r="M1025" s="56">
        <f>'Oversigt anlægsaktiv'!M1025</f>
        <v>112500</v>
      </c>
      <c r="N1025" s="56">
        <f>'Oversigt anlægsaktiv'!N1025</f>
        <v>0</v>
      </c>
      <c r="O1025" s="322" t="str">
        <f t="shared" si="45"/>
        <v>54842</v>
      </c>
      <c r="P1025" s="322">
        <f t="shared" si="46"/>
        <v>0</v>
      </c>
      <c r="Q1025" s="337" t="str">
        <f t="shared" si="47"/>
        <v>5</v>
      </c>
    </row>
    <row r="1026" spans="1:17" x14ac:dyDescent="0.35">
      <c r="A1026" s="320" t="str">
        <f>'Oversigt anlægsaktiv'!A1026</f>
        <v>54843</v>
      </c>
      <c r="B1026" t="str">
        <f>'Oversigt anlægsaktiv'!B1026</f>
        <v>Robotarm med controller skab</v>
      </c>
      <c r="C1026" t="str">
        <f>'Oversigt anlægsaktiv'!C1026</f>
        <v>-</v>
      </c>
      <c r="D1026" t="str">
        <f>'Oversigt anlægsaktiv'!D1026</f>
        <v>Karina T. Therkildsen</v>
      </c>
      <c r="E1026" t="str">
        <f>'Oversigt anlægsaktiv'!E1026</f>
        <v>5 ÅR</v>
      </c>
      <c r="F1026" t="str">
        <f>'Oversigt anlægsaktiv'!F1026</f>
        <v>41008 SDU I4.0 LAB</v>
      </c>
      <c r="G1026" t="str">
        <f>'Oversigt anlægsaktiv'!G1026</f>
        <v>Campusvej 55, 5230 Odense M</v>
      </c>
      <c r="H1026" t="str">
        <f>'Oversigt anlægsaktiv'!H1026</f>
        <v>Ø21-603-00</v>
      </c>
      <c r="I1026" t="str">
        <f>'Oversigt anlægsaktiv'!I1026</f>
        <v>Universal Robots</v>
      </c>
      <c r="J1026" t="str">
        <f>'Oversigt anlægsaktiv'!J1026</f>
        <v>UR10e</v>
      </c>
      <c r="K1026" t="str">
        <f>'Oversigt anlægsaktiv'!K1026</f>
        <v>20185000257</v>
      </c>
      <c r="L1026" s="312">
        <f>'Oversigt anlægsaktiv'!L1026</f>
        <v>43819</v>
      </c>
      <c r="M1026" s="56">
        <f>'Oversigt anlægsaktiv'!M1026</f>
        <v>112500</v>
      </c>
      <c r="N1026" s="56">
        <f>'Oversigt anlægsaktiv'!N1026</f>
        <v>0</v>
      </c>
      <c r="O1026" s="322" t="str">
        <f t="shared" si="45"/>
        <v>54843</v>
      </c>
      <c r="P1026" s="322">
        <f t="shared" si="46"/>
        <v>0</v>
      </c>
      <c r="Q1026" s="337" t="str">
        <f t="shared" si="47"/>
        <v>5</v>
      </c>
    </row>
    <row r="1027" spans="1:17" x14ac:dyDescent="0.35">
      <c r="A1027" s="320" t="str">
        <f>'Oversigt anlægsaktiv'!A1027</f>
        <v>54844</v>
      </c>
      <c r="B1027" t="str">
        <f>'Oversigt anlægsaktiv'!B1027</f>
        <v>Robotarm med controller skab</v>
      </c>
      <c r="C1027" t="str">
        <f>'Oversigt anlægsaktiv'!C1027</f>
        <v>-</v>
      </c>
      <c r="D1027" t="str">
        <f>'Oversigt anlægsaktiv'!D1027</f>
        <v>Karina T. Therkildsen</v>
      </c>
      <c r="E1027" t="str">
        <f>'Oversigt anlægsaktiv'!E1027</f>
        <v>5 ÅR</v>
      </c>
      <c r="F1027" t="str">
        <f>'Oversigt anlægsaktiv'!F1027</f>
        <v>41008 SDU I4.0 LAB</v>
      </c>
      <c r="G1027" t="str">
        <f>'Oversigt anlægsaktiv'!G1027</f>
        <v>Campusvej 55, 5230 Odense M</v>
      </c>
      <c r="H1027" t="str">
        <f>'Oversigt anlægsaktiv'!H1027</f>
        <v>Ø21-603-00</v>
      </c>
      <c r="I1027" t="str">
        <f>'Oversigt anlægsaktiv'!I1027</f>
        <v>Universal Robots</v>
      </c>
      <c r="J1027" t="str">
        <f>'Oversigt anlægsaktiv'!J1027</f>
        <v>UR10e</v>
      </c>
      <c r="K1027" t="str">
        <f>'Oversigt anlægsaktiv'!K1027</f>
        <v>20185000329</v>
      </c>
      <c r="L1027" s="312">
        <f>'Oversigt anlægsaktiv'!L1027</f>
        <v>43819</v>
      </c>
      <c r="M1027" s="56">
        <f>'Oversigt anlægsaktiv'!M1027</f>
        <v>112500</v>
      </c>
      <c r="N1027" s="56">
        <f>'Oversigt anlægsaktiv'!N1027</f>
        <v>0</v>
      </c>
      <c r="O1027" s="322" t="str">
        <f t="shared" si="45"/>
        <v>54844</v>
      </c>
      <c r="P1027" s="322">
        <f t="shared" si="46"/>
        <v>0</v>
      </c>
      <c r="Q1027" s="337" t="str">
        <f t="shared" si="47"/>
        <v>5</v>
      </c>
    </row>
    <row r="1028" spans="1:17" x14ac:dyDescent="0.35">
      <c r="A1028" s="320" t="str">
        <f>'Oversigt anlægsaktiv'!A1028</f>
        <v>54845</v>
      </c>
      <c r="B1028" t="str">
        <f>'Oversigt anlægsaktiv'!B1028</f>
        <v>stereo-camera system</v>
      </c>
      <c r="C1028" t="str">
        <f>'Oversigt anlægsaktiv'!C1028</f>
        <v>-</v>
      </c>
      <c r="D1028" t="str">
        <f>'Oversigt anlægsaktiv'!D1028</f>
        <v>Anni Glud</v>
      </c>
      <c r="E1028" t="str">
        <f>'Oversigt anlægsaktiv'!E1028</f>
        <v>7 ÅR</v>
      </c>
      <c r="F1028" t="str">
        <f>'Oversigt anlægsaktiv'!F1028</f>
        <v>30602 Nordcee</v>
      </c>
      <c r="G1028" t="str">
        <f>'Oversigt anlægsaktiv'!G1028</f>
        <v>Campusvej 55, 5230 Odense M</v>
      </c>
      <c r="H1028" t="str">
        <f>'Oversigt anlægsaktiv'!H1028</f>
        <v>V12-408-0</v>
      </c>
      <c r="I1028" t="str">
        <f>'Oversigt anlægsaktiv'!I1028</f>
        <v>Harbotronics</v>
      </c>
      <c r="J1028" t="str">
        <f>'Oversigt anlægsaktiv'!J1028</f>
        <v>-</v>
      </c>
      <c r="K1028" t="str">
        <f>'Oversigt anlægsaktiv'!K1028</f>
        <v>142071001631 + 102071010366</v>
      </c>
      <c r="L1028" s="312">
        <f>'Oversigt anlægsaktiv'!L1028</f>
        <v>43826</v>
      </c>
      <c r="M1028" s="56">
        <f>'Oversigt anlægsaktiv'!M1028</f>
        <v>159695.29</v>
      </c>
      <c r="N1028" s="56">
        <f>'Oversigt anlægsaktiv'!N1028</f>
        <v>15209.16</v>
      </c>
      <c r="O1028" s="322" t="str">
        <f t="shared" si="45"/>
        <v>54845</v>
      </c>
      <c r="P1028" s="322">
        <f t="shared" si="46"/>
        <v>0</v>
      </c>
      <c r="Q1028" s="337" t="str">
        <f t="shared" si="47"/>
        <v>7</v>
      </c>
    </row>
    <row r="1029" spans="1:17" x14ac:dyDescent="0.35">
      <c r="A1029" s="320" t="str">
        <f>'Oversigt anlægsaktiv'!A1029</f>
        <v>54846</v>
      </c>
      <c r="B1029" t="str">
        <f>'Oversigt anlægsaktiv'!B1029</f>
        <v>Cyklisk udskiftning af access switche, 2019 - udvidelse</v>
      </c>
      <c r="C1029" t="str">
        <f>'Oversigt anlægsaktiv'!C1029</f>
        <v>-</v>
      </c>
      <c r="D1029" t="str">
        <f>'Oversigt anlægsaktiv'!D1029</f>
        <v>Lars Thomsen</v>
      </c>
      <c r="E1029" t="str">
        <f>'Oversigt anlægsaktiv'!E1029</f>
        <v>5 ÅR</v>
      </c>
      <c r="F1029" t="str">
        <f>'Oversigt anlægsaktiv'!F1029</f>
        <v>93003 Operations</v>
      </c>
      <c r="G1029" t="str">
        <f>'Oversigt anlægsaktiv'!G1029</f>
        <v>Campusvej 55, 5230 Odense M</v>
      </c>
      <c r="H1029" t="str">
        <f>'Oversigt anlægsaktiv'!H1029</f>
        <v>Forskellige krydsfelter-Odense</v>
      </c>
      <c r="I1029" t="str">
        <f>'Oversigt anlægsaktiv'!I1029</f>
        <v>Cisco</v>
      </c>
      <c r="J1029" t="str">
        <f>'Oversigt anlægsaktiv'!J1029</f>
        <v>Catalyst 9400 Series mm.</v>
      </c>
      <c r="K1029" t="str">
        <f>'Oversigt anlægsaktiv'!K1029</f>
        <v>Adskillige</v>
      </c>
      <c r="L1029" s="312">
        <f>'Oversigt anlægsaktiv'!L1029</f>
        <v>43891</v>
      </c>
      <c r="M1029" s="56">
        <f>'Oversigt anlægsaktiv'!M1029</f>
        <v>1367925.3</v>
      </c>
      <c r="N1029" s="56">
        <f>'Oversigt anlægsaktiv'!N1029</f>
        <v>0</v>
      </c>
      <c r="O1029" s="322" t="str">
        <f t="shared" si="45"/>
        <v>54846</v>
      </c>
      <c r="P1029" s="322">
        <f t="shared" si="46"/>
        <v>0</v>
      </c>
      <c r="Q1029" s="337" t="str">
        <f t="shared" si="47"/>
        <v>5</v>
      </c>
    </row>
    <row r="1030" spans="1:17" x14ac:dyDescent="0.35">
      <c r="A1030" s="320" t="str">
        <f>'Oversigt anlægsaktiv'!A1030</f>
        <v>54850</v>
      </c>
      <c r="B1030" t="str">
        <f>'Oversigt anlægsaktiv'!B1030</f>
        <v>Aktivt udstyr til DIAS</v>
      </c>
      <c r="C1030" t="str">
        <f>'Oversigt anlægsaktiv'!C1030</f>
        <v>-</v>
      </c>
      <c r="D1030" t="str">
        <f>'Oversigt anlægsaktiv'!D1030</f>
        <v>Jørgen Kristian Minet</v>
      </c>
      <c r="E1030" t="str">
        <f>'Oversigt anlægsaktiv'!E1030</f>
        <v>5 ÅR</v>
      </c>
      <c r="F1030" t="str">
        <f>'Oversigt anlægsaktiv'!F1030</f>
        <v>93003 Operations</v>
      </c>
      <c r="G1030" t="str">
        <f>'Oversigt anlægsaktiv'!G1030</f>
        <v>Campusvej 55, 5230 Odense M</v>
      </c>
      <c r="H1030" t="str">
        <f>'Oversigt anlægsaktiv'!H1030</f>
        <v>Krydsfelter i DIAS: OU46</v>
      </c>
      <c r="I1030" t="str">
        <f>'Oversigt anlægsaktiv'!I1030</f>
        <v>Cisco</v>
      </c>
      <c r="J1030" t="str">
        <f>'Oversigt anlægsaktiv'!J1030</f>
        <v>Cisco Catalyst 9400 switc</v>
      </c>
      <c r="K1030" t="str">
        <f>'Oversigt anlægsaktiv'!K1030</f>
        <v>Flere</v>
      </c>
      <c r="L1030" s="312">
        <f>'Oversigt anlægsaktiv'!L1030</f>
        <v>43862</v>
      </c>
      <c r="M1030" s="56">
        <f>'Oversigt anlægsaktiv'!M1030</f>
        <v>568353.73</v>
      </c>
      <c r="N1030" s="56">
        <f>'Oversigt anlægsaktiv'!N1030</f>
        <v>0</v>
      </c>
      <c r="O1030" s="322" t="str">
        <f t="shared" si="45"/>
        <v>54850</v>
      </c>
      <c r="P1030" s="322">
        <f t="shared" si="46"/>
        <v>0</v>
      </c>
      <c r="Q1030" s="337" t="str">
        <f t="shared" si="47"/>
        <v>5</v>
      </c>
    </row>
    <row r="1031" spans="1:17" x14ac:dyDescent="0.35">
      <c r="A1031" s="320" t="str">
        <f>'Oversigt anlægsaktiv'!A1031</f>
        <v>54852</v>
      </c>
      <c r="B1031" t="str">
        <f>'Oversigt anlægsaktiv'!B1031</f>
        <v>VW Caddy - 7 personers vogn 1</v>
      </c>
      <c r="C1031" t="str">
        <f>'Oversigt anlægsaktiv'!C1031</f>
        <v>-</v>
      </c>
      <c r="D1031" t="str">
        <f>'Oversigt anlægsaktiv'!D1031</f>
        <v>Niels Christian With Møller</v>
      </c>
      <c r="E1031" t="str">
        <f>'Oversigt anlægsaktiv'!E1031</f>
        <v>5 ÅR</v>
      </c>
      <c r="F1031" t="str">
        <f>'Oversigt anlægsaktiv'!F1031</f>
        <v>30600 Biologisk Institut</v>
      </c>
      <c r="G1031" t="str">
        <f>'Oversigt anlægsaktiv'!G1031</f>
        <v>Campusvej 55, 5230 Odense M</v>
      </c>
      <c r="H1031" t="str">
        <f>'Oversigt anlægsaktiv'!H1031</f>
        <v>Parkeringsplads</v>
      </c>
      <c r="I1031" t="str">
        <f>'Oversigt anlægsaktiv'!I1031</f>
        <v>VW</v>
      </c>
      <c r="J1031" t="str">
        <f>'Oversigt anlægsaktiv'!J1031</f>
        <v>Caddy</v>
      </c>
      <c r="K1031" t="str">
        <f>'Oversigt anlægsaktiv'!K1031</f>
        <v>CM 96337</v>
      </c>
      <c r="L1031" s="312">
        <f>'Oversigt anlægsaktiv'!L1031</f>
        <v>43762</v>
      </c>
      <c r="M1031" s="56">
        <f>'Oversigt anlægsaktiv'!M1031</f>
        <v>171384</v>
      </c>
      <c r="N1031" s="56">
        <f>'Oversigt anlægsaktiv'!N1031</f>
        <v>0</v>
      </c>
      <c r="O1031" s="322" t="str">
        <f t="shared" si="45"/>
        <v>54852</v>
      </c>
      <c r="P1031" s="322">
        <f t="shared" si="46"/>
        <v>0</v>
      </c>
      <c r="Q1031" s="337" t="str">
        <f t="shared" si="47"/>
        <v>5</v>
      </c>
    </row>
    <row r="1032" spans="1:17" x14ac:dyDescent="0.35">
      <c r="A1032" s="320" t="str">
        <f>'Oversigt anlægsaktiv'!A1032</f>
        <v>54853</v>
      </c>
      <c r="B1032" t="str">
        <f>'Oversigt anlægsaktiv'!B1032</f>
        <v>Incucyte</v>
      </c>
      <c r="C1032" t="str">
        <f>'Oversigt anlægsaktiv'!C1032</f>
        <v>-</v>
      </c>
      <c r="D1032" t="str">
        <f>'Oversigt anlægsaktiv'!D1032</f>
        <v>Paolo Ceppi</v>
      </c>
      <c r="E1032" t="str">
        <f>'Oversigt anlægsaktiv'!E1032</f>
        <v>10 ÅR</v>
      </c>
      <c r="F1032" t="str">
        <f>'Oversigt anlægsaktiv'!F1032</f>
        <v>31000 Institut for Biokemi og Molekylær Biologi</v>
      </c>
      <c r="G1032" t="str">
        <f>'Oversigt anlægsaktiv'!G1032</f>
        <v>Campusvej 55, 5230 Odense M</v>
      </c>
      <c r="H1032" t="str">
        <f>'Oversigt anlægsaktiv'!H1032</f>
        <v>V18-411b-0</v>
      </c>
      <c r="I1032" t="str">
        <f>'Oversigt anlægsaktiv'!I1032</f>
        <v>Essen Biosciences</v>
      </c>
      <c r="J1032" t="str">
        <f>'Oversigt anlægsaktiv'!J1032</f>
        <v>9500-4647-J00</v>
      </c>
      <c r="K1032" t="str">
        <f>'Oversigt anlægsaktiv'!K1032</f>
        <v>IC 510512</v>
      </c>
      <c r="L1032" s="312">
        <f>'Oversigt anlægsaktiv'!L1032</f>
        <v>43730</v>
      </c>
      <c r="M1032" s="56">
        <f>'Oversigt anlægsaktiv'!M1032</f>
        <v>965252.78</v>
      </c>
      <c r="N1032" s="56">
        <f>'Oversigt anlægsaktiv'!N1032</f>
        <v>329794.8</v>
      </c>
      <c r="O1032" s="322" t="str">
        <f t="shared" si="45"/>
        <v>54853</v>
      </c>
      <c r="P1032" s="322">
        <f t="shared" si="46"/>
        <v>0</v>
      </c>
      <c r="Q1032" s="337" t="str">
        <f t="shared" si="47"/>
        <v>10</v>
      </c>
    </row>
    <row r="1033" spans="1:17" x14ac:dyDescent="0.35">
      <c r="A1033" s="320" t="str">
        <f>'Oversigt anlægsaktiv'!A1033</f>
        <v>54860</v>
      </c>
      <c r="B1033" t="str">
        <f>'Oversigt anlægsaktiv'!B1033</f>
        <v>Mikroskop</v>
      </c>
      <c r="C1033" t="str">
        <f>'Oversigt anlægsaktiv'!C1033</f>
        <v>3474204+3373196+3310198</v>
      </c>
      <c r="D1033" t="str">
        <f>'Oversigt anlægsaktiv'!D1033</f>
        <v>Jonathan Brewer</v>
      </c>
      <c r="E1033" t="str">
        <f>'Oversigt anlægsaktiv'!E1033</f>
        <v>10 ÅR</v>
      </c>
      <c r="F1033" t="str">
        <f>'Oversigt anlægsaktiv'!F1033</f>
        <v>31000 Institut for Biokemi og Molekylær Biologi</v>
      </c>
      <c r="G1033" t="str">
        <f>'Oversigt anlægsaktiv'!G1033</f>
        <v>Campusvej 55, 5230 Odense M</v>
      </c>
      <c r="H1033" t="str">
        <f>'Oversigt anlægsaktiv'!H1033</f>
        <v>v12-603a-0</v>
      </c>
      <c r="I1033" t="str">
        <f>'Oversigt anlægsaktiv'!I1033</f>
        <v>Abberior Instruments GmbH</v>
      </c>
      <c r="J1033" t="str">
        <f>'Oversigt anlægsaktiv'!J1033</f>
        <v>2C Facility Line STED Mic</v>
      </c>
      <c r="K1033" t="str">
        <f>'Oversigt anlægsaktiv'!K1033</f>
        <v>FC194201</v>
      </c>
      <c r="L1033" s="312">
        <f>'Oversigt anlægsaktiv'!L1033</f>
        <v>43800</v>
      </c>
      <c r="M1033" s="56">
        <f>'Oversigt anlægsaktiv'!M1033</f>
        <v>4673781.58</v>
      </c>
      <c r="N1033" s="56">
        <f>'Oversigt anlægsaktiv'!N1033</f>
        <v>1713719.95</v>
      </c>
      <c r="O1033" s="322" t="str">
        <f t="shared" si="45"/>
        <v>54860</v>
      </c>
      <c r="P1033" s="322">
        <f t="shared" si="46"/>
        <v>1</v>
      </c>
      <c r="Q1033" s="337" t="str">
        <f t="shared" si="47"/>
        <v>10</v>
      </c>
    </row>
    <row r="1034" spans="1:17" x14ac:dyDescent="0.35">
      <c r="A1034" s="320" t="str">
        <f>'Oversigt anlægsaktiv'!A1034</f>
        <v>54861</v>
      </c>
      <c r="B1034" t="str">
        <f>'Oversigt anlægsaktiv'!B1034</f>
        <v>Nano-litre dispensing robotics</v>
      </c>
      <c r="C1034" t="str">
        <f>'Oversigt anlægsaktiv'!C1034</f>
        <v>-</v>
      </c>
      <c r="D1034" t="str">
        <f>'Oversigt anlægsaktiv'!D1034</f>
        <v>Ronni Nielsen</v>
      </c>
      <c r="E1034" t="str">
        <f>'Oversigt anlægsaktiv'!E1034</f>
        <v>7 ÅR</v>
      </c>
      <c r="F1034" t="str">
        <f>'Oversigt anlægsaktiv'!F1034</f>
        <v>31000 Institut for Biokemi og Molekylær Biologi</v>
      </c>
      <c r="G1034" t="str">
        <f>'Oversigt anlægsaktiv'!G1034</f>
        <v>Campusvej 55, 5230 Odense M</v>
      </c>
      <c r="H1034" t="str">
        <f>'Oversigt anlægsaktiv'!H1034</f>
        <v>SM: V18-404-2</v>
      </c>
      <c r="I1034" t="str">
        <f>'Oversigt anlægsaktiv'!I1034</f>
        <v>Formulatrix</v>
      </c>
      <c r="J1034" t="str">
        <f>'Oversigt anlægsaktiv'!J1034</f>
        <v>V3_2_ACC</v>
      </c>
      <c r="K1034" t="str">
        <f>'Oversigt anlægsaktiv'!K1034</f>
        <v>734</v>
      </c>
      <c r="L1034" s="312">
        <f>'Oversigt anlægsaktiv'!L1034</f>
        <v>43525</v>
      </c>
      <c r="M1034" s="56">
        <f>'Oversigt anlægsaktiv'!M1034</f>
        <v>268299.24</v>
      </c>
      <c r="N1034" s="56">
        <f>'Oversigt anlægsaktiv'!N1034</f>
        <v>0</v>
      </c>
      <c r="O1034" s="322" t="str">
        <f t="shared" si="45"/>
        <v>54861</v>
      </c>
      <c r="P1034" s="322">
        <f t="shared" si="46"/>
        <v>0</v>
      </c>
      <c r="Q1034" s="337" t="str">
        <f t="shared" si="47"/>
        <v>7</v>
      </c>
    </row>
    <row r="1035" spans="1:17" x14ac:dyDescent="0.35">
      <c r="A1035" s="320" t="str">
        <f>'Oversigt anlægsaktiv'!A1035</f>
        <v>54862</v>
      </c>
      <c r="B1035" t="str">
        <f>'Oversigt anlægsaktiv'!B1035</f>
        <v>Digital Mikroskop</v>
      </c>
      <c r="C1035" t="str">
        <f>'Oversigt anlægsaktiv'!C1035</f>
        <v>3474962</v>
      </c>
      <c r="D1035" t="str">
        <f>'Oversigt anlægsaktiv'!D1035</f>
        <v>Thomas Ebel</v>
      </c>
      <c r="E1035" t="str">
        <f>'Oversigt anlægsaktiv'!E1035</f>
        <v>7 ÅR</v>
      </c>
      <c r="F1035" t="str">
        <f>'Oversigt anlægsaktiv'!F1035</f>
        <v>45003 SDU Center for Industriel Elektronik (CIE)</v>
      </c>
      <c r="G1035" t="str">
        <f>'Oversigt anlægsaktiv'!G1035</f>
        <v>Alsion 2, 6400 Sønderborg</v>
      </c>
      <c r="H1035" t="str">
        <f>'Oversigt anlægsaktiv'!H1035</f>
        <v>CIE 4-03</v>
      </c>
      <c r="I1035" t="str">
        <f>'Oversigt anlægsaktiv'!I1035</f>
        <v>Keyence</v>
      </c>
      <c r="J1035" t="str">
        <f>'Oversigt anlægsaktiv'!J1035</f>
        <v>VHX-950F</v>
      </c>
      <c r="K1035" t="str">
        <f>'Oversigt anlægsaktiv'!K1035</f>
        <v>7D910067</v>
      </c>
      <c r="L1035" s="312">
        <f>'Oversigt anlægsaktiv'!L1035</f>
        <v>43770</v>
      </c>
      <c r="M1035" s="56">
        <f>'Oversigt anlægsaktiv'!M1035</f>
        <v>389190.22</v>
      </c>
      <c r="N1035" s="56">
        <f>'Oversigt anlægsaktiv'!N1035</f>
        <v>32432.489999999991</v>
      </c>
      <c r="O1035" s="322" t="str">
        <f t="shared" ref="O1035:O1098" si="48">IFERROR(_xlfn.TEXTBEFORE(A1035, "-"), A1035)</f>
        <v>54862</v>
      </c>
      <c r="P1035" s="322">
        <f t="shared" ref="P1035:P1098" si="49">IF(C1035="-",0,1)</f>
        <v>1</v>
      </c>
      <c r="Q1035" s="337" t="str">
        <f t="shared" ref="Q1035:Q1098" si="50">IFERROR(_xlfn.TEXTBEFORE(E1035, " "), E1035)</f>
        <v>7</v>
      </c>
    </row>
    <row r="1036" spans="1:17" x14ac:dyDescent="0.35">
      <c r="A1036" s="320" t="str">
        <f>'Oversigt anlægsaktiv'!A1036</f>
        <v>54863</v>
      </c>
      <c r="B1036" t="str">
        <f>'Oversigt anlægsaktiv'!B1036</f>
        <v>MicroLabBox</v>
      </c>
      <c r="C1036" t="str">
        <f>'Oversigt anlægsaktiv'!C1036</f>
        <v>3474962</v>
      </c>
      <c r="D1036" t="str">
        <f>'Oversigt anlægsaktiv'!D1036</f>
        <v>Kurt Godiksen</v>
      </c>
      <c r="E1036" t="str">
        <f>'Oversigt anlægsaktiv'!E1036</f>
        <v>5 ÅR</v>
      </c>
      <c r="F1036" t="str">
        <f>'Oversigt anlægsaktiv'!F1036</f>
        <v>45003 SDU Center for Industriel Elektronik (CIE)</v>
      </c>
      <c r="G1036" t="str">
        <f>'Oversigt anlægsaktiv'!G1036</f>
        <v>Alsion 2, 6400 Sønderborg</v>
      </c>
      <c r="H1036" t="str">
        <f>'Oversigt anlægsaktiv'!H1036</f>
        <v>CIE 4:06</v>
      </c>
      <c r="I1036" t="str">
        <f>'Oversigt anlægsaktiv'!I1036</f>
        <v>dSpace</v>
      </c>
      <c r="J1036" t="str">
        <f>'Oversigt anlægsaktiv'!J1036</f>
        <v>DS1202</v>
      </c>
      <c r="K1036" t="str">
        <f>'Oversigt anlægsaktiv'!K1036</f>
        <v>891025</v>
      </c>
      <c r="L1036" s="312">
        <f>'Oversigt anlægsaktiv'!L1036</f>
        <v>43739</v>
      </c>
      <c r="M1036" s="56">
        <f>'Oversigt anlægsaktiv'!M1036</f>
        <v>100315.8</v>
      </c>
      <c r="N1036" s="56">
        <f>'Oversigt anlægsaktiv'!N1036</f>
        <v>0</v>
      </c>
      <c r="O1036" s="322" t="str">
        <f t="shared" si="48"/>
        <v>54863</v>
      </c>
      <c r="P1036" s="322">
        <f t="shared" si="49"/>
        <v>1</v>
      </c>
      <c r="Q1036" s="337" t="str">
        <f t="shared" si="50"/>
        <v>5</v>
      </c>
    </row>
    <row r="1037" spans="1:17" x14ac:dyDescent="0.35">
      <c r="A1037" s="320" t="str">
        <f>'Oversigt anlægsaktiv'!A1037</f>
        <v>54864</v>
      </c>
      <c r="B1037" t="str">
        <f>'Oversigt anlægsaktiv'!B1037</f>
        <v>Liquid handling robot</v>
      </c>
      <c r="C1037" t="str">
        <f>'Oversigt anlægsaktiv'!C1037</f>
        <v>-</v>
      </c>
      <c r="D1037" t="str">
        <f>'Oversigt anlægsaktiv'!D1037</f>
        <v>Ronni Nielsen</v>
      </c>
      <c r="E1037" t="str">
        <f>'Oversigt anlægsaktiv'!E1037</f>
        <v>7 ÅR</v>
      </c>
      <c r="F1037" t="str">
        <f>'Oversigt anlægsaktiv'!F1037</f>
        <v>31000 Institut for Biokemi og Molekylær Biologi</v>
      </c>
      <c r="G1037" t="str">
        <f>'Oversigt anlægsaktiv'!G1037</f>
        <v>Campusvej 55, 5230 Odense M</v>
      </c>
      <c r="H1037" t="str">
        <f>'Oversigt anlægsaktiv'!H1037</f>
        <v>V16-408b-2</v>
      </c>
      <c r="I1037" t="str">
        <f>'Oversigt anlægsaktiv'!I1037</f>
        <v>Perkin Elmer</v>
      </c>
      <c r="J1037" t="str">
        <f>'Oversigt anlægsaktiv'!J1037</f>
        <v>IQ</v>
      </c>
      <c r="K1037" t="str">
        <f>'Oversigt anlægsaktiv'!K1037</f>
        <v>SS1913N2639</v>
      </c>
      <c r="L1037" s="312">
        <f>'Oversigt anlægsaktiv'!L1037</f>
        <v>43595</v>
      </c>
      <c r="M1037" s="56">
        <f>'Oversigt anlægsaktiv'!M1037</f>
        <v>1098772.45</v>
      </c>
      <c r="N1037" s="56">
        <f>'Oversigt anlægsaktiv'!N1037</f>
        <v>13080.709999999959</v>
      </c>
      <c r="O1037" s="322" t="str">
        <f t="shared" si="48"/>
        <v>54864</v>
      </c>
      <c r="P1037" s="322">
        <f t="shared" si="49"/>
        <v>0</v>
      </c>
      <c r="Q1037" s="337" t="str">
        <f t="shared" si="50"/>
        <v>7</v>
      </c>
    </row>
    <row r="1038" spans="1:17" x14ac:dyDescent="0.35">
      <c r="A1038" s="320" t="str">
        <f>'Oversigt anlægsaktiv'!A1038</f>
        <v>54865</v>
      </c>
      <c r="B1038" t="str">
        <f>'Oversigt anlægsaktiv'!B1038</f>
        <v>Robotarm</v>
      </c>
      <c r="C1038" t="str">
        <f>'Oversigt anlægsaktiv'!C1038</f>
        <v>3474962</v>
      </c>
      <c r="D1038" t="str">
        <f>'Oversigt anlægsaktiv'!D1038</f>
        <v>Kasper Mayntz Paasch</v>
      </c>
      <c r="E1038" t="str">
        <f>'Oversigt anlægsaktiv'!E1038</f>
        <v>7 ÅR</v>
      </c>
      <c r="F1038" t="str">
        <f>'Oversigt anlægsaktiv'!F1038</f>
        <v>45003 SDU Center for Industriel Elektronik (CIE)</v>
      </c>
      <c r="G1038" t="str">
        <f>'Oversigt anlægsaktiv'!G1038</f>
        <v>Alsion 2, 6400 Sønderborg</v>
      </c>
      <c r="H1038" t="str">
        <f>'Oversigt anlægsaktiv'!H1038</f>
        <v>CIE 2-01</v>
      </c>
      <c r="I1038" t="str">
        <f>'Oversigt anlægsaktiv'!I1038</f>
        <v>Kawasaki</v>
      </c>
      <c r="J1038" t="str">
        <f>'Oversigt anlægsaktiv'!J1038</f>
        <v>EDU-PACK RS</v>
      </c>
      <c r="K1038" t="str">
        <f>'Oversigt anlægsaktiv'!K1038</f>
        <v>3RS007C02153</v>
      </c>
      <c r="L1038" s="312">
        <f>'Oversigt anlægsaktiv'!L1038</f>
        <v>43800</v>
      </c>
      <c r="M1038" s="56">
        <f>'Oversigt anlægsaktiv'!M1038</f>
        <v>142460</v>
      </c>
      <c r="N1038" s="56">
        <f>'Oversigt anlægsaktiv'!N1038</f>
        <v>13567.72</v>
      </c>
      <c r="O1038" s="322" t="str">
        <f t="shared" si="48"/>
        <v>54865</v>
      </c>
      <c r="P1038" s="322">
        <f t="shared" si="49"/>
        <v>1</v>
      </c>
      <c r="Q1038" s="337" t="str">
        <f t="shared" si="50"/>
        <v>7</v>
      </c>
    </row>
    <row r="1039" spans="1:17" x14ac:dyDescent="0.35">
      <c r="A1039" s="320" t="str">
        <f>'Oversigt anlægsaktiv'!A1039</f>
        <v>54868</v>
      </c>
      <c r="B1039" t="str">
        <f>'Oversigt anlægsaktiv'!B1039</f>
        <v>Varmestyring til 145KW kanalvarmer</v>
      </c>
      <c r="C1039" t="str">
        <f>'Oversigt anlægsaktiv'!C1039</f>
        <v>2454174</v>
      </c>
      <c r="D1039" t="str">
        <f>'Oversigt anlægsaktiv'!D1039</f>
        <v>Baris Burak Kanbur</v>
      </c>
      <c r="E1039" t="str">
        <f>'Oversigt anlægsaktiv'!E1039</f>
        <v>5 ÅR</v>
      </c>
      <c r="F1039" t="str">
        <f>'Oversigt anlægsaktiv'!F1039</f>
        <v>45004 SDU Mechanical Engineering</v>
      </c>
      <c r="G1039" t="str">
        <f>'Oversigt anlægsaktiv'!G1039</f>
        <v>Campusvej 55, 5230 Odense M</v>
      </c>
      <c r="H1039" t="str">
        <f>'Oversigt anlægsaktiv'!H1039</f>
        <v>Dinex -Fynsvej 39 - Middelfart</v>
      </c>
      <c r="I1039" t="str">
        <f>'Oversigt anlægsaktiv'!I1039</f>
        <v>ELKAS</v>
      </c>
      <c r="J1039" t="str">
        <f>'Oversigt anlægsaktiv'!J1039</f>
        <v>specielbygget styringsenh</v>
      </c>
      <c r="K1039" t="str">
        <f>'Oversigt anlægsaktiv'!K1039</f>
        <v>NA</v>
      </c>
      <c r="L1039" s="312">
        <f>'Oversigt anlægsaktiv'!L1039</f>
        <v>43707</v>
      </c>
      <c r="M1039" s="56">
        <f>'Oversigt anlægsaktiv'!M1039</f>
        <v>152000</v>
      </c>
      <c r="N1039" s="56">
        <f>'Oversigt anlægsaktiv'!N1039</f>
        <v>0</v>
      </c>
      <c r="O1039" s="322" t="str">
        <f t="shared" si="48"/>
        <v>54868</v>
      </c>
      <c r="P1039" s="322">
        <f t="shared" si="49"/>
        <v>1</v>
      </c>
      <c r="Q1039" s="337" t="str">
        <f t="shared" si="50"/>
        <v>5</v>
      </c>
    </row>
    <row r="1040" spans="1:17" x14ac:dyDescent="0.35">
      <c r="A1040" s="320" t="str">
        <f>'Oversigt anlægsaktiv'!A1040</f>
        <v>54869</v>
      </c>
      <c r="B1040" t="str">
        <f>'Oversigt anlægsaktiv'!B1040</f>
        <v>Probe</v>
      </c>
      <c r="C1040" t="str">
        <f>'Oversigt anlægsaktiv'!C1040</f>
        <v>3474962</v>
      </c>
      <c r="D1040" t="str">
        <f>'Oversigt anlægsaktiv'!D1040</f>
        <v>Kurt Godiksen</v>
      </c>
      <c r="E1040" t="str">
        <f>'Oversigt anlægsaktiv'!E1040</f>
        <v>7 ÅR</v>
      </c>
      <c r="F1040" t="str">
        <f>'Oversigt anlægsaktiv'!F1040</f>
        <v>45003 SDU Center for Industriel Elektronik (CIE)</v>
      </c>
      <c r="G1040" t="str">
        <f>'Oversigt anlægsaktiv'!G1040</f>
        <v>Alsion 2, 6400 Sønderborg</v>
      </c>
      <c r="H1040" t="str">
        <f>'Oversigt anlægsaktiv'!H1040</f>
        <v>CIE 4:06</v>
      </c>
      <c r="I1040" t="str">
        <f>'Oversigt anlægsaktiv'!I1040</f>
        <v>Tektronix</v>
      </c>
      <c r="J1040" t="str">
        <f>'Oversigt anlægsaktiv'!J1040</f>
        <v>TIVH08</v>
      </c>
      <c r="K1040" t="str">
        <f>'Oversigt anlægsaktiv'!K1040</f>
        <v>B010552</v>
      </c>
      <c r="L1040" s="312">
        <f>'Oversigt anlægsaktiv'!L1040</f>
        <v>43739</v>
      </c>
      <c r="M1040" s="56">
        <f>'Oversigt anlægsaktiv'!M1040</f>
        <v>134400</v>
      </c>
      <c r="N1040" s="56">
        <f>'Oversigt anlægsaktiv'!N1040</f>
        <v>9600</v>
      </c>
      <c r="O1040" s="322" t="str">
        <f t="shared" si="48"/>
        <v>54869</v>
      </c>
      <c r="P1040" s="322">
        <f t="shared" si="49"/>
        <v>1</v>
      </c>
      <c r="Q1040" s="337" t="str">
        <f t="shared" si="50"/>
        <v>7</v>
      </c>
    </row>
    <row r="1041" spans="1:17" x14ac:dyDescent="0.35">
      <c r="A1041" s="320" t="str">
        <f>'Oversigt anlægsaktiv'!A1041</f>
        <v>54870</v>
      </c>
      <c r="B1041" t="str">
        <f>'Oversigt anlægsaktiv'!B1041</f>
        <v>Probe</v>
      </c>
      <c r="C1041" t="str">
        <f>'Oversigt anlægsaktiv'!C1041</f>
        <v>3474962</v>
      </c>
      <c r="D1041" t="str">
        <f>'Oversigt anlægsaktiv'!D1041</f>
        <v>Kurt Godiksen</v>
      </c>
      <c r="E1041" t="str">
        <f>'Oversigt anlægsaktiv'!E1041</f>
        <v>7 ÅR</v>
      </c>
      <c r="F1041" t="str">
        <f>'Oversigt anlægsaktiv'!F1041</f>
        <v>45003 SDU Center for Industriel Elektronik (CIE)</v>
      </c>
      <c r="G1041" t="str">
        <f>'Oversigt anlægsaktiv'!G1041</f>
        <v>Alsion 2, 6400 Sønderborg</v>
      </c>
      <c r="H1041" t="str">
        <f>'Oversigt anlægsaktiv'!H1041</f>
        <v>CIE 4:06</v>
      </c>
      <c r="I1041" t="str">
        <f>'Oversigt anlægsaktiv'!I1041</f>
        <v>Tektronix</v>
      </c>
      <c r="J1041" t="str">
        <f>'Oversigt anlægsaktiv'!J1041</f>
        <v>TIVH08</v>
      </c>
      <c r="K1041" t="str">
        <f>'Oversigt anlægsaktiv'!K1041</f>
        <v>B010554</v>
      </c>
      <c r="L1041" s="312">
        <f>'Oversigt anlægsaktiv'!L1041</f>
        <v>43739</v>
      </c>
      <c r="M1041" s="56">
        <f>'Oversigt anlægsaktiv'!M1041</f>
        <v>134400</v>
      </c>
      <c r="N1041" s="56">
        <f>'Oversigt anlægsaktiv'!N1041</f>
        <v>9600</v>
      </c>
      <c r="O1041" s="322" t="str">
        <f t="shared" si="48"/>
        <v>54870</v>
      </c>
      <c r="P1041" s="322">
        <f t="shared" si="49"/>
        <v>1</v>
      </c>
      <c r="Q1041" s="337" t="str">
        <f t="shared" si="50"/>
        <v>7</v>
      </c>
    </row>
    <row r="1042" spans="1:17" x14ac:dyDescent="0.35">
      <c r="A1042" s="320" t="str">
        <f>'Oversigt anlægsaktiv'!A1042</f>
        <v>54871</v>
      </c>
      <c r="B1042" t="str">
        <f>'Oversigt anlægsaktiv'!B1042</f>
        <v>Probe</v>
      </c>
      <c r="C1042" t="str">
        <f>'Oversigt anlægsaktiv'!C1042</f>
        <v>3474962</v>
      </c>
      <c r="D1042" t="str">
        <f>'Oversigt anlægsaktiv'!D1042</f>
        <v>Kurt Godiksen</v>
      </c>
      <c r="E1042" t="str">
        <f>'Oversigt anlægsaktiv'!E1042</f>
        <v>7 ÅR</v>
      </c>
      <c r="F1042" t="str">
        <f>'Oversigt anlægsaktiv'!F1042</f>
        <v>45003 SDU Center for Industriel Elektronik (CIE)</v>
      </c>
      <c r="G1042" t="str">
        <f>'Oversigt anlægsaktiv'!G1042</f>
        <v>Alsion 2, 6400 Sønderborg</v>
      </c>
      <c r="H1042" t="str">
        <f>'Oversigt anlægsaktiv'!H1042</f>
        <v>CIE 4:06</v>
      </c>
      <c r="I1042" t="str">
        <f>'Oversigt anlægsaktiv'!I1042</f>
        <v>Tektronix</v>
      </c>
      <c r="J1042" t="str">
        <f>'Oversigt anlægsaktiv'!J1042</f>
        <v>TIVH08</v>
      </c>
      <c r="K1042" t="str">
        <f>'Oversigt anlægsaktiv'!K1042</f>
        <v>B010555</v>
      </c>
      <c r="L1042" s="312">
        <f>'Oversigt anlægsaktiv'!L1042</f>
        <v>43739</v>
      </c>
      <c r="M1042" s="56">
        <f>'Oversigt anlægsaktiv'!M1042</f>
        <v>134400</v>
      </c>
      <c r="N1042" s="56">
        <f>'Oversigt anlægsaktiv'!N1042</f>
        <v>9600</v>
      </c>
      <c r="O1042" s="322" t="str">
        <f t="shared" si="48"/>
        <v>54871</v>
      </c>
      <c r="P1042" s="322">
        <f t="shared" si="49"/>
        <v>1</v>
      </c>
      <c r="Q1042" s="337" t="str">
        <f t="shared" si="50"/>
        <v>7</v>
      </c>
    </row>
    <row r="1043" spans="1:17" x14ac:dyDescent="0.35">
      <c r="A1043" s="320" t="str">
        <f>'Oversigt anlægsaktiv'!A1043</f>
        <v>54873</v>
      </c>
      <c r="B1043" t="str">
        <f>'Oversigt anlægsaktiv'!B1043</f>
        <v>Holoprinter</v>
      </c>
      <c r="C1043" t="str">
        <f>'Oversigt anlægsaktiv'!C1043</f>
        <v>3474210</v>
      </c>
      <c r="D1043" t="str">
        <f>'Oversigt anlægsaktiv'!D1043</f>
        <v>Morten Madsen</v>
      </c>
      <c r="E1043" t="str">
        <f>'Oversigt anlægsaktiv'!E1043</f>
        <v>7 ÅR</v>
      </c>
      <c r="F1043" t="str">
        <f>'Oversigt anlægsaktiv'!F1043</f>
        <v>44002 SDU NanoSyd</v>
      </c>
      <c r="G1043" t="str">
        <f>'Oversigt anlægsaktiv'!G1043</f>
        <v>Alsion 2, 6400 Sønderborg</v>
      </c>
      <c r="H1043" t="str">
        <f>'Oversigt anlægsaktiv'!H1043</f>
        <v>H1-07 Cleanroom</v>
      </c>
      <c r="I1043" t="str">
        <f>'Oversigt anlægsaktiv'!I1043</f>
        <v>Stensborg A/S</v>
      </c>
      <c r="J1043" t="str">
        <f>'Oversigt anlægsaktiv'!J1043</f>
        <v>UNI A6 DT</v>
      </c>
      <c r="K1043" t="str">
        <f>'Oversigt anlægsaktiv'!K1043</f>
        <v>-</v>
      </c>
      <c r="L1043" s="312">
        <f>'Oversigt anlægsaktiv'!L1043</f>
        <v>43586</v>
      </c>
      <c r="M1043" s="56">
        <f>'Oversigt anlægsaktiv'!M1043</f>
        <v>262308.68</v>
      </c>
      <c r="N1043" s="56">
        <f>'Oversigt anlægsaktiv'!N1043</f>
        <v>3122.8099999999981</v>
      </c>
      <c r="O1043" s="322" t="str">
        <f t="shared" si="48"/>
        <v>54873</v>
      </c>
      <c r="P1043" s="322">
        <f t="shared" si="49"/>
        <v>1</v>
      </c>
      <c r="Q1043" s="337" t="str">
        <f t="shared" si="50"/>
        <v>7</v>
      </c>
    </row>
    <row r="1044" spans="1:17" x14ac:dyDescent="0.35">
      <c r="A1044" s="320" t="str">
        <f>'Oversigt anlægsaktiv'!A1044</f>
        <v>54874</v>
      </c>
      <c r="B1044" t="str">
        <f>'Oversigt anlægsaktiv'!B1044</f>
        <v>udstyr til måling på solceller</v>
      </c>
      <c r="C1044" t="str">
        <f>'Oversigt anlægsaktiv'!C1044</f>
        <v>3474210</v>
      </c>
      <c r="D1044" t="str">
        <f>'Oversigt anlægsaktiv'!D1044</f>
        <v>Morten Madsen</v>
      </c>
      <c r="E1044" t="str">
        <f>'Oversigt anlægsaktiv'!E1044</f>
        <v>7 ÅR</v>
      </c>
      <c r="F1044" t="str">
        <f>'Oversigt anlægsaktiv'!F1044</f>
        <v>44002 SDU NanoSyd</v>
      </c>
      <c r="G1044" t="str">
        <f>'Oversigt anlægsaktiv'!G1044</f>
        <v>Alsion 2, 6400 Sønderborg</v>
      </c>
      <c r="H1044" t="str">
        <f>'Oversigt anlægsaktiv'!H1044</f>
        <v>A3-16 OPTIKLAB</v>
      </c>
      <c r="I1044" t="str">
        <f>'Oversigt anlægsaktiv'!I1044</f>
        <v>Bentham Instruments Ltd</v>
      </c>
      <c r="J1044" t="str">
        <f>'Oversigt anlægsaktiv'!J1044</f>
        <v>PVE300</v>
      </c>
      <c r="K1044" t="str">
        <f>'Oversigt anlægsaktiv'!K1044</f>
        <v>30990/1</v>
      </c>
      <c r="L1044" s="312">
        <f>'Oversigt anlægsaktiv'!L1044</f>
        <v>43814</v>
      </c>
      <c r="M1044" s="56">
        <f>'Oversigt anlægsaktiv'!M1044</f>
        <v>312670.02</v>
      </c>
      <c r="N1044" s="56">
        <f>'Oversigt anlægsaktiv'!N1044</f>
        <v>29778.160000000029</v>
      </c>
      <c r="O1044" s="322" t="str">
        <f t="shared" si="48"/>
        <v>54874</v>
      </c>
      <c r="P1044" s="322">
        <f t="shared" si="49"/>
        <v>1</v>
      </c>
      <c r="Q1044" s="337" t="str">
        <f t="shared" si="50"/>
        <v>7</v>
      </c>
    </row>
    <row r="1045" spans="1:17" x14ac:dyDescent="0.35">
      <c r="A1045" s="320" t="str">
        <f>'Oversigt anlægsaktiv'!A1045</f>
        <v>54875</v>
      </c>
      <c r="B1045" t="str">
        <f>'Oversigt anlægsaktiv'!B1045</f>
        <v>MicroLabBox</v>
      </c>
      <c r="C1045" t="str">
        <f>'Oversigt anlægsaktiv'!C1045</f>
        <v>3474962</v>
      </c>
      <c r="D1045" t="str">
        <f>'Oversigt anlægsaktiv'!D1045</f>
        <v>Kurt Godiksen</v>
      </c>
      <c r="E1045" t="str">
        <f>'Oversigt anlægsaktiv'!E1045</f>
        <v>5 ÅR</v>
      </c>
      <c r="F1045" t="str">
        <f>'Oversigt anlægsaktiv'!F1045</f>
        <v>45003 SDU Center for Industriel Elektronik (CIE)</v>
      </c>
      <c r="G1045" t="str">
        <f>'Oversigt anlægsaktiv'!G1045</f>
        <v>Alsion 2, 6400 Sønderborg</v>
      </c>
      <c r="H1045" t="str">
        <f>'Oversigt anlægsaktiv'!H1045</f>
        <v>CIE 4:06</v>
      </c>
      <c r="I1045" t="str">
        <f>'Oversigt anlægsaktiv'!I1045</f>
        <v>dSpace</v>
      </c>
      <c r="J1045" t="str">
        <f>'Oversigt anlægsaktiv'!J1045</f>
        <v>DS1202</v>
      </c>
      <c r="K1045" t="str">
        <f>'Oversigt anlægsaktiv'!K1045</f>
        <v>891031</v>
      </c>
      <c r="L1045" s="312">
        <f>'Oversigt anlægsaktiv'!L1045</f>
        <v>43739</v>
      </c>
      <c r="M1045" s="56">
        <f>'Oversigt anlægsaktiv'!M1045</f>
        <v>100315.8</v>
      </c>
      <c r="N1045" s="56">
        <f>'Oversigt anlægsaktiv'!N1045</f>
        <v>0</v>
      </c>
      <c r="O1045" s="322" t="str">
        <f t="shared" si="48"/>
        <v>54875</v>
      </c>
      <c r="P1045" s="322">
        <f t="shared" si="49"/>
        <v>1</v>
      </c>
      <c r="Q1045" s="337" t="str">
        <f t="shared" si="50"/>
        <v>5</v>
      </c>
    </row>
    <row r="1046" spans="1:17" x14ac:dyDescent="0.35">
      <c r="A1046" s="320" t="str">
        <f>'Oversigt anlægsaktiv'!A1046</f>
        <v>54876</v>
      </c>
      <c r="B1046" t="str">
        <f>'Oversigt anlægsaktiv'!B1046</f>
        <v>Zebrafisk anlæg til forskningsbrug</v>
      </c>
      <c r="C1046" t="str">
        <f>'Oversigt anlægsaktiv'!C1046</f>
        <v>71782+2121308</v>
      </c>
      <c r="D1046" t="str">
        <f>'Oversigt anlægsaktiv'!D1046</f>
        <v>Ditte Caroline Andersen</v>
      </c>
      <c r="E1046" t="str">
        <f>'Oversigt anlægsaktiv'!E1046</f>
        <v>5 ÅR</v>
      </c>
      <c r="F1046" t="str">
        <f>'Oversigt anlægsaktiv'!F1046</f>
        <v>10100 Klinisk Institut</v>
      </c>
      <c r="G1046" t="str">
        <f>'Oversigt anlægsaktiv'!G1046</f>
        <v>Campusvej 55, 5230 Odense M</v>
      </c>
      <c r="H1046" t="str">
        <f>'Oversigt anlægsaktiv'!H1046</f>
        <v>V05-6028c-0</v>
      </c>
      <c r="I1046" t="str">
        <f>'Oversigt anlægsaktiv'!I1046</f>
        <v>Zebtec</v>
      </c>
      <c r="J1046" t="str">
        <f>'Oversigt anlægsaktiv'!J1046</f>
        <v>'-</v>
      </c>
      <c r="K1046" t="str">
        <f>'Oversigt anlægsaktiv'!K1046</f>
        <v>1900291</v>
      </c>
      <c r="L1046" s="312">
        <f>'Oversigt anlægsaktiv'!L1046</f>
        <v>43994</v>
      </c>
      <c r="M1046" s="56">
        <f>'Oversigt anlægsaktiv'!M1046</f>
        <v>158778.15</v>
      </c>
      <c r="N1046" s="56">
        <f>'Oversigt anlægsaktiv'!N1046</f>
        <v>0</v>
      </c>
      <c r="O1046" s="322" t="str">
        <f t="shared" si="48"/>
        <v>54876</v>
      </c>
      <c r="P1046" s="322">
        <f t="shared" si="49"/>
        <v>1</v>
      </c>
      <c r="Q1046" s="337" t="str">
        <f t="shared" si="50"/>
        <v>5</v>
      </c>
    </row>
    <row r="1047" spans="1:17" x14ac:dyDescent="0.35">
      <c r="A1047" s="320" t="str">
        <f>'Oversigt anlægsaktiv'!A1047</f>
        <v>54877</v>
      </c>
      <c r="B1047" t="str">
        <f>'Oversigt anlægsaktiv'!B1047</f>
        <v>Pladeslæser til UV-Vis og fluorescens</v>
      </c>
      <c r="C1047" t="str">
        <f>'Oversigt anlægsaktiv'!C1047</f>
        <v>74158+3474159</v>
      </c>
      <c r="D1047" t="str">
        <f>'Oversigt anlægsaktiv'!D1047</f>
        <v>Lars Duelund</v>
      </c>
      <c r="E1047" t="str">
        <f>'Oversigt anlægsaktiv'!E1047</f>
        <v>5 ÅR</v>
      </c>
      <c r="F1047" t="str">
        <f>'Oversigt anlægsaktiv'!F1047</f>
        <v>42003 SDU Biotechnology</v>
      </c>
      <c r="G1047" t="str">
        <f>'Oversigt anlægsaktiv'!G1047</f>
        <v>Campusvej 55, 5230 Odense M</v>
      </c>
      <c r="H1047" t="str">
        <f>'Oversigt anlægsaktiv'!H1047</f>
        <v>Ø31-511-1</v>
      </c>
      <c r="I1047" t="str">
        <f>'Oversigt anlægsaktiv'!I1047</f>
        <v>Biotek</v>
      </c>
      <c r="J1047" t="str">
        <f>'Oversigt anlægsaktiv'!J1047</f>
        <v>Synergy H1 H1M</v>
      </c>
      <c r="K1047" t="str">
        <f>'Oversigt anlægsaktiv'!K1047</f>
        <v>19120922</v>
      </c>
      <c r="L1047" s="312">
        <f>'Oversigt anlægsaktiv'!L1047</f>
        <v>43818</v>
      </c>
      <c r="M1047" s="56">
        <f>'Oversigt anlægsaktiv'!M1047</f>
        <v>199000</v>
      </c>
      <c r="N1047" s="56">
        <f>'Oversigt anlægsaktiv'!N1047</f>
        <v>0</v>
      </c>
      <c r="O1047" s="322" t="str">
        <f t="shared" si="48"/>
        <v>54877</v>
      </c>
      <c r="P1047" s="322">
        <f t="shared" si="49"/>
        <v>1</v>
      </c>
      <c r="Q1047" s="337" t="str">
        <f t="shared" si="50"/>
        <v>5</v>
      </c>
    </row>
    <row r="1048" spans="1:17" x14ac:dyDescent="0.35">
      <c r="A1048" s="320" t="str">
        <f>'Oversigt anlægsaktiv'!A1048</f>
        <v>54878</v>
      </c>
      <c r="B1048" t="str">
        <f>'Oversigt anlægsaktiv'!B1048</f>
        <v>Myograf</v>
      </c>
      <c r="C1048" t="str">
        <f>'Oversigt anlægsaktiv'!C1048</f>
        <v>-</v>
      </c>
      <c r="D1048" t="str">
        <f>'Oversigt anlægsaktiv'!D1048</f>
        <v>Per Svenningsen</v>
      </c>
      <c r="E1048" t="str">
        <f>'Oversigt anlægsaktiv'!E1048</f>
        <v>10 ÅR</v>
      </c>
      <c r="F1048" t="str">
        <f>'Oversigt anlægsaktiv'!F1048</f>
        <v>10203 Kardiovaskulær &amp; Renalforskning</v>
      </c>
      <c r="G1048" t="str">
        <f>'Oversigt anlægsaktiv'!G1048</f>
        <v>Campusvej 55, 5230 Odense M</v>
      </c>
      <c r="H1048" t="str">
        <f>'Oversigt anlægsaktiv'!H1048</f>
        <v>V17-700a-1</v>
      </c>
      <c r="I1048" t="str">
        <f>'Oversigt anlægsaktiv'!I1048</f>
        <v>DMT</v>
      </c>
      <c r="J1048" t="str">
        <f>'Oversigt anlægsaktiv'!J1048</f>
        <v>620M</v>
      </c>
      <c r="K1048" t="str">
        <f>'Oversigt anlægsaktiv'!K1048</f>
        <v>090719-77877</v>
      </c>
      <c r="L1048" s="312">
        <f>'Oversigt anlægsaktiv'!L1048</f>
        <v>43800</v>
      </c>
      <c r="M1048" s="56">
        <f>'Oversigt anlægsaktiv'!M1048</f>
        <v>200353</v>
      </c>
      <c r="N1048" s="56">
        <f>'Oversigt anlægsaktiv'!N1048</f>
        <v>73462.740000000005</v>
      </c>
      <c r="O1048" s="322" t="str">
        <f t="shared" si="48"/>
        <v>54878</v>
      </c>
      <c r="P1048" s="322">
        <f t="shared" si="49"/>
        <v>0</v>
      </c>
      <c r="Q1048" s="337" t="str">
        <f t="shared" si="50"/>
        <v>10</v>
      </c>
    </row>
    <row r="1049" spans="1:17" x14ac:dyDescent="0.35">
      <c r="A1049" s="320" t="str">
        <f>'Oversigt anlægsaktiv'!A1049</f>
        <v>54879</v>
      </c>
      <c r="B1049" t="str">
        <f>'Oversigt anlægsaktiv'!B1049</f>
        <v>Myograf</v>
      </c>
      <c r="C1049" t="str">
        <f>'Oversigt anlægsaktiv'!C1049</f>
        <v>71467</v>
      </c>
      <c r="D1049" t="str">
        <f>'Oversigt anlægsaktiv'!D1049</f>
        <v>Per Svenningsen</v>
      </c>
      <c r="E1049" t="str">
        <f>'Oversigt anlægsaktiv'!E1049</f>
        <v>10 ÅR</v>
      </c>
      <c r="F1049" t="str">
        <f>'Oversigt anlægsaktiv'!F1049</f>
        <v>10203 Kardiovaskulær &amp; Renalforskning</v>
      </c>
      <c r="G1049" t="str">
        <f>'Oversigt anlægsaktiv'!G1049</f>
        <v>Campusvej 55, 5230 Odense M</v>
      </c>
      <c r="H1049" t="str">
        <f>'Oversigt anlægsaktiv'!H1049</f>
        <v>V17-700a-1</v>
      </c>
      <c r="I1049" t="str">
        <f>'Oversigt anlægsaktiv'!I1049</f>
        <v>DMT</v>
      </c>
      <c r="J1049" t="str">
        <f>'Oversigt anlægsaktiv'!J1049</f>
        <v>620M</v>
      </c>
      <c r="K1049" t="str">
        <f>'Oversigt anlægsaktiv'!K1049</f>
        <v>110919-777814</v>
      </c>
      <c r="L1049" s="312">
        <f>'Oversigt anlægsaktiv'!L1049</f>
        <v>43800</v>
      </c>
      <c r="M1049" s="56">
        <f>'Oversigt anlægsaktiv'!M1049</f>
        <v>152688</v>
      </c>
      <c r="N1049" s="56">
        <f>'Oversigt anlægsaktiv'!N1049</f>
        <v>55985.600000000013</v>
      </c>
      <c r="O1049" s="322" t="str">
        <f t="shared" si="48"/>
        <v>54879</v>
      </c>
      <c r="P1049" s="322">
        <f t="shared" si="49"/>
        <v>1</v>
      </c>
      <c r="Q1049" s="337" t="str">
        <f t="shared" si="50"/>
        <v>10</v>
      </c>
    </row>
    <row r="1050" spans="1:17" x14ac:dyDescent="0.35">
      <c r="A1050" s="320" t="str">
        <f>'Oversigt anlægsaktiv'!A1050</f>
        <v>54880</v>
      </c>
      <c r="B1050" t="str">
        <f>'Oversigt anlægsaktiv'!B1050</f>
        <v>FLIR Kamera</v>
      </c>
      <c r="C1050" t="str">
        <f>'Oversigt anlægsaktiv'!C1050</f>
        <v>74952</v>
      </c>
      <c r="D1050" t="str">
        <f>'Oversigt anlægsaktiv'!D1050</f>
        <v>William Greenbank</v>
      </c>
      <c r="E1050" t="str">
        <f>'Oversigt anlægsaktiv'!E1050</f>
        <v>7 ÅR</v>
      </c>
      <c r="F1050" t="str">
        <f>'Oversigt anlægsaktiv'!F1050</f>
        <v>45003 SDU Center for Industriel Elektronik (CIE)</v>
      </c>
      <c r="G1050" t="str">
        <f>'Oversigt anlægsaktiv'!G1050</f>
        <v>Alsion 2, 6400 Sønderborg</v>
      </c>
      <c r="H1050" t="str">
        <f>'Oversigt anlægsaktiv'!H1050</f>
        <v>CIE 4-03</v>
      </c>
      <c r="I1050" t="str">
        <f>'Oversigt anlægsaktiv'!I1050</f>
        <v>ResearchIR</v>
      </c>
      <c r="J1050" t="str">
        <f>'Oversigt anlægsaktiv'!J1050</f>
        <v>FLIR A655sc</v>
      </c>
      <c r="K1050" t="str">
        <f>'Oversigt anlægsaktiv'!K1050</f>
        <v>-</v>
      </c>
      <c r="L1050" s="312">
        <f>'Oversigt anlægsaktiv'!L1050</f>
        <v>43800</v>
      </c>
      <c r="M1050" s="56">
        <f>'Oversigt anlægsaktiv'!M1050</f>
        <v>122365.32</v>
      </c>
      <c r="N1050" s="56">
        <f>'Oversigt anlægsaktiv'!N1050</f>
        <v>11653.840000000009</v>
      </c>
      <c r="O1050" s="322" t="str">
        <f t="shared" si="48"/>
        <v>54880</v>
      </c>
      <c r="P1050" s="322">
        <f t="shared" si="49"/>
        <v>1</v>
      </c>
      <c r="Q1050" s="337" t="str">
        <f t="shared" si="50"/>
        <v>7</v>
      </c>
    </row>
    <row r="1051" spans="1:17" x14ac:dyDescent="0.35">
      <c r="A1051" s="320" t="str">
        <f>'Oversigt anlægsaktiv'!A1051</f>
        <v>54881</v>
      </c>
      <c r="B1051" t="str">
        <f>'Oversigt anlægsaktiv'!B1051</f>
        <v>Anæstesimonitorer OP-stue</v>
      </c>
      <c r="C1051" t="str">
        <f>'Oversigt anlægsaktiv'!C1051</f>
        <v>-</v>
      </c>
      <c r="D1051" t="str">
        <f>'Oversigt anlægsaktiv'!D1051</f>
        <v>Jesper Stæhr</v>
      </c>
      <c r="E1051" t="str">
        <f>'Oversigt anlægsaktiv'!E1051</f>
        <v>10 ÅR</v>
      </c>
      <c r="F1051" t="str">
        <f>'Oversigt anlægsaktiv'!F1051</f>
        <v>19500 Biomedicinsk Laboratorium</v>
      </c>
      <c r="G1051" t="str">
        <f>'Oversigt anlægsaktiv'!G1051</f>
        <v>Campusvej 55, 5230 Odense M</v>
      </c>
      <c r="H1051" t="str">
        <f>'Oversigt anlægsaktiv'!H1051</f>
        <v>V06-608a-0</v>
      </c>
      <c r="I1051" t="str">
        <f>'Oversigt anlægsaktiv'!I1051</f>
        <v>Philips</v>
      </c>
      <c r="J1051" t="str">
        <f>'Oversigt anlægsaktiv'!J1051</f>
        <v>X3</v>
      </c>
      <c r="K1051" t="str">
        <f>'Oversigt anlægsaktiv'!K1051</f>
        <v>DE61150119,61149786,61150138,611497</v>
      </c>
      <c r="L1051" s="312">
        <f>'Oversigt anlægsaktiv'!L1051</f>
        <v>43780</v>
      </c>
      <c r="M1051" s="56">
        <f>'Oversigt anlægsaktiv'!M1051</f>
        <v>243000</v>
      </c>
      <c r="N1051" s="56">
        <f>'Oversigt anlægsaktiv'!N1051</f>
        <v>87075</v>
      </c>
      <c r="O1051" s="322" t="str">
        <f t="shared" si="48"/>
        <v>54881</v>
      </c>
      <c r="P1051" s="322">
        <f t="shared" si="49"/>
        <v>0</v>
      </c>
      <c r="Q1051" s="337" t="str">
        <f t="shared" si="50"/>
        <v>10</v>
      </c>
    </row>
    <row r="1052" spans="1:17" x14ac:dyDescent="0.35">
      <c r="A1052" s="320" t="str">
        <f>'Oversigt anlægsaktiv'!A1052</f>
        <v>54882</v>
      </c>
      <c r="B1052" t="str">
        <f>'Oversigt anlægsaktiv'!B1052</f>
        <v>Laserskærer til stålplader</v>
      </c>
      <c r="C1052" t="str">
        <f>'Oversigt anlægsaktiv'!C1052</f>
        <v>-</v>
      </c>
      <c r="D1052" t="str">
        <f>'Oversigt anlægsaktiv'!D1052</f>
        <v>Allan Jensen</v>
      </c>
      <c r="E1052" t="str">
        <f>'Oversigt anlægsaktiv'!E1052</f>
        <v>5 ÅR</v>
      </c>
      <c r="F1052" t="str">
        <f>'Oversigt anlægsaktiv'!F1052</f>
        <v>45004 SDU Mechanical Engineering</v>
      </c>
      <c r="G1052" t="str">
        <f>'Oversigt anlægsaktiv'!G1052</f>
        <v>Campusvej 55, 5230 Odense M</v>
      </c>
      <c r="H1052" t="str">
        <f>'Oversigt anlægsaktiv'!H1052</f>
        <v>Ø33-602-1</v>
      </c>
      <c r="I1052" t="str">
        <f>'Oversigt anlægsaktiv'!I1052</f>
        <v>Seng Feng Laser</v>
      </c>
      <c r="J1052" t="str">
        <f>'Oversigt anlægsaktiv'!J1052</f>
        <v>SF1313G</v>
      </c>
      <c r="K1052" t="str">
        <f>'Oversigt anlægsaktiv'!K1052</f>
        <v>201910209</v>
      </c>
      <c r="L1052" s="312">
        <f>'Oversigt anlægsaktiv'!L1052</f>
        <v>43784</v>
      </c>
      <c r="M1052" s="56">
        <f>'Oversigt anlægsaktiv'!M1052</f>
        <v>231008.86</v>
      </c>
      <c r="N1052" s="56">
        <f>'Oversigt anlægsaktiv'!N1052</f>
        <v>0</v>
      </c>
      <c r="O1052" s="322" t="str">
        <f t="shared" si="48"/>
        <v>54882</v>
      </c>
      <c r="P1052" s="322">
        <f t="shared" si="49"/>
        <v>0</v>
      </c>
      <c r="Q1052" s="337" t="str">
        <f t="shared" si="50"/>
        <v>5</v>
      </c>
    </row>
    <row r="1053" spans="1:17" x14ac:dyDescent="0.35">
      <c r="A1053" s="320" t="str">
        <f>'Oversigt anlægsaktiv'!A1053</f>
        <v>54883</v>
      </c>
      <c r="B1053" t="str">
        <f>'Oversigt anlægsaktiv'!B1053</f>
        <v>GPU node</v>
      </c>
      <c r="C1053" t="str">
        <f>'Oversigt anlægsaktiv'!C1053</f>
        <v>3373236+2353274</v>
      </c>
      <c r="D1053" t="str">
        <f>'Oversigt anlægsaktiv'!D1053</f>
        <v>Claudio Pica</v>
      </c>
      <c r="E1053" t="str">
        <f>'Oversigt anlægsaktiv'!E1053</f>
        <v>4 ÅR</v>
      </c>
      <c r="F1053" t="str">
        <f>'Oversigt anlægsaktiv'!F1053</f>
        <v>39600 eScience</v>
      </c>
      <c r="G1053" t="str">
        <f>'Oversigt anlægsaktiv'!G1053</f>
        <v>Campusvej 55, 5230 Odense M</v>
      </c>
      <c r="H1053" t="str">
        <f>'Oversigt anlægsaktiv'!H1053</f>
        <v>Ø6-512-0 (HPC Serverrum)</v>
      </c>
      <c r="I1053" t="str">
        <f>'Oversigt anlægsaktiv'!I1053</f>
        <v>-</v>
      </c>
      <c r="J1053" t="str">
        <f>'Oversigt anlægsaktiv'!J1053</f>
        <v>C4140</v>
      </c>
      <c r="K1053" t="str">
        <f>'Oversigt anlægsaktiv'!K1053</f>
        <v>-</v>
      </c>
      <c r="L1053" s="312">
        <f>'Oversigt anlægsaktiv'!L1053</f>
        <v>43800</v>
      </c>
      <c r="M1053" s="56">
        <f>'Oversigt anlægsaktiv'!M1053</f>
        <v>258755.1</v>
      </c>
      <c r="N1053" s="56">
        <f>'Oversigt anlægsaktiv'!N1053</f>
        <v>0</v>
      </c>
      <c r="O1053" s="322" t="str">
        <f t="shared" si="48"/>
        <v>54883</v>
      </c>
      <c r="P1053" s="322">
        <f t="shared" si="49"/>
        <v>1</v>
      </c>
      <c r="Q1053" s="337" t="str">
        <f t="shared" si="50"/>
        <v>4</v>
      </c>
    </row>
    <row r="1054" spans="1:17" x14ac:dyDescent="0.35">
      <c r="A1054" s="320" t="str">
        <f>'Oversigt anlægsaktiv'!A1054</f>
        <v>54884</v>
      </c>
      <c r="B1054" t="str">
        <f>'Oversigt anlægsaktiv'!B1054</f>
        <v>Storage system</v>
      </c>
      <c r="C1054" t="str">
        <f>'Oversigt anlægsaktiv'!C1054</f>
        <v>-</v>
      </c>
      <c r="D1054" t="str">
        <f>'Oversigt anlægsaktiv'!D1054</f>
        <v>Claudio Pica</v>
      </c>
      <c r="E1054" t="str">
        <f>'Oversigt anlægsaktiv'!E1054</f>
        <v>4 ÅR</v>
      </c>
      <c r="F1054" t="str">
        <f>'Oversigt anlægsaktiv'!F1054</f>
        <v>39600 eScience</v>
      </c>
      <c r="G1054" t="str">
        <f>'Oversigt anlægsaktiv'!G1054</f>
        <v>Campusvej 55, 5230 Odense M</v>
      </c>
      <c r="H1054" t="str">
        <f>'Oversigt anlægsaktiv'!H1054</f>
        <v>HPC Serverrum</v>
      </c>
      <c r="I1054" t="str">
        <f>'Oversigt anlægsaktiv'!I1054</f>
        <v>IBM</v>
      </c>
      <c r="J1054" t="str">
        <f>'Oversigt anlægsaktiv'!J1054</f>
        <v>ESSGL1c</v>
      </c>
      <c r="K1054" t="str">
        <f>'Oversigt anlægsaktiv'!K1054</f>
        <v>-</v>
      </c>
      <c r="L1054" s="312">
        <f>'Oversigt anlægsaktiv'!L1054</f>
        <v>43739</v>
      </c>
      <c r="M1054" s="56">
        <f>'Oversigt anlægsaktiv'!M1054</f>
        <v>1521827</v>
      </c>
      <c r="N1054" s="56">
        <f>'Oversigt anlægsaktiv'!N1054</f>
        <v>0</v>
      </c>
      <c r="O1054" s="322" t="str">
        <f t="shared" si="48"/>
        <v>54884</v>
      </c>
      <c r="P1054" s="322">
        <f t="shared" si="49"/>
        <v>0</v>
      </c>
      <c r="Q1054" s="337" t="str">
        <f t="shared" si="50"/>
        <v>4</v>
      </c>
    </row>
    <row r="1055" spans="1:17" x14ac:dyDescent="0.35">
      <c r="A1055" s="320" t="str">
        <f>'Oversigt anlægsaktiv'!A1055</f>
        <v>54885</v>
      </c>
      <c r="B1055" t="str">
        <f>'Oversigt anlægsaktiv'!B1055</f>
        <v>GPU node</v>
      </c>
      <c r="C1055" t="str">
        <f>'Oversigt anlægsaktiv'!C1055</f>
        <v>2353274+3373236+2353273</v>
      </c>
      <c r="D1055" t="str">
        <f>'Oversigt anlægsaktiv'!D1055</f>
        <v>Claudio Pica</v>
      </c>
      <c r="E1055" t="str">
        <f>'Oversigt anlægsaktiv'!E1055</f>
        <v>4 ÅR</v>
      </c>
      <c r="F1055" t="str">
        <f>'Oversigt anlægsaktiv'!F1055</f>
        <v>39600 eScience</v>
      </c>
      <c r="G1055" t="str">
        <f>'Oversigt anlægsaktiv'!G1055</f>
        <v>Campusvej 55, 5230 Odense M</v>
      </c>
      <c r="H1055" t="str">
        <f>'Oversigt anlægsaktiv'!H1055</f>
        <v>Ø6-512-0 (HPC Serverrum)</v>
      </c>
      <c r="I1055" t="str">
        <f>'Oversigt anlægsaktiv'!I1055</f>
        <v>-</v>
      </c>
      <c r="J1055" t="str">
        <f>'Oversigt anlægsaktiv'!J1055</f>
        <v>C4140</v>
      </c>
      <c r="K1055" t="str">
        <f>'Oversigt anlægsaktiv'!K1055</f>
        <v>-</v>
      </c>
      <c r="L1055" s="312">
        <f>'Oversigt anlægsaktiv'!L1055</f>
        <v>43800</v>
      </c>
      <c r="M1055" s="56">
        <f>'Oversigt anlægsaktiv'!M1055</f>
        <v>264596</v>
      </c>
      <c r="N1055" s="56">
        <f>'Oversigt anlægsaktiv'!N1055</f>
        <v>0</v>
      </c>
      <c r="O1055" s="322" t="str">
        <f t="shared" si="48"/>
        <v>54885</v>
      </c>
      <c r="P1055" s="322">
        <f t="shared" si="49"/>
        <v>1</v>
      </c>
      <c r="Q1055" s="337" t="str">
        <f t="shared" si="50"/>
        <v>4</v>
      </c>
    </row>
    <row r="1056" spans="1:17" x14ac:dyDescent="0.35">
      <c r="A1056" s="320" t="str">
        <f>'Oversigt anlægsaktiv'!A1056</f>
        <v>54886</v>
      </c>
      <c r="B1056" t="str">
        <f>'Oversigt anlægsaktiv'!B1056</f>
        <v>OEM Raman Spektrometer</v>
      </c>
      <c r="C1056" t="str">
        <f>'Oversigt anlægsaktiv'!C1056</f>
        <v>74973</v>
      </c>
      <c r="D1056" t="str">
        <f>'Oversigt anlægsaktiv'!D1056</f>
        <v>Martin Aage Barsøe Hedegaard</v>
      </c>
      <c r="E1056" t="str">
        <f>'Oversigt anlægsaktiv'!E1056</f>
        <v>10 ÅR</v>
      </c>
      <c r="F1056" t="str">
        <f>'Oversigt anlægsaktiv'!F1056</f>
        <v>42003 SDU Biotechnology</v>
      </c>
      <c r="G1056" t="str">
        <f>'Oversigt anlægsaktiv'!G1056</f>
        <v>Campusvej 55, 5230 Odense M</v>
      </c>
      <c r="H1056" t="str">
        <f>'Oversigt anlægsaktiv'!H1056</f>
        <v>-</v>
      </c>
      <c r="I1056" t="str">
        <f>'Oversigt anlægsaktiv'!I1056</f>
        <v>Ibsen Photonics</v>
      </c>
      <c r="J1056" t="str">
        <f>'Oversigt anlægsaktiv'!J1056</f>
        <v>404-1278</v>
      </c>
      <c r="K1056" t="str">
        <f>'Oversigt anlægsaktiv'!K1056</f>
        <v>150165</v>
      </c>
      <c r="L1056" s="312">
        <f>'Oversigt anlægsaktiv'!L1056</f>
        <v>43734</v>
      </c>
      <c r="M1056" s="56">
        <f>'Oversigt anlægsaktiv'!M1056</f>
        <v>166250</v>
      </c>
      <c r="N1056" s="56">
        <f>'Oversigt anlægsaktiv'!N1056</f>
        <v>56802.03</v>
      </c>
      <c r="O1056" s="322" t="str">
        <f t="shared" si="48"/>
        <v>54886</v>
      </c>
      <c r="P1056" s="322">
        <f t="shared" si="49"/>
        <v>1</v>
      </c>
      <c r="Q1056" s="337" t="str">
        <f t="shared" si="50"/>
        <v>10</v>
      </c>
    </row>
    <row r="1057" spans="1:17" x14ac:dyDescent="0.35">
      <c r="A1057" s="320" t="str">
        <f>'Oversigt anlægsaktiv'!A1057</f>
        <v>54888</v>
      </c>
      <c r="B1057" t="str">
        <f>'Oversigt anlægsaktiv'!B1057</f>
        <v>Læksøger</v>
      </c>
      <c r="C1057" t="str">
        <f>'Oversigt anlægsaktiv'!C1057</f>
        <v>2474961</v>
      </c>
      <c r="D1057" t="str">
        <f>'Oversigt anlægsaktiv'!D1057</f>
        <v>Arkadiusz Jarosław Goszczak</v>
      </c>
      <c r="E1057" t="str">
        <f>'Oversigt anlægsaktiv'!E1057</f>
        <v>7 ÅR</v>
      </c>
      <c r="F1057" t="str">
        <f>'Oversigt anlægsaktiv'!F1057</f>
        <v>45003 SDU Center for Industriel Elektronik (CIE)</v>
      </c>
      <c r="G1057" t="str">
        <f>'Oversigt anlægsaktiv'!G1057</f>
        <v>Alsion 2, 6400 Sønderborg</v>
      </c>
      <c r="H1057" t="str">
        <f>'Oversigt anlægsaktiv'!H1057</f>
        <v>Flytbart: bruges flere steder</v>
      </c>
      <c r="I1057" t="str">
        <f>'Oversigt anlægsaktiv'!I1057</f>
        <v>Edwards</v>
      </c>
      <c r="J1057" t="str">
        <f>'Oversigt anlægsaktiv'!J1057</f>
        <v>ELD500 Flex</v>
      </c>
      <c r="K1057" t="str">
        <f>'Oversigt anlægsaktiv'!K1057</f>
        <v>198061563</v>
      </c>
      <c r="L1057" s="312">
        <f>'Oversigt anlægsaktiv'!L1057</f>
        <v>43818</v>
      </c>
      <c r="M1057" s="56">
        <f>'Oversigt anlægsaktiv'!M1057</f>
        <v>153390.20000000001</v>
      </c>
      <c r="N1057" s="56">
        <f>'Oversigt anlægsaktiv'!N1057</f>
        <v>14608.68000000002</v>
      </c>
      <c r="O1057" s="322" t="str">
        <f t="shared" si="48"/>
        <v>54888</v>
      </c>
      <c r="P1057" s="322">
        <f t="shared" si="49"/>
        <v>1</v>
      </c>
      <c r="Q1057" s="337" t="str">
        <f t="shared" si="50"/>
        <v>7</v>
      </c>
    </row>
    <row r="1058" spans="1:17" x14ac:dyDescent="0.35">
      <c r="A1058" s="320" t="str">
        <f>'Oversigt anlægsaktiv'!A1058</f>
        <v>54889</v>
      </c>
      <c r="B1058" t="str">
        <f>'Oversigt anlægsaktiv'!B1058</f>
        <v>Massspektrometer (Cebi - Exp1)</v>
      </c>
      <c r="C1058" t="str">
        <f>'Oversigt anlægsaktiv'!C1058</f>
        <v>2353229</v>
      </c>
      <c r="D1058" t="str">
        <f>'Oversigt anlægsaktiv'!D1058</f>
        <v>Jens Skorstengaard Andersen</v>
      </c>
      <c r="E1058" t="str">
        <f>'Oversigt anlægsaktiv'!E1058</f>
        <v>7 ÅR</v>
      </c>
      <c r="F1058" t="str">
        <f>'Oversigt anlægsaktiv'!F1058</f>
        <v>31000 Institut for Biokemi og Molekylær Biologi</v>
      </c>
      <c r="G1058" t="str">
        <f>'Oversigt anlægsaktiv'!G1058</f>
        <v>Campusvej 55, 5230 Odense M</v>
      </c>
      <c r="H1058" t="str">
        <f>'Oversigt anlægsaktiv'!H1058</f>
        <v>V11-508-1</v>
      </c>
      <c r="I1058" t="str">
        <f>'Oversigt anlægsaktiv'!I1058</f>
        <v>ThermoFisher Scientific</v>
      </c>
      <c r="J1058" t="str">
        <f>'Oversigt anlægsaktiv'!J1058</f>
        <v>N/A</v>
      </c>
      <c r="K1058" t="str">
        <f>'Oversigt anlægsaktiv'!K1058</f>
        <v>MA10183N</v>
      </c>
      <c r="L1058" s="312">
        <f>'Oversigt anlægsaktiv'!L1058</f>
        <v>43966</v>
      </c>
      <c r="M1058" s="56">
        <f>'Oversigt anlægsaktiv'!M1058</f>
        <v>1300000</v>
      </c>
      <c r="N1058" s="56">
        <f>'Oversigt anlægsaktiv'!N1058</f>
        <v>201190.51</v>
      </c>
      <c r="O1058" s="322" t="str">
        <f t="shared" si="48"/>
        <v>54889</v>
      </c>
      <c r="P1058" s="322">
        <f t="shared" si="49"/>
        <v>1</v>
      </c>
      <c r="Q1058" s="337" t="str">
        <f t="shared" si="50"/>
        <v>7</v>
      </c>
    </row>
    <row r="1059" spans="1:17" x14ac:dyDescent="0.35">
      <c r="A1059" s="320" t="str">
        <f>'Oversigt anlægsaktiv'!A1059</f>
        <v>54892</v>
      </c>
      <c r="B1059" t="str">
        <f>'Oversigt anlægsaktiv'!B1059</f>
        <v>HPLC-MS system</v>
      </c>
      <c r="C1059" t="str">
        <f>'Oversigt anlægsaktiv'!C1059</f>
        <v>2353229</v>
      </c>
      <c r="D1059" t="str">
        <f>'Oversigt anlægsaktiv'!D1059</f>
        <v>Thomas Ebel</v>
      </c>
      <c r="E1059" t="str">
        <f>'Oversigt anlægsaktiv'!E1059</f>
        <v>10 ÅR</v>
      </c>
      <c r="F1059" t="str">
        <f>'Oversigt anlægsaktiv'!F1059</f>
        <v>45003 SDU Center for Industriel Elektronik (CIE)</v>
      </c>
      <c r="G1059" t="str">
        <f>'Oversigt anlægsaktiv'!G1059</f>
        <v>Alsion 2, 6400 Sønderborg</v>
      </c>
      <c r="H1059" t="str">
        <f>'Oversigt anlægsaktiv'!H1059</f>
        <v>CIE 4-04</v>
      </c>
      <c r="I1059" t="str">
        <f>'Oversigt anlægsaktiv'!I1059</f>
        <v>Thermo Scientific</v>
      </c>
      <c r="J1059" t="str">
        <f>'Oversigt anlægsaktiv'!J1059</f>
        <v>Ultimate 3000</v>
      </c>
      <c r="K1059" t="str">
        <f>'Oversigt anlægsaktiv'!K1059</f>
        <v>8172515</v>
      </c>
      <c r="L1059" s="312">
        <f>'Oversigt anlægsaktiv'!L1059</f>
        <v>43983</v>
      </c>
      <c r="M1059" s="56">
        <f>'Oversigt anlægsaktiv'!M1059</f>
        <v>960000</v>
      </c>
      <c r="N1059" s="56">
        <f>'Oversigt anlægsaktiv'!N1059</f>
        <v>400000</v>
      </c>
      <c r="O1059" s="322" t="str">
        <f t="shared" si="48"/>
        <v>54892</v>
      </c>
      <c r="P1059" s="322">
        <f t="shared" si="49"/>
        <v>1</v>
      </c>
      <c r="Q1059" s="337" t="str">
        <f t="shared" si="50"/>
        <v>10</v>
      </c>
    </row>
    <row r="1060" spans="1:17" x14ac:dyDescent="0.35">
      <c r="A1060" s="320" t="str">
        <f>'Oversigt anlægsaktiv'!A1060</f>
        <v>54893</v>
      </c>
      <c r="B1060" t="str">
        <f>'Oversigt anlægsaktiv'!B1060</f>
        <v>Temperatur test kammer for elektronikkomponter</v>
      </c>
      <c r="C1060" t="str">
        <f>'Oversigt anlægsaktiv'!C1060</f>
        <v>2454721</v>
      </c>
      <c r="D1060" t="str">
        <f>'Oversigt anlægsaktiv'!D1060</f>
        <v>Ramkrishan Maheshwari</v>
      </c>
      <c r="E1060" t="str">
        <f>'Oversigt anlægsaktiv'!E1060</f>
        <v>10 ÅR</v>
      </c>
      <c r="F1060" t="str">
        <f>'Oversigt anlægsaktiv'!F1060</f>
        <v>45003 SDU Center for Industriel Elektronik (CIE)</v>
      </c>
      <c r="G1060" t="str">
        <f>'Oversigt anlægsaktiv'!G1060</f>
        <v>Alsion 2, 6400 Sønderborg</v>
      </c>
      <c r="H1060" t="str">
        <f>'Oversigt anlægsaktiv'!H1060</f>
        <v>CIE1-01</v>
      </c>
      <c r="I1060" t="str">
        <f>'Oversigt anlægsaktiv'!I1060</f>
        <v>MPI Thermal</v>
      </c>
      <c r="J1060" t="str">
        <f>'Oversigt anlægsaktiv'!J1060</f>
        <v>MPI TA-5000A /E</v>
      </c>
      <c r="K1060" t="str">
        <f>'Oversigt anlægsaktiv'!K1060</f>
        <v>TA5KA11-1705121</v>
      </c>
      <c r="L1060" s="312">
        <f>'Oversigt anlægsaktiv'!L1060</f>
        <v>43911</v>
      </c>
      <c r="M1060" s="56">
        <f>'Oversigt anlægsaktiv'!M1060</f>
        <v>261030.9</v>
      </c>
      <c r="N1060" s="56">
        <f>'Oversigt anlægsaktiv'!N1060</f>
        <v>102237.07</v>
      </c>
      <c r="O1060" s="322" t="str">
        <f t="shared" si="48"/>
        <v>54893</v>
      </c>
      <c r="P1060" s="322">
        <f t="shared" si="49"/>
        <v>1</v>
      </c>
      <c r="Q1060" s="337" t="str">
        <f t="shared" si="50"/>
        <v>10</v>
      </c>
    </row>
    <row r="1061" spans="1:17" x14ac:dyDescent="0.35">
      <c r="A1061" s="320" t="str">
        <f>'Oversigt anlægsaktiv'!A1061</f>
        <v>54894</v>
      </c>
      <c r="B1061" t="str">
        <f>'Oversigt anlægsaktiv'!B1061</f>
        <v>Active Suspension</v>
      </c>
      <c r="C1061" t="str">
        <f>'Oversigt anlægsaktiv'!C1061</f>
        <v>3474962</v>
      </c>
      <c r="D1061" t="str">
        <f>'Oversigt anlægsaktiv'!D1061</f>
        <v>Hossein Ramezani</v>
      </c>
      <c r="E1061" t="str">
        <f>'Oversigt anlægsaktiv'!E1061</f>
        <v>7 ÅR</v>
      </c>
      <c r="F1061" t="str">
        <f>'Oversigt anlægsaktiv'!F1061</f>
        <v>45002 SDU Mechatronics (CIM)</v>
      </c>
      <c r="G1061" t="str">
        <f>'Oversigt anlægsaktiv'!G1061</f>
        <v>Alsion 2, 6400 Sønderborg</v>
      </c>
      <c r="H1061" t="str">
        <f>'Oversigt anlægsaktiv'!H1061</f>
        <v>A3-11 Cyber-Physical lab</v>
      </c>
      <c r="I1061" t="str">
        <f>'Oversigt anlægsaktiv'!I1061</f>
        <v>Quanser</v>
      </c>
      <c r="J1061" t="str">
        <f>'Oversigt anlægsaktiv'!J1061</f>
        <v>-</v>
      </c>
      <c r="K1061" t="str">
        <f>'Oversigt anlægsaktiv'!K1061</f>
        <v>47345</v>
      </c>
      <c r="L1061" s="312">
        <f>'Oversigt anlægsaktiv'!L1061</f>
        <v>43983</v>
      </c>
      <c r="M1061" s="56">
        <f>'Oversigt anlægsaktiv'!M1061</f>
        <v>160453</v>
      </c>
      <c r="N1061" s="56">
        <f>'Oversigt anlægsaktiv'!N1061</f>
        <v>26742.28</v>
      </c>
      <c r="O1061" s="322" t="str">
        <f t="shared" si="48"/>
        <v>54894</v>
      </c>
      <c r="P1061" s="322">
        <f t="shared" si="49"/>
        <v>1</v>
      </c>
      <c r="Q1061" s="337" t="str">
        <f t="shared" si="50"/>
        <v>7</v>
      </c>
    </row>
    <row r="1062" spans="1:17" x14ac:dyDescent="0.35">
      <c r="A1062" s="320" t="str">
        <f>'Oversigt anlægsaktiv'!A1062</f>
        <v>54895</v>
      </c>
      <c r="B1062" t="str">
        <f>'Oversigt anlægsaktiv'!B1062</f>
        <v>Gyro Workstation</v>
      </c>
      <c r="C1062" t="str">
        <f>'Oversigt anlægsaktiv'!C1062</f>
        <v>3474962</v>
      </c>
      <c r="D1062" t="str">
        <f>'Oversigt anlægsaktiv'!D1062</f>
        <v>Hossein Ramezani</v>
      </c>
      <c r="E1062" t="str">
        <f>'Oversigt anlægsaktiv'!E1062</f>
        <v>7 ÅR</v>
      </c>
      <c r="F1062" t="str">
        <f>'Oversigt anlægsaktiv'!F1062</f>
        <v>45002 SDU Mechatronics (CIM)</v>
      </c>
      <c r="G1062" t="str">
        <f>'Oversigt anlægsaktiv'!G1062</f>
        <v>Alsion 2, 6400 Sønderborg</v>
      </c>
      <c r="H1062" t="str">
        <f>'Oversigt anlægsaktiv'!H1062</f>
        <v>A3-11 Cyber-Physical lab</v>
      </c>
      <c r="I1062" t="str">
        <f>'Oversigt anlægsaktiv'!I1062</f>
        <v>Quanser</v>
      </c>
      <c r="J1062" t="str">
        <f>'Oversigt anlægsaktiv'!J1062</f>
        <v>3DOF</v>
      </c>
      <c r="K1062" t="str">
        <f>'Oversigt anlægsaktiv'!K1062</f>
        <v>47380</v>
      </c>
      <c r="L1062" s="312">
        <f>'Oversigt anlægsaktiv'!L1062</f>
        <v>43983</v>
      </c>
      <c r="M1062" s="56">
        <f>'Oversigt anlægsaktiv'!M1062</f>
        <v>183086</v>
      </c>
      <c r="N1062" s="56">
        <f>'Oversigt anlægsaktiv'!N1062</f>
        <v>30514.26999999999</v>
      </c>
      <c r="O1062" s="322" t="str">
        <f t="shared" si="48"/>
        <v>54895</v>
      </c>
      <c r="P1062" s="322">
        <f t="shared" si="49"/>
        <v>1</v>
      </c>
      <c r="Q1062" s="337" t="str">
        <f t="shared" si="50"/>
        <v>7</v>
      </c>
    </row>
    <row r="1063" spans="1:17" x14ac:dyDescent="0.35">
      <c r="A1063" s="320" t="str">
        <f>'Oversigt anlægsaktiv'!A1063</f>
        <v>54896</v>
      </c>
      <c r="B1063" t="str">
        <f>'Oversigt anlægsaktiv'!B1063</f>
        <v>Joint Control Robot</v>
      </c>
      <c r="C1063" t="str">
        <f>'Oversigt anlægsaktiv'!C1063</f>
        <v>3474962</v>
      </c>
      <c r="D1063" t="str">
        <f>'Oversigt anlægsaktiv'!D1063</f>
        <v>Hossein Ramezani</v>
      </c>
      <c r="E1063" t="str">
        <f>'Oversigt anlægsaktiv'!E1063</f>
        <v>7 ÅR</v>
      </c>
      <c r="F1063" t="str">
        <f>'Oversigt anlægsaktiv'!F1063</f>
        <v>45002 SDU Mechatronics (CIM)</v>
      </c>
      <c r="G1063" t="str">
        <f>'Oversigt anlægsaktiv'!G1063</f>
        <v>Alsion 2, 6400 Sønderborg</v>
      </c>
      <c r="H1063" t="str">
        <f>'Oversigt anlægsaktiv'!H1063</f>
        <v>A3-11 Cyber-Physical lab</v>
      </c>
      <c r="I1063" t="str">
        <f>'Oversigt anlægsaktiv'!I1063</f>
        <v>Quanser</v>
      </c>
      <c r="J1063" t="str">
        <f>'Oversigt anlægsaktiv'!J1063</f>
        <v>6DOF</v>
      </c>
      <c r="K1063" t="str">
        <f>'Oversigt anlægsaktiv'!K1063</f>
        <v>47318</v>
      </c>
      <c r="L1063" s="312">
        <f>'Oversigt anlægsaktiv'!L1063</f>
        <v>43983</v>
      </c>
      <c r="M1063" s="56">
        <f>'Oversigt anlægsaktiv'!M1063</f>
        <v>455520</v>
      </c>
      <c r="N1063" s="56">
        <f>'Oversigt anlægsaktiv'!N1063</f>
        <v>75919.979999999981</v>
      </c>
      <c r="O1063" s="322" t="str">
        <f t="shared" si="48"/>
        <v>54896</v>
      </c>
      <c r="P1063" s="322">
        <f t="shared" si="49"/>
        <v>1</v>
      </c>
      <c r="Q1063" s="337" t="str">
        <f t="shared" si="50"/>
        <v>7</v>
      </c>
    </row>
    <row r="1064" spans="1:17" x14ac:dyDescent="0.35">
      <c r="A1064" s="320" t="str">
        <f>'Oversigt anlægsaktiv'!A1064</f>
        <v>54898</v>
      </c>
      <c r="B1064" t="str">
        <f>'Oversigt anlægsaktiv'!B1064</f>
        <v>Disksystem til SharePoint 365 backup</v>
      </c>
      <c r="C1064" t="str">
        <f>'Oversigt anlægsaktiv'!C1064</f>
        <v>-</v>
      </c>
      <c r="D1064" t="str">
        <f>'Oversigt anlægsaktiv'!D1064</f>
        <v>Torben Kruchov Madsen</v>
      </c>
      <c r="E1064" t="str">
        <f>'Oversigt anlægsaktiv'!E1064</f>
        <v>5 ÅR</v>
      </c>
      <c r="F1064" t="str">
        <f>'Oversigt anlægsaktiv'!F1064</f>
        <v>93003 Operations</v>
      </c>
      <c r="G1064" t="str">
        <f>'Oversigt anlægsaktiv'!G1064</f>
        <v>Campusvej 55, 5230 Odense M</v>
      </c>
      <c r="H1064" t="str">
        <f>'Oversigt anlægsaktiv'!H1064</f>
        <v>Datacenter</v>
      </c>
      <c r="I1064" t="str">
        <f>'Oversigt anlægsaktiv'!I1064</f>
        <v>Infortrend EONStore</v>
      </c>
      <c r="J1064" t="str">
        <f>'Oversigt anlægsaktiv'!J1064</f>
        <v>DS4024 3.522udg 24 8TB HD</v>
      </c>
      <c r="K1064" t="str">
        <f>'Oversigt anlægsaktiv'!K1064</f>
        <v>Adskillige</v>
      </c>
      <c r="L1064" s="312">
        <f>'Oversigt anlægsaktiv'!L1064</f>
        <v>43862</v>
      </c>
      <c r="M1064" s="56">
        <f>'Oversigt anlægsaktiv'!M1064</f>
        <v>163950</v>
      </c>
      <c r="N1064" s="56">
        <f>'Oversigt anlægsaktiv'!N1064</f>
        <v>0</v>
      </c>
      <c r="O1064" s="322" t="str">
        <f t="shared" si="48"/>
        <v>54898</v>
      </c>
      <c r="P1064" s="322">
        <f t="shared" si="49"/>
        <v>0</v>
      </c>
      <c r="Q1064" s="337" t="str">
        <f t="shared" si="50"/>
        <v>5</v>
      </c>
    </row>
    <row r="1065" spans="1:17" x14ac:dyDescent="0.35">
      <c r="A1065" s="320" t="str">
        <f>'Oversigt anlægsaktiv'!A1065</f>
        <v>54901</v>
      </c>
      <c r="B1065" t="str">
        <f>'Oversigt anlægsaktiv'!B1065</f>
        <v>Accesspunkter</v>
      </c>
      <c r="C1065" t="str">
        <f>'Oversigt anlægsaktiv'!C1065</f>
        <v>-</v>
      </c>
      <c r="D1065" t="str">
        <f>'Oversigt anlægsaktiv'!D1065</f>
        <v>Martin Philipsen</v>
      </c>
      <c r="E1065" t="str">
        <f>'Oversigt anlægsaktiv'!E1065</f>
        <v>4 ÅR</v>
      </c>
      <c r="F1065" t="str">
        <f>'Oversigt anlægsaktiv'!F1065</f>
        <v>93003 Operations</v>
      </c>
      <c r="G1065" t="str">
        <f>'Oversigt anlægsaktiv'!G1065</f>
        <v>Campusvej 55, 5230 Odense M</v>
      </c>
      <c r="H1065" t="str">
        <f>'Oversigt anlægsaktiv'!H1065</f>
        <v>-</v>
      </c>
      <c r="I1065" t="str">
        <f>'Oversigt anlægsaktiv'!I1065</f>
        <v>Cisco</v>
      </c>
      <c r="J1065" t="str">
        <f>'Oversigt anlægsaktiv'!J1065</f>
        <v>Adskillige</v>
      </c>
      <c r="K1065" t="str">
        <f>'Oversigt anlægsaktiv'!K1065</f>
        <v>Flere</v>
      </c>
      <c r="L1065" s="312">
        <f>'Oversigt anlægsaktiv'!L1065</f>
        <v>44166</v>
      </c>
      <c r="M1065" s="56">
        <f>'Oversigt anlægsaktiv'!M1065</f>
        <v>5417389.0700000003</v>
      </c>
      <c r="N1065" s="56">
        <f>'Oversigt anlægsaktiv'!N1065</f>
        <v>0</v>
      </c>
      <c r="O1065" s="322" t="str">
        <f t="shared" si="48"/>
        <v>54901</v>
      </c>
      <c r="P1065" s="322">
        <f t="shared" si="49"/>
        <v>0</v>
      </c>
      <c r="Q1065" s="337" t="str">
        <f t="shared" si="50"/>
        <v>4</v>
      </c>
    </row>
    <row r="1066" spans="1:17" x14ac:dyDescent="0.35">
      <c r="A1066" s="320" t="str">
        <f>'Oversigt anlægsaktiv'!A1066</f>
        <v>54902</v>
      </c>
      <c r="B1066" t="str">
        <f>'Oversigt anlægsaktiv'!B1066</f>
        <v>Aktivt it-udstyr Esbjerg</v>
      </c>
      <c r="C1066" t="str">
        <f>'Oversigt anlægsaktiv'!C1066</f>
        <v>-</v>
      </c>
      <c r="D1066" t="str">
        <f>'Oversigt anlægsaktiv'!D1066</f>
        <v>Jørgen Kristian Minet</v>
      </c>
      <c r="E1066" t="str">
        <f>'Oversigt anlægsaktiv'!E1066</f>
        <v>5 ÅR</v>
      </c>
      <c r="F1066" t="str">
        <f>'Oversigt anlægsaktiv'!F1066</f>
        <v>93003 Operations</v>
      </c>
      <c r="G1066" t="str">
        <f>'Oversigt anlægsaktiv'!G1066</f>
        <v>Degnevej, 6700 Esbjerg</v>
      </c>
      <c r="H1066" t="str">
        <f>'Oversigt anlægsaktiv'!H1066</f>
        <v>Flere steder</v>
      </c>
      <c r="I1066" t="str">
        <f>'Oversigt anlægsaktiv'!I1066</f>
        <v>Flere</v>
      </c>
      <c r="J1066" t="str">
        <f>'Oversigt anlægsaktiv'!J1066</f>
        <v>Flere</v>
      </c>
      <c r="K1066" t="str">
        <f>'Oversigt anlægsaktiv'!K1066</f>
        <v>Flere</v>
      </c>
      <c r="L1066" s="312">
        <f>'Oversigt anlægsaktiv'!L1066</f>
        <v>44172</v>
      </c>
      <c r="M1066" s="56">
        <f>'Oversigt anlægsaktiv'!M1066</f>
        <v>1217239.17</v>
      </c>
      <c r="N1066" s="56">
        <f>'Oversigt anlægsaktiv'!N1066</f>
        <v>0</v>
      </c>
      <c r="O1066" s="322" t="str">
        <f t="shared" si="48"/>
        <v>54902</v>
      </c>
      <c r="P1066" s="322">
        <f t="shared" si="49"/>
        <v>0</v>
      </c>
      <c r="Q1066" s="337" t="str">
        <f t="shared" si="50"/>
        <v>5</v>
      </c>
    </row>
    <row r="1067" spans="1:17" x14ac:dyDescent="0.35">
      <c r="A1067" s="320" t="str">
        <f>'Oversigt anlægsaktiv'!A1067</f>
        <v>54904</v>
      </c>
      <c r="B1067" t="str">
        <f>'Oversigt anlægsaktiv'!B1067</f>
        <v>Access switche</v>
      </c>
      <c r="C1067" t="str">
        <f>'Oversigt anlægsaktiv'!C1067</f>
        <v>-</v>
      </c>
      <c r="D1067" t="str">
        <f>'Oversigt anlægsaktiv'!D1067</f>
        <v>Jørgen Kristian Minet</v>
      </c>
      <c r="E1067" t="str">
        <f>'Oversigt anlægsaktiv'!E1067</f>
        <v>5 ÅR</v>
      </c>
      <c r="F1067" t="str">
        <f>'Oversigt anlægsaktiv'!F1067</f>
        <v>93003 Operations</v>
      </c>
      <c r="G1067" t="str">
        <f>'Oversigt anlægsaktiv'!G1067</f>
        <v>Campusvej 55, 5230 Odense M</v>
      </c>
      <c r="H1067" t="str">
        <f>'Oversigt anlægsaktiv'!H1067</f>
        <v>Flere</v>
      </c>
      <c r="I1067" t="str">
        <f>'Oversigt anlægsaktiv'!I1067</f>
        <v>Cisco</v>
      </c>
      <c r="J1067" t="str">
        <f>'Oversigt anlægsaktiv'!J1067</f>
        <v>Adskillige</v>
      </c>
      <c r="K1067" t="str">
        <f>'Oversigt anlægsaktiv'!K1067</f>
        <v>Adskillige</v>
      </c>
      <c r="L1067" s="312">
        <f>'Oversigt anlægsaktiv'!L1067</f>
        <v>44166</v>
      </c>
      <c r="M1067" s="56">
        <f>'Oversigt anlægsaktiv'!M1067</f>
        <v>1573250.97</v>
      </c>
      <c r="N1067" s="56">
        <f>'Oversigt anlægsaktiv'!N1067</f>
        <v>0</v>
      </c>
      <c r="O1067" s="322" t="str">
        <f t="shared" si="48"/>
        <v>54904</v>
      </c>
      <c r="P1067" s="322">
        <f t="shared" si="49"/>
        <v>0</v>
      </c>
      <c r="Q1067" s="337" t="str">
        <f t="shared" si="50"/>
        <v>5</v>
      </c>
    </row>
    <row r="1068" spans="1:17" x14ac:dyDescent="0.35">
      <c r="A1068" s="320" t="str">
        <f>'Oversigt anlægsaktiv'!A1068</f>
        <v>54906</v>
      </c>
      <c r="B1068" t="str">
        <f>'Oversigt anlægsaktiv'!B1068</f>
        <v>Plasma Etcher</v>
      </c>
      <c r="C1068" t="str">
        <f>'Oversigt anlægsaktiv'!C1068</f>
        <v>3474156</v>
      </c>
      <c r="D1068" t="str">
        <f>'Oversigt anlægsaktiv'!D1068</f>
        <v>Torgom Yezekyan</v>
      </c>
      <c r="E1068" t="str">
        <f>'Oversigt anlægsaktiv'!E1068</f>
        <v>5 ÅR</v>
      </c>
      <c r="F1068" t="str">
        <f>'Oversigt anlægsaktiv'!F1068</f>
        <v>44004 SDU Nano Optics</v>
      </c>
      <c r="G1068" t="str">
        <f>'Oversigt anlægsaktiv'!G1068</f>
        <v>Campusvej 55, 5230 Odense M</v>
      </c>
      <c r="H1068" t="str">
        <f>'Oversigt anlægsaktiv'!H1068</f>
        <v>Ø27-512a-1</v>
      </c>
      <c r="I1068" t="str">
        <f>'Oversigt anlægsaktiv'!I1068</f>
        <v>Inseto</v>
      </c>
      <c r="J1068" t="str">
        <f>'Oversigt anlægsaktiv'!J1068</f>
        <v>PE-50</v>
      </c>
      <c r="K1068" t="str">
        <f>'Oversigt anlægsaktiv'!K1068</f>
        <v>021820, ID-1982</v>
      </c>
      <c r="L1068" s="312">
        <f>'Oversigt anlægsaktiv'!L1068</f>
        <v>44044</v>
      </c>
      <c r="M1068" s="56">
        <f>'Oversigt anlægsaktiv'!M1068</f>
        <v>163078.26</v>
      </c>
      <c r="N1068" s="56">
        <f>'Oversigt anlægsaktiv'!N1068</f>
        <v>0</v>
      </c>
      <c r="O1068" s="322" t="str">
        <f t="shared" si="48"/>
        <v>54906</v>
      </c>
      <c r="P1068" s="322">
        <f t="shared" si="49"/>
        <v>1</v>
      </c>
      <c r="Q1068" s="337" t="str">
        <f t="shared" si="50"/>
        <v>5</v>
      </c>
    </row>
    <row r="1069" spans="1:17" x14ac:dyDescent="0.35">
      <c r="A1069" s="320" t="str">
        <f>'Oversigt anlægsaktiv'!A1069</f>
        <v>54907</v>
      </c>
      <c r="B1069" t="str">
        <f>'Oversigt anlægsaktiv'!B1069</f>
        <v>3D scanner</v>
      </c>
      <c r="C1069" t="str">
        <f>'Oversigt anlægsaktiv'!C1069</f>
        <v>3474962</v>
      </c>
      <c r="D1069" t="str">
        <f>'Oversigt anlægsaktiv'!D1069</f>
        <v>Arkadiusz Jarosław Goszczak</v>
      </c>
      <c r="E1069" t="str">
        <f>'Oversigt anlægsaktiv'!E1069</f>
        <v>7 ÅR</v>
      </c>
      <c r="F1069" t="str">
        <f>'Oversigt anlægsaktiv'!F1069</f>
        <v>44003 SDU Microtechnology</v>
      </c>
      <c r="G1069" t="str">
        <f>'Oversigt anlægsaktiv'!G1069</f>
        <v>Alsion 2, 6400 Sønderborg</v>
      </c>
      <c r="H1069" t="str">
        <f>'Oversigt anlægsaktiv'!H1069</f>
        <v>B2-01 Imaging Lab</v>
      </c>
      <c r="I1069" t="str">
        <f>'Oversigt anlægsaktiv'!I1069</f>
        <v>Carl Zeiss Optotechnik GmbH</v>
      </c>
      <c r="J1069" t="str">
        <f>'Oversigt anlægsaktiv'!J1069</f>
        <v>Comet 8M</v>
      </c>
      <c r="K1069" t="str">
        <f>'Oversigt anlægsaktiv'!K1069</f>
        <v>FLB81_00099</v>
      </c>
      <c r="L1069" s="312">
        <f>'Oversigt anlægsaktiv'!L1069</f>
        <v>44044</v>
      </c>
      <c r="M1069" s="56">
        <f>'Oversigt anlægsaktiv'!M1069</f>
        <v>693842</v>
      </c>
      <c r="N1069" s="56">
        <f>'Oversigt anlægsaktiv'!N1069</f>
        <v>132160.48000000001</v>
      </c>
      <c r="O1069" s="322" t="str">
        <f t="shared" si="48"/>
        <v>54907</v>
      </c>
      <c r="P1069" s="322">
        <f t="shared" si="49"/>
        <v>1</v>
      </c>
      <c r="Q1069" s="337" t="str">
        <f t="shared" si="50"/>
        <v>7</v>
      </c>
    </row>
    <row r="1070" spans="1:17" x14ac:dyDescent="0.35">
      <c r="A1070" s="320" t="str">
        <f>'Oversigt anlægsaktiv'!A1070</f>
        <v>54908</v>
      </c>
      <c r="B1070" t="str">
        <f>'Oversigt anlægsaktiv'!B1070</f>
        <v>Immunity Test System 7 kV</v>
      </c>
      <c r="C1070" t="str">
        <f>'Oversigt anlægsaktiv'!C1070</f>
        <v>3474962</v>
      </c>
      <c r="D1070" t="str">
        <f>'Oversigt anlægsaktiv'!D1070</f>
        <v>Christian Christensen</v>
      </c>
      <c r="E1070" t="str">
        <f>'Oversigt anlægsaktiv'!E1070</f>
        <v>7 ÅR</v>
      </c>
      <c r="F1070" t="str">
        <f>'Oversigt anlægsaktiv'!F1070</f>
        <v>45003 SDU Center for Industriel Elektronik (CIE)</v>
      </c>
      <c r="G1070" t="str">
        <f>'Oversigt anlægsaktiv'!G1070</f>
        <v>Alsion 2, 6400 Sønderborg</v>
      </c>
      <c r="H1070" t="str">
        <f>'Oversigt anlægsaktiv'!H1070</f>
        <v>CIE 2-01</v>
      </c>
      <c r="I1070" t="str">
        <f>'Oversigt anlægsaktiv'!I1070</f>
        <v>Haefely</v>
      </c>
      <c r="J1070" t="str">
        <f>'Oversigt anlægsaktiv'!J1070</f>
        <v>Axos 8</v>
      </c>
      <c r="K1070" t="str">
        <f>'Oversigt anlægsaktiv'!K1070</f>
        <v>188349</v>
      </c>
      <c r="L1070" s="312">
        <f>'Oversigt anlægsaktiv'!L1070</f>
        <v>43983</v>
      </c>
      <c r="M1070" s="56">
        <f>'Oversigt anlægsaktiv'!M1070</f>
        <v>350055</v>
      </c>
      <c r="N1070" s="56">
        <f>'Oversigt anlægsaktiv'!N1070</f>
        <v>58342.559999999998</v>
      </c>
      <c r="O1070" s="322" t="str">
        <f t="shared" si="48"/>
        <v>54908</v>
      </c>
      <c r="P1070" s="322">
        <f t="shared" si="49"/>
        <v>1</v>
      </c>
      <c r="Q1070" s="337" t="str">
        <f t="shared" si="50"/>
        <v>7</v>
      </c>
    </row>
    <row r="1071" spans="1:17" x14ac:dyDescent="0.35">
      <c r="A1071" s="320" t="str">
        <f>'Oversigt anlægsaktiv'!A1071</f>
        <v>54910</v>
      </c>
      <c r="B1071" t="str">
        <f>'Oversigt anlægsaktiv'!B1071</f>
        <v>Kromatografi-system til proteinoprensning</v>
      </c>
      <c r="C1071" t="str">
        <f>'Oversigt anlægsaktiv'!C1071</f>
        <v>3474188</v>
      </c>
      <c r="D1071" t="str">
        <f>'Oversigt anlægsaktiv'!D1071</f>
        <v>Henrik Karring</v>
      </c>
      <c r="E1071" t="str">
        <f>'Oversigt anlægsaktiv'!E1071</f>
        <v>10 ÅR</v>
      </c>
      <c r="F1071" t="str">
        <f>'Oversigt anlægsaktiv'!F1071</f>
        <v>42002 SDU Chemical Engineering</v>
      </c>
      <c r="G1071" t="str">
        <f>'Oversigt anlægsaktiv'!G1071</f>
        <v>Campusvej 55, 5230 Odense M</v>
      </c>
      <c r="H1071" t="str">
        <f>'Oversigt anlægsaktiv'!H1071</f>
        <v>Ø33-512-1</v>
      </c>
      <c r="I1071" t="str">
        <f>'Oversigt anlægsaktiv'!I1071</f>
        <v>GE Healthcare Life Sciences</v>
      </c>
      <c r="J1071" t="str">
        <f>'Oversigt anlægsaktiv'!J1071</f>
        <v>29383015</v>
      </c>
      <c r="K1071" t="str">
        <f>'Oversigt anlægsaktiv'!K1071</f>
        <v>2596853</v>
      </c>
      <c r="L1071" s="312">
        <f>'Oversigt anlægsaktiv'!L1071</f>
        <v>44049</v>
      </c>
      <c r="M1071" s="56">
        <f>'Oversigt anlægsaktiv'!M1071</f>
        <v>209094.73</v>
      </c>
      <c r="N1071" s="56">
        <f>'Oversigt anlægsaktiv'!N1071</f>
        <v>90607.670000000013</v>
      </c>
      <c r="O1071" s="322" t="str">
        <f t="shared" si="48"/>
        <v>54910</v>
      </c>
      <c r="P1071" s="322">
        <f t="shared" si="49"/>
        <v>1</v>
      </c>
      <c r="Q1071" s="337" t="str">
        <f t="shared" si="50"/>
        <v>10</v>
      </c>
    </row>
    <row r="1072" spans="1:17" x14ac:dyDescent="0.35">
      <c r="A1072" s="320" t="str">
        <f>'Oversigt anlægsaktiv'!A1072</f>
        <v>54911</v>
      </c>
      <c r="B1072" t="str">
        <f>'Oversigt anlægsaktiv'!B1072</f>
        <v>SAN-switche incl udvidelse</v>
      </c>
      <c r="C1072" t="str">
        <f>'Oversigt anlægsaktiv'!C1072</f>
        <v>-</v>
      </c>
      <c r="D1072" t="str">
        <f>'Oversigt anlægsaktiv'!D1072</f>
        <v>Thomas Volke Nielsen</v>
      </c>
      <c r="E1072" t="str">
        <f>'Oversigt anlægsaktiv'!E1072</f>
        <v>5 ÅR</v>
      </c>
      <c r="F1072" t="str">
        <f>'Oversigt anlægsaktiv'!F1072</f>
        <v>93003 Operations</v>
      </c>
      <c r="G1072" t="str">
        <f>'Oversigt anlægsaktiv'!G1072</f>
        <v>Campusvej 55, 5230 Odense M</v>
      </c>
      <c r="H1072" t="str">
        <f>'Oversigt anlægsaktiv'!H1072</f>
        <v>Serverrum Syd</v>
      </c>
      <c r="I1072" t="str">
        <f>'Oversigt anlægsaktiv'!I1072</f>
        <v>HP</v>
      </c>
      <c r="J1072" t="str">
        <f>'Oversigt anlægsaktiv'!J1072</f>
        <v>HPE SN6600B 16P 4xQSFP+fl</v>
      </c>
      <c r="K1072" t="str">
        <f>'Oversigt anlægsaktiv'!K1072</f>
        <v>Adskellige</v>
      </c>
      <c r="L1072" s="312">
        <f>'Oversigt anlægsaktiv'!L1072</f>
        <v>43922</v>
      </c>
      <c r="M1072" s="56">
        <f>'Oversigt anlægsaktiv'!M1072</f>
        <v>158014</v>
      </c>
      <c r="N1072" s="56">
        <f>'Oversigt anlægsaktiv'!N1072</f>
        <v>0</v>
      </c>
      <c r="O1072" s="322" t="str">
        <f t="shared" si="48"/>
        <v>54911</v>
      </c>
      <c r="P1072" s="322">
        <f t="shared" si="49"/>
        <v>0</v>
      </c>
      <c r="Q1072" s="337" t="str">
        <f t="shared" si="50"/>
        <v>5</v>
      </c>
    </row>
    <row r="1073" spans="1:17" x14ac:dyDescent="0.35">
      <c r="A1073" s="320" t="str">
        <f>'Oversigt anlægsaktiv'!A1073</f>
        <v>54912</v>
      </c>
      <c r="B1073" t="str">
        <f>'Oversigt anlægsaktiv'!B1073</f>
        <v>Redundant Fiberforsyning på Campus (tidl. Unilab)</v>
      </c>
      <c r="C1073" t="str">
        <f>'Oversigt anlægsaktiv'!C1073</f>
        <v>-</v>
      </c>
      <c r="D1073" t="str">
        <f>'Oversigt anlægsaktiv'!D1073</f>
        <v>Jørgen Kristian Minet</v>
      </c>
      <c r="E1073" t="str">
        <f>'Oversigt anlægsaktiv'!E1073</f>
        <v>5 ÅR</v>
      </c>
      <c r="F1073" t="str">
        <f>'Oversigt anlægsaktiv'!F1073</f>
        <v>93003 Operations</v>
      </c>
      <c r="G1073" t="str">
        <f>'Oversigt anlægsaktiv'!G1073</f>
        <v>Campusvej 55, 5230 Odense M</v>
      </c>
      <c r="H1073" t="str">
        <f>'Oversigt anlægsaktiv'!H1073</f>
        <v>-</v>
      </c>
      <c r="I1073" t="str">
        <f>'Oversigt anlægsaktiv'!I1073</f>
        <v>Flere</v>
      </c>
      <c r="J1073" t="str">
        <f>'Oversigt anlægsaktiv'!J1073</f>
        <v>Flere</v>
      </c>
      <c r="K1073" t="str">
        <f>'Oversigt anlægsaktiv'!K1073</f>
        <v>Flere</v>
      </c>
      <c r="L1073" s="312">
        <f>'Oversigt anlægsaktiv'!L1073</f>
        <v>43831</v>
      </c>
      <c r="M1073" s="56">
        <f>'Oversigt anlægsaktiv'!M1073</f>
        <v>2371213.41</v>
      </c>
      <c r="N1073" s="56">
        <f>'Oversigt anlægsaktiv'!N1073</f>
        <v>0</v>
      </c>
      <c r="O1073" s="322" t="str">
        <f t="shared" si="48"/>
        <v>54912</v>
      </c>
      <c r="P1073" s="322">
        <f t="shared" si="49"/>
        <v>0</v>
      </c>
      <c r="Q1073" s="337" t="str">
        <f t="shared" si="50"/>
        <v>5</v>
      </c>
    </row>
    <row r="1074" spans="1:17" x14ac:dyDescent="0.35">
      <c r="A1074" s="320" t="str">
        <f>'Oversigt anlægsaktiv'!A1074</f>
        <v>54914</v>
      </c>
      <c r="B1074" t="str">
        <f>'Oversigt anlægsaktiv'!B1074</f>
        <v>Lipid bilayer</v>
      </c>
      <c r="C1074" t="str">
        <f>'Oversigt anlægsaktiv'!C1074</f>
        <v>3171907</v>
      </c>
      <c r="D1074" t="str">
        <f>'Oversigt anlægsaktiv'!D1074</f>
        <v>Per Svenningsen</v>
      </c>
      <c r="E1074" t="str">
        <f>'Oversigt anlægsaktiv'!E1074</f>
        <v>5 ÅR</v>
      </c>
      <c r="F1074" t="str">
        <f>'Oversigt anlægsaktiv'!F1074</f>
        <v>10203 Kardiovaskulær &amp; Renalforskning</v>
      </c>
      <c r="G1074" t="str">
        <f>'Oversigt anlægsaktiv'!G1074</f>
        <v>Campusvej 55, 5230 Odense M</v>
      </c>
      <c r="H1074" t="str">
        <f>'Oversigt anlægsaktiv'!H1074</f>
        <v>V17-704b-1</v>
      </c>
      <c r="I1074" t="str">
        <f>'Oversigt anlægsaktiv'!I1074</f>
        <v>Nanion</v>
      </c>
      <c r="J1074" t="str">
        <f>'Oversigt anlægsaktiv'!J1074</f>
        <v>MFD2019</v>
      </c>
      <c r="K1074" t="str">
        <f>'Oversigt anlægsaktiv'!K1074</f>
        <v>420141</v>
      </c>
      <c r="L1074" s="312">
        <f>'Oversigt anlægsaktiv'!L1074</f>
        <v>43862</v>
      </c>
      <c r="M1074" s="56">
        <f>'Oversigt anlægsaktiv'!M1074</f>
        <v>187490.04</v>
      </c>
      <c r="N1074" s="56">
        <f>'Oversigt anlægsaktiv'!N1074</f>
        <v>0</v>
      </c>
      <c r="O1074" s="322" t="str">
        <f t="shared" si="48"/>
        <v>54914</v>
      </c>
      <c r="P1074" s="322">
        <f t="shared" si="49"/>
        <v>1</v>
      </c>
      <c r="Q1074" s="337" t="str">
        <f t="shared" si="50"/>
        <v>5</v>
      </c>
    </row>
    <row r="1075" spans="1:17" x14ac:dyDescent="0.35">
      <c r="A1075" s="320" t="str">
        <f>'Oversigt anlægsaktiv'!A1075</f>
        <v>54915</v>
      </c>
      <c r="B1075" t="str">
        <f>'Oversigt anlægsaktiv'!B1075</f>
        <v>GPU SERVER</v>
      </c>
      <c r="C1075" t="str">
        <f>'Oversigt anlægsaktiv'!C1075</f>
        <v>3515648</v>
      </c>
      <c r="D1075" t="str">
        <f>'Oversigt anlægsaktiv'!D1075</f>
        <v>Thomas Iversen</v>
      </c>
      <c r="E1075" t="str">
        <f>'Oversigt anlægsaktiv'!E1075</f>
        <v>3 ÅR</v>
      </c>
      <c r="F1075" t="str">
        <f>'Oversigt anlægsaktiv'!F1075</f>
        <v>52600 Økonomisk Institut</v>
      </c>
      <c r="G1075" t="str">
        <f>'Oversigt anlægsaktiv'!G1075</f>
        <v>Campusvej 55, 5230 Odense M</v>
      </c>
      <c r="H1075" t="str">
        <f>'Oversigt anlægsaktiv'!H1075</f>
        <v>Serverrum Syd: SS-F5</v>
      </c>
      <c r="I1075" t="str">
        <f>'Oversigt anlægsaktiv'!I1075</f>
        <v>Hewlett Packard</v>
      </c>
      <c r="J1075" t="str">
        <f>'Oversigt anlægsaktiv'!J1075</f>
        <v>UNSPSC 43211501</v>
      </c>
      <c r="K1075" t="str">
        <f>'Oversigt anlægsaktiv'!K1075</f>
        <v>CZ20220CBH</v>
      </c>
      <c r="L1075" s="312">
        <f>'Oversigt anlægsaktiv'!L1075</f>
        <v>44013</v>
      </c>
      <c r="M1075" s="56">
        <f>'Oversigt anlægsaktiv'!M1075</f>
        <v>484000</v>
      </c>
      <c r="N1075" s="56">
        <f>'Oversigt anlægsaktiv'!N1075</f>
        <v>0</v>
      </c>
      <c r="O1075" s="322" t="str">
        <f t="shared" si="48"/>
        <v>54915</v>
      </c>
      <c r="P1075" s="322">
        <f t="shared" si="49"/>
        <v>1</v>
      </c>
      <c r="Q1075" s="337" t="str">
        <f t="shared" si="50"/>
        <v>3</v>
      </c>
    </row>
    <row r="1076" spans="1:17" x14ac:dyDescent="0.35">
      <c r="A1076" s="320" t="str">
        <f>'Oversigt anlægsaktiv'!A1076</f>
        <v>54919</v>
      </c>
      <c r="B1076" t="str">
        <f>'Oversigt anlægsaktiv'!B1076</f>
        <v>Vindtunnel fane</v>
      </c>
      <c r="C1076" t="str">
        <f>'Oversigt anlægsaktiv'!C1076</f>
        <v>3373191</v>
      </c>
      <c r="D1076" t="str">
        <f>'Oversigt anlægsaktiv'!D1076</f>
        <v>Lasse Jakobsen</v>
      </c>
      <c r="E1076" t="str">
        <f>'Oversigt anlægsaktiv'!E1076</f>
        <v>5 ÅR</v>
      </c>
      <c r="F1076" t="str">
        <f>'Oversigt anlægsaktiv'!F1076</f>
        <v>30607 Lyd og Adfærd</v>
      </c>
      <c r="G1076" t="str">
        <f>'Oversigt anlægsaktiv'!G1076</f>
        <v>Campusvej 55, 5230 Odense M</v>
      </c>
      <c r="H1076" t="str">
        <f>'Oversigt anlægsaktiv'!H1076</f>
        <v>Spec container Vindtunnel</v>
      </c>
      <c r="I1076" t="str">
        <f>'Oversigt anlægsaktiv'!I1076</f>
        <v>Ferrari</v>
      </c>
      <c r="J1076" t="str">
        <f>'Oversigt anlægsaktiv'!J1076</f>
        <v>EF 1403/H(G)+Kontrol EP6</v>
      </c>
      <c r="K1076" t="str">
        <f>'Oversigt anlægsaktiv'!K1076</f>
        <v>EF1403H04AA03....se note</v>
      </c>
      <c r="L1076" s="312">
        <f>'Oversigt anlægsaktiv'!L1076</f>
        <v>44044</v>
      </c>
      <c r="M1076" s="56">
        <f>'Oversigt anlægsaktiv'!M1076</f>
        <v>162002</v>
      </c>
      <c r="N1076" s="56">
        <f>'Oversigt anlægsaktiv'!N1076</f>
        <v>0</v>
      </c>
      <c r="O1076" s="322" t="str">
        <f t="shared" si="48"/>
        <v>54919</v>
      </c>
      <c r="P1076" s="322">
        <f t="shared" si="49"/>
        <v>1</v>
      </c>
      <c r="Q1076" s="337" t="str">
        <f t="shared" si="50"/>
        <v>5</v>
      </c>
    </row>
    <row r="1077" spans="1:17" x14ac:dyDescent="0.35">
      <c r="A1077" s="320" t="str">
        <f>'Oversigt anlægsaktiv'!A1077</f>
        <v>54920</v>
      </c>
      <c r="B1077" t="str">
        <f>'Oversigt anlægsaktiv'!B1077</f>
        <v>High Definition Ocsilloscope</v>
      </c>
      <c r="C1077" t="str">
        <f>'Oversigt anlægsaktiv'!C1077</f>
        <v>3474962</v>
      </c>
      <c r="D1077" t="str">
        <f>'Oversigt anlægsaktiv'!D1077</f>
        <v>Ramkrishan Maheshwari</v>
      </c>
      <c r="E1077" t="str">
        <f>'Oversigt anlægsaktiv'!E1077</f>
        <v>7 ÅR</v>
      </c>
      <c r="F1077" t="str">
        <f>'Oversigt anlægsaktiv'!F1077</f>
        <v>45003 SDU Center for Industriel Elektronik (CIE)</v>
      </c>
      <c r="G1077" t="str">
        <f>'Oversigt anlægsaktiv'!G1077</f>
        <v>Alsion 2, 6400 Sønderborg</v>
      </c>
      <c r="H1077" t="str">
        <f>'Oversigt anlægsaktiv'!H1077</f>
        <v>CIE 1-01</v>
      </c>
      <c r="I1077" t="str">
        <f>'Oversigt anlægsaktiv'!I1077</f>
        <v>Teledyne Lecroy</v>
      </c>
      <c r="J1077" t="str">
        <f>'Oversigt anlægsaktiv'!J1077</f>
        <v>Waverunner 8000HD</v>
      </c>
      <c r="K1077" t="str">
        <f>'Oversigt anlægsaktiv'!K1077</f>
        <v>LCRY5003N60203</v>
      </c>
      <c r="L1077" s="312">
        <f>'Oversigt anlægsaktiv'!L1077</f>
        <v>44044</v>
      </c>
      <c r="M1077" s="56">
        <f>'Oversigt anlægsaktiv'!M1077</f>
        <v>298275</v>
      </c>
      <c r="N1077" s="56">
        <f>'Oversigt anlægsaktiv'!N1077</f>
        <v>56814.350000000013</v>
      </c>
      <c r="O1077" s="322" t="str">
        <f t="shared" si="48"/>
        <v>54920</v>
      </c>
      <c r="P1077" s="322">
        <f t="shared" si="49"/>
        <v>1</v>
      </c>
      <c r="Q1077" s="337" t="str">
        <f t="shared" si="50"/>
        <v>7</v>
      </c>
    </row>
    <row r="1078" spans="1:17" x14ac:dyDescent="0.35">
      <c r="A1078" s="320" t="str">
        <f>'Oversigt anlægsaktiv'!A1078</f>
        <v>54922</v>
      </c>
      <c r="B1078" t="str">
        <f>'Oversigt anlægsaktiv'!B1078</f>
        <v>Robot</v>
      </c>
      <c r="C1078" t="str">
        <f>'Oversigt anlægsaktiv'!C1078</f>
        <v>3474951+74915</v>
      </c>
      <c r="D1078" t="str">
        <f>'Oversigt anlægsaktiv'!D1078</f>
        <v>Marianne Stenger</v>
      </c>
      <c r="E1078" t="str">
        <f>'Oversigt anlægsaktiv'!E1078</f>
        <v>7 ÅR</v>
      </c>
      <c r="F1078" t="str">
        <f>'Oversigt anlægsaktiv'!F1078</f>
        <v>43002 SDU Technology Entrepreneurship and Innovation</v>
      </c>
      <c r="G1078" t="str">
        <f>'Oversigt anlægsaktiv'!G1078</f>
        <v>Alsion 2, 6400 Sønderborg</v>
      </c>
      <c r="H1078" t="str">
        <f>'Oversigt anlægsaktiv'!H1078</f>
        <v>E4-01</v>
      </c>
      <c r="I1078" t="str">
        <f>'Oversigt anlægsaktiv'!I1078</f>
        <v>KUKA Deutschland</v>
      </c>
      <c r="J1078" t="str">
        <f>'Oversigt anlægsaktiv'!J1078</f>
        <v>16007370</v>
      </c>
      <c r="K1078" t="str">
        <f>'Oversigt anlægsaktiv'!K1078</f>
        <v>2000750</v>
      </c>
      <c r="L1078" s="312">
        <f>'Oversigt anlægsaktiv'!L1078</f>
        <v>44136</v>
      </c>
      <c r="M1078" s="56">
        <f>'Oversigt anlægsaktiv'!M1078</f>
        <v>236564</v>
      </c>
      <c r="N1078" s="56">
        <f>'Oversigt anlægsaktiv'!N1078</f>
        <v>53508.53</v>
      </c>
      <c r="O1078" s="322" t="str">
        <f t="shared" si="48"/>
        <v>54922</v>
      </c>
      <c r="P1078" s="322">
        <f t="shared" si="49"/>
        <v>1</v>
      </c>
      <c r="Q1078" s="337" t="str">
        <f t="shared" si="50"/>
        <v>7</v>
      </c>
    </row>
    <row r="1079" spans="1:17" x14ac:dyDescent="0.35">
      <c r="A1079" s="320" t="str">
        <f>'Oversigt anlægsaktiv'!A1079</f>
        <v>54924</v>
      </c>
      <c r="B1079" t="str">
        <f>'Oversigt anlægsaktiv'!B1079</f>
        <v>Lucas Nülle undervisningssystem til Elektrisk Energiteknologi</v>
      </c>
      <c r="C1079" t="str">
        <f>'Oversigt anlægsaktiv'!C1079</f>
        <v>3474963</v>
      </c>
      <c r="D1079" t="str">
        <f>'Oversigt anlægsaktiv'!D1079</f>
        <v>Navid Bayati</v>
      </c>
      <c r="E1079" t="str">
        <f>'Oversigt anlægsaktiv'!E1079</f>
        <v>7 ÅR</v>
      </c>
      <c r="F1079" t="str">
        <f>'Oversigt anlægsaktiv'!F1079</f>
        <v>45003 SDU Center for Industriel Elektronik (CIE)</v>
      </c>
      <c r="G1079" t="str">
        <f>'Oversigt anlægsaktiv'!G1079</f>
        <v>Alsion 2, 6400 Sønderborg</v>
      </c>
      <c r="H1079" t="str">
        <f>'Oversigt anlægsaktiv'!H1079</f>
        <v>CIE Lab 4.02 CAP-SG</v>
      </c>
      <c r="I1079" t="str">
        <f>'Oversigt anlægsaktiv'!I1079</f>
        <v>Lucas Nülle</v>
      </c>
      <c r="J1079" t="str">
        <f>'Oversigt anlægsaktiv'!J1079</f>
        <v>LN-EUL 1</v>
      </c>
      <c r="K1079" t="str">
        <f>'Oversigt anlægsaktiv'!K1079</f>
        <v>-</v>
      </c>
      <c r="L1079" s="312">
        <f>'Oversigt anlægsaktiv'!L1079</f>
        <v>44075</v>
      </c>
      <c r="M1079" s="56">
        <f>'Oversigt anlægsaktiv'!M1079</f>
        <v>481526.75</v>
      </c>
      <c r="N1079" s="56">
        <f>'Oversigt anlægsaktiv'!N1079</f>
        <v>97451.890000000014</v>
      </c>
      <c r="O1079" s="322" t="str">
        <f t="shared" si="48"/>
        <v>54924</v>
      </c>
      <c r="P1079" s="322">
        <f t="shared" si="49"/>
        <v>1</v>
      </c>
      <c r="Q1079" s="337" t="str">
        <f t="shared" si="50"/>
        <v>7</v>
      </c>
    </row>
    <row r="1080" spans="1:17" x14ac:dyDescent="0.35">
      <c r="A1080" s="320" t="str">
        <f>'Oversigt anlægsaktiv'!A1080</f>
        <v>54925</v>
      </c>
      <c r="B1080" t="str">
        <f>'Oversigt anlægsaktiv'!B1080</f>
        <v>Myrograf</v>
      </c>
      <c r="C1080" t="str">
        <f>'Oversigt anlægsaktiv'!C1080</f>
        <v>71906</v>
      </c>
      <c r="D1080" t="str">
        <f>'Oversigt anlægsaktiv'!D1080</f>
        <v>Per Svenningsen</v>
      </c>
      <c r="E1080" t="str">
        <f>'Oversigt anlægsaktiv'!E1080</f>
        <v>10 ÅR</v>
      </c>
      <c r="F1080" t="str">
        <f>'Oversigt anlægsaktiv'!F1080</f>
        <v>10200 Institut for Molekylær Medicin</v>
      </c>
      <c r="G1080" t="str">
        <f>'Oversigt anlægsaktiv'!G1080</f>
        <v>Campusvej 55, 5230 Odense M</v>
      </c>
      <c r="H1080" t="str">
        <f>'Oversigt anlægsaktiv'!H1080</f>
        <v>V17-616a-1</v>
      </c>
      <c r="I1080" t="str">
        <f>'Oversigt anlægsaktiv'!I1080</f>
        <v>DMT</v>
      </c>
      <c r="J1080" t="str">
        <f>'Oversigt anlægsaktiv'!J1080</f>
        <v>620m</v>
      </c>
      <c r="K1080" t="str">
        <f>'Oversigt anlægsaktiv'!K1080</f>
        <v>Dmt620m ¿ 050220-77569</v>
      </c>
      <c r="L1080" s="312">
        <f>'Oversigt anlægsaktiv'!L1080</f>
        <v>43891</v>
      </c>
      <c r="M1080" s="56">
        <f>'Oversigt anlægsaktiv'!M1080</f>
        <v>217153</v>
      </c>
      <c r="N1080" s="56">
        <f>'Oversigt anlægsaktiv'!N1080</f>
        <v>85051.57</v>
      </c>
      <c r="O1080" s="322" t="str">
        <f t="shared" si="48"/>
        <v>54925</v>
      </c>
      <c r="P1080" s="322">
        <f t="shared" si="49"/>
        <v>1</v>
      </c>
      <c r="Q1080" s="337" t="str">
        <f t="shared" si="50"/>
        <v>10</v>
      </c>
    </row>
    <row r="1081" spans="1:17" x14ac:dyDescent="0.35">
      <c r="A1081" s="320" t="str">
        <f>'Oversigt anlægsaktiv'!A1081</f>
        <v>54927</v>
      </c>
      <c r="B1081" t="str">
        <f>'Oversigt anlægsaktiv'!B1081</f>
        <v>DC Strømforsyning</v>
      </c>
      <c r="C1081" t="str">
        <f>'Oversigt anlægsaktiv'!C1081</f>
        <v>3474273</v>
      </c>
      <c r="D1081" t="str">
        <f>'Oversigt anlægsaktiv'!D1081</f>
        <v>Navid Bayati</v>
      </c>
      <c r="E1081" t="str">
        <f>'Oversigt anlægsaktiv'!E1081</f>
        <v>7 ÅR</v>
      </c>
      <c r="F1081" t="str">
        <f>'Oversigt anlægsaktiv'!F1081</f>
        <v>45003 SDU Center for Industriel Elektronik (CIE)</v>
      </c>
      <c r="G1081" t="str">
        <f>'Oversigt anlægsaktiv'!G1081</f>
        <v>Alsion 2, 6400 Sønderborg</v>
      </c>
      <c r="H1081" t="str">
        <f>'Oversigt anlægsaktiv'!H1081</f>
        <v>CIE4-02</v>
      </c>
      <c r="I1081" t="str">
        <f>'Oversigt anlægsaktiv'!I1081</f>
        <v>Regatron</v>
      </c>
      <c r="J1081" t="str">
        <f>'Oversigt anlægsaktiv'!J1081</f>
        <v>TC.P.32.1200F00</v>
      </c>
      <c r="K1081" t="str">
        <f>'Oversigt anlægsaktiv'!K1081</f>
        <v>S/N2023CC741</v>
      </c>
      <c r="L1081" s="312">
        <f>'Oversigt anlægsaktiv'!L1081</f>
        <v>44105</v>
      </c>
      <c r="M1081" s="56">
        <f>'Oversigt anlægsaktiv'!M1081</f>
        <v>235904.36</v>
      </c>
      <c r="N1081" s="56">
        <f>'Oversigt anlægsaktiv'!N1081</f>
        <v>50550.87</v>
      </c>
      <c r="O1081" s="322" t="str">
        <f t="shared" si="48"/>
        <v>54927</v>
      </c>
      <c r="P1081" s="322">
        <f t="shared" si="49"/>
        <v>1</v>
      </c>
      <c r="Q1081" s="337" t="str">
        <f t="shared" si="50"/>
        <v>7</v>
      </c>
    </row>
    <row r="1082" spans="1:17" x14ac:dyDescent="0.35">
      <c r="A1082" s="320" t="str">
        <f>'Oversigt anlægsaktiv'!A1082</f>
        <v>54929</v>
      </c>
      <c r="B1082" t="str">
        <f>'Oversigt anlægsaktiv'!B1082</f>
        <v>Rammelærred til den ultimative biograf</v>
      </c>
      <c r="C1082" t="str">
        <f>'Oversigt anlægsaktiv'!C1082</f>
        <v>-</v>
      </c>
      <c r="D1082" t="str">
        <f>'Oversigt anlægsaktiv'!D1082</f>
        <v>Peter Rask</v>
      </c>
      <c r="E1082" t="str">
        <f>'Oversigt anlægsaktiv'!E1082</f>
        <v>5 ÅR</v>
      </c>
      <c r="F1082" t="str">
        <f>'Oversigt anlægsaktiv'!F1082</f>
        <v>93002 Support</v>
      </c>
      <c r="G1082" t="str">
        <f>'Oversigt anlægsaktiv'!G1082</f>
        <v>Campusvej 55, 5230 Odense M</v>
      </c>
      <c r="H1082" t="str">
        <f>'Oversigt anlægsaktiv'!H1082</f>
        <v>D-IAS</v>
      </c>
      <c r="I1082" t="str">
        <f>'Oversigt anlægsaktiv'!I1082</f>
        <v>-</v>
      </c>
      <c r="J1082" t="str">
        <f>'Oversigt anlægsaktiv'!J1082</f>
        <v>1333,7X280</v>
      </c>
      <c r="K1082" t="str">
        <f>'Oversigt anlægsaktiv'!K1082</f>
        <v>-</v>
      </c>
      <c r="L1082" s="312">
        <f>'Oversigt anlægsaktiv'!L1082</f>
        <v>43875</v>
      </c>
      <c r="M1082" s="56">
        <f>'Oversigt anlægsaktiv'!M1082</f>
        <v>107000</v>
      </c>
      <c r="N1082" s="56">
        <f>'Oversigt anlægsaktiv'!N1082</f>
        <v>0</v>
      </c>
      <c r="O1082" s="322" t="str">
        <f t="shared" si="48"/>
        <v>54929</v>
      </c>
      <c r="P1082" s="322">
        <f t="shared" si="49"/>
        <v>0</v>
      </c>
      <c r="Q1082" s="337" t="str">
        <f t="shared" si="50"/>
        <v>5</v>
      </c>
    </row>
    <row r="1083" spans="1:17" x14ac:dyDescent="0.35">
      <c r="A1083" s="320" t="str">
        <f>'Oversigt anlægsaktiv'!A1083</f>
        <v>54930</v>
      </c>
      <c r="B1083" t="str">
        <f>'Oversigt anlægsaktiv'!B1083</f>
        <v>Kaffebar opstillet i "Cafe ved siden af "</v>
      </c>
      <c r="C1083" t="str">
        <f>'Oversigt anlægsaktiv'!C1083</f>
        <v>-</v>
      </c>
      <c r="D1083" t="str">
        <f>'Oversigt anlægsaktiv'!D1083</f>
        <v>Thomas Kromann Jacobsen</v>
      </c>
      <c r="E1083" t="str">
        <f>'Oversigt anlægsaktiv'!E1083</f>
        <v>5 ÅR</v>
      </c>
      <c r="F1083" t="str">
        <f>'Oversigt anlægsaktiv'!F1083</f>
        <v>87000 Fælles husleje</v>
      </c>
      <c r="G1083" t="str">
        <f>'Oversigt anlægsaktiv'!G1083</f>
        <v>Campusvej 55, 5230 Odense M</v>
      </c>
      <c r="H1083" t="str">
        <f>'Oversigt anlægsaktiv'!H1083</f>
        <v>Cafe ved kantine 2</v>
      </c>
      <c r="I1083" t="str">
        <f>'Oversigt anlægsaktiv'!I1083</f>
        <v>Holmris</v>
      </c>
      <c r="J1083" t="str">
        <f>'Oversigt anlægsaktiv'!J1083</f>
        <v>Holmris design</v>
      </c>
      <c r="K1083" t="str">
        <f>'Oversigt anlægsaktiv'!K1083</f>
        <v>Ingen</v>
      </c>
      <c r="L1083" s="312">
        <f>'Oversigt anlægsaktiv'!L1083</f>
        <v>44044</v>
      </c>
      <c r="M1083" s="56">
        <f>'Oversigt anlægsaktiv'!M1083</f>
        <v>150000</v>
      </c>
      <c r="N1083" s="56">
        <f>'Oversigt anlægsaktiv'!N1083</f>
        <v>0</v>
      </c>
      <c r="O1083" s="322" t="str">
        <f t="shared" si="48"/>
        <v>54930</v>
      </c>
      <c r="P1083" s="322">
        <f t="shared" si="49"/>
        <v>0</v>
      </c>
      <c r="Q1083" s="337" t="str">
        <f t="shared" si="50"/>
        <v>5</v>
      </c>
    </row>
    <row r="1084" spans="1:17" x14ac:dyDescent="0.35">
      <c r="A1084" s="320" t="str">
        <f>'Oversigt anlægsaktiv'!A1084</f>
        <v>54931</v>
      </c>
      <c r="B1084" t="str">
        <f>'Oversigt anlægsaktiv'!B1084</f>
        <v>Fastfase ekstraxtionssystem (SPE udbygning)</v>
      </c>
      <c r="C1084" t="str">
        <f>'Oversigt anlægsaktiv'!C1084</f>
        <v>-</v>
      </c>
      <c r="D1084" t="str">
        <f>'Oversigt anlægsaktiv'!D1084</f>
        <v>Martin Worm-Leonhard</v>
      </c>
      <c r="E1084" t="str">
        <f>'Oversigt anlægsaktiv'!E1084</f>
        <v>5 ÅR</v>
      </c>
      <c r="F1084" t="str">
        <f>'Oversigt anlægsaktiv'!F1084</f>
        <v>13900 Retsmedicinsk Institut</v>
      </c>
      <c r="G1084" t="str">
        <f>'Oversigt anlægsaktiv'!G1084</f>
        <v>Campusvej 55, 5230 Odense M</v>
      </c>
      <c r="H1084" t="str">
        <f>'Oversigt anlægsaktiv'!H1084</f>
        <v>V15-908a-0</v>
      </c>
      <c r="I1084" t="str">
        <f>'Oversigt anlægsaktiv'!I1084</f>
        <v>Gerstel</v>
      </c>
      <c r="J1084" t="str">
        <f>'Oversigt anlægsaktiv'!J1084</f>
        <v>GE - 015101-001-00</v>
      </c>
      <c r="K1084" t="str">
        <f>'Oversigt anlægsaktiv'!K1084</f>
        <v>07980-00206</v>
      </c>
      <c r="L1084" s="312">
        <f>'Oversigt anlægsaktiv'!L1084</f>
        <v>43962</v>
      </c>
      <c r="M1084" s="56">
        <f>'Oversigt anlægsaktiv'!M1084</f>
        <v>141937.60000000001</v>
      </c>
      <c r="N1084" s="56">
        <f>'Oversigt anlægsaktiv'!N1084</f>
        <v>0</v>
      </c>
      <c r="O1084" s="322" t="str">
        <f t="shared" si="48"/>
        <v>54931</v>
      </c>
      <c r="P1084" s="322">
        <f t="shared" si="49"/>
        <v>0</v>
      </c>
      <c r="Q1084" s="337" t="str">
        <f t="shared" si="50"/>
        <v>5</v>
      </c>
    </row>
    <row r="1085" spans="1:17" x14ac:dyDescent="0.35">
      <c r="A1085" s="320" t="str">
        <f>'Oversigt anlægsaktiv'!A1085</f>
        <v>54932</v>
      </c>
      <c r="B1085" t="str">
        <f>'Oversigt anlægsaktiv'!B1085</f>
        <v>Stor robot arm monteret på glideskinne og controller skab</v>
      </c>
      <c r="C1085" t="str">
        <f>'Oversigt anlægsaktiv'!C1085</f>
        <v>-</v>
      </c>
      <c r="D1085" t="str">
        <f>'Oversigt anlægsaktiv'!D1085</f>
        <v>Roberto Naboni</v>
      </c>
      <c r="E1085" t="str">
        <f>'Oversigt anlægsaktiv'!E1085</f>
        <v>5 ÅR</v>
      </c>
      <c r="F1085" t="str">
        <f>'Oversigt anlægsaktiv'!F1085</f>
        <v>43009 SDU CREATE</v>
      </c>
      <c r="G1085" t="str">
        <f>'Oversigt anlægsaktiv'!G1085</f>
        <v>Campusvej 55, 5230 Odense M</v>
      </c>
      <c r="H1085" t="str">
        <f>'Oversigt anlægsaktiv'!H1085</f>
        <v>Ø31-608-1</v>
      </c>
      <c r="I1085" t="str">
        <f>'Oversigt anlægsaktiv'!I1085</f>
        <v>KUKA</v>
      </c>
      <c r="J1085" t="str">
        <f>'Oversigt anlægsaktiv'!J1085</f>
        <v>KR 240 R3330</v>
      </c>
      <c r="K1085" t="str">
        <f>'Oversigt anlægsaktiv'!K1085</f>
        <v>404927</v>
      </c>
      <c r="L1085" s="312">
        <f>'Oversigt anlægsaktiv'!L1085</f>
        <v>44013</v>
      </c>
      <c r="M1085" s="56">
        <f>'Oversigt anlægsaktiv'!M1085</f>
        <v>1174635</v>
      </c>
      <c r="N1085" s="56">
        <f>'Oversigt anlægsaktiv'!N1085</f>
        <v>0</v>
      </c>
      <c r="O1085" s="322" t="str">
        <f t="shared" si="48"/>
        <v>54932</v>
      </c>
      <c r="P1085" s="322">
        <f t="shared" si="49"/>
        <v>0</v>
      </c>
      <c r="Q1085" s="337" t="str">
        <f t="shared" si="50"/>
        <v>5</v>
      </c>
    </row>
    <row r="1086" spans="1:17" x14ac:dyDescent="0.35">
      <c r="A1086" s="320" t="str">
        <f>'Oversigt anlægsaktiv'!A1086</f>
        <v>54933</v>
      </c>
      <c r="B1086" t="str">
        <f>'Oversigt anlægsaktiv'!B1086</f>
        <v>Interface til MS (Cebi- FAIMS3)</v>
      </c>
      <c r="C1086" t="str">
        <f>'Oversigt anlægsaktiv'!C1086</f>
        <v>2353229</v>
      </c>
      <c r="D1086" t="str">
        <f>'Oversigt anlægsaktiv'!D1086</f>
        <v>Ole Nørregaard Jensen</v>
      </c>
      <c r="E1086" t="str">
        <f>'Oversigt anlægsaktiv'!E1086</f>
        <v>7 ÅR</v>
      </c>
      <c r="F1086" t="str">
        <f>'Oversigt anlægsaktiv'!F1086</f>
        <v>31000 Institut for Biokemi og Molekylær Biologi</v>
      </c>
      <c r="G1086" t="str">
        <f>'Oversigt anlægsaktiv'!G1086</f>
        <v>Campusvej 55, 5230 Odense M</v>
      </c>
      <c r="H1086" t="str">
        <f>'Oversigt anlægsaktiv'!H1086</f>
        <v>V11-508-1</v>
      </c>
      <c r="I1086" t="str">
        <f>'Oversigt anlægsaktiv'!I1086</f>
        <v>ThermoFisher Scientific</v>
      </c>
      <c r="J1086" t="str">
        <f>'Oversigt anlægsaktiv'!J1086</f>
        <v>N/A</v>
      </c>
      <c r="K1086" t="str">
        <f>'Oversigt anlægsaktiv'!K1086</f>
        <v>FAIMS-20409</v>
      </c>
      <c r="L1086" s="312">
        <f>'Oversigt anlægsaktiv'!L1086</f>
        <v>44055</v>
      </c>
      <c r="M1086" s="56">
        <f>'Oversigt anlægsaktiv'!M1086</f>
        <v>218025.5</v>
      </c>
      <c r="N1086" s="56">
        <f>'Oversigt anlægsaktiv'!N1086</f>
        <v>41528.700000000012</v>
      </c>
      <c r="O1086" s="322" t="str">
        <f t="shared" si="48"/>
        <v>54933</v>
      </c>
      <c r="P1086" s="322">
        <f t="shared" si="49"/>
        <v>1</v>
      </c>
      <c r="Q1086" s="337" t="str">
        <f t="shared" si="50"/>
        <v>7</v>
      </c>
    </row>
    <row r="1087" spans="1:17" x14ac:dyDescent="0.35">
      <c r="A1087" s="320" t="str">
        <f>'Oversigt anlægsaktiv'!A1087</f>
        <v>54934</v>
      </c>
      <c r="B1087" t="str">
        <f>'Oversigt anlægsaktiv'!B1087</f>
        <v>Interface til MS (PRG-FAIMS2)</v>
      </c>
      <c r="C1087" t="str">
        <f>'Oversigt anlægsaktiv'!C1087</f>
        <v>2353229</v>
      </c>
      <c r="D1087" t="str">
        <f>'Oversigt anlægsaktiv'!D1087</f>
        <v>Ole Nørregaard Jensen</v>
      </c>
      <c r="E1087" t="str">
        <f>'Oversigt anlægsaktiv'!E1087</f>
        <v>7 ÅR</v>
      </c>
      <c r="F1087" t="str">
        <f>'Oversigt anlægsaktiv'!F1087</f>
        <v>31000 Institut for Biokemi og Molekylær Biologi</v>
      </c>
      <c r="G1087" t="str">
        <f>'Oversigt anlægsaktiv'!G1087</f>
        <v>Campusvej 55, 5230 Odense M</v>
      </c>
      <c r="H1087" t="str">
        <f>'Oversigt anlægsaktiv'!H1087</f>
        <v>V11-510-1</v>
      </c>
      <c r="I1087" t="str">
        <f>'Oversigt anlægsaktiv'!I1087</f>
        <v>ThermoFisher Scientific</v>
      </c>
      <c r="J1087" t="str">
        <f>'Oversigt anlægsaktiv'!J1087</f>
        <v>N/A</v>
      </c>
      <c r="K1087" t="str">
        <f>'Oversigt anlægsaktiv'!K1087</f>
        <v>FAIMS-20397</v>
      </c>
      <c r="L1087" s="312">
        <f>'Oversigt anlægsaktiv'!L1087</f>
        <v>44055</v>
      </c>
      <c r="M1087" s="56">
        <f>'Oversigt anlægsaktiv'!M1087</f>
        <v>218025.5</v>
      </c>
      <c r="N1087" s="56">
        <f>'Oversigt anlægsaktiv'!N1087</f>
        <v>41528.700000000012</v>
      </c>
      <c r="O1087" s="322" t="str">
        <f t="shared" si="48"/>
        <v>54934</v>
      </c>
      <c r="P1087" s="322">
        <f t="shared" si="49"/>
        <v>1</v>
      </c>
      <c r="Q1087" s="337" t="str">
        <f t="shared" si="50"/>
        <v>7</v>
      </c>
    </row>
    <row r="1088" spans="1:17" x14ac:dyDescent="0.35">
      <c r="A1088" s="320" t="str">
        <f>'Oversigt anlægsaktiv'!A1088</f>
        <v>54936</v>
      </c>
      <c r="B1088" t="str">
        <f>'Oversigt anlægsaktiv'!B1088</f>
        <v>Massespektrometer (PRG-Exp4)</v>
      </c>
      <c r="C1088" t="str">
        <f>'Oversigt anlægsaktiv'!C1088</f>
        <v>2353229</v>
      </c>
      <c r="D1088" t="str">
        <f>'Oversigt anlægsaktiv'!D1088</f>
        <v>Ole Nørregaard Jensen</v>
      </c>
      <c r="E1088" t="str">
        <f>'Oversigt anlægsaktiv'!E1088</f>
        <v>7 ÅR</v>
      </c>
      <c r="F1088" t="str">
        <f>'Oversigt anlægsaktiv'!F1088</f>
        <v>31000 Institut for Biokemi og Molekylær Biologi</v>
      </c>
      <c r="G1088" t="str">
        <f>'Oversigt anlægsaktiv'!G1088</f>
        <v>Campusvej 55, 5230 Odense M</v>
      </c>
      <c r="H1088" t="str">
        <f>'Oversigt anlægsaktiv'!H1088</f>
        <v>V10-510b-1</v>
      </c>
      <c r="I1088" t="str">
        <f>'Oversigt anlægsaktiv'!I1088</f>
        <v>ThermoFisher Scientific</v>
      </c>
      <c r="J1088" t="str">
        <f>'Oversigt anlægsaktiv'!J1088</f>
        <v>N/A</v>
      </c>
      <c r="K1088" t="str">
        <f>'Oversigt anlægsaktiv'!K1088</f>
        <v>MA10169N</v>
      </c>
      <c r="L1088" s="312">
        <f>'Oversigt anlægsaktiv'!L1088</f>
        <v>43966</v>
      </c>
      <c r="M1088" s="56">
        <f>'Oversigt anlægsaktiv'!M1088</f>
        <v>1200000</v>
      </c>
      <c r="N1088" s="56">
        <f>'Oversigt anlægsaktiv'!N1088</f>
        <v>185714.36</v>
      </c>
      <c r="O1088" s="322" t="str">
        <f t="shared" si="48"/>
        <v>54936</v>
      </c>
      <c r="P1088" s="322">
        <f t="shared" si="49"/>
        <v>1</v>
      </c>
      <c r="Q1088" s="337" t="str">
        <f t="shared" si="50"/>
        <v>7</v>
      </c>
    </row>
    <row r="1089" spans="1:17" x14ac:dyDescent="0.35">
      <c r="A1089" s="320" t="str">
        <f>'Oversigt anlægsaktiv'!A1089</f>
        <v>54938</v>
      </c>
      <c r="B1089" t="str">
        <f>'Oversigt anlægsaktiv'!B1089</f>
        <v>3D LS Spectrometer</v>
      </c>
      <c r="C1089" t="str">
        <f>'Oversigt anlægsaktiv'!C1089</f>
        <v>2454722</v>
      </c>
      <c r="D1089" t="str">
        <f>'Oversigt anlægsaktiv'!D1089</f>
        <v>Jacek Fiutowski</v>
      </c>
      <c r="E1089" t="str">
        <f>'Oversigt anlægsaktiv'!E1089</f>
        <v>10 ÅR</v>
      </c>
      <c r="F1089" t="str">
        <f>'Oversigt anlægsaktiv'!F1089</f>
        <v>44002 SDU NanoSyd</v>
      </c>
      <c r="G1089" t="str">
        <f>'Oversigt anlægsaktiv'!G1089</f>
        <v>Alsion 2, 6400 Sønderborg</v>
      </c>
      <c r="H1089" t="str">
        <f>'Oversigt anlægsaktiv'!H1089</f>
        <v>H0-07 NANO LAB</v>
      </c>
      <c r="I1089" t="str">
        <f>'Oversigt anlægsaktiv'!I1089</f>
        <v>LS Instruments AG</v>
      </c>
      <c r="J1089" t="str">
        <f>'Oversigt anlægsaktiv'!J1089</f>
        <v>LS Spectrometer</v>
      </c>
      <c r="K1089" t="str">
        <f>'Oversigt anlægsaktiv'!K1089</f>
        <v>LS-2020-0090</v>
      </c>
      <c r="L1089" s="312">
        <f>'Oversigt anlægsaktiv'!L1089</f>
        <v>44105</v>
      </c>
      <c r="M1089" s="56">
        <f>'Oversigt anlægsaktiv'!M1089</f>
        <v>893065.72</v>
      </c>
      <c r="N1089" s="56">
        <f>'Oversigt anlægsaktiv'!N1089</f>
        <v>401879.66</v>
      </c>
      <c r="O1089" s="322" t="str">
        <f t="shared" si="48"/>
        <v>54938</v>
      </c>
      <c r="P1089" s="322">
        <f t="shared" si="49"/>
        <v>1</v>
      </c>
      <c r="Q1089" s="337" t="str">
        <f t="shared" si="50"/>
        <v>10</v>
      </c>
    </row>
    <row r="1090" spans="1:17" x14ac:dyDescent="0.35">
      <c r="A1090" s="320" t="str">
        <f>'Oversigt anlægsaktiv'!A1090</f>
        <v>54939</v>
      </c>
      <c r="B1090" t="str">
        <f>'Oversigt anlægsaktiv'!B1090</f>
        <v>Slot Die Sheet Coater</v>
      </c>
      <c r="C1090" t="str">
        <f>'Oversigt anlægsaktiv'!C1090</f>
        <v>3474210</v>
      </c>
      <c r="D1090" t="str">
        <f>'Oversigt anlægsaktiv'!D1090</f>
        <v>Morten Madsen</v>
      </c>
      <c r="E1090" t="str">
        <f>'Oversigt anlægsaktiv'!E1090</f>
        <v>7 ÅR</v>
      </c>
      <c r="F1090" t="str">
        <f>'Oversigt anlægsaktiv'!F1090</f>
        <v>44002 SDU NanoSyd</v>
      </c>
      <c r="G1090" t="str">
        <f>'Oversigt anlægsaktiv'!G1090</f>
        <v>Alsion 2, 6400 Sønderborg</v>
      </c>
      <c r="H1090" t="str">
        <f>'Oversigt anlægsaktiv'!H1090</f>
        <v>A3-01 R2R lab</v>
      </c>
      <c r="I1090" t="str">
        <f>'Oversigt anlægsaktiv'!I1090</f>
        <v>FOM TECHNOLOGIES a/s</v>
      </c>
      <c r="J1090" t="str">
        <f>'Oversigt anlægsaktiv'!J1090</f>
        <v>AlphaSC</v>
      </c>
      <c r="K1090" t="str">
        <f>'Oversigt anlægsaktiv'!K1090</f>
        <v>FOM50-OS-200801</v>
      </c>
      <c r="L1090" s="312">
        <f>'Oversigt anlægsaktiv'!L1090</f>
        <v>44105</v>
      </c>
      <c r="M1090" s="56">
        <f>'Oversigt anlægsaktiv'!M1090</f>
        <v>1308000</v>
      </c>
      <c r="N1090" s="56">
        <f>'Oversigt anlægsaktiv'!N1090</f>
        <v>280285.71000000002</v>
      </c>
      <c r="O1090" s="322" t="str">
        <f t="shared" si="48"/>
        <v>54939</v>
      </c>
      <c r="P1090" s="322">
        <f t="shared" si="49"/>
        <v>1</v>
      </c>
      <c r="Q1090" s="337" t="str">
        <f t="shared" si="50"/>
        <v>7</v>
      </c>
    </row>
    <row r="1091" spans="1:17" x14ac:dyDescent="0.35">
      <c r="A1091" s="320" t="str">
        <f>'Oversigt anlægsaktiv'!A1091</f>
        <v>54940</v>
      </c>
      <c r="B1091" t="str">
        <f>'Oversigt anlægsaktiv'!B1091</f>
        <v>Autoklave</v>
      </c>
      <c r="C1091" t="str">
        <f>'Oversigt anlægsaktiv'!C1091</f>
        <v>-</v>
      </c>
      <c r="D1091" t="str">
        <f>'Oversigt anlægsaktiv'!D1091</f>
        <v>Jan Schoubo V. Jensen</v>
      </c>
      <c r="E1091" t="str">
        <f>'Oversigt anlægsaktiv'!E1091</f>
        <v>10 ÅR</v>
      </c>
      <c r="F1091" t="str">
        <f>'Oversigt anlægsaktiv'!F1091</f>
        <v>10200 Institut for Molekylær Medicin</v>
      </c>
      <c r="G1091" t="str">
        <f>'Oversigt anlægsaktiv'!G1091</f>
        <v>Campusvej 55, 5230 Odense M</v>
      </c>
      <c r="H1091" t="str">
        <f>'Oversigt anlægsaktiv'!H1091</f>
        <v>V17-602a-0</v>
      </c>
      <c r="I1091" t="str">
        <f>'Oversigt anlægsaktiv'!I1091</f>
        <v>Systec</v>
      </c>
      <c r="J1091" t="str">
        <f>'Oversigt anlægsaktiv'!J1091</f>
        <v>HX-320</v>
      </c>
      <c r="K1091" t="str">
        <f>'Oversigt anlægsaktiv'!K1091</f>
        <v>HX30037</v>
      </c>
      <c r="L1091" s="312">
        <f>'Oversigt anlægsaktiv'!L1091</f>
        <v>44166</v>
      </c>
      <c r="M1091" s="56">
        <f>'Oversigt anlægsaktiv'!M1091</f>
        <v>629900</v>
      </c>
      <c r="N1091" s="56">
        <f>'Oversigt anlægsaktiv'!N1091</f>
        <v>293953.28000000003</v>
      </c>
      <c r="O1091" s="322" t="str">
        <f t="shared" si="48"/>
        <v>54940</v>
      </c>
      <c r="P1091" s="322">
        <f t="shared" si="49"/>
        <v>0</v>
      </c>
      <c r="Q1091" s="337" t="str">
        <f t="shared" si="50"/>
        <v>10</v>
      </c>
    </row>
    <row r="1092" spans="1:17" x14ac:dyDescent="0.35">
      <c r="A1092" s="320" t="str">
        <f>'Oversigt anlægsaktiv'!A1092</f>
        <v>54941</v>
      </c>
      <c r="B1092" t="str">
        <f>'Oversigt anlægsaktiv'!B1092</f>
        <v>Digital eksamen</v>
      </c>
      <c r="C1092" t="str">
        <f>'Oversigt anlægsaktiv'!C1092</f>
        <v>-</v>
      </c>
      <c r="D1092" t="str">
        <f>'Oversigt anlægsaktiv'!D1092</f>
        <v>Jesper Dahl Juel</v>
      </c>
      <c r="E1092" t="str">
        <f>'Oversigt anlægsaktiv'!E1092</f>
        <v>5 ÅR</v>
      </c>
      <c r="F1092" t="str">
        <f>'Oversigt anlægsaktiv'!F1092</f>
        <v>93000 SDU IT</v>
      </c>
      <c r="G1092" t="str">
        <f>'Oversigt anlægsaktiv'!G1092</f>
        <v>Campusvej 55, 5230 Odense M</v>
      </c>
      <c r="H1092" t="str">
        <f>'Oversigt anlægsaktiv'!H1092</f>
        <v>Hostet løsning hos Arcanic</v>
      </c>
      <c r="I1092" t="str">
        <f>'Oversigt anlægsaktiv'!I1092</f>
        <v>Arcanic</v>
      </c>
      <c r="J1092" t="str">
        <f>'Oversigt anlægsaktiv'!J1092</f>
        <v>-</v>
      </c>
      <c r="K1092" t="str">
        <f>'Oversigt anlægsaktiv'!K1092</f>
        <v>-</v>
      </c>
      <c r="L1092" s="312">
        <f>'Oversigt anlægsaktiv'!L1092</f>
        <v>43831</v>
      </c>
      <c r="M1092" s="56">
        <f>'Oversigt anlægsaktiv'!M1092</f>
        <v>222000</v>
      </c>
      <c r="N1092" s="56">
        <f>'Oversigt anlægsaktiv'!N1092</f>
        <v>0</v>
      </c>
      <c r="O1092" s="322" t="str">
        <f t="shared" si="48"/>
        <v>54941</v>
      </c>
      <c r="P1092" s="322">
        <f t="shared" si="49"/>
        <v>0</v>
      </c>
      <c r="Q1092" s="337" t="str">
        <f t="shared" si="50"/>
        <v>5</v>
      </c>
    </row>
    <row r="1093" spans="1:17" x14ac:dyDescent="0.35">
      <c r="A1093" s="320" t="str">
        <f>'Oversigt anlægsaktiv'!A1093</f>
        <v>54942</v>
      </c>
      <c r="B1093" t="str">
        <f>'Oversigt anlægsaktiv'!B1093</f>
        <v>Ændring af kontor / elevator til IT depot</v>
      </c>
      <c r="C1093" t="str">
        <f>'Oversigt anlægsaktiv'!C1093</f>
        <v>-</v>
      </c>
      <c r="D1093" t="str">
        <f>'Oversigt anlægsaktiv'!D1093</f>
        <v>Thomas Kromann Jacobsen</v>
      </c>
      <c r="E1093" t="str">
        <f>'Oversigt anlægsaktiv'!E1093</f>
        <v>10 ÅR</v>
      </c>
      <c r="F1093" t="str">
        <f>'Oversigt anlægsaktiv'!F1093</f>
        <v>90400 Teknisk Service</v>
      </c>
      <c r="G1093" t="str">
        <f>'Oversigt anlægsaktiv'!G1093</f>
        <v>Campusvej 55, 5230 Odense M</v>
      </c>
      <c r="H1093" t="str">
        <f>'Oversigt anlægsaktiv'!H1093</f>
        <v>V3-505-1</v>
      </c>
      <c r="I1093" t="str">
        <f>'Oversigt anlægsaktiv'!I1093</f>
        <v>Flere</v>
      </c>
      <c r="J1093" t="str">
        <f>'Oversigt anlægsaktiv'!J1093</f>
        <v>-</v>
      </c>
      <c r="K1093" t="str">
        <f>'Oversigt anlægsaktiv'!K1093</f>
        <v>-</v>
      </c>
      <c r="L1093" s="312">
        <f>'Oversigt anlægsaktiv'!L1093</f>
        <v>44136</v>
      </c>
      <c r="M1093" s="56">
        <f>'Oversigt anlægsaktiv'!M1093</f>
        <v>162625.70000000001</v>
      </c>
      <c r="N1093" s="56">
        <f>'Oversigt anlægsaktiv'!N1093</f>
        <v>74536.850000000006</v>
      </c>
      <c r="O1093" s="322" t="str">
        <f t="shared" si="48"/>
        <v>54942</v>
      </c>
      <c r="P1093" s="322">
        <f t="shared" si="49"/>
        <v>0</v>
      </c>
      <c r="Q1093" s="337" t="str">
        <f t="shared" si="50"/>
        <v>10</v>
      </c>
    </row>
    <row r="1094" spans="1:17" x14ac:dyDescent="0.35">
      <c r="A1094" s="320" t="str">
        <f>'Oversigt anlægsaktiv'!A1094</f>
        <v>54944</v>
      </c>
      <c r="B1094" t="str">
        <f>'Oversigt anlægsaktiv'!B1094</f>
        <v>Rystebordssystem</v>
      </c>
      <c r="C1094" t="str">
        <f>'Oversigt anlægsaktiv'!C1094</f>
        <v>3474962</v>
      </c>
      <c r="D1094" t="str">
        <f>'Oversigt anlægsaktiv'!D1094</f>
        <v>Henrik Andersen</v>
      </c>
      <c r="E1094" t="str">
        <f>'Oversigt anlægsaktiv'!E1094</f>
        <v>7 ÅR</v>
      </c>
      <c r="F1094" t="str">
        <f>'Oversigt anlægsaktiv'!F1094</f>
        <v>45003 SDU Center for Industriel Elektronik (CIE)</v>
      </c>
      <c r="G1094" t="str">
        <f>'Oversigt anlægsaktiv'!G1094</f>
        <v>Alsion 2, 6400 Sønderborg</v>
      </c>
      <c r="H1094" t="str">
        <f>'Oversigt anlægsaktiv'!H1094</f>
        <v>CIE 0-06</v>
      </c>
      <c r="I1094" t="str">
        <f>'Oversigt anlægsaktiv'!I1094</f>
        <v>-</v>
      </c>
      <c r="J1094" t="str">
        <f>'Oversigt anlægsaktiv'!J1094</f>
        <v>400N</v>
      </c>
      <c r="K1094" t="str">
        <f>'Oversigt anlægsaktiv'!K1094</f>
        <v>-</v>
      </c>
      <c r="L1094" s="312">
        <f>'Oversigt anlægsaktiv'!L1094</f>
        <v>43983</v>
      </c>
      <c r="M1094" s="56">
        <f>'Oversigt anlægsaktiv'!M1094</f>
        <v>445284</v>
      </c>
      <c r="N1094" s="56">
        <f>'Oversigt anlægsaktiv'!N1094</f>
        <v>74214</v>
      </c>
      <c r="O1094" s="322" t="str">
        <f t="shared" si="48"/>
        <v>54944</v>
      </c>
      <c r="P1094" s="322">
        <f t="shared" si="49"/>
        <v>1</v>
      </c>
      <c r="Q1094" s="337" t="str">
        <f t="shared" si="50"/>
        <v>7</v>
      </c>
    </row>
    <row r="1095" spans="1:17" x14ac:dyDescent="0.35">
      <c r="A1095" s="320" t="str">
        <f>'Oversigt anlægsaktiv'!A1095</f>
        <v>54946</v>
      </c>
      <c r="B1095" t="str">
        <f>'Oversigt anlægsaktiv'!B1095</f>
        <v>Powermeter</v>
      </c>
      <c r="C1095" t="str">
        <f>'Oversigt anlægsaktiv'!C1095</f>
        <v>3474962</v>
      </c>
      <c r="D1095" t="str">
        <f>'Oversigt anlægsaktiv'!D1095</f>
        <v>Ramkrishan Maheshwari</v>
      </c>
      <c r="E1095" t="str">
        <f>'Oversigt anlægsaktiv'!E1095</f>
        <v>7 ÅR</v>
      </c>
      <c r="F1095" t="str">
        <f>'Oversigt anlægsaktiv'!F1095</f>
        <v>45003 SDU Center for Industriel Elektronik (CIE)</v>
      </c>
      <c r="G1095" t="str">
        <f>'Oversigt anlægsaktiv'!G1095</f>
        <v>Alsion 2, 6400 Sønderborg</v>
      </c>
      <c r="H1095" t="str">
        <f>'Oversigt anlægsaktiv'!H1095</f>
        <v>CIE 1-01</v>
      </c>
      <c r="I1095" t="str">
        <f>'Oversigt anlægsaktiv'!I1095</f>
        <v>Yokogawa</v>
      </c>
      <c r="J1095" t="str">
        <f>'Oversigt anlægsaktiv'!J1095</f>
        <v>WT5000</v>
      </c>
      <c r="K1095" t="str">
        <f>'Oversigt anlægsaktiv'!K1095</f>
        <v>-</v>
      </c>
      <c r="L1095" s="312">
        <f>'Oversigt anlægsaktiv'!L1095</f>
        <v>44105</v>
      </c>
      <c r="M1095" s="56">
        <f>'Oversigt anlægsaktiv'!M1095</f>
        <v>299734</v>
      </c>
      <c r="N1095" s="56">
        <f>'Oversigt anlægsaktiv'!N1095</f>
        <v>64228.760000000009</v>
      </c>
      <c r="O1095" s="322" t="str">
        <f t="shared" si="48"/>
        <v>54946</v>
      </c>
      <c r="P1095" s="322">
        <f t="shared" si="49"/>
        <v>1</v>
      </c>
      <c r="Q1095" s="337" t="str">
        <f t="shared" si="50"/>
        <v>7</v>
      </c>
    </row>
    <row r="1096" spans="1:17" x14ac:dyDescent="0.35">
      <c r="A1096" s="320" t="str">
        <f>'Oversigt anlægsaktiv'!A1096</f>
        <v>54948</v>
      </c>
      <c r="B1096" t="str">
        <f>'Oversigt anlægsaktiv'!B1096</f>
        <v>SDS PAGE/ WESTERN BLOTT UDSTYR</v>
      </c>
      <c r="C1096" t="str">
        <f>'Oversigt anlægsaktiv'!C1096</f>
        <v>-</v>
      </c>
      <c r="D1096" t="str">
        <f>'Oversigt anlægsaktiv'!D1096</f>
        <v>Morten Meyer</v>
      </c>
      <c r="E1096" t="str">
        <f>'Oversigt anlægsaktiv'!E1096</f>
        <v>10 ÅR</v>
      </c>
      <c r="F1096" t="str">
        <f>'Oversigt anlægsaktiv'!F1096</f>
        <v>10200 Institut for Molekylær Medicin</v>
      </c>
      <c r="G1096" t="str">
        <f>'Oversigt anlægsaktiv'!G1096</f>
        <v>Campusvej 55, 5230 Odense M</v>
      </c>
      <c r="H1096" t="str">
        <f>'Oversigt anlægsaktiv'!H1096</f>
        <v>V17-804c-2</v>
      </c>
      <c r="I1096" t="str">
        <f>'Oversigt anlægsaktiv'!I1096</f>
        <v>-</v>
      </c>
      <c r="J1096" t="str">
        <f>'Oversigt anlægsaktiv'!J1096</f>
        <v>004-650</v>
      </c>
      <c r="K1096" t="str">
        <f>'Oversigt anlægsaktiv'!K1096</f>
        <v>JS-3646</v>
      </c>
      <c r="L1096" s="312">
        <f>'Oversigt anlægsaktiv'!L1096</f>
        <v>44136</v>
      </c>
      <c r="M1096" s="56">
        <f>'Oversigt anlægsaktiv'!M1096</f>
        <v>361047</v>
      </c>
      <c r="N1096" s="56">
        <f>'Oversigt anlægsaktiv'!N1096</f>
        <v>165479.79999999999</v>
      </c>
      <c r="O1096" s="322" t="str">
        <f t="shared" si="48"/>
        <v>54948</v>
      </c>
      <c r="P1096" s="322">
        <f t="shared" si="49"/>
        <v>0</v>
      </c>
      <c r="Q1096" s="337" t="str">
        <f t="shared" si="50"/>
        <v>10</v>
      </c>
    </row>
    <row r="1097" spans="1:17" x14ac:dyDescent="0.35">
      <c r="A1097" s="320" t="str">
        <f>'Oversigt anlægsaktiv'!A1097</f>
        <v>54949</v>
      </c>
      <c r="B1097" t="str">
        <f>'Oversigt anlægsaktiv'!B1097</f>
        <v>Analyseapparat til opløst uorganisk carbon, inkl. kondensator og pc</v>
      </c>
      <c r="C1097" t="str">
        <f>'Oversigt anlægsaktiv'!C1097</f>
        <v>3373268</v>
      </c>
      <c r="D1097" t="str">
        <f>'Oversigt anlægsaktiv'!D1097</f>
        <v>Heidi Grøn Jensen</v>
      </c>
      <c r="E1097" t="str">
        <f>'Oversigt anlægsaktiv'!E1097</f>
        <v>5 ÅR</v>
      </c>
      <c r="F1097" t="str">
        <f>'Oversigt anlægsaktiv'!F1097</f>
        <v>30602 Nordcee</v>
      </c>
      <c r="G1097" t="str">
        <f>'Oversigt anlægsaktiv'!G1097</f>
        <v>Campusvej 55, 5230 Odense M</v>
      </c>
      <c r="H1097" t="str">
        <f>'Oversigt anlægsaktiv'!H1097</f>
        <v>Carbon lab V11-502a-0</v>
      </c>
      <c r="I1097" t="str">
        <f>'Oversigt anlægsaktiv'!I1097</f>
        <v>Apollp SciTech LLC</v>
      </c>
      <c r="J1097" t="str">
        <f>'Oversigt anlægsaktiv'!J1097</f>
        <v>AS-C5</v>
      </c>
      <c r="K1097" t="str">
        <f>'Oversigt anlægsaktiv'!K1097</f>
        <v>C5-2013S</v>
      </c>
      <c r="L1097" s="312">
        <f>'Oversigt anlægsaktiv'!L1097</f>
        <v>44160</v>
      </c>
      <c r="M1097" s="56">
        <f>'Oversigt anlægsaktiv'!M1097</f>
        <v>267077.96000000002</v>
      </c>
      <c r="N1097" s="56">
        <f>'Oversigt anlægsaktiv'!N1097</f>
        <v>0</v>
      </c>
      <c r="O1097" s="322" t="str">
        <f t="shared" si="48"/>
        <v>54949</v>
      </c>
      <c r="P1097" s="322">
        <f t="shared" si="49"/>
        <v>1</v>
      </c>
      <c r="Q1097" s="337" t="str">
        <f t="shared" si="50"/>
        <v>5</v>
      </c>
    </row>
    <row r="1098" spans="1:17" x14ac:dyDescent="0.35">
      <c r="A1098" s="320" t="str">
        <f>'Oversigt anlægsaktiv'!A1098</f>
        <v>54950</v>
      </c>
      <c r="B1098" t="str">
        <f>'Oversigt anlægsaktiv'!B1098</f>
        <v>Installation af solceller på tage</v>
      </c>
      <c r="C1098" t="str">
        <f>'Oversigt anlægsaktiv'!C1098</f>
        <v>-</v>
      </c>
      <c r="D1098" t="str">
        <f>'Oversigt anlægsaktiv'!D1098</f>
        <v>Lars Tiedemann</v>
      </c>
      <c r="E1098" t="str">
        <f>'Oversigt anlægsaktiv'!E1098</f>
        <v>10 ÅR</v>
      </c>
      <c r="F1098" t="str">
        <f>'Oversigt anlægsaktiv'!F1098</f>
        <v>90400 Teknisk Service</v>
      </c>
      <c r="G1098" t="str">
        <f>'Oversigt anlægsaktiv'!G1098</f>
        <v>Campusvej 55, 5230 Odense M</v>
      </c>
      <c r="H1098" t="str">
        <f>'Oversigt anlægsaktiv'!H1098</f>
        <v>På flade tage</v>
      </c>
      <c r="I1098" t="str">
        <f>'Oversigt anlægsaktiv'!I1098</f>
        <v>SolarFuture</v>
      </c>
      <c r="J1098" t="str">
        <f>'Oversigt anlægsaktiv'!J1098</f>
        <v>-</v>
      </c>
      <c r="K1098" t="str">
        <f>'Oversigt anlægsaktiv'!K1098</f>
        <v>-</v>
      </c>
      <c r="L1098" s="312">
        <f>'Oversigt anlægsaktiv'!L1098</f>
        <v>44166</v>
      </c>
      <c r="M1098" s="56">
        <f>'Oversigt anlægsaktiv'!M1098</f>
        <v>2862960.75</v>
      </c>
      <c r="N1098" s="56">
        <f>'Oversigt anlægsaktiv'!N1098</f>
        <v>1336048.26</v>
      </c>
      <c r="O1098" s="322" t="str">
        <f t="shared" si="48"/>
        <v>54950</v>
      </c>
      <c r="P1098" s="322">
        <f t="shared" si="49"/>
        <v>0</v>
      </c>
      <c r="Q1098" s="337" t="str">
        <f t="shared" si="50"/>
        <v>10</v>
      </c>
    </row>
    <row r="1099" spans="1:17" x14ac:dyDescent="0.35">
      <c r="A1099" s="320" t="str">
        <f>'Oversigt anlægsaktiv'!A1099</f>
        <v>54951</v>
      </c>
      <c r="B1099" t="str">
        <f>'Oversigt anlægsaktiv'!B1099</f>
        <v>Etablering af omklædning og bad for håndværkere</v>
      </c>
      <c r="C1099" t="str">
        <f>'Oversigt anlægsaktiv'!C1099</f>
        <v>-</v>
      </c>
      <c r="D1099" t="str">
        <f>'Oversigt anlægsaktiv'!D1099</f>
        <v>Thomas Kromann Jacobsen</v>
      </c>
      <c r="E1099" t="str">
        <f>'Oversigt anlægsaktiv'!E1099</f>
        <v>10 ÅR</v>
      </c>
      <c r="F1099" t="str">
        <f>'Oversigt anlægsaktiv'!F1099</f>
        <v>87000 Fælles husleje</v>
      </c>
      <c r="G1099" t="str">
        <f>'Oversigt anlægsaktiv'!G1099</f>
        <v>Campusvej 55, 5230 Odense M</v>
      </c>
      <c r="H1099" t="str">
        <f>'Oversigt anlægsaktiv'!H1099</f>
        <v>Ø4-312e-0</v>
      </c>
      <c r="I1099" t="str">
        <f>'Oversigt anlægsaktiv'!I1099</f>
        <v>Flere</v>
      </c>
      <c r="J1099" t="str">
        <f>'Oversigt anlægsaktiv'!J1099</f>
        <v>-</v>
      </c>
      <c r="K1099" t="str">
        <f>'Oversigt anlægsaktiv'!K1099</f>
        <v>-</v>
      </c>
      <c r="L1099" s="312">
        <f>'Oversigt anlægsaktiv'!L1099</f>
        <v>44166</v>
      </c>
      <c r="M1099" s="56">
        <f>'Oversigt anlægsaktiv'!M1099</f>
        <v>775082.98</v>
      </c>
      <c r="N1099" s="56">
        <f>'Oversigt anlægsaktiv'!N1099</f>
        <v>361705.55</v>
      </c>
      <c r="O1099" s="322" t="str">
        <f t="shared" ref="O1099:O1162" si="51">IFERROR(_xlfn.TEXTBEFORE(A1099, "-"), A1099)</f>
        <v>54951</v>
      </c>
      <c r="P1099" s="322">
        <f t="shared" ref="P1099:P1162" si="52">IF(C1099="-",0,1)</f>
        <v>0</v>
      </c>
      <c r="Q1099" s="337" t="str">
        <f t="shared" ref="Q1099:Q1162" si="53">IFERROR(_xlfn.TEXTBEFORE(E1099, " "), E1099)</f>
        <v>10</v>
      </c>
    </row>
    <row r="1100" spans="1:17" x14ac:dyDescent="0.35">
      <c r="A1100" s="320" t="str">
        <f>'Oversigt anlægsaktiv'!A1100</f>
        <v>54952</v>
      </c>
      <c r="B1100" t="str">
        <f>'Oversigt anlægsaktiv'!B1100</f>
        <v>Ombygning af Teknikinstallation i Lab. U201, Alsion</v>
      </c>
      <c r="C1100" t="str">
        <f>'Oversigt anlægsaktiv'!C1100</f>
        <v>-</v>
      </c>
      <c r="D1100" t="str">
        <f>'Oversigt anlægsaktiv'!D1100</f>
        <v>Thomas Kromann Jacobsen</v>
      </c>
      <c r="E1100" t="str">
        <f>'Oversigt anlægsaktiv'!E1100</f>
        <v>10 ÅR</v>
      </c>
      <c r="F1100" t="str">
        <f>'Oversigt anlægsaktiv'!F1100</f>
        <v>87000 Fælles husleje</v>
      </c>
      <c r="G1100" t="str">
        <f>'Oversigt anlægsaktiv'!G1100</f>
        <v>Alsion 2, 6400 Sønderborg</v>
      </c>
      <c r="H1100" t="str">
        <f>'Oversigt anlægsaktiv'!H1100</f>
        <v>U201 Alsion</v>
      </c>
      <c r="I1100" t="str">
        <f>'Oversigt anlægsaktiv'!I1100</f>
        <v>-</v>
      </c>
      <c r="J1100" t="str">
        <f>'Oversigt anlægsaktiv'!J1100</f>
        <v>-</v>
      </c>
      <c r="K1100" t="str">
        <f>'Oversigt anlægsaktiv'!K1100</f>
        <v>-</v>
      </c>
      <c r="L1100" s="312">
        <f>'Oversigt anlægsaktiv'!L1100</f>
        <v>44166</v>
      </c>
      <c r="M1100" s="56">
        <f>'Oversigt anlægsaktiv'!M1100</f>
        <v>641749.84</v>
      </c>
      <c r="N1100" s="56">
        <f>'Oversigt anlægsaktiv'!N1100</f>
        <v>299483.2</v>
      </c>
      <c r="O1100" s="322" t="str">
        <f t="shared" si="51"/>
        <v>54952</v>
      </c>
      <c r="P1100" s="322">
        <f t="shared" si="52"/>
        <v>0</v>
      </c>
      <c r="Q1100" s="337" t="str">
        <f t="shared" si="53"/>
        <v>10</v>
      </c>
    </row>
    <row r="1101" spans="1:17" x14ac:dyDescent="0.35">
      <c r="A1101" s="320" t="str">
        <f>'Oversigt anlægsaktiv'!A1101</f>
        <v>54954</v>
      </c>
      <c r="B1101" t="str">
        <f>'Oversigt anlægsaktiv'!B1101</f>
        <v>Nissan e-NV200 Van Aut. Premium 40</v>
      </c>
      <c r="C1101" t="str">
        <f>'Oversigt anlægsaktiv'!C1101</f>
        <v>-</v>
      </c>
      <c r="D1101" t="str">
        <f>'Oversigt anlægsaktiv'!D1101</f>
        <v>Helle Borup</v>
      </c>
      <c r="E1101" t="str">
        <f>'Oversigt anlægsaktiv'!E1101</f>
        <v>8 ÅR</v>
      </c>
      <c r="F1101" t="str">
        <f>'Oversigt anlægsaktiv'!F1101</f>
        <v>90400 Teknisk Service</v>
      </c>
      <c r="G1101" t="str">
        <f>'Oversigt anlægsaktiv'!G1101</f>
        <v>Campusvej 55, 5230 Odense M</v>
      </c>
      <c r="H1101" t="str">
        <f>'Oversigt anlægsaktiv'!H1101</f>
        <v>Parkingsplads</v>
      </c>
      <c r="I1101" t="str">
        <f>'Oversigt anlægsaktiv'!I1101</f>
        <v>Nissan</v>
      </c>
      <c r="J1101" t="str">
        <f>'Oversigt anlægsaktiv'!J1101</f>
        <v>e-NV200 Van Aut. premium</v>
      </c>
      <c r="K1101" t="str">
        <f>'Oversigt anlægsaktiv'!K1101</f>
        <v>CY14894</v>
      </c>
      <c r="L1101" s="312">
        <f>'Oversigt anlægsaktiv'!L1101</f>
        <v>44193</v>
      </c>
      <c r="M1101" s="56">
        <f>'Oversigt anlægsaktiv'!M1101</f>
        <v>248719</v>
      </c>
      <c r="N1101" s="56">
        <f>'Oversigt anlægsaktiv'!N1101</f>
        <v>82906.399999999994</v>
      </c>
      <c r="O1101" s="322" t="str">
        <f t="shared" si="51"/>
        <v>54954</v>
      </c>
      <c r="P1101" s="322">
        <f t="shared" si="52"/>
        <v>0</v>
      </c>
      <c r="Q1101" s="337" t="str">
        <f t="shared" si="53"/>
        <v>8</v>
      </c>
    </row>
    <row r="1102" spans="1:17" x14ac:dyDescent="0.35">
      <c r="A1102" s="320" t="str">
        <f>'Oversigt anlægsaktiv'!A1102</f>
        <v>54955</v>
      </c>
      <c r="B1102" t="str">
        <f>'Oversigt anlægsaktiv'!B1102</f>
        <v>Imager</v>
      </c>
      <c r="C1102" t="str">
        <f>'Oversigt anlægsaktiv'!C1102</f>
        <v>-</v>
      </c>
      <c r="D1102" t="str">
        <f>'Oversigt anlægsaktiv'!D1102</f>
        <v>Gitte Hoffmann Bruun</v>
      </c>
      <c r="E1102" t="str">
        <f>'Oversigt anlægsaktiv'!E1102</f>
        <v>10 ÅR</v>
      </c>
      <c r="F1102" t="str">
        <f>'Oversigt anlægsaktiv'!F1102</f>
        <v>31000 Institut for Biokemi og Molekylær Biologi</v>
      </c>
      <c r="G1102" t="str">
        <f>'Oversigt anlægsaktiv'!G1102</f>
        <v>Campusvej 55, 5230 Odense M</v>
      </c>
      <c r="H1102" t="str">
        <f>'Oversigt anlægsaktiv'!H1102</f>
        <v>v15-410a-1</v>
      </c>
      <c r="I1102" t="str">
        <f>'Oversigt anlægsaktiv'!I1102</f>
        <v>Cytiva</v>
      </c>
      <c r="J1102" t="str">
        <f>'Oversigt anlægsaktiv'!J1102</f>
        <v>29399484</v>
      </c>
      <c r="K1102" t="str">
        <f>'Oversigt anlægsaktiv'!K1102</f>
        <v>6140095</v>
      </c>
      <c r="L1102" s="312">
        <f>'Oversigt anlægsaktiv'!L1102</f>
        <v>44133</v>
      </c>
      <c r="M1102" s="56">
        <f>'Oversigt anlægsaktiv'!M1102</f>
        <v>228378.08</v>
      </c>
      <c r="N1102" s="56">
        <f>'Oversigt anlægsaktiv'!N1102</f>
        <v>102770.18</v>
      </c>
      <c r="O1102" s="322" t="str">
        <f t="shared" si="51"/>
        <v>54955</v>
      </c>
      <c r="P1102" s="322">
        <f t="shared" si="52"/>
        <v>0</v>
      </c>
      <c r="Q1102" s="337" t="str">
        <f t="shared" si="53"/>
        <v>10</v>
      </c>
    </row>
    <row r="1103" spans="1:17" x14ac:dyDescent="0.35">
      <c r="A1103" s="320" t="str">
        <f>'Oversigt anlægsaktiv'!A1103</f>
        <v>54956</v>
      </c>
      <c r="B1103" t="str">
        <f>'Oversigt anlægsaktiv'!B1103</f>
        <v>Test-cykel</v>
      </c>
      <c r="C1103" t="str">
        <f>'Oversigt anlægsaktiv'!C1103</f>
        <v>-</v>
      </c>
      <c r="D1103" t="str">
        <f>'Oversigt anlægsaktiv'!D1103</f>
        <v>Niels Ørtenblad</v>
      </c>
      <c r="E1103" t="str">
        <f>'Oversigt anlægsaktiv'!E1103</f>
        <v>7 ÅR</v>
      </c>
      <c r="F1103" t="str">
        <f>'Oversigt anlægsaktiv'!F1103</f>
        <v>15400 Institut for Idræt og Biomekanik</v>
      </c>
      <c r="G1103" t="str">
        <f>'Oversigt anlægsaktiv'!G1103</f>
        <v>Campusvej 55, 5230 Odense M</v>
      </c>
      <c r="H1103" t="str">
        <f>'Oversigt anlægsaktiv'!H1103</f>
        <v>Ø13-201b-1</v>
      </c>
      <c r="I1103" t="str">
        <f>'Oversigt anlægsaktiv'!I1103</f>
        <v>Schoberer Rad Messtechnik-SRM</v>
      </c>
      <c r="J1103" t="str">
        <f>'Oversigt anlægsaktiv'!J1103</f>
        <v>SRM High-Performance Ergo</v>
      </c>
      <c r="K1103" t="str">
        <f>'Oversigt anlægsaktiv'!K1103</f>
        <v>-</v>
      </c>
      <c r="L1103" s="312">
        <f>'Oversigt anlægsaktiv'!L1103</f>
        <v>44287</v>
      </c>
      <c r="M1103" s="56">
        <f>'Oversigt anlægsaktiv'!M1103</f>
        <v>243971.71</v>
      </c>
      <c r="N1103" s="56">
        <f>'Oversigt anlægsaktiv'!N1103</f>
        <v>69706.13</v>
      </c>
      <c r="O1103" s="322" t="str">
        <f t="shared" si="51"/>
        <v>54956</v>
      </c>
      <c r="P1103" s="322">
        <f t="shared" si="52"/>
        <v>0</v>
      </c>
      <c r="Q1103" s="337" t="str">
        <f t="shared" si="53"/>
        <v>7</v>
      </c>
    </row>
    <row r="1104" spans="1:17" x14ac:dyDescent="0.35">
      <c r="A1104" s="320" t="str">
        <f>'Oversigt anlægsaktiv'!A1104</f>
        <v>54958</v>
      </c>
      <c r="B1104" t="str">
        <f>'Oversigt anlægsaktiv'!B1104</f>
        <v>Vindtunnel til dyreforsøg, flagermus - Biologi - Særlig installation</v>
      </c>
      <c r="C1104" t="str">
        <f>'Oversigt anlægsaktiv'!C1104</f>
        <v>-</v>
      </c>
      <c r="D1104" t="str">
        <f>'Oversigt anlægsaktiv'!D1104</f>
        <v>Thomas Kromann Jacobsen</v>
      </c>
      <c r="E1104" t="str">
        <f>'Oversigt anlægsaktiv'!E1104</f>
        <v>5 ÅR</v>
      </c>
      <c r="F1104" t="str">
        <f>'Oversigt anlægsaktiv'!F1104</f>
        <v>87000 Fælles husleje</v>
      </c>
      <c r="G1104" t="str">
        <f>'Oversigt anlægsaktiv'!G1104</f>
        <v>Campusvej 55, 5230 Odense M</v>
      </c>
      <c r="H1104" t="str">
        <f>'Oversigt anlægsaktiv'!H1104</f>
        <v>Opført ml P v2 og P v4</v>
      </c>
      <c r="I1104" t="str">
        <f>'Oversigt anlægsaktiv'!I1104</f>
        <v>-</v>
      </c>
      <c r="J1104" t="str">
        <f>'Oversigt anlægsaktiv'!J1104</f>
        <v>-</v>
      </c>
      <c r="K1104" t="str">
        <f>'Oversigt anlægsaktiv'!K1104</f>
        <v>-</v>
      </c>
      <c r="L1104" s="312">
        <f>'Oversigt anlægsaktiv'!L1104</f>
        <v>44166</v>
      </c>
      <c r="M1104" s="56">
        <f>'Oversigt anlægsaktiv'!M1104</f>
        <v>2638074.69</v>
      </c>
      <c r="N1104" s="56">
        <f>'Oversigt anlægsaktiv'!N1104</f>
        <v>0</v>
      </c>
      <c r="O1104" s="322" t="str">
        <f t="shared" si="51"/>
        <v>54958</v>
      </c>
      <c r="P1104" s="322">
        <f t="shared" si="52"/>
        <v>0</v>
      </c>
      <c r="Q1104" s="337" t="str">
        <f t="shared" si="53"/>
        <v>5</v>
      </c>
    </row>
    <row r="1105" spans="1:17" x14ac:dyDescent="0.35">
      <c r="A1105" s="320" t="str">
        <f>'Oversigt anlægsaktiv'!A1105</f>
        <v>54959</v>
      </c>
      <c r="B1105" t="str">
        <f>'Oversigt anlægsaktiv'!B1105</f>
        <v>SQL cluster</v>
      </c>
      <c r="C1105" t="str">
        <f>'Oversigt anlægsaktiv'!C1105</f>
        <v>-</v>
      </c>
      <c r="D1105" t="str">
        <f>'Oversigt anlægsaktiv'!D1105</f>
        <v>Thomas Volke Nielsen</v>
      </c>
      <c r="E1105" t="str">
        <f>'Oversigt anlægsaktiv'!E1105</f>
        <v>3 ÅR</v>
      </c>
      <c r="F1105" t="str">
        <f>'Oversigt anlægsaktiv'!F1105</f>
        <v>93003 Operations</v>
      </c>
      <c r="G1105" t="str">
        <f>'Oversigt anlægsaktiv'!G1105</f>
        <v>Campusvej 55, 5230 Odense M</v>
      </c>
      <c r="H1105" t="str">
        <f>'Oversigt anlægsaktiv'!H1105</f>
        <v>Serverrum Syd</v>
      </c>
      <c r="I1105" t="str">
        <f>'Oversigt anlægsaktiv'!I1105</f>
        <v>HP</v>
      </c>
      <c r="J1105" t="str">
        <f>'Oversigt anlægsaktiv'!J1105</f>
        <v>HPE DL380 Gen10 24SFF NC</v>
      </c>
      <c r="K1105" t="str">
        <f>'Oversigt anlægsaktiv'!K1105</f>
        <v>Flere</v>
      </c>
      <c r="L1105" s="312">
        <f>'Oversigt anlægsaktiv'!L1105</f>
        <v>44166</v>
      </c>
      <c r="M1105" s="56">
        <f>'Oversigt anlægsaktiv'!M1105</f>
        <v>351088</v>
      </c>
      <c r="N1105" s="56">
        <f>'Oversigt anlægsaktiv'!N1105</f>
        <v>0</v>
      </c>
      <c r="O1105" s="322" t="str">
        <f t="shared" si="51"/>
        <v>54959</v>
      </c>
      <c r="P1105" s="322">
        <f t="shared" si="52"/>
        <v>0</v>
      </c>
      <c r="Q1105" s="337" t="str">
        <f t="shared" si="53"/>
        <v>3</v>
      </c>
    </row>
    <row r="1106" spans="1:17" x14ac:dyDescent="0.35">
      <c r="A1106" s="320" t="str">
        <f>'Oversigt anlægsaktiv'!A1106</f>
        <v>54960</v>
      </c>
      <c r="B1106" t="str">
        <f>'Oversigt anlægsaktiv'!B1106</f>
        <v>Core loss analysator</v>
      </c>
      <c r="C1106" t="str">
        <f>'Oversigt anlægsaktiv'!C1106</f>
        <v>2454721</v>
      </c>
      <c r="D1106" t="str">
        <f>'Oversigt anlægsaktiv'!D1106</f>
        <v>Ramkrishan Maheshwari</v>
      </c>
      <c r="E1106" t="str">
        <f>'Oversigt anlægsaktiv'!E1106</f>
        <v>10 ÅR</v>
      </c>
      <c r="F1106" t="str">
        <f>'Oversigt anlægsaktiv'!F1106</f>
        <v>45003 SDU Center for Industriel Elektronik (CIE)</v>
      </c>
      <c r="G1106" t="str">
        <f>'Oversigt anlægsaktiv'!G1106</f>
        <v>Alsion 2, 6400 Sønderborg</v>
      </c>
      <c r="H1106" t="str">
        <f>'Oversigt anlægsaktiv'!H1106</f>
        <v>CIE Lab 4-02 CAP-SG</v>
      </c>
      <c r="I1106" t="str">
        <f>'Oversigt anlægsaktiv'!I1106</f>
        <v>Iwatsu</v>
      </c>
      <c r="J1106" t="str">
        <f>'Oversigt anlægsaktiv'!J1106</f>
        <v>SY8212</v>
      </c>
      <c r="K1106" t="str">
        <f>'Oversigt anlægsaktiv'!K1106</f>
        <v>AF207100140</v>
      </c>
      <c r="L1106" s="312">
        <f>'Oversigt anlægsaktiv'!L1106</f>
        <v>44175</v>
      </c>
      <c r="M1106" s="56">
        <f>'Oversigt anlægsaktiv'!M1106</f>
        <v>1033232.83</v>
      </c>
      <c r="N1106" s="56">
        <f>'Oversigt anlægsaktiv'!N1106</f>
        <v>482175.39</v>
      </c>
      <c r="O1106" s="322" t="str">
        <f t="shared" si="51"/>
        <v>54960</v>
      </c>
      <c r="P1106" s="322">
        <f t="shared" si="52"/>
        <v>1</v>
      </c>
      <c r="Q1106" s="337" t="str">
        <f t="shared" si="53"/>
        <v>10</v>
      </c>
    </row>
    <row r="1107" spans="1:17" x14ac:dyDescent="0.35">
      <c r="A1107" s="320" t="str">
        <f>'Oversigt anlægsaktiv'!A1107</f>
        <v>54961</v>
      </c>
      <c r="B1107" t="str">
        <f>'Oversigt anlægsaktiv'!B1107</f>
        <v>Udskiftning af hovedvandforsyning - rør, fortsætter 2021</v>
      </c>
      <c r="C1107" t="str">
        <f>'Oversigt anlægsaktiv'!C1107</f>
        <v>-</v>
      </c>
      <c r="D1107" t="str">
        <f>'Oversigt anlægsaktiv'!D1107</f>
        <v>Lars Tiedemann</v>
      </c>
      <c r="E1107" t="str">
        <f>'Oversigt anlægsaktiv'!E1107</f>
        <v>20 ÅR</v>
      </c>
      <c r="F1107" t="str">
        <f>'Oversigt anlægsaktiv'!F1107</f>
        <v>90400 Teknisk Service</v>
      </c>
      <c r="G1107" t="str">
        <f>'Oversigt anlægsaktiv'!G1107</f>
        <v>Campusvej 55, 5230 Odense M</v>
      </c>
      <c r="H1107" t="str">
        <f>'Oversigt anlægsaktiv'!H1107</f>
        <v>Gange i kælder</v>
      </c>
      <c r="I1107" t="str">
        <f>'Oversigt anlægsaktiv'!I1107</f>
        <v>-</v>
      </c>
      <c r="J1107" t="str">
        <f>'Oversigt anlægsaktiv'!J1107</f>
        <v>Håndværkerydelser/materia</v>
      </c>
      <c r="K1107" t="str">
        <f>'Oversigt anlægsaktiv'!K1107</f>
        <v>-</v>
      </c>
      <c r="L1107" s="312">
        <f>'Oversigt anlægsaktiv'!L1107</f>
        <v>44166</v>
      </c>
      <c r="M1107" s="56">
        <f>'Oversigt anlægsaktiv'!M1107</f>
        <v>1229232.17</v>
      </c>
      <c r="N1107" s="56">
        <f>'Oversigt anlægsaktiv'!N1107</f>
        <v>901436.97</v>
      </c>
      <c r="O1107" s="322" t="str">
        <f t="shared" si="51"/>
        <v>54961</v>
      </c>
      <c r="P1107" s="322">
        <f t="shared" si="52"/>
        <v>0</v>
      </c>
      <c r="Q1107" s="337" t="str">
        <f t="shared" si="53"/>
        <v>20</v>
      </c>
    </row>
    <row r="1108" spans="1:17" x14ac:dyDescent="0.35">
      <c r="A1108" s="320" t="str">
        <f>'Oversigt anlægsaktiv'!A1108</f>
        <v>54962</v>
      </c>
      <c r="B1108" t="str">
        <f>'Oversigt anlægsaktiv'!B1108</f>
        <v>Installation af ny 10 KV . Forsyning</v>
      </c>
      <c r="C1108" t="str">
        <f>'Oversigt anlægsaktiv'!C1108</f>
        <v>-</v>
      </c>
      <c r="D1108" t="str">
        <f>'Oversigt anlægsaktiv'!D1108</f>
        <v>Lars Tiedemann</v>
      </c>
      <c r="E1108" t="str">
        <f>'Oversigt anlægsaktiv'!E1108</f>
        <v>10 ÅR</v>
      </c>
      <c r="F1108" t="str">
        <f>'Oversigt anlægsaktiv'!F1108</f>
        <v>87000 Fælles husleje</v>
      </c>
      <c r="G1108" t="str">
        <f>'Oversigt anlægsaktiv'!G1108</f>
        <v>Campusvej 55, 5230 Odense M</v>
      </c>
      <c r="H1108" t="str">
        <f>'Oversigt anlægsaktiv'!H1108</f>
        <v>Fordelt på hele Campus</v>
      </c>
      <c r="I1108" t="str">
        <f>'Oversigt anlægsaktiv'!I1108</f>
        <v>-</v>
      </c>
      <c r="J1108" t="str">
        <f>'Oversigt anlægsaktiv'!J1108</f>
        <v>-</v>
      </c>
      <c r="K1108" t="str">
        <f>'Oversigt anlægsaktiv'!K1108</f>
        <v>-</v>
      </c>
      <c r="L1108" s="312">
        <f>'Oversigt anlægsaktiv'!L1108</f>
        <v>44196</v>
      </c>
      <c r="M1108" s="56">
        <f>'Oversigt anlægsaktiv'!M1108</f>
        <v>5474295.9000000004</v>
      </c>
      <c r="N1108" s="56">
        <f>'Oversigt anlægsaktiv'!N1108</f>
        <v>2554671.46</v>
      </c>
      <c r="O1108" s="322" t="str">
        <f t="shared" si="51"/>
        <v>54962</v>
      </c>
      <c r="P1108" s="322">
        <f t="shared" si="52"/>
        <v>0</v>
      </c>
      <c r="Q1108" s="337" t="str">
        <f t="shared" si="53"/>
        <v>10</v>
      </c>
    </row>
    <row r="1109" spans="1:17" x14ac:dyDescent="0.35">
      <c r="A1109" s="320" t="str">
        <f>'Oversigt anlægsaktiv'!A1109</f>
        <v>54963</v>
      </c>
      <c r="B1109" t="str">
        <f>'Oversigt anlægsaktiv'!B1109</f>
        <v>Udstyr til analyse af væv i forskningsøjemed</v>
      </c>
      <c r="C1109" t="str">
        <f>'Oversigt anlægsaktiv'!C1109</f>
        <v>71206</v>
      </c>
      <c r="D1109" t="str">
        <f>'Oversigt anlægsaktiv'!D1109</f>
        <v>Torben Frøstrup Hansen</v>
      </c>
      <c r="E1109" t="str">
        <f>'Oversigt anlægsaktiv'!E1109</f>
        <v>5 ÅR</v>
      </c>
      <c r="F1109" t="str">
        <f>'Oversigt anlægsaktiv'!F1109</f>
        <v>12000 Institut for Regional Sundhedsforskning</v>
      </c>
      <c r="G1109" t="str">
        <f>'Oversigt anlægsaktiv'!G1109</f>
        <v>Campusvej 55, 5230 Odense M</v>
      </c>
      <c r="H1109" t="str">
        <f>'Oversigt anlægsaktiv'!H1109</f>
        <v>Vejle Sygehus L130-1800</v>
      </c>
      <c r="I1109" t="str">
        <f>'Oversigt anlægsaktiv'!I1109</f>
        <v>-</v>
      </c>
      <c r="J1109" t="str">
        <f>'Oversigt anlægsaktiv'!J1109</f>
        <v>RSC System</v>
      </c>
      <c r="K1109" t="str">
        <f>'Oversigt anlægsaktiv'!K1109</f>
        <v>10001873</v>
      </c>
      <c r="L1109" s="312">
        <f>'Oversigt anlægsaktiv'!L1109</f>
        <v>44187</v>
      </c>
      <c r="M1109" s="56">
        <f>'Oversigt anlægsaktiv'!M1109</f>
        <v>125000</v>
      </c>
      <c r="N1109" s="56">
        <f>'Oversigt anlægsaktiv'!N1109</f>
        <v>0</v>
      </c>
      <c r="O1109" s="322" t="str">
        <f t="shared" si="51"/>
        <v>54963</v>
      </c>
      <c r="P1109" s="322">
        <f t="shared" si="52"/>
        <v>1</v>
      </c>
      <c r="Q1109" s="337" t="str">
        <f t="shared" si="53"/>
        <v>5</v>
      </c>
    </row>
    <row r="1110" spans="1:17" x14ac:dyDescent="0.35">
      <c r="A1110" s="320" t="str">
        <f>'Oversigt anlægsaktiv'!A1110</f>
        <v>54964</v>
      </c>
      <c r="B1110" t="str">
        <f>'Oversigt anlægsaktiv'!B1110</f>
        <v>MacPro28 kerner, 192 GB ram, 8 TB SSD, Radeon Pro W5700X 16GB</v>
      </c>
      <c r="C1110" t="str">
        <f>'Oversigt anlægsaktiv'!C1110</f>
        <v>3373533</v>
      </c>
      <c r="D1110" t="str">
        <f>'Oversigt anlægsaktiv'!D1110</f>
        <v>Martin Snoager Sloth</v>
      </c>
      <c r="E1110" t="str">
        <f>'Oversigt anlægsaktiv'!E1110</f>
        <v>5 ÅR</v>
      </c>
      <c r="F1110" t="str">
        <f>'Oversigt anlægsaktiv'!F1110</f>
        <v>30500 Institut for Fysik, Kemi og Farmaci</v>
      </c>
      <c r="G1110" t="str">
        <f>'Oversigt anlægsaktiv'!G1110</f>
        <v>Campusvej 55, 5230 Odense M</v>
      </c>
      <c r="H1110" t="str">
        <f>'Oversigt anlægsaktiv'!H1110</f>
        <v>Ø17-602b-1</v>
      </c>
      <c r="I1110" t="str">
        <f>'Oversigt anlægsaktiv'!I1110</f>
        <v>Apple</v>
      </c>
      <c r="J1110" t="str">
        <f>'Oversigt anlægsaktiv'!J1110</f>
        <v>Mac Pro</v>
      </c>
      <c r="K1110" t="str">
        <f>'Oversigt anlægsaktiv'!K1110</f>
        <v>SF5KDF07NK7GF</v>
      </c>
      <c r="L1110" s="312">
        <f>'Oversigt anlægsaktiv'!L1110</f>
        <v>44106</v>
      </c>
      <c r="M1110" s="56">
        <f>'Oversigt anlægsaktiv'!M1110</f>
        <v>101002</v>
      </c>
      <c r="N1110" s="56">
        <f>'Oversigt anlægsaktiv'!N1110</f>
        <v>0</v>
      </c>
      <c r="O1110" s="322" t="str">
        <f t="shared" si="51"/>
        <v>54964</v>
      </c>
      <c r="P1110" s="322">
        <f t="shared" si="52"/>
        <v>1</v>
      </c>
      <c r="Q1110" s="337" t="str">
        <f t="shared" si="53"/>
        <v>5</v>
      </c>
    </row>
    <row r="1111" spans="1:17" x14ac:dyDescent="0.35">
      <c r="A1111" s="320" t="str">
        <f>'Oversigt anlægsaktiv'!A1111</f>
        <v>54965</v>
      </c>
      <c r="B1111" t="str">
        <f>'Oversigt anlægsaktiv'!B1111</f>
        <v>Akvarie Zebrafiskesystem</v>
      </c>
      <c r="C1111" t="str">
        <f>'Oversigt anlægsaktiv'!C1111</f>
        <v>4343137</v>
      </c>
      <c r="D1111" t="str">
        <f>'Oversigt anlægsaktiv'!D1111</f>
        <v>Bente Frost Holbech</v>
      </c>
      <c r="E1111" t="str">
        <f>'Oversigt anlægsaktiv'!E1111</f>
        <v>5 ÅR</v>
      </c>
      <c r="F1111" t="str">
        <f>'Oversigt anlægsaktiv'!F1111</f>
        <v>30606 Økotoksikologi</v>
      </c>
      <c r="G1111" t="str">
        <f>'Oversigt anlægsaktiv'!G1111</f>
        <v>Campusvej 55, 5230 Odense M</v>
      </c>
      <c r="H1111" t="str">
        <f>'Oversigt anlægsaktiv'!H1111</f>
        <v>V10-503c-1</v>
      </c>
      <c r="I1111" t="str">
        <f>'Oversigt anlægsaktiv'!I1111</f>
        <v>Fleuren &amp; Nooijen bv</v>
      </c>
      <c r="J1111" t="str">
        <f>'Oversigt anlægsaktiv'!J1111</f>
        <v>1.0</v>
      </c>
      <c r="K1111" t="str">
        <f>'Oversigt anlægsaktiv'!K1111</f>
        <v>-</v>
      </c>
      <c r="L1111" s="312">
        <f>'Oversigt anlægsaktiv'!L1111</f>
        <v>44008</v>
      </c>
      <c r="M1111" s="56">
        <f>'Oversigt anlægsaktiv'!M1111</f>
        <v>239354.18</v>
      </c>
      <c r="N1111" s="56">
        <f>'Oversigt anlægsaktiv'!N1111</f>
        <v>0</v>
      </c>
      <c r="O1111" s="322" t="str">
        <f t="shared" si="51"/>
        <v>54965</v>
      </c>
      <c r="P1111" s="322">
        <f t="shared" si="52"/>
        <v>1</v>
      </c>
      <c r="Q1111" s="337" t="str">
        <f t="shared" si="53"/>
        <v>5</v>
      </c>
    </row>
    <row r="1112" spans="1:17" x14ac:dyDescent="0.35">
      <c r="A1112" s="320" t="str">
        <f>'Oversigt anlægsaktiv'!A1112</f>
        <v>54966</v>
      </c>
      <c r="B1112" t="str">
        <f>'Oversigt anlægsaktiv'!B1112</f>
        <v>Zebra Tracking system</v>
      </c>
      <c r="C1112" t="str">
        <f>'Oversigt anlægsaktiv'!C1112</f>
        <v>-</v>
      </c>
      <c r="D1112" t="str">
        <f>'Oversigt anlægsaktiv'!D1112</f>
        <v>Bente Frost Holbech</v>
      </c>
      <c r="E1112" t="str">
        <f>'Oversigt anlægsaktiv'!E1112</f>
        <v>5 ÅR</v>
      </c>
      <c r="F1112" t="str">
        <f>'Oversigt anlægsaktiv'!F1112</f>
        <v>30606 Økotoksikologi</v>
      </c>
      <c r="G1112" t="str">
        <f>'Oversigt anlægsaktiv'!G1112</f>
        <v>Campusvej 55, 5230 Odense M</v>
      </c>
      <c r="H1112" t="str">
        <f>'Oversigt anlægsaktiv'!H1112</f>
        <v>V-10-502-1</v>
      </c>
      <c r="I1112" t="str">
        <f>'Oversigt anlægsaktiv'!I1112</f>
        <v>Noldus</v>
      </c>
      <c r="J1112" t="str">
        <f>'Oversigt anlægsaktiv'!J1112</f>
        <v>-</v>
      </c>
      <c r="K1112" t="str">
        <f>'Oversigt anlægsaktiv'!K1112</f>
        <v>00374-000</v>
      </c>
      <c r="L1112" s="312">
        <f>'Oversigt anlægsaktiv'!L1112</f>
        <v>44112</v>
      </c>
      <c r="M1112" s="56">
        <f>'Oversigt anlægsaktiv'!M1112</f>
        <v>200363.86</v>
      </c>
      <c r="N1112" s="56">
        <f>'Oversigt anlægsaktiv'!N1112</f>
        <v>0</v>
      </c>
      <c r="O1112" s="322" t="str">
        <f t="shared" si="51"/>
        <v>54966</v>
      </c>
      <c r="P1112" s="322">
        <f t="shared" si="52"/>
        <v>0</v>
      </c>
      <c r="Q1112" s="337" t="str">
        <f t="shared" si="53"/>
        <v>5</v>
      </c>
    </row>
    <row r="1113" spans="1:17" x14ac:dyDescent="0.35">
      <c r="A1113" s="320" t="str">
        <f>'Oversigt anlægsaktiv'!A1113</f>
        <v>54967</v>
      </c>
      <c r="B1113" t="str">
        <f>'Oversigt anlægsaktiv'!B1113</f>
        <v>Auto-tirtrator til måling af alkalinitet</v>
      </c>
      <c r="C1113" t="str">
        <f>'Oversigt anlægsaktiv'!C1113</f>
        <v>3373268</v>
      </c>
      <c r="D1113" t="str">
        <f>'Oversigt anlægsaktiv'!D1113</f>
        <v>Heidi Grøn Jensen</v>
      </c>
      <c r="E1113" t="str">
        <f>'Oversigt anlægsaktiv'!E1113</f>
        <v>5 ÅR</v>
      </c>
      <c r="F1113" t="str">
        <f>'Oversigt anlægsaktiv'!F1113</f>
        <v>30602 Nordcee</v>
      </c>
      <c r="G1113" t="str">
        <f>'Oversigt anlægsaktiv'!G1113</f>
        <v>Campusvej 55, 5230 Odense M</v>
      </c>
      <c r="H1113" t="str">
        <f>'Oversigt anlægsaktiv'!H1113</f>
        <v>Carbon lab V11-502a-0</v>
      </c>
      <c r="I1113" t="str">
        <f>'Oversigt anlægsaktiv'!I1113</f>
        <v>Metrohm</v>
      </c>
      <c r="J1113" t="str">
        <f>'Oversigt anlægsaktiv'!J1113</f>
        <v>905</v>
      </c>
      <c r="K1113" t="str">
        <f>'Oversigt anlægsaktiv'!K1113</f>
        <v>SN 1905001039903</v>
      </c>
      <c r="L1113" s="312">
        <f>'Oversigt anlægsaktiv'!L1113</f>
        <v>44146</v>
      </c>
      <c r="M1113" s="56">
        <f>'Oversigt anlægsaktiv'!M1113</f>
        <v>124855.2</v>
      </c>
      <c r="N1113" s="56">
        <f>'Oversigt anlægsaktiv'!N1113</f>
        <v>0</v>
      </c>
      <c r="O1113" s="322" t="str">
        <f t="shared" si="51"/>
        <v>54967</v>
      </c>
      <c r="P1113" s="322">
        <f t="shared" si="52"/>
        <v>1</v>
      </c>
      <c r="Q1113" s="337" t="str">
        <f t="shared" si="53"/>
        <v>5</v>
      </c>
    </row>
    <row r="1114" spans="1:17" x14ac:dyDescent="0.35">
      <c r="A1114" s="320" t="str">
        <f>'Oversigt anlægsaktiv'!A1114</f>
        <v>54968</v>
      </c>
      <c r="B1114" t="str">
        <f>'Oversigt anlægsaktiv'!B1114</f>
        <v>Fryse tørrer</v>
      </c>
      <c r="C1114" t="str">
        <f>'Oversigt anlægsaktiv'!C1114</f>
        <v>-</v>
      </c>
      <c r="D1114" t="str">
        <f>'Oversigt anlægsaktiv'!D1114</f>
        <v>Magnus Wahlberg</v>
      </c>
      <c r="E1114" t="str">
        <f>'Oversigt anlægsaktiv'!E1114</f>
        <v>10 ÅR</v>
      </c>
      <c r="F1114" t="str">
        <f>'Oversigt anlægsaktiv'!F1114</f>
        <v>30600 Biologisk Institut</v>
      </c>
      <c r="G1114" t="str">
        <f>'Oversigt anlægsaktiv'!G1114</f>
        <v>Hindsholmvej 11, 5300 Kerteminde</v>
      </c>
      <c r="H1114" t="str">
        <f>'Oversigt anlægsaktiv'!H1114</f>
        <v>Dry lab in Kerteminde</v>
      </c>
      <c r="I1114" t="str">
        <f>'Oversigt anlægsaktiv'!I1114</f>
        <v>-</v>
      </c>
      <c r="J1114" t="str">
        <f>'Oversigt anlægsaktiv'!J1114</f>
        <v>-</v>
      </c>
      <c r="K1114" t="str">
        <f>'Oversigt anlægsaktiv'!K1114</f>
        <v>-</v>
      </c>
      <c r="L1114" s="312">
        <f>'Oversigt anlægsaktiv'!L1114</f>
        <v>44153</v>
      </c>
      <c r="M1114" s="56">
        <f>'Oversigt anlægsaktiv'!M1114</f>
        <v>123180</v>
      </c>
      <c r="N1114" s="56">
        <f>'Oversigt anlægsaktiv'!N1114</f>
        <v>56457.5</v>
      </c>
      <c r="O1114" s="322" t="str">
        <f t="shared" si="51"/>
        <v>54968</v>
      </c>
      <c r="P1114" s="322">
        <f t="shared" si="52"/>
        <v>0</v>
      </c>
      <c r="Q1114" s="337" t="str">
        <f t="shared" si="53"/>
        <v>10</v>
      </c>
    </row>
    <row r="1115" spans="1:17" x14ac:dyDescent="0.35">
      <c r="A1115" s="320" t="str">
        <f>'Oversigt anlægsaktiv'!A1115</f>
        <v>54970</v>
      </c>
      <c r="B1115" t="str">
        <f>'Oversigt anlægsaktiv'!B1115</f>
        <v>Cryostat - skæring af frossen væv til IHC</v>
      </c>
      <c r="C1115" t="str">
        <f>'Oversigt anlægsaktiv'!C1115</f>
        <v>5131163</v>
      </c>
      <c r="D1115" t="str">
        <f>'Oversigt anlægsaktiv'!D1115</f>
        <v>Per Svenningsen</v>
      </c>
      <c r="E1115" t="str">
        <f>'Oversigt anlægsaktiv'!E1115</f>
        <v>7 ÅR</v>
      </c>
      <c r="F1115" t="str">
        <f>'Oversigt anlægsaktiv'!F1115</f>
        <v>10200 Institut for Molekylær Medicin</v>
      </c>
      <c r="G1115" t="str">
        <f>'Oversigt anlægsaktiv'!G1115</f>
        <v>Campusvej 55, 5230 Odense M</v>
      </c>
      <c r="H1115" t="str">
        <f>'Oversigt anlægsaktiv'!H1115</f>
        <v>V17-707a-1</v>
      </c>
      <c r="I1115" t="str">
        <f>'Oversigt anlægsaktiv'!I1115</f>
        <v>Leica</v>
      </c>
      <c r="J1115" t="str">
        <f>'Oversigt anlægsaktiv'!J1115</f>
        <v>CM3050S</v>
      </c>
      <c r="K1115" t="str">
        <f>'Oversigt anlægsaktiv'!K1115</f>
        <v>7805</v>
      </c>
      <c r="L1115" s="312">
        <f>'Oversigt anlægsaktiv'!L1115</f>
        <v>44152</v>
      </c>
      <c r="M1115" s="56">
        <f>'Oversigt anlægsaktiv'!M1115</f>
        <v>324533.7</v>
      </c>
      <c r="N1115" s="56">
        <f>'Oversigt anlægsaktiv'!N1115</f>
        <v>73406.41</v>
      </c>
      <c r="O1115" s="322" t="str">
        <f t="shared" si="51"/>
        <v>54970</v>
      </c>
      <c r="P1115" s="322">
        <f t="shared" si="52"/>
        <v>1</v>
      </c>
      <c r="Q1115" s="337" t="str">
        <f t="shared" si="53"/>
        <v>7</v>
      </c>
    </row>
    <row r="1116" spans="1:17" x14ac:dyDescent="0.35">
      <c r="A1116" s="320" t="str">
        <f>'Oversigt anlægsaktiv'!A1116</f>
        <v>54971</v>
      </c>
      <c r="B1116" t="str">
        <f>'Oversigt anlægsaktiv'!B1116</f>
        <v>Multiplex analyzer, Luminex</v>
      </c>
      <c r="C1116" t="str">
        <f>'Oversigt anlægsaktiv'!C1116</f>
        <v>5131163</v>
      </c>
      <c r="D1116" t="str">
        <f>'Oversigt anlægsaktiv'!D1116</f>
        <v>Jonas Heilskov Graversen</v>
      </c>
      <c r="E1116" t="str">
        <f>'Oversigt anlægsaktiv'!E1116</f>
        <v>7 ÅR</v>
      </c>
      <c r="F1116" t="str">
        <f>'Oversigt anlægsaktiv'!F1116</f>
        <v>10200 Institut for Molekylær Medicin</v>
      </c>
      <c r="G1116" t="str">
        <f>'Oversigt anlægsaktiv'!G1116</f>
        <v>Campusvej 55, 5230 Odense M</v>
      </c>
      <c r="H1116" t="str">
        <f>'Oversigt anlægsaktiv'!H1116</f>
        <v>V16-601-1</v>
      </c>
      <c r="I1116" t="str">
        <f>'Oversigt anlægsaktiv'!I1116</f>
        <v>Biorad</v>
      </c>
      <c r="J1116" t="str">
        <f>'Oversigt anlægsaktiv'!J1116</f>
        <v>Bioplex 200</v>
      </c>
      <c r="K1116" t="str">
        <f>'Oversigt anlægsaktiv'!K1116</f>
        <v>LX10020132427</v>
      </c>
      <c r="L1116" s="312">
        <f>'Oversigt anlægsaktiv'!L1116</f>
        <v>44180</v>
      </c>
      <c r="M1116" s="56">
        <f>'Oversigt anlægsaktiv'!M1116</f>
        <v>305094</v>
      </c>
      <c r="N1116" s="56">
        <f>'Oversigt anlægsaktiv'!N1116</f>
        <v>72641.48000000001</v>
      </c>
      <c r="O1116" s="322" t="str">
        <f t="shared" si="51"/>
        <v>54971</v>
      </c>
      <c r="P1116" s="322">
        <f t="shared" si="52"/>
        <v>1</v>
      </c>
      <c r="Q1116" s="337" t="str">
        <f t="shared" si="53"/>
        <v>7</v>
      </c>
    </row>
    <row r="1117" spans="1:17" x14ac:dyDescent="0.35">
      <c r="A1117" s="320" t="str">
        <f>'Oversigt anlægsaktiv'!A1117</f>
        <v>54972</v>
      </c>
      <c r="B1117" t="str">
        <f>'Oversigt anlægsaktiv'!B1117</f>
        <v>Fryser til opbevaring af biologisk materiale, biobank</v>
      </c>
      <c r="C1117" t="str">
        <f>'Oversigt anlægsaktiv'!C1117</f>
        <v>-</v>
      </c>
      <c r="D1117" t="str">
        <f>'Oversigt anlægsaktiv'!D1117</f>
        <v>Susanne Knudsen</v>
      </c>
      <c r="E1117" t="str">
        <f>'Oversigt anlægsaktiv'!E1117</f>
        <v>7 ÅR</v>
      </c>
      <c r="F1117" t="str">
        <f>'Oversigt anlægsaktiv'!F1117</f>
        <v>10306 Epidemiologi, Biostatistik og Biodemografi (EBB)</v>
      </c>
      <c r="G1117" t="str">
        <f>'Oversigt anlægsaktiv'!G1117</f>
        <v>J.B. Winsløsvej 9B</v>
      </c>
      <c r="H1117" t="str">
        <f>'Oversigt anlægsaktiv'!H1117</f>
        <v>037 KGA OUH</v>
      </c>
      <c r="I1117" t="str">
        <f>'Oversigt anlægsaktiv'!I1117</f>
        <v>Thermo</v>
      </c>
      <c r="J1117" t="str">
        <f>'Oversigt anlægsaktiv'!J1117</f>
        <v>TSX60086V</v>
      </c>
      <c r="K1117" t="str">
        <f>'Oversigt anlægsaktiv'!K1117</f>
        <v>Stel.nr. 1120147201200714</v>
      </c>
      <c r="L1117" s="312">
        <f>'Oversigt anlægsaktiv'!L1117</f>
        <v>44105</v>
      </c>
      <c r="M1117" s="56">
        <f>'Oversigt anlægsaktiv'!M1117</f>
        <v>114643</v>
      </c>
      <c r="N1117" s="56">
        <f>'Oversigt anlægsaktiv'!N1117</f>
        <v>24566.28999999999</v>
      </c>
      <c r="O1117" s="322" t="str">
        <f t="shared" si="51"/>
        <v>54972</v>
      </c>
      <c r="P1117" s="322">
        <f t="shared" si="52"/>
        <v>0</v>
      </c>
      <c r="Q1117" s="337" t="str">
        <f t="shared" si="53"/>
        <v>7</v>
      </c>
    </row>
    <row r="1118" spans="1:17" x14ac:dyDescent="0.35">
      <c r="A1118" s="320" t="str">
        <f>'Oversigt anlægsaktiv'!A1118</f>
        <v>54974</v>
      </c>
      <c r="B1118" t="str">
        <f>'Oversigt anlægsaktiv'!B1118</f>
        <v>Thermo TSX60086V Skabsfryser</v>
      </c>
      <c r="C1118" t="str">
        <f>'Oversigt anlægsaktiv'!C1118</f>
        <v>3171138</v>
      </c>
      <c r="D1118" t="str">
        <f>'Oversigt anlægsaktiv'!D1118</f>
        <v>Karen Schreiber</v>
      </c>
      <c r="E1118" t="str">
        <f>'Oversigt anlægsaktiv'!E1118</f>
        <v>7 ÅR</v>
      </c>
      <c r="F1118" t="str">
        <f>'Oversigt anlægsaktiv'!F1118</f>
        <v>12000 Institut for Regional Sundhedsforskning</v>
      </c>
      <c r="G1118" t="str">
        <f>'Oversigt anlægsaktiv'!G1118</f>
        <v>Campusvej 55, 5230 Odense M</v>
      </c>
      <c r="H1118" t="str">
        <f>'Oversigt anlægsaktiv'!H1118</f>
        <v>Dansk Gigthospital, Sønderborg</v>
      </c>
      <c r="I1118" t="str">
        <f>'Oversigt anlægsaktiv'!I1118</f>
        <v>Thermo Scientific</v>
      </c>
      <c r="J1118" t="str">
        <f>'Oversigt anlægsaktiv'!J1118</f>
        <v>TH-TSX60086V</v>
      </c>
      <c r="K1118" t="str">
        <f>'Oversigt anlægsaktiv'!K1118</f>
        <v>1154770301200415</v>
      </c>
      <c r="L1118" s="312">
        <f>'Oversigt anlægsaktiv'!L1118</f>
        <v>44013</v>
      </c>
      <c r="M1118" s="56">
        <f>'Oversigt anlægsaktiv'!M1118</f>
        <v>120393.34</v>
      </c>
      <c r="N1118" s="56">
        <f>'Oversigt anlægsaktiv'!N1118</f>
        <v>21498.91</v>
      </c>
      <c r="O1118" s="322" t="str">
        <f t="shared" si="51"/>
        <v>54974</v>
      </c>
      <c r="P1118" s="322">
        <f t="shared" si="52"/>
        <v>1</v>
      </c>
      <c r="Q1118" s="337" t="str">
        <f t="shared" si="53"/>
        <v>7</v>
      </c>
    </row>
    <row r="1119" spans="1:17" x14ac:dyDescent="0.35">
      <c r="A1119" s="320" t="str">
        <f>'Oversigt anlægsaktiv'!A1119</f>
        <v>54975</v>
      </c>
      <c r="B1119" t="str">
        <f>'Oversigt anlægsaktiv'!B1119</f>
        <v>GC Gas Chromatograph med split og FID</v>
      </c>
      <c r="C1119" t="str">
        <f>'Oversigt anlægsaktiv'!C1119</f>
        <v>2323595</v>
      </c>
      <c r="D1119" t="str">
        <f>'Oversigt anlægsaktiv'!D1119</f>
        <v>Changzhu Wu</v>
      </c>
      <c r="E1119" t="str">
        <f>'Oversigt anlægsaktiv'!E1119</f>
        <v>7 ÅR</v>
      </c>
      <c r="F1119" t="str">
        <f>'Oversigt anlægsaktiv'!F1119</f>
        <v>30500 Institut for Fysik, Kemi og Farmaci</v>
      </c>
      <c r="G1119" t="str">
        <f>'Oversigt anlægsaktiv'!G1119</f>
        <v>Campusvej 55, 5230 Odense M</v>
      </c>
      <c r="H1119" t="str">
        <f>'Oversigt anlægsaktiv'!H1119</f>
        <v>Ø11-409-2</v>
      </c>
      <c r="I1119" t="str">
        <f>'Oversigt anlægsaktiv'!I1119</f>
        <v>Shimadzu</v>
      </c>
      <c r="J1119" t="str">
        <f>'Oversigt anlægsaktiv'!J1119</f>
        <v>Nexis GC-2030 AF</v>
      </c>
      <c r="K1119" t="str">
        <f>'Oversigt anlægsaktiv'!K1119</f>
        <v>C12255850806</v>
      </c>
      <c r="L1119" s="312">
        <f>'Oversigt anlægsaktiv'!L1119</f>
        <v>44187</v>
      </c>
      <c r="M1119" s="56">
        <f>'Oversigt anlægsaktiv'!M1119</f>
        <v>111836.71</v>
      </c>
      <c r="N1119" s="56">
        <f>'Oversigt anlægsaktiv'!N1119</f>
        <v>26627.790000000012</v>
      </c>
      <c r="O1119" s="322" t="str">
        <f t="shared" si="51"/>
        <v>54975</v>
      </c>
      <c r="P1119" s="322">
        <f t="shared" si="52"/>
        <v>1</v>
      </c>
      <c r="Q1119" s="337" t="str">
        <f t="shared" si="53"/>
        <v>7</v>
      </c>
    </row>
    <row r="1120" spans="1:17" x14ac:dyDescent="0.35">
      <c r="A1120" s="320" t="str">
        <f>'Oversigt anlægsaktiv'!A1120</f>
        <v>54976</v>
      </c>
      <c r="B1120" t="str">
        <f>'Oversigt anlægsaktiv'!B1120</f>
        <v>OzID system</v>
      </c>
      <c r="C1120" t="str">
        <f>'Oversigt anlægsaktiv'!C1120</f>
        <v>3373209</v>
      </c>
      <c r="D1120" t="str">
        <f>'Oversigt anlægsaktiv'!D1120</f>
        <v>Christer Stenby Ejsing</v>
      </c>
      <c r="E1120" t="str">
        <f>'Oversigt anlægsaktiv'!E1120</f>
        <v>5 ÅR</v>
      </c>
      <c r="F1120" t="str">
        <f>'Oversigt anlægsaktiv'!F1120</f>
        <v>31000 Institut for Biokemi og Molekylær Biologi</v>
      </c>
      <c r="G1120" t="str">
        <f>'Oversigt anlægsaktiv'!G1120</f>
        <v>Campusvej 55, 5230 Odense M</v>
      </c>
      <c r="H1120" t="str">
        <f>'Oversigt anlægsaktiv'!H1120</f>
        <v>V10-508b-1</v>
      </c>
      <c r="I1120" t="str">
        <f>'Oversigt anlægsaktiv'!I1120</f>
        <v>Flere</v>
      </c>
      <c r="J1120" t="str">
        <f>'Oversigt anlægsaktiv'!J1120</f>
        <v>Flere</v>
      </c>
      <c r="K1120" t="str">
        <f>'Oversigt anlægsaktiv'!K1120</f>
        <v>Flere</v>
      </c>
      <c r="L1120" s="312">
        <f>'Oversigt anlægsaktiv'!L1120</f>
        <v>44317</v>
      </c>
      <c r="M1120" s="56">
        <f>'Oversigt anlægsaktiv'!M1120</f>
        <v>354623.5</v>
      </c>
      <c r="N1120" s="56">
        <f>'Oversigt anlægsaktiv'!N1120</f>
        <v>5910.4199999999837</v>
      </c>
      <c r="O1120" s="322" t="str">
        <f t="shared" si="51"/>
        <v>54976</v>
      </c>
      <c r="P1120" s="322">
        <f t="shared" si="52"/>
        <v>1</v>
      </c>
      <c r="Q1120" s="337" t="str">
        <f t="shared" si="53"/>
        <v>5</v>
      </c>
    </row>
    <row r="1121" spans="1:17" x14ac:dyDescent="0.35">
      <c r="A1121" s="320" t="str">
        <f>'Oversigt anlægsaktiv'!A1121</f>
        <v>54977</v>
      </c>
      <c r="B1121" t="str">
        <f>'Oversigt anlægsaktiv'!B1121</f>
        <v>XRF instrument</v>
      </c>
      <c r="C1121" t="str">
        <f>'Oversigt anlægsaktiv'!C1121</f>
        <v>3474962</v>
      </c>
      <c r="D1121" t="str">
        <f>'Oversigt anlægsaktiv'!D1121</f>
        <v>Thomas Ebel</v>
      </c>
      <c r="E1121" t="str">
        <f>'Oversigt anlægsaktiv'!E1121</f>
        <v>7 ÅR</v>
      </c>
      <c r="F1121" t="str">
        <f>'Oversigt anlægsaktiv'!F1121</f>
        <v>45003 SDU Center for Industriel Elektronik (CIE)</v>
      </c>
      <c r="G1121" t="str">
        <f>'Oversigt anlægsaktiv'!G1121</f>
        <v>Alsion 2, 6400 Sønderborg</v>
      </c>
      <c r="H1121" t="str">
        <f>'Oversigt anlægsaktiv'!H1121</f>
        <v>CIE 4-04</v>
      </c>
      <c r="I1121" t="str">
        <f>'Oversigt anlægsaktiv'!I1121</f>
        <v>Shimadzu</v>
      </c>
      <c r="J1121" t="str">
        <f>'Oversigt anlægsaktiv'!J1121</f>
        <v>EDX-8100P</v>
      </c>
      <c r="K1121" t="str">
        <f>'Oversigt anlægsaktiv'!K1121</f>
        <v>Q26455700005</v>
      </c>
      <c r="L1121" s="312">
        <f>'Oversigt anlægsaktiv'!L1121</f>
        <v>44180</v>
      </c>
      <c r="M1121" s="56">
        <f>'Oversigt anlægsaktiv'!M1121</f>
        <v>628134.06000000006</v>
      </c>
      <c r="N1121" s="56">
        <f>'Oversigt anlægsaktiv'!N1121</f>
        <v>149555.7000000001</v>
      </c>
      <c r="O1121" s="322" t="str">
        <f t="shared" si="51"/>
        <v>54977</v>
      </c>
      <c r="P1121" s="322">
        <f t="shared" si="52"/>
        <v>1</v>
      </c>
      <c r="Q1121" s="337" t="str">
        <f t="shared" si="53"/>
        <v>7</v>
      </c>
    </row>
    <row r="1122" spans="1:17" x14ac:dyDescent="0.35">
      <c r="A1122" s="320" t="str">
        <f>'Oversigt anlægsaktiv'!A1122</f>
        <v>54978</v>
      </c>
      <c r="B1122" t="str">
        <f>'Oversigt anlægsaktiv'!B1122</f>
        <v>Load cycle tester</v>
      </c>
      <c r="C1122" t="str">
        <f>'Oversigt anlægsaktiv'!C1122</f>
        <v>3474963</v>
      </c>
      <c r="D1122" t="str">
        <f>'Oversigt anlægsaktiv'!D1122</f>
        <v>Kurt Godiksen</v>
      </c>
      <c r="E1122" t="str">
        <f>'Oversigt anlægsaktiv'!E1122</f>
        <v>10 ÅR</v>
      </c>
      <c r="F1122" t="str">
        <f>'Oversigt anlægsaktiv'!F1122</f>
        <v>45003 SDU Center for Industriel Elektronik (CIE)</v>
      </c>
      <c r="G1122" t="str">
        <f>'Oversigt anlægsaktiv'!G1122</f>
        <v>Alsion 2, 6400 Sønderborg</v>
      </c>
      <c r="H1122" t="str">
        <f>'Oversigt anlægsaktiv'!H1122</f>
        <v>CIE 4-06</v>
      </c>
      <c r="I1122" t="str">
        <f>'Oversigt anlægsaktiv'!I1122</f>
        <v>Schuster Elektronik</v>
      </c>
      <c r="J1122" t="str">
        <f>'Oversigt anlægsaktiv'!J1122</f>
        <v>TLW 745</v>
      </c>
      <c r="K1122" t="str">
        <f>'Oversigt anlægsaktiv'!K1122</f>
        <v>8040</v>
      </c>
      <c r="L1122" s="312">
        <f>'Oversigt anlægsaktiv'!L1122</f>
        <v>44166</v>
      </c>
      <c r="M1122" s="56">
        <f>'Oversigt anlægsaktiv'!M1122</f>
        <v>859631.85</v>
      </c>
      <c r="N1122" s="56">
        <f>'Oversigt anlægsaktiv'!N1122</f>
        <v>401161.53</v>
      </c>
      <c r="O1122" s="322" t="str">
        <f t="shared" si="51"/>
        <v>54978</v>
      </c>
      <c r="P1122" s="322">
        <f t="shared" si="52"/>
        <v>1</v>
      </c>
      <c r="Q1122" s="337" t="str">
        <f t="shared" si="53"/>
        <v>10</v>
      </c>
    </row>
    <row r="1123" spans="1:17" x14ac:dyDescent="0.35">
      <c r="A1123" s="320" t="str">
        <f>'Oversigt anlægsaktiv'!A1123</f>
        <v>54979</v>
      </c>
      <c r="B1123" t="str">
        <f>'Oversigt anlægsaktiv'!B1123</f>
        <v>Træktester</v>
      </c>
      <c r="C1123" t="str">
        <f>'Oversigt anlægsaktiv'!C1123</f>
        <v>3474963</v>
      </c>
      <c r="D1123" t="str">
        <f>'Oversigt anlægsaktiv'!D1123</f>
        <v>Mohammad Malekan</v>
      </c>
      <c r="E1123" t="str">
        <f>'Oversigt anlægsaktiv'!E1123</f>
        <v>10 ÅR</v>
      </c>
      <c r="F1123" t="str">
        <f>'Oversigt anlægsaktiv'!F1123</f>
        <v>45002 SDU Mechatronics (CIM)</v>
      </c>
      <c r="G1123" t="str">
        <f>'Oversigt anlægsaktiv'!G1123</f>
        <v>Alsion 2, 6400 Sønderborg</v>
      </c>
      <c r="H1123" t="str">
        <f>'Oversigt anlægsaktiv'!H1123</f>
        <v>A3-03</v>
      </c>
      <c r="I1123" t="str">
        <f>'Oversigt anlægsaktiv'!I1123</f>
        <v>Ametek</v>
      </c>
      <c r="J1123" t="str">
        <f>'Oversigt anlægsaktiv'!J1123</f>
        <v>LD30K</v>
      </c>
      <c r="K1123" t="str">
        <f>'Oversigt anlægsaktiv'!K1123</f>
        <v>350</v>
      </c>
      <c r="L1123" s="312">
        <f>'Oversigt anlægsaktiv'!L1123</f>
        <v>44166</v>
      </c>
      <c r="M1123" s="56">
        <f>'Oversigt anlægsaktiv'!M1123</f>
        <v>241648.25</v>
      </c>
      <c r="N1123" s="56">
        <f>'Oversigt anlægsaktiv'!N1123</f>
        <v>112769.13</v>
      </c>
      <c r="O1123" s="322" t="str">
        <f t="shared" si="51"/>
        <v>54979</v>
      </c>
      <c r="P1123" s="322">
        <f t="shared" si="52"/>
        <v>1</v>
      </c>
      <c r="Q1123" s="337" t="str">
        <f t="shared" si="53"/>
        <v>10</v>
      </c>
    </row>
    <row r="1124" spans="1:17" x14ac:dyDescent="0.35">
      <c r="A1124" s="320" t="str">
        <f>'Oversigt anlægsaktiv'!A1124</f>
        <v>54980</v>
      </c>
      <c r="B1124" t="str">
        <f>'Oversigt anlægsaktiv'!B1124</f>
        <v>Acoustic Camera System</v>
      </c>
      <c r="C1124" t="str">
        <f>'Oversigt anlægsaktiv'!C1124</f>
        <v>2474272</v>
      </c>
      <c r="D1124" t="str">
        <f>'Oversigt anlægsaktiv'!D1124</f>
        <v>Lars Duggen</v>
      </c>
      <c r="E1124" t="str">
        <f>'Oversigt anlægsaktiv'!E1124</f>
        <v>7 ÅR</v>
      </c>
      <c r="F1124" t="str">
        <f>'Oversigt anlægsaktiv'!F1124</f>
        <v>45002 SDU Mechatronics (CIM)</v>
      </c>
      <c r="G1124" t="str">
        <f>'Oversigt anlægsaktiv'!G1124</f>
        <v>Alsion 2, 6400 Sønderborg</v>
      </c>
      <c r="H1124" t="str">
        <f>'Oversigt anlægsaktiv'!H1124</f>
        <v>CIE 2-07</v>
      </c>
      <c r="I1124" t="str">
        <f>'Oversigt anlægsaktiv'!I1124</f>
        <v>Acoutronic</v>
      </c>
      <c r="J1124" t="str">
        <f>'Oversigt anlægsaktiv'!J1124</f>
        <v>MCDREC 721</v>
      </c>
      <c r="K1124" t="str">
        <f>'Oversigt anlægsaktiv'!K1124</f>
        <v>37376</v>
      </c>
      <c r="L1124" s="312">
        <f>'Oversigt anlægsaktiv'!L1124</f>
        <v>44180</v>
      </c>
      <c r="M1124" s="56">
        <f>'Oversigt anlægsaktiv'!M1124</f>
        <v>621105</v>
      </c>
      <c r="N1124" s="56">
        <f>'Oversigt anlægsaktiv'!N1124</f>
        <v>147882.12</v>
      </c>
      <c r="O1124" s="322" t="str">
        <f t="shared" si="51"/>
        <v>54980</v>
      </c>
      <c r="P1124" s="322">
        <f t="shared" si="52"/>
        <v>1</v>
      </c>
      <c r="Q1124" s="337" t="str">
        <f t="shared" si="53"/>
        <v>7</v>
      </c>
    </row>
    <row r="1125" spans="1:17" x14ac:dyDescent="0.35">
      <c r="A1125" s="320" t="str">
        <f>'Oversigt anlægsaktiv'!A1125</f>
        <v>54981</v>
      </c>
      <c r="B1125" t="str">
        <f>'Oversigt anlægsaktiv'!B1125</f>
        <v>Temperaurtestkammer for halvledertest</v>
      </c>
      <c r="C1125" t="str">
        <f>'Oversigt anlægsaktiv'!C1125</f>
        <v>2454160</v>
      </c>
      <c r="D1125" t="str">
        <f>'Oversigt anlægsaktiv'!D1125</f>
        <v>Ramkrishan Maheshwari</v>
      </c>
      <c r="E1125" t="str">
        <f>'Oversigt anlægsaktiv'!E1125</f>
        <v>5 ÅR</v>
      </c>
      <c r="F1125" t="str">
        <f>'Oversigt anlægsaktiv'!F1125</f>
        <v>45003 SDU Center for Industriel Elektronik (CIE)</v>
      </c>
      <c r="G1125" t="str">
        <f>'Oversigt anlægsaktiv'!G1125</f>
        <v>Alsion 2, 6400 Sønderborg</v>
      </c>
      <c r="H1125" t="str">
        <f>'Oversigt anlægsaktiv'!H1125</f>
        <v>CIE1-01</v>
      </c>
      <c r="I1125" t="str">
        <f>'Oversigt anlægsaktiv'!I1125</f>
        <v>Keysight</v>
      </c>
      <c r="J1125" t="str">
        <f>'Oversigt anlægsaktiv'!J1125</f>
        <v>N1271A</v>
      </c>
      <c r="K1125" t="str">
        <f>'Oversigt anlægsaktiv'!K1125</f>
        <v>MY54400178</v>
      </c>
      <c r="L1125" s="312">
        <f>'Oversigt anlægsaktiv'!L1125</f>
        <v>44138</v>
      </c>
      <c r="M1125" s="56">
        <f>'Oversigt anlægsaktiv'!M1125</f>
        <v>154674</v>
      </c>
      <c r="N1125" s="56">
        <f>'Oversigt anlægsaktiv'!N1125</f>
        <v>0</v>
      </c>
      <c r="O1125" s="322" t="str">
        <f t="shared" si="51"/>
        <v>54981</v>
      </c>
      <c r="P1125" s="322">
        <f t="shared" si="52"/>
        <v>1</v>
      </c>
      <c r="Q1125" s="337" t="str">
        <f t="shared" si="53"/>
        <v>5</v>
      </c>
    </row>
    <row r="1126" spans="1:17" x14ac:dyDescent="0.35">
      <c r="A1126" s="320" t="str">
        <f>'Oversigt anlægsaktiv'!A1126</f>
        <v>54982</v>
      </c>
      <c r="B1126" t="str">
        <f>'Oversigt anlægsaktiv'!B1126</f>
        <v>Analysatorsor til karakterisering af magnetiske komponenter</v>
      </c>
      <c r="C1126" t="str">
        <f>'Oversigt anlægsaktiv'!C1126</f>
        <v>2454721</v>
      </c>
      <c r="D1126" t="str">
        <f>'Oversigt anlægsaktiv'!D1126</f>
        <v>Martin H. Thygesen</v>
      </c>
      <c r="E1126" t="str">
        <f>'Oversigt anlægsaktiv'!E1126</f>
        <v>10 ÅR</v>
      </c>
      <c r="F1126" t="str">
        <f>'Oversigt anlægsaktiv'!F1126</f>
        <v>45006 SDU Digital og højfrekvent elektronik</v>
      </c>
      <c r="G1126" t="str">
        <f>'Oversigt anlægsaktiv'!G1126</f>
        <v>Campusvej 55, 5230 Odense M</v>
      </c>
      <c r="H1126" t="str">
        <f>'Oversigt anlægsaktiv'!H1126</f>
        <v>Ø26-602b-1</v>
      </c>
      <c r="I1126" t="str">
        <f>'Oversigt anlægsaktiv'!I1126</f>
        <v>Keysight</v>
      </c>
      <c r="J1126" t="str">
        <f>'Oversigt anlægsaktiv'!J1126</f>
        <v>E4990A</v>
      </c>
      <c r="K1126" t="str">
        <f>'Oversigt anlægsaktiv'!K1126</f>
        <v>MY54303014</v>
      </c>
      <c r="L1126" s="312">
        <f>'Oversigt anlægsaktiv'!L1126</f>
        <v>44187</v>
      </c>
      <c r="M1126" s="56">
        <f>'Oversigt anlægsaktiv'!M1126</f>
        <v>375303.05</v>
      </c>
      <c r="N1126" s="56">
        <f>'Oversigt anlægsaktiv'!N1126</f>
        <v>175141.37</v>
      </c>
      <c r="O1126" s="322" t="str">
        <f t="shared" si="51"/>
        <v>54982</v>
      </c>
      <c r="P1126" s="322">
        <f t="shared" si="52"/>
        <v>1</v>
      </c>
      <c r="Q1126" s="337" t="str">
        <f t="shared" si="53"/>
        <v>10</v>
      </c>
    </row>
    <row r="1127" spans="1:17" x14ac:dyDescent="0.35">
      <c r="A1127" s="320" t="str">
        <f>'Oversigt anlægsaktiv'!A1127</f>
        <v>54983</v>
      </c>
      <c r="B1127" t="str">
        <f>'Oversigt anlægsaktiv'!B1127</f>
        <v>Backup</v>
      </c>
      <c r="C1127" t="str">
        <f>'Oversigt anlægsaktiv'!C1127</f>
        <v>-</v>
      </c>
      <c r="D1127" t="str">
        <f>'Oversigt anlægsaktiv'!D1127</f>
        <v>Torben Kruchov Madsen</v>
      </c>
      <c r="E1127" t="str">
        <f>'Oversigt anlægsaktiv'!E1127</f>
        <v>5 ÅR</v>
      </c>
      <c r="F1127" t="str">
        <f>'Oversigt anlægsaktiv'!F1127</f>
        <v>93003 Operations</v>
      </c>
      <c r="G1127" t="str">
        <f>'Oversigt anlægsaktiv'!G1127</f>
        <v>Campusvej 55, 5230 Odense M</v>
      </c>
      <c r="H1127" t="str">
        <f>'Oversigt anlægsaktiv'!H1127</f>
        <v>Serverrum Syd</v>
      </c>
      <c r="I1127" t="str">
        <f>'Oversigt anlægsaktiv'!I1127</f>
        <v>HP</v>
      </c>
      <c r="J1127" t="str">
        <f>'Oversigt anlægsaktiv'!J1127</f>
        <v>Medieserver HPE DL325 Gen</v>
      </c>
      <c r="K1127" t="str">
        <f>'Oversigt anlægsaktiv'!K1127</f>
        <v>Flere</v>
      </c>
      <c r="L1127" s="312">
        <f>'Oversigt anlægsaktiv'!L1127</f>
        <v>44166</v>
      </c>
      <c r="M1127" s="56">
        <f>'Oversigt anlægsaktiv'!M1127</f>
        <v>547435</v>
      </c>
      <c r="N1127" s="56">
        <f>'Oversigt anlægsaktiv'!N1127</f>
        <v>0</v>
      </c>
      <c r="O1127" s="322" t="str">
        <f t="shared" si="51"/>
        <v>54983</v>
      </c>
      <c r="P1127" s="322">
        <f t="shared" si="52"/>
        <v>0</v>
      </c>
      <c r="Q1127" s="337" t="str">
        <f t="shared" si="53"/>
        <v>5</v>
      </c>
    </row>
    <row r="1128" spans="1:17" x14ac:dyDescent="0.35">
      <c r="A1128" s="320" t="str">
        <f>'Oversigt anlægsaktiv'!A1128</f>
        <v>54984</v>
      </c>
      <c r="B1128" t="str">
        <f>'Oversigt anlægsaktiv'!B1128</f>
        <v>Storage</v>
      </c>
      <c r="C1128" t="str">
        <f>'Oversigt anlægsaktiv'!C1128</f>
        <v>-</v>
      </c>
      <c r="D1128" t="str">
        <f>'Oversigt anlægsaktiv'!D1128</f>
        <v>Thomas Volke Nielsen</v>
      </c>
      <c r="E1128" t="str">
        <f>'Oversigt anlægsaktiv'!E1128</f>
        <v>3 ÅR</v>
      </c>
      <c r="F1128" t="str">
        <f>'Oversigt anlægsaktiv'!F1128</f>
        <v>93003 Operations</v>
      </c>
      <c r="G1128" t="str">
        <f>'Oversigt anlægsaktiv'!G1128</f>
        <v>Campusvej 55, 5230 Odense M</v>
      </c>
      <c r="H1128" t="str">
        <f>'Oversigt anlægsaktiv'!H1128</f>
        <v>-</v>
      </c>
      <c r="I1128" t="str">
        <f>'Oversigt anlægsaktiv'!I1128</f>
        <v>SuperMicro</v>
      </c>
      <c r="J1128" t="str">
        <f>'Oversigt anlægsaktiv'!J1128</f>
        <v>Flere</v>
      </c>
      <c r="K1128" t="str">
        <f>'Oversigt anlægsaktiv'!K1128</f>
        <v>Flere</v>
      </c>
      <c r="L1128" s="312">
        <f>'Oversigt anlægsaktiv'!L1128</f>
        <v>44044</v>
      </c>
      <c r="M1128" s="56">
        <f>'Oversigt anlægsaktiv'!M1128</f>
        <v>134576.04</v>
      </c>
      <c r="N1128" s="56">
        <f>'Oversigt anlægsaktiv'!N1128</f>
        <v>0</v>
      </c>
      <c r="O1128" s="322" t="str">
        <f t="shared" si="51"/>
        <v>54984</v>
      </c>
      <c r="P1128" s="322">
        <f t="shared" si="52"/>
        <v>0</v>
      </c>
      <c r="Q1128" s="337" t="str">
        <f t="shared" si="53"/>
        <v>3</v>
      </c>
    </row>
    <row r="1129" spans="1:17" x14ac:dyDescent="0.35">
      <c r="A1129" s="320" t="str">
        <f>'Oversigt anlægsaktiv'!A1129</f>
        <v>54985</v>
      </c>
      <c r="B1129" t="str">
        <f>'Oversigt anlægsaktiv'!B1129</f>
        <v>VPN Cisco Firepower 4115</v>
      </c>
      <c r="C1129" t="str">
        <f>'Oversigt anlægsaktiv'!C1129</f>
        <v>-</v>
      </c>
      <c r="D1129" t="str">
        <f>'Oversigt anlægsaktiv'!D1129</f>
        <v>Lars Jakobsen</v>
      </c>
      <c r="E1129" t="str">
        <f>'Oversigt anlægsaktiv'!E1129</f>
        <v>5 ÅR</v>
      </c>
      <c r="F1129" t="str">
        <f>'Oversigt anlægsaktiv'!F1129</f>
        <v>93003 Operations</v>
      </c>
      <c r="G1129" t="str">
        <f>'Oversigt anlægsaktiv'!G1129</f>
        <v>Campusvej 55, 5230 Odense M</v>
      </c>
      <c r="H1129" t="str">
        <f>'Oversigt anlægsaktiv'!H1129</f>
        <v>Netrum nord</v>
      </c>
      <c r="I1129" t="str">
        <f>'Oversigt anlægsaktiv'!I1129</f>
        <v>Cisco Firepower 4115</v>
      </c>
      <c r="J1129" t="str">
        <f>'Oversigt anlægsaktiv'!J1129</f>
        <v>Adskillige</v>
      </c>
      <c r="K1129" t="str">
        <f>'Oversigt anlægsaktiv'!K1129</f>
        <v>Adskillige</v>
      </c>
      <c r="L1129" s="312">
        <f>'Oversigt anlægsaktiv'!L1129</f>
        <v>44185</v>
      </c>
      <c r="M1129" s="56">
        <f>'Oversigt anlægsaktiv'!M1129</f>
        <v>113932</v>
      </c>
      <c r="N1129" s="56">
        <f>'Oversigt anlægsaktiv'!N1129</f>
        <v>0</v>
      </c>
      <c r="O1129" s="322" t="str">
        <f t="shared" si="51"/>
        <v>54985</v>
      </c>
      <c r="P1129" s="322">
        <f t="shared" si="52"/>
        <v>0</v>
      </c>
      <c r="Q1129" s="337" t="str">
        <f t="shared" si="53"/>
        <v>5</v>
      </c>
    </row>
    <row r="1130" spans="1:17" x14ac:dyDescent="0.35">
      <c r="A1130" s="320" t="str">
        <f>'Oversigt anlægsaktiv'!A1130</f>
        <v>54987</v>
      </c>
      <c r="B1130" t="str">
        <f>'Oversigt anlægsaktiv'!B1130</f>
        <v>Incubator Shaker inkl. bord</v>
      </c>
      <c r="C1130" t="str">
        <f>'Oversigt anlægsaktiv'!C1130</f>
        <v>2151245+3171927</v>
      </c>
      <c r="D1130" t="str">
        <f>'Oversigt anlægsaktiv'!D1130</f>
        <v>Jonas Heilskov Graversen</v>
      </c>
      <c r="E1130" t="str">
        <f>'Oversigt anlægsaktiv'!E1130</f>
        <v>10 ÅR</v>
      </c>
      <c r="F1130" t="str">
        <f>'Oversigt anlægsaktiv'!F1130</f>
        <v>10200 Institut for Molekylær Medicin</v>
      </c>
      <c r="G1130" t="str">
        <f>'Oversigt anlægsaktiv'!G1130</f>
        <v>Campusvej 55, 5230 Odense M</v>
      </c>
      <c r="H1130" t="str">
        <f>'Oversigt anlægsaktiv'!H1130</f>
        <v>V17-602a-1</v>
      </c>
      <c r="I1130" t="str">
        <f>'Oversigt anlægsaktiv'!I1130</f>
        <v>Eppendorf</v>
      </c>
      <c r="J1130" t="str">
        <f>'Oversigt anlægsaktiv'!J1130</f>
        <v>S41I230011</v>
      </c>
      <c r="K1130" t="str">
        <f>'Oversigt anlægsaktiv'!K1130</f>
        <v>S41IIQ701226</v>
      </c>
      <c r="L1130" s="312">
        <f>'Oversigt anlægsaktiv'!L1130</f>
        <v>44172</v>
      </c>
      <c r="M1130" s="56">
        <f>'Oversigt anlægsaktiv'!M1130</f>
        <v>104063</v>
      </c>
      <c r="N1130" s="56">
        <f>'Oversigt anlægsaktiv'!N1130</f>
        <v>48562.76</v>
      </c>
      <c r="O1130" s="322" t="str">
        <f t="shared" si="51"/>
        <v>54987</v>
      </c>
      <c r="P1130" s="322">
        <f t="shared" si="52"/>
        <v>1</v>
      </c>
      <c r="Q1130" s="337" t="str">
        <f t="shared" si="53"/>
        <v>10</v>
      </c>
    </row>
    <row r="1131" spans="1:17" x14ac:dyDescent="0.35">
      <c r="A1131" s="320" t="str">
        <f>'Oversigt anlægsaktiv'!A1131</f>
        <v>54989</v>
      </c>
      <c r="B1131" t="str">
        <f>'Oversigt anlægsaktiv'!B1131</f>
        <v>CTS Software 2019</v>
      </c>
      <c r="C1131" t="str">
        <f>'Oversigt anlægsaktiv'!C1131</f>
        <v>-</v>
      </c>
      <c r="D1131" t="str">
        <f>'Oversigt anlægsaktiv'!D1131</f>
        <v>Lars Tiedemann</v>
      </c>
      <c r="E1131" t="str">
        <f>'Oversigt anlægsaktiv'!E1131</f>
        <v>8 ÅR</v>
      </c>
      <c r="F1131" t="str">
        <f>'Oversigt anlægsaktiv'!F1131</f>
        <v>90400 Teknisk Service</v>
      </c>
      <c r="G1131" t="str">
        <f>'Oversigt anlægsaktiv'!G1131</f>
        <v>Campusvej 55, 5230 Odense M</v>
      </c>
      <c r="H1131" t="str">
        <f>'Oversigt anlægsaktiv'!H1131</f>
        <v>Fordelt på hele Campusvej</v>
      </c>
      <c r="I1131" t="str">
        <f>'Oversigt anlægsaktiv'!I1131</f>
        <v>-</v>
      </c>
      <c r="J1131" t="str">
        <f>'Oversigt anlægsaktiv'!J1131</f>
        <v>-</v>
      </c>
      <c r="K1131" t="str">
        <f>'Oversigt anlægsaktiv'!K1131</f>
        <v>-</v>
      </c>
      <c r="L1131" s="312">
        <f>'Oversigt anlægsaktiv'!L1131</f>
        <v>43830</v>
      </c>
      <c r="M1131" s="56">
        <f>'Oversigt anlægsaktiv'!M1131</f>
        <v>1925011.16</v>
      </c>
      <c r="N1131" s="56">
        <f>'Oversigt anlægsaktiv'!N1131</f>
        <v>401044</v>
      </c>
      <c r="O1131" s="322" t="str">
        <f t="shared" si="51"/>
        <v>54989</v>
      </c>
      <c r="P1131" s="322">
        <f t="shared" si="52"/>
        <v>0</v>
      </c>
      <c r="Q1131" s="337" t="str">
        <f t="shared" si="53"/>
        <v>8</v>
      </c>
    </row>
    <row r="1132" spans="1:17" x14ac:dyDescent="0.35">
      <c r="A1132" s="320" t="str">
        <f>'Oversigt anlægsaktiv'!A1132</f>
        <v>54990</v>
      </c>
      <c r="B1132" t="str">
        <f>'Oversigt anlægsaktiv'!B1132</f>
        <v>CTS Hardware 2019</v>
      </c>
      <c r="C1132" t="str">
        <f>'Oversigt anlægsaktiv'!C1132</f>
        <v>-</v>
      </c>
      <c r="D1132" t="str">
        <f>'Oversigt anlægsaktiv'!D1132</f>
        <v>Lars Tiedemann</v>
      </c>
      <c r="E1132" t="str">
        <f>'Oversigt anlægsaktiv'!E1132</f>
        <v>10 ÅR</v>
      </c>
      <c r="F1132" t="str">
        <f>'Oversigt anlægsaktiv'!F1132</f>
        <v>90400 Teknisk Service</v>
      </c>
      <c r="G1132" t="str">
        <f>'Oversigt anlægsaktiv'!G1132</f>
        <v>Campusvej 55, 5230 Odense M</v>
      </c>
      <c r="H1132" t="str">
        <f>'Oversigt anlægsaktiv'!H1132</f>
        <v>Fordelt på hele Campusvej</v>
      </c>
      <c r="I1132" t="str">
        <f>'Oversigt anlægsaktiv'!I1132</f>
        <v>-</v>
      </c>
      <c r="J1132" t="str">
        <f>'Oversigt anlægsaktiv'!J1132</f>
        <v>-</v>
      </c>
      <c r="K1132" t="str">
        <f>'Oversigt anlægsaktiv'!K1132</f>
        <v>-</v>
      </c>
      <c r="L1132" s="312">
        <f>'Oversigt anlægsaktiv'!L1132</f>
        <v>43830</v>
      </c>
      <c r="M1132" s="56">
        <f>'Oversigt anlægsaktiv'!M1132</f>
        <v>677194.46</v>
      </c>
      <c r="N1132" s="56">
        <f>'Oversigt anlægsaktiv'!N1132</f>
        <v>248304.58</v>
      </c>
      <c r="O1132" s="322" t="str">
        <f t="shared" si="51"/>
        <v>54990</v>
      </c>
      <c r="P1132" s="322">
        <f t="shared" si="52"/>
        <v>0</v>
      </c>
      <c r="Q1132" s="337" t="str">
        <f t="shared" si="53"/>
        <v>10</v>
      </c>
    </row>
    <row r="1133" spans="1:17" x14ac:dyDescent="0.35">
      <c r="A1133" s="320" t="str">
        <f>'Oversigt anlægsaktiv'!A1133</f>
        <v>54991</v>
      </c>
      <c r="B1133" t="str">
        <f>'Oversigt anlægsaktiv'!B1133</f>
        <v>CTS Software 2020</v>
      </c>
      <c r="C1133" t="str">
        <f>'Oversigt anlægsaktiv'!C1133</f>
        <v>-</v>
      </c>
      <c r="D1133" t="str">
        <f>'Oversigt anlægsaktiv'!D1133</f>
        <v>Lars Tiedemann</v>
      </c>
      <c r="E1133" t="str">
        <f>'Oversigt anlægsaktiv'!E1133</f>
        <v>8 ÅR</v>
      </c>
      <c r="F1133" t="str">
        <f>'Oversigt anlægsaktiv'!F1133</f>
        <v>90400 Teknisk Service</v>
      </c>
      <c r="G1133" t="str">
        <f>'Oversigt anlægsaktiv'!G1133</f>
        <v>Campusvej 55, 5230 Odense M</v>
      </c>
      <c r="H1133" t="str">
        <f>'Oversigt anlægsaktiv'!H1133</f>
        <v>Fordelt på hele Campusvej</v>
      </c>
      <c r="I1133" t="str">
        <f>'Oversigt anlægsaktiv'!I1133</f>
        <v>-</v>
      </c>
      <c r="J1133" t="str">
        <f>'Oversigt anlægsaktiv'!J1133</f>
        <v>-</v>
      </c>
      <c r="K1133" t="str">
        <f>'Oversigt anlægsaktiv'!K1133</f>
        <v>-</v>
      </c>
      <c r="L1133" s="312">
        <f>'Oversigt anlægsaktiv'!L1133</f>
        <v>44196</v>
      </c>
      <c r="M1133" s="56">
        <f>'Oversigt anlægsaktiv'!M1133</f>
        <v>2661244.4500000002</v>
      </c>
      <c r="N1133" s="56">
        <f>'Oversigt anlægsaktiv'!N1133</f>
        <v>887081.45000000019</v>
      </c>
      <c r="O1133" s="322" t="str">
        <f t="shared" si="51"/>
        <v>54991</v>
      </c>
      <c r="P1133" s="322">
        <f t="shared" si="52"/>
        <v>0</v>
      </c>
      <c r="Q1133" s="337" t="str">
        <f t="shared" si="53"/>
        <v>8</v>
      </c>
    </row>
    <row r="1134" spans="1:17" x14ac:dyDescent="0.35">
      <c r="A1134" s="320" t="str">
        <f>'Oversigt anlægsaktiv'!A1134</f>
        <v>54992</v>
      </c>
      <c r="B1134" t="str">
        <f>'Oversigt anlægsaktiv'!B1134</f>
        <v>CTS Hardware 2020</v>
      </c>
      <c r="C1134" t="str">
        <f>'Oversigt anlægsaktiv'!C1134</f>
        <v>-</v>
      </c>
      <c r="D1134" t="str">
        <f>'Oversigt anlægsaktiv'!D1134</f>
        <v>Lars Tiedemann</v>
      </c>
      <c r="E1134" t="str">
        <f>'Oversigt anlægsaktiv'!E1134</f>
        <v>10 ÅR</v>
      </c>
      <c r="F1134" t="str">
        <f>'Oversigt anlægsaktiv'!F1134</f>
        <v>90400 Teknisk Service</v>
      </c>
      <c r="G1134" t="str">
        <f>'Oversigt anlægsaktiv'!G1134</f>
        <v>Campusvej 55, 5230 Odense M</v>
      </c>
      <c r="H1134" t="str">
        <f>'Oversigt anlægsaktiv'!H1134</f>
        <v>Fordelt på hele Campusvej</v>
      </c>
      <c r="I1134" t="str">
        <f>'Oversigt anlægsaktiv'!I1134</f>
        <v>-</v>
      </c>
      <c r="J1134" t="str">
        <f>'Oversigt anlægsaktiv'!J1134</f>
        <v>-</v>
      </c>
      <c r="K1134" t="str">
        <f>'Oversigt anlægsaktiv'!K1134</f>
        <v>-</v>
      </c>
      <c r="L1134" s="312">
        <f>'Oversigt anlægsaktiv'!L1134</f>
        <v>44196</v>
      </c>
      <c r="M1134" s="56">
        <f>'Oversigt anlægsaktiv'!M1134</f>
        <v>1121067.19</v>
      </c>
      <c r="N1134" s="56">
        <f>'Oversigt anlægsaktiv'!N1134</f>
        <v>523164.66999999993</v>
      </c>
      <c r="O1134" s="322" t="str">
        <f t="shared" si="51"/>
        <v>54992</v>
      </c>
      <c r="P1134" s="322">
        <f t="shared" si="52"/>
        <v>0</v>
      </c>
      <c r="Q1134" s="337" t="str">
        <f t="shared" si="53"/>
        <v>10</v>
      </c>
    </row>
    <row r="1135" spans="1:17" x14ac:dyDescent="0.35">
      <c r="A1135" s="320" t="str">
        <f>'Oversigt anlægsaktiv'!A1135</f>
        <v>54993</v>
      </c>
      <c r="B1135" t="str">
        <f>'Oversigt anlægsaktiv'!B1135</f>
        <v>PCR maskine</v>
      </c>
      <c r="C1135" t="str">
        <f>'Oversigt anlægsaktiv'!C1135</f>
        <v>5131163</v>
      </c>
      <c r="D1135" t="str">
        <f>'Oversigt anlægsaktiv'!D1135</f>
        <v>Jonas Heilskov Graversen</v>
      </c>
      <c r="E1135" t="str">
        <f>'Oversigt anlægsaktiv'!E1135</f>
        <v>7 ÅR</v>
      </c>
      <c r="F1135" t="str">
        <f>'Oversigt anlægsaktiv'!F1135</f>
        <v>10200 Institut for Molekylær Medicin</v>
      </c>
      <c r="G1135" t="str">
        <f>'Oversigt anlægsaktiv'!G1135</f>
        <v>Campusvej 55, 5230 Odense M</v>
      </c>
      <c r="H1135" t="str">
        <f>'Oversigt anlægsaktiv'!H1135</f>
        <v>V18-610c-2</v>
      </c>
      <c r="I1135" t="str">
        <f>'Oversigt anlægsaktiv'!I1135</f>
        <v>Analytik Jena</v>
      </c>
      <c r="J1135" t="str">
        <f>'Oversigt anlægsaktiv'!J1135</f>
        <v>QTOWER3</v>
      </c>
      <c r="K1135" t="str">
        <f>'Oversigt anlægsaktiv'!K1135</f>
        <v>3107A-1317</v>
      </c>
      <c r="L1135" s="312">
        <f>'Oversigt anlægsaktiv'!L1135</f>
        <v>44193</v>
      </c>
      <c r="M1135" s="56">
        <f>'Oversigt anlægsaktiv'!M1135</f>
        <v>147496</v>
      </c>
      <c r="N1135" s="56">
        <f>'Oversigt anlægsaktiv'!N1135</f>
        <v>35118.199999999997</v>
      </c>
      <c r="O1135" s="322" t="str">
        <f t="shared" si="51"/>
        <v>54993</v>
      </c>
      <c r="P1135" s="322">
        <f t="shared" si="52"/>
        <v>1</v>
      </c>
      <c r="Q1135" s="337" t="str">
        <f t="shared" si="53"/>
        <v>7</v>
      </c>
    </row>
    <row r="1136" spans="1:17" x14ac:dyDescent="0.35">
      <c r="A1136" s="320" t="str">
        <f>'Oversigt anlægsaktiv'!A1136</f>
        <v>54994</v>
      </c>
      <c r="B1136" t="str">
        <f>'Oversigt anlægsaktiv'!B1136</f>
        <v>Spektrometer</v>
      </c>
      <c r="C1136" t="str">
        <f>'Oversigt anlægsaktiv'!C1136</f>
        <v>5474234</v>
      </c>
      <c r="D1136" t="str">
        <f>'Oversigt anlægsaktiv'!D1136</f>
        <v>Martin Aage Barsøe Hedegaard</v>
      </c>
      <c r="E1136" t="str">
        <f>'Oversigt anlægsaktiv'!E1136</f>
        <v>7 ÅR</v>
      </c>
      <c r="F1136" t="str">
        <f>'Oversigt anlægsaktiv'!F1136</f>
        <v>42003 SDU Biotechnology</v>
      </c>
      <c r="G1136" t="str">
        <f>'Oversigt anlægsaktiv'!G1136</f>
        <v>Campusvej 55, 5230 Odense M</v>
      </c>
      <c r="H1136" t="str">
        <f>'Oversigt anlægsaktiv'!H1136</f>
        <v>-</v>
      </c>
      <c r="I1136" t="str">
        <f>'Oversigt anlægsaktiv'!I1136</f>
        <v>-</v>
      </c>
      <c r="J1136" t="str">
        <f>'Oversigt anlægsaktiv'!J1136</f>
        <v>Angives senere</v>
      </c>
      <c r="K1136" t="str">
        <f>'Oversigt anlægsaktiv'!K1136</f>
        <v>Angives senere</v>
      </c>
      <c r="L1136" s="312">
        <f>'Oversigt anlægsaktiv'!L1136</f>
        <v>44216</v>
      </c>
      <c r="M1136" s="56">
        <f>'Oversigt anlægsaktiv'!M1136</f>
        <v>166500</v>
      </c>
      <c r="N1136" s="56">
        <f>'Oversigt anlægsaktiv'!N1136</f>
        <v>41625.06</v>
      </c>
      <c r="O1136" s="322" t="str">
        <f t="shared" si="51"/>
        <v>54994</v>
      </c>
      <c r="P1136" s="322">
        <f t="shared" si="52"/>
        <v>1</v>
      </c>
      <c r="Q1136" s="337" t="str">
        <f t="shared" si="53"/>
        <v>7</v>
      </c>
    </row>
    <row r="1137" spans="1:17" x14ac:dyDescent="0.35">
      <c r="A1137" s="320" t="str">
        <f>'Oversigt anlægsaktiv'!A1137</f>
        <v>54995</v>
      </c>
      <c r="B1137" t="str">
        <f>'Oversigt anlægsaktiv'!B1137</f>
        <v>CIE lab - ombygning VVS, EL, CTS osv</v>
      </c>
      <c r="C1137" t="str">
        <f>'Oversigt anlægsaktiv'!C1137</f>
        <v>3474962</v>
      </c>
      <c r="D1137" t="str">
        <f>'Oversigt anlægsaktiv'!D1137</f>
        <v>Tony Schmidt</v>
      </c>
      <c r="E1137" t="str">
        <f>'Oversigt anlægsaktiv'!E1137</f>
        <v>10 ÅR</v>
      </c>
      <c r="F1137" t="str">
        <f>'Oversigt anlægsaktiv'!F1137</f>
        <v>45003 SDU Center for Industriel Elektronik (CIE)</v>
      </c>
      <c r="G1137" t="str">
        <f>'Oversigt anlægsaktiv'!G1137</f>
        <v>Alsion 2, 6400 Sønderborg</v>
      </c>
      <c r="H1137" t="str">
        <f>'Oversigt anlægsaktiv'!H1137</f>
        <v>CIE 4-04</v>
      </c>
      <c r="I1137" t="str">
        <f>'Oversigt anlægsaktiv'!I1137</f>
        <v>-</v>
      </c>
      <c r="J1137" t="str">
        <f>'Oversigt anlægsaktiv'!J1137</f>
        <v>-</v>
      </c>
      <c r="K1137" t="str">
        <f>'Oversigt anlægsaktiv'!K1137</f>
        <v>-</v>
      </c>
      <c r="L1137" s="312">
        <f>'Oversigt anlægsaktiv'!L1137</f>
        <v>44044</v>
      </c>
      <c r="M1137" s="56">
        <f>'Oversigt anlægsaktiv'!M1137</f>
        <v>1672010</v>
      </c>
      <c r="N1137" s="56">
        <f>'Oversigt anlægsaktiv'!N1137</f>
        <v>724537.56</v>
      </c>
      <c r="O1137" s="322" t="str">
        <f t="shared" si="51"/>
        <v>54995</v>
      </c>
      <c r="P1137" s="322">
        <f t="shared" si="52"/>
        <v>1</v>
      </c>
      <c r="Q1137" s="337" t="str">
        <f t="shared" si="53"/>
        <v>10</v>
      </c>
    </row>
    <row r="1138" spans="1:17" x14ac:dyDescent="0.35">
      <c r="A1138" s="320" t="str">
        <f>'Oversigt anlægsaktiv'!A1138</f>
        <v>54996</v>
      </c>
      <c r="B1138" t="str">
        <f>'Oversigt anlægsaktiv'!B1138</f>
        <v>EMC Kammer</v>
      </c>
      <c r="C1138" t="str">
        <f>'Oversigt anlægsaktiv'!C1138</f>
        <v>3474962+3474963</v>
      </c>
      <c r="D1138" t="str">
        <f>'Oversigt anlægsaktiv'!D1138</f>
        <v>Christian Christensen</v>
      </c>
      <c r="E1138" t="str">
        <f>'Oversigt anlægsaktiv'!E1138</f>
        <v>10 ÅR</v>
      </c>
      <c r="F1138" t="str">
        <f>'Oversigt anlægsaktiv'!F1138</f>
        <v>45003 SDU Center for Industriel Elektronik (CIE)</v>
      </c>
      <c r="G1138" t="str">
        <f>'Oversigt anlægsaktiv'!G1138</f>
        <v>Alsion 2, 6400 Sønderborg</v>
      </c>
      <c r="H1138" t="str">
        <f>'Oversigt anlægsaktiv'!H1138</f>
        <v>CIE 0-03</v>
      </c>
      <c r="I1138" t="str">
        <f>'Oversigt anlægsaktiv'!I1138</f>
        <v>-</v>
      </c>
      <c r="J1138" t="str">
        <f>'Oversigt anlægsaktiv'!J1138</f>
        <v>-</v>
      </c>
      <c r="K1138" t="str">
        <f>'Oversigt anlægsaktiv'!K1138</f>
        <v>-</v>
      </c>
      <c r="L1138" s="312">
        <f>'Oversigt anlægsaktiv'!L1138</f>
        <v>44105</v>
      </c>
      <c r="M1138" s="56">
        <f>'Oversigt anlægsaktiv'!M1138</f>
        <v>4492647.59</v>
      </c>
      <c r="N1138" s="56">
        <f>'Oversigt anlægsaktiv'!N1138</f>
        <v>2021691.44</v>
      </c>
      <c r="O1138" s="322" t="str">
        <f t="shared" si="51"/>
        <v>54996</v>
      </c>
      <c r="P1138" s="322">
        <f t="shared" si="52"/>
        <v>1</v>
      </c>
      <c r="Q1138" s="337" t="str">
        <f t="shared" si="53"/>
        <v>10</v>
      </c>
    </row>
    <row r="1139" spans="1:17" x14ac:dyDescent="0.35">
      <c r="A1139" s="320" t="str">
        <f>'Oversigt anlægsaktiv'!A1139</f>
        <v>54997</v>
      </c>
      <c r="B1139" t="str">
        <f>'Oversigt anlægsaktiv'!B1139</f>
        <v>Vektor Netværksanalysator</v>
      </c>
      <c r="C1139" t="str">
        <f>'Oversigt anlægsaktiv'!C1139</f>
        <v>3474962</v>
      </c>
      <c r="D1139" t="str">
        <f>'Oversigt anlægsaktiv'!D1139</f>
        <v>Christian Christensen</v>
      </c>
      <c r="E1139" t="str">
        <f>'Oversigt anlægsaktiv'!E1139</f>
        <v>7 ÅR</v>
      </c>
      <c r="F1139" t="str">
        <f>'Oversigt anlægsaktiv'!F1139</f>
        <v>45003 SDU Center for Industriel Elektronik (CIE)</v>
      </c>
      <c r="G1139" t="str">
        <f>'Oversigt anlægsaktiv'!G1139</f>
        <v>Alsion 2, 6400 Sønderborg</v>
      </c>
      <c r="H1139" t="str">
        <f>'Oversigt anlægsaktiv'!H1139</f>
        <v>CIE 2-01</v>
      </c>
      <c r="I1139" t="str">
        <f>'Oversigt anlægsaktiv'!I1139</f>
        <v>Rohde &amp; Schwarz</v>
      </c>
      <c r="J1139" t="str">
        <f>'Oversigt anlægsaktiv'!J1139</f>
        <v>ZNB40</v>
      </c>
      <c r="K1139" t="str">
        <f>'Oversigt anlægsaktiv'!K1139</f>
        <v>101587</v>
      </c>
      <c r="L1139" s="312">
        <f>'Oversigt anlægsaktiv'!L1139</f>
        <v>44075</v>
      </c>
      <c r="M1139" s="56">
        <f>'Oversigt anlægsaktiv'!M1139</f>
        <v>550020.14</v>
      </c>
      <c r="N1139" s="56">
        <f>'Oversigt anlægsaktiv'!N1139</f>
        <v>111313.61</v>
      </c>
      <c r="O1139" s="322" t="str">
        <f t="shared" si="51"/>
        <v>54997</v>
      </c>
      <c r="P1139" s="322">
        <f t="shared" si="52"/>
        <v>1</v>
      </c>
      <c r="Q1139" s="337" t="str">
        <f t="shared" si="53"/>
        <v>7</v>
      </c>
    </row>
    <row r="1140" spans="1:17" x14ac:dyDescent="0.35">
      <c r="A1140" s="320" t="str">
        <f>'Oversigt anlægsaktiv'!A1140</f>
        <v>54998</v>
      </c>
      <c r="B1140" t="str">
        <f>'Oversigt anlægsaktiv'!B1140</f>
        <v>HPC server med 8x Nvidia A100</v>
      </c>
      <c r="C1140" t="str">
        <f>'Oversigt anlægsaktiv'!C1140</f>
        <v>2353274+2353327</v>
      </c>
      <c r="D1140" t="str">
        <f>'Oversigt anlægsaktiv'!D1140</f>
        <v>Claudio Pica</v>
      </c>
      <c r="E1140" t="str">
        <f>'Oversigt anlægsaktiv'!E1140</f>
        <v>5 ÅR</v>
      </c>
      <c r="F1140" t="str">
        <f>'Oversigt anlægsaktiv'!F1140</f>
        <v>39600 eScience</v>
      </c>
      <c r="G1140" t="str">
        <f>'Oversigt anlægsaktiv'!G1140</f>
        <v>Campusvej 55, 5230 Odense M</v>
      </c>
      <c r="H1140" t="str">
        <f>'Oversigt anlægsaktiv'!H1140</f>
        <v>Ø6-512-0 (HPC Serverrum)</v>
      </c>
      <c r="I1140" t="str">
        <f>'Oversigt anlægsaktiv'!I1140</f>
        <v>Hewlett Packard Enterprise (HPE)</v>
      </c>
      <c r="J1140" t="str">
        <f>'Oversigt anlægsaktiv'!J1140</f>
        <v>Apollo 6500(XL675d Gen10+</v>
      </c>
      <c r="K1140" t="str">
        <f>'Oversigt anlægsaktiv'!K1140</f>
        <v>CZ21110DT3</v>
      </c>
      <c r="L1140" s="312">
        <f>'Oversigt anlægsaktiv'!L1140</f>
        <v>44284</v>
      </c>
      <c r="M1140" s="56">
        <f>'Oversigt anlægsaktiv'!M1140</f>
        <v>655272.19999999995</v>
      </c>
      <c r="N1140" s="56">
        <f>'Oversigt anlægsaktiv'!N1140</f>
        <v>0</v>
      </c>
      <c r="O1140" s="322" t="str">
        <f t="shared" si="51"/>
        <v>54998</v>
      </c>
      <c r="P1140" s="322">
        <f t="shared" si="52"/>
        <v>1</v>
      </c>
      <c r="Q1140" s="337" t="str">
        <f t="shared" si="53"/>
        <v>5</v>
      </c>
    </row>
    <row r="1141" spans="1:17" x14ac:dyDescent="0.35">
      <c r="A1141" s="320" t="str">
        <f>'Oversigt anlægsaktiv'!A1141</f>
        <v>54999</v>
      </c>
      <c r="B1141" t="str">
        <f>'Oversigt anlægsaktiv'!B1141</f>
        <v>MAXUS EUNIQ MPV 7 Sæder 52,5 El-bil</v>
      </c>
      <c r="C1141" t="str">
        <f>'Oversigt anlægsaktiv'!C1141</f>
        <v>-</v>
      </c>
      <c r="D1141" t="str">
        <f>'Oversigt anlægsaktiv'!D1141</f>
        <v>Niels Christian With Møller</v>
      </c>
      <c r="E1141" t="str">
        <f>'Oversigt anlægsaktiv'!E1141</f>
        <v>5 ÅR</v>
      </c>
      <c r="F1141" t="str">
        <f>'Oversigt anlægsaktiv'!F1141</f>
        <v>30600 Biologisk Institut</v>
      </c>
      <c r="G1141" t="str">
        <f>'Oversigt anlægsaktiv'!G1141</f>
        <v>Campusvej 55, 5230 Odense M</v>
      </c>
      <c r="H1141" t="str">
        <f>'Oversigt anlægsaktiv'!H1141</f>
        <v>P-plads</v>
      </c>
      <c r="I1141" t="str">
        <f>'Oversigt anlægsaktiv'!I1141</f>
        <v>SAIC MAXUS AUTOMOTIVE CO.LTD</v>
      </c>
      <c r="J1141" t="str">
        <f>'Oversigt anlægsaktiv'!J1141</f>
        <v>110016</v>
      </c>
      <c r="K1141" t="str">
        <f>'Oversigt anlægsaktiv'!K1141</f>
        <v>LSKG47C19LD053237</v>
      </c>
      <c r="L1141" s="312">
        <f>'Oversigt anlægsaktiv'!L1141</f>
        <v>44201</v>
      </c>
      <c r="M1141" s="56">
        <f>'Oversigt anlægsaktiv'!M1141</f>
        <v>340000</v>
      </c>
      <c r="N1141" s="56">
        <f>'Oversigt anlægsaktiv'!N1141</f>
        <v>0</v>
      </c>
      <c r="O1141" s="322" t="str">
        <f t="shared" si="51"/>
        <v>54999</v>
      </c>
      <c r="P1141" s="322">
        <f t="shared" si="52"/>
        <v>0</v>
      </c>
      <c r="Q1141" s="337" t="str">
        <f t="shared" si="53"/>
        <v>5</v>
      </c>
    </row>
    <row r="1142" spans="1:17" x14ac:dyDescent="0.35">
      <c r="A1142" s="320" t="str">
        <f>'Oversigt anlægsaktiv'!A1142</f>
        <v>55000</v>
      </c>
      <c r="B1142" t="str">
        <f>'Oversigt anlægsaktiv'!B1142</f>
        <v>Bursystem til grise og gittervæg til løsdriftstald</v>
      </c>
      <c r="C1142" t="str">
        <f>'Oversigt anlægsaktiv'!C1142</f>
        <v>-</v>
      </c>
      <c r="D1142" t="str">
        <f>'Oversigt anlægsaktiv'!D1142</f>
        <v>Jesper Stæhr</v>
      </c>
      <c r="E1142" t="str">
        <f>'Oversigt anlægsaktiv'!E1142</f>
        <v>20 ÅR</v>
      </c>
      <c r="F1142" t="str">
        <f>'Oversigt anlægsaktiv'!F1142</f>
        <v>19500 Biomedicinsk Laboratorium</v>
      </c>
      <c r="G1142" t="str">
        <f>'Oversigt anlægsaktiv'!G1142</f>
        <v>Landlyst, 5230 Odense M</v>
      </c>
      <c r="H1142" t="str">
        <f>'Oversigt anlægsaktiv'!H1142</f>
        <v>Landlyst Fioniavej 99x</v>
      </c>
      <c r="I1142" t="str">
        <f>'Oversigt anlægsaktiv'!I1142</f>
        <v>Jyden bur</v>
      </c>
      <c r="J1142" t="str">
        <f>'Oversigt anlægsaktiv'!J1142</f>
        <v>Efter tegning</v>
      </c>
      <c r="K1142" t="str">
        <f>'Oversigt anlægsaktiv'!K1142</f>
        <v>-</v>
      </c>
      <c r="L1142" s="312">
        <f>'Oversigt anlægsaktiv'!L1142</f>
        <v>44292</v>
      </c>
      <c r="M1142" s="56">
        <f>'Oversigt anlægsaktiv'!M1142</f>
        <v>145323.79999999999</v>
      </c>
      <c r="N1142" s="56">
        <f>'Oversigt anlægsaktiv'!N1142</f>
        <v>108992.79</v>
      </c>
      <c r="O1142" s="322" t="str">
        <f t="shared" si="51"/>
        <v>55000</v>
      </c>
      <c r="P1142" s="322">
        <f t="shared" si="52"/>
        <v>0</v>
      </c>
      <c r="Q1142" s="337" t="str">
        <f t="shared" si="53"/>
        <v>20</v>
      </c>
    </row>
    <row r="1143" spans="1:17" x14ac:dyDescent="0.35">
      <c r="A1143" s="320" t="str">
        <f>'Oversigt anlægsaktiv'!A1143</f>
        <v>55001</v>
      </c>
      <c r="B1143" t="str">
        <f>'Oversigt anlægsaktiv'!B1143</f>
        <v>Carousel for Mantis liquid handling robot with 24 extra channels</v>
      </c>
      <c r="C1143" t="str">
        <f>'Oversigt anlægsaktiv'!C1143</f>
        <v>-</v>
      </c>
      <c r="D1143" t="str">
        <f>'Oversigt anlægsaktiv'!D1143</f>
        <v>Ronni Nielsen</v>
      </c>
      <c r="E1143" t="str">
        <f>'Oversigt anlægsaktiv'!E1143</f>
        <v>5 ÅR</v>
      </c>
      <c r="F1143" t="str">
        <f>'Oversigt anlægsaktiv'!F1143</f>
        <v>31000 Institut for Biokemi og Molekylær Biologi</v>
      </c>
      <c r="G1143" t="str">
        <f>'Oversigt anlægsaktiv'!G1143</f>
        <v>Campusvej 55, 5230 Odense M</v>
      </c>
      <c r="H1143" t="str">
        <f>'Oversigt anlægsaktiv'!H1143</f>
        <v>V18-404-2</v>
      </c>
      <c r="I1143" t="str">
        <f>'Oversigt anlægsaktiv'!I1143</f>
        <v>Formulatrix</v>
      </c>
      <c r="J1143" t="str">
        <f>'Oversigt anlægsaktiv'!J1143</f>
        <v>MLC3 and MLC315</v>
      </c>
      <c r="K1143" t="str">
        <f>'Oversigt anlægsaktiv'!K1143</f>
        <v>126</v>
      </c>
      <c r="L1143" s="312">
        <f>'Oversigt anlægsaktiv'!L1143</f>
        <v>44378</v>
      </c>
      <c r="M1143" s="56">
        <f>'Oversigt anlægsaktiv'!M1143</f>
        <v>230000.11</v>
      </c>
      <c r="N1143" s="56">
        <f>'Oversigt anlægsaktiv'!N1143</f>
        <v>11499.93999999997</v>
      </c>
      <c r="O1143" s="322" t="str">
        <f t="shared" si="51"/>
        <v>55001</v>
      </c>
      <c r="P1143" s="322">
        <f t="shared" si="52"/>
        <v>0</v>
      </c>
      <c r="Q1143" s="337" t="str">
        <f t="shared" si="53"/>
        <v>5</v>
      </c>
    </row>
    <row r="1144" spans="1:17" x14ac:dyDescent="0.35">
      <c r="A1144" s="320" t="str">
        <f>'Oversigt anlægsaktiv'!A1144</f>
        <v>55002</v>
      </c>
      <c r="B1144" t="str">
        <f>'Oversigt anlægsaktiv'!B1144</f>
        <v>LCOS-SLM</v>
      </c>
      <c r="C1144" t="str">
        <f>'Oversigt anlægsaktiv'!C1144</f>
        <v>-</v>
      </c>
      <c r="D1144" t="str">
        <f>'Oversigt anlægsaktiv'!D1144</f>
        <v>Shailesh Kumar</v>
      </c>
      <c r="E1144" t="str">
        <f>'Oversigt anlægsaktiv'!E1144</f>
        <v>5 ÅR</v>
      </c>
      <c r="F1144" t="str">
        <f>'Oversigt anlægsaktiv'!F1144</f>
        <v>44004 SDU Nano Optics</v>
      </c>
      <c r="G1144" t="str">
        <f>'Oversigt anlægsaktiv'!G1144</f>
        <v>Campusvej 55, 5230 Odense M</v>
      </c>
      <c r="H1144" t="str">
        <f>'Oversigt anlægsaktiv'!H1144</f>
        <v>Ø26-600a-1</v>
      </c>
      <c r="I1144" t="str">
        <f>'Oversigt anlægsaktiv'!I1144</f>
        <v>Hamamatsu Photonics K. K.</v>
      </c>
      <c r="J1144" t="str">
        <f>'Oversigt anlægsaktiv'!J1144</f>
        <v>X15213-07</v>
      </c>
      <c r="K1144" t="str">
        <f>'Oversigt anlægsaktiv'!K1144</f>
        <v>BP0H060A</v>
      </c>
      <c r="L1144" s="312">
        <f>'Oversigt anlægsaktiv'!L1144</f>
        <v>44229</v>
      </c>
      <c r="M1144" s="56">
        <f>'Oversigt anlægsaktiv'!M1144</f>
        <v>112295.67999999999</v>
      </c>
      <c r="N1144" s="56">
        <f>'Oversigt anlægsaktiv'!N1144</f>
        <v>0</v>
      </c>
      <c r="O1144" s="322" t="str">
        <f t="shared" si="51"/>
        <v>55002</v>
      </c>
      <c r="P1144" s="322">
        <f t="shared" si="52"/>
        <v>0</v>
      </c>
      <c r="Q1144" s="337" t="str">
        <f t="shared" si="53"/>
        <v>5</v>
      </c>
    </row>
    <row r="1145" spans="1:17" x14ac:dyDescent="0.35">
      <c r="A1145" s="320" t="str">
        <f>'Oversigt anlægsaktiv'!A1145</f>
        <v>55003</v>
      </c>
      <c r="B1145" t="str">
        <f>'Oversigt anlægsaktiv'!B1145</f>
        <v>Kapselprinter</v>
      </c>
      <c r="C1145" t="str">
        <f>'Oversigt anlægsaktiv'!C1145</f>
        <v>-</v>
      </c>
      <c r="D1145" t="str">
        <f>'Oversigt anlægsaktiv'!D1145</f>
        <v>Tanja Dreehsen Højgaard</v>
      </c>
      <c r="E1145" t="str">
        <f>'Oversigt anlægsaktiv'!E1145</f>
        <v>10 ÅR</v>
      </c>
      <c r="F1145" t="str">
        <f>'Oversigt anlægsaktiv'!F1145</f>
        <v>13900 Retsmedicinsk Institut</v>
      </c>
      <c r="G1145" t="str">
        <f>'Oversigt anlægsaktiv'!G1145</f>
        <v>Campusvej 55, 5230 Odense M</v>
      </c>
      <c r="H1145" t="str">
        <f>'Oversigt anlægsaktiv'!H1145</f>
        <v>02-12</v>
      </c>
      <c r="I1145" t="str">
        <f>'Oversigt anlægsaktiv'!I1145</f>
        <v>Pyramid Innovation</v>
      </c>
      <c r="J1145" t="str">
        <f>'Oversigt anlægsaktiv'!J1145</f>
        <v>P51001-E</v>
      </c>
      <c r="K1145" t="str">
        <f>'Oversigt anlægsaktiv'!K1145</f>
        <v>CPA0920020</v>
      </c>
      <c r="L1145" s="312">
        <f>'Oversigt anlægsaktiv'!L1145</f>
        <v>44256</v>
      </c>
      <c r="M1145" s="56">
        <f>'Oversigt anlægsaktiv'!M1145</f>
        <v>183060</v>
      </c>
      <c r="N1145" s="56">
        <f>'Oversigt anlægsaktiv'!N1145</f>
        <v>90004.5</v>
      </c>
      <c r="O1145" s="322" t="str">
        <f t="shared" si="51"/>
        <v>55003</v>
      </c>
      <c r="P1145" s="322">
        <f t="shared" si="52"/>
        <v>0</v>
      </c>
      <c r="Q1145" s="337" t="str">
        <f t="shared" si="53"/>
        <v>10</v>
      </c>
    </row>
    <row r="1146" spans="1:17" x14ac:dyDescent="0.35">
      <c r="A1146" s="320" t="str">
        <f>'Oversigt anlægsaktiv'!A1146</f>
        <v>55005</v>
      </c>
      <c r="B1146" t="str">
        <f>'Oversigt anlægsaktiv'!B1146</f>
        <v>Institutbil</v>
      </c>
      <c r="C1146" t="str">
        <f>'Oversigt anlægsaktiv'!C1146</f>
        <v>-</v>
      </c>
      <c r="D1146" t="str">
        <f>'Oversigt anlægsaktiv'!D1146</f>
        <v>Peter Leth</v>
      </c>
      <c r="E1146" t="str">
        <f>'Oversigt anlægsaktiv'!E1146</f>
        <v>5 ÅR</v>
      </c>
      <c r="F1146" t="str">
        <f>'Oversigt anlægsaktiv'!F1146</f>
        <v>13900 Retsmedicinsk Institut</v>
      </c>
      <c r="G1146" t="str">
        <f>'Oversigt anlægsaktiv'!G1146</f>
        <v>Campusvej 55, 5230 Odense M</v>
      </c>
      <c r="H1146" t="str">
        <f>'Oversigt anlægsaktiv'!H1146</f>
        <v>Parkeringsplads</v>
      </c>
      <c r="I1146" t="str">
        <f>'Oversigt anlægsaktiv'!I1146</f>
        <v>Volvo</v>
      </c>
      <c r="J1146" t="str">
        <f>'Oversigt anlægsaktiv'!J1146</f>
        <v>XC 60  B4</v>
      </c>
      <c r="K1146" t="str">
        <f>'Oversigt anlægsaktiv'!K1146</f>
        <v>CY35772</v>
      </c>
      <c r="L1146" s="312">
        <f>'Oversigt anlægsaktiv'!L1146</f>
        <v>44267</v>
      </c>
      <c r="M1146" s="56">
        <f>'Oversigt anlægsaktiv'!M1146</f>
        <v>333263</v>
      </c>
      <c r="N1146" s="56">
        <f>'Oversigt anlægsaktiv'!N1146</f>
        <v>0</v>
      </c>
      <c r="O1146" s="322" t="str">
        <f t="shared" si="51"/>
        <v>55005</v>
      </c>
      <c r="P1146" s="322">
        <f t="shared" si="52"/>
        <v>0</v>
      </c>
      <c r="Q1146" s="337" t="str">
        <f t="shared" si="53"/>
        <v>5</v>
      </c>
    </row>
    <row r="1147" spans="1:17" x14ac:dyDescent="0.35">
      <c r="A1147" s="320" t="str">
        <f>'Oversigt anlægsaktiv'!A1147</f>
        <v>55006</v>
      </c>
      <c r="B1147" t="str">
        <f>'Oversigt anlægsaktiv'!B1147</f>
        <v>Mobile operation center (trailer/kommando central)</v>
      </c>
      <c r="C1147" t="str">
        <f>'Oversigt anlægsaktiv'!C1147</f>
        <v>2454154</v>
      </c>
      <c r="D1147" t="str">
        <f>'Oversigt anlægsaktiv'!D1147</f>
        <v>Richard Beck</v>
      </c>
      <c r="E1147" t="str">
        <f>'Oversigt anlægsaktiv'!E1147</f>
        <v>5 ÅR</v>
      </c>
      <c r="F1147" t="str">
        <f>'Oversigt anlægsaktiv'!F1147</f>
        <v>41002 SDU Dronecenter</v>
      </c>
      <c r="G1147" t="str">
        <f>'Oversigt anlægsaktiv'!G1147</f>
        <v>Beldringevej 252, 5270 Odense N</v>
      </c>
      <c r="H1147" t="str">
        <f>'Oversigt anlægsaktiv'!H1147</f>
        <v>B1-13-00</v>
      </c>
      <c r="I1147" t="str">
        <f>'Oversigt anlægsaktiv'!I1147</f>
        <v>rotorcam</v>
      </c>
      <c r="J1147" t="str">
        <f>'Oversigt anlægsaktiv'!J1147</f>
        <v>Specielbygget</v>
      </c>
      <c r="K1147" t="str">
        <f>'Oversigt anlægsaktiv'!K1147</f>
        <v>DA1608</v>
      </c>
      <c r="L1147" s="312">
        <f>'Oversigt anlægsaktiv'!L1147</f>
        <v>44258</v>
      </c>
      <c r="M1147" s="56">
        <f>'Oversigt anlægsaktiv'!M1147</f>
        <v>250000</v>
      </c>
      <c r="N1147" s="56">
        <f>'Oversigt anlægsaktiv'!N1147</f>
        <v>0</v>
      </c>
      <c r="O1147" s="322" t="str">
        <f t="shared" si="51"/>
        <v>55006</v>
      </c>
      <c r="P1147" s="322">
        <f t="shared" si="52"/>
        <v>1</v>
      </c>
      <c r="Q1147" s="337" t="str">
        <f t="shared" si="53"/>
        <v>5</v>
      </c>
    </row>
    <row r="1148" spans="1:17" x14ac:dyDescent="0.35">
      <c r="A1148" s="320" t="str">
        <f>'Oversigt anlægsaktiv'!A1148</f>
        <v>55007</v>
      </c>
      <c r="B1148" t="str">
        <f>'Oversigt anlægsaktiv'!B1148</f>
        <v>High-memory HPC cluster</v>
      </c>
      <c r="C1148" t="str">
        <f>'Oversigt anlægsaktiv'!C1148</f>
        <v>2353329</v>
      </c>
      <c r="D1148" t="str">
        <f>'Oversigt anlægsaktiv'!D1148</f>
        <v>Claudio Pica</v>
      </c>
      <c r="E1148" t="str">
        <f>'Oversigt anlægsaktiv'!E1148</f>
        <v>5 ÅR</v>
      </c>
      <c r="F1148" t="str">
        <f>'Oversigt anlægsaktiv'!F1148</f>
        <v>39600 eScience</v>
      </c>
      <c r="G1148" t="str">
        <f>'Oversigt anlægsaktiv'!G1148</f>
        <v>Campusvej 55, 5230 Odense M</v>
      </c>
      <c r="H1148" t="str">
        <f>'Oversigt anlægsaktiv'!H1148</f>
        <v>Ø6-512-0 (HPC Serverrum)</v>
      </c>
      <c r="I1148" t="str">
        <f>'Oversigt anlægsaktiv'!I1148</f>
        <v>Lenovo + Mellanox</v>
      </c>
      <c r="J1148" t="str">
        <f>'Oversigt anlægsaktiv'!J1148</f>
        <v>ThinkSystem SR645+MSB7880</v>
      </c>
      <c r="K1148" t="str">
        <f>'Oversigt anlægsaktiv'!K1148</f>
        <v>Flere - se stamblad</v>
      </c>
      <c r="L1148" s="312">
        <f>'Oversigt anlægsaktiv'!L1148</f>
        <v>44256</v>
      </c>
      <c r="M1148" s="56">
        <f>'Oversigt anlægsaktiv'!M1148</f>
        <v>1299000</v>
      </c>
      <c r="N1148" s="56">
        <f>'Oversigt anlægsaktiv'!N1148</f>
        <v>0</v>
      </c>
      <c r="O1148" s="322" t="str">
        <f t="shared" si="51"/>
        <v>55007</v>
      </c>
      <c r="P1148" s="322">
        <f t="shared" si="52"/>
        <v>1</v>
      </c>
      <c r="Q1148" s="337" t="str">
        <f t="shared" si="53"/>
        <v>5</v>
      </c>
    </row>
    <row r="1149" spans="1:17" x14ac:dyDescent="0.35">
      <c r="A1149" s="320" t="str">
        <f>'Oversigt anlægsaktiv'!A1149</f>
        <v>55009</v>
      </c>
      <c r="B1149" t="str">
        <f>'Oversigt anlægsaktiv'!B1149</f>
        <v>Konference-udstyr</v>
      </c>
      <c r="C1149" t="str">
        <f>'Oversigt anlægsaktiv'!C1149</f>
        <v>5373170</v>
      </c>
      <c r="D1149" t="str">
        <f>'Oversigt anlægsaktiv'!D1149</f>
        <v>Danny Kyrping</v>
      </c>
      <c r="E1149" t="str">
        <f>'Oversigt anlægsaktiv'!E1149</f>
        <v>5 ÅR</v>
      </c>
      <c r="F1149" t="str">
        <f>'Oversigt anlægsaktiv'!F1149</f>
        <v>30503 Kemi og Farmaci</v>
      </c>
      <c r="G1149" t="str">
        <f>'Oversigt anlægsaktiv'!G1149</f>
        <v>Campusvej 55, 5230 Odense M</v>
      </c>
      <c r="H1149" t="str">
        <f>'Oversigt anlægsaktiv'!H1149</f>
        <v>Ø10-412-2</v>
      </c>
      <c r="I1149" t="str">
        <f>'Oversigt anlægsaktiv'!I1149</f>
        <v>Cisco</v>
      </c>
      <c r="J1149" t="str">
        <f>'Oversigt anlægsaktiv'!J1149</f>
        <v>Cisco Spart roomkit plus</v>
      </c>
      <c r="K1149" t="str">
        <f>'Oversigt anlægsaktiv'!K1149</f>
        <v>FOC2450P6FW</v>
      </c>
      <c r="L1149" s="312">
        <f>'Oversigt anlægsaktiv'!L1149</f>
        <v>44259</v>
      </c>
      <c r="M1149" s="56">
        <f>'Oversigt anlægsaktiv'!M1149</f>
        <v>114908.48</v>
      </c>
      <c r="N1149" s="56">
        <f>'Oversigt anlægsaktiv'!N1149</f>
        <v>0</v>
      </c>
      <c r="O1149" s="322" t="str">
        <f t="shared" si="51"/>
        <v>55009</v>
      </c>
      <c r="P1149" s="322">
        <f t="shared" si="52"/>
        <v>1</v>
      </c>
      <c r="Q1149" s="337" t="str">
        <f t="shared" si="53"/>
        <v>5</v>
      </c>
    </row>
    <row r="1150" spans="1:17" x14ac:dyDescent="0.35">
      <c r="A1150" s="320" t="str">
        <f>'Oversigt anlægsaktiv'!A1150</f>
        <v>55010</v>
      </c>
      <c r="B1150" t="str">
        <f>'Oversigt anlægsaktiv'!B1150</f>
        <v>Gearbox Dynamics Simulator</v>
      </c>
      <c r="C1150" t="str">
        <f>'Oversigt anlægsaktiv'!C1150</f>
        <v>2474272</v>
      </c>
      <c r="D1150" t="str">
        <f>'Oversigt anlægsaktiv'!D1150</f>
        <v>Alin Marian Drimus</v>
      </c>
      <c r="E1150" t="str">
        <f>'Oversigt anlægsaktiv'!E1150</f>
        <v>7 ÅR</v>
      </c>
      <c r="F1150" t="str">
        <f>'Oversigt anlægsaktiv'!F1150</f>
        <v>45002 SDU Mechatronics (CIM)</v>
      </c>
      <c r="G1150" t="str">
        <f>'Oversigt anlægsaktiv'!G1150</f>
        <v>Alsion 2, 6400 Sønderborg</v>
      </c>
      <c r="H1150" t="str">
        <f>'Oversigt anlægsaktiv'!H1150</f>
        <v>CIE 2-07</v>
      </c>
      <c r="I1150" t="str">
        <f>'Oversigt anlægsaktiv'!I1150</f>
        <v>Spectra Quest, Inc.</v>
      </c>
      <c r="J1150" t="str">
        <f>'Oversigt anlægsaktiv'!J1150</f>
        <v>GDS2010</v>
      </c>
      <c r="K1150" t="str">
        <f>'Oversigt anlægsaktiv'!K1150</f>
        <v>Ingen</v>
      </c>
      <c r="L1150" s="312">
        <f>'Oversigt anlægsaktiv'!L1150</f>
        <v>44501</v>
      </c>
      <c r="M1150" s="56">
        <f>'Oversigt anlægsaktiv'!M1150</f>
        <v>255719.29</v>
      </c>
      <c r="N1150" s="56">
        <f>'Oversigt anlægsaktiv'!N1150</f>
        <v>94372.57</v>
      </c>
      <c r="O1150" s="322" t="str">
        <f t="shared" si="51"/>
        <v>55010</v>
      </c>
      <c r="P1150" s="322">
        <f t="shared" si="52"/>
        <v>1</v>
      </c>
      <c r="Q1150" s="337" t="str">
        <f t="shared" si="53"/>
        <v>7</v>
      </c>
    </row>
    <row r="1151" spans="1:17" x14ac:dyDescent="0.35">
      <c r="A1151" s="320" t="str">
        <f>'Oversigt anlægsaktiv'!A1151</f>
        <v>55011</v>
      </c>
      <c r="B1151" t="str">
        <f>'Oversigt anlægsaktiv'!B1151</f>
        <v>Pladelæser - mikroplate reader</v>
      </c>
      <c r="C1151" t="str">
        <f>'Oversigt anlægsaktiv'!C1151</f>
        <v>3373300</v>
      </c>
      <c r="D1151" t="str">
        <f>'Oversigt anlægsaktiv'!D1151</f>
        <v>Carsten Uhd Nielsen</v>
      </c>
      <c r="E1151" t="str">
        <f>'Oversigt anlægsaktiv'!E1151</f>
        <v>7 ÅR</v>
      </c>
      <c r="F1151" t="str">
        <f>'Oversigt anlægsaktiv'!F1151</f>
        <v>30503 Kemi og Farmaci</v>
      </c>
      <c r="G1151" t="str">
        <f>'Oversigt anlægsaktiv'!G1151</f>
        <v>Campusvej 55, 5230 Odense M</v>
      </c>
      <c r="H1151" t="str">
        <f>'Oversigt anlægsaktiv'!H1151</f>
        <v>Ø6-503-2</v>
      </c>
      <c r="I1151" t="str">
        <f>'Oversigt anlægsaktiv'!I1151</f>
        <v>BMG Labtech</v>
      </c>
      <c r="J1151" t="str">
        <f>'Oversigt anlægsaktiv'!J1151</f>
        <v>CLARIOstar Plus</v>
      </c>
      <c r="K1151" t="str">
        <f>'Oversigt anlægsaktiv'!K1151</f>
        <v>430-2663</v>
      </c>
      <c r="L1151" s="312">
        <f>'Oversigt anlægsaktiv'!L1151</f>
        <v>44271</v>
      </c>
      <c r="M1151" s="56">
        <f>'Oversigt anlægsaktiv'!M1151</f>
        <v>472965.6</v>
      </c>
      <c r="N1151" s="56">
        <f>'Oversigt anlægsaktiv'!N1151</f>
        <v>129502.55</v>
      </c>
      <c r="O1151" s="322" t="str">
        <f t="shared" si="51"/>
        <v>55011</v>
      </c>
      <c r="P1151" s="322">
        <f t="shared" si="52"/>
        <v>1</v>
      </c>
      <c r="Q1151" s="337" t="str">
        <f t="shared" si="53"/>
        <v>7</v>
      </c>
    </row>
    <row r="1152" spans="1:17" x14ac:dyDescent="0.35">
      <c r="A1152" s="320" t="str">
        <f>'Oversigt anlægsaktiv'!A1152</f>
        <v>55012</v>
      </c>
      <c r="B1152" t="str">
        <f>'Oversigt anlægsaktiv'!B1152</f>
        <v>Cryostat - skæring af nedfrosset væv</v>
      </c>
      <c r="C1152" t="str">
        <f>'Oversigt anlægsaktiv'!C1152</f>
        <v>-</v>
      </c>
      <c r="D1152" t="str">
        <f>'Oversigt anlægsaktiv'!D1152</f>
        <v>Dorte Mengers Flindt</v>
      </c>
      <c r="E1152" t="str">
        <f>'Oversigt anlægsaktiv'!E1152</f>
        <v>10 ÅR</v>
      </c>
      <c r="F1152" t="str">
        <f>'Oversigt anlægsaktiv'!F1152</f>
        <v>15400 Institut for Idræt og Biomekanik</v>
      </c>
      <c r="G1152" t="str">
        <f>'Oversigt anlægsaktiv'!G1152</f>
        <v>Campusvej 55, 5230 Odense M</v>
      </c>
      <c r="H1152" t="str">
        <f>'Oversigt anlægsaktiv'!H1152</f>
        <v>Ø12-107-1</v>
      </c>
      <c r="I1152" t="str">
        <f>'Oversigt anlægsaktiv'!I1152</f>
        <v>Thermo Scientific</v>
      </c>
      <c r="J1152" t="str">
        <f>'Oversigt anlægsaktiv'!J1152</f>
        <v>NX50 Cryostat</v>
      </c>
      <c r="K1152" t="str">
        <f>'Oversigt anlægsaktiv'!K1152</f>
        <v>s19040548</v>
      </c>
      <c r="L1152" s="312">
        <f>'Oversigt anlægsaktiv'!L1152</f>
        <v>44310</v>
      </c>
      <c r="M1152" s="56">
        <f>'Oversigt anlægsaktiv'!M1152</f>
        <v>250000</v>
      </c>
      <c r="N1152" s="56">
        <f>'Oversigt anlægsaktiv'!N1152</f>
        <v>125000.06</v>
      </c>
      <c r="O1152" s="322" t="str">
        <f t="shared" si="51"/>
        <v>55012</v>
      </c>
      <c r="P1152" s="322">
        <f t="shared" si="52"/>
        <v>0</v>
      </c>
      <c r="Q1152" s="337" t="str">
        <f t="shared" si="53"/>
        <v>10</v>
      </c>
    </row>
    <row r="1153" spans="1:17" x14ac:dyDescent="0.35">
      <c r="A1153" s="320" t="str">
        <f>'Oversigt anlægsaktiv'!A1153</f>
        <v>55014</v>
      </c>
      <c r="B1153" t="str">
        <f>'Oversigt anlægsaktiv'!B1153</f>
        <v>Avant Minilæsser</v>
      </c>
      <c r="C1153" t="str">
        <f>'Oversigt anlægsaktiv'!C1153</f>
        <v>-</v>
      </c>
      <c r="D1153" t="str">
        <f>'Oversigt anlægsaktiv'!D1153</f>
        <v>Jesper Stæhr</v>
      </c>
      <c r="E1153" t="str">
        <f>'Oversigt anlægsaktiv'!E1153</f>
        <v>10 ÅR</v>
      </c>
      <c r="F1153" t="str">
        <f>'Oversigt anlægsaktiv'!F1153</f>
        <v>19500 Biomedicinsk Laboratorium</v>
      </c>
      <c r="G1153" t="str">
        <f>'Oversigt anlægsaktiv'!G1153</f>
        <v>Landlyst, 5230 Odense M</v>
      </c>
      <c r="H1153" t="str">
        <f>'Oversigt anlægsaktiv'!H1153</f>
        <v>Landlyst, Fioniavej 99x</v>
      </c>
      <c r="I1153" t="str">
        <f>'Oversigt anlægsaktiv'!I1153</f>
        <v>Avant</v>
      </c>
      <c r="J1153" t="str">
        <f>'Oversigt anlægsaktiv'!J1153</f>
        <v>Avant E3</v>
      </c>
      <c r="K1153" t="str">
        <f>'Oversigt anlægsaktiv'!K1153</f>
        <v>3533641</v>
      </c>
      <c r="L1153" s="312">
        <f>'Oversigt anlægsaktiv'!L1153</f>
        <v>44300</v>
      </c>
      <c r="M1153" s="56">
        <f>'Oversigt anlægsaktiv'!M1153</f>
        <v>292600</v>
      </c>
      <c r="N1153" s="56">
        <f>'Oversigt anlægsaktiv'!N1153</f>
        <v>146300.06</v>
      </c>
      <c r="O1153" s="322" t="str">
        <f t="shared" si="51"/>
        <v>55014</v>
      </c>
      <c r="P1153" s="322">
        <f t="shared" si="52"/>
        <v>0</v>
      </c>
      <c r="Q1153" s="337" t="str">
        <f t="shared" si="53"/>
        <v>10</v>
      </c>
    </row>
    <row r="1154" spans="1:17" x14ac:dyDescent="0.35">
      <c r="A1154" s="320" t="str">
        <f>'Oversigt anlægsaktiv'!A1154</f>
        <v>55016</v>
      </c>
      <c r="B1154" t="str">
        <f>'Oversigt anlægsaktiv'!B1154</f>
        <v>Applikation til understøttelse af fondsansøgninger</v>
      </c>
      <c r="C1154" t="str">
        <f>'Oversigt anlægsaktiv'!C1154</f>
        <v>-</v>
      </c>
      <c r="D1154" t="str">
        <f>'Oversigt anlægsaktiv'!D1154</f>
        <v>Esben Flindt</v>
      </c>
      <c r="E1154" t="str">
        <f>'Oversigt anlægsaktiv'!E1154</f>
        <v>5 ÅR</v>
      </c>
      <c r="F1154" t="str">
        <f>'Oversigt anlægsaktiv'!F1154</f>
        <v>91200 SDU RIO</v>
      </c>
      <c r="G1154" t="str">
        <f>'Oversigt anlægsaktiv'!G1154</f>
        <v>Campusvej 55, 5230 Odense M</v>
      </c>
      <c r="H1154" t="str">
        <f>'Oversigt anlægsaktiv'!H1154</f>
        <v>Immaterielt anlægsaktiv</v>
      </c>
      <c r="I1154" t="str">
        <f>'Oversigt anlægsaktiv'!I1154</f>
        <v>IR</v>
      </c>
      <c r="J1154" t="str">
        <f>'Oversigt anlægsaktiv'!J1154</f>
        <v>IR</v>
      </c>
      <c r="K1154" t="str">
        <f>'Oversigt anlægsaktiv'!K1154</f>
        <v>IR</v>
      </c>
      <c r="L1154" s="312">
        <f>'Oversigt anlægsaktiv'!L1154</f>
        <v>44372</v>
      </c>
      <c r="M1154" s="56">
        <f>'Oversigt anlægsaktiv'!M1154</f>
        <v>740310.84</v>
      </c>
      <c r="N1154" s="56">
        <f>'Oversigt anlægsaktiv'!N1154</f>
        <v>24677.14000000001</v>
      </c>
      <c r="O1154" s="322" t="str">
        <f t="shared" si="51"/>
        <v>55016</v>
      </c>
      <c r="P1154" s="322">
        <f t="shared" si="52"/>
        <v>0</v>
      </c>
      <c r="Q1154" s="337" t="str">
        <f t="shared" si="53"/>
        <v>5</v>
      </c>
    </row>
    <row r="1155" spans="1:17" x14ac:dyDescent="0.35">
      <c r="A1155" s="320" t="str">
        <f>'Oversigt anlægsaktiv'!A1155</f>
        <v>55017</v>
      </c>
      <c r="B1155" t="str">
        <f>'Oversigt anlægsaktiv'!B1155</f>
        <v>Prøvehåndteringsrobot Robby</v>
      </c>
      <c r="C1155" t="str">
        <f>'Oversigt anlægsaktiv'!C1155</f>
        <v>-</v>
      </c>
      <c r="D1155" t="str">
        <f>'Oversigt anlægsaktiv'!D1155</f>
        <v>Martin Worm-Leonhard</v>
      </c>
      <c r="E1155" t="str">
        <f>'Oversigt anlægsaktiv'!E1155</f>
        <v>7 ÅR</v>
      </c>
      <c r="F1155" t="str">
        <f>'Oversigt anlægsaktiv'!F1155</f>
        <v>13900 Retsmedicinsk Institut</v>
      </c>
      <c r="G1155" t="str">
        <f>'Oversigt anlægsaktiv'!G1155</f>
        <v>Campusvej 55, 5230 Odense M</v>
      </c>
      <c r="H1155" t="str">
        <f>'Oversigt anlægsaktiv'!H1155</f>
        <v>V15-908a-0</v>
      </c>
      <c r="I1155" t="str">
        <f>'Oversigt anlægsaktiv'!I1155</f>
        <v>Gerstel</v>
      </c>
      <c r="J1155" t="str">
        <f>'Oversigt anlægsaktiv'!J1155</f>
        <v>Gerstel MPS DUAL Head</v>
      </c>
      <c r="K1155" t="str">
        <f>'Oversigt anlægsaktiv'!K1155</f>
        <v>10E0230-10E0273</v>
      </c>
      <c r="L1155" s="312">
        <f>'Oversigt anlægsaktiv'!L1155</f>
        <v>42156</v>
      </c>
      <c r="M1155" s="56">
        <f>'Oversigt anlægsaktiv'!M1155</f>
        <v>419600</v>
      </c>
      <c r="N1155" s="56">
        <f>'Oversigt anlægsaktiv'!N1155</f>
        <v>0</v>
      </c>
      <c r="O1155" s="322" t="str">
        <f t="shared" si="51"/>
        <v>55017</v>
      </c>
      <c r="P1155" s="322">
        <f t="shared" si="52"/>
        <v>0</v>
      </c>
      <c r="Q1155" s="337" t="str">
        <f t="shared" si="53"/>
        <v>7</v>
      </c>
    </row>
    <row r="1156" spans="1:17" x14ac:dyDescent="0.35">
      <c r="A1156" s="320" t="str">
        <f>'Oversigt anlægsaktiv'!A1156</f>
        <v>55018</v>
      </c>
      <c r="B1156" t="str">
        <f>'Oversigt anlægsaktiv'!B1156</f>
        <v>Fryser PHCbi ECO-VIP MDF-DU702VH, -86°C</v>
      </c>
      <c r="C1156" t="str">
        <f>'Oversigt anlægsaktiv'!C1156</f>
        <v>3373188+2323545</v>
      </c>
      <c r="D1156" t="str">
        <f>'Oversigt anlægsaktiv'!D1156</f>
        <v>Ronni Nielsen</v>
      </c>
      <c r="E1156" t="str">
        <f>'Oversigt anlægsaktiv'!E1156</f>
        <v>10 ÅR</v>
      </c>
      <c r="F1156" t="str">
        <f>'Oversigt anlægsaktiv'!F1156</f>
        <v>31000 Institut for Biokemi og Molekylær Biologi</v>
      </c>
      <c r="G1156" t="str">
        <f>'Oversigt anlægsaktiv'!G1156</f>
        <v>Campusvej 55, 5230 Odense M</v>
      </c>
      <c r="H1156" t="str">
        <f>'Oversigt anlægsaktiv'!H1156</f>
        <v>V18-404b-0</v>
      </c>
      <c r="I1156" t="str">
        <f>'Oversigt anlægsaktiv'!I1156</f>
        <v>Buch &amp; Holm A/S</v>
      </c>
      <c r="J1156" t="str">
        <f>'Oversigt anlægsaktiv'!J1156</f>
        <v>4930072</v>
      </c>
      <c r="K1156" t="str">
        <f>'Oversigt anlægsaktiv'!K1156</f>
        <v>'-</v>
      </c>
      <c r="L1156" s="312">
        <f>'Oversigt anlægsaktiv'!L1156</f>
        <v>44210</v>
      </c>
      <c r="M1156" s="56">
        <f>'Oversigt anlægsaktiv'!M1156</f>
        <v>110595</v>
      </c>
      <c r="N1156" s="56">
        <f>'Oversigt anlægsaktiv'!N1156</f>
        <v>52532.55</v>
      </c>
      <c r="O1156" s="322" t="str">
        <f t="shared" si="51"/>
        <v>55018</v>
      </c>
      <c r="P1156" s="322">
        <f t="shared" si="52"/>
        <v>1</v>
      </c>
      <c r="Q1156" s="337" t="str">
        <f t="shared" si="53"/>
        <v>10</v>
      </c>
    </row>
    <row r="1157" spans="1:17" x14ac:dyDescent="0.35">
      <c r="A1157" s="320" t="str">
        <f>'Oversigt anlægsaktiv'!A1157</f>
        <v>55019</v>
      </c>
      <c r="B1157" t="str">
        <f>'Oversigt anlægsaktiv'!B1157</f>
        <v>Isothermal calorimetry ITC</v>
      </c>
      <c r="C1157" t="str">
        <f>'Oversigt anlægsaktiv'!C1157</f>
        <v>3373302</v>
      </c>
      <c r="D1157" t="str">
        <f>'Oversigt anlægsaktiv'!D1157</f>
        <v>Jasmin Mecinovic</v>
      </c>
      <c r="E1157" t="str">
        <f>'Oversigt anlægsaktiv'!E1157</f>
        <v>5 ÅR</v>
      </c>
      <c r="F1157" t="str">
        <f>'Oversigt anlægsaktiv'!F1157</f>
        <v>30500 Institut for Fysik, Kemi og Farmaci</v>
      </c>
      <c r="G1157" t="str">
        <f>'Oversigt anlægsaktiv'!G1157</f>
        <v>Campusvej 55, 5230 Odense M</v>
      </c>
      <c r="H1157" t="str">
        <f>'Oversigt anlægsaktiv'!H1157</f>
        <v>Ø9-502b-1</v>
      </c>
      <c r="I1157" t="str">
        <f>'Oversigt anlægsaktiv'!I1157</f>
        <v>Malverne Instruments</v>
      </c>
      <c r="J1157" t="str">
        <f>'Oversigt anlægsaktiv'!J1157</f>
        <v>MicroCal PEAQ-iTC</v>
      </c>
      <c r="K1157" t="str">
        <f>'Oversigt anlægsaktiv'!K1157</f>
        <v>MAL1174623 og 29061559-0171</v>
      </c>
      <c r="L1157" s="312">
        <f>'Oversigt anlægsaktiv'!L1157</f>
        <v>44402</v>
      </c>
      <c r="M1157" s="56">
        <f>'Oversigt anlægsaktiv'!M1157</f>
        <v>719999.99</v>
      </c>
      <c r="N1157" s="56">
        <f>'Oversigt anlægsaktiv'!N1157</f>
        <v>36000.020000000019</v>
      </c>
      <c r="O1157" s="322" t="str">
        <f t="shared" si="51"/>
        <v>55019</v>
      </c>
      <c r="P1157" s="322">
        <f t="shared" si="52"/>
        <v>1</v>
      </c>
      <c r="Q1157" s="337" t="str">
        <f t="shared" si="53"/>
        <v>5</v>
      </c>
    </row>
    <row r="1158" spans="1:17" x14ac:dyDescent="0.35">
      <c r="A1158" s="320" t="str">
        <f>'Oversigt anlægsaktiv'!A1158</f>
        <v>55020</v>
      </c>
      <c r="B1158" t="str">
        <f>'Oversigt anlægsaktiv'!B1158</f>
        <v>Ækta Pure</v>
      </c>
      <c r="C1158" t="str">
        <f>'Oversigt anlægsaktiv'!C1158</f>
        <v>3373462</v>
      </c>
      <c r="D1158" t="str">
        <f>'Oversigt anlægsaktiv'!D1158</f>
        <v>Changzhu Wu</v>
      </c>
      <c r="E1158" t="str">
        <f>'Oversigt anlægsaktiv'!E1158</f>
        <v>7 ÅR</v>
      </c>
      <c r="F1158" t="str">
        <f>'Oversigt anlægsaktiv'!F1158</f>
        <v>30503 Kemi og Farmaci</v>
      </c>
      <c r="G1158" t="str">
        <f>'Oversigt anlægsaktiv'!G1158</f>
        <v>Campusvej 55, 5230 Odense M</v>
      </c>
      <c r="H1158" t="str">
        <f>'Oversigt anlægsaktiv'!H1158</f>
        <v>ø11-410a-2</v>
      </c>
      <c r="I1158" t="str">
        <f>'Oversigt anlægsaktiv'!I1158</f>
        <v>Cytiva GE</v>
      </c>
      <c r="J1158" t="str">
        <f>'Oversigt anlægsaktiv'!J1158</f>
        <v>25M</v>
      </c>
      <c r="K1158" t="str">
        <f>'Oversigt anlægsaktiv'!K1158</f>
        <v>2735463</v>
      </c>
      <c r="L1158" s="312">
        <f>'Oversigt anlægsaktiv'!L1158</f>
        <v>44301</v>
      </c>
      <c r="M1158" s="56">
        <f>'Oversigt anlægsaktiv'!M1158</f>
        <v>420767.23</v>
      </c>
      <c r="N1158" s="56">
        <f>'Oversigt anlægsaktiv'!N1158</f>
        <v>120219.31</v>
      </c>
      <c r="O1158" s="322" t="str">
        <f t="shared" si="51"/>
        <v>55020</v>
      </c>
      <c r="P1158" s="322">
        <f t="shared" si="52"/>
        <v>1</v>
      </c>
      <c r="Q1158" s="337" t="str">
        <f t="shared" si="53"/>
        <v>7</v>
      </c>
    </row>
    <row r="1159" spans="1:17" x14ac:dyDescent="0.35">
      <c r="A1159" s="320" t="str">
        <f>'Oversigt anlægsaktiv'!A1159</f>
        <v>55023</v>
      </c>
      <c r="B1159" t="str">
        <f>'Oversigt anlægsaktiv'!B1159</f>
        <v>Rhapsody single-cell analyzer</v>
      </c>
      <c r="C1159" t="str">
        <f>'Oversigt anlægsaktiv'!C1159</f>
        <v>3172806</v>
      </c>
      <c r="D1159" t="str">
        <f>'Oversigt anlægsaktiv'!D1159</f>
        <v>Henrik Jørn Ditzel</v>
      </c>
      <c r="E1159" t="str">
        <f>'Oversigt anlægsaktiv'!E1159</f>
        <v>10 ÅR</v>
      </c>
      <c r="F1159" t="str">
        <f>'Oversigt anlægsaktiv'!F1159</f>
        <v>10200 Institut for Molekylær Medicin</v>
      </c>
      <c r="G1159" t="str">
        <f>'Oversigt anlægsaktiv'!G1159</f>
        <v>Campusvej 55, 5230 Odense M</v>
      </c>
      <c r="H1159" t="str">
        <f>'Oversigt anlægsaktiv'!H1159</f>
        <v>V-17-602a-2</v>
      </c>
      <c r="I1159" t="str">
        <f>'Oversigt anlægsaktiv'!I1159</f>
        <v>Beckett Dickinson</v>
      </c>
      <c r="J1159" t="str">
        <f>'Oversigt anlægsaktiv'!J1159</f>
        <v>Rhapsdody</v>
      </c>
      <c r="K1159" t="str">
        <f>'Oversigt anlægsaktiv'!K1159</f>
        <v>R-633701002077</v>
      </c>
      <c r="L1159" s="312">
        <f>'Oversigt anlægsaktiv'!L1159</f>
        <v>44317</v>
      </c>
      <c r="M1159" s="56">
        <f>'Oversigt anlægsaktiv'!M1159</f>
        <v>355064</v>
      </c>
      <c r="N1159" s="56">
        <f>'Oversigt anlægsaktiv'!N1159</f>
        <v>180490.82</v>
      </c>
      <c r="O1159" s="322" t="str">
        <f t="shared" si="51"/>
        <v>55023</v>
      </c>
      <c r="P1159" s="322">
        <f t="shared" si="52"/>
        <v>1</v>
      </c>
      <c r="Q1159" s="337" t="str">
        <f t="shared" si="53"/>
        <v>10</v>
      </c>
    </row>
    <row r="1160" spans="1:17" x14ac:dyDescent="0.35">
      <c r="A1160" s="320" t="str">
        <f>'Oversigt anlægsaktiv'!A1160</f>
        <v>55024</v>
      </c>
      <c r="B1160" t="str">
        <f>'Oversigt anlægsaktiv'!B1160</f>
        <v>gentleMACS Octo Dissociater with Heater</v>
      </c>
      <c r="C1160" t="str">
        <f>'Oversigt anlægsaktiv'!C1160</f>
        <v>-</v>
      </c>
      <c r="D1160" t="str">
        <f>'Oversigt anlægsaktiv'!D1160</f>
        <v>Morten Meyer</v>
      </c>
      <c r="E1160" t="str">
        <f>'Oversigt anlægsaktiv'!E1160</f>
        <v>10 ÅR</v>
      </c>
      <c r="F1160" t="str">
        <f>'Oversigt anlægsaktiv'!F1160</f>
        <v>10200 Institut for Molekylær Medicin</v>
      </c>
      <c r="G1160" t="str">
        <f>'Oversigt anlægsaktiv'!G1160</f>
        <v>Campusvej 55, 5230 Odense M</v>
      </c>
      <c r="H1160" t="str">
        <f>'Oversigt anlægsaktiv'!H1160</f>
        <v>V17-615b-2</v>
      </c>
      <c r="I1160" t="str">
        <f>'Oversigt anlægsaktiv'!I1160</f>
        <v>Miltenyi Biotec B.V. &amp; Co. KG</v>
      </c>
      <c r="J1160" t="str">
        <f>'Oversigt anlægsaktiv'!J1160</f>
        <v>A19337</v>
      </c>
      <c r="K1160" t="str">
        <f>'Oversigt anlægsaktiv'!K1160</f>
        <v>3369</v>
      </c>
      <c r="L1160" s="312">
        <f>'Oversigt anlægsaktiv'!L1160</f>
        <v>44241</v>
      </c>
      <c r="M1160" s="56">
        <f>'Oversigt anlægsaktiv'!M1160</f>
        <v>121125</v>
      </c>
      <c r="N1160" s="56">
        <f>'Oversigt anlægsaktiv'!N1160</f>
        <v>58543.67</v>
      </c>
      <c r="O1160" s="322" t="str">
        <f t="shared" si="51"/>
        <v>55024</v>
      </c>
      <c r="P1160" s="322">
        <f t="shared" si="52"/>
        <v>0</v>
      </c>
      <c r="Q1160" s="337" t="str">
        <f t="shared" si="53"/>
        <v>10</v>
      </c>
    </row>
    <row r="1161" spans="1:17" x14ac:dyDescent="0.35">
      <c r="A1161" s="320" t="str">
        <f>'Oversigt anlægsaktiv'!A1161</f>
        <v>55025</v>
      </c>
      <c r="B1161" t="str">
        <f>'Oversigt anlægsaktiv'!B1161</f>
        <v>Vibrating blade microtome</v>
      </c>
      <c r="C1161" t="str">
        <f>'Oversigt anlægsaktiv'!C1161</f>
        <v>3373400</v>
      </c>
      <c r="D1161" t="str">
        <f>'Oversigt anlægsaktiv'!D1161</f>
        <v>Pia Jensen</v>
      </c>
      <c r="E1161" t="str">
        <f>'Oversigt anlægsaktiv'!E1161</f>
        <v>7 ÅR</v>
      </c>
      <c r="F1161" t="str">
        <f>'Oversigt anlægsaktiv'!F1161</f>
        <v>31000 Institut for Biokemi og Molekylær Biologi</v>
      </c>
      <c r="G1161" t="str">
        <f>'Oversigt anlægsaktiv'!G1161</f>
        <v>Campusvej 55, 5230 Odense M</v>
      </c>
      <c r="H1161" t="str">
        <f>'Oversigt anlægsaktiv'!H1161</f>
        <v>V10-505b-2</v>
      </c>
      <c r="I1161" t="str">
        <f>'Oversigt anlægsaktiv'!I1161</f>
        <v>Leica Biosystems</v>
      </c>
      <c r="J1161" t="str">
        <f>'Oversigt anlægsaktiv'!J1161</f>
        <v>VT1000S</v>
      </c>
      <c r="K1161" t="str">
        <f>'Oversigt anlægsaktiv'!K1161</f>
        <v>11202</v>
      </c>
      <c r="L1161" s="312">
        <f>'Oversigt anlægsaktiv'!L1161</f>
        <v>44357</v>
      </c>
      <c r="M1161" s="56">
        <f>'Oversigt anlægsaktiv'!M1161</f>
        <v>112000</v>
      </c>
      <c r="N1161" s="56">
        <f>'Oversigt anlægsaktiv'!N1161</f>
        <v>34666.720000000001</v>
      </c>
      <c r="O1161" s="322" t="str">
        <f t="shared" si="51"/>
        <v>55025</v>
      </c>
      <c r="P1161" s="322">
        <f t="shared" si="52"/>
        <v>1</v>
      </c>
      <c r="Q1161" s="337" t="str">
        <f t="shared" si="53"/>
        <v>7</v>
      </c>
    </row>
    <row r="1162" spans="1:17" x14ac:dyDescent="0.35">
      <c r="A1162" s="320" t="str">
        <f>'Oversigt anlægsaktiv'!A1162</f>
        <v>55027</v>
      </c>
      <c r="B1162" t="str">
        <f>'Oversigt anlægsaktiv'!B1162</f>
        <v>Autoanalyser til DIC (Apollo)</v>
      </c>
      <c r="C1162" t="str">
        <f>'Oversigt anlægsaktiv'!C1162</f>
        <v>3373268</v>
      </c>
      <c r="D1162" t="str">
        <f>'Oversigt anlægsaktiv'!D1162</f>
        <v>Heidi Grøn Jensen</v>
      </c>
      <c r="E1162" t="str">
        <f>'Oversigt anlægsaktiv'!E1162</f>
        <v>5 ÅR</v>
      </c>
      <c r="F1162" t="str">
        <f>'Oversigt anlægsaktiv'!F1162</f>
        <v>30602 Nordcee</v>
      </c>
      <c r="G1162" t="str">
        <f>'Oversigt anlægsaktiv'!G1162</f>
        <v>Campusvej 55, 5230 Odense M</v>
      </c>
      <c r="H1162" t="str">
        <f>'Oversigt anlægsaktiv'!H1162</f>
        <v>V9-408a-1</v>
      </c>
      <c r="I1162" t="str">
        <f>'Oversigt anlægsaktiv'!I1162</f>
        <v>Gilson</v>
      </c>
      <c r="J1162" t="str">
        <f>'Oversigt anlægsaktiv'!J1162</f>
        <v>GX-241</v>
      </c>
      <c r="K1162" t="str">
        <f>'Oversigt anlægsaktiv'!K1162</f>
        <v>262M0R030</v>
      </c>
      <c r="L1162" s="312">
        <f>'Oversigt anlægsaktiv'!L1162</f>
        <v>44319</v>
      </c>
      <c r="M1162" s="56">
        <f>'Oversigt anlægsaktiv'!M1162</f>
        <v>166172.38</v>
      </c>
      <c r="N1162" s="56">
        <f>'Oversigt anlægsaktiv'!N1162</f>
        <v>2769.5599999999981</v>
      </c>
      <c r="O1162" s="322" t="str">
        <f t="shared" si="51"/>
        <v>55027</v>
      </c>
      <c r="P1162" s="322">
        <f t="shared" si="52"/>
        <v>1</v>
      </c>
      <c r="Q1162" s="337" t="str">
        <f t="shared" si="53"/>
        <v>5</v>
      </c>
    </row>
    <row r="1163" spans="1:17" x14ac:dyDescent="0.35">
      <c r="A1163" s="320" t="str">
        <f>'Oversigt anlægsaktiv'!A1163</f>
        <v>55030</v>
      </c>
      <c r="B1163" t="str">
        <f>'Oversigt anlægsaktiv'!B1163</f>
        <v>Indendørs Tracking System</v>
      </c>
      <c r="C1163" t="str">
        <f>'Oversigt anlægsaktiv'!C1163</f>
        <v>3177107</v>
      </c>
      <c r="D1163" t="str">
        <f>'Oversigt anlægsaktiv'!D1163</f>
        <v>Morten B. Randers</v>
      </c>
      <c r="E1163" t="str">
        <f>'Oversigt anlægsaktiv'!E1163</f>
        <v>7 ÅR</v>
      </c>
      <c r="F1163" t="str">
        <f>'Oversigt anlægsaktiv'!F1163</f>
        <v>15400 Institut for Idræt og Biomekanik</v>
      </c>
      <c r="G1163" t="str">
        <f>'Oversigt anlægsaktiv'!G1163</f>
        <v>Campusvej 55, 5230 Odense M</v>
      </c>
      <c r="H1163" t="str">
        <f>'Oversigt anlægsaktiv'!H1163</f>
        <v>Ø15-205a-2</v>
      </c>
      <c r="I1163" t="str">
        <f>'Oversigt anlægsaktiv'!I1163</f>
        <v>KINEXON Sports &amp; Media GmbH</v>
      </c>
      <c r="J1163" t="str">
        <f>'Oversigt anlægsaktiv'!J1163</f>
        <v>KNXc2.2-1.1-7</v>
      </c>
      <c r="K1163" t="str">
        <f>'Oversigt anlægsaktiv'!K1163</f>
        <v>EUI237083</v>
      </c>
      <c r="L1163" s="312">
        <f>'Oversigt anlægsaktiv'!L1163</f>
        <v>44378</v>
      </c>
      <c r="M1163" s="56">
        <f>'Oversigt anlægsaktiv'!M1163</f>
        <v>698993.4</v>
      </c>
      <c r="N1163" s="56">
        <f>'Oversigt anlægsaktiv'!N1163</f>
        <v>224676.45</v>
      </c>
      <c r="O1163" s="322" t="str">
        <f t="shared" ref="O1163:O1226" si="54">IFERROR(_xlfn.TEXTBEFORE(A1163, "-"), A1163)</f>
        <v>55030</v>
      </c>
      <c r="P1163" s="322">
        <f t="shared" ref="P1163:P1226" si="55">IF(C1163="-",0,1)</f>
        <v>1</v>
      </c>
      <c r="Q1163" s="337" t="str">
        <f t="shared" ref="Q1163:Q1226" si="56">IFERROR(_xlfn.TEXTBEFORE(E1163, " "), E1163)</f>
        <v>7</v>
      </c>
    </row>
    <row r="1164" spans="1:17" x14ac:dyDescent="0.35">
      <c r="A1164" s="320" t="str">
        <f>'Oversigt anlægsaktiv'!A1164</f>
        <v>55031</v>
      </c>
      <c r="B1164" t="str">
        <f>'Oversigt anlægsaktiv'!B1164</f>
        <v>Detektor for HPLC</v>
      </c>
      <c r="C1164" t="str">
        <f>'Oversigt anlægsaktiv'!C1164</f>
        <v>3373301</v>
      </c>
      <c r="D1164" t="str">
        <f>'Oversigt anlægsaktiv'!D1164</f>
        <v>Judith Kuntsche</v>
      </c>
      <c r="E1164" t="str">
        <f>'Oversigt anlægsaktiv'!E1164</f>
        <v>7 ÅR</v>
      </c>
      <c r="F1164" t="str">
        <f>'Oversigt anlægsaktiv'!F1164</f>
        <v>30503 Kemi og Farmaci</v>
      </c>
      <c r="G1164" t="str">
        <f>'Oversigt anlægsaktiv'!G1164</f>
        <v>Campusvej 55, 5230 Odense M</v>
      </c>
      <c r="H1164" t="str">
        <f>'Oversigt anlægsaktiv'!H1164</f>
        <v>Ø9-510b-2</v>
      </c>
      <c r="I1164" t="str">
        <f>'Oversigt anlægsaktiv'!I1164</f>
        <v>Wyatt Technology</v>
      </c>
      <c r="J1164" t="str">
        <f>'Oversigt anlægsaktiv'!J1164</f>
        <v>Eclipse</v>
      </c>
      <c r="K1164" t="str">
        <f>'Oversigt anlægsaktiv'!K1164</f>
        <v>5012-ECD</v>
      </c>
      <c r="L1164" s="312">
        <f>'Oversigt anlægsaktiv'!L1164</f>
        <v>44278</v>
      </c>
      <c r="M1164" s="56">
        <f>'Oversigt anlægsaktiv'!M1164</f>
        <v>743464.82</v>
      </c>
      <c r="N1164" s="56">
        <f>'Oversigt anlægsaktiv'!N1164</f>
        <v>203567.77999999991</v>
      </c>
      <c r="O1164" s="322" t="str">
        <f t="shared" si="54"/>
        <v>55031</v>
      </c>
      <c r="P1164" s="322">
        <f t="shared" si="55"/>
        <v>1</v>
      </c>
      <c r="Q1164" s="337" t="str">
        <f t="shared" si="56"/>
        <v>7</v>
      </c>
    </row>
    <row r="1165" spans="1:17" x14ac:dyDescent="0.35">
      <c r="A1165" s="320" t="str">
        <f>'Oversigt anlægsaktiv'!A1165</f>
        <v>55032</v>
      </c>
      <c r="B1165" t="str">
        <f>'Oversigt anlægsaktiv'!B1165</f>
        <v>System til Dataopsamling og analyse</v>
      </c>
      <c r="C1165" t="str">
        <f>'Oversigt anlægsaktiv'!C1165</f>
        <v>-</v>
      </c>
      <c r="D1165" t="str">
        <f>'Oversigt anlægsaktiv'!D1165</f>
        <v>Martin Worm-Leonhard</v>
      </c>
      <c r="E1165" t="str">
        <f>'Oversigt anlægsaktiv'!E1165</f>
        <v>10 ÅR</v>
      </c>
      <c r="F1165" t="str">
        <f>'Oversigt anlægsaktiv'!F1165</f>
        <v>13900 Retsmedicinsk Institut</v>
      </c>
      <c r="G1165" t="str">
        <f>'Oversigt anlægsaktiv'!G1165</f>
        <v>Campusvej 55, 5230 Odense M</v>
      </c>
      <c r="H1165" t="str">
        <f>'Oversigt anlægsaktiv'!H1165</f>
        <v>IT</v>
      </c>
      <c r="I1165" t="str">
        <f>'Oversigt anlægsaktiv'!I1165</f>
        <v>Agilent Technologies</v>
      </c>
      <c r="J1165" t="str">
        <f>'Oversigt anlægsaktiv'!J1165</f>
        <v>M8420AA (M8420-64001)</v>
      </c>
      <c r="K1165" t="str">
        <f>'Oversigt anlægsaktiv'!K1165</f>
        <v>D91D4A298A</v>
      </c>
      <c r="L1165" s="312">
        <f>'Oversigt anlægsaktiv'!L1165</f>
        <v>44317</v>
      </c>
      <c r="M1165" s="56">
        <f>'Oversigt anlægsaktiv'!M1165</f>
        <v>233345.7</v>
      </c>
      <c r="N1165" s="56">
        <f>'Oversigt anlægsaktiv'!N1165</f>
        <v>118617.36</v>
      </c>
      <c r="O1165" s="322" t="str">
        <f t="shared" si="54"/>
        <v>55032</v>
      </c>
      <c r="P1165" s="322">
        <f t="shared" si="55"/>
        <v>0</v>
      </c>
      <c r="Q1165" s="337" t="str">
        <f t="shared" si="56"/>
        <v>10</v>
      </c>
    </row>
    <row r="1166" spans="1:17" x14ac:dyDescent="0.35">
      <c r="A1166" s="320" t="str">
        <f>'Oversigt anlægsaktiv'!A1166</f>
        <v>55033</v>
      </c>
      <c r="B1166" t="str">
        <f>'Oversigt anlægsaktiv'!B1166</f>
        <v>Bord til sensorisk bedømmelse af fødevarer</v>
      </c>
      <c r="C1166" t="str">
        <f>'Oversigt anlægsaktiv'!C1166</f>
        <v>-</v>
      </c>
      <c r="D1166" t="str">
        <f>'Oversigt anlægsaktiv'!D1166</f>
        <v>Davide Giacalone</v>
      </c>
      <c r="E1166" t="str">
        <f>'Oversigt anlægsaktiv'!E1166</f>
        <v>10 ÅR</v>
      </c>
      <c r="F1166" t="str">
        <f>'Oversigt anlægsaktiv'!F1166</f>
        <v>42003 SDU Biotechnology</v>
      </c>
      <c r="G1166" t="str">
        <f>'Oversigt anlægsaktiv'!G1166</f>
        <v>Campusvej 55, 5230 Odense M</v>
      </c>
      <c r="H1166" t="str">
        <f>'Oversigt anlægsaktiv'!H1166</f>
        <v>Ø41-603a-0</v>
      </c>
      <c r="I1166" t="str">
        <f>'Oversigt anlægsaktiv'!I1166</f>
        <v>The Lab in the Bag,6 rue Notre Dame de Nazareth, F-75003 Paris ¿ France</v>
      </c>
      <c r="J1166" t="str">
        <f>'Oversigt anlægsaktiv'!J1166</f>
        <v>TL-8101 (Table Lab 8)</v>
      </c>
      <c r="K1166" t="str">
        <f>'Oversigt anlægsaktiv'!K1166</f>
        <v>-</v>
      </c>
      <c r="L1166" s="312">
        <f>'Oversigt anlægsaktiv'!L1166</f>
        <v>44256</v>
      </c>
      <c r="M1166" s="56">
        <f>'Oversigt anlægsaktiv'!M1166</f>
        <v>111572.56</v>
      </c>
      <c r="N1166" s="56">
        <f>'Oversigt anlægsaktiv'!N1166</f>
        <v>54856.56</v>
      </c>
      <c r="O1166" s="322" t="str">
        <f t="shared" si="54"/>
        <v>55033</v>
      </c>
      <c r="P1166" s="322">
        <f t="shared" si="55"/>
        <v>0</v>
      </c>
      <c r="Q1166" s="337" t="str">
        <f t="shared" si="56"/>
        <v>10</v>
      </c>
    </row>
    <row r="1167" spans="1:17" x14ac:dyDescent="0.35">
      <c r="A1167" s="320" t="str">
        <f>'Oversigt anlægsaktiv'!A1167</f>
        <v>55034</v>
      </c>
      <c r="B1167" t="str">
        <f>'Oversigt anlægsaktiv'!B1167</f>
        <v>PCB Fræser</v>
      </c>
      <c r="C1167" t="str">
        <f>'Oversigt anlægsaktiv'!C1167</f>
        <v>2474961</v>
      </c>
      <c r="D1167" t="str">
        <f>'Oversigt anlægsaktiv'!D1167</f>
        <v>Lars Duggen</v>
      </c>
      <c r="E1167" t="str">
        <f>'Oversigt anlægsaktiv'!E1167</f>
        <v>7 ÅR</v>
      </c>
      <c r="F1167" t="str">
        <f>'Oversigt anlægsaktiv'!F1167</f>
        <v>45003 SDU Center for Industriel Elektronik (CIE)</v>
      </c>
      <c r="G1167" t="str">
        <f>'Oversigt anlægsaktiv'!G1167</f>
        <v>Alsion 2, 6400 Sønderborg</v>
      </c>
      <c r="H1167" t="str">
        <f>'Oversigt anlægsaktiv'!H1167</f>
        <v>CIE 1-07</v>
      </c>
      <c r="I1167" t="str">
        <f>'Oversigt anlægsaktiv'!I1167</f>
        <v>LPKF Laser and Electronics</v>
      </c>
      <c r="J1167" t="str">
        <f>'Oversigt anlægsaktiv'!J1167</f>
        <v>Protomat S64</v>
      </c>
      <c r="K1167" t="str">
        <f>'Oversigt anlægsaktiv'!K1167</f>
        <v>1731000355</v>
      </c>
      <c r="L1167" s="312">
        <f>'Oversigt anlægsaktiv'!L1167</f>
        <v>44501</v>
      </c>
      <c r="M1167" s="56">
        <f>'Oversigt anlægsaktiv'!M1167</f>
        <v>207657.34</v>
      </c>
      <c r="N1167" s="56">
        <f>'Oversigt anlægsaktiv'!N1167</f>
        <v>76635.48</v>
      </c>
      <c r="O1167" s="322" t="str">
        <f t="shared" si="54"/>
        <v>55034</v>
      </c>
      <c r="P1167" s="322">
        <f t="shared" si="55"/>
        <v>1</v>
      </c>
      <c r="Q1167" s="337" t="str">
        <f t="shared" si="56"/>
        <v>7</v>
      </c>
    </row>
    <row r="1168" spans="1:17" x14ac:dyDescent="0.35">
      <c r="A1168" s="320" t="str">
        <f>'Oversigt anlægsaktiv'!A1168</f>
        <v>55035</v>
      </c>
      <c r="B1168" t="str">
        <f>'Oversigt anlægsaktiv'!B1168</f>
        <v>Ion Kromatograf</v>
      </c>
      <c r="C1168" t="str">
        <f>'Oversigt anlægsaktiv'!C1168</f>
        <v>3172800</v>
      </c>
      <c r="D1168" t="str">
        <f>'Oversigt anlægsaktiv'!D1168</f>
        <v>Per Svenningsen</v>
      </c>
      <c r="E1168" t="str">
        <f>'Oversigt anlægsaktiv'!E1168</f>
        <v>10 ÅR</v>
      </c>
      <c r="F1168" t="str">
        <f>'Oversigt anlægsaktiv'!F1168</f>
        <v>10200 Institut for Molekylær Medicin</v>
      </c>
      <c r="G1168" t="str">
        <f>'Oversigt anlægsaktiv'!G1168</f>
        <v>Campusvej 55, 5230 Odense M</v>
      </c>
      <c r="H1168" t="str">
        <f>'Oversigt anlægsaktiv'!H1168</f>
        <v>V18-701c-1</v>
      </c>
      <c r="I1168" t="str">
        <f>'Oversigt anlægsaktiv'!I1168</f>
        <v>Thermo Scientific</v>
      </c>
      <c r="J1168" t="str">
        <f>'Oversigt anlægsaktiv'!J1168</f>
        <v>Dionex Aquion IC+AS/AP sa</v>
      </c>
      <c r="K1168" t="str">
        <f>'Oversigt anlægsaktiv'!K1168</f>
        <v>21034003-(AquionIC+21033007-Sampler</v>
      </c>
      <c r="L1168" s="312">
        <f>'Oversigt anlægsaktiv'!L1168</f>
        <v>44470</v>
      </c>
      <c r="M1168" s="56">
        <f>'Oversigt anlægsaktiv'!M1168</f>
        <v>380000</v>
      </c>
      <c r="N1168" s="56">
        <f>'Oversigt anlægsaktiv'!N1168</f>
        <v>208999.94</v>
      </c>
      <c r="O1168" s="322" t="str">
        <f t="shared" si="54"/>
        <v>55035</v>
      </c>
      <c r="P1168" s="322">
        <f t="shared" si="55"/>
        <v>1</v>
      </c>
      <c r="Q1168" s="337" t="str">
        <f t="shared" si="56"/>
        <v>10</v>
      </c>
    </row>
    <row r="1169" spans="1:17" x14ac:dyDescent="0.35">
      <c r="A1169" s="320" t="str">
        <f>'Oversigt anlægsaktiv'!A1169</f>
        <v>55036</v>
      </c>
      <c r="B1169" t="str">
        <f>'Oversigt anlægsaktiv'!B1169</f>
        <v>Hexapod 6-akset Bevægelsesbord til afprøvning af droner, sensorer</v>
      </c>
      <c r="C1169" t="str">
        <f>'Oversigt anlægsaktiv'!C1169</f>
        <v>2454154</v>
      </c>
      <c r="D1169" t="str">
        <f>'Oversigt anlægsaktiv'!D1169</f>
        <v>Jussi Hermansen</v>
      </c>
      <c r="E1169" t="str">
        <f>'Oversigt anlægsaktiv'!E1169</f>
        <v>5 ÅR</v>
      </c>
      <c r="F1169" t="str">
        <f>'Oversigt anlægsaktiv'!F1169</f>
        <v>41002 SDU Dronecenter</v>
      </c>
      <c r="G1169" t="str">
        <f>'Oversigt anlægsaktiv'!G1169</f>
        <v>Beldringevej 252, 5270 Odense N</v>
      </c>
      <c r="H1169" t="str">
        <f>'Oversigt anlægsaktiv'!H1169</f>
        <v>B1-13-00</v>
      </c>
      <c r="I1169" t="str">
        <f>'Oversigt anlægsaktiv'!I1169</f>
        <v>Symétrie</v>
      </c>
      <c r="J1169" t="str">
        <f>'Oversigt anlægsaktiv'!J1169</f>
        <v>Mistral 800 P + C</v>
      </c>
      <c r="K1169" t="str">
        <f>'Oversigt anlægsaktiv'!K1169</f>
        <v>20195-2 og 20200-4 (electrical cab)</v>
      </c>
      <c r="L1169" s="312">
        <f>'Oversigt anlægsaktiv'!L1169</f>
        <v>44552</v>
      </c>
      <c r="M1169" s="56">
        <f>'Oversigt anlægsaktiv'!M1169</f>
        <v>1113176.51</v>
      </c>
      <c r="N1169" s="56">
        <f>'Oversigt anlægsaktiv'!N1169</f>
        <v>148423.57000000009</v>
      </c>
      <c r="O1169" s="322" t="str">
        <f t="shared" si="54"/>
        <v>55036</v>
      </c>
      <c r="P1169" s="322">
        <f t="shared" si="55"/>
        <v>1</v>
      </c>
      <c r="Q1169" s="337" t="str">
        <f t="shared" si="56"/>
        <v>5</v>
      </c>
    </row>
    <row r="1170" spans="1:17" x14ac:dyDescent="0.35">
      <c r="A1170" s="320" t="str">
        <f>'Oversigt anlægsaktiv'!A1170</f>
        <v>55039</v>
      </c>
      <c r="B1170" t="str">
        <f>'Oversigt anlægsaktiv'!B1170</f>
        <v>Partial Discharge Tester</v>
      </c>
      <c r="C1170" t="str">
        <f>'Oversigt anlægsaktiv'!C1170</f>
        <v>3474962</v>
      </c>
      <c r="D1170" t="str">
        <f>'Oversigt anlægsaktiv'!D1170</f>
        <v>Thomas Ebel</v>
      </c>
      <c r="E1170" t="str">
        <f>'Oversigt anlægsaktiv'!E1170</f>
        <v>10 ÅR</v>
      </c>
      <c r="F1170" t="str">
        <f>'Oversigt anlægsaktiv'!F1170</f>
        <v>45003 SDU Center for Industriel Elektronik (CIE)</v>
      </c>
      <c r="G1170" t="str">
        <f>'Oversigt anlægsaktiv'!G1170</f>
        <v>Alsion 2, 6400 Sønderborg</v>
      </c>
      <c r="H1170" t="str">
        <f>'Oversigt anlægsaktiv'!H1170</f>
        <v>CIE 4-03</v>
      </c>
      <c r="I1170" t="str">
        <f>'Oversigt anlægsaktiv'!I1170</f>
        <v>MPS Mess-&amp; Prüfsysteme GmbH</v>
      </c>
      <c r="J1170" t="str">
        <f>'Oversigt anlægsaktiv'!J1170</f>
        <v>TPP10</v>
      </c>
      <c r="K1170" t="str">
        <f>'Oversigt anlægsaktiv'!K1170</f>
        <v>221083</v>
      </c>
      <c r="L1170" s="312">
        <f>'Oversigt anlægsaktiv'!L1170</f>
        <v>44312</v>
      </c>
      <c r="M1170" s="56">
        <f>'Oversigt anlægsaktiv'!M1170</f>
        <v>280337.2</v>
      </c>
      <c r="N1170" s="56">
        <f>'Oversigt anlægsaktiv'!N1170</f>
        <v>140168.66</v>
      </c>
      <c r="O1170" s="322" t="str">
        <f t="shared" si="54"/>
        <v>55039</v>
      </c>
      <c r="P1170" s="322">
        <f t="shared" si="55"/>
        <v>1</v>
      </c>
      <c r="Q1170" s="337" t="str">
        <f t="shared" si="56"/>
        <v>10</v>
      </c>
    </row>
    <row r="1171" spans="1:17" x14ac:dyDescent="0.35">
      <c r="A1171" s="320" t="str">
        <f>'Oversigt anlægsaktiv'!A1171</f>
        <v>55040</v>
      </c>
      <c r="B1171" t="str">
        <f>'Oversigt anlægsaktiv'!B1171</f>
        <v>Tryktank</v>
      </c>
      <c r="C1171" t="str">
        <f>'Oversigt anlægsaktiv'!C1171</f>
        <v>2323596</v>
      </c>
      <c r="D1171" t="str">
        <f>'Oversigt anlægsaktiv'!D1171</f>
        <v>Anni Glud</v>
      </c>
      <c r="E1171" t="str">
        <f>'Oversigt anlægsaktiv'!E1171</f>
        <v>7 ÅR</v>
      </c>
      <c r="F1171" t="str">
        <f>'Oversigt anlægsaktiv'!F1171</f>
        <v>30602 Nordcee</v>
      </c>
      <c r="G1171" t="str">
        <f>'Oversigt anlægsaktiv'!G1171</f>
        <v>Campusvej 55, 5230 Odense M</v>
      </c>
      <c r="H1171" t="str">
        <f>'Oversigt anlægsaktiv'!H1171</f>
        <v>V11-410b-0</v>
      </c>
      <c r="I1171" t="str">
        <f>'Oversigt anlægsaktiv'!I1171</f>
        <v>Dustec</v>
      </c>
      <c r="J1171" t="str">
        <f>'Oversigt anlægsaktiv'!J1171</f>
        <v>611-03140-100-012-SR-NSK-</v>
      </c>
      <c r="K1171" t="str">
        <f>'Oversigt anlægsaktiv'!K1171</f>
        <v>2070700100-01</v>
      </c>
      <c r="L1171" s="312">
        <f>'Oversigt anlægsaktiv'!L1171</f>
        <v>44440</v>
      </c>
      <c r="M1171" s="56">
        <f>'Oversigt anlægsaktiv'!M1171</f>
        <v>133220.32999999999</v>
      </c>
      <c r="N1171" s="56">
        <f>'Oversigt anlægsaktiv'!N1171</f>
        <v>45992.679999999993</v>
      </c>
      <c r="O1171" s="322" t="str">
        <f t="shared" si="54"/>
        <v>55040</v>
      </c>
      <c r="P1171" s="322">
        <f t="shared" si="55"/>
        <v>1</v>
      </c>
      <c r="Q1171" s="337" t="str">
        <f t="shared" si="56"/>
        <v>7</v>
      </c>
    </row>
    <row r="1172" spans="1:17" x14ac:dyDescent="0.35">
      <c r="A1172" s="320" t="str">
        <f>'Oversigt anlægsaktiv'!A1172</f>
        <v>55041</v>
      </c>
      <c r="B1172" t="str">
        <f>'Oversigt anlægsaktiv'!B1172</f>
        <v>Tryktank</v>
      </c>
      <c r="C1172" t="str">
        <f>'Oversigt anlægsaktiv'!C1172</f>
        <v>2323596</v>
      </c>
      <c r="D1172" t="str">
        <f>'Oversigt anlægsaktiv'!D1172</f>
        <v>Anni Glud</v>
      </c>
      <c r="E1172" t="str">
        <f>'Oversigt anlægsaktiv'!E1172</f>
        <v>7 ÅR</v>
      </c>
      <c r="F1172" t="str">
        <f>'Oversigt anlægsaktiv'!F1172</f>
        <v>30602 Nordcee</v>
      </c>
      <c r="G1172" t="str">
        <f>'Oversigt anlægsaktiv'!G1172</f>
        <v>Campusvej 55, 5230 Odense M</v>
      </c>
      <c r="H1172" t="str">
        <f>'Oversigt anlægsaktiv'!H1172</f>
        <v>V11-410b-0</v>
      </c>
      <c r="I1172" t="str">
        <f>'Oversigt anlægsaktiv'!I1172</f>
        <v>Dustec</v>
      </c>
      <c r="J1172" t="str">
        <f>'Oversigt anlægsaktiv'!J1172</f>
        <v>611-03140-100-012-SR-NSK-</v>
      </c>
      <c r="K1172" t="str">
        <f>'Oversigt anlægsaktiv'!K1172</f>
        <v>2070700100-02</v>
      </c>
      <c r="L1172" s="312">
        <f>'Oversigt anlægsaktiv'!L1172</f>
        <v>44440</v>
      </c>
      <c r="M1172" s="56">
        <f>'Oversigt anlægsaktiv'!M1172</f>
        <v>133220.32999999999</v>
      </c>
      <c r="N1172" s="56">
        <f>'Oversigt anlægsaktiv'!N1172</f>
        <v>45992.679999999993</v>
      </c>
      <c r="O1172" s="322" t="str">
        <f t="shared" si="54"/>
        <v>55041</v>
      </c>
      <c r="P1172" s="322">
        <f t="shared" si="55"/>
        <v>1</v>
      </c>
      <c r="Q1172" s="337" t="str">
        <f t="shared" si="56"/>
        <v>7</v>
      </c>
    </row>
    <row r="1173" spans="1:17" x14ac:dyDescent="0.35">
      <c r="A1173" s="320" t="str">
        <f>'Oversigt anlægsaktiv'!A1173</f>
        <v>55042</v>
      </c>
      <c r="B1173" t="str">
        <f>'Oversigt anlægsaktiv'!B1173</f>
        <v>Tryktank</v>
      </c>
      <c r="C1173" t="str">
        <f>'Oversigt anlægsaktiv'!C1173</f>
        <v>2323596</v>
      </c>
      <c r="D1173" t="str">
        <f>'Oversigt anlægsaktiv'!D1173</f>
        <v>Anni Glud</v>
      </c>
      <c r="E1173" t="str">
        <f>'Oversigt anlægsaktiv'!E1173</f>
        <v>7 ÅR</v>
      </c>
      <c r="F1173" t="str">
        <f>'Oversigt anlægsaktiv'!F1173</f>
        <v>30602 Nordcee</v>
      </c>
      <c r="G1173" t="str">
        <f>'Oversigt anlægsaktiv'!G1173</f>
        <v>Campusvej 55, 5230 Odense M</v>
      </c>
      <c r="H1173" t="str">
        <f>'Oversigt anlægsaktiv'!H1173</f>
        <v>V11-410b-0</v>
      </c>
      <c r="I1173" t="str">
        <f>'Oversigt anlægsaktiv'!I1173</f>
        <v>Dustec</v>
      </c>
      <c r="J1173" t="str">
        <f>'Oversigt anlægsaktiv'!J1173</f>
        <v>611-03140-100-012-SR-NSK-</v>
      </c>
      <c r="K1173" t="str">
        <f>'Oversigt anlægsaktiv'!K1173</f>
        <v>2070700100-03</v>
      </c>
      <c r="L1173" s="312">
        <f>'Oversigt anlægsaktiv'!L1173</f>
        <v>44440</v>
      </c>
      <c r="M1173" s="56">
        <f>'Oversigt anlægsaktiv'!M1173</f>
        <v>133220.63</v>
      </c>
      <c r="N1173" s="56">
        <f>'Oversigt anlægsaktiv'!N1173</f>
        <v>45992.86</v>
      </c>
      <c r="O1173" s="322" t="str">
        <f t="shared" si="54"/>
        <v>55042</v>
      </c>
      <c r="P1173" s="322">
        <f t="shared" si="55"/>
        <v>1</v>
      </c>
      <c r="Q1173" s="337" t="str">
        <f t="shared" si="56"/>
        <v>7</v>
      </c>
    </row>
    <row r="1174" spans="1:17" x14ac:dyDescent="0.35">
      <c r="A1174" s="320" t="str">
        <f>'Oversigt anlægsaktiv'!A1174</f>
        <v>55043</v>
      </c>
      <c r="B1174" t="str">
        <f>'Oversigt anlægsaktiv'!B1174</f>
        <v>Prep. Waters HPLC</v>
      </c>
      <c r="C1174" t="str">
        <f>'Oversigt anlægsaktiv'!C1174</f>
        <v>3373306+3373233</v>
      </c>
      <c r="D1174" t="str">
        <f>'Oversigt anlægsaktiv'!D1174</f>
        <v>Chenguang Lou</v>
      </c>
      <c r="E1174" t="str">
        <f>'Oversigt anlægsaktiv'!E1174</f>
        <v>7 ÅR</v>
      </c>
      <c r="F1174" t="str">
        <f>'Oversigt anlægsaktiv'!F1174</f>
        <v>30503 Kemi og Farmaci</v>
      </c>
      <c r="G1174" t="str">
        <f>'Oversigt anlægsaktiv'!G1174</f>
        <v>Campusvej 55, 5230 Odense M</v>
      </c>
      <c r="H1174" t="str">
        <f>'Oversigt anlægsaktiv'!H1174</f>
        <v>Ø11-412-1</v>
      </c>
      <c r="I1174" t="str">
        <f>'Oversigt anlægsaktiv'!I1174</f>
        <v>Waters</v>
      </c>
      <c r="J1174" t="str">
        <f>'Oversigt anlægsaktiv'!J1174</f>
        <v>2545</v>
      </c>
      <c r="K1174" t="str">
        <f>'Oversigt anlægsaktiv'!K1174</f>
        <v>A1945Q840M</v>
      </c>
      <c r="L1174" s="312">
        <f>'Oversigt anlægsaktiv'!L1174</f>
        <v>44417</v>
      </c>
      <c r="M1174" s="56">
        <f>'Oversigt anlægsaktiv'!M1174</f>
        <v>178012.56</v>
      </c>
      <c r="N1174" s="56">
        <f>'Oversigt anlægsaktiv'!N1174</f>
        <v>59337.48</v>
      </c>
      <c r="O1174" s="322" t="str">
        <f t="shared" si="54"/>
        <v>55043</v>
      </c>
      <c r="P1174" s="322">
        <f t="shared" si="55"/>
        <v>1</v>
      </c>
      <c r="Q1174" s="337" t="str">
        <f t="shared" si="56"/>
        <v>7</v>
      </c>
    </row>
    <row r="1175" spans="1:17" x14ac:dyDescent="0.35">
      <c r="A1175" s="320" t="str">
        <f>'Oversigt anlægsaktiv'!A1175</f>
        <v>55045</v>
      </c>
      <c r="B1175" t="str">
        <f>'Oversigt anlægsaktiv'!B1175</f>
        <v>Blot scanner</v>
      </c>
      <c r="C1175" t="str">
        <f>'Oversigt anlægsaktiv'!C1175</f>
        <v>-</v>
      </c>
      <c r="D1175" t="str">
        <f>'Oversigt anlægsaktiv'!D1175</f>
        <v>Tina Kronborg</v>
      </c>
      <c r="E1175" t="str">
        <f>'Oversigt anlægsaktiv'!E1175</f>
        <v>7 ÅR</v>
      </c>
      <c r="F1175" t="str">
        <f>'Oversigt anlægsaktiv'!F1175</f>
        <v>31000 Institut for Biokemi og Molekylær Biologi</v>
      </c>
      <c r="G1175" t="str">
        <f>'Oversigt anlægsaktiv'!G1175</f>
        <v>Campusvej 55, 5230 Odense M</v>
      </c>
      <c r="H1175" t="str">
        <f>'Oversigt anlægsaktiv'!H1175</f>
        <v>V17-511c-2</v>
      </c>
      <c r="I1175" t="str">
        <f>'Oversigt anlægsaktiv'!I1175</f>
        <v>Cytiva</v>
      </c>
      <c r="J1175" t="str">
        <f>'Oversigt anlægsaktiv'!J1175</f>
        <v>ImageQuant 800</v>
      </c>
      <c r="K1175" t="str">
        <f>'Oversigt anlægsaktiv'!K1175</f>
        <v>6710138</v>
      </c>
      <c r="L1175" s="312">
        <f>'Oversigt anlægsaktiv'!L1175</f>
        <v>44308</v>
      </c>
      <c r="M1175" s="56">
        <f>'Oversigt anlægsaktiv'!M1175</f>
        <v>120000</v>
      </c>
      <c r="N1175" s="56">
        <f>'Oversigt anlægsaktiv'!N1175</f>
        <v>34285.759999999987</v>
      </c>
      <c r="O1175" s="322" t="str">
        <f t="shared" si="54"/>
        <v>55045</v>
      </c>
      <c r="P1175" s="322">
        <f t="shared" si="55"/>
        <v>0</v>
      </c>
      <c r="Q1175" s="337" t="str">
        <f t="shared" si="56"/>
        <v>7</v>
      </c>
    </row>
    <row r="1176" spans="1:17" x14ac:dyDescent="0.35">
      <c r="A1176" s="320" t="str">
        <f>'Oversigt anlægsaktiv'!A1176</f>
        <v>55046</v>
      </c>
      <c r="B1176" t="str">
        <f>'Oversigt anlægsaktiv'!B1176</f>
        <v>Dækglasmaskine</v>
      </c>
      <c r="C1176" t="str">
        <f>'Oversigt anlægsaktiv'!C1176</f>
        <v>-</v>
      </c>
      <c r="D1176" t="str">
        <f>'Oversigt anlægsaktiv'!D1176</f>
        <v>Tanja Dreehsen Højgaard</v>
      </c>
      <c r="E1176" t="str">
        <f>'Oversigt anlægsaktiv'!E1176</f>
        <v>10 ÅR</v>
      </c>
      <c r="F1176" t="str">
        <f>'Oversigt anlægsaktiv'!F1176</f>
        <v>13900 Retsmedicinsk Institut</v>
      </c>
      <c r="G1176" t="str">
        <f>'Oversigt anlægsaktiv'!G1176</f>
        <v>Campusvej 55, 5230 Odense M</v>
      </c>
      <c r="H1176" t="str">
        <f>'Oversigt anlægsaktiv'!H1176</f>
        <v>V17-913c-0</v>
      </c>
      <c r="I1176" t="str">
        <f>'Oversigt anlægsaktiv'!I1176</f>
        <v>Dako</v>
      </c>
      <c r="J1176" t="str">
        <f>'Oversigt anlægsaktiv'!J1176</f>
        <v>CR100</v>
      </c>
      <c r="K1176" t="str">
        <f>'Oversigt anlægsaktiv'!K1176</f>
        <v>CR100-10363</v>
      </c>
      <c r="L1176" s="312">
        <f>'Oversigt anlægsaktiv'!L1176</f>
        <v>44470</v>
      </c>
      <c r="M1176" s="56">
        <f>'Oversigt anlægsaktiv'!M1176</f>
        <v>161944.76</v>
      </c>
      <c r="N1176" s="56">
        <f>'Oversigt anlægsaktiv'!N1176</f>
        <v>89069.640000000014</v>
      </c>
      <c r="O1176" s="322" t="str">
        <f t="shared" si="54"/>
        <v>55046</v>
      </c>
      <c r="P1176" s="322">
        <f t="shared" si="55"/>
        <v>0</v>
      </c>
      <c r="Q1176" s="337" t="str">
        <f t="shared" si="56"/>
        <v>10</v>
      </c>
    </row>
    <row r="1177" spans="1:17" x14ac:dyDescent="0.35">
      <c r="A1177" s="320" t="str">
        <f>'Oversigt anlægsaktiv'!A1177</f>
        <v>55047</v>
      </c>
      <c r="B1177" t="str">
        <f>'Oversigt anlægsaktiv'!B1177</f>
        <v>CTS Software 2021</v>
      </c>
      <c r="C1177" t="str">
        <f>'Oversigt anlægsaktiv'!C1177</f>
        <v>-</v>
      </c>
      <c r="D1177" t="str">
        <f>'Oversigt anlægsaktiv'!D1177</f>
        <v>Lars Tiedemann</v>
      </c>
      <c r="E1177" t="str">
        <f>'Oversigt anlægsaktiv'!E1177</f>
        <v>8 ÅR</v>
      </c>
      <c r="F1177" t="str">
        <f>'Oversigt anlægsaktiv'!F1177</f>
        <v>90400 Teknisk Service</v>
      </c>
      <c r="G1177" t="str">
        <f>'Oversigt anlægsaktiv'!G1177</f>
        <v>Campusvej 55, 5230 Odense M</v>
      </c>
      <c r="H1177" t="str">
        <f>'Oversigt anlægsaktiv'!H1177</f>
        <v>Fordelt på hele Campus</v>
      </c>
      <c r="I1177" t="str">
        <f>'Oversigt anlægsaktiv'!I1177</f>
        <v>Arbejder udført af Schneider og Sweco</v>
      </c>
      <c r="J1177" t="str">
        <f>'Oversigt anlægsaktiv'!J1177</f>
        <v>-</v>
      </c>
      <c r="K1177" t="str">
        <f>'Oversigt anlægsaktiv'!K1177</f>
        <v>-</v>
      </c>
      <c r="L1177" s="312">
        <f>'Oversigt anlægsaktiv'!L1177</f>
        <v>44561</v>
      </c>
      <c r="M1177" s="56">
        <f>'Oversigt anlægsaktiv'!M1177</f>
        <v>2607751.46</v>
      </c>
      <c r="N1177" s="56">
        <f>'Oversigt anlægsaktiv'!N1177</f>
        <v>1195219.3899999999</v>
      </c>
      <c r="O1177" s="322" t="str">
        <f t="shared" si="54"/>
        <v>55047</v>
      </c>
      <c r="P1177" s="322">
        <f t="shared" si="55"/>
        <v>0</v>
      </c>
      <c r="Q1177" s="337" t="str">
        <f t="shared" si="56"/>
        <v>8</v>
      </c>
    </row>
    <row r="1178" spans="1:17" x14ac:dyDescent="0.35">
      <c r="A1178" s="320" t="str">
        <f>'Oversigt anlægsaktiv'!A1178</f>
        <v>55048</v>
      </c>
      <c r="B1178" t="str">
        <f>'Oversigt anlægsaktiv'!B1178</f>
        <v>CTS Hardware 2021</v>
      </c>
      <c r="C1178" t="str">
        <f>'Oversigt anlægsaktiv'!C1178</f>
        <v>-</v>
      </c>
      <c r="D1178" t="str">
        <f>'Oversigt anlægsaktiv'!D1178</f>
        <v>Lars Tiedemann</v>
      </c>
      <c r="E1178" t="str">
        <f>'Oversigt anlægsaktiv'!E1178</f>
        <v>10 ÅR</v>
      </c>
      <c r="F1178" t="str">
        <f>'Oversigt anlægsaktiv'!F1178</f>
        <v>90400 Teknisk Service</v>
      </c>
      <c r="G1178" t="str">
        <f>'Oversigt anlægsaktiv'!G1178</f>
        <v>Campusvej 55, 5230 Odense M</v>
      </c>
      <c r="H1178" t="str">
        <f>'Oversigt anlægsaktiv'!H1178</f>
        <v>Fordelt på hele Campus</v>
      </c>
      <c r="I1178" t="str">
        <f>'Oversigt anlægsaktiv'!I1178</f>
        <v>Arbejder udført af Schneider   og Sweco</v>
      </c>
      <c r="J1178" t="str">
        <f>'Oversigt anlægsaktiv'!J1178</f>
        <v>-</v>
      </c>
      <c r="K1178" t="str">
        <f>'Oversigt anlægsaktiv'!K1178</f>
        <v>-</v>
      </c>
      <c r="L1178" s="312">
        <f>'Oversigt anlægsaktiv'!L1178</f>
        <v>44561</v>
      </c>
      <c r="M1178" s="56">
        <f>'Oversigt anlægsaktiv'!M1178</f>
        <v>880804.32</v>
      </c>
      <c r="N1178" s="56">
        <f>'Oversigt anlægsaktiv'!N1178</f>
        <v>499122.39</v>
      </c>
      <c r="O1178" s="322" t="str">
        <f t="shared" si="54"/>
        <v>55048</v>
      </c>
      <c r="P1178" s="322">
        <f t="shared" si="55"/>
        <v>0</v>
      </c>
      <c r="Q1178" s="337" t="str">
        <f t="shared" si="56"/>
        <v>10</v>
      </c>
    </row>
    <row r="1179" spans="1:17" x14ac:dyDescent="0.35">
      <c r="A1179" s="320" t="str">
        <f>'Oversigt anlægsaktiv'!A1179</f>
        <v>55049</v>
      </c>
      <c r="B1179" t="str">
        <f>'Oversigt anlægsaktiv'!B1179</f>
        <v>Confocal Raman Imaging Microscope</v>
      </c>
      <c r="C1179" t="str">
        <f>'Oversigt anlægsaktiv'!C1179</f>
        <v>3373111</v>
      </c>
      <c r="D1179" t="str">
        <f>'Oversigt anlægsaktiv'!D1179</f>
        <v>Heidi Grøn Jensen</v>
      </c>
      <c r="E1179" t="str">
        <f>'Oversigt anlægsaktiv'!E1179</f>
        <v>5 ÅR</v>
      </c>
      <c r="F1179" t="str">
        <f>'Oversigt anlægsaktiv'!F1179</f>
        <v>30607 Lyd og Adfærd</v>
      </c>
      <c r="G1179" t="str">
        <f>'Oversigt anlægsaktiv'!G1179</f>
        <v>Campusvej 55, 5230 Odense M</v>
      </c>
      <c r="H1179" t="str">
        <f>'Oversigt anlægsaktiv'!H1179</f>
        <v>V9-410a-1</v>
      </c>
      <c r="I1179" t="str">
        <f>'Oversigt anlægsaktiv'!I1179</f>
        <v>Horiba</v>
      </c>
      <c r="J1179" t="str">
        <f>'Oversigt anlægsaktiv'!J1179</f>
        <v>LabRAM Soleil</v>
      </c>
      <c r="K1179" t="str">
        <f>'Oversigt anlægsaktiv'!K1179</f>
        <v>1050</v>
      </c>
      <c r="L1179" s="312">
        <f>'Oversigt anlægsaktiv'!L1179</f>
        <v>44624</v>
      </c>
      <c r="M1179" s="56">
        <f>'Oversigt anlægsaktiv'!M1179</f>
        <v>1314905.3400000001</v>
      </c>
      <c r="N1179" s="56">
        <f>'Oversigt anlægsaktiv'!N1179</f>
        <v>241065.99</v>
      </c>
      <c r="O1179" s="322" t="str">
        <f t="shared" si="54"/>
        <v>55049</v>
      </c>
      <c r="P1179" s="322">
        <f t="shared" si="55"/>
        <v>1</v>
      </c>
      <c r="Q1179" s="337" t="str">
        <f t="shared" si="56"/>
        <v>5</v>
      </c>
    </row>
    <row r="1180" spans="1:17" x14ac:dyDescent="0.35">
      <c r="A1180" s="320" t="str">
        <f>'Oversigt anlægsaktiv'!A1180</f>
        <v>55050</v>
      </c>
      <c r="B1180" t="str">
        <f>'Oversigt anlægsaktiv'!B1180</f>
        <v>Tryk celle</v>
      </c>
      <c r="C1180" t="str">
        <f>'Oversigt anlægsaktiv'!C1180</f>
        <v>2323596</v>
      </c>
      <c r="D1180" t="str">
        <f>'Oversigt anlægsaktiv'!D1180</f>
        <v>Anni Glud</v>
      </c>
      <c r="E1180" t="str">
        <f>'Oversigt anlægsaktiv'!E1180</f>
        <v>7 ÅR</v>
      </c>
      <c r="F1180" t="str">
        <f>'Oversigt anlægsaktiv'!F1180</f>
        <v>30602 Nordcee</v>
      </c>
      <c r="G1180" t="str">
        <f>'Oversigt anlægsaktiv'!G1180</f>
        <v>Campusvej 55, 5230 Odense M</v>
      </c>
      <c r="H1180" t="str">
        <f>'Oversigt anlægsaktiv'!H1180</f>
        <v>v-10-507-0</v>
      </c>
      <c r="I1180" t="str">
        <f>'Oversigt anlægsaktiv'!I1180</f>
        <v>de Heer</v>
      </c>
      <c r="J1180" t="str">
        <f>'Oversigt anlægsaktiv'!J1180</f>
        <v>-</v>
      </c>
      <c r="K1180" t="str">
        <f>'Oversigt anlægsaktiv'!K1180</f>
        <v>0A211316</v>
      </c>
      <c r="L1180" s="312">
        <f>'Oversigt anlægsaktiv'!L1180</f>
        <v>44399</v>
      </c>
      <c r="M1180" s="56">
        <f>'Oversigt anlægsaktiv'!M1180</f>
        <v>161784.10999999999</v>
      </c>
      <c r="N1180" s="56">
        <f>'Oversigt anlægsaktiv'!N1180</f>
        <v>52002.079999999987</v>
      </c>
      <c r="O1180" s="322" t="str">
        <f t="shared" si="54"/>
        <v>55050</v>
      </c>
      <c r="P1180" s="322">
        <f t="shared" si="55"/>
        <v>1</v>
      </c>
      <c r="Q1180" s="337" t="str">
        <f t="shared" si="56"/>
        <v>7</v>
      </c>
    </row>
    <row r="1181" spans="1:17" x14ac:dyDescent="0.35">
      <c r="A1181" s="320" t="str">
        <f>'Oversigt anlægsaktiv'!A1181</f>
        <v>55051</v>
      </c>
      <c r="B1181" t="str">
        <f>'Oversigt anlægsaktiv'!B1181</f>
        <v>CNC-fræser</v>
      </c>
      <c r="C1181" t="str">
        <f>'Oversigt anlægsaktiv'!C1181</f>
        <v>-</v>
      </c>
      <c r="D1181" t="str">
        <f>'Oversigt anlægsaktiv'!D1181</f>
        <v>Lars Ellekrog Kiehn</v>
      </c>
      <c r="E1181" t="str">
        <f>'Oversigt anlægsaktiv'!E1181</f>
        <v>10 ÅR</v>
      </c>
      <c r="F1181" t="str">
        <f>'Oversigt anlægsaktiv'!F1181</f>
        <v>15400 Institut for Idræt og Biomekanik</v>
      </c>
      <c r="G1181" t="str">
        <f>'Oversigt anlægsaktiv'!G1181</f>
        <v>Campusvej 55, 5230 Odense M</v>
      </c>
      <c r="H1181" t="str">
        <f>'Oversigt anlægsaktiv'!H1181</f>
        <v>Ø11-107a-1</v>
      </c>
      <c r="I1181" t="str">
        <f>'Oversigt anlægsaktiv'!I1181</f>
        <v>Haas</v>
      </c>
      <c r="J1181" t="str">
        <f>'Oversigt anlægsaktiv'!J1181</f>
        <v>CM-1</v>
      </c>
      <c r="K1181" t="str">
        <f>'Oversigt anlægsaktiv'!K1181</f>
        <v>1179397</v>
      </c>
      <c r="L1181" s="312">
        <f>'Oversigt anlægsaktiv'!L1181</f>
        <v>44409</v>
      </c>
      <c r="M1181" s="56">
        <f>'Oversigt anlægsaktiv'!M1181</f>
        <v>448000</v>
      </c>
      <c r="N1181" s="56">
        <f>'Oversigt anlægsaktiv'!N1181</f>
        <v>238933.39</v>
      </c>
      <c r="O1181" s="322" t="str">
        <f t="shared" si="54"/>
        <v>55051</v>
      </c>
      <c r="P1181" s="322">
        <f t="shared" si="55"/>
        <v>0</v>
      </c>
      <c r="Q1181" s="337" t="str">
        <f t="shared" si="56"/>
        <v>10</v>
      </c>
    </row>
    <row r="1182" spans="1:17" x14ac:dyDescent="0.35">
      <c r="A1182" s="320" t="str">
        <f>'Oversigt anlægsaktiv'!A1182</f>
        <v>55052</v>
      </c>
      <c r="B1182" t="str">
        <f>'Oversigt anlægsaktiv'!B1182</f>
        <v>Micro CNC fræser med sikkerhedskabinet</v>
      </c>
      <c r="C1182" t="str">
        <f>'Oversigt anlægsaktiv'!C1182</f>
        <v>3373261</v>
      </c>
      <c r="D1182" t="str">
        <f>'Oversigt anlægsaktiv'!D1182</f>
        <v>Morten Frendø Ebbesen</v>
      </c>
      <c r="E1182" t="str">
        <f>'Oversigt anlægsaktiv'!E1182</f>
        <v>10 ÅR</v>
      </c>
      <c r="F1182" t="str">
        <f>'Oversigt anlægsaktiv'!F1182</f>
        <v>31000 Institut for Biokemi og Molekylær Biologi</v>
      </c>
      <c r="G1182" t="str">
        <f>'Oversigt anlægsaktiv'!G1182</f>
        <v>Campusvej 55, 5230 Odense M</v>
      </c>
      <c r="H1182" t="str">
        <f>'Oversigt anlægsaktiv'!H1182</f>
        <v>V12-605b-1</v>
      </c>
      <c r="I1182" t="str">
        <f>'Oversigt anlægsaktiv'!I1182</f>
        <v>Minitech Machinery Corp.</v>
      </c>
      <c r="J1182" t="str">
        <f>'Oversigt anlægsaktiv'!J1182</f>
        <v>MillGX_NSK3000</v>
      </c>
      <c r="K1182" t="str">
        <f>'Oversigt anlægsaktiv'!K1182</f>
        <v>DMS-GX</v>
      </c>
      <c r="L1182" s="312">
        <f>'Oversigt anlægsaktiv'!L1182</f>
        <v>44228</v>
      </c>
      <c r="M1182" s="56">
        <f>'Oversigt anlægsaktiv'!M1182</f>
        <v>171092.25</v>
      </c>
      <c r="N1182" s="56">
        <f>'Oversigt anlægsaktiv'!N1182</f>
        <v>82694.570000000007</v>
      </c>
      <c r="O1182" s="322" t="str">
        <f t="shared" si="54"/>
        <v>55052</v>
      </c>
      <c r="P1182" s="322">
        <f t="shared" si="55"/>
        <v>1</v>
      </c>
      <c r="Q1182" s="337" t="str">
        <f t="shared" si="56"/>
        <v>10</v>
      </c>
    </row>
    <row r="1183" spans="1:17" x14ac:dyDescent="0.35">
      <c r="A1183" s="320" t="str">
        <f>'Oversigt anlægsaktiv'!A1183</f>
        <v>55055</v>
      </c>
      <c r="B1183" t="str">
        <f>'Oversigt anlægsaktiv'!B1183</f>
        <v>Kraftige sammensatte svejseborde til understøttelse af robot opstilling</v>
      </c>
      <c r="C1183" t="str">
        <f>'Oversigt anlægsaktiv'!C1183</f>
        <v>-</v>
      </c>
      <c r="D1183" t="str">
        <f>'Oversigt anlægsaktiv'!D1183</f>
        <v>Roberto Naboni</v>
      </c>
      <c r="E1183" t="str">
        <f>'Oversigt anlægsaktiv'!E1183</f>
        <v>5 ÅR</v>
      </c>
      <c r="F1183" t="str">
        <f>'Oversigt anlægsaktiv'!F1183</f>
        <v>43009 SDU CREATE</v>
      </c>
      <c r="G1183" t="str">
        <f>'Oversigt anlægsaktiv'!G1183</f>
        <v>Campusvej 55, 5230 Odense M</v>
      </c>
      <c r="H1183" t="str">
        <f>'Oversigt anlægsaktiv'!H1183</f>
        <v>Ø31-608-1</v>
      </c>
      <c r="I1183" t="str">
        <f>'Oversigt anlægsaktiv'!I1183</f>
        <v>Siegmund</v>
      </c>
      <c r="J1183" t="str">
        <f>'Oversigt anlægsaktiv'!J1183</f>
        <v>Ø16 Professional 750</v>
      </c>
      <c r="K1183" t="str">
        <f>'Oversigt anlægsaktiv'!K1183</f>
        <v>Ikke udstyret med serienummer</v>
      </c>
      <c r="L1183" s="312">
        <f>'Oversigt anlægsaktiv'!L1183</f>
        <v>44378</v>
      </c>
      <c r="M1183" s="56">
        <f>'Oversigt anlægsaktiv'!M1183</f>
        <v>110568.12</v>
      </c>
      <c r="N1183" s="56">
        <f>'Oversigt anlægsaktiv'!N1183</f>
        <v>5528.4599999999919</v>
      </c>
      <c r="O1183" s="322" t="str">
        <f t="shared" si="54"/>
        <v>55055</v>
      </c>
      <c r="P1183" s="322">
        <f t="shared" si="55"/>
        <v>0</v>
      </c>
      <c r="Q1183" s="337" t="str">
        <f t="shared" si="56"/>
        <v>5</v>
      </c>
    </row>
    <row r="1184" spans="1:17" x14ac:dyDescent="0.35">
      <c r="A1184" s="320" t="str">
        <f>'Oversigt anlægsaktiv'!A1184</f>
        <v>55057</v>
      </c>
      <c r="B1184" t="str">
        <f>'Oversigt anlægsaktiv'!B1184</f>
        <v>Solar simulator</v>
      </c>
      <c r="C1184" t="str">
        <f>'Oversigt anlægsaktiv'!C1184</f>
        <v>3474210</v>
      </c>
      <c r="D1184" t="str">
        <f>'Oversigt anlægsaktiv'!D1184</f>
        <v>Morten Madsen</v>
      </c>
      <c r="E1184" t="str">
        <f>'Oversigt anlægsaktiv'!E1184</f>
        <v>7 ÅR</v>
      </c>
      <c r="F1184" t="str">
        <f>'Oversigt anlægsaktiv'!F1184</f>
        <v>44002 SDU NanoSyd</v>
      </c>
      <c r="G1184" t="str">
        <f>'Oversigt anlægsaktiv'!G1184</f>
        <v>Alsion 2, 6400 Sønderborg</v>
      </c>
      <c r="H1184" t="str">
        <f>'Oversigt anlægsaktiv'!H1184</f>
        <v>A3-16 OPTIKLAB</v>
      </c>
      <c r="I1184" t="str">
        <f>'Oversigt anlægsaktiv'!I1184</f>
        <v>EnliTech</v>
      </c>
      <c r="J1184" t="str">
        <f>'Oversigt anlægsaktiv'!J1184</f>
        <v>ss-x50</v>
      </c>
      <c r="K1184" t="str">
        <f>'Oversigt anlægsaktiv'!K1184</f>
        <v>RS18210503</v>
      </c>
      <c r="L1184" s="312">
        <f>'Oversigt anlægsaktiv'!L1184</f>
        <v>44470</v>
      </c>
      <c r="M1184" s="56">
        <f>'Oversigt anlægsaktiv'!M1184</f>
        <v>217469.25</v>
      </c>
      <c r="N1184" s="56">
        <f>'Oversigt anlægsaktiv'!N1184</f>
        <v>77667.600000000006</v>
      </c>
      <c r="O1184" s="322" t="str">
        <f t="shared" si="54"/>
        <v>55057</v>
      </c>
      <c r="P1184" s="322">
        <f t="shared" si="55"/>
        <v>1</v>
      </c>
      <c r="Q1184" s="337" t="str">
        <f t="shared" si="56"/>
        <v>7</v>
      </c>
    </row>
    <row r="1185" spans="1:17" x14ac:dyDescent="0.35">
      <c r="A1185" s="320" t="str">
        <f>'Oversigt anlægsaktiv'!A1185</f>
        <v>55058</v>
      </c>
      <c r="B1185" t="str">
        <f>'Oversigt anlægsaktiv'!B1185</f>
        <v>Thermogravimetric Analyzer</v>
      </c>
      <c r="C1185" t="str">
        <f>'Oversigt anlægsaktiv'!C1185</f>
        <v>2474961</v>
      </c>
      <c r="D1185" t="str">
        <f>'Oversigt anlægsaktiv'!D1185</f>
        <v>Thomas Ebel</v>
      </c>
      <c r="E1185" t="str">
        <f>'Oversigt anlægsaktiv'!E1185</f>
        <v>10 ÅR</v>
      </c>
      <c r="F1185" t="str">
        <f>'Oversigt anlægsaktiv'!F1185</f>
        <v>45003 SDU Center for Industriel Elektronik (CIE)</v>
      </c>
      <c r="G1185" t="str">
        <f>'Oversigt anlægsaktiv'!G1185</f>
        <v>Alsion 2, 6400 Sønderborg</v>
      </c>
      <c r="H1185" t="str">
        <f>'Oversigt anlægsaktiv'!H1185</f>
        <v>CIE 4-04</v>
      </c>
      <c r="I1185" t="str">
        <f>'Oversigt anlægsaktiv'!I1185</f>
        <v>TA Instruments</v>
      </c>
      <c r="J1185" t="str">
        <f>'Oversigt anlægsaktiv'!J1185</f>
        <v>TGA55</v>
      </c>
      <c r="K1185" t="str">
        <f>'Oversigt anlægsaktiv'!K1185</f>
        <v>0550-1118</v>
      </c>
      <c r="L1185" s="312">
        <f>'Oversigt anlægsaktiv'!L1185</f>
        <v>44256</v>
      </c>
      <c r="M1185" s="56">
        <f>'Oversigt anlægsaktiv'!M1185</f>
        <v>249751.85</v>
      </c>
      <c r="N1185" s="56">
        <f>'Oversigt anlægsaktiv'!N1185</f>
        <v>122794.61</v>
      </c>
      <c r="O1185" s="322" t="str">
        <f t="shared" si="54"/>
        <v>55058</v>
      </c>
      <c r="P1185" s="322">
        <f t="shared" si="55"/>
        <v>1</v>
      </c>
      <c r="Q1185" s="337" t="str">
        <f t="shared" si="56"/>
        <v>10</v>
      </c>
    </row>
    <row r="1186" spans="1:17" x14ac:dyDescent="0.35">
      <c r="A1186" s="320" t="str">
        <f>'Oversigt anlægsaktiv'!A1186</f>
        <v>55059</v>
      </c>
      <c r="B1186" t="str">
        <f>'Oversigt anlægsaktiv'!B1186</f>
        <v>Connections mellem Mulitiflow og bursystem</v>
      </c>
      <c r="C1186" t="str">
        <f>'Oversigt anlægsaktiv'!C1186</f>
        <v>-</v>
      </c>
      <c r="D1186" t="str">
        <f>'Oversigt anlægsaktiv'!D1186</f>
        <v>Jesper Stæhr</v>
      </c>
      <c r="E1186" t="str">
        <f>'Oversigt anlægsaktiv'!E1186</f>
        <v>10 ÅR</v>
      </c>
      <c r="F1186" t="str">
        <f>'Oversigt anlægsaktiv'!F1186</f>
        <v>19500 Biomedicinsk Laboratorium</v>
      </c>
      <c r="G1186" t="str">
        <f>'Oversigt anlægsaktiv'!G1186</f>
        <v>Campusvej 55, 5230 Odense M</v>
      </c>
      <c r="H1186" t="str">
        <f>'Oversigt anlægsaktiv'!H1186</f>
        <v>45,1</v>
      </c>
      <c r="I1186" t="str">
        <f>'Oversigt anlægsaktiv'!I1186</f>
        <v>Techninplast</v>
      </c>
      <c r="J1186" t="str">
        <f>'Oversigt anlægsaktiv'!J1186</f>
        <v>Carplate til loft</v>
      </c>
      <c r="K1186" t="str">
        <f>'Oversigt anlægsaktiv'!K1186</f>
        <v>-</v>
      </c>
      <c r="L1186" s="312">
        <f>'Oversigt anlægsaktiv'!L1186</f>
        <v>45261</v>
      </c>
      <c r="M1186" s="56">
        <f>'Oversigt anlægsaktiv'!M1186</f>
        <v>6810577.3300000001</v>
      </c>
      <c r="N1186" s="56">
        <f>'Oversigt anlægsaktiv'!N1186</f>
        <v>5221442.63</v>
      </c>
      <c r="O1186" s="322" t="str">
        <f t="shared" si="54"/>
        <v>55059</v>
      </c>
      <c r="P1186" s="322">
        <f t="shared" si="55"/>
        <v>0</v>
      </c>
      <c r="Q1186" s="337" t="str">
        <f t="shared" si="56"/>
        <v>10</v>
      </c>
    </row>
    <row r="1187" spans="1:17" x14ac:dyDescent="0.35">
      <c r="A1187" s="320" t="str">
        <f>'Oversigt anlægsaktiv'!A1187</f>
        <v>55060</v>
      </c>
      <c r="B1187" t="str">
        <f>'Oversigt anlægsaktiv'!B1187</f>
        <v>Ventilatonsanlæg til mus og rottekasser - anlæg 1</v>
      </c>
      <c r="C1187" t="str">
        <f>'Oversigt anlægsaktiv'!C1187</f>
        <v>-</v>
      </c>
      <c r="D1187" t="str">
        <f>'Oversigt anlægsaktiv'!D1187</f>
        <v>Jesper Stæhr</v>
      </c>
      <c r="E1187" t="str">
        <f>'Oversigt anlægsaktiv'!E1187</f>
        <v>10 ÅR</v>
      </c>
      <c r="F1187" t="str">
        <f>'Oversigt anlægsaktiv'!F1187</f>
        <v>19500 Biomedicinsk Laboratorium</v>
      </c>
      <c r="G1187" t="str">
        <f>'Oversigt anlægsaktiv'!G1187</f>
        <v>Campusvej 55, 5230 Odense M</v>
      </c>
      <c r="H1187" t="str">
        <f>'Oversigt anlægsaktiv'!H1187</f>
        <v>45,1</v>
      </c>
      <c r="I1187" t="str">
        <f>'Oversigt anlægsaktiv'!I1187</f>
        <v>Techniplast</v>
      </c>
      <c r="J1187" t="str">
        <f>'Oversigt anlægsaktiv'!J1187</f>
        <v>Mulitiflow</v>
      </c>
      <c r="K1187" t="str">
        <f>'Oversigt anlægsaktiv'!K1187</f>
        <v>-</v>
      </c>
      <c r="L1187" s="312">
        <f>'Oversigt anlægsaktiv'!L1187</f>
        <v>45261</v>
      </c>
      <c r="M1187" s="56">
        <f>'Oversigt anlægsaktiv'!M1187</f>
        <v>983702.57</v>
      </c>
      <c r="N1187" s="56">
        <f>'Oversigt anlægsaktiv'!N1187</f>
        <v>754171.99</v>
      </c>
      <c r="O1187" s="322" t="str">
        <f t="shared" si="54"/>
        <v>55060</v>
      </c>
      <c r="P1187" s="322">
        <f t="shared" si="55"/>
        <v>0</v>
      </c>
      <c r="Q1187" s="337" t="str">
        <f t="shared" si="56"/>
        <v>10</v>
      </c>
    </row>
    <row r="1188" spans="1:17" x14ac:dyDescent="0.35">
      <c r="A1188" s="320" t="str">
        <f>'Oversigt anlægsaktiv'!A1188</f>
        <v>55061</v>
      </c>
      <c r="B1188" t="str">
        <f>'Oversigt anlægsaktiv'!B1188</f>
        <v>Ventilatonsanlæg til mus og rottekasser - anlæg 2</v>
      </c>
      <c r="C1188" t="str">
        <f>'Oversigt anlægsaktiv'!C1188</f>
        <v>-</v>
      </c>
      <c r="D1188" t="str">
        <f>'Oversigt anlægsaktiv'!D1188</f>
        <v>Jesper Stæhr</v>
      </c>
      <c r="E1188" t="str">
        <f>'Oversigt anlægsaktiv'!E1188</f>
        <v>10 ÅR</v>
      </c>
      <c r="F1188" t="str">
        <f>'Oversigt anlægsaktiv'!F1188</f>
        <v>19500 Biomedicinsk Laboratorium</v>
      </c>
      <c r="G1188" t="str">
        <f>'Oversigt anlægsaktiv'!G1188</f>
        <v>Campusvej 55, 5230 Odense M</v>
      </c>
      <c r="H1188" t="str">
        <f>'Oversigt anlægsaktiv'!H1188</f>
        <v>45,1</v>
      </c>
      <c r="I1188" t="str">
        <f>'Oversigt anlægsaktiv'!I1188</f>
        <v>Techniplast</v>
      </c>
      <c r="J1188" t="str">
        <f>'Oversigt anlægsaktiv'!J1188</f>
        <v>Mulitiflow</v>
      </c>
      <c r="K1188" t="str">
        <f>'Oversigt anlægsaktiv'!K1188</f>
        <v>-</v>
      </c>
      <c r="L1188" s="312">
        <f>'Oversigt anlægsaktiv'!L1188</f>
        <v>45261</v>
      </c>
      <c r="M1188" s="56">
        <f>'Oversigt anlægsaktiv'!M1188</f>
        <v>983702.57</v>
      </c>
      <c r="N1188" s="56">
        <f>'Oversigt anlægsaktiv'!N1188</f>
        <v>754171.99</v>
      </c>
      <c r="O1188" s="322" t="str">
        <f t="shared" si="54"/>
        <v>55061</v>
      </c>
      <c r="P1188" s="322">
        <f t="shared" si="55"/>
        <v>0</v>
      </c>
      <c r="Q1188" s="337" t="str">
        <f t="shared" si="56"/>
        <v>10</v>
      </c>
    </row>
    <row r="1189" spans="1:17" x14ac:dyDescent="0.35">
      <c r="A1189" s="320" t="str">
        <f>'Oversigt anlægsaktiv'!A1189</f>
        <v>55062</v>
      </c>
      <c r="B1189" t="str">
        <f>'Oversigt anlægsaktiv'!B1189</f>
        <v>Ventilatonsanlæg til mus og rottekasser - anlæg 3</v>
      </c>
      <c r="C1189" t="str">
        <f>'Oversigt anlægsaktiv'!C1189</f>
        <v>-</v>
      </c>
      <c r="D1189" t="str">
        <f>'Oversigt anlægsaktiv'!D1189</f>
        <v>Jesper Stæhr</v>
      </c>
      <c r="E1189" t="str">
        <f>'Oversigt anlægsaktiv'!E1189</f>
        <v>10 ÅR</v>
      </c>
      <c r="F1189" t="str">
        <f>'Oversigt anlægsaktiv'!F1189</f>
        <v>19500 Biomedicinsk Laboratorium</v>
      </c>
      <c r="G1189" t="str">
        <f>'Oversigt anlægsaktiv'!G1189</f>
        <v>Campusvej 55, 5230 Odense M</v>
      </c>
      <c r="H1189" t="str">
        <f>'Oversigt anlægsaktiv'!H1189</f>
        <v>45,1</v>
      </c>
      <c r="I1189" t="str">
        <f>'Oversigt anlægsaktiv'!I1189</f>
        <v>techniplast</v>
      </c>
      <c r="J1189" t="str">
        <f>'Oversigt anlægsaktiv'!J1189</f>
        <v>Mulitiflow</v>
      </c>
      <c r="K1189" t="str">
        <f>'Oversigt anlægsaktiv'!K1189</f>
        <v>-</v>
      </c>
      <c r="L1189" s="312">
        <f>'Oversigt anlægsaktiv'!L1189</f>
        <v>45261</v>
      </c>
      <c r="M1189" s="56">
        <f>'Oversigt anlægsaktiv'!M1189</f>
        <v>983702.57</v>
      </c>
      <c r="N1189" s="56">
        <f>'Oversigt anlægsaktiv'!N1189</f>
        <v>754171.99</v>
      </c>
      <c r="O1189" s="322" t="str">
        <f t="shared" si="54"/>
        <v>55062</v>
      </c>
      <c r="P1189" s="322">
        <f t="shared" si="55"/>
        <v>0</v>
      </c>
      <c r="Q1189" s="337" t="str">
        <f t="shared" si="56"/>
        <v>10</v>
      </c>
    </row>
    <row r="1190" spans="1:17" x14ac:dyDescent="0.35">
      <c r="A1190" s="320" t="str">
        <f>'Oversigt anlægsaktiv'!A1190</f>
        <v>55063</v>
      </c>
      <c r="B1190" t="str">
        <f>'Oversigt anlægsaktiv'!B1190</f>
        <v>Ventilatonsanlæg til mus og rottekasser - anlæg 4</v>
      </c>
      <c r="C1190" t="str">
        <f>'Oversigt anlægsaktiv'!C1190</f>
        <v>-</v>
      </c>
      <c r="D1190" t="str">
        <f>'Oversigt anlægsaktiv'!D1190</f>
        <v>Jesper Stæhr</v>
      </c>
      <c r="E1190" t="str">
        <f>'Oversigt anlægsaktiv'!E1190</f>
        <v>10 ÅR</v>
      </c>
      <c r="F1190" t="str">
        <f>'Oversigt anlægsaktiv'!F1190</f>
        <v>19500 Biomedicinsk Laboratorium</v>
      </c>
      <c r="G1190" t="str">
        <f>'Oversigt anlægsaktiv'!G1190</f>
        <v>Campusvej 55, 5230 Odense M</v>
      </c>
      <c r="H1190" t="str">
        <f>'Oversigt anlægsaktiv'!H1190</f>
        <v>45,1</v>
      </c>
      <c r="I1190" t="str">
        <f>'Oversigt anlægsaktiv'!I1190</f>
        <v>techniplast</v>
      </c>
      <c r="J1190" t="str">
        <f>'Oversigt anlægsaktiv'!J1190</f>
        <v>Mulitiflow</v>
      </c>
      <c r="K1190" t="str">
        <f>'Oversigt anlægsaktiv'!K1190</f>
        <v>-</v>
      </c>
      <c r="L1190" s="312">
        <f>'Oversigt anlægsaktiv'!L1190</f>
        <v>45261</v>
      </c>
      <c r="M1190" s="56">
        <f>'Oversigt anlægsaktiv'!M1190</f>
        <v>983702.57</v>
      </c>
      <c r="N1190" s="56">
        <f>'Oversigt anlægsaktiv'!N1190</f>
        <v>754171.99</v>
      </c>
      <c r="O1190" s="322" t="str">
        <f t="shared" si="54"/>
        <v>55063</v>
      </c>
      <c r="P1190" s="322">
        <f t="shared" si="55"/>
        <v>0</v>
      </c>
      <c r="Q1190" s="337" t="str">
        <f t="shared" si="56"/>
        <v>10</v>
      </c>
    </row>
    <row r="1191" spans="1:17" x14ac:dyDescent="0.35">
      <c r="A1191" s="320" t="str">
        <f>'Oversigt anlægsaktiv'!A1191</f>
        <v>55064</v>
      </c>
      <c r="B1191" t="str">
        <f>'Oversigt anlægsaktiv'!B1191</f>
        <v>Ventilatonsanlæg til mus og rottekasser - anlæg 5</v>
      </c>
      <c r="C1191" t="str">
        <f>'Oversigt anlægsaktiv'!C1191</f>
        <v>-</v>
      </c>
      <c r="D1191" t="str">
        <f>'Oversigt anlægsaktiv'!D1191</f>
        <v>Jesper Stæhr</v>
      </c>
      <c r="E1191" t="str">
        <f>'Oversigt anlægsaktiv'!E1191</f>
        <v>10 ÅR</v>
      </c>
      <c r="F1191" t="str">
        <f>'Oversigt anlægsaktiv'!F1191</f>
        <v>19500 Biomedicinsk Laboratorium</v>
      </c>
      <c r="G1191" t="str">
        <f>'Oversigt anlægsaktiv'!G1191</f>
        <v>Campusvej 55, 5230 Odense M</v>
      </c>
      <c r="H1191" t="str">
        <f>'Oversigt anlægsaktiv'!H1191</f>
        <v>45,1</v>
      </c>
      <c r="I1191" t="str">
        <f>'Oversigt anlægsaktiv'!I1191</f>
        <v>techniplast</v>
      </c>
      <c r="J1191" t="str">
        <f>'Oversigt anlægsaktiv'!J1191</f>
        <v>Mulitiflow</v>
      </c>
      <c r="K1191" t="str">
        <f>'Oversigt anlægsaktiv'!K1191</f>
        <v>-</v>
      </c>
      <c r="L1191" s="312">
        <f>'Oversigt anlægsaktiv'!L1191</f>
        <v>45261</v>
      </c>
      <c r="M1191" s="56">
        <f>'Oversigt anlægsaktiv'!M1191</f>
        <v>983702.57</v>
      </c>
      <c r="N1191" s="56">
        <f>'Oversigt anlægsaktiv'!N1191</f>
        <v>754171.99</v>
      </c>
      <c r="O1191" s="322" t="str">
        <f t="shared" si="54"/>
        <v>55064</v>
      </c>
      <c r="P1191" s="322">
        <f t="shared" si="55"/>
        <v>0</v>
      </c>
      <c r="Q1191" s="337" t="str">
        <f t="shared" si="56"/>
        <v>10</v>
      </c>
    </row>
    <row r="1192" spans="1:17" x14ac:dyDescent="0.35">
      <c r="A1192" s="320" t="str">
        <f>'Oversigt anlægsaktiv'!A1192</f>
        <v>55065</v>
      </c>
      <c r="B1192" t="str">
        <f>'Oversigt anlægsaktiv'!B1192</f>
        <v>Ventilatonsanlæg til mus og rottekasser - anlæg 6</v>
      </c>
      <c r="C1192" t="str">
        <f>'Oversigt anlægsaktiv'!C1192</f>
        <v>-</v>
      </c>
      <c r="D1192" t="str">
        <f>'Oversigt anlægsaktiv'!D1192</f>
        <v>Jesper Stæhr</v>
      </c>
      <c r="E1192" t="str">
        <f>'Oversigt anlægsaktiv'!E1192</f>
        <v>10 ÅR</v>
      </c>
      <c r="F1192" t="str">
        <f>'Oversigt anlægsaktiv'!F1192</f>
        <v>19500 Biomedicinsk Laboratorium</v>
      </c>
      <c r="G1192" t="str">
        <f>'Oversigt anlægsaktiv'!G1192</f>
        <v>Campusvej 55, 5230 Odense M</v>
      </c>
      <c r="H1192" t="str">
        <f>'Oversigt anlægsaktiv'!H1192</f>
        <v>45,1</v>
      </c>
      <c r="I1192" t="str">
        <f>'Oversigt anlægsaktiv'!I1192</f>
        <v>techniplast</v>
      </c>
      <c r="J1192" t="str">
        <f>'Oversigt anlægsaktiv'!J1192</f>
        <v>Mulitiflow</v>
      </c>
      <c r="K1192" t="str">
        <f>'Oversigt anlægsaktiv'!K1192</f>
        <v>-</v>
      </c>
      <c r="L1192" s="312">
        <f>'Oversigt anlægsaktiv'!L1192</f>
        <v>45261</v>
      </c>
      <c r="M1192" s="56">
        <f>'Oversigt anlægsaktiv'!M1192</f>
        <v>983702.57</v>
      </c>
      <c r="N1192" s="56">
        <f>'Oversigt anlægsaktiv'!N1192</f>
        <v>754171.99</v>
      </c>
      <c r="O1192" s="322" t="str">
        <f t="shared" si="54"/>
        <v>55065</v>
      </c>
      <c r="P1192" s="322">
        <f t="shared" si="55"/>
        <v>0</v>
      </c>
      <c r="Q1192" s="337" t="str">
        <f t="shared" si="56"/>
        <v>10</v>
      </c>
    </row>
    <row r="1193" spans="1:17" x14ac:dyDescent="0.35">
      <c r="A1193" s="320" t="str">
        <f>'Oversigt anlægsaktiv'!A1193</f>
        <v>55066</v>
      </c>
      <c r="B1193" t="str">
        <f>'Oversigt anlægsaktiv'!B1193</f>
        <v>Ventilatonsanlæg til mus og rottekasser - anlæg 7</v>
      </c>
      <c r="C1193" t="str">
        <f>'Oversigt anlægsaktiv'!C1193</f>
        <v>-</v>
      </c>
      <c r="D1193" t="str">
        <f>'Oversigt anlægsaktiv'!D1193</f>
        <v>Jesper Stæhr</v>
      </c>
      <c r="E1193" t="str">
        <f>'Oversigt anlægsaktiv'!E1193</f>
        <v>10 ÅR</v>
      </c>
      <c r="F1193" t="str">
        <f>'Oversigt anlægsaktiv'!F1193</f>
        <v>19500 Biomedicinsk Laboratorium</v>
      </c>
      <c r="G1193" t="str">
        <f>'Oversigt anlægsaktiv'!G1193</f>
        <v>Campusvej 55, 5230 Odense M</v>
      </c>
      <c r="H1193" t="str">
        <f>'Oversigt anlægsaktiv'!H1193</f>
        <v>45,1</v>
      </c>
      <c r="I1193" t="str">
        <f>'Oversigt anlægsaktiv'!I1193</f>
        <v>techniplast</v>
      </c>
      <c r="J1193" t="str">
        <f>'Oversigt anlægsaktiv'!J1193</f>
        <v>Mulitiflow</v>
      </c>
      <c r="K1193" t="str">
        <f>'Oversigt anlægsaktiv'!K1193</f>
        <v>-</v>
      </c>
      <c r="L1193" s="312">
        <f>'Oversigt anlægsaktiv'!L1193</f>
        <v>45261</v>
      </c>
      <c r="M1193" s="56">
        <f>'Oversigt anlægsaktiv'!M1193</f>
        <v>983702.57</v>
      </c>
      <c r="N1193" s="56">
        <f>'Oversigt anlægsaktiv'!N1193</f>
        <v>754171.99</v>
      </c>
      <c r="O1193" s="322" t="str">
        <f t="shared" si="54"/>
        <v>55066</v>
      </c>
      <c r="P1193" s="322">
        <f t="shared" si="55"/>
        <v>0</v>
      </c>
      <c r="Q1193" s="337" t="str">
        <f t="shared" si="56"/>
        <v>10</v>
      </c>
    </row>
    <row r="1194" spans="1:17" x14ac:dyDescent="0.35">
      <c r="A1194" s="320" t="str">
        <f>'Oversigt anlægsaktiv'!A1194</f>
        <v>55067</v>
      </c>
      <c r="B1194" t="str">
        <f>'Oversigt anlægsaktiv'!B1194</f>
        <v>Rheometer</v>
      </c>
      <c r="C1194" t="str">
        <f>'Oversigt anlægsaktiv'!C1194</f>
        <v>3474204</v>
      </c>
      <c r="D1194" t="str">
        <f>'Oversigt anlægsaktiv'!D1194</f>
        <v>Mathias Porsmose Clausen</v>
      </c>
      <c r="E1194" t="str">
        <f>'Oversigt anlægsaktiv'!E1194</f>
        <v>10 ÅR</v>
      </c>
      <c r="F1194" t="str">
        <f>'Oversigt anlægsaktiv'!F1194</f>
        <v>42003 SDU Biotechnology</v>
      </c>
      <c r="G1194" t="str">
        <f>'Oversigt anlægsaktiv'!G1194</f>
        <v>Campusvej 55, 5230 Odense M</v>
      </c>
      <c r="H1194" t="str">
        <f>'Oversigt anlægsaktiv'!H1194</f>
        <v>Ø31-600a-1</v>
      </c>
      <c r="I1194" t="str">
        <f>'Oversigt anlægsaktiv'!I1194</f>
        <v>TA Instruments</v>
      </c>
      <c r="J1194" t="str">
        <f>'Oversigt anlægsaktiv'!J1194</f>
        <v>DHR-20</v>
      </c>
      <c r="K1194" t="str">
        <f>'Oversigt anlægsaktiv'!K1194</f>
        <v>5343-0226</v>
      </c>
      <c r="L1194" s="312">
        <f>'Oversigt anlægsaktiv'!L1194</f>
        <v>44272</v>
      </c>
      <c r="M1194" s="56">
        <f>'Oversigt anlægsaktiv'!M1194</f>
        <v>249771</v>
      </c>
      <c r="N1194" s="56">
        <f>'Oversigt anlægsaktiv'!N1194</f>
        <v>122804</v>
      </c>
      <c r="O1194" s="322" t="str">
        <f t="shared" si="54"/>
        <v>55067</v>
      </c>
      <c r="P1194" s="322">
        <f t="shared" si="55"/>
        <v>1</v>
      </c>
      <c r="Q1194" s="337" t="str">
        <f t="shared" si="56"/>
        <v>10</v>
      </c>
    </row>
    <row r="1195" spans="1:17" x14ac:dyDescent="0.35">
      <c r="A1195" s="320" t="str">
        <f>'Oversigt anlægsaktiv'!A1195</f>
        <v>55069</v>
      </c>
      <c r="B1195" t="str">
        <f>'Oversigt anlægsaktiv'!B1195</f>
        <v>Indretning af køle-fryse rum til HADAL og biologi  V21og V22</v>
      </c>
      <c r="C1195" t="str">
        <f>'Oversigt anlægsaktiv'!C1195</f>
        <v>-</v>
      </c>
      <c r="D1195" t="str">
        <f>'Oversigt anlægsaktiv'!D1195</f>
        <v>Thomas Kromann Jacobsen</v>
      </c>
      <c r="E1195" t="str">
        <f>'Oversigt anlægsaktiv'!E1195</f>
        <v>10 ÅR</v>
      </c>
      <c r="F1195" t="str">
        <f>'Oversigt anlægsaktiv'!F1195</f>
        <v>90400 Teknisk Service</v>
      </c>
      <c r="G1195" t="str">
        <f>'Oversigt anlægsaktiv'!G1195</f>
        <v>Campusvej 55, 5230 Odense M</v>
      </c>
      <c r="H1195" t="str">
        <f>'Oversigt anlægsaktiv'!H1195</f>
        <v>V21-V22</v>
      </c>
      <c r="I1195" t="str">
        <f>'Oversigt anlægsaktiv'!I1195</f>
        <v>-</v>
      </c>
      <c r="J1195" t="str">
        <f>'Oversigt anlægsaktiv'!J1195</f>
        <v>-</v>
      </c>
      <c r="K1195" t="str">
        <f>'Oversigt anlægsaktiv'!K1195</f>
        <v>-</v>
      </c>
      <c r="L1195" s="312">
        <f>'Oversigt anlægsaktiv'!L1195</f>
        <v>44531</v>
      </c>
      <c r="M1195" s="56">
        <f>'Oversigt anlægsaktiv'!M1195</f>
        <v>525555.96</v>
      </c>
      <c r="N1195" s="56">
        <f>'Oversigt anlægsaktiv'!N1195</f>
        <v>297815.11</v>
      </c>
      <c r="O1195" s="322" t="str">
        <f t="shared" si="54"/>
        <v>55069</v>
      </c>
      <c r="P1195" s="322">
        <f t="shared" si="55"/>
        <v>0</v>
      </c>
      <c r="Q1195" s="337" t="str">
        <f t="shared" si="56"/>
        <v>10</v>
      </c>
    </row>
    <row r="1196" spans="1:17" x14ac:dyDescent="0.35">
      <c r="A1196" s="320" t="str">
        <f>'Oversigt anlægsaktiv'!A1196</f>
        <v>55070</v>
      </c>
      <c r="B1196" t="str">
        <f>'Oversigt anlægsaktiv'!B1196</f>
        <v>Stackable shaking incubator with LED lights</v>
      </c>
      <c r="C1196" t="str">
        <f>'Oversigt anlægsaktiv'!C1196</f>
        <v>3474402</v>
      </c>
      <c r="D1196" t="str">
        <f>'Oversigt anlægsaktiv'!D1196</f>
        <v>Michele Fabris</v>
      </c>
      <c r="E1196" t="str">
        <f>'Oversigt anlægsaktiv'!E1196</f>
        <v>10 ÅR</v>
      </c>
      <c r="F1196" t="str">
        <f>'Oversigt anlægsaktiv'!F1196</f>
        <v>42003 SDU Biotechnology</v>
      </c>
      <c r="G1196" t="str">
        <f>'Oversigt anlægsaktiv'!G1196</f>
        <v>Campusvej 55, 5230 Odense M</v>
      </c>
      <c r="H1196" t="str">
        <f>'Oversigt anlægsaktiv'!H1196</f>
        <v>Ø40-601A-0 (Pavilion)</v>
      </c>
      <c r="I1196" t="str">
        <f>'Oversigt anlægsaktiv'!I1196</f>
        <v>Eppendorf</v>
      </c>
      <c r="J1196" t="str">
        <f>'Oversigt anlægsaktiv'!J1196</f>
        <v>S44i</v>
      </c>
      <c r="K1196" t="str">
        <f>'Oversigt anlægsaktiv'!K1196</f>
        <v>s44iJR202836</v>
      </c>
      <c r="L1196" s="312">
        <f>'Oversigt anlægsaktiv'!L1196</f>
        <v>44447</v>
      </c>
      <c r="M1196" s="56">
        <f>'Oversigt anlægsaktiv'!M1196</f>
        <v>133311.9</v>
      </c>
      <c r="N1196" s="56">
        <f>'Oversigt anlægsaktiv'!N1196</f>
        <v>72210.66</v>
      </c>
      <c r="O1196" s="322" t="str">
        <f t="shared" si="54"/>
        <v>55070</v>
      </c>
      <c r="P1196" s="322">
        <f t="shared" si="55"/>
        <v>1</v>
      </c>
      <c r="Q1196" s="337" t="str">
        <f t="shared" si="56"/>
        <v>10</v>
      </c>
    </row>
    <row r="1197" spans="1:17" x14ac:dyDescent="0.35">
      <c r="A1197" s="320" t="str">
        <f>'Oversigt anlægsaktiv'!A1197</f>
        <v>55071</v>
      </c>
      <c r="B1197" t="str">
        <f>'Oversigt anlægsaktiv'!B1197</f>
        <v>U-HPLC system med Corona detektor</v>
      </c>
      <c r="C1197" t="str">
        <f>'Oversigt anlægsaktiv'!C1197</f>
        <v>3373314</v>
      </c>
      <c r="D1197" t="str">
        <f>'Oversigt anlægsaktiv'!D1197</f>
        <v>Stefan Vogel</v>
      </c>
      <c r="E1197" t="str">
        <f>'Oversigt anlægsaktiv'!E1197</f>
        <v>7 ÅR</v>
      </c>
      <c r="F1197" t="str">
        <f>'Oversigt anlægsaktiv'!F1197</f>
        <v>30503 Kemi og Farmaci</v>
      </c>
      <c r="G1197" t="str">
        <f>'Oversigt anlægsaktiv'!G1197</f>
        <v>Campusvej 55, 5230 Odense M</v>
      </c>
      <c r="H1197" t="str">
        <f>'Oversigt anlægsaktiv'!H1197</f>
        <v>Ø10-409-2</v>
      </c>
      <c r="I1197" t="str">
        <f>'Oversigt anlægsaktiv'!I1197</f>
        <v>Dionex</v>
      </c>
      <c r="J1197" t="str">
        <f>'Oversigt anlægsaktiv'!J1197</f>
        <v>Dionex ultimate 3000UHPLC</v>
      </c>
      <c r="K1197" t="str">
        <f>'Oversigt anlægsaktiv'!K1197</f>
        <v>8028873</v>
      </c>
      <c r="L1197" s="312">
        <f>'Oversigt anlægsaktiv'!L1197</f>
        <v>44544</v>
      </c>
      <c r="M1197" s="56">
        <f>'Oversigt anlægsaktiv'!M1197</f>
        <v>214516.47</v>
      </c>
      <c r="N1197" s="56">
        <f>'Oversigt anlægsaktiv'!N1197</f>
        <v>81720.51999999999</v>
      </c>
      <c r="O1197" s="322" t="str">
        <f t="shared" si="54"/>
        <v>55071</v>
      </c>
      <c r="P1197" s="322">
        <f t="shared" si="55"/>
        <v>1</v>
      </c>
      <c r="Q1197" s="337" t="str">
        <f t="shared" si="56"/>
        <v>7</v>
      </c>
    </row>
    <row r="1198" spans="1:17" x14ac:dyDescent="0.35">
      <c r="A1198" s="320" t="str">
        <f>'Oversigt anlægsaktiv'!A1198</f>
        <v>55072</v>
      </c>
      <c r="B1198" t="str">
        <f>'Oversigt anlægsaktiv'!B1198</f>
        <v>Laptop</v>
      </c>
      <c r="C1198" t="str">
        <f>'Oversigt anlægsaktiv'!C1198</f>
        <v>3373533</v>
      </c>
      <c r="D1198" t="str">
        <f>'Oversigt anlægsaktiv'!D1198</f>
        <v>Martin Snoager Sloth</v>
      </c>
      <c r="E1198" t="str">
        <f>'Oversigt anlægsaktiv'!E1198</f>
        <v>5 ÅR</v>
      </c>
      <c r="F1198" t="str">
        <f>'Oversigt anlægsaktiv'!F1198</f>
        <v>30500 Institut for Fysik, Kemi og Farmaci</v>
      </c>
      <c r="G1198" t="str">
        <f>'Oversigt anlægsaktiv'!G1198</f>
        <v>Campusvej 55, 5230 Odense M</v>
      </c>
      <c r="H1198" t="str">
        <f>'Oversigt anlægsaktiv'!H1198</f>
        <v>Ø17-602b-1</v>
      </c>
      <c r="I1198" t="str">
        <f>'Oversigt anlægsaktiv'!I1198</f>
        <v>MAC</v>
      </c>
      <c r="J1198" t="str">
        <f>'Oversigt anlægsaktiv'!J1198</f>
        <v>-</v>
      </c>
      <c r="K1198" t="str">
        <f>'Oversigt anlægsaktiv'!K1198</f>
        <v>F5KGC09ZK7GF</v>
      </c>
      <c r="L1198" s="312">
        <f>'Oversigt anlægsaktiv'!L1198</f>
        <v>44470</v>
      </c>
      <c r="M1198" s="56">
        <f>'Oversigt anlægsaktiv'!M1198</f>
        <v>101480</v>
      </c>
      <c r="N1198" s="56">
        <f>'Oversigt anlægsaktiv'!N1198</f>
        <v>10148.06</v>
      </c>
      <c r="O1198" s="322" t="str">
        <f t="shared" si="54"/>
        <v>55072</v>
      </c>
      <c r="P1198" s="322">
        <f t="shared" si="55"/>
        <v>1</v>
      </c>
      <c r="Q1198" s="337" t="str">
        <f t="shared" si="56"/>
        <v>5</v>
      </c>
    </row>
    <row r="1199" spans="1:17" x14ac:dyDescent="0.35">
      <c r="A1199" s="320" t="str">
        <f>'Oversigt anlægsaktiv'!A1199</f>
        <v>55073</v>
      </c>
      <c r="B1199" t="str">
        <f>'Oversigt anlægsaktiv'!B1199</f>
        <v>Laptop</v>
      </c>
      <c r="C1199" t="str">
        <f>'Oversigt anlægsaktiv'!C1199</f>
        <v>3373533</v>
      </c>
      <c r="D1199" t="str">
        <f>'Oversigt anlægsaktiv'!D1199</f>
        <v>Martin Snoager Sloth</v>
      </c>
      <c r="E1199" t="str">
        <f>'Oversigt anlægsaktiv'!E1199</f>
        <v>5 ÅR</v>
      </c>
      <c r="F1199" t="str">
        <f>'Oversigt anlægsaktiv'!F1199</f>
        <v>30500 Institut for Fysik, Kemi og Farmaci</v>
      </c>
      <c r="G1199" t="str">
        <f>'Oversigt anlægsaktiv'!G1199</f>
        <v>Campusvej 55, 5230 Odense M</v>
      </c>
      <c r="H1199" t="str">
        <f>'Oversigt anlægsaktiv'!H1199</f>
        <v>Ø17-602b-1</v>
      </c>
      <c r="I1199" t="str">
        <f>'Oversigt anlægsaktiv'!I1199</f>
        <v>MAC</v>
      </c>
      <c r="J1199" t="str">
        <f>'Oversigt anlægsaktiv'!J1199</f>
        <v>-</v>
      </c>
      <c r="K1199" t="str">
        <f>'Oversigt anlægsaktiv'!K1199</f>
        <v>F5KGC09YK7GF</v>
      </c>
      <c r="L1199" s="312">
        <f>'Oversigt anlægsaktiv'!L1199</f>
        <v>44470</v>
      </c>
      <c r="M1199" s="56">
        <f>'Oversigt anlægsaktiv'!M1199</f>
        <v>101480</v>
      </c>
      <c r="N1199" s="56">
        <f>'Oversigt anlægsaktiv'!N1199</f>
        <v>10148.06</v>
      </c>
      <c r="O1199" s="322" t="str">
        <f t="shared" si="54"/>
        <v>55073</v>
      </c>
      <c r="P1199" s="322">
        <f t="shared" si="55"/>
        <v>1</v>
      </c>
      <c r="Q1199" s="337" t="str">
        <f t="shared" si="56"/>
        <v>5</v>
      </c>
    </row>
    <row r="1200" spans="1:17" x14ac:dyDescent="0.35">
      <c r="A1200" s="320" t="str">
        <f>'Oversigt anlægsaktiv'!A1200</f>
        <v>55074</v>
      </c>
      <c r="B1200" t="str">
        <f>'Oversigt anlægsaktiv'!B1200</f>
        <v>Lab til undervisning af produktion i medievidenskab</v>
      </c>
      <c r="C1200" t="str">
        <f>'Oversigt anlægsaktiv'!C1200</f>
        <v>-</v>
      </c>
      <c r="D1200" t="str">
        <f>'Oversigt anlægsaktiv'!D1200</f>
        <v>David Binzer</v>
      </c>
      <c r="E1200" t="str">
        <f>'Oversigt anlægsaktiv'!E1200</f>
        <v>4 ÅR</v>
      </c>
      <c r="F1200" t="str">
        <f>'Oversigt anlægsaktiv'!F1200</f>
        <v>64100 Institut for Design, Medier og Uddannelsesvidenskab</v>
      </c>
      <c r="G1200" t="str">
        <f>'Oversigt anlægsaktiv'!G1200</f>
        <v>Campusvej 55, 5230 Odense M</v>
      </c>
      <c r="H1200" t="str">
        <f>'Oversigt anlægsaktiv'!H1200</f>
        <v>-</v>
      </c>
      <c r="I1200" t="str">
        <f>'Oversigt anlægsaktiv'!I1200</f>
        <v>Flere</v>
      </c>
      <c r="J1200" t="str">
        <f>'Oversigt anlægsaktiv'!J1200</f>
        <v>Flere enheder</v>
      </c>
      <c r="K1200" t="str">
        <f>'Oversigt anlægsaktiv'!K1200</f>
        <v>Flere</v>
      </c>
      <c r="L1200" s="312">
        <f>'Oversigt anlægsaktiv'!L1200</f>
        <v>44440</v>
      </c>
      <c r="M1200" s="56">
        <f>'Oversigt anlægsaktiv'!M1200</f>
        <v>190601</v>
      </c>
      <c r="N1200" s="56">
        <f>'Oversigt anlægsaktiv'!N1200</f>
        <v>0</v>
      </c>
      <c r="O1200" s="322" t="str">
        <f t="shared" si="54"/>
        <v>55074</v>
      </c>
      <c r="P1200" s="322">
        <f t="shared" si="55"/>
        <v>0</v>
      </c>
      <c r="Q1200" s="337" t="str">
        <f t="shared" si="56"/>
        <v>4</v>
      </c>
    </row>
    <row r="1201" spans="1:17" x14ac:dyDescent="0.35">
      <c r="A1201" s="320" t="str">
        <f>'Oversigt anlægsaktiv'!A1201</f>
        <v>55075</v>
      </c>
      <c r="B1201" t="str">
        <f>'Oversigt anlægsaktiv'!B1201</f>
        <v>Måleudstyr til analysering af form og størrelse af partikler</v>
      </c>
      <c r="C1201" t="str">
        <f>'Oversigt anlægsaktiv'!C1201</f>
        <v>2454427</v>
      </c>
      <c r="D1201" t="str">
        <f>'Oversigt anlægsaktiv'!D1201</f>
        <v>Baris Burak Kanbur</v>
      </c>
      <c r="E1201" t="str">
        <f>'Oversigt anlægsaktiv'!E1201</f>
        <v>10 ÅR</v>
      </c>
      <c r="F1201" t="str">
        <f>'Oversigt anlægsaktiv'!F1201</f>
        <v>45004 SDU Mechanical Engineering</v>
      </c>
      <c r="G1201" t="str">
        <f>'Oversigt anlægsaktiv'!G1201</f>
        <v>Campusvej 55, 5230 Odense M</v>
      </c>
      <c r="H1201" t="str">
        <f>'Oversigt anlægsaktiv'!H1201</f>
        <v>Ø26-600-1</v>
      </c>
      <c r="I1201" t="str">
        <f>'Oversigt anlægsaktiv'!I1201</f>
        <v>Pyrooptic Aps</v>
      </c>
      <c r="J1201" t="str">
        <f>'Oversigt anlægsaktiv'!J1201</f>
        <v>LED-PSV1000</v>
      </c>
      <c r="K1201" t="str">
        <f>'Oversigt anlægsaktiv'!K1201</f>
        <v>-</v>
      </c>
      <c r="L1201" s="312">
        <f>'Oversigt anlægsaktiv'!L1201</f>
        <v>44459</v>
      </c>
      <c r="M1201" s="56">
        <f>'Oversigt anlægsaktiv'!M1201</f>
        <v>133400</v>
      </c>
      <c r="N1201" s="56">
        <f>'Oversigt anlægsaktiv'!N1201</f>
        <v>72258.28</v>
      </c>
      <c r="O1201" s="322" t="str">
        <f t="shared" si="54"/>
        <v>55075</v>
      </c>
      <c r="P1201" s="322">
        <f t="shared" si="55"/>
        <v>1</v>
      </c>
      <c r="Q1201" s="337" t="str">
        <f t="shared" si="56"/>
        <v>10</v>
      </c>
    </row>
    <row r="1202" spans="1:17" x14ac:dyDescent="0.35">
      <c r="A1202" s="320" t="str">
        <f>'Oversigt anlægsaktiv'!A1202</f>
        <v>55076</v>
      </c>
      <c r="B1202" t="str">
        <f>'Oversigt anlægsaktiv'!B1202</f>
        <v>CTD</v>
      </c>
      <c r="C1202" t="str">
        <f>'Oversigt anlægsaktiv'!C1202</f>
        <v>2323596</v>
      </c>
      <c r="D1202" t="str">
        <f>'Oversigt anlægsaktiv'!D1202</f>
        <v>Anni Glud</v>
      </c>
      <c r="E1202" t="str">
        <f>'Oversigt anlægsaktiv'!E1202</f>
        <v>5 ÅR</v>
      </c>
      <c r="F1202" t="str">
        <f>'Oversigt anlægsaktiv'!F1202</f>
        <v>30602 Nordcee</v>
      </c>
      <c r="G1202" t="str">
        <f>'Oversigt anlægsaktiv'!G1202</f>
        <v>Campusvej 55, 5230 Odense M</v>
      </c>
      <c r="H1202" t="str">
        <f>'Oversigt anlægsaktiv'!H1202</f>
        <v>V-10-507-0</v>
      </c>
      <c r="I1202" t="str">
        <f>'Oversigt anlægsaktiv'!I1202</f>
        <v>Sea-bird</v>
      </c>
      <c r="J1202" t="str">
        <f>'Oversigt anlægsaktiv'!J1202</f>
        <v>Seacat version 2 profiler</v>
      </c>
      <c r="K1202" t="str">
        <f>'Oversigt anlægsaktiv'!K1202</f>
        <v>19P.392021S</v>
      </c>
      <c r="L1202" s="312">
        <f>'Oversigt anlægsaktiv'!L1202</f>
        <v>44378</v>
      </c>
      <c r="M1202" s="56">
        <f>'Oversigt anlægsaktiv'!M1202</f>
        <v>208197.24</v>
      </c>
      <c r="N1202" s="56">
        <f>'Oversigt anlægsaktiv'!N1202</f>
        <v>10409.949999999981</v>
      </c>
      <c r="O1202" s="322" t="str">
        <f t="shared" si="54"/>
        <v>55076</v>
      </c>
      <c r="P1202" s="322">
        <f t="shared" si="55"/>
        <v>1</v>
      </c>
      <c r="Q1202" s="337" t="str">
        <f t="shared" si="56"/>
        <v>5</v>
      </c>
    </row>
    <row r="1203" spans="1:17" x14ac:dyDescent="0.35">
      <c r="A1203" s="320" t="str">
        <f>'Oversigt anlægsaktiv'!A1203</f>
        <v>55077</v>
      </c>
      <c r="B1203" t="str">
        <f>'Oversigt anlægsaktiv'!B1203</f>
        <v>Confocal Raman Microscope</v>
      </c>
      <c r="C1203" t="str">
        <f>'Oversigt anlægsaktiv'!C1203</f>
        <v>flere</v>
      </c>
      <c r="D1203" t="str">
        <f>'Oversigt anlægsaktiv'!D1203</f>
        <v>Jacek Fiutowski</v>
      </c>
      <c r="E1203" t="str">
        <f>'Oversigt anlægsaktiv'!E1203</f>
        <v>10 ÅR</v>
      </c>
      <c r="F1203" t="str">
        <f>'Oversigt anlægsaktiv'!F1203</f>
        <v>44002 SDU NanoSyd</v>
      </c>
      <c r="G1203" t="str">
        <f>'Oversigt anlægsaktiv'!G1203</f>
        <v>Alsion 2, 6400 Sønderborg</v>
      </c>
      <c r="H1203" t="str">
        <f>'Oversigt anlægsaktiv'!H1203</f>
        <v>B2-01 Imaging Lab</v>
      </c>
      <c r="I1203" t="str">
        <f>'Oversigt anlægsaktiv'!I1203</f>
        <v>Witec Focus Innovation</v>
      </c>
      <c r="J1203" t="str">
        <f>'Oversigt anlægsaktiv'!J1203</f>
        <v>Alpha 300R</v>
      </c>
      <c r="K1203" t="str">
        <f>'Oversigt anlægsaktiv'!K1203</f>
        <v>100-1200-2028</v>
      </c>
      <c r="L1203" s="312">
        <f>'Oversigt anlægsaktiv'!L1203</f>
        <v>44501</v>
      </c>
      <c r="M1203" s="56">
        <f>'Oversigt anlægsaktiv'!M1203</f>
        <v>2579115.9300000002</v>
      </c>
      <c r="N1203" s="56">
        <f>'Oversigt anlægsaktiv'!N1203</f>
        <v>1440006.45</v>
      </c>
      <c r="O1203" s="322" t="str">
        <f t="shared" si="54"/>
        <v>55077</v>
      </c>
      <c r="P1203" s="322">
        <f t="shared" si="55"/>
        <v>1</v>
      </c>
      <c r="Q1203" s="337" t="str">
        <f t="shared" si="56"/>
        <v>10</v>
      </c>
    </row>
    <row r="1204" spans="1:17" x14ac:dyDescent="0.35">
      <c r="A1204" s="320" t="str">
        <f>'Oversigt anlægsaktiv'!A1204</f>
        <v>55078</v>
      </c>
      <c r="B1204" t="str">
        <f>'Oversigt anlægsaktiv'!B1204</f>
        <v>Differential Scanning Calorimeters.</v>
      </c>
      <c r="C1204" t="str">
        <f>'Oversigt anlægsaktiv'!C1204</f>
        <v>2474961</v>
      </c>
      <c r="D1204" t="str">
        <f>'Oversigt anlægsaktiv'!D1204</f>
        <v>Thomas Ebel</v>
      </c>
      <c r="E1204" t="str">
        <f>'Oversigt anlægsaktiv'!E1204</f>
        <v>7 ÅR</v>
      </c>
      <c r="F1204" t="str">
        <f>'Oversigt anlægsaktiv'!F1204</f>
        <v>45003 SDU Center for Industriel Elektronik (CIE)</v>
      </c>
      <c r="G1204" t="str">
        <f>'Oversigt anlægsaktiv'!G1204</f>
        <v>Alsion 2, 6400 Sønderborg</v>
      </c>
      <c r="H1204" t="str">
        <f>'Oversigt anlægsaktiv'!H1204</f>
        <v>CIE 4-04</v>
      </c>
      <c r="I1204" t="str">
        <f>'Oversigt anlægsaktiv'!I1204</f>
        <v>TA Instruments</v>
      </c>
      <c r="J1204" t="str">
        <f>'Oversigt anlægsaktiv'!J1204</f>
        <v>DSC 25</v>
      </c>
      <c r="K1204" t="str">
        <f>'Oversigt anlægsaktiv'!K1204</f>
        <v>DCS-01927</v>
      </c>
      <c r="L1204" s="312">
        <f>'Oversigt anlægsaktiv'!L1204</f>
        <v>44593</v>
      </c>
      <c r="M1204" s="56">
        <f>'Oversigt anlægsaktiv'!M1204</f>
        <v>186476</v>
      </c>
      <c r="N1204" s="56">
        <f>'Oversigt anlægsaktiv'!N1204</f>
        <v>75478.42</v>
      </c>
      <c r="O1204" s="322" t="str">
        <f t="shared" si="54"/>
        <v>55078</v>
      </c>
      <c r="P1204" s="322">
        <f t="shared" si="55"/>
        <v>1</v>
      </c>
      <c r="Q1204" s="337" t="str">
        <f t="shared" si="56"/>
        <v>7</v>
      </c>
    </row>
    <row r="1205" spans="1:17" x14ac:dyDescent="0.35">
      <c r="A1205" s="320" t="str">
        <f>'Oversigt anlægsaktiv'!A1205</f>
        <v>55081</v>
      </c>
      <c r="B1205" t="str">
        <f>'Oversigt anlægsaktiv'!B1205</f>
        <v>Hako Citymaster 1650 suge-fejemaskine</v>
      </c>
      <c r="C1205" t="str">
        <f>'Oversigt anlægsaktiv'!C1205</f>
        <v>-</v>
      </c>
      <c r="D1205" t="str">
        <f>'Oversigt anlægsaktiv'!D1205</f>
        <v>Henrik Toft</v>
      </c>
      <c r="E1205" t="str">
        <f>'Oversigt anlægsaktiv'!E1205</f>
        <v>7 ÅR</v>
      </c>
      <c r="F1205" t="str">
        <f>'Oversigt anlægsaktiv'!F1205</f>
        <v>90400 Teknisk Service</v>
      </c>
      <c r="G1205" t="str">
        <f>'Oversigt anlægsaktiv'!G1205</f>
        <v>Campusvej 55, 5230 Odense M</v>
      </c>
      <c r="H1205" t="str">
        <f>'Oversigt anlægsaktiv'!H1205</f>
        <v>Gartner - udendørsareal</v>
      </c>
      <c r="I1205" t="str">
        <f>'Oversigt anlægsaktiv'!I1205</f>
        <v>HAKO</v>
      </c>
      <c r="J1205" t="str">
        <f>'Oversigt anlægsaktiv'!J1205</f>
        <v>99149115</v>
      </c>
      <c r="K1205" t="str">
        <f>'Oversigt anlægsaktiv'!K1205</f>
        <v>-</v>
      </c>
      <c r="L1205" s="312">
        <f>'Oversigt anlægsaktiv'!L1205</f>
        <v>44531</v>
      </c>
      <c r="M1205" s="56">
        <f>'Oversigt anlægsaktiv'!M1205</f>
        <v>724480</v>
      </c>
      <c r="N1205" s="56">
        <f>'Oversigt anlægsaktiv'!N1205</f>
        <v>275992.42</v>
      </c>
      <c r="O1205" s="322" t="str">
        <f t="shared" si="54"/>
        <v>55081</v>
      </c>
      <c r="P1205" s="322">
        <f t="shared" si="55"/>
        <v>0</v>
      </c>
      <c r="Q1205" s="337" t="str">
        <f t="shared" si="56"/>
        <v>7</v>
      </c>
    </row>
    <row r="1206" spans="1:17" x14ac:dyDescent="0.35">
      <c r="A1206" s="320" t="str">
        <f>'Oversigt anlægsaktiv'!A1206</f>
        <v>55082</v>
      </c>
      <c r="B1206" t="str">
        <f>'Oversigt anlægsaktiv'!B1206</f>
        <v>Steriomikroskop</v>
      </c>
      <c r="C1206" t="str">
        <f>'Oversigt anlægsaktiv'!C1206</f>
        <v>-</v>
      </c>
      <c r="D1206" t="str">
        <f>'Oversigt anlægsaktiv'!D1206</f>
        <v>Iris Adam</v>
      </c>
      <c r="E1206" t="str">
        <f>'Oversigt anlægsaktiv'!E1206</f>
        <v>7 ÅR</v>
      </c>
      <c r="F1206" t="str">
        <f>'Oversigt anlægsaktiv'!F1206</f>
        <v>30607 Lyd og Adfærd</v>
      </c>
      <c r="G1206" t="str">
        <f>'Oversigt anlægsaktiv'!G1206</f>
        <v>Campusvej 55, 5230 Odense M</v>
      </c>
      <c r="H1206" t="str">
        <f>'Oversigt anlægsaktiv'!H1206</f>
        <v>V9-503a-2</v>
      </c>
      <c r="I1206" t="str">
        <f>'Oversigt anlægsaktiv'!I1206</f>
        <v>Leica</v>
      </c>
      <c r="J1206" t="str">
        <f>'Oversigt anlægsaktiv'!J1206</f>
        <v>Leica M205 C steriomikros</v>
      </c>
      <c r="K1206" t="str">
        <f>'Oversigt anlægsaktiv'!K1206</f>
        <v>10450036</v>
      </c>
      <c r="L1206" s="312">
        <f>'Oversigt anlægsaktiv'!L1206</f>
        <v>44531</v>
      </c>
      <c r="M1206" s="56">
        <f>'Oversigt anlægsaktiv'!M1206</f>
        <v>196815.98</v>
      </c>
      <c r="N1206" s="56">
        <f>'Oversigt anlægsaktiv'!N1206</f>
        <v>74977.5</v>
      </c>
      <c r="O1206" s="322" t="str">
        <f t="shared" si="54"/>
        <v>55082</v>
      </c>
      <c r="P1206" s="322">
        <f t="shared" si="55"/>
        <v>0</v>
      </c>
      <c r="Q1206" s="337" t="str">
        <f t="shared" si="56"/>
        <v>7</v>
      </c>
    </row>
    <row r="1207" spans="1:17" x14ac:dyDescent="0.35">
      <c r="A1207" s="320" t="str">
        <f>'Oversigt anlægsaktiv'!A1207</f>
        <v>55084</v>
      </c>
      <c r="B1207" t="str">
        <f>'Oversigt anlægsaktiv'!B1207</f>
        <v>Magnetic Measuring system</v>
      </c>
      <c r="C1207" t="str">
        <f>'Oversigt anlægsaktiv'!C1207</f>
        <v>2474961</v>
      </c>
      <c r="D1207" t="str">
        <f>'Oversigt anlægsaktiv'!D1207</f>
        <v>Ramkrishan Maheshwari</v>
      </c>
      <c r="E1207" t="str">
        <f>'Oversigt anlægsaktiv'!E1207</f>
        <v>10 ÅR</v>
      </c>
      <c r="F1207" t="str">
        <f>'Oversigt anlægsaktiv'!F1207</f>
        <v>45003 SDU Center for Industriel Elektronik (CIE)</v>
      </c>
      <c r="G1207" t="str">
        <f>'Oversigt anlægsaktiv'!G1207</f>
        <v>Alsion 2, 6400 Sønderborg</v>
      </c>
      <c r="H1207" t="str">
        <f>'Oversigt anlægsaktiv'!H1207</f>
        <v>CIE 1-01</v>
      </c>
      <c r="I1207" t="str">
        <f>'Oversigt anlægsaktiv'!I1207</f>
        <v>Brockhaus Measurments</v>
      </c>
      <c r="J1207" t="str">
        <f>'Oversigt anlægsaktiv'!J1207</f>
        <v>MPG200D</v>
      </c>
      <c r="K1207" t="str">
        <f>'Oversigt anlægsaktiv'!K1207</f>
        <v>BM2213136910</v>
      </c>
      <c r="L1207" s="312">
        <f>'Oversigt anlægsaktiv'!L1207</f>
        <v>44713</v>
      </c>
      <c r="M1207" s="56">
        <f>'Oversigt anlægsaktiv'!M1207</f>
        <v>935593.35</v>
      </c>
      <c r="N1207" s="56">
        <f>'Oversigt anlægsaktiv'!N1207</f>
        <v>576949.26</v>
      </c>
      <c r="O1207" s="322" t="str">
        <f t="shared" si="54"/>
        <v>55084</v>
      </c>
      <c r="P1207" s="322">
        <f t="shared" si="55"/>
        <v>1</v>
      </c>
      <c r="Q1207" s="337" t="str">
        <f t="shared" si="56"/>
        <v>10</v>
      </c>
    </row>
    <row r="1208" spans="1:17" x14ac:dyDescent="0.35">
      <c r="A1208" s="320" t="str">
        <f>'Oversigt anlægsaktiv'!A1208</f>
        <v>55085</v>
      </c>
      <c r="B1208" t="str">
        <f>'Oversigt anlægsaktiv'!B1208</f>
        <v>Opvaskemaskine til kantinekøkken</v>
      </c>
      <c r="C1208" t="str">
        <f>'Oversigt anlægsaktiv'!C1208</f>
        <v>-</v>
      </c>
      <c r="D1208" t="str">
        <f>'Oversigt anlægsaktiv'!D1208</f>
        <v>Lars Tiedemann</v>
      </c>
      <c r="E1208" t="str">
        <f>'Oversigt anlægsaktiv'!E1208</f>
        <v>7 ÅR</v>
      </c>
      <c r="F1208" t="str">
        <f>'Oversigt anlægsaktiv'!F1208</f>
        <v>90400 Teknisk Service</v>
      </c>
      <c r="G1208" t="str">
        <f>'Oversigt anlægsaktiv'!G1208</f>
        <v>Campusvej 55, 5230 Odense M</v>
      </c>
      <c r="H1208" t="str">
        <f>'Oversigt anlægsaktiv'!H1208</f>
        <v>Kantine 4 - køkken</v>
      </c>
      <c r="I1208" t="str">
        <f>'Oversigt anlægsaktiv'!I1208</f>
        <v>Granul Disk - Sverige</v>
      </c>
      <c r="J1208" t="str">
        <f>'Oversigt anlægsaktiv'!J1208</f>
        <v>48101615 (UNSPSC)</v>
      </c>
      <c r="K1208" t="str">
        <f>'Oversigt anlægsaktiv'!K1208</f>
        <v>73152101</v>
      </c>
      <c r="L1208" s="312">
        <f>'Oversigt anlægsaktiv'!L1208</f>
        <v>44531</v>
      </c>
      <c r="M1208" s="56">
        <f>'Oversigt anlægsaktiv'!M1208</f>
        <v>203892</v>
      </c>
      <c r="N1208" s="56">
        <f>'Oversigt anlægsaktiv'!N1208</f>
        <v>77673.100000000006</v>
      </c>
      <c r="O1208" s="322" t="str">
        <f t="shared" si="54"/>
        <v>55085</v>
      </c>
      <c r="P1208" s="322">
        <f t="shared" si="55"/>
        <v>0</v>
      </c>
      <c r="Q1208" s="337" t="str">
        <f t="shared" si="56"/>
        <v>7</v>
      </c>
    </row>
    <row r="1209" spans="1:17" x14ac:dyDescent="0.35">
      <c r="A1209" s="320" t="str">
        <f>'Oversigt anlægsaktiv'!A1209</f>
        <v>55086</v>
      </c>
      <c r="B1209" t="str">
        <f>'Oversigt anlægsaktiv'!B1209</f>
        <v>Indretning af kiropraktorsal</v>
      </c>
      <c r="C1209" t="str">
        <f>'Oversigt anlægsaktiv'!C1209</f>
        <v>-</v>
      </c>
      <c r="D1209" t="str">
        <f>'Oversigt anlægsaktiv'!D1209</f>
        <v>Thomas Kromann Jacobsen</v>
      </c>
      <c r="E1209" t="str">
        <f>'Oversigt anlægsaktiv'!E1209</f>
        <v>10 ÅR</v>
      </c>
      <c r="F1209" t="str">
        <f>'Oversigt anlægsaktiv'!F1209</f>
        <v>90400 Teknisk Service</v>
      </c>
      <c r="G1209" t="str">
        <f>'Oversigt anlægsaktiv'!G1209</f>
        <v>Campusvej 55, 5230 Odense M</v>
      </c>
      <c r="H1209" t="str">
        <f>'Oversigt anlægsaktiv'!H1209</f>
        <v>Bygning 34-2</v>
      </c>
      <c r="I1209" t="str">
        <f>'Oversigt anlægsaktiv'!I1209</f>
        <v>Flere</v>
      </c>
      <c r="J1209" t="str">
        <f>'Oversigt anlægsaktiv'!J1209</f>
        <v>-</v>
      </c>
      <c r="K1209" t="str">
        <f>'Oversigt anlægsaktiv'!K1209</f>
        <v>-</v>
      </c>
      <c r="L1209" s="312">
        <f>'Oversigt anlægsaktiv'!L1209</f>
        <v>44531</v>
      </c>
      <c r="M1209" s="56">
        <f>'Oversigt anlægsaktiv'!M1209</f>
        <v>1626954.21</v>
      </c>
      <c r="N1209" s="56">
        <f>'Oversigt anlægsaktiv'!N1209</f>
        <v>921940.75</v>
      </c>
      <c r="O1209" s="322" t="str">
        <f t="shared" si="54"/>
        <v>55086</v>
      </c>
      <c r="P1209" s="322">
        <f t="shared" si="55"/>
        <v>0</v>
      </c>
      <c r="Q1209" s="337" t="str">
        <f t="shared" si="56"/>
        <v>10</v>
      </c>
    </row>
    <row r="1210" spans="1:17" x14ac:dyDescent="0.35">
      <c r="A1210" s="320" t="str">
        <f>'Oversigt anlægsaktiv'!A1210</f>
        <v>55087</v>
      </c>
      <c r="B1210" t="str">
        <f>'Oversigt anlægsaktiv'!B1210</f>
        <v>VPN udstyr og router til Slagelse</v>
      </c>
      <c r="C1210" t="str">
        <f>'Oversigt anlægsaktiv'!C1210</f>
        <v>-</v>
      </c>
      <c r="D1210" t="str">
        <f>'Oversigt anlægsaktiv'!D1210</f>
        <v>Lars Jakobsen</v>
      </c>
      <c r="E1210" t="str">
        <f>'Oversigt anlægsaktiv'!E1210</f>
        <v>5 ÅR</v>
      </c>
      <c r="F1210" t="str">
        <f>'Oversigt anlægsaktiv'!F1210</f>
        <v>93003 Operations</v>
      </c>
      <c r="G1210" t="str">
        <f>'Oversigt anlægsaktiv'!G1210</f>
        <v>Campusvej 55, 5230 Odense M</v>
      </c>
      <c r="H1210" t="str">
        <f>'Oversigt anlægsaktiv'!H1210</f>
        <v>Netrum syd</v>
      </c>
      <c r="I1210" t="str">
        <f>'Oversigt anlægsaktiv'!I1210</f>
        <v>Cisco</v>
      </c>
      <c r="J1210" t="str">
        <f>'Oversigt anlægsaktiv'!J1210</f>
        <v>Adskillige</v>
      </c>
      <c r="K1210" t="str">
        <f>'Oversigt anlægsaktiv'!K1210</f>
        <v>Adskillige</v>
      </c>
      <c r="L1210" s="312">
        <f>'Oversigt anlægsaktiv'!L1210</f>
        <v>44531</v>
      </c>
      <c r="M1210" s="56">
        <f>'Oversigt anlægsaktiv'!M1210</f>
        <v>458424</v>
      </c>
      <c r="N1210" s="56">
        <f>'Oversigt anlægsaktiv'!N1210</f>
        <v>61123.200000000012</v>
      </c>
      <c r="O1210" s="322" t="str">
        <f t="shared" si="54"/>
        <v>55087</v>
      </c>
      <c r="P1210" s="322">
        <f t="shared" si="55"/>
        <v>0</v>
      </c>
      <c r="Q1210" s="337" t="str">
        <f t="shared" si="56"/>
        <v>5</v>
      </c>
    </row>
    <row r="1211" spans="1:17" x14ac:dyDescent="0.35">
      <c r="A1211" s="320" t="str">
        <f>'Oversigt anlægsaktiv'!A1211</f>
        <v>55088</v>
      </c>
      <c r="B1211" t="str">
        <f>'Oversigt anlægsaktiv'!B1211</f>
        <v>E-Læringssytem. Bruges til undervise SDU's studerende</v>
      </c>
      <c r="C1211" t="str">
        <f>'Oversigt anlægsaktiv'!C1211</f>
        <v>-</v>
      </c>
      <c r="D1211" t="str">
        <f>'Oversigt anlægsaktiv'!D1211</f>
        <v>Martin Dollerup Nielsen</v>
      </c>
      <c r="E1211" t="str">
        <f>'Oversigt anlægsaktiv'!E1211</f>
        <v>3 ÅR</v>
      </c>
      <c r="F1211" t="str">
        <f>'Oversigt anlægsaktiv'!F1211</f>
        <v>93003 Operations</v>
      </c>
      <c r="G1211" t="str">
        <f>'Oversigt anlægsaktiv'!G1211</f>
        <v>Campusvej 55, 5230 Odense M</v>
      </c>
      <c r="H1211" t="str">
        <f>'Oversigt anlægsaktiv'!H1211</f>
        <v>-</v>
      </c>
      <c r="I1211" t="str">
        <f>'Oversigt anlægsaktiv'!I1211</f>
        <v>ITSLearn</v>
      </c>
      <c r="J1211" t="str">
        <f>'Oversigt anlægsaktiv'!J1211</f>
        <v>-</v>
      </c>
      <c r="K1211" t="str">
        <f>'Oversigt anlægsaktiv'!K1211</f>
        <v>-</v>
      </c>
      <c r="L1211" s="312">
        <f>'Oversigt anlægsaktiv'!L1211</f>
        <v>44228</v>
      </c>
      <c r="M1211" s="56">
        <f>'Oversigt anlægsaktiv'!M1211</f>
        <v>453000</v>
      </c>
      <c r="N1211" s="56">
        <f>'Oversigt anlægsaktiv'!N1211</f>
        <v>0</v>
      </c>
      <c r="O1211" s="322" t="str">
        <f t="shared" si="54"/>
        <v>55088</v>
      </c>
      <c r="P1211" s="322">
        <f t="shared" si="55"/>
        <v>0</v>
      </c>
      <c r="Q1211" s="337" t="str">
        <f t="shared" si="56"/>
        <v>3</v>
      </c>
    </row>
    <row r="1212" spans="1:17" x14ac:dyDescent="0.35">
      <c r="A1212" s="320" t="str">
        <f>'Oversigt anlægsaktiv'!A1212</f>
        <v>55089</v>
      </c>
      <c r="B1212" t="str">
        <f>'Oversigt anlægsaktiv'!B1212</f>
        <v>Netbackup disklager og tapeudbygning</v>
      </c>
      <c r="C1212" t="str">
        <f>'Oversigt anlægsaktiv'!C1212</f>
        <v>-</v>
      </c>
      <c r="D1212" t="str">
        <f>'Oversigt anlægsaktiv'!D1212</f>
        <v>Torben Kruchov Madsen</v>
      </c>
      <c r="E1212" t="str">
        <f>'Oversigt anlægsaktiv'!E1212</f>
        <v>5 ÅR</v>
      </c>
      <c r="F1212" t="str">
        <f>'Oversigt anlægsaktiv'!F1212</f>
        <v>93003 Operations</v>
      </c>
      <c r="G1212" t="str">
        <f>'Oversigt anlægsaktiv'!G1212</f>
        <v>Campusvej 55, 5230 Odense M</v>
      </c>
      <c r="H1212" t="str">
        <f>'Oversigt anlægsaktiv'!H1212</f>
        <v>Serverrum Syd</v>
      </c>
      <c r="I1212" t="str">
        <f>'Oversigt anlægsaktiv'!I1212</f>
        <v>Flere</v>
      </c>
      <c r="J1212" t="str">
        <f>'Oversigt anlægsaktiv'!J1212</f>
        <v>Flere</v>
      </c>
      <c r="K1212" t="str">
        <f>'Oversigt anlægsaktiv'!K1212</f>
        <v>Flere</v>
      </c>
      <c r="L1212" s="312">
        <f>'Oversigt anlægsaktiv'!L1212</f>
        <v>44727</v>
      </c>
      <c r="M1212" s="56">
        <f>'Oversigt anlægsaktiv'!M1212</f>
        <v>1279530</v>
      </c>
      <c r="N1212" s="56">
        <f>'Oversigt anlægsaktiv'!N1212</f>
        <v>298557</v>
      </c>
      <c r="O1212" s="322" t="str">
        <f t="shared" si="54"/>
        <v>55089</v>
      </c>
      <c r="P1212" s="322">
        <f t="shared" si="55"/>
        <v>0</v>
      </c>
      <c r="Q1212" s="337" t="str">
        <f t="shared" si="56"/>
        <v>5</v>
      </c>
    </row>
    <row r="1213" spans="1:17" x14ac:dyDescent="0.35">
      <c r="A1213" s="320" t="str">
        <f>'Oversigt anlægsaktiv'!A1213</f>
        <v>55090</v>
      </c>
      <c r="B1213" t="str">
        <f>'Oversigt anlægsaktiv'!B1213</f>
        <v>Forberedelse til NytSUND - accesnet</v>
      </c>
      <c r="C1213" t="str">
        <f>'Oversigt anlægsaktiv'!C1213</f>
        <v>-</v>
      </c>
      <c r="D1213" t="str">
        <f>'Oversigt anlægsaktiv'!D1213</f>
        <v>Lars Thomsen</v>
      </c>
      <c r="E1213" t="str">
        <f>'Oversigt anlægsaktiv'!E1213</f>
        <v>5 ÅR</v>
      </c>
      <c r="F1213" t="str">
        <f>'Oversigt anlægsaktiv'!F1213</f>
        <v>93003 Operations</v>
      </c>
      <c r="G1213" t="str">
        <f>'Oversigt anlægsaktiv'!G1213</f>
        <v>Campusvej 55, 5230 Odense M</v>
      </c>
      <c r="H1213" t="str">
        <f>'Oversigt anlægsaktiv'!H1213</f>
        <v>Nyt Sund</v>
      </c>
      <c r="I1213" t="str">
        <f>'Oversigt anlægsaktiv'!I1213</f>
        <v>Flere</v>
      </c>
      <c r="J1213" t="str">
        <f>'Oversigt anlægsaktiv'!J1213</f>
        <v>Flere</v>
      </c>
      <c r="K1213" t="str">
        <f>'Oversigt anlægsaktiv'!K1213</f>
        <v>Flere</v>
      </c>
      <c r="L1213" s="312">
        <f>'Oversigt anlægsaktiv'!L1213</f>
        <v>45170</v>
      </c>
      <c r="M1213" s="56">
        <f>'Oversigt anlægsaktiv'!M1213</f>
        <v>822180.02</v>
      </c>
      <c r="N1213" s="56">
        <f>'Oversigt anlægsaktiv'!N1213</f>
        <v>397387.02</v>
      </c>
      <c r="O1213" s="322" t="str">
        <f t="shared" si="54"/>
        <v>55090</v>
      </c>
      <c r="P1213" s="322">
        <f t="shared" si="55"/>
        <v>0</v>
      </c>
      <c r="Q1213" s="337" t="str">
        <f t="shared" si="56"/>
        <v>5</v>
      </c>
    </row>
    <row r="1214" spans="1:17" x14ac:dyDescent="0.35">
      <c r="A1214" s="320" t="str">
        <f>'Oversigt anlægsaktiv'!A1214</f>
        <v>55091</v>
      </c>
      <c r="B1214" t="str">
        <f>'Oversigt anlægsaktiv'!B1214</f>
        <v>Forberedelse for NytSUND (Fiber installation)</v>
      </c>
      <c r="C1214" t="str">
        <f>'Oversigt anlægsaktiv'!C1214</f>
        <v>-</v>
      </c>
      <c r="D1214" t="str">
        <f>'Oversigt anlægsaktiv'!D1214</f>
        <v>Lars Thomsen</v>
      </c>
      <c r="E1214" t="str">
        <f>'Oversigt anlægsaktiv'!E1214</f>
        <v>10 ÅR</v>
      </c>
      <c r="F1214" t="str">
        <f>'Oversigt anlægsaktiv'!F1214</f>
        <v>93003 Operations</v>
      </c>
      <c r="G1214" t="str">
        <f>'Oversigt anlægsaktiv'!G1214</f>
        <v>Campusvej 55, 5230 Odense M</v>
      </c>
      <c r="H1214" t="str">
        <f>'Oversigt anlægsaktiv'!H1214</f>
        <v>Nyt Sund</v>
      </c>
      <c r="I1214" t="str">
        <f>'Oversigt anlægsaktiv'!I1214</f>
        <v>-</v>
      </c>
      <c r="J1214" t="str">
        <f>'Oversigt anlægsaktiv'!J1214</f>
        <v>-</v>
      </c>
      <c r="K1214" t="str">
        <f>'Oversigt anlægsaktiv'!K1214</f>
        <v>-</v>
      </c>
      <c r="L1214" s="312">
        <f>'Oversigt anlægsaktiv'!L1214</f>
        <v>44848</v>
      </c>
      <c r="M1214" s="56">
        <f>'Oversigt anlægsaktiv'!M1214</f>
        <v>1746883</v>
      </c>
      <c r="N1214" s="56">
        <f>'Oversigt anlægsaktiv'!N1214</f>
        <v>1135473.95</v>
      </c>
      <c r="O1214" s="322" t="str">
        <f t="shared" si="54"/>
        <v>55091</v>
      </c>
      <c r="P1214" s="322">
        <f t="shared" si="55"/>
        <v>0</v>
      </c>
      <c r="Q1214" s="337" t="str">
        <f t="shared" si="56"/>
        <v>10</v>
      </c>
    </row>
    <row r="1215" spans="1:17" x14ac:dyDescent="0.35">
      <c r="A1215" s="320" t="str">
        <f>'Oversigt anlægsaktiv'!A1215</f>
        <v>55092</v>
      </c>
      <c r="B1215" t="str">
        <f>'Oversigt anlægsaktiv'!B1215</f>
        <v>Generations skift af vmware</v>
      </c>
      <c r="C1215" t="str">
        <f>'Oversigt anlægsaktiv'!C1215</f>
        <v>-</v>
      </c>
      <c r="D1215" t="str">
        <f>'Oversigt anlægsaktiv'!D1215</f>
        <v>Thomas Volke Nielsen</v>
      </c>
      <c r="E1215" t="str">
        <f>'Oversigt anlægsaktiv'!E1215</f>
        <v>3 ÅR</v>
      </c>
      <c r="F1215" t="str">
        <f>'Oversigt anlægsaktiv'!F1215</f>
        <v>93003 Operations</v>
      </c>
      <c r="G1215" t="str">
        <f>'Oversigt anlægsaktiv'!G1215</f>
        <v>Campusvej 55, 5230 Odense M</v>
      </c>
      <c r="H1215" t="str">
        <f>'Oversigt anlægsaktiv'!H1215</f>
        <v>Serverrum Syd</v>
      </c>
      <c r="I1215" t="str">
        <f>'Oversigt anlægsaktiv'!I1215</f>
        <v>HPE</v>
      </c>
      <c r="J1215" t="str">
        <f>'Oversigt anlægsaktiv'!J1215</f>
        <v>-</v>
      </c>
      <c r="K1215" t="str">
        <f>'Oversigt anlægsaktiv'!K1215</f>
        <v>Adskillige</v>
      </c>
      <c r="L1215" s="312">
        <f>'Oversigt anlægsaktiv'!L1215</f>
        <v>44635</v>
      </c>
      <c r="M1215" s="56">
        <f>'Oversigt anlægsaktiv'!M1215</f>
        <v>1010098</v>
      </c>
      <c r="N1215" s="56">
        <f>'Oversigt anlægsaktiv'!N1215</f>
        <v>0</v>
      </c>
      <c r="O1215" s="322" t="str">
        <f t="shared" si="54"/>
        <v>55092</v>
      </c>
      <c r="P1215" s="322">
        <f t="shared" si="55"/>
        <v>0</v>
      </c>
      <c r="Q1215" s="337" t="str">
        <f t="shared" si="56"/>
        <v>3</v>
      </c>
    </row>
    <row r="1216" spans="1:17" x14ac:dyDescent="0.35">
      <c r="A1216" s="320" t="str">
        <f>'Oversigt anlægsaktiv'!A1216</f>
        <v>55093</v>
      </c>
      <c r="B1216" t="str">
        <f>'Oversigt anlægsaktiv'!B1216</f>
        <v>Datacenter netværk til serverrum syd og nord</v>
      </c>
      <c r="C1216" t="str">
        <f>'Oversigt anlægsaktiv'!C1216</f>
        <v>-</v>
      </c>
      <c r="D1216" t="str">
        <f>'Oversigt anlægsaktiv'!D1216</f>
        <v>Lars Jakobsen</v>
      </c>
      <c r="E1216" t="str">
        <f>'Oversigt anlægsaktiv'!E1216</f>
        <v>5 ÅR</v>
      </c>
      <c r="F1216" t="str">
        <f>'Oversigt anlægsaktiv'!F1216</f>
        <v>93003 Operations</v>
      </c>
      <c r="G1216" t="str">
        <f>'Oversigt anlægsaktiv'!G1216</f>
        <v>Campusvej 55, 5230 Odense M</v>
      </c>
      <c r="H1216" t="str">
        <f>'Oversigt anlægsaktiv'!H1216</f>
        <v>Serverrum syd og nord</v>
      </c>
      <c r="I1216" t="str">
        <f>'Oversigt anlægsaktiv'!I1216</f>
        <v>Cisco</v>
      </c>
      <c r="J1216" t="str">
        <f>'Oversigt anlægsaktiv'!J1216</f>
        <v>Adskillige</v>
      </c>
      <c r="K1216" t="str">
        <f>'Oversigt anlægsaktiv'!K1216</f>
        <v>Adskillige</v>
      </c>
      <c r="L1216" s="312">
        <f>'Oversigt anlægsaktiv'!L1216</f>
        <v>44531</v>
      </c>
      <c r="M1216" s="56">
        <f>'Oversigt anlægsaktiv'!M1216</f>
        <v>1963845</v>
      </c>
      <c r="N1216" s="56">
        <f>'Oversigt anlægsaktiv'!N1216</f>
        <v>261846</v>
      </c>
      <c r="O1216" s="322" t="str">
        <f t="shared" si="54"/>
        <v>55093</v>
      </c>
      <c r="P1216" s="322">
        <f t="shared" si="55"/>
        <v>0</v>
      </c>
      <c r="Q1216" s="337" t="str">
        <f t="shared" si="56"/>
        <v>5</v>
      </c>
    </row>
    <row r="1217" spans="1:17" x14ac:dyDescent="0.35">
      <c r="A1217" s="320" t="str">
        <f>'Oversigt anlægsaktiv'!A1217</f>
        <v>55094</v>
      </c>
      <c r="B1217" t="str">
        <f>'Oversigt anlægsaktiv'!B1217</f>
        <v>Udskiftning af access point på campusvej - forbedring</v>
      </c>
      <c r="C1217" t="str">
        <f>'Oversigt anlægsaktiv'!C1217</f>
        <v>-</v>
      </c>
      <c r="D1217" t="str">
        <f>'Oversigt anlægsaktiv'!D1217</f>
        <v>Lars Thomsen</v>
      </c>
      <c r="E1217" t="str">
        <f>'Oversigt anlægsaktiv'!E1217</f>
        <v>5 ÅR</v>
      </c>
      <c r="F1217" t="str">
        <f>'Oversigt anlægsaktiv'!F1217</f>
        <v>93003 Operations</v>
      </c>
      <c r="G1217" t="str">
        <f>'Oversigt anlægsaktiv'!G1217</f>
        <v>Campusvej 55, 5230 Odense M</v>
      </c>
      <c r="H1217" t="str">
        <f>'Oversigt anlægsaktiv'!H1217</f>
        <v>Flere</v>
      </c>
      <c r="I1217" t="str">
        <f>'Oversigt anlægsaktiv'!I1217</f>
        <v>Cisco</v>
      </c>
      <c r="J1217" t="str">
        <f>'Oversigt anlægsaktiv'!J1217</f>
        <v>Flere</v>
      </c>
      <c r="K1217" t="str">
        <f>'Oversigt anlægsaktiv'!K1217</f>
        <v>Flere</v>
      </c>
      <c r="L1217" s="312">
        <f>'Oversigt anlægsaktiv'!L1217</f>
        <v>44558</v>
      </c>
      <c r="M1217" s="56">
        <f>'Oversigt anlægsaktiv'!M1217</f>
        <v>1504100</v>
      </c>
      <c r="N1217" s="56">
        <f>'Oversigt anlægsaktiv'!N1217</f>
        <v>200546.72</v>
      </c>
      <c r="O1217" s="322" t="str">
        <f t="shared" si="54"/>
        <v>55094</v>
      </c>
      <c r="P1217" s="322">
        <f t="shared" si="55"/>
        <v>0</v>
      </c>
      <c r="Q1217" s="337" t="str">
        <f t="shared" si="56"/>
        <v>5</v>
      </c>
    </row>
    <row r="1218" spans="1:17" x14ac:dyDescent="0.35">
      <c r="A1218" s="320" t="str">
        <f>'Oversigt anlægsaktiv'!A1218</f>
        <v>55095</v>
      </c>
      <c r="B1218" t="str">
        <f>'Oversigt anlægsaktiv'!B1218</f>
        <v>Motion capture system med flere kamera</v>
      </c>
      <c r="C1218" t="str">
        <f>'Oversigt anlægsaktiv'!C1218</f>
        <v>3474623+5474166+3474240</v>
      </c>
      <c r="D1218" t="str">
        <f>'Oversigt anlægsaktiv'!D1218</f>
        <v>Cao Danh Do</v>
      </c>
      <c r="E1218" t="str">
        <f>'Oversigt anlægsaktiv'!E1218</f>
        <v>5 ÅR</v>
      </c>
      <c r="F1218" t="str">
        <f>'Oversigt anlægsaktiv'!F1218</f>
        <v>41004 SDU Biorobotics</v>
      </c>
      <c r="G1218" t="str">
        <f>'Oversigt anlægsaktiv'!G1218</f>
        <v>Campusvej 55, 5230 Odense M</v>
      </c>
      <c r="H1218" t="str">
        <f>'Oversigt anlægsaktiv'!H1218</f>
        <v>Ø7-610-2</v>
      </c>
      <c r="I1218" t="str">
        <f>'Oversigt anlægsaktiv'!I1218</f>
        <v>OptiTrack</v>
      </c>
      <c r="J1218" t="str">
        <f>'Oversigt anlægsaktiv'!J1218</f>
        <v>bl.a.6*PrimeX 13 kameraer</v>
      </c>
      <c r="K1218" t="str">
        <f>'Oversigt anlægsaktiv'!K1218</f>
        <v>NA</v>
      </c>
      <c r="L1218" s="312">
        <f>'Oversigt anlægsaktiv'!L1218</f>
        <v>44577</v>
      </c>
      <c r="M1218" s="56">
        <f>'Oversigt anlægsaktiv'!M1218</f>
        <v>220256</v>
      </c>
      <c r="N1218" s="56">
        <f>'Oversigt anlægsaktiv'!N1218</f>
        <v>33038.420000000013</v>
      </c>
      <c r="O1218" s="322" t="str">
        <f t="shared" si="54"/>
        <v>55095</v>
      </c>
      <c r="P1218" s="322">
        <f t="shared" si="55"/>
        <v>1</v>
      </c>
      <c r="Q1218" s="337" t="str">
        <f t="shared" si="56"/>
        <v>5</v>
      </c>
    </row>
    <row r="1219" spans="1:17" x14ac:dyDescent="0.35">
      <c r="A1219" s="320" t="str">
        <f>'Oversigt anlægsaktiv'!A1219</f>
        <v>55096</v>
      </c>
      <c r="B1219" t="str">
        <f>'Oversigt anlægsaktiv'!B1219</f>
        <v>Mikroskop</v>
      </c>
      <c r="C1219" t="str">
        <f>'Oversigt anlægsaktiv'!C1219</f>
        <v>3373929</v>
      </c>
      <c r="D1219" t="str">
        <f>'Oversigt anlægsaktiv'!D1219</f>
        <v>Mette Søndergaard</v>
      </c>
      <c r="E1219" t="str">
        <f>'Oversigt anlægsaktiv'!E1219</f>
        <v>7 ÅR</v>
      </c>
      <c r="F1219" t="str">
        <f>'Oversigt anlægsaktiv'!F1219</f>
        <v>30502 Fysik</v>
      </c>
      <c r="G1219" t="str">
        <f>'Oversigt anlægsaktiv'!G1219</f>
        <v>Campusvej 55, 5230 Odense M</v>
      </c>
      <c r="H1219" t="str">
        <f>'Oversigt anlægsaktiv'!H1219</f>
        <v>V10-605-1</v>
      </c>
      <c r="I1219" t="str">
        <f>'Oversigt anlægsaktiv'!I1219</f>
        <v>Nikon</v>
      </c>
      <c r="J1219" t="str">
        <f>'Oversigt anlægsaktiv'!J1219</f>
        <v>eclipse Ti2 T12-D-PD</v>
      </c>
      <c r="K1219" t="str">
        <f>'Oversigt anlægsaktiv'!K1219</f>
        <v>700507</v>
      </c>
      <c r="L1219" s="312">
        <f>'Oversigt anlægsaktiv'!L1219</f>
        <v>44537</v>
      </c>
      <c r="M1219" s="56">
        <f>'Oversigt anlægsaktiv'!M1219</f>
        <v>939691.84</v>
      </c>
      <c r="N1219" s="56">
        <f>'Oversigt anlægsaktiv'!N1219</f>
        <v>357977.80999999988</v>
      </c>
      <c r="O1219" s="322" t="str">
        <f t="shared" si="54"/>
        <v>55096</v>
      </c>
      <c r="P1219" s="322">
        <f t="shared" si="55"/>
        <v>1</v>
      </c>
      <c r="Q1219" s="337" t="str">
        <f t="shared" si="56"/>
        <v>7</v>
      </c>
    </row>
    <row r="1220" spans="1:17" x14ac:dyDescent="0.35">
      <c r="A1220" s="320" t="str">
        <f>'Oversigt anlægsaktiv'!A1220</f>
        <v>55097</v>
      </c>
      <c r="B1220" t="str">
        <f>'Oversigt anlægsaktiv'!B1220</f>
        <v>nanoHPLC  easy 1200 cebi-lab</v>
      </c>
      <c r="C1220" t="str">
        <f>'Oversigt anlægsaktiv'!C1220</f>
        <v>3333084+3373914</v>
      </c>
      <c r="D1220" t="str">
        <f>'Oversigt anlægsaktiv'!D1220</f>
        <v>Eva Christina Østerlund</v>
      </c>
      <c r="E1220" t="str">
        <f>'Oversigt anlægsaktiv'!E1220</f>
        <v>7 ÅR</v>
      </c>
      <c r="F1220" t="str">
        <f>'Oversigt anlægsaktiv'!F1220</f>
        <v>31000 Institut for Biokemi og Molekylær Biologi</v>
      </c>
      <c r="G1220" t="str">
        <f>'Oversigt anlægsaktiv'!G1220</f>
        <v>Campusvej 55, 5230 Odense M</v>
      </c>
      <c r="H1220" t="str">
        <f>'Oversigt anlægsaktiv'!H1220</f>
        <v>Cebi lab</v>
      </c>
      <c r="I1220" t="str">
        <f>'Oversigt anlægsaktiv'!I1220</f>
        <v>ThermoFisher</v>
      </c>
      <c r="J1220" t="str">
        <f>'Oversigt anlægsaktiv'!J1220</f>
        <v>LC-140</v>
      </c>
      <c r="K1220" t="str">
        <f>'Oversigt anlægsaktiv'!K1220</f>
        <v>LC-031186</v>
      </c>
      <c r="L1220" s="312">
        <f>'Oversigt anlægsaktiv'!L1220</f>
        <v>44336</v>
      </c>
      <c r="M1220" s="56">
        <f>'Oversigt anlægsaktiv'!M1220</f>
        <v>440000</v>
      </c>
      <c r="N1220" s="56">
        <f>'Oversigt anlægsaktiv'!N1220</f>
        <v>130952.34</v>
      </c>
      <c r="O1220" s="322" t="str">
        <f t="shared" si="54"/>
        <v>55097</v>
      </c>
      <c r="P1220" s="322">
        <f t="shared" si="55"/>
        <v>1</v>
      </c>
      <c r="Q1220" s="337" t="str">
        <f t="shared" si="56"/>
        <v>7</v>
      </c>
    </row>
    <row r="1221" spans="1:17" x14ac:dyDescent="0.35">
      <c r="A1221" s="320" t="str">
        <f>'Oversigt anlægsaktiv'!A1221</f>
        <v>55098</v>
      </c>
      <c r="B1221" t="str">
        <f>'Oversigt anlægsaktiv'!B1221</f>
        <v>nanoHPLC  easy 1200 prg-lab</v>
      </c>
      <c r="C1221" t="str">
        <f>'Oversigt anlægsaktiv'!C1221</f>
        <v>3333084+3373914</v>
      </c>
      <c r="D1221" t="str">
        <f>'Oversigt anlægsaktiv'!D1221</f>
        <v>Eva Christina Østerlund</v>
      </c>
      <c r="E1221" t="str">
        <f>'Oversigt anlægsaktiv'!E1221</f>
        <v>7 ÅR</v>
      </c>
      <c r="F1221" t="str">
        <f>'Oversigt anlægsaktiv'!F1221</f>
        <v>31000 Institut for Biokemi og Molekylær Biologi</v>
      </c>
      <c r="G1221" t="str">
        <f>'Oversigt anlægsaktiv'!G1221</f>
        <v>Campusvej 55, 5230 Odense M</v>
      </c>
      <c r="H1221" t="str">
        <f>'Oversigt anlægsaktiv'!H1221</f>
        <v>PRG lab</v>
      </c>
      <c r="I1221" t="str">
        <f>'Oversigt anlægsaktiv'!I1221</f>
        <v>ThermoFisher</v>
      </c>
      <c r="J1221" t="str">
        <f>'Oversigt anlægsaktiv'!J1221</f>
        <v>LC140</v>
      </c>
      <c r="K1221" t="str">
        <f>'Oversigt anlægsaktiv'!K1221</f>
        <v>LC-031189</v>
      </c>
      <c r="L1221" s="312">
        <f>'Oversigt anlægsaktiv'!L1221</f>
        <v>44336</v>
      </c>
      <c r="M1221" s="56">
        <f>'Oversigt anlægsaktiv'!M1221</f>
        <v>440000</v>
      </c>
      <c r="N1221" s="56">
        <f>'Oversigt anlægsaktiv'!N1221</f>
        <v>130952.34</v>
      </c>
      <c r="O1221" s="322" t="str">
        <f t="shared" si="54"/>
        <v>55098</v>
      </c>
      <c r="P1221" s="322">
        <f t="shared" si="55"/>
        <v>1</v>
      </c>
      <c r="Q1221" s="337" t="str">
        <f t="shared" si="56"/>
        <v>7</v>
      </c>
    </row>
    <row r="1222" spans="1:17" x14ac:dyDescent="0.35">
      <c r="A1222" s="320" t="str">
        <f>'Oversigt anlægsaktiv'!A1222</f>
        <v>55099</v>
      </c>
      <c r="B1222" t="str">
        <f>'Oversigt anlægsaktiv'!B1222</f>
        <v>X-ray analytical instrument</v>
      </c>
      <c r="C1222" t="str">
        <f>'Oversigt anlægsaktiv'!C1222</f>
        <v>2474961</v>
      </c>
      <c r="D1222" t="str">
        <f>'Oversigt anlægsaktiv'!D1222</f>
        <v>Luciana Tavares</v>
      </c>
      <c r="E1222" t="str">
        <f>'Oversigt anlægsaktiv'!E1222</f>
        <v>10 ÅR</v>
      </c>
      <c r="F1222" t="str">
        <f>'Oversigt anlægsaktiv'!F1222</f>
        <v>45003 SDU Center for Industriel Elektronik (CIE)</v>
      </c>
      <c r="G1222" t="str">
        <f>'Oversigt anlægsaktiv'!G1222</f>
        <v>Alsion 2, 6400 Sønderborg</v>
      </c>
      <c r="H1222" t="str">
        <f>'Oversigt anlægsaktiv'!H1222</f>
        <v>CIE 4-05</v>
      </c>
      <c r="I1222" t="str">
        <f>'Oversigt anlægsaktiv'!I1222</f>
        <v>Bruker</v>
      </c>
      <c r="J1222" t="str">
        <f>'Oversigt anlægsaktiv'!J1222</f>
        <v>D8 Advance</v>
      </c>
      <c r="K1222" t="str">
        <f>'Oversigt anlægsaktiv'!K1222</f>
        <v>216917</v>
      </c>
      <c r="L1222" s="312">
        <f>'Oversigt anlægsaktiv'!L1222</f>
        <v>44743</v>
      </c>
      <c r="M1222" s="56">
        <f>'Oversigt anlægsaktiv'!M1222</f>
        <v>2975183</v>
      </c>
      <c r="N1222" s="56">
        <f>'Oversigt anlægsaktiv'!N1222</f>
        <v>1859489.39</v>
      </c>
      <c r="O1222" s="322" t="str">
        <f t="shared" si="54"/>
        <v>55099</v>
      </c>
      <c r="P1222" s="322">
        <f t="shared" si="55"/>
        <v>1</v>
      </c>
      <c r="Q1222" s="337" t="str">
        <f t="shared" si="56"/>
        <v>10</v>
      </c>
    </row>
    <row r="1223" spans="1:17" x14ac:dyDescent="0.35">
      <c r="A1223" s="320" t="str">
        <f>'Oversigt anlægsaktiv'!A1223</f>
        <v>55100</v>
      </c>
      <c r="B1223" t="str">
        <f>'Oversigt anlægsaktiv'!B1223</f>
        <v>8 Adfærdsrum til rotter med touchscreen og mulighed for reward.</v>
      </c>
      <c r="C1223" t="str">
        <f>'Oversigt anlægsaktiv'!C1223</f>
        <v>5132519</v>
      </c>
      <c r="D1223" t="str">
        <f>'Oversigt anlægsaktiv'!D1223</f>
        <v>Mikael Palner</v>
      </c>
      <c r="E1223" t="str">
        <f>'Oversigt anlægsaktiv'!E1223</f>
        <v>7 ÅR</v>
      </c>
      <c r="F1223" t="str">
        <f>'Oversigt anlægsaktiv'!F1223</f>
        <v>10100 Klinisk Institut</v>
      </c>
      <c r="G1223" t="str">
        <f>'Oversigt anlægsaktiv'!G1223</f>
        <v>Campusvej 55, 5230 Odense M</v>
      </c>
      <c r="H1223" t="str">
        <f>'Oversigt anlægsaktiv'!H1223</f>
        <v>BML: V13-612b-0 </v>
      </c>
      <c r="I1223" t="str">
        <f>'Oversigt anlægsaktiv'!I1223</f>
        <v>OCB Systems Ltd</v>
      </c>
      <c r="J1223" t="str">
        <f>'Oversigt anlægsaktiv'!J1223</f>
        <v>MED-SYST-8-KMB,C1-PKG,COM</v>
      </c>
      <c r="K1223" t="str">
        <f>'Oversigt anlægsaktiv'!K1223</f>
        <v>-</v>
      </c>
      <c r="L1223" s="312">
        <f>'Oversigt anlægsaktiv'!L1223</f>
        <v>44592</v>
      </c>
      <c r="M1223" s="56">
        <f>'Oversigt anlægsaktiv'!M1223</f>
        <v>363762.48</v>
      </c>
      <c r="N1223" s="56">
        <f>'Oversigt anlægsaktiv'!N1223</f>
        <v>142906.70000000001</v>
      </c>
      <c r="O1223" s="322" t="str">
        <f t="shared" si="54"/>
        <v>55100</v>
      </c>
      <c r="P1223" s="322">
        <f t="shared" si="55"/>
        <v>1</v>
      </c>
      <c r="Q1223" s="337" t="str">
        <f t="shared" si="56"/>
        <v>7</v>
      </c>
    </row>
    <row r="1224" spans="1:17" x14ac:dyDescent="0.35">
      <c r="A1224" s="320" t="str">
        <f>'Oversigt anlægsaktiv'!A1224</f>
        <v>55101</v>
      </c>
      <c r="B1224" t="str">
        <f>'Oversigt anlægsaktiv'!B1224</f>
        <v>Opstilling til måling af varmeafledere/heat sinks</v>
      </c>
      <c r="C1224" t="str">
        <f>'Oversigt anlægsaktiv'!C1224</f>
        <v>3474418</v>
      </c>
      <c r="D1224" t="str">
        <f>'Oversigt anlægsaktiv'!D1224</f>
        <v>Joe Alexandersen</v>
      </c>
      <c r="E1224" t="str">
        <f>'Oversigt anlægsaktiv'!E1224</f>
        <v>10 ÅR</v>
      </c>
      <c r="F1224" t="str">
        <f>'Oversigt anlægsaktiv'!F1224</f>
        <v>45004 SDU Mechanical Engineering</v>
      </c>
      <c r="G1224" t="str">
        <f>'Oversigt anlægsaktiv'!G1224</f>
        <v>Campusvej 55, 5230 Odense M</v>
      </c>
      <c r="H1224" t="str">
        <f>'Oversigt anlægsaktiv'!H1224</f>
        <v>Ø27-507-1</v>
      </c>
      <c r="I1224" t="str">
        <f>'Oversigt anlægsaktiv'!I1224</f>
        <v>Armfield Ltd.</v>
      </c>
      <c r="J1224" t="str">
        <f>'Oversigt anlægsaktiv'!J1224</f>
        <v>HT10XC-A &amp; HT19-A</v>
      </c>
      <c r="K1224" t="str">
        <f>'Oversigt anlægsaktiv'!K1224</f>
        <v>-</v>
      </c>
      <c r="L1224" s="312">
        <f>'Oversigt anlægsaktiv'!L1224</f>
        <v>44599</v>
      </c>
      <c r="M1224" s="56">
        <f>'Oversigt anlægsaktiv'!M1224</f>
        <v>105423.47</v>
      </c>
      <c r="N1224" s="56">
        <f>'Oversigt anlægsaktiv'!N1224</f>
        <v>61497.05</v>
      </c>
      <c r="O1224" s="322" t="str">
        <f t="shared" si="54"/>
        <v>55101</v>
      </c>
      <c r="P1224" s="322">
        <f t="shared" si="55"/>
        <v>1</v>
      </c>
      <c r="Q1224" s="337" t="str">
        <f t="shared" si="56"/>
        <v>10</v>
      </c>
    </row>
    <row r="1225" spans="1:17" x14ac:dyDescent="0.35">
      <c r="A1225" s="320" t="str">
        <f>'Oversigt anlægsaktiv'!A1225</f>
        <v>55102</v>
      </c>
      <c r="B1225" t="str">
        <f>'Oversigt anlægsaktiv'!B1225</f>
        <v>5 pers personbil - Vogn 12 (Kerteminde)</v>
      </c>
      <c r="C1225" t="str">
        <f>'Oversigt anlægsaktiv'!C1225</f>
        <v>-</v>
      </c>
      <c r="D1225" t="str">
        <f>'Oversigt anlægsaktiv'!D1225</f>
        <v>Niels Christian With Møller</v>
      </c>
      <c r="E1225" t="str">
        <f>'Oversigt anlægsaktiv'!E1225</f>
        <v>5 ÅR</v>
      </c>
      <c r="F1225" t="str">
        <f>'Oversigt anlægsaktiv'!F1225</f>
        <v>30600 Biologisk Institut</v>
      </c>
      <c r="G1225" t="str">
        <f>'Oversigt anlægsaktiv'!G1225</f>
        <v>Hindsholmvej 11, 5300 Kerteminde</v>
      </c>
      <c r="H1225" t="str">
        <f>'Oversigt anlægsaktiv'!H1225</f>
        <v>Hindsholmvej</v>
      </c>
      <c r="I1225" t="str">
        <f>'Oversigt anlægsaktiv'!I1225</f>
        <v>Hyundai</v>
      </c>
      <c r="J1225" t="str">
        <f>'Oversigt anlægsaktiv'!J1225</f>
        <v>KMHK381GFLU111616</v>
      </c>
      <c r="K1225" t="str">
        <f>'Oversigt anlægsaktiv'!K1225</f>
        <v>CY28535</v>
      </c>
      <c r="L1225" s="312">
        <f>'Oversigt anlægsaktiv'!L1225</f>
        <v>44550</v>
      </c>
      <c r="M1225" s="56">
        <f>'Oversigt anlægsaktiv'!M1225</f>
        <v>285000</v>
      </c>
      <c r="N1225" s="56">
        <f>'Oversigt anlægsaktiv'!N1225</f>
        <v>38000</v>
      </c>
      <c r="O1225" s="322" t="str">
        <f t="shared" si="54"/>
        <v>55102</v>
      </c>
      <c r="P1225" s="322">
        <f t="shared" si="55"/>
        <v>0</v>
      </c>
      <c r="Q1225" s="337" t="str">
        <f t="shared" si="56"/>
        <v>5</v>
      </c>
    </row>
    <row r="1226" spans="1:17" x14ac:dyDescent="0.35">
      <c r="A1226" s="320" t="str">
        <f>'Oversigt anlægsaktiv'!A1226</f>
        <v>55103</v>
      </c>
      <c r="B1226" t="str">
        <f>'Oversigt anlægsaktiv'!B1226</f>
        <v>Partikeltæller</v>
      </c>
      <c r="C1226" t="str">
        <f>'Oversigt anlægsaktiv'!C1226</f>
        <v>-</v>
      </c>
      <c r="D1226" t="str">
        <f>'Oversigt anlægsaktiv'!D1226</f>
        <v>René Holm</v>
      </c>
      <c r="E1226" t="str">
        <f>'Oversigt anlægsaktiv'!E1226</f>
        <v>7 ÅR</v>
      </c>
      <c r="F1226" t="str">
        <f>'Oversigt anlægsaktiv'!F1226</f>
        <v>30503 Kemi og Farmaci</v>
      </c>
      <c r="G1226" t="str">
        <f>'Oversigt anlægsaktiv'!G1226</f>
        <v>Campusvej 55, 5230 Odense M</v>
      </c>
      <c r="H1226" t="str">
        <f>'Oversigt anlægsaktiv'!H1226</f>
        <v>Ø10-409-1</v>
      </c>
      <c r="I1226" t="str">
        <f>'Oversigt anlægsaktiv'!I1226</f>
        <v>Malvern Panalytical</v>
      </c>
      <c r="J1226" t="str">
        <f>'Oversigt anlægsaktiv'!J1226</f>
        <v>Mastersizer 3000</v>
      </c>
      <c r="K1226" t="str">
        <f>'Oversigt anlægsaktiv'!K1226</f>
        <v>-</v>
      </c>
      <c r="L1226" s="312">
        <f>'Oversigt anlægsaktiv'!L1226</f>
        <v>44577</v>
      </c>
      <c r="M1226" s="56">
        <f>'Oversigt anlægsaktiv'!M1226</f>
        <v>442767.64</v>
      </c>
      <c r="N1226" s="56">
        <f>'Oversigt anlægsaktiv'!N1226</f>
        <v>173944.45</v>
      </c>
      <c r="O1226" s="322" t="str">
        <f t="shared" si="54"/>
        <v>55103</v>
      </c>
      <c r="P1226" s="322">
        <f t="shared" si="55"/>
        <v>0</v>
      </c>
      <c r="Q1226" s="337" t="str">
        <f t="shared" si="56"/>
        <v>7</v>
      </c>
    </row>
    <row r="1227" spans="1:17" x14ac:dyDescent="0.35">
      <c r="A1227" s="320" t="str">
        <f>'Oversigt anlægsaktiv'!A1227</f>
        <v>55105</v>
      </c>
      <c r="B1227" t="str">
        <f>'Oversigt anlægsaktiv'!B1227</f>
        <v>Mass Spectrometer</v>
      </c>
      <c r="C1227" t="str">
        <f>'Oversigt anlægsaktiv'!C1227</f>
        <v>2474961+3474419</v>
      </c>
      <c r="D1227" t="str">
        <f>'Oversigt anlægsaktiv'!D1227</f>
        <v>Thomas Ebel</v>
      </c>
      <c r="E1227" t="str">
        <f>'Oversigt anlægsaktiv'!E1227</f>
        <v>7 ÅR</v>
      </c>
      <c r="F1227" t="str">
        <f>'Oversigt anlægsaktiv'!F1227</f>
        <v>45003 SDU Center for Industriel Elektronik (CIE)</v>
      </c>
      <c r="G1227" t="str">
        <f>'Oversigt anlægsaktiv'!G1227</f>
        <v>Alsion 2, 6400 Sønderborg</v>
      </c>
      <c r="H1227" t="str">
        <f>'Oversigt anlægsaktiv'!H1227</f>
        <v>CIE 4-04</v>
      </c>
      <c r="I1227" t="str">
        <f>'Oversigt anlægsaktiv'!I1227</f>
        <v>MKS</v>
      </c>
      <c r="J1227" t="str">
        <f>'Oversigt anlægsaktiv'!J1227</f>
        <v>Cirrus 3</v>
      </c>
      <c r="K1227" t="str">
        <f>'Oversigt anlægsaktiv'!K1227</f>
        <v>191156</v>
      </c>
      <c r="L1227" s="312">
        <f>'Oversigt anlægsaktiv'!L1227</f>
        <v>44682</v>
      </c>
      <c r="M1227" s="56">
        <f>'Oversigt anlægsaktiv'!M1227</f>
        <v>535806</v>
      </c>
      <c r="N1227" s="56">
        <f>'Oversigt anlægsaktiv'!N1227</f>
        <v>236009.81</v>
      </c>
      <c r="O1227" s="322" t="str">
        <f t="shared" ref="O1227:O1290" si="57">IFERROR(_xlfn.TEXTBEFORE(A1227, "-"), A1227)</f>
        <v>55105</v>
      </c>
      <c r="P1227" s="322">
        <f t="shared" ref="P1227:P1290" si="58">IF(C1227="-",0,1)</f>
        <v>1</v>
      </c>
      <c r="Q1227" s="337" t="str">
        <f t="shared" ref="Q1227:Q1290" si="59">IFERROR(_xlfn.TEXTBEFORE(E1227, " "), E1227)</f>
        <v>7</v>
      </c>
    </row>
    <row r="1228" spans="1:17" x14ac:dyDescent="0.35">
      <c r="A1228" s="320" t="str">
        <f>'Oversigt anlægsaktiv'!A1228</f>
        <v>55106</v>
      </c>
      <c r="B1228" t="str">
        <f>'Oversigt anlægsaktiv'!B1228</f>
        <v>AFM</v>
      </c>
      <c r="C1228" t="str">
        <f>'Oversigt anlægsaktiv'!C1228</f>
        <v>3414792+3434079+3474415/16fler</v>
      </c>
      <c r="D1228" t="str">
        <f>'Oversigt anlægsaktiv'!D1228</f>
        <v>Luciana Tavares</v>
      </c>
      <c r="E1228" t="str">
        <f>'Oversigt anlægsaktiv'!E1228</f>
        <v>10 ÅR</v>
      </c>
      <c r="F1228" t="str">
        <f>'Oversigt anlægsaktiv'!F1228</f>
        <v>45003 SDU Center for Industriel Elektronik (CIE)</v>
      </c>
      <c r="G1228" t="str">
        <f>'Oversigt anlægsaktiv'!G1228</f>
        <v>Alsion 2, 6400 Sønderborg</v>
      </c>
      <c r="H1228" t="str">
        <f>'Oversigt anlægsaktiv'!H1228</f>
        <v>J0-14 Raman Lab</v>
      </c>
      <c r="I1228" t="str">
        <f>'Oversigt anlægsaktiv'!I1228</f>
        <v>Nanosurf</v>
      </c>
      <c r="J1228" t="str">
        <f>'Oversigt anlægsaktiv'!J1228</f>
        <v>Flex-Axiom</v>
      </c>
      <c r="K1228" t="str">
        <f>'Oversigt anlægsaktiv'!K1228</f>
        <v>66-18-281</v>
      </c>
      <c r="L1228" s="312">
        <f>'Oversigt anlægsaktiv'!L1228</f>
        <v>44652</v>
      </c>
      <c r="M1228" s="56">
        <f>'Oversigt anlægsaktiv'!M1228</f>
        <v>584857.13</v>
      </c>
      <c r="N1228" s="56">
        <f>'Oversigt anlægsaktiv'!N1228</f>
        <v>350914.29</v>
      </c>
      <c r="O1228" s="322" t="str">
        <f t="shared" si="57"/>
        <v>55106</v>
      </c>
      <c r="P1228" s="322">
        <f t="shared" si="58"/>
        <v>1</v>
      </c>
      <c r="Q1228" s="337" t="str">
        <f t="shared" si="59"/>
        <v>10</v>
      </c>
    </row>
    <row r="1229" spans="1:17" x14ac:dyDescent="0.35">
      <c r="A1229" s="320" t="str">
        <f>'Oversigt anlægsaktiv'!A1229</f>
        <v>55107</v>
      </c>
      <c r="B1229" t="str">
        <f>'Oversigt anlægsaktiv'!B1229</f>
        <v>Hyperspektral Scanner</v>
      </c>
      <c r="C1229" t="str">
        <f>'Oversigt anlægsaktiv'!C1229</f>
        <v>3676019</v>
      </c>
      <c r="D1229" t="str">
        <f>'Oversigt anlægsaktiv'!D1229</f>
        <v>Jakob Kjelstrup-Hansen</v>
      </c>
      <c r="E1229" t="str">
        <f>'Oversigt anlægsaktiv'!E1229</f>
        <v>7 ÅR</v>
      </c>
      <c r="F1229" t="str">
        <f>'Oversigt anlægsaktiv'!F1229</f>
        <v>44000 Mads Clausen Instituttet (MCI)</v>
      </c>
      <c r="G1229" t="str">
        <f>'Oversigt anlægsaktiv'!G1229</f>
        <v>Campusvej 55, 5230 Odense M</v>
      </c>
      <c r="H1229" t="str">
        <f>'Oversigt anlægsaktiv'!H1229</f>
        <v>Ø28-512-3</v>
      </c>
      <c r="I1229" t="str">
        <f>'Oversigt anlægsaktiv'!I1229</f>
        <v>Newtec Engineering A/s</v>
      </c>
      <c r="J1229" t="str">
        <f>'Oversigt anlægsaktiv'!J1229</f>
        <v>HSI-Setup</v>
      </c>
      <c r="K1229" t="str">
        <f>'Oversigt anlægsaktiv'!K1229</f>
        <v>B201</v>
      </c>
      <c r="L1229" s="312">
        <f>'Oversigt anlægsaktiv'!L1229</f>
        <v>44470</v>
      </c>
      <c r="M1229" s="56">
        <f>'Oversigt anlægsaktiv'!M1229</f>
        <v>182290.5</v>
      </c>
      <c r="N1229" s="56">
        <f>'Oversigt anlægsaktiv'!N1229</f>
        <v>65103.67</v>
      </c>
      <c r="O1229" s="322" t="str">
        <f t="shared" si="57"/>
        <v>55107</v>
      </c>
      <c r="P1229" s="322">
        <f t="shared" si="58"/>
        <v>1</v>
      </c>
      <c r="Q1229" s="337" t="str">
        <f t="shared" si="59"/>
        <v>7</v>
      </c>
    </row>
    <row r="1230" spans="1:17" x14ac:dyDescent="0.35">
      <c r="A1230" s="320" t="str">
        <f>'Oversigt anlægsaktiv'!A1230</f>
        <v>55108</v>
      </c>
      <c r="B1230" t="str">
        <f>'Oversigt anlægsaktiv'!B1230</f>
        <v>Rådgivning anatomi – bygning (dissektionsborde mv)</v>
      </c>
      <c r="C1230" t="str">
        <f>'Oversigt anlægsaktiv'!C1230</f>
        <v>-</v>
      </c>
      <c r="D1230" t="str">
        <f>'Oversigt anlægsaktiv'!D1230</f>
        <v>Flemming Jensen</v>
      </c>
      <c r="E1230" t="str">
        <f>'Oversigt anlægsaktiv'!E1230</f>
        <v>20 ÅR</v>
      </c>
      <c r="F1230" t="str">
        <f>'Oversigt anlægsaktiv'!F1230</f>
        <v>10200 Institut for Molekylær Medicin</v>
      </c>
      <c r="G1230" t="str">
        <f>'Oversigt anlægsaktiv'!G1230</f>
        <v>Campusvej 55, 5230 Odense M</v>
      </c>
      <c r="H1230" t="str">
        <f>'Oversigt anlægsaktiv'!H1230</f>
        <v>v19-918a-00,V17-912b-1,V18-912</v>
      </c>
      <c r="I1230" t="str">
        <f>'Oversigt anlægsaktiv'!I1230</f>
        <v>-</v>
      </c>
      <c r="J1230" t="str">
        <f>'Oversigt anlægsaktiv'!J1230</f>
        <v>-</v>
      </c>
      <c r="K1230" t="str">
        <f>'Oversigt anlægsaktiv'!K1230</f>
        <v>-</v>
      </c>
      <c r="L1230" s="312">
        <f>'Oversigt anlægsaktiv'!L1230</f>
        <v>45292</v>
      </c>
      <c r="M1230" s="56">
        <f>'Oversigt anlægsaktiv'!M1230</f>
        <v>403190</v>
      </c>
      <c r="N1230" s="56">
        <f>'Oversigt anlægsaktiv'!N1230</f>
        <v>357831.12</v>
      </c>
      <c r="O1230" s="322" t="str">
        <f t="shared" si="57"/>
        <v>55108</v>
      </c>
      <c r="P1230" s="322">
        <f t="shared" si="58"/>
        <v>0</v>
      </c>
      <c r="Q1230" s="337" t="str">
        <f t="shared" si="59"/>
        <v>20</v>
      </c>
    </row>
    <row r="1231" spans="1:17" x14ac:dyDescent="0.35">
      <c r="A1231" s="320" t="str">
        <f>'Oversigt anlægsaktiv'!A1231</f>
        <v>55109</v>
      </c>
      <c r="B1231" t="str">
        <f>'Oversigt anlægsaktiv'!B1231</f>
        <v>Critical Point Dryer K850</v>
      </c>
      <c r="C1231" t="str">
        <f>'Oversigt anlægsaktiv'!C1231</f>
        <v>3474951+2454428</v>
      </c>
      <c r="D1231" t="str">
        <f>'Oversigt anlægsaktiv'!D1231</f>
        <v>Till Leissner</v>
      </c>
      <c r="E1231" t="str">
        <f>'Oversigt anlægsaktiv'!E1231</f>
        <v>7 ÅR</v>
      </c>
      <c r="F1231" t="str">
        <f>'Oversigt anlægsaktiv'!F1231</f>
        <v>44002 SDU NanoSyd</v>
      </c>
      <c r="G1231" t="str">
        <f>'Oversigt anlægsaktiv'!G1231</f>
        <v>Alsion 2, 6400 Sønderborg</v>
      </c>
      <c r="H1231" t="str">
        <f>'Oversigt anlægsaktiv'!H1231</f>
        <v>H1-07 Cleanroom</v>
      </c>
      <c r="I1231" t="str">
        <f>'Oversigt anlægsaktiv'!I1231</f>
        <v>Quorum Technologies</v>
      </c>
      <c r="J1231" t="str">
        <f>'Oversigt anlægsaktiv'!J1231</f>
        <v>K850240V</v>
      </c>
      <c r="K1231" t="str">
        <f>'Oversigt anlægsaktiv'!K1231</f>
        <v>K850 - 982</v>
      </c>
      <c r="L1231" s="312">
        <f>'Oversigt anlægsaktiv'!L1231</f>
        <v>44538</v>
      </c>
      <c r="M1231" s="56">
        <f>'Oversigt anlægsaktiv'!M1231</f>
        <v>115270</v>
      </c>
      <c r="N1231" s="56">
        <f>'Oversigt anlægsaktiv'!N1231</f>
        <v>43912.42</v>
      </c>
      <c r="O1231" s="322" t="str">
        <f t="shared" si="57"/>
        <v>55109</v>
      </c>
      <c r="P1231" s="322">
        <f t="shared" si="58"/>
        <v>1</v>
      </c>
      <c r="Q1231" s="337" t="str">
        <f t="shared" si="59"/>
        <v>7</v>
      </c>
    </row>
    <row r="1232" spans="1:17" x14ac:dyDescent="0.35">
      <c r="A1232" s="320" t="str">
        <f>'Oversigt anlægsaktiv'!A1232</f>
        <v>55110</v>
      </c>
      <c r="B1232" t="str">
        <f>'Oversigt anlægsaktiv'!B1232</f>
        <v>Micromanipulated Cryogenic Vacuum Probe Station</v>
      </c>
      <c r="C1232" t="str">
        <f>'Oversigt anlægsaktiv'!C1232</f>
        <v>3474280/95+3474229+3474698</v>
      </c>
      <c r="D1232" t="str">
        <f>'Oversigt anlægsaktiv'!D1232</f>
        <v>Jakob Kjelstrup-Hansen</v>
      </c>
      <c r="E1232" t="str">
        <f>'Oversigt anlægsaktiv'!E1232</f>
        <v>10 ÅR</v>
      </c>
      <c r="F1232" t="str">
        <f>'Oversigt anlægsaktiv'!F1232</f>
        <v>44002 SDU NanoSyd</v>
      </c>
      <c r="G1232" t="str">
        <f>'Oversigt anlægsaktiv'!G1232</f>
        <v>Alsion 2, 6400 Sønderborg</v>
      </c>
      <c r="H1232" t="str">
        <f>'Oversigt anlægsaktiv'!H1232</f>
        <v>A3 16 OPTIKLAB</v>
      </c>
      <c r="I1232" t="str">
        <f>'Oversigt anlægsaktiv'!I1232</f>
        <v>Lake Shore Cryotronics, Inc.</v>
      </c>
      <c r="J1232" t="str">
        <f>'Oversigt anlægsaktiv'!J1232</f>
        <v>ST500</v>
      </c>
      <c r="K1232" t="str">
        <f>'Oversigt anlægsaktiv'!K1232</f>
        <v>ukendt</v>
      </c>
      <c r="L1232" s="312">
        <f>'Oversigt anlægsaktiv'!L1232</f>
        <v>44553</v>
      </c>
      <c r="M1232" s="56">
        <f>'Oversigt anlægsaktiv'!M1232</f>
        <v>510412.82</v>
      </c>
      <c r="N1232" s="56">
        <f>'Oversigt anlægsaktiv'!N1232</f>
        <v>289233.94</v>
      </c>
      <c r="O1232" s="322" t="str">
        <f t="shared" si="57"/>
        <v>55110</v>
      </c>
      <c r="P1232" s="322">
        <f t="shared" si="58"/>
        <v>1</v>
      </c>
      <c r="Q1232" s="337" t="str">
        <f t="shared" si="59"/>
        <v>10</v>
      </c>
    </row>
    <row r="1233" spans="1:17" x14ac:dyDescent="0.35">
      <c r="A1233" s="320" t="str">
        <f>'Oversigt anlægsaktiv'!A1233</f>
        <v>55111</v>
      </c>
      <c r="B1233" t="str">
        <f>'Oversigt anlægsaktiv'!B1233</f>
        <v>Opgradering af Vakuum Ovn</v>
      </c>
      <c r="C1233" t="str">
        <f>'Oversigt anlægsaktiv'!C1233</f>
        <v>3474210</v>
      </c>
      <c r="D1233" t="str">
        <f>'Oversigt anlægsaktiv'!D1233</f>
        <v>Morten Madsen</v>
      </c>
      <c r="E1233" t="str">
        <f>'Oversigt anlægsaktiv'!E1233</f>
        <v>7 ÅR</v>
      </c>
      <c r="F1233" t="str">
        <f>'Oversigt anlægsaktiv'!F1233</f>
        <v>44002 SDU NanoSyd</v>
      </c>
      <c r="G1233" t="str">
        <f>'Oversigt anlægsaktiv'!G1233</f>
        <v>Alsion 2, 6400 Sønderborg</v>
      </c>
      <c r="H1233" t="str">
        <f>'Oversigt anlægsaktiv'!H1233</f>
        <v>A3-01 R2R lab</v>
      </c>
      <c r="I1233" t="str">
        <f>'Oversigt anlægsaktiv'!I1233</f>
        <v>Polyteknik</v>
      </c>
      <c r="J1233" t="str">
        <f>'Oversigt anlægsaktiv'!J1233</f>
        <v>Cryofox</v>
      </c>
      <c r="K1233" t="str">
        <f>'Oversigt anlægsaktiv'!K1233</f>
        <v>141717</v>
      </c>
      <c r="L1233" s="312">
        <f>'Oversigt anlægsaktiv'!L1233</f>
        <v>44553</v>
      </c>
      <c r="M1233" s="56">
        <f>'Oversigt anlægsaktiv'!M1233</f>
        <v>727440</v>
      </c>
      <c r="N1233" s="56">
        <f>'Oversigt anlægsaktiv'!N1233</f>
        <v>277120</v>
      </c>
      <c r="O1233" s="322" t="str">
        <f t="shared" si="57"/>
        <v>55111</v>
      </c>
      <c r="P1233" s="322">
        <f t="shared" si="58"/>
        <v>1</v>
      </c>
      <c r="Q1233" s="337" t="str">
        <f t="shared" si="59"/>
        <v>7</v>
      </c>
    </row>
    <row r="1234" spans="1:17" x14ac:dyDescent="0.35">
      <c r="A1234" s="320" t="str">
        <f>'Oversigt anlægsaktiv'!A1234</f>
        <v>55112</v>
      </c>
      <c r="B1234" t="str">
        <f>'Oversigt anlægsaktiv'!B1234</f>
        <v>17/20 produktionsfaciliteter til digital undervisning ,AV udstyr</v>
      </c>
      <c r="C1234" t="str">
        <f>'Oversigt anlægsaktiv'!C1234</f>
        <v>-</v>
      </c>
      <c r="D1234" t="str">
        <f>'Oversigt anlægsaktiv'!D1234</f>
        <v>Thomas Kromann Jacobsen</v>
      </c>
      <c r="E1234" t="str">
        <f>'Oversigt anlægsaktiv'!E1234</f>
        <v>3 ÅR</v>
      </c>
      <c r="F1234" t="str">
        <f>'Oversigt anlægsaktiv'!F1234</f>
        <v>90400 Teknisk Service</v>
      </c>
      <c r="G1234" t="str">
        <f>'Oversigt anlægsaktiv'!G1234</f>
        <v>Campusvej 55, 5230 Odense M</v>
      </c>
      <c r="H1234" t="str">
        <f>'Oversigt anlægsaktiv'!H1234</f>
        <v>KUBEN</v>
      </c>
      <c r="I1234" t="str">
        <f>'Oversigt anlægsaktiv'!I1234</f>
        <v>-</v>
      </c>
      <c r="J1234" t="str">
        <f>'Oversigt anlægsaktiv'!J1234</f>
        <v>-</v>
      </c>
      <c r="K1234" t="str">
        <f>'Oversigt anlægsaktiv'!K1234</f>
        <v>-</v>
      </c>
      <c r="L1234" s="312">
        <f>'Oversigt anlægsaktiv'!L1234</f>
        <v>44531</v>
      </c>
      <c r="M1234" s="56">
        <f>'Oversigt anlægsaktiv'!M1234</f>
        <v>211856.74</v>
      </c>
      <c r="N1234" s="56">
        <f>'Oversigt anlægsaktiv'!N1234</f>
        <v>0</v>
      </c>
      <c r="O1234" s="322" t="str">
        <f t="shared" si="57"/>
        <v>55112</v>
      </c>
      <c r="P1234" s="322">
        <f t="shared" si="58"/>
        <v>0</v>
      </c>
      <c r="Q1234" s="337" t="str">
        <f t="shared" si="59"/>
        <v>3</v>
      </c>
    </row>
    <row r="1235" spans="1:17" x14ac:dyDescent="0.35">
      <c r="A1235" s="320" t="str">
        <f>'Oversigt anlægsaktiv'!A1235</f>
        <v>55113</v>
      </c>
      <c r="B1235" t="str">
        <f>'Oversigt anlægsaktiv'!B1235</f>
        <v>17/20 produktionsfaciliteter til digital undervisning , Truss</v>
      </c>
      <c r="C1235" t="str">
        <f>'Oversigt anlægsaktiv'!C1235</f>
        <v>-</v>
      </c>
      <c r="D1235" t="str">
        <f>'Oversigt anlægsaktiv'!D1235</f>
        <v>Thomas Kromann Jacobsen</v>
      </c>
      <c r="E1235" t="str">
        <f>'Oversigt anlægsaktiv'!E1235</f>
        <v>10 ÅR</v>
      </c>
      <c r="F1235" t="str">
        <f>'Oversigt anlægsaktiv'!F1235</f>
        <v>90400 Teknisk Service</v>
      </c>
      <c r="G1235" t="str">
        <f>'Oversigt anlægsaktiv'!G1235</f>
        <v>Campusvej 55, 5230 Odense M</v>
      </c>
      <c r="H1235" t="str">
        <f>'Oversigt anlægsaktiv'!H1235</f>
        <v>KUBEN</v>
      </c>
      <c r="I1235" t="str">
        <f>'Oversigt anlægsaktiv'!I1235</f>
        <v>-</v>
      </c>
      <c r="J1235" t="str">
        <f>'Oversigt anlægsaktiv'!J1235</f>
        <v>-</v>
      </c>
      <c r="K1235" t="str">
        <f>'Oversigt anlægsaktiv'!K1235</f>
        <v>-</v>
      </c>
      <c r="L1235" s="312">
        <f>'Oversigt anlægsaktiv'!L1235</f>
        <v>44531</v>
      </c>
      <c r="M1235" s="56">
        <f>'Oversigt anlægsaktiv'!M1235</f>
        <v>577171.56999999995</v>
      </c>
      <c r="N1235" s="56">
        <f>'Oversigt anlægsaktiv'!N1235</f>
        <v>327063.96000000002</v>
      </c>
      <c r="O1235" s="322" t="str">
        <f t="shared" si="57"/>
        <v>55113</v>
      </c>
      <c r="P1235" s="322">
        <f t="shared" si="58"/>
        <v>0</v>
      </c>
      <c r="Q1235" s="337" t="str">
        <f t="shared" si="59"/>
        <v>10</v>
      </c>
    </row>
    <row r="1236" spans="1:17" x14ac:dyDescent="0.35">
      <c r="A1236" s="320" t="str">
        <f>'Oversigt anlægsaktiv'!A1236</f>
        <v>55114</v>
      </c>
      <c r="B1236" t="str">
        <f>'Oversigt anlægsaktiv'!B1236</f>
        <v>Implementering af nyt lagerstyringssystem</v>
      </c>
      <c r="C1236" t="str">
        <f>'Oversigt anlægsaktiv'!C1236</f>
        <v>-</v>
      </c>
      <c r="D1236" t="str">
        <f>'Oversigt anlægsaktiv'!D1236</f>
        <v>Pia Irene Hjort</v>
      </c>
      <c r="E1236" t="str">
        <f>'Oversigt anlægsaktiv'!E1236</f>
        <v>5 ÅR</v>
      </c>
      <c r="F1236" t="str">
        <f>'Oversigt anlægsaktiv'!F1236</f>
        <v>90400 Teknisk Service</v>
      </c>
      <c r="G1236" t="str">
        <f>'Oversigt anlægsaktiv'!G1236</f>
        <v>Campusvej 55, 5230 Odense M</v>
      </c>
      <c r="H1236" t="str">
        <f>'Oversigt anlægsaktiv'!H1236</f>
        <v>Service&amp;Logistik Ø6-403-0</v>
      </c>
      <c r="I1236" t="str">
        <f>'Oversigt anlægsaktiv'!I1236</f>
        <v>Apport Systems A/S</v>
      </c>
      <c r="J1236" t="str">
        <f>'Oversigt anlægsaktiv'!J1236</f>
        <v>APPORT PRO (SAAS)</v>
      </c>
      <c r="K1236" t="str">
        <f>'Oversigt anlægsaktiv'!K1236</f>
        <v>-</v>
      </c>
      <c r="L1236" s="312">
        <f>'Oversigt anlægsaktiv'!L1236</f>
        <v>44743</v>
      </c>
      <c r="M1236" s="56">
        <f>'Oversigt anlægsaktiv'!M1236</f>
        <v>345604</v>
      </c>
      <c r="N1236" s="56">
        <f>'Oversigt anlægsaktiv'!N1236</f>
        <v>86400.97</v>
      </c>
      <c r="O1236" s="322" t="str">
        <f t="shared" si="57"/>
        <v>55114</v>
      </c>
      <c r="P1236" s="322">
        <f t="shared" si="58"/>
        <v>0</v>
      </c>
      <c r="Q1236" s="337" t="str">
        <f t="shared" si="59"/>
        <v>5</v>
      </c>
    </row>
    <row r="1237" spans="1:17" x14ac:dyDescent="0.35">
      <c r="A1237" s="320" t="str">
        <f>'Oversigt anlægsaktiv'!A1237</f>
        <v>55115</v>
      </c>
      <c r="B1237" t="str">
        <f>'Oversigt anlægsaktiv'!B1237</f>
        <v>Edinburgh Spektrofotometer FLS-980</v>
      </c>
      <c r="C1237" t="str">
        <f>'Oversigt anlægsaktiv'!C1237</f>
        <v>3373299</v>
      </c>
      <c r="D1237" t="str">
        <f>'Oversigt anlægsaktiv'!D1237</f>
        <v>Morten Frendø Ebbesen</v>
      </c>
      <c r="E1237" t="str">
        <f>'Oversigt anlægsaktiv'!E1237</f>
        <v>10 ÅR</v>
      </c>
      <c r="F1237" t="str">
        <f>'Oversigt anlægsaktiv'!F1237</f>
        <v>31000 Institut for Biokemi og Molekylær Biologi</v>
      </c>
      <c r="G1237" t="str">
        <f>'Oversigt anlægsaktiv'!G1237</f>
        <v>Campusvej 55, 5230 Odense M</v>
      </c>
      <c r="H1237" t="str">
        <f>'Oversigt anlægsaktiv'!H1237</f>
        <v>V10-602-2</v>
      </c>
      <c r="I1237" t="str">
        <f>'Oversigt anlægsaktiv'!I1237</f>
        <v>Edinburgh Instruments</v>
      </c>
      <c r="J1237" t="str">
        <f>'Oversigt anlægsaktiv'!J1237</f>
        <v>TCC2</v>
      </c>
      <c r="K1237" t="str">
        <f>'Oversigt anlægsaktiv'!K1237</f>
        <v>Opgradering til ID 54036</v>
      </c>
      <c r="L1237" s="312">
        <f>'Oversigt anlægsaktiv'!L1237</f>
        <v>44470</v>
      </c>
      <c r="M1237" s="56">
        <f>'Oversigt anlægsaktiv'!M1237</f>
        <v>291499.5</v>
      </c>
      <c r="N1237" s="56">
        <f>'Oversigt anlægsaktiv'!N1237</f>
        <v>160324.76999999999</v>
      </c>
      <c r="O1237" s="322" t="str">
        <f t="shared" si="57"/>
        <v>55115</v>
      </c>
      <c r="P1237" s="322">
        <f t="shared" si="58"/>
        <v>1</v>
      </c>
      <c r="Q1237" s="337" t="str">
        <f t="shared" si="59"/>
        <v>10</v>
      </c>
    </row>
    <row r="1238" spans="1:17" x14ac:dyDescent="0.35">
      <c r="A1238" s="320" t="str">
        <f>'Oversigt anlægsaktiv'!A1238</f>
        <v>55117</v>
      </c>
      <c r="B1238" t="str">
        <f>'Oversigt anlægsaktiv'!B1238</f>
        <v>Server med tilhørende diskstorage</v>
      </c>
      <c r="C1238" t="str">
        <f>'Oversigt anlægsaktiv'!C1238</f>
        <v>3373311+3373320</v>
      </c>
      <c r="D1238" t="str">
        <f>'Oversigt anlægsaktiv'!D1238</f>
        <v>Himanshu Khandelia</v>
      </c>
      <c r="E1238" t="str">
        <f>'Oversigt anlægsaktiv'!E1238</f>
        <v>5 ÅR</v>
      </c>
      <c r="F1238" t="str">
        <f>'Oversigt anlægsaktiv'!F1238</f>
        <v>30500 Institut for Fysik, Kemi og Farmaci</v>
      </c>
      <c r="G1238" t="str">
        <f>'Oversigt anlægsaktiv'!G1238</f>
        <v>Campusvej 55, 5230 Odense M</v>
      </c>
      <c r="H1238" t="str">
        <f>'Oversigt anlægsaktiv'!H1238</f>
        <v>Serverrum syd, Rack A5</v>
      </c>
      <c r="I1238" t="str">
        <f>'Oversigt anlægsaktiv'!I1238</f>
        <v>HPE</v>
      </c>
      <c r="J1238" t="str">
        <f>'Oversigt anlægsaktiv'!J1238</f>
        <v>ProLiant DL325 Gen10 Plus</v>
      </c>
      <c r="K1238" t="str">
        <f>'Oversigt anlægsaktiv'!K1238</f>
        <v>Server: CZJ14400PH</v>
      </c>
      <c r="L1238" s="312">
        <f>'Oversigt anlægsaktiv'!L1238</f>
        <v>44551</v>
      </c>
      <c r="M1238" s="56">
        <f>'Oversigt anlægsaktiv'!M1238</f>
        <v>135775</v>
      </c>
      <c r="N1238" s="56">
        <f>'Oversigt anlægsaktiv'!N1238</f>
        <v>18103.28</v>
      </c>
      <c r="O1238" s="322" t="str">
        <f t="shared" si="57"/>
        <v>55117</v>
      </c>
      <c r="P1238" s="322">
        <f t="shared" si="58"/>
        <v>1</v>
      </c>
      <c r="Q1238" s="337" t="str">
        <f t="shared" si="59"/>
        <v>5</v>
      </c>
    </row>
    <row r="1239" spans="1:17" x14ac:dyDescent="0.35">
      <c r="A1239" s="320" t="str">
        <f>'Oversigt anlægsaktiv'!A1239</f>
        <v>55118</v>
      </c>
      <c r="B1239" t="str">
        <f>'Oversigt anlægsaktiv'!B1239</f>
        <v>Mixed Signal Oscilloscope</v>
      </c>
      <c r="C1239" t="str">
        <f>'Oversigt anlægsaktiv'!C1239</f>
        <v>74961</v>
      </c>
      <c r="D1239" t="str">
        <f>'Oversigt anlægsaktiv'!D1239</f>
        <v>Kurt Godiksen</v>
      </c>
      <c r="E1239" t="str">
        <f>'Oversigt anlægsaktiv'!E1239</f>
        <v>10 ÅR</v>
      </c>
      <c r="F1239" t="str">
        <f>'Oversigt anlægsaktiv'!F1239</f>
        <v>45003 SDU Center for Industriel Elektronik (CIE)</v>
      </c>
      <c r="G1239" t="str">
        <f>'Oversigt anlægsaktiv'!G1239</f>
        <v>Alsion 2, 6400 Sønderborg</v>
      </c>
      <c r="H1239" t="str">
        <f>'Oversigt anlægsaktiv'!H1239</f>
        <v>CIE 4-06</v>
      </c>
      <c r="I1239" t="str">
        <f>'Oversigt anlægsaktiv'!I1239</f>
        <v>Tektronix</v>
      </c>
      <c r="J1239" t="str">
        <f>'Oversigt anlægsaktiv'!J1239</f>
        <v>MSO56</v>
      </c>
      <c r="K1239" t="str">
        <f>'Oversigt anlægsaktiv'!K1239</f>
        <v>C043902</v>
      </c>
      <c r="L1239" s="312">
        <f>'Oversigt anlægsaktiv'!L1239</f>
        <v>44566</v>
      </c>
      <c r="M1239" s="56">
        <f>'Oversigt anlægsaktiv'!M1239</f>
        <v>201705</v>
      </c>
      <c r="N1239" s="56">
        <f>'Oversigt anlægsaktiv'!N1239</f>
        <v>115980.36</v>
      </c>
      <c r="O1239" s="322" t="str">
        <f t="shared" si="57"/>
        <v>55118</v>
      </c>
      <c r="P1239" s="322">
        <f t="shared" si="58"/>
        <v>1</v>
      </c>
      <c r="Q1239" s="337" t="str">
        <f t="shared" si="59"/>
        <v>10</v>
      </c>
    </row>
    <row r="1240" spans="1:17" x14ac:dyDescent="0.35">
      <c r="A1240" s="320" t="str">
        <f>'Oversigt anlægsaktiv'!A1240</f>
        <v>55119</v>
      </c>
      <c r="B1240" t="str">
        <f>'Oversigt anlægsaktiv'!B1240</f>
        <v>HPE StoreEver MSL6480, Tapelibrary</v>
      </c>
      <c r="C1240" t="str">
        <f>'Oversigt anlægsaktiv'!C1240</f>
        <v>-</v>
      </c>
      <c r="D1240" t="str">
        <f>'Oversigt anlægsaktiv'!D1240</f>
        <v>Torben Kruchov Madsen</v>
      </c>
      <c r="E1240" t="str">
        <f>'Oversigt anlægsaktiv'!E1240</f>
        <v>5 ÅR</v>
      </c>
      <c r="F1240" t="str">
        <f>'Oversigt anlægsaktiv'!F1240</f>
        <v>93003 Operations</v>
      </c>
      <c r="G1240" t="str">
        <f>'Oversigt anlægsaktiv'!G1240</f>
        <v>Campusvej 55, 5230 Odense M</v>
      </c>
      <c r="H1240" t="str">
        <f>'Oversigt anlægsaktiv'!H1240</f>
        <v>Serverrum nord</v>
      </c>
      <c r="I1240" t="str">
        <f>'Oversigt anlægsaktiv'!I1240</f>
        <v>HPE</v>
      </c>
      <c r="J1240" t="str">
        <f>'Oversigt anlægsaktiv'!J1240</f>
        <v>MSL6480</v>
      </c>
      <c r="K1240" t="str">
        <f>'Oversigt anlægsaktiv'!K1240</f>
        <v>DEC135060D</v>
      </c>
      <c r="L1240" s="312">
        <f>'Oversigt anlægsaktiv'!L1240</f>
        <v>44531</v>
      </c>
      <c r="M1240" s="56">
        <f>'Oversigt anlægsaktiv'!M1240</f>
        <v>351077</v>
      </c>
      <c r="N1240" s="56">
        <f>'Oversigt anlægsaktiv'!N1240</f>
        <v>46810.320000000007</v>
      </c>
      <c r="O1240" s="322" t="str">
        <f t="shared" si="57"/>
        <v>55119</v>
      </c>
      <c r="P1240" s="322">
        <f t="shared" si="58"/>
        <v>0</v>
      </c>
      <c r="Q1240" s="337" t="str">
        <f t="shared" si="59"/>
        <v>5</v>
      </c>
    </row>
    <row r="1241" spans="1:17" x14ac:dyDescent="0.35">
      <c r="A1241" s="320" t="str">
        <f>'Oversigt anlægsaktiv'!A1241</f>
        <v>55120</v>
      </c>
      <c r="B1241" t="str">
        <f>'Oversigt anlægsaktiv'!B1241</f>
        <v>Mixed Signal Oscilloscope</v>
      </c>
      <c r="C1241" t="str">
        <f>'Oversigt anlægsaktiv'!C1241</f>
        <v>74961</v>
      </c>
      <c r="D1241" t="str">
        <f>'Oversigt anlægsaktiv'!D1241</f>
        <v>Kurt Godiksen</v>
      </c>
      <c r="E1241" t="str">
        <f>'Oversigt anlægsaktiv'!E1241</f>
        <v>10 ÅR</v>
      </c>
      <c r="F1241" t="str">
        <f>'Oversigt anlægsaktiv'!F1241</f>
        <v>45003 SDU Center for Industriel Elektronik (CIE)</v>
      </c>
      <c r="G1241" t="str">
        <f>'Oversigt anlægsaktiv'!G1241</f>
        <v>Alsion 2, 6400 Sønderborg</v>
      </c>
      <c r="H1241" t="str">
        <f>'Oversigt anlægsaktiv'!H1241</f>
        <v>CIE 4-06</v>
      </c>
      <c r="I1241" t="str">
        <f>'Oversigt anlægsaktiv'!I1241</f>
        <v>Tektronix</v>
      </c>
      <c r="J1241" t="str">
        <f>'Oversigt anlægsaktiv'!J1241</f>
        <v>MSO56</v>
      </c>
      <c r="K1241" t="str">
        <f>'Oversigt anlægsaktiv'!K1241</f>
        <v>C043903</v>
      </c>
      <c r="L1241" s="312">
        <f>'Oversigt anlægsaktiv'!L1241</f>
        <v>44566</v>
      </c>
      <c r="M1241" s="56">
        <f>'Oversigt anlægsaktiv'!M1241</f>
        <v>201705</v>
      </c>
      <c r="N1241" s="56">
        <f>'Oversigt anlægsaktiv'!N1241</f>
        <v>115980.36</v>
      </c>
      <c r="O1241" s="322" t="str">
        <f t="shared" si="57"/>
        <v>55120</v>
      </c>
      <c r="P1241" s="322">
        <f t="shared" si="58"/>
        <v>1</v>
      </c>
      <c r="Q1241" s="337" t="str">
        <f t="shared" si="59"/>
        <v>10</v>
      </c>
    </row>
    <row r="1242" spans="1:17" x14ac:dyDescent="0.35">
      <c r="A1242" s="320" t="str">
        <f>'Oversigt anlægsaktiv'!A1242</f>
        <v>55121</v>
      </c>
      <c r="B1242" t="str">
        <f>'Oversigt anlægsaktiv'!B1242</f>
        <v>TimsTOF pro med nanoElute (inkl HPLC)</v>
      </c>
      <c r="C1242" t="str">
        <f>'Oversigt anlægsaktiv'!C1242</f>
        <v>3373914</v>
      </c>
      <c r="D1242" t="str">
        <f>'Oversigt anlægsaktiv'!D1242</f>
        <v>Ole Nørregaard Jensen</v>
      </c>
      <c r="E1242" t="str">
        <f>'Oversigt anlægsaktiv'!E1242</f>
        <v>7 ÅR</v>
      </c>
      <c r="F1242" t="str">
        <f>'Oversigt anlægsaktiv'!F1242</f>
        <v>31000 Institut for Biokemi og Molekylær Biologi</v>
      </c>
      <c r="G1242" t="str">
        <f>'Oversigt anlægsaktiv'!G1242</f>
        <v>Campusvej 55, 5230 Odense M</v>
      </c>
      <c r="H1242" t="str">
        <f>'Oversigt anlægsaktiv'!H1242</f>
        <v>V8-510a-1</v>
      </c>
      <c r="I1242" t="str">
        <f>'Oversigt anlægsaktiv'!I1242</f>
        <v>Bruker Daltonik GmbH</v>
      </c>
      <c r="J1242" t="str">
        <f>'Oversigt anlægsaktiv'!J1242</f>
        <v>1854399</v>
      </c>
      <c r="K1242" t="str">
        <f>'Oversigt anlægsaktiv'!K1242</f>
        <v>S/N185439910419</v>
      </c>
      <c r="L1242" s="312">
        <f>'Oversigt anlægsaktiv'!L1242</f>
        <v>44326</v>
      </c>
      <c r="M1242" s="56">
        <f>'Oversigt anlægsaktiv'!M1242</f>
        <v>4683623.8</v>
      </c>
      <c r="N1242" s="56">
        <f>'Oversigt anlægsaktiv'!N1242</f>
        <v>1393935.61</v>
      </c>
      <c r="O1242" s="322" t="str">
        <f t="shared" si="57"/>
        <v>55121</v>
      </c>
      <c r="P1242" s="322">
        <f t="shared" si="58"/>
        <v>1</v>
      </c>
      <c r="Q1242" s="337" t="str">
        <f t="shared" si="59"/>
        <v>7</v>
      </c>
    </row>
    <row r="1243" spans="1:17" x14ac:dyDescent="0.35">
      <c r="A1243" s="320" t="str">
        <f>'Oversigt anlægsaktiv'!A1243</f>
        <v>55122</v>
      </c>
      <c r="B1243" t="str">
        <f>'Oversigt anlægsaktiv'!B1243</f>
        <v>Tims TOF flex</v>
      </c>
      <c r="C1243" t="str">
        <f>'Oversigt anlægsaktiv'!C1243</f>
        <v>3373914</v>
      </c>
      <c r="D1243" t="str">
        <f>'Oversigt anlægsaktiv'!D1243</f>
        <v>Ole Nørregaard Jensen</v>
      </c>
      <c r="E1243" t="str">
        <f>'Oversigt anlægsaktiv'!E1243</f>
        <v>7 ÅR</v>
      </c>
      <c r="F1243" t="str">
        <f>'Oversigt anlægsaktiv'!F1243</f>
        <v>31000 Institut for Biokemi og Molekylær Biologi</v>
      </c>
      <c r="G1243" t="str">
        <f>'Oversigt anlægsaktiv'!G1243</f>
        <v>Campusvej 55, 5230 Odense M</v>
      </c>
      <c r="H1243" t="str">
        <f>'Oversigt anlægsaktiv'!H1243</f>
        <v>V8-510s-1</v>
      </c>
      <c r="I1243" t="str">
        <f>'Oversigt anlægsaktiv'!I1243</f>
        <v>Bruker Daltonik GmbH</v>
      </c>
      <c r="J1243" t="str">
        <f>'Oversigt anlægsaktiv'!J1243</f>
        <v>1877407</v>
      </c>
      <c r="K1243" t="str">
        <f>'Oversigt anlægsaktiv'!K1243</f>
        <v>S/N187740700391</v>
      </c>
      <c r="L1243" s="312">
        <f>'Oversigt anlægsaktiv'!L1243</f>
        <v>44317</v>
      </c>
      <c r="M1243" s="56">
        <f>'Oversigt anlægsaktiv'!M1243</f>
        <v>6521116.2000000002</v>
      </c>
      <c r="N1243" s="56">
        <f>'Oversigt anlægsaktiv'!N1243</f>
        <v>1940808.350000001</v>
      </c>
      <c r="O1243" s="322" t="str">
        <f t="shared" si="57"/>
        <v>55122</v>
      </c>
      <c r="P1243" s="322">
        <f t="shared" si="58"/>
        <v>1</v>
      </c>
      <c r="Q1243" s="337" t="str">
        <f t="shared" si="59"/>
        <v>7</v>
      </c>
    </row>
    <row r="1244" spans="1:17" x14ac:dyDescent="0.35">
      <c r="A1244" s="320" t="str">
        <f>'Oversigt anlægsaktiv'!A1244</f>
        <v>55124</v>
      </c>
      <c r="B1244" t="str">
        <f>'Oversigt anlægsaktiv'!B1244</f>
        <v>Udbygning af elinstallation til IT</v>
      </c>
      <c r="C1244" t="str">
        <f>'Oversigt anlægsaktiv'!C1244</f>
        <v>-</v>
      </c>
      <c r="D1244" t="str">
        <f>'Oversigt anlægsaktiv'!D1244</f>
        <v>Jørgen Kristian Minet</v>
      </c>
      <c r="E1244" t="str">
        <f>'Oversigt anlægsaktiv'!E1244</f>
        <v>10 ÅR</v>
      </c>
      <c r="F1244" t="str">
        <f>'Oversigt anlægsaktiv'!F1244</f>
        <v>93003 Operations</v>
      </c>
      <c r="G1244" t="str">
        <f>'Oversigt anlægsaktiv'!G1244</f>
        <v>Alsion 2, 6400 Sønderborg</v>
      </c>
      <c r="H1244" t="str">
        <f>'Oversigt anlægsaktiv'!H1244</f>
        <v>Alle krydsfelter</v>
      </c>
      <c r="I1244" t="str">
        <f>'Oversigt anlægsaktiv'!I1244</f>
        <v>Schneider m.fl.</v>
      </c>
      <c r="J1244" t="str">
        <f>'Oversigt anlægsaktiv'!J1244</f>
        <v>-</v>
      </c>
      <c r="K1244" t="str">
        <f>'Oversigt anlægsaktiv'!K1244</f>
        <v>-</v>
      </c>
      <c r="L1244" s="312">
        <f>'Oversigt anlægsaktiv'!L1244</f>
        <v>44558</v>
      </c>
      <c r="M1244" s="56">
        <f>'Oversigt anlægsaktiv'!M1244</f>
        <v>133764</v>
      </c>
      <c r="N1244" s="56">
        <f>'Oversigt anlægsaktiv'!N1244</f>
        <v>75799.600000000006</v>
      </c>
      <c r="O1244" s="322" t="str">
        <f t="shared" si="57"/>
        <v>55124</v>
      </c>
      <c r="P1244" s="322">
        <f t="shared" si="58"/>
        <v>0</v>
      </c>
      <c r="Q1244" s="337" t="str">
        <f t="shared" si="59"/>
        <v>10</v>
      </c>
    </row>
    <row r="1245" spans="1:17" x14ac:dyDescent="0.35">
      <c r="A1245" s="320" t="str">
        <f>'Oversigt anlægsaktiv'!A1245</f>
        <v>55125</v>
      </c>
      <c r="B1245" t="str">
        <f>'Oversigt anlægsaktiv'!B1245</f>
        <v>Rådgivning Kvælstoffrysere - Bygning</v>
      </c>
      <c r="C1245" t="str">
        <f>'Oversigt anlægsaktiv'!C1245</f>
        <v>-</v>
      </c>
      <c r="D1245" t="str">
        <f>'Oversigt anlægsaktiv'!D1245</f>
        <v>Flemming Jensen</v>
      </c>
      <c r="E1245" t="str">
        <f>'Oversigt anlægsaktiv'!E1245</f>
        <v>10 ÅR</v>
      </c>
      <c r="F1245" t="str">
        <f>'Oversigt anlægsaktiv'!F1245</f>
        <v>10200 Institut for Molekylær Medicin</v>
      </c>
      <c r="G1245" t="str">
        <f>'Oversigt anlægsaktiv'!G1245</f>
        <v>Campusvej 55, 5230 Odense M</v>
      </c>
      <c r="H1245" t="str">
        <f>'Oversigt anlægsaktiv'!H1245</f>
        <v>V05-606b-0</v>
      </c>
      <c r="I1245" t="str">
        <f>'Oversigt anlægsaktiv'!I1245</f>
        <v>-</v>
      </c>
      <c r="J1245" t="str">
        <f>'Oversigt anlægsaktiv'!J1245</f>
        <v>-</v>
      </c>
      <c r="K1245" t="str">
        <f>'Oversigt anlægsaktiv'!K1245</f>
        <v>-</v>
      </c>
      <c r="L1245" s="312">
        <f>'Oversigt anlægsaktiv'!L1245</f>
        <v>45352</v>
      </c>
      <c r="M1245" s="56">
        <f>'Oversigt anlægsaktiv'!M1245</f>
        <v>156502.5</v>
      </c>
      <c r="N1245" s="56">
        <f>'Oversigt anlægsaktiv'!N1245</f>
        <v>123897.81</v>
      </c>
      <c r="O1245" s="322" t="str">
        <f t="shared" si="57"/>
        <v>55125</v>
      </c>
      <c r="P1245" s="322">
        <f t="shared" si="58"/>
        <v>0</v>
      </c>
      <c r="Q1245" s="337" t="str">
        <f t="shared" si="59"/>
        <v>10</v>
      </c>
    </row>
    <row r="1246" spans="1:17" x14ac:dyDescent="0.35">
      <c r="A1246" s="320" t="str">
        <f>'Oversigt anlægsaktiv'!A1246</f>
        <v>55126</v>
      </c>
      <c r="B1246" t="str">
        <f>'Oversigt anlægsaktiv'!B1246</f>
        <v>Rådgivning BML - Bygning</v>
      </c>
      <c r="C1246" t="str">
        <f>'Oversigt anlægsaktiv'!C1246</f>
        <v>-</v>
      </c>
      <c r="D1246" t="str">
        <f>'Oversigt anlægsaktiv'!D1246</f>
        <v>Jesper Stæhr</v>
      </c>
      <c r="E1246" t="str">
        <f>'Oversigt anlægsaktiv'!E1246</f>
        <v>10 ÅR</v>
      </c>
      <c r="F1246" t="str">
        <f>'Oversigt anlægsaktiv'!F1246</f>
        <v>19500 Biomedicinsk Laboratorium</v>
      </c>
      <c r="G1246" t="str">
        <f>'Oversigt anlægsaktiv'!G1246</f>
        <v>Campusvej 55, 5230 Odense M</v>
      </c>
      <c r="H1246" t="str">
        <f>'Oversigt anlægsaktiv'!H1246</f>
        <v>V16-608a-0</v>
      </c>
      <c r="I1246" t="str">
        <f>'Oversigt anlægsaktiv'!I1246</f>
        <v>-</v>
      </c>
      <c r="J1246" t="str">
        <f>'Oversigt anlægsaktiv'!J1246</f>
        <v>-</v>
      </c>
      <c r="K1246" t="str">
        <f>'Oversigt anlægsaktiv'!K1246</f>
        <v>-</v>
      </c>
      <c r="L1246" s="312">
        <f>'Oversigt anlægsaktiv'!L1246</f>
        <v>45261</v>
      </c>
      <c r="M1246" s="56">
        <f>'Oversigt anlægsaktiv'!M1246</f>
        <v>916193</v>
      </c>
      <c r="N1246" s="56">
        <f>'Oversigt anlægsaktiv'!N1246</f>
        <v>702414.64</v>
      </c>
      <c r="O1246" s="322" t="str">
        <f t="shared" si="57"/>
        <v>55126</v>
      </c>
      <c r="P1246" s="322">
        <f t="shared" si="58"/>
        <v>0</v>
      </c>
      <c r="Q1246" s="337" t="str">
        <f t="shared" si="59"/>
        <v>10</v>
      </c>
    </row>
    <row r="1247" spans="1:17" x14ac:dyDescent="0.35">
      <c r="A1247" s="320" t="str">
        <f>'Oversigt anlægsaktiv'!A1247</f>
        <v>55127</v>
      </c>
      <c r="B1247" t="str">
        <f>'Oversigt anlægsaktiv'!B1247</f>
        <v>Rådgivning anatomi – bygning (cuvetter mv.)</v>
      </c>
      <c r="C1247" t="str">
        <f>'Oversigt anlægsaktiv'!C1247</f>
        <v>-</v>
      </c>
      <c r="D1247" t="str">
        <f>'Oversigt anlægsaktiv'!D1247</f>
        <v>Annette Møller Dall</v>
      </c>
      <c r="E1247" t="str">
        <f>'Oversigt anlægsaktiv'!E1247</f>
        <v>10 ÅR</v>
      </c>
      <c r="F1247" t="str">
        <f>'Oversigt anlægsaktiv'!F1247</f>
        <v>10200 Institut for Molekylær Medicin</v>
      </c>
      <c r="G1247" t="str">
        <f>'Oversigt anlægsaktiv'!G1247</f>
        <v>Campusvej 55, 5230 Odense M</v>
      </c>
      <c r="H1247" t="str">
        <f>'Oversigt anlægsaktiv'!H1247</f>
        <v>Anatomi</v>
      </c>
      <c r="I1247" t="str">
        <f>'Oversigt anlægsaktiv'!I1247</f>
        <v>-</v>
      </c>
      <c r="J1247" t="str">
        <f>'Oversigt anlægsaktiv'!J1247</f>
        <v>-</v>
      </c>
      <c r="K1247" t="str">
        <f>'Oversigt anlægsaktiv'!K1247</f>
        <v>-</v>
      </c>
      <c r="L1247" s="312">
        <f>'Oversigt anlægsaktiv'!L1247</f>
        <v>45292</v>
      </c>
      <c r="M1247" s="56">
        <f>'Oversigt anlægsaktiv'!M1247</f>
        <v>324584</v>
      </c>
      <c r="N1247" s="56">
        <f>'Oversigt anlægsaktiv'!N1247</f>
        <v>251552.59</v>
      </c>
      <c r="O1247" s="322" t="str">
        <f t="shared" si="57"/>
        <v>55127</v>
      </c>
      <c r="P1247" s="322">
        <f t="shared" si="58"/>
        <v>0</v>
      </c>
      <c r="Q1247" s="337" t="str">
        <f t="shared" si="59"/>
        <v>10</v>
      </c>
    </row>
    <row r="1248" spans="1:17" x14ac:dyDescent="0.35">
      <c r="A1248" s="320" t="str">
        <f>'Oversigt anlægsaktiv'!A1248</f>
        <v>55128</v>
      </c>
      <c r="B1248" t="str">
        <f>'Oversigt anlægsaktiv'!B1248</f>
        <v>Nitroge/kvælstoffryser</v>
      </c>
      <c r="C1248" t="str">
        <f>'Oversigt anlægsaktiv'!C1248</f>
        <v>-</v>
      </c>
      <c r="D1248" t="str">
        <f>'Oversigt anlægsaktiv'!D1248</f>
        <v>Jan Schoubo V. Jensen</v>
      </c>
      <c r="E1248" t="str">
        <f>'Oversigt anlægsaktiv'!E1248</f>
        <v>7 ÅR</v>
      </c>
      <c r="F1248" t="str">
        <f>'Oversigt anlægsaktiv'!F1248</f>
        <v>10200 Institut for Molekylær Medicin</v>
      </c>
      <c r="G1248" t="str">
        <f>'Oversigt anlægsaktiv'!G1248</f>
        <v>Campusvej 55, 5230 Odense M</v>
      </c>
      <c r="H1248" t="str">
        <f>'Oversigt anlægsaktiv'!H1248</f>
        <v>V06-605a-0</v>
      </c>
      <c r="I1248" t="str">
        <f>'Oversigt anlægsaktiv'!I1248</f>
        <v>CHART INC</v>
      </c>
      <c r="J1248" t="str">
        <f>'Oversigt anlægsaktiv'!J1248</f>
        <v>MVE VARIO 1894R MDD</v>
      </c>
      <c r="K1248" t="str">
        <f>'Oversigt anlægsaktiv'!K1248</f>
        <v>CAB2121450042</v>
      </c>
      <c r="L1248" s="312">
        <f>'Oversigt anlægsaktiv'!L1248</f>
        <v>44287</v>
      </c>
      <c r="M1248" s="56">
        <f>'Oversigt anlægsaktiv'!M1248</f>
        <v>447123</v>
      </c>
      <c r="N1248" s="56">
        <f>'Oversigt anlægsaktiv'!N1248</f>
        <v>127749.51</v>
      </c>
      <c r="O1248" s="322" t="str">
        <f t="shared" si="57"/>
        <v>55128</v>
      </c>
      <c r="P1248" s="322">
        <f t="shared" si="58"/>
        <v>0</v>
      </c>
      <c r="Q1248" s="337" t="str">
        <f t="shared" si="59"/>
        <v>7</v>
      </c>
    </row>
    <row r="1249" spans="1:17" x14ac:dyDescent="0.35">
      <c r="A1249" s="320" t="str">
        <f>'Oversigt anlægsaktiv'!A1249</f>
        <v>55129</v>
      </c>
      <c r="B1249" t="str">
        <f>'Oversigt anlægsaktiv'!B1249</f>
        <v>Aktivt netværlsudstyr til Nyt Sund</v>
      </c>
      <c r="C1249" t="str">
        <f>'Oversigt anlægsaktiv'!C1249</f>
        <v>-</v>
      </c>
      <c r="D1249" t="str">
        <f>'Oversigt anlægsaktiv'!D1249</f>
        <v>Lasse Birnbaum Jensen</v>
      </c>
      <c r="E1249" t="str">
        <f>'Oversigt anlægsaktiv'!E1249</f>
        <v>5 ÅR</v>
      </c>
      <c r="F1249" t="str">
        <f>'Oversigt anlægsaktiv'!F1249</f>
        <v>93003 Operations</v>
      </c>
      <c r="G1249" t="str">
        <f>'Oversigt anlægsaktiv'!G1249</f>
        <v>Campusvej 55, 5230 Odense M</v>
      </c>
      <c r="H1249" t="str">
        <f>'Oversigt anlægsaktiv'!H1249</f>
        <v>Krydsfelter i Nyt Sund</v>
      </c>
      <c r="I1249" t="str">
        <f>'Oversigt anlægsaktiv'!I1249</f>
        <v>Cisco</v>
      </c>
      <c r="J1249" t="str">
        <f>'Oversigt anlægsaktiv'!J1249</f>
        <v>Catalyst enheder 9400</v>
      </c>
      <c r="K1249" t="str">
        <f>'Oversigt anlægsaktiv'!K1249</f>
        <v>Mange</v>
      </c>
      <c r="L1249" s="312">
        <f>'Oversigt anlægsaktiv'!L1249</f>
        <v>44501</v>
      </c>
      <c r="M1249" s="56">
        <f>'Oversigt anlægsaktiv'!M1249</f>
        <v>3356764</v>
      </c>
      <c r="N1249" s="56">
        <f>'Oversigt anlægsaktiv'!N1249</f>
        <v>391622.41999999993</v>
      </c>
      <c r="O1249" s="322" t="str">
        <f t="shared" si="57"/>
        <v>55129</v>
      </c>
      <c r="P1249" s="322">
        <f t="shared" si="58"/>
        <v>0</v>
      </c>
      <c r="Q1249" s="337" t="str">
        <f t="shared" si="59"/>
        <v>5</v>
      </c>
    </row>
    <row r="1250" spans="1:17" x14ac:dyDescent="0.35">
      <c r="A1250" s="320" t="str">
        <f>'Oversigt anlægsaktiv'!A1250</f>
        <v>55130</v>
      </c>
      <c r="B1250" t="str">
        <f>'Oversigt anlægsaktiv'!B1250</f>
        <v>CTS Hardware 2022</v>
      </c>
      <c r="C1250" t="str">
        <f>'Oversigt anlægsaktiv'!C1250</f>
        <v>-</v>
      </c>
      <c r="D1250" t="str">
        <f>'Oversigt anlægsaktiv'!D1250</f>
        <v>Lars Tiedemann</v>
      </c>
      <c r="E1250" t="str">
        <f>'Oversigt anlægsaktiv'!E1250</f>
        <v>10 ÅR</v>
      </c>
      <c r="F1250" t="str">
        <f>'Oversigt anlægsaktiv'!F1250</f>
        <v>90400 Teknisk Service</v>
      </c>
      <c r="G1250" t="str">
        <f>'Oversigt anlægsaktiv'!G1250</f>
        <v>Campusvej 55, 5230 Odense M</v>
      </c>
      <c r="H1250" t="str">
        <f>'Oversigt anlægsaktiv'!H1250</f>
        <v>Flere</v>
      </c>
      <c r="I1250" t="str">
        <f>'Oversigt anlægsaktiv'!I1250</f>
        <v>-</v>
      </c>
      <c r="J1250" t="str">
        <f>'Oversigt anlægsaktiv'!J1250</f>
        <v>-</v>
      </c>
      <c r="K1250" t="str">
        <f>'Oversigt anlægsaktiv'!K1250</f>
        <v>-</v>
      </c>
      <c r="L1250" s="312">
        <f>'Oversigt anlægsaktiv'!L1250</f>
        <v>44926</v>
      </c>
      <c r="M1250" s="56">
        <f>'Oversigt anlægsaktiv'!M1250</f>
        <v>826116.31</v>
      </c>
      <c r="N1250" s="56">
        <f>'Oversigt anlægsaktiv'!N1250</f>
        <v>550744.22</v>
      </c>
      <c r="O1250" s="322" t="str">
        <f t="shared" si="57"/>
        <v>55130</v>
      </c>
      <c r="P1250" s="322">
        <f t="shared" si="58"/>
        <v>0</v>
      </c>
      <c r="Q1250" s="337" t="str">
        <f t="shared" si="59"/>
        <v>10</v>
      </c>
    </row>
    <row r="1251" spans="1:17" x14ac:dyDescent="0.35">
      <c r="A1251" s="320" t="str">
        <f>'Oversigt anlægsaktiv'!A1251</f>
        <v>55131</v>
      </c>
      <c r="B1251" t="str">
        <f>'Oversigt anlægsaktiv'!B1251</f>
        <v>CTS Software 2022</v>
      </c>
      <c r="C1251" t="str">
        <f>'Oversigt anlægsaktiv'!C1251</f>
        <v>-</v>
      </c>
      <c r="D1251" t="str">
        <f>'Oversigt anlægsaktiv'!D1251</f>
        <v>Lars Tiedemann</v>
      </c>
      <c r="E1251" t="str">
        <f>'Oversigt anlægsaktiv'!E1251</f>
        <v>8 ÅR</v>
      </c>
      <c r="F1251" t="str">
        <f>'Oversigt anlægsaktiv'!F1251</f>
        <v>90400 Teknisk Service</v>
      </c>
      <c r="G1251" t="str">
        <f>'Oversigt anlægsaktiv'!G1251</f>
        <v>Campusvej 55, 5230 Odense M</v>
      </c>
      <c r="H1251" t="str">
        <f>'Oversigt anlægsaktiv'!H1251</f>
        <v>Flere</v>
      </c>
      <c r="I1251" t="str">
        <f>'Oversigt anlægsaktiv'!I1251</f>
        <v>-</v>
      </c>
      <c r="J1251" t="str">
        <f>'Oversigt anlægsaktiv'!J1251</f>
        <v>-</v>
      </c>
      <c r="K1251" t="str">
        <f>'Oversigt anlægsaktiv'!K1251</f>
        <v>-</v>
      </c>
      <c r="L1251" s="312">
        <f>'Oversigt anlægsaktiv'!L1251</f>
        <v>44926</v>
      </c>
      <c r="M1251" s="56">
        <f>'Oversigt anlægsaktiv'!M1251</f>
        <v>2647172.85</v>
      </c>
      <c r="N1251" s="56">
        <f>'Oversigt anlægsaktiv'!N1251</f>
        <v>1544184.17</v>
      </c>
      <c r="O1251" s="322" t="str">
        <f t="shared" si="57"/>
        <v>55131</v>
      </c>
      <c r="P1251" s="322">
        <f t="shared" si="58"/>
        <v>0</v>
      </c>
      <c r="Q1251" s="337" t="str">
        <f t="shared" si="59"/>
        <v>8</v>
      </c>
    </row>
    <row r="1252" spans="1:17" x14ac:dyDescent="0.35">
      <c r="A1252" s="320" t="str">
        <f>'Oversigt anlægsaktiv'!A1252</f>
        <v>55132</v>
      </c>
      <c r="B1252" t="str">
        <f>'Oversigt anlægsaktiv'!B1252</f>
        <v>Flash med split, MS og TLC reader</v>
      </c>
      <c r="C1252" t="str">
        <f>'Oversigt anlægsaktiv'!C1252</f>
        <v>3373292 og 3310013</v>
      </c>
      <c r="D1252" t="str">
        <f>'Oversigt anlægsaktiv'!D1252</f>
        <v>Jasmin Mecinovic</v>
      </c>
      <c r="E1252" t="str">
        <f>'Oversigt anlægsaktiv'!E1252</f>
        <v>7 ÅR</v>
      </c>
      <c r="F1252" t="str">
        <f>'Oversigt anlægsaktiv'!F1252</f>
        <v>30503 Kemi og Farmaci</v>
      </c>
      <c r="G1252" t="str">
        <f>'Oversigt anlægsaktiv'!G1252</f>
        <v>Campusvej 55, 5230 Odense M</v>
      </c>
      <c r="H1252" t="str">
        <f>'Oversigt anlægsaktiv'!H1252</f>
        <v>Ø10-503a-1</v>
      </c>
      <c r="I1252" t="str">
        <f>'Oversigt anlægsaktiv'!I1252</f>
        <v>Interchim</v>
      </c>
      <c r="J1252" t="str">
        <f>'Oversigt anlægsaktiv'!J1252</f>
        <v>puriFlash 5.050-CD og Expression CMS</v>
      </c>
      <c r="K1252" t="str">
        <f>'Oversigt anlægsaktiv'!K1252</f>
        <v>PF-5050-2203-CD og CMS-0422-1402</v>
      </c>
      <c r="L1252" s="312">
        <f>'Oversigt anlægsaktiv'!L1252</f>
        <v>44651</v>
      </c>
      <c r="M1252" s="56">
        <f>'Oversigt anlægsaktiv'!M1252</f>
        <v>721824.79</v>
      </c>
      <c r="N1252" s="56">
        <f>'Oversigt anlægsaktiv'!N1252</f>
        <v>300760.38000000012</v>
      </c>
      <c r="O1252" s="322" t="str">
        <f t="shared" si="57"/>
        <v>55132</v>
      </c>
      <c r="P1252" s="322">
        <f t="shared" si="58"/>
        <v>1</v>
      </c>
      <c r="Q1252" s="337" t="str">
        <f t="shared" si="59"/>
        <v>7</v>
      </c>
    </row>
    <row r="1253" spans="1:17" x14ac:dyDescent="0.35">
      <c r="A1253" s="320" t="str">
        <f>'Oversigt anlægsaktiv'!A1253</f>
        <v>55134</v>
      </c>
      <c r="B1253" t="str">
        <f>'Oversigt anlægsaktiv'!B1253</f>
        <v>HPE 5M IB HDR QSFP56 Act Optic al Cable</v>
      </c>
      <c r="C1253" t="str">
        <f>'Oversigt anlægsaktiv'!C1253</f>
        <v>-</v>
      </c>
      <c r="D1253" t="str">
        <f>'Oversigt anlægsaktiv'!D1253</f>
        <v>Martin Hansen</v>
      </c>
      <c r="E1253" t="str">
        <f>'Oversigt anlægsaktiv'!E1253</f>
        <v>5 ÅR</v>
      </c>
      <c r="F1253" t="str">
        <f>'Oversigt anlægsaktiv'!F1253</f>
        <v>39600 eScience</v>
      </c>
      <c r="G1253" t="str">
        <f>'Oversigt anlægsaktiv'!G1253</f>
        <v>Campusvej 55, 5230 Odense M</v>
      </c>
      <c r="H1253" t="str">
        <f>'Oversigt anlægsaktiv'!H1253</f>
        <v>Serverrum Syd</v>
      </c>
      <c r="I1253" t="str">
        <f>'Oversigt anlægsaktiv'!I1253</f>
        <v>HPE</v>
      </c>
      <c r="J1253" t="str">
        <f>'Oversigt anlægsaktiv'!J1253</f>
        <v>ProLiant DL325 Gen10+</v>
      </c>
      <c r="K1253" t="str">
        <f>'Oversigt anlægsaktiv'!K1253</f>
        <v>MXQ2050LB3, MXQ2050LB2,MXQ2050L9Z++</v>
      </c>
      <c r="L1253" s="312">
        <f>'Oversigt anlægsaktiv'!L1253</f>
        <v>44666</v>
      </c>
      <c r="M1253" s="56">
        <f>'Oversigt anlægsaktiv'!M1253</f>
        <v>1097882.99</v>
      </c>
      <c r="N1253" s="56">
        <f>'Oversigt anlægsaktiv'!N1253</f>
        <v>219576.63</v>
      </c>
      <c r="O1253" s="322" t="str">
        <f t="shared" si="57"/>
        <v>55134</v>
      </c>
      <c r="P1253" s="322">
        <f t="shared" si="58"/>
        <v>0</v>
      </c>
      <c r="Q1253" s="337" t="str">
        <f t="shared" si="59"/>
        <v>5</v>
      </c>
    </row>
    <row r="1254" spans="1:17" x14ac:dyDescent="0.35">
      <c r="A1254" s="320" t="str">
        <f>'Oversigt anlægsaktiv'!A1254</f>
        <v>55135</v>
      </c>
      <c r="B1254" t="str">
        <f>'Oversigt anlægsaktiv'!B1254</f>
        <v>Trækstyrke bænk</v>
      </c>
      <c r="C1254" t="str">
        <f>'Oversigt anlægsaktiv'!C1254</f>
        <v>-</v>
      </c>
      <c r="D1254" t="str">
        <f>'Oversigt anlægsaktiv'!D1254</f>
        <v>Cao Danh Do</v>
      </c>
      <c r="E1254" t="str">
        <f>'Oversigt anlægsaktiv'!E1254</f>
        <v>5 ÅR</v>
      </c>
      <c r="F1254" t="str">
        <f>'Oversigt anlægsaktiv'!F1254</f>
        <v>41004 SDU Biorobotics</v>
      </c>
      <c r="G1254" t="str">
        <f>'Oversigt anlægsaktiv'!G1254</f>
        <v>Campusvej 55, 5230 Odense M</v>
      </c>
      <c r="H1254" t="str">
        <f>'Oversigt anlægsaktiv'!H1254</f>
        <v>Ø40-508a-0</v>
      </c>
      <c r="I1254" t="str">
        <f>'Oversigt anlægsaktiv'!I1254</f>
        <v>Shimadzu</v>
      </c>
      <c r="J1254" t="str">
        <f>'Oversigt anlægsaktiv'!J1254</f>
        <v>EZ LX</v>
      </c>
      <c r="K1254" t="str">
        <f>'Oversigt anlægsaktiv'!K1254</f>
        <v>AN22069</v>
      </c>
      <c r="L1254" s="312">
        <f>'Oversigt anlægsaktiv'!L1254</f>
        <v>44628</v>
      </c>
      <c r="M1254" s="56">
        <f>'Oversigt anlægsaktiv'!M1254</f>
        <v>107236.76</v>
      </c>
      <c r="N1254" s="56">
        <f>'Oversigt anlægsaktiv'!N1254</f>
        <v>19660.080000000002</v>
      </c>
      <c r="O1254" s="322" t="str">
        <f t="shared" si="57"/>
        <v>55135</v>
      </c>
      <c r="P1254" s="322">
        <f t="shared" si="58"/>
        <v>0</v>
      </c>
      <c r="Q1254" s="337" t="str">
        <f t="shared" si="59"/>
        <v>5</v>
      </c>
    </row>
    <row r="1255" spans="1:17" x14ac:dyDescent="0.35">
      <c r="A1255" s="320" t="str">
        <f>'Oversigt anlægsaktiv'!A1255</f>
        <v>55136</v>
      </c>
      <c r="B1255" t="str">
        <f>'Oversigt anlægsaktiv'!B1255</f>
        <v>GC-MS (Stoffer)</v>
      </c>
      <c r="C1255" t="str">
        <f>'Oversigt anlægsaktiv'!C1255</f>
        <v>-</v>
      </c>
      <c r="D1255" t="str">
        <f>'Oversigt anlægsaktiv'!D1255</f>
        <v>Tina Ravn Pedersen</v>
      </c>
      <c r="E1255" t="str">
        <f>'Oversigt anlægsaktiv'!E1255</f>
        <v>10 ÅR</v>
      </c>
      <c r="F1255" t="str">
        <f>'Oversigt anlægsaktiv'!F1255</f>
        <v>13900 Retsmedicinsk Institut</v>
      </c>
      <c r="G1255" t="str">
        <f>'Oversigt anlægsaktiv'!G1255</f>
        <v>Campusvej 55, 5230 Odense M</v>
      </c>
      <c r="H1255" t="str">
        <f>'Oversigt anlægsaktiv'!H1255</f>
        <v>V15-909b-0</v>
      </c>
      <c r="I1255" t="str">
        <f>'Oversigt anlægsaktiv'!I1255</f>
        <v>Agilent technologies Denmark APS</v>
      </c>
      <c r="J1255" t="str">
        <f>'Oversigt anlægsaktiv'!J1255</f>
        <v>MS: 5977</v>
      </c>
      <c r="K1255" t="str">
        <f>'Oversigt anlægsaktiv'!K1255</f>
        <v>MS: US220IM039</v>
      </c>
      <c r="L1255" s="312">
        <f>'Oversigt anlægsaktiv'!L1255</f>
        <v>44629</v>
      </c>
      <c r="M1255" s="56">
        <f>'Oversigt anlægsaktiv'!M1255</f>
        <v>495895.7</v>
      </c>
      <c r="N1255" s="56">
        <f>'Oversigt anlægsaktiv'!N1255</f>
        <v>293404.98</v>
      </c>
      <c r="O1255" s="322" t="str">
        <f t="shared" si="57"/>
        <v>55136</v>
      </c>
      <c r="P1255" s="322">
        <f t="shared" si="58"/>
        <v>0</v>
      </c>
      <c r="Q1255" s="337" t="str">
        <f t="shared" si="59"/>
        <v>10</v>
      </c>
    </row>
    <row r="1256" spans="1:17" x14ac:dyDescent="0.35">
      <c r="A1256" s="320" t="str">
        <f>'Oversigt anlægsaktiv'!A1256</f>
        <v>55137</v>
      </c>
      <c r="B1256" t="str">
        <f>'Oversigt anlægsaktiv'!B1256</f>
        <v>Nanopartikelmåler</v>
      </c>
      <c r="C1256" t="str">
        <f>'Oversigt anlægsaktiv'!C1256</f>
        <v>3310011 + 3373314</v>
      </c>
      <c r="D1256" t="str">
        <f>'Oversigt anlægsaktiv'!D1256</f>
        <v>Stefan Vogel</v>
      </c>
      <c r="E1256" t="str">
        <f>'Oversigt anlægsaktiv'!E1256</f>
        <v>10 ÅR</v>
      </c>
      <c r="F1256" t="str">
        <f>'Oversigt anlægsaktiv'!F1256</f>
        <v>30503 Kemi og Farmaci</v>
      </c>
      <c r="G1256" t="str">
        <f>'Oversigt anlægsaktiv'!G1256</f>
        <v>Campusvej 55, 5230 Odense M</v>
      </c>
      <c r="H1256" t="str">
        <f>'Oversigt anlægsaktiv'!H1256</f>
        <v>Ø11-412a-2</v>
      </c>
      <c r="I1256" t="str">
        <f>'Oversigt anlægsaktiv'!I1256</f>
        <v>Particle Metrix</v>
      </c>
      <c r="J1256" t="str">
        <f>'Oversigt anlægsaktiv'!J1256</f>
        <v>PMX 220-448/640</v>
      </c>
      <c r="K1256" t="str">
        <f>'Oversigt anlægsaktiv'!K1256</f>
        <v>21-693</v>
      </c>
      <c r="L1256" s="312">
        <f>'Oversigt anlægsaktiv'!L1256</f>
        <v>44609</v>
      </c>
      <c r="M1256" s="56">
        <f>'Oversigt anlægsaktiv'!M1256</f>
        <v>616820</v>
      </c>
      <c r="N1256" s="56">
        <f>'Oversigt anlægsaktiv'!N1256</f>
        <v>359811.62</v>
      </c>
      <c r="O1256" s="322" t="str">
        <f t="shared" si="57"/>
        <v>55137</v>
      </c>
      <c r="P1256" s="322">
        <f t="shared" si="58"/>
        <v>1</v>
      </c>
      <c r="Q1256" s="337" t="str">
        <f t="shared" si="59"/>
        <v>10</v>
      </c>
    </row>
    <row r="1257" spans="1:17" x14ac:dyDescent="0.35">
      <c r="A1257" s="320" t="str">
        <f>'Oversigt anlægsaktiv'!A1257</f>
        <v>55138</v>
      </c>
      <c r="B1257" t="str">
        <f>'Oversigt anlægsaktiv'!B1257</f>
        <v>Hyperspektral Scanner</v>
      </c>
      <c r="C1257" t="str">
        <f>'Oversigt anlægsaktiv'!C1257</f>
        <v>3676019</v>
      </c>
      <c r="D1257" t="str">
        <f>'Oversigt anlægsaktiv'!D1257</f>
        <v>Aglae Pizzone</v>
      </c>
      <c r="E1257" t="str">
        <f>'Oversigt anlægsaktiv'!E1257</f>
        <v>7 ÅR</v>
      </c>
      <c r="F1257" t="str">
        <f>'Oversigt anlægsaktiv'!F1257</f>
        <v>65000 Institut for Kultur- og Sprogvidenskaber</v>
      </c>
      <c r="G1257" t="str">
        <f>'Oversigt anlægsaktiv'!G1257</f>
        <v>Campusvej 55, 5230 Odense M</v>
      </c>
      <c r="H1257" t="str">
        <f>'Oversigt anlægsaktiv'!H1257</f>
        <v>ø28-600-1</v>
      </c>
      <c r="I1257" t="str">
        <f>'Oversigt anlægsaktiv'!I1257</f>
        <v>Newtec Engineering A/S</v>
      </c>
      <c r="J1257" t="str">
        <f>'Oversigt anlægsaktiv'!J1257</f>
        <v>Buteo HSI</v>
      </c>
      <c r="K1257" t="str">
        <f>'Oversigt anlægsaktiv'!K1257</f>
        <v>B202</v>
      </c>
      <c r="L1257" s="312">
        <f>'Oversigt anlægsaktiv'!L1257</f>
        <v>44682</v>
      </c>
      <c r="M1257" s="56">
        <f>'Oversigt anlægsaktiv'!M1257</f>
        <v>289495.5</v>
      </c>
      <c r="N1257" s="56">
        <f>'Oversigt anlægsaktiv'!N1257</f>
        <v>127515.86</v>
      </c>
      <c r="O1257" s="322" t="str">
        <f t="shared" si="57"/>
        <v>55138</v>
      </c>
      <c r="P1257" s="322">
        <f t="shared" si="58"/>
        <v>1</v>
      </c>
      <c r="Q1257" s="337" t="str">
        <f t="shared" si="59"/>
        <v>7</v>
      </c>
    </row>
    <row r="1258" spans="1:17" x14ac:dyDescent="0.35">
      <c r="A1258" s="320" t="str">
        <f>'Oversigt anlægsaktiv'!A1258</f>
        <v>55139</v>
      </c>
      <c r="B1258" t="str">
        <f>'Oversigt anlægsaktiv'!B1258</f>
        <v>Spartial light modulator</v>
      </c>
      <c r="C1258" t="str">
        <f>'Oversigt anlægsaktiv'!C1258</f>
        <v>3410004</v>
      </c>
      <c r="D1258" t="str">
        <f>'Oversigt anlægsaktiv'!D1258</f>
        <v>Jakob Kjelstrup-Hansen</v>
      </c>
      <c r="E1258" t="str">
        <f>'Oversigt anlægsaktiv'!E1258</f>
        <v>5 ÅR</v>
      </c>
      <c r="F1258" t="str">
        <f>'Oversigt anlægsaktiv'!F1258</f>
        <v>44002 SDU NanoSyd</v>
      </c>
      <c r="G1258" t="str">
        <f>'Oversigt anlægsaktiv'!G1258</f>
        <v>Campusvej 55, 5230 Odense M</v>
      </c>
      <c r="H1258" t="str">
        <f>'Oversigt anlægsaktiv'!H1258</f>
        <v>Ø-28-600-1</v>
      </c>
      <c r="I1258" t="str">
        <f>'Oversigt anlægsaktiv'!I1258</f>
        <v>HOLOEYE</v>
      </c>
      <c r="J1258" t="str">
        <f>'Oversigt anlægsaktiv'!J1258</f>
        <v>GAEA-2-VIS-036</v>
      </c>
      <c r="K1258" t="str">
        <f>'Oversigt anlægsaktiv'!K1258</f>
        <v>Udfyldes senere</v>
      </c>
      <c r="L1258" s="312">
        <f>'Oversigt anlægsaktiv'!L1258</f>
        <v>44593</v>
      </c>
      <c r="M1258" s="56">
        <f>'Oversigt anlægsaktiv'!M1258</f>
        <v>114050.6</v>
      </c>
      <c r="N1258" s="56">
        <f>'Oversigt anlægsaktiv'!N1258</f>
        <v>19008.450000000012</v>
      </c>
      <c r="O1258" s="322" t="str">
        <f t="shared" si="57"/>
        <v>55139</v>
      </c>
      <c r="P1258" s="322">
        <f t="shared" si="58"/>
        <v>1</v>
      </c>
      <c r="Q1258" s="337" t="str">
        <f t="shared" si="59"/>
        <v>5</v>
      </c>
    </row>
    <row r="1259" spans="1:17" x14ac:dyDescent="0.35">
      <c r="A1259" s="320" t="str">
        <f>'Oversigt anlægsaktiv'!A1259</f>
        <v>55140</v>
      </c>
      <c r="B1259" t="str">
        <f>'Oversigt anlægsaktiv'!B1259</f>
        <v>Delaminator</v>
      </c>
      <c r="C1259" t="str">
        <f>'Oversigt anlægsaktiv'!C1259</f>
        <v>3474963</v>
      </c>
      <c r="D1259" t="str">
        <f>'Oversigt anlægsaktiv'!D1259</f>
        <v>William Greenbank</v>
      </c>
      <c r="E1259" t="str">
        <f>'Oversigt anlægsaktiv'!E1259</f>
        <v>7 ÅR</v>
      </c>
      <c r="F1259" t="str">
        <f>'Oversigt anlægsaktiv'!F1259</f>
        <v>45003 SDU Center for Industriel Elektronik (CIE)</v>
      </c>
      <c r="G1259" t="str">
        <f>'Oversigt anlægsaktiv'!G1259</f>
        <v>Alsion 2, 6400 Sønderborg</v>
      </c>
      <c r="H1259" t="str">
        <f>'Oversigt anlægsaktiv'!H1259</f>
        <v>CIE 4 03</v>
      </c>
      <c r="I1259" t="str">
        <f>'Oversigt anlægsaktiv'!I1259</f>
        <v>Dauskardt Technical Services</v>
      </c>
      <c r="J1259" t="str">
        <f>'Oversigt anlægsaktiv'!J1259</f>
        <v>Delaminator (v10.0)</v>
      </c>
      <c r="K1259" t="str">
        <f>'Oversigt anlægsaktiv'!K1259</f>
        <v>1120</v>
      </c>
      <c r="L1259" s="312">
        <f>'Oversigt anlægsaktiv'!L1259</f>
        <v>44713</v>
      </c>
      <c r="M1259" s="56">
        <f>'Oversigt anlægsaktiv'!M1259</f>
        <v>412427.17</v>
      </c>
      <c r="N1259" s="56">
        <f>'Oversigt anlægsaktiv'!N1259</f>
        <v>186574.21</v>
      </c>
      <c r="O1259" s="322" t="str">
        <f t="shared" si="57"/>
        <v>55140</v>
      </c>
      <c r="P1259" s="322">
        <f t="shared" si="58"/>
        <v>1</v>
      </c>
      <c r="Q1259" s="337" t="str">
        <f t="shared" si="59"/>
        <v>7</v>
      </c>
    </row>
    <row r="1260" spans="1:17" x14ac:dyDescent="0.35">
      <c r="A1260" s="320" t="str">
        <f>'Oversigt anlægsaktiv'!A1260</f>
        <v>55141</v>
      </c>
      <c r="B1260" t="str">
        <f>'Oversigt anlægsaktiv'!B1260</f>
        <v>Peptid syntese apparat</v>
      </c>
      <c r="C1260" t="str">
        <f>'Oversigt anlægsaktiv'!C1260</f>
        <v>3310014</v>
      </c>
      <c r="D1260" t="str">
        <f>'Oversigt anlægsaktiv'!D1260</f>
        <v>Chenguang Lou</v>
      </c>
      <c r="E1260" t="str">
        <f>'Oversigt anlægsaktiv'!E1260</f>
        <v>7 ÅR</v>
      </c>
      <c r="F1260" t="str">
        <f>'Oversigt anlægsaktiv'!F1260</f>
        <v>30503 Kemi og Farmaci</v>
      </c>
      <c r="G1260" t="str">
        <f>'Oversigt anlægsaktiv'!G1260</f>
        <v>Campusvej 55, 5230 Odense M</v>
      </c>
      <c r="H1260" t="str">
        <f>'Oversigt anlægsaktiv'!H1260</f>
        <v>Ø11-412-1</v>
      </c>
      <c r="I1260" t="str">
        <f>'Oversigt anlægsaktiv'!I1260</f>
        <v>CEM Corporation</v>
      </c>
      <c r="J1260" t="str">
        <f>'Oversigt anlægsaktiv'!J1260</f>
        <v>Liberty Blue 909410</v>
      </c>
      <c r="K1260" t="str">
        <f>'Oversigt anlægsaktiv'!K1260</f>
        <v>LB3280</v>
      </c>
      <c r="L1260" s="312">
        <f>'Oversigt anlægsaktiv'!L1260</f>
        <v>44679</v>
      </c>
      <c r="M1260" s="56">
        <f>'Oversigt anlægsaktiv'!M1260</f>
        <v>587260</v>
      </c>
      <c r="N1260" s="56">
        <f>'Oversigt anlægsaktiv'!N1260</f>
        <v>251682.88</v>
      </c>
      <c r="O1260" s="322" t="str">
        <f t="shared" si="57"/>
        <v>55141</v>
      </c>
      <c r="P1260" s="322">
        <f t="shared" si="58"/>
        <v>1</v>
      </c>
      <c r="Q1260" s="337" t="str">
        <f t="shared" si="59"/>
        <v>7</v>
      </c>
    </row>
    <row r="1261" spans="1:17" x14ac:dyDescent="0.35">
      <c r="A1261" s="320" t="str">
        <f>'Oversigt anlægsaktiv'!A1261</f>
        <v>55143</v>
      </c>
      <c r="B1261" t="str">
        <f>'Oversigt anlægsaktiv'!B1261</f>
        <v>"BioSemi ActiveTwo" EEG system</v>
      </c>
      <c r="C1261" t="str">
        <f>'Oversigt anlægsaktiv'!C1261</f>
        <v>-</v>
      </c>
      <c r="D1261" t="str">
        <f>'Oversigt anlægsaktiv'!D1261</f>
        <v>Søren Krogh Andersen</v>
      </c>
      <c r="E1261" t="str">
        <f>'Oversigt anlægsaktiv'!E1261</f>
        <v>10 ÅR</v>
      </c>
      <c r="F1261" t="str">
        <f>'Oversigt anlægsaktiv'!F1261</f>
        <v>10500 Institut for Psykologi</v>
      </c>
      <c r="G1261" t="str">
        <f>'Oversigt anlægsaktiv'!G1261</f>
        <v>Campusvej 55, 5230 Odense M</v>
      </c>
      <c r="H1261" t="str">
        <f>'Oversigt anlægsaktiv'!H1261</f>
        <v>ø6-302-0</v>
      </c>
      <c r="I1261" t="str">
        <f>'Oversigt anlægsaktiv'!I1261</f>
        <v>BioSemi</v>
      </c>
      <c r="J1261" t="str">
        <f>'Oversigt anlægsaktiv'!J1261</f>
        <v>ActiveTwo AD-Box ADC-18</v>
      </c>
      <c r="K1261" t="str">
        <f>'Oversigt anlægsaktiv'!K1261</f>
        <v>ADC18-22-1971</v>
      </c>
      <c r="L1261" s="312">
        <f>'Oversigt anlægsaktiv'!L1261</f>
        <v>44835</v>
      </c>
      <c r="M1261" s="56">
        <f>'Oversigt anlægsaktiv'!M1261</f>
        <v>248209.44</v>
      </c>
      <c r="N1261" s="56">
        <f>'Oversigt anlægsaktiv'!N1261</f>
        <v>161336.16</v>
      </c>
      <c r="O1261" s="322" t="str">
        <f t="shared" si="57"/>
        <v>55143</v>
      </c>
      <c r="P1261" s="322">
        <f t="shared" si="58"/>
        <v>0</v>
      </c>
      <c r="Q1261" s="337" t="str">
        <f t="shared" si="59"/>
        <v>10</v>
      </c>
    </row>
    <row r="1262" spans="1:17" x14ac:dyDescent="0.35">
      <c r="A1262" s="320" t="str">
        <f>'Oversigt anlægsaktiv'!A1262</f>
        <v>55144</v>
      </c>
      <c r="B1262" t="str">
        <f>'Oversigt anlægsaktiv'!B1262</f>
        <v>Image Sprayer</v>
      </c>
      <c r="C1262" t="str">
        <f>'Oversigt anlægsaktiv'!C1262</f>
        <v>3373914</v>
      </c>
      <c r="D1262" t="str">
        <f>'Oversigt anlægsaktiv'!D1262</f>
        <v>Eva Christina Østerlund</v>
      </c>
      <c r="E1262" t="str">
        <f>'Oversigt anlægsaktiv'!E1262</f>
        <v>7 ÅR</v>
      </c>
      <c r="F1262" t="str">
        <f>'Oversigt anlægsaktiv'!F1262</f>
        <v>31000 Institut for Biokemi og Molekylær Biologi</v>
      </c>
      <c r="G1262" t="str">
        <f>'Oversigt anlægsaktiv'!G1262</f>
        <v>Campusvej 55, 5230 Odense M</v>
      </c>
      <c r="H1262" t="str">
        <f>'Oversigt anlægsaktiv'!H1262</f>
        <v>V7-510-1</v>
      </c>
      <c r="I1262" t="str">
        <f>'Oversigt anlægsaktiv'!I1262</f>
        <v>HTX Technologies, LLC</v>
      </c>
      <c r="J1262" t="str">
        <f>'Oversigt anlægsaktiv'!J1262</f>
        <v>HTX M3+ Sprayer</v>
      </c>
      <c r="K1262" t="str">
        <f>'Oversigt anlægsaktiv'!K1262</f>
        <v>2384-4107-453</v>
      </c>
      <c r="L1262" s="312">
        <f>'Oversigt anlægsaktiv'!L1262</f>
        <v>44678</v>
      </c>
      <c r="M1262" s="56">
        <f>'Oversigt anlægsaktiv'!M1262</f>
        <v>428520.72</v>
      </c>
      <c r="N1262" s="56">
        <f>'Oversigt anlægsaktiv'!N1262</f>
        <v>183651.72</v>
      </c>
      <c r="O1262" s="322" t="str">
        <f t="shared" si="57"/>
        <v>55144</v>
      </c>
      <c r="P1262" s="322">
        <f t="shared" si="58"/>
        <v>1</v>
      </c>
      <c r="Q1262" s="337" t="str">
        <f t="shared" si="59"/>
        <v>7</v>
      </c>
    </row>
    <row r="1263" spans="1:17" x14ac:dyDescent="0.35">
      <c r="A1263" s="320" t="str">
        <f>'Oversigt anlægsaktiv'!A1263</f>
        <v>55145</v>
      </c>
      <c r="B1263" t="str">
        <f>'Oversigt anlægsaktiv'!B1263</f>
        <v>Ukrudstbrænder til gartnere</v>
      </c>
      <c r="C1263" t="str">
        <f>'Oversigt anlægsaktiv'!C1263</f>
        <v>-</v>
      </c>
      <c r="D1263" t="str">
        <f>'Oversigt anlægsaktiv'!D1263</f>
        <v>Henrik Toft</v>
      </c>
      <c r="E1263" t="str">
        <f>'Oversigt anlægsaktiv'!E1263</f>
        <v>5 ÅR</v>
      </c>
      <c r="F1263" t="str">
        <f>'Oversigt anlægsaktiv'!F1263</f>
        <v>90400 Teknisk Service</v>
      </c>
      <c r="G1263" t="str">
        <f>'Oversigt anlægsaktiv'!G1263</f>
        <v>Campusvej 55, 5230 Odense M</v>
      </c>
      <c r="H1263" t="str">
        <f>'Oversigt anlægsaktiv'!H1263</f>
        <v>Gartner</v>
      </c>
      <c r="I1263" t="str">
        <f>'Oversigt anlægsaktiv'!I1263</f>
        <v>Glamsbjerg Maskin</v>
      </c>
      <c r="J1263" t="str">
        <f>'Oversigt anlægsaktiv'!J1263</f>
        <v>Oelietec Hoedic Speeder 300 L, udstyret</v>
      </c>
      <c r="K1263" t="str">
        <f>'Oversigt anlægsaktiv'!K1263</f>
        <v>-</v>
      </c>
      <c r="L1263" s="312">
        <f>'Oversigt anlægsaktiv'!L1263</f>
        <v>44713</v>
      </c>
      <c r="M1263" s="56">
        <f>'Oversigt anlægsaktiv'!M1263</f>
        <v>159000</v>
      </c>
      <c r="N1263" s="56">
        <f>'Oversigt anlægsaktiv'!N1263</f>
        <v>37100</v>
      </c>
      <c r="O1263" s="322" t="str">
        <f t="shared" si="57"/>
        <v>55145</v>
      </c>
      <c r="P1263" s="322">
        <f t="shared" si="58"/>
        <v>0</v>
      </c>
      <c r="Q1263" s="337" t="str">
        <f t="shared" si="59"/>
        <v>5</v>
      </c>
    </row>
    <row r="1264" spans="1:17" x14ac:dyDescent="0.35">
      <c r="A1264" s="320" t="str">
        <f>'Oversigt anlægsaktiv'!A1264</f>
        <v>55147</v>
      </c>
      <c r="B1264" t="str">
        <f>'Oversigt anlægsaktiv'!B1264</f>
        <v>Ethernet switche</v>
      </c>
      <c r="C1264" t="str">
        <f>'Oversigt anlægsaktiv'!C1264</f>
        <v>-</v>
      </c>
      <c r="D1264" t="str">
        <f>'Oversigt anlægsaktiv'!D1264</f>
        <v>Tove Susanne Nadolny</v>
      </c>
      <c r="E1264" t="str">
        <f>'Oversigt anlægsaktiv'!E1264</f>
        <v>5 ÅR</v>
      </c>
      <c r="F1264" t="str">
        <f>'Oversigt anlægsaktiv'!F1264</f>
        <v>39600 eScience</v>
      </c>
      <c r="G1264" t="str">
        <f>'Oversigt anlægsaktiv'!G1264</f>
        <v>Campusvej 55, 5230 Odense M</v>
      </c>
      <c r="H1264" t="str">
        <f>'Oversigt anlægsaktiv'!H1264</f>
        <v>Serverrum Syd</v>
      </c>
      <c r="I1264" t="str">
        <f>'Oversigt anlægsaktiv'!I1264</f>
        <v>Dell</v>
      </c>
      <c r="J1264" t="str">
        <f>'Oversigt anlægsaktiv'!J1264</f>
        <v>S5253F-ON</v>
      </c>
      <c r="K1264" t="str">
        <f>'Oversigt anlægsaktiv'!K1264</f>
        <v>-</v>
      </c>
      <c r="L1264" s="312">
        <f>'Oversigt anlægsaktiv'!L1264</f>
        <v>44812</v>
      </c>
      <c r="M1264" s="56">
        <f>'Oversigt anlægsaktiv'!M1264</f>
        <v>161431.92000000001</v>
      </c>
      <c r="N1264" s="56">
        <f>'Oversigt anlægsaktiv'!N1264</f>
        <v>45739.070000000007</v>
      </c>
      <c r="O1264" s="322" t="str">
        <f t="shared" si="57"/>
        <v>55147</v>
      </c>
      <c r="P1264" s="322">
        <f t="shared" si="58"/>
        <v>0</v>
      </c>
      <c r="Q1264" s="337" t="str">
        <f t="shared" si="59"/>
        <v>5</v>
      </c>
    </row>
    <row r="1265" spans="1:17" x14ac:dyDescent="0.35">
      <c r="A1265" s="320" t="str">
        <f>'Oversigt anlægsaktiv'!A1265</f>
        <v>55148</v>
      </c>
      <c r="B1265" t="str">
        <f>'Oversigt anlægsaktiv'!B1265</f>
        <v>Ceph storage noder</v>
      </c>
      <c r="C1265" t="str">
        <f>'Oversigt anlægsaktiv'!C1265</f>
        <v>-</v>
      </c>
      <c r="D1265" t="str">
        <f>'Oversigt anlægsaktiv'!D1265</f>
        <v>Martin Lundquist Hansen</v>
      </c>
      <c r="E1265" t="str">
        <f>'Oversigt anlægsaktiv'!E1265</f>
        <v>5 ÅR</v>
      </c>
      <c r="F1265" t="str">
        <f>'Oversigt anlægsaktiv'!F1265</f>
        <v>39600 eScience</v>
      </c>
      <c r="G1265" t="str">
        <f>'Oversigt anlægsaktiv'!G1265</f>
        <v>Campusvej 55, 5230 Odense M</v>
      </c>
      <c r="H1265" t="str">
        <f>'Oversigt anlægsaktiv'!H1265</f>
        <v>Serverrum Syd</v>
      </c>
      <c r="I1265" t="str">
        <f>'Oversigt anlægsaktiv'!I1265</f>
        <v>Dell</v>
      </c>
      <c r="J1265" t="str">
        <f>'Oversigt anlægsaktiv'!J1265</f>
        <v>PowerEdge R740xd2</v>
      </c>
      <c r="K1265" t="str">
        <f>'Oversigt anlægsaktiv'!K1265</f>
        <v>2YSNXP3, 1YSNXP3, HXSNXP3, JXSNXP3</v>
      </c>
      <c r="L1265" s="312">
        <f>'Oversigt anlægsaktiv'!L1265</f>
        <v>44720</v>
      </c>
      <c r="M1265" s="56">
        <f>'Oversigt anlægsaktiv'!M1265</f>
        <v>439006.08</v>
      </c>
      <c r="N1265" s="56">
        <f>'Oversigt anlægsaktiv'!N1265</f>
        <v>102434.77</v>
      </c>
      <c r="O1265" s="322" t="str">
        <f t="shared" si="57"/>
        <v>55148</v>
      </c>
      <c r="P1265" s="322">
        <f t="shared" si="58"/>
        <v>0</v>
      </c>
      <c r="Q1265" s="337" t="str">
        <f t="shared" si="59"/>
        <v>5</v>
      </c>
    </row>
    <row r="1266" spans="1:17" x14ac:dyDescent="0.35">
      <c r="A1266" s="320" t="str">
        <f>'Oversigt anlægsaktiv'!A1266</f>
        <v>55150</v>
      </c>
      <c r="B1266" t="str">
        <f>'Oversigt anlægsaktiv'!B1266</f>
        <v>Robotarm, robot controller og force torque sensor  - anlæg 1</v>
      </c>
      <c r="C1266" t="str">
        <f>'Oversigt anlægsaktiv'!C1266</f>
        <v>-</v>
      </c>
      <c r="D1266" t="str">
        <f>'Oversigt anlægsaktiv'!D1266</f>
        <v>Karina T. Therkildsen</v>
      </c>
      <c r="E1266" t="str">
        <f>'Oversigt anlægsaktiv'!E1266</f>
        <v>5 ÅR</v>
      </c>
      <c r="F1266" t="str">
        <f>'Oversigt anlægsaktiv'!F1266</f>
        <v>41008 SDU I4.0 LAB</v>
      </c>
      <c r="G1266" t="str">
        <f>'Oversigt anlægsaktiv'!G1266</f>
        <v>Campusvej 55, 5230 Odense M</v>
      </c>
      <c r="H1266" t="str">
        <f>'Oversigt anlægsaktiv'!H1266</f>
        <v>Ø21-603-00</v>
      </c>
      <c r="I1266" t="str">
        <f>'Oversigt anlægsaktiv'!I1266</f>
        <v>KUKA</v>
      </c>
      <c r="J1266" t="str">
        <f>'Oversigt anlægsaktiv'!J1266</f>
        <v>KR 6 R900-2</v>
      </c>
      <c r="K1266" t="str">
        <f>'Oversigt anlægsaktiv'!K1266</f>
        <v>4554400</v>
      </c>
      <c r="L1266" s="312">
        <f>'Oversigt anlægsaktiv'!L1266</f>
        <v>44698</v>
      </c>
      <c r="M1266" s="56">
        <f>'Oversigt anlægsaktiv'!M1266</f>
        <v>171923.63</v>
      </c>
      <c r="N1266" s="56">
        <f>'Oversigt anlægsaktiv'!N1266</f>
        <v>37250.160000000003</v>
      </c>
      <c r="O1266" s="322" t="str">
        <f t="shared" si="57"/>
        <v>55150</v>
      </c>
      <c r="P1266" s="322">
        <f t="shared" si="58"/>
        <v>0</v>
      </c>
      <c r="Q1266" s="337" t="str">
        <f t="shared" si="59"/>
        <v>5</v>
      </c>
    </row>
    <row r="1267" spans="1:17" x14ac:dyDescent="0.35">
      <c r="A1267" s="320" t="str">
        <f>'Oversigt anlægsaktiv'!A1267</f>
        <v>55151</v>
      </c>
      <c r="B1267" t="str">
        <f>'Oversigt anlægsaktiv'!B1267</f>
        <v>HPLC Vanquish Neo System</v>
      </c>
      <c r="C1267" t="str">
        <f>'Oversigt anlægsaktiv'!C1267</f>
        <v>333084+3373914</v>
      </c>
      <c r="D1267" t="str">
        <f>'Oversigt anlægsaktiv'!D1267</f>
        <v>Ole Nørregaard Jensen</v>
      </c>
      <c r="E1267" t="str">
        <f>'Oversigt anlægsaktiv'!E1267</f>
        <v>7 ÅR</v>
      </c>
      <c r="F1267" t="str">
        <f>'Oversigt anlægsaktiv'!F1267</f>
        <v>31000 Institut for Biokemi og Molekylær Biologi</v>
      </c>
      <c r="G1267" t="str">
        <f>'Oversigt anlægsaktiv'!G1267</f>
        <v>Campusvej 55, 5230 Odense M</v>
      </c>
      <c r="H1267" t="str">
        <f>'Oversigt anlægsaktiv'!H1267</f>
        <v>BMB</v>
      </c>
      <c r="I1267" t="str">
        <f>'Oversigt anlægsaktiv'!I1267</f>
        <v>Thermo Scientific</v>
      </c>
      <c r="J1267" t="str">
        <f>'Oversigt anlægsaktiv'!J1267</f>
        <v>P/N: VN-A10-A rev 02 / VN-P10-A rev 01</v>
      </c>
      <c r="K1267" t="str">
        <f>'Oversigt anlægsaktiv'!K1267</f>
        <v>Sampler 8340310 / Binary Pump 83403</v>
      </c>
      <c r="L1267" s="312">
        <f>'Oversigt anlægsaktiv'!L1267</f>
        <v>44774</v>
      </c>
      <c r="M1267" s="56">
        <f>'Oversigt anlægsaktiv'!M1267</f>
        <v>428100.01</v>
      </c>
      <c r="N1267" s="56">
        <f>'Oversigt anlægsaktiv'!N1267</f>
        <v>203857.15</v>
      </c>
      <c r="O1267" s="322" t="str">
        <f t="shared" si="57"/>
        <v>55151</v>
      </c>
      <c r="P1267" s="322">
        <f t="shared" si="58"/>
        <v>1</v>
      </c>
      <c r="Q1267" s="337" t="str">
        <f t="shared" si="59"/>
        <v>7</v>
      </c>
    </row>
    <row r="1268" spans="1:17" x14ac:dyDescent="0.35">
      <c r="A1268" s="320" t="str">
        <f>'Oversigt anlægsaktiv'!A1268</f>
        <v>55152</v>
      </c>
      <c r="B1268" t="str">
        <f>'Oversigt anlægsaktiv'!B1268</f>
        <v>Enkeltcuvette 3, niveau 1</v>
      </c>
      <c r="C1268" t="str">
        <f>'Oversigt anlægsaktiv'!C1268</f>
        <v>-</v>
      </c>
      <c r="D1268" t="str">
        <f>'Oversigt anlægsaktiv'!D1268</f>
        <v>Annette Møller Dall</v>
      </c>
      <c r="E1268" t="str">
        <f>'Oversigt anlægsaktiv'!E1268</f>
        <v>10 ÅR</v>
      </c>
      <c r="F1268" t="str">
        <f>'Oversigt anlægsaktiv'!F1268</f>
        <v>10200 Institut for Molekylær Medicin</v>
      </c>
      <c r="G1268" t="str">
        <f>'Oversigt anlægsaktiv'!G1268</f>
        <v>Campusvej 55, 5230 Odense M</v>
      </c>
      <c r="H1268" t="str">
        <f>'Oversigt anlægsaktiv'!H1268</f>
        <v>V17-913a-1</v>
      </c>
      <c r="I1268" t="str">
        <f>'Oversigt anlægsaktiv'!I1268</f>
        <v>FLOWTECH A/S</v>
      </c>
      <c r="J1268" t="str">
        <f>'Oversigt anlægsaktiv'!J1268</f>
        <v>-</v>
      </c>
      <c r="K1268" t="str">
        <f>'Oversigt anlægsaktiv'!K1268</f>
        <v>4010</v>
      </c>
      <c r="L1268" s="312">
        <f>'Oversigt anlægsaktiv'!L1268</f>
        <v>45323</v>
      </c>
      <c r="M1268" s="56">
        <f>'Oversigt anlægsaktiv'!M1268</f>
        <v>737395.78</v>
      </c>
      <c r="N1268" s="56">
        <f>'Oversigt anlægsaktiv'!N1268</f>
        <v>577626.77</v>
      </c>
      <c r="O1268" s="322" t="str">
        <f t="shared" si="57"/>
        <v>55152</v>
      </c>
      <c r="P1268" s="322">
        <f t="shared" si="58"/>
        <v>0</v>
      </c>
      <c r="Q1268" s="337" t="str">
        <f t="shared" si="59"/>
        <v>10</v>
      </c>
    </row>
    <row r="1269" spans="1:17" x14ac:dyDescent="0.35">
      <c r="A1269" s="320" t="str">
        <f>'Oversigt anlægsaktiv'!A1269</f>
        <v>55153</v>
      </c>
      <c r="B1269" t="str">
        <f>'Oversigt anlægsaktiv'!B1269</f>
        <v>Enkeltcuvette 2, niveau 1</v>
      </c>
      <c r="C1269" t="str">
        <f>'Oversigt anlægsaktiv'!C1269</f>
        <v>-</v>
      </c>
      <c r="D1269" t="str">
        <f>'Oversigt anlægsaktiv'!D1269</f>
        <v>Annette Møller Dall</v>
      </c>
      <c r="E1269" t="str">
        <f>'Oversigt anlægsaktiv'!E1269</f>
        <v>10 ÅR</v>
      </c>
      <c r="F1269" t="str">
        <f>'Oversigt anlægsaktiv'!F1269</f>
        <v>10200 Institut for Molekylær Medicin</v>
      </c>
      <c r="G1269" t="str">
        <f>'Oversigt anlægsaktiv'!G1269</f>
        <v>Campusvej 55, 5230 Odense M</v>
      </c>
      <c r="H1269" t="str">
        <f>'Oversigt anlægsaktiv'!H1269</f>
        <v>V17-913a-1</v>
      </c>
      <c r="I1269" t="str">
        <f>'Oversigt anlægsaktiv'!I1269</f>
        <v>FLOWTECH A/S</v>
      </c>
      <c r="J1269" t="str">
        <f>'Oversigt anlægsaktiv'!J1269</f>
        <v>-</v>
      </c>
      <c r="K1269" t="str">
        <f>'Oversigt anlægsaktiv'!K1269</f>
        <v>4020</v>
      </c>
      <c r="L1269" s="312">
        <f>'Oversigt anlægsaktiv'!L1269</f>
        <v>45323</v>
      </c>
      <c r="M1269" s="56">
        <f>'Oversigt anlægsaktiv'!M1269</f>
        <v>737395.78</v>
      </c>
      <c r="N1269" s="56">
        <f>'Oversigt anlægsaktiv'!N1269</f>
        <v>577626.77</v>
      </c>
      <c r="O1269" s="322" t="str">
        <f t="shared" si="57"/>
        <v>55153</v>
      </c>
      <c r="P1269" s="322">
        <f t="shared" si="58"/>
        <v>0</v>
      </c>
      <c r="Q1269" s="337" t="str">
        <f t="shared" si="59"/>
        <v>10</v>
      </c>
    </row>
    <row r="1270" spans="1:17" x14ac:dyDescent="0.35">
      <c r="A1270" s="320" t="str">
        <f>'Oversigt anlægsaktiv'!A1270</f>
        <v>55154</v>
      </c>
      <c r="B1270" t="str">
        <f>'Oversigt anlægsaktiv'!B1270</f>
        <v>Enkeltcuvette 1, niveau 1</v>
      </c>
      <c r="C1270" t="str">
        <f>'Oversigt anlægsaktiv'!C1270</f>
        <v>-</v>
      </c>
      <c r="D1270" t="str">
        <f>'Oversigt anlægsaktiv'!D1270</f>
        <v>Annette Møller Dall</v>
      </c>
      <c r="E1270" t="str">
        <f>'Oversigt anlægsaktiv'!E1270</f>
        <v>10 ÅR</v>
      </c>
      <c r="F1270" t="str">
        <f>'Oversigt anlægsaktiv'!F1270</f>
        <v>10200 Institut for Molekylær Medicin</v>
      </c>
      <c r="G1270" t="str">
        <f>'Oversigt anlægsaktiv'!G1270</f>
        <v>Campusvej 55, 5230 Odense M</v>
      </c>
      <c r="H1270" t="str">
        <f>'Oversigt anlægsaktiv'!H1270</f>
        <v>V17-913a-1</v>
      </c>
      <c r="I1270" t="str">
        <f>'Oversigt anlægsaktiv'!I1270</f>
        <v>FLOWTECH A/S</v>
      </c>
      <c r="J1270" t="str">
        <f>'Oversigt anlægsaktiv'!J1270</f>
        <v>4030</v>
      </c>
      <c r="K1270" t="str">
        <f>'Oversigt anlægsaktiv'!K1270</f>
        <v>-</v>
      </c>
      <c r="L1270" s="312">
        <f>'Oversigt anlægsaktiv'!L1270</f>
        <v>45323</v>
      </c>
      <c r="M1270" s="56">
        <f>'Oversigt anlægsaktiv'!M1270</f>
        <v>737395.78</v>
      </c>
      <c r="N1270" s="56">
        <f>'Oversigt anlægsaktiv'!N1270</f>
        <v>577626.77</v>
      </c>
      <c r="O1270" s="322" t="str">
        <f t="shared" si="57"/>
        <v>55154</v>
      </c>
      <c r="P1270" s="322">
        <f t="shared" si="58"/>
        <v>0</v>
      </c>
      <c r="Q1270" s="337" t="str">
        <f t="shared" si="59"/>
        <v>10</v>
      </c>
    </row>
    <row r="1271" spans="1:17" x14ac:dyDescent="0.35">
      <c r="A1271" s="320" t="str">
        <f>'Oversigt anlægsaktiv'!A1271</f>
        <v>55155</v>
      </c>
      <c r="B1271" t="str">
        <f>'Oversigt anlægsaktiv'!B1271</f>
        <v>Airshower 1</v>
      </c>
      <c r="C1271" t="str">
        <f>'Oversigt anlægsaktiv'!C1271</f>
        <v>-</v>
      </c>
      <c r="D1271" t="str">
        <f>'Oversigt anlægsaktiv'!D1271</f>
        <v>Jesper Stæhr</v>
      </c>
      <c r="E1271" t="str">
        <f>'Oversigt anlægsaktiv'!E1271</f>
        <v>10 ÅR</v>
      </c>
      <c r="F1271" t="str">
        <f>'Oversigt anlægsaktiv'!F1271</f>
        <v>19500 Biomedicinsk Laboratorium</v>
      </c>
      <c r="G1271" t="str">
        <f>'Oversigt anlægsaktiv'!G1271</f>
        <v>Campusvej 55, 5230 Odense M</v>
      </c>
      <c r="H1271" t="str">
        <f>'Oversigt anlægsaktiv'!H1271</f>
        <v>V17-610c-0</v>
      </c>
      <c r="I1271" t="str">
        <f>'Oversigt anlægsaktiv'!I1271</f>
        <v>Scanbur A/S</v>
      </c>
      <c r="J1271" t="str">
        <f>'Oversigt anlægsaktiv'!J1271</f>
        <v>40-AS-ECP-900-C</v>
      </c>
      <c r="K1271" t="str">
        <f>'Oversigt anlægsaktiv'!K1271</f>
        <v>5559698-C</v>
      </c>
      <c r="L1271" s="312">
        <f>'Oversigt anlægsaktiv'!L1271</f>
        <v>45352</v>
      </c>
      <c r="M1271" s="56">
        <f>'Oversigt anlægsaktiv'!M1271</f>
        <v>201586</v>
      </c>
      <c r="N1271" s="56">
        <f>'Oversigt anlægsaktiv'!N1271</f>
        <v>159588.93</v>
      </c>
      <c r="O1271" s="322" t="str">
        <f t="shared" si="57"/>
        <v>55155</v>
      </c>
      <c r="P1271" s="322">
        <f t="shared" si="58"/>
        <v>0</v>
      </c>
      <c r="Q1271" s="337" t="str">
        <f t="shared" si="59"/>
        <v>10</v>
      </c>
    </row>
    <row r="1272" spans="1:17" x14ac:dyDescent="0.35">
      <c r="A1272" s="320" t="str">
        <f>'Oversigt anlægsaktiv'!A1272</f>
        <v>55156</v>
      </c>
      <c r="B1272" t="str">
        <f>'Oversigt anlægsaktiv'!B1272</f>
        <v>Airshower 2</v>
      </c>
      <c r="C1272" t="str">
        <f>'Oversigt anlægsaktiv'!C1272</f>
        <v>-</v>
      </c>
      <c r="D1272" t="str">
        <f>'Oversigt anlægsaktiv'!D1272</f>
        <v>Jesper Stæhr</v>
      </c>
      <c r="E1272" t="str">
        <f>'Oversigt anlægsaktiv'!E1272</f>
        <v>10 ÅR</v>
      </c>
      <c r="F1272" t="str">
        <f>'Oversigt anlægsaktiv'!F1272</f>
        <v>19500 Biomedicinsk Laboratorium</v>
      </c>
      <c r="G1272" t="str">
        <f>'Oversigt anlægsaktiv'!G1272</f>
        <v>Campusvej 55, 5230 Odense M</v>
      </c>
      <c r="H1272" t="str">
        <f>'Oversigt anlægsaktiv'!H1272</f>
        <v>V17-610c-0</v>
      </c>
      <c r="I1272" t="str">
        <f>'Oversigt anlægsaktiv'!I1272</f>
        <v>Scanbur A/S</v>
      </c>
      <c r="J1272" t="str">
        <f>'Oversigt anlægsaktiv'!J1272</f>
        <v>40-AS-ECP-900-C</v>
      </c>
      <c r="K1272" t="str">
        <f>'Oversigt anlægsaktiv'!K1272</f>
        <v>5559698-D</v>
      </c>
      <c r="L1272" s="312">
        <f>'Oversigt anlægsaktiv'!L1272</f>
        <v>45352</v>
      </c>
      <c r="M1272" s="56">
        <f>'Oversigt anlægsaktiv'!M1272</f>
        <v>201586</v>
      </c>
      <c r="N1272" s="56">
        <f>'Oversigt anlægsaktiv'!N1272</f>
        <v>159588.93</v>
      </c>
      <c r="O1272" s="322" t="str">
        <f t="shared" si="57"/>
        <v>55156</v>
      </c>
      <c r="P1272" s="322">
        <f t="shared" si="58"/>
        <v>0</v>
      </c>
      <c r="Q1272" s="337" t="str">
        <f t="shared" si="59"/>
        <v>10</v>
      </c>
    </row>
    <row r="1273" spans="1:17" x14ac:dyDescent="0.35">
      <c r="A1273" s="320" t="str">
        <f>'Oversigt anlægsaktiv'!A1273</f>
        <v>55157</v>
      </c>
      <c r="B1273" t="str">
        <f>'Oversigt anlægsaktiv'!B1273</f>
        <v>Airshower 3</v>
      </c>
      <c r="C1273" t="str">
        <f>'Oversigt anlægsaktiv'!C1273</f>
        <v>-</v>
      </c>
      <c r="D1273" t="str">
        <f>'Oversigt anlægsaktiv'!D1273</f>
        <v>Jesper Stæhr</v>
      </c>
      <c r="E1273" t="str">
        <f>'Oversigt anlægsaktiv'!E1273</f>
        <v>10 ÅR</v>
      </c>
      <c r="F1273" t="str">
        <f>'Oversigt anlægsaktiv'!F1273</f>
        <v>19500 Biomedicinsk Laboratorium</v>
      </c>
      <c r="G1273" t="str">
        <f>'Oversigt anlægsaktiv'!G1273</f>
        <v>Campusvej 55, 5230 Odense M</v>
      </c>
      <c r="H1273" t="str">
        <f>'Oversigt anlægsaktiv'!H1273</f>
        <v>V17-610c-0</v>
      </c>
      <c r="I1273" t="str">
        <f>'Oversigt anlægsaktiv'!I1273</f>
        <v>Scanbur A/S</v>
      </c>
      <c r="J1273" t="str">
        <f>'Oversigt anlægsaktiv'!J1273</f>
        <v>40-AS-ECP-900-C</v>
      </c>
      <c r="K1273" t="str">
        <f>'Oversigt anlægsaktiv'!K1273</f>
        <v>5559698-E</v>
      </c>
      <c r="L1273" s="312">
        <f>'Oversigt anlægsaktiv'!L1273</f>
        <v>45352</v>
      </c>
      <c r="M1273" s="56">
        <f>'Oversigt anlægsaktiv'!M1273</f>
        <v>201586</v>
      </c>
      <c r="N1273" s="56">
        <f>'Oversigt anlægsaktiv'!N1273</f>
        <v>159588.93</v>
      </c>
      <c r="O1273" s="322" t="str">
        <f t="shared" si="57"/>
        <v>55157</v>
      </c>
      <c r="P1273" s="322">
        <f t="shared" si="58"/>
        <v>0</v>
      </c>
      <c r="Q1273" s="337" t="str">
        <f t="shared" si="59"/>
        <v>10</v>
      </c>
    </row>
    <row r="1274" spans="1:17" x14ac:dyDescent="0.35">
      <c r="A1274" s="320" t="str">
        <f>'Oversigt anlægsaktiv'!A1274</f>
        <v>55158</v>
      </c>
      <c r="B1274" t="str">
        <f>'Oversigt anlægsaktiv'!B1274</f>
        <v>Airshower 4</v>
      </c>
      <c r="C1274" t="str">
        <f>'Oversigt anlægsaktiv'!C1274</f>
        <v>-</v>
      </c>
      <c r="D1274" t="str">
        <f>'Oversigt anlægsaktiv'!D1274</f>
        <v>Jesper Stæhr</v>
      </c>
      <c r="E1274" t="str">
        <f>'Oversigt anlægsaktiv'!E1274</f>
        <v>10 ÅR</v>
      </c>
      <c r="F1274" t="str">
        <f>'Oversigt anlægsaktiv'!F1274</f>
        <v>19500 Biomedicinsk Laboratorium</v>
      </c>
      <c r="G1274" t="str">
        <f>'Oversigt anlægsaktiv'!G1274</f>
        <v>Campusvej 55, 5230 Odense M</v>
      </c>
      <c r="H1274" t="str">
        <f>'Oversigt anlægsaktiv'!H1274</f>
        <v>V17-610c-0</v>
      </c>
      <c r="I1274" t="str">
        <f>'Oversigt anlægsaktiv'!I1274</f>
        <v>Scanbur A/S</v>
      </c>
      <c r="J1274" t="str">
        <f>'Oversigt anlægsaktiv'!J1274</f>
        <v>40-AS-ECP-900-C</v>
      </c>
      <c r="K1274" t="str">
        <f>'Oversigt anlægsaktiv'!K1274</f>
        <v>5559698-F</v>
      </c>
      <c r="L1274" s="312">
        <f>'Oversigt anlægsaktiv'!L1274</f>
        <v>45352</v>
      </c>
      <c r="M1274" s="56">
        <f>'Oversigt anlægsaktiv'!M1274</f>
        <v>201586</v>
      </c>
      <c r="N1274" s="56">
        <f>'Oversigt anlægsaktiv'!N1274</f>
        <v>159588.93</v>
      </c>
      <c r="O1274" s="322" t="str">
        <f t="shared" si="57"/>
        <v>55158</v>
      </c>
      <c r="P1274" s="322">
        <f t="shared" si="58"/>
        <v>0</v>
      </c>
      <c r="Q1274" s="337" t="str">
        <f t="shared" si="59"/>
        <v>10</v>
      </c>
    </row>
    <row r="1275" spans="1:17" x14ac:dyDescent="0.35">
      <c r="A1275" s="320" t="str">
        <f>'Oversigt anlægsaktiv'!A1275</f>
        <v>55159</v>
      </c>
      <c r="B1275" t="str">
        <f>'Oversigt anlægsaktiv'!B1275</f>
        <v>Airshower 5</v>
      </c>
      <c r="C1275" t="str">
        <f>'Oversigt anlægsaktiv'!C1275</f>
        <v>-</v>
      </c>
      <c r="D1275" t="str">
        <f>'Oversigt anlægsaktiv'!D1275</f>
        <v>Jesper Stæhr</v>
      </c>
      <c r="E1275" t="str">
        <f>'Oversigt anlægsaktiv'!E1275</f>
        <v>10 ÅR</v>
      </c>
      <c r="F1275" t="str">
        <f>'Oversigt anlægsaktiv'!F1275</f>
        <v>19500 Biomedicinsk Laboratorium</v>
      </c>
      <c r="G1275" t="str">
        <f>'Oversigt anlægsaktiv'!G1275</f>
        <v>Campusvej 55, 5230 Odense M</v>
      </c>
      <c r="H1275" t="str">
        <f>'Oversigt anlægsaktiv'!H1275</f>
        <v>V14-609a-0</v>
      </c>
      <c r="I1275" t="str">
        <f>'Oversigt anlægsaktiv'!I1275</f>
        <v>Scanbur A/S</v>
      </c>
      <c r="J1275" t="str">
        <f>'Oversigt anlægsaktiv'!J1275</f>
        <v>40-AS-ECP-900-C</v>
      </c>
      <c r="K1275" t="str">
        <f>'Oversigt anlægsaktiv'!K1275</f>
        <v>5559698-B</v>
      </c>
      <c r="L1275" s="312">
        <f>'Oversigt anlægsaktiv'!L1275</f>
        <v>45352</v>
      </c>
      <c r="M1275" s="56">
        <f>'Oversigt anlægsaktiv'!M1275</f>
        <v>201586</v>
      </c>
      <c r="N1275" s="56">
        <f>'Oversigt anlægsaktiv'!N1275</f>
        <v>159588.93</v>
      </c>
      <c r="O1275" s="322" t="str">
        <f t="shared" si="57"/>
        <v>55159</v>
      </c>
      <c r="P1275" s="322">
        <f t="shared" si="58"/>
        <v>0</v>
      </c>
      <c r="Q1275" s="337" t="str">
        <f t="shared" si="59"/>
        <v>10</v>
      </c>
    </row>
    <row r="1276" spans="1:17" x14ac:dyDescent="0.35">
      <c r="A1276" s="320" t="str">
        <f>'Oversigt anlægsaktiv'!A1276</f>
        <v>55161</v>
      </c>
      <c r="B1276" t="str">
        <f>'Oversigt anlægsaktiv'!B1276</f>
        <v>Nitrogenfryser 1</v>
      </c>
      <c r="C1276" t="str">
        <f>'Oversigt anlægsaktiv'!C1276</f>
        <v>-</v>
      </c>
      <c r="D1276" t="str">
        <f>'Oversigt anlægsaktiv'!D1276</f>
        <v>Flemming Jensen</v>
      </c>
      <c r="E1276" t="str">
        <f>'Oversigt anlægsaktiv'!E1276</f>
        <v>10 ÅR</v>
      </c>
      <c r="F1276" t="str">
        <f>'Oversigt anlægsaktiv'!F1276</f>
        <v>10200 Institut for Molekylær Medicin</v>
      </c>
      <c r="G1276" t="str">
        <f>'Oversigt anlægsaktiv'!G1276</f>
        <v>Campusvej 55, 5230 Odense M</v>
      </c>
      <c r="H1276" t="str">
        <f>'Oversigt anlægsaktiv'!H1276</f>
        <v>V08-605a-0</v>
      </c>
      <c r="I1276" t="str">
        <f>'Oversigt anlægsaktiv'!I1276</f>
        <v>MVE Biological Solutions</v>
      </c>
      <c r="J1276" t="str">
        <f>'Oversigt anlægsaktiv'!J1276</f>
        <v>MVE Vario 1894R MDD</v>
      </c>
      <c r="K1276" t="str">
        <f>'Oversigt anlægsaktiv'!K1276</f>
        <v>CAB2122340038</v>
      </c>
      <c r="L1276" s="312">
        <f>'Oversigt anlægsaktiv'!L1276</f>
        <v>45352</v>
      </c>
      <c r="M1276" s="56">
        <f>'Oversigt anlægsaktiv'!M1276</f>
        <v>485238.5</v>
      </c>
      <c r="N1276" s="56">
        <f>'Oversigt anlægsaktiv'!N1276</f>
        <v>384147.20000000001</v>
      </c>
      <c r="O1276" s="322" t="str">
        <f t="shared" si="57"/>
        <v>55161</v>
      </c>
      <c r="P1276" s="322">
        <f t="shared" si="58"/>
        <v>0</v>
      </c>
      <c r="Q1276" s="337" t="str">
        <f t="shared" si="59"/>
        <v>10</v>
      </c>
    </row>
    <row r="1277" spans="1:17" x14ac:dyDescent="0.35">
      <c r="A1277" s="320" t="str">
        <f>'Oversigt anlægsaktiv'!A1277</f>
        <v>55162</v>
      </c>
      <c r="B1277" t="str">
        <f>'Oversigt anlægsaktiv'!B1277</f>
        <v>Nitrogenfryser 2</v>
      </c>
      <c r="C1277" t="str">
        <f>'Oversigt anlægsaktiv'!C1277</f>
        <v>-</v>
      </c>
      <c r="D1277" t="str">
        <f>'Oversigt anlægsaktiv'!D1277</f>
        <v>Flemming Jensen</v>
      </c>
      <c r="E1277" t="str">
        <f>'Oversigt anlægsaktiv'!E1277</f>
        <v>10 ÅR</v>
      </c>
      <c r="F1277" t="str">
        <f>'Oversigt anlægsaktiv'!F1277</f>
        <v>10200 Institut for Molekylær Medicin</v>
      </c>
      <c r="G1277" t="str">
        <f>'Oversigt anlægsaktiv'!G1277</f>
        <v>Campusvej 55, 5230 Odense M</v>
      </c>
      <c r="H1277" t="str">
        <f>'Oversigt anlægsaktiv'!H1277</f>
        <v>V08-605a-0</v>
      </c>
      <c r="I1277" t="str">
        <f>'Oversigt anlægsaktiv'!I1277</f>
        <v>MVR Biological Solutions</v>
      </c>
      <c r="J1277" t="str">
        <f>'Oversigt anlægsaktiv'!J1277</f>
        <v>MVE Vario 1894R MDD</v>
      </c>
      <c r="K1277" t="str">
        <f>'Oversigt anlægsaktiv'!K1277</f>
        <v>BG2335VR180004</v>
      </c>
      <c r="L1277" s="312">
        <f>'Oversigt anlægsaktiv'!L1277</f>
        <v>45352</v>
      </c>
      <c r="M1277" s="56">
        <f>'Oversigt anlægsaktiv'!M1277</f>
        <v>485238.5</v>
      </c>
      <c r="N1277" s="56">
        <f>'Oversigt anlægsaktiv'!N1277</f>
        <v>384147.20000000001</v>
      </c>
      <c r="O1277" s="322" t="str">
        <f t="shared" si="57"/>
        <v>55162</v>
      </c>
      <c r="P1277" s="322">
        <f t="shared" si="58"/>
        <v>0</v>
      </c>
      <c r="Q1277" s="337" t="str">
        <f t="shared" si="59"/>
        <v>10</v>
      </c>
    </row>
    <row r="1278" spans="1:17" x14ac:dyDescent="0.35">
      <c r="A1278" s="320" t="str">
        <f>'Oversigt anlægsaktiv'!A1278</f>
        <v>55163</v>
      </c>
      <c r="B1278" t="str">
        <f>'Oversigt anlægsaktiv'!B1278</f>
        <v>Nitrogenfryser 3</v>
      </c>
      <c r="C1278" t="str">
        <f>'Oversigt anlægsaktiv'!C1278</f>
        <v>-</v>
      </c>
      <c r="D1278" t="str">
        <f>'Oversigt anlægsaktiv'!D1278</f>
        <v>Flemming Jensen</v>
      </c>
      <c r="E1278" t="str">
        <f>'Oversigt anlægsaktiv'!E1278</f>
        <v>10 ÅR</v>
      </c>
      <c r="F1278" t="str">
        <f>'Oversigt anlægsaktiv'!F1278</f>
        <v>10200 Institut for Molekylær Medicin</v>
      </c>
      <c r="G1278" t="str">
        <f>'Oversigt anlægsaktiv'!G1278</f>
        <v>Campusvej 55, 5230 Odense M</v>
      </c>
      <c r="H1278" t="str">
        <f>'Oversigt anlægsaktiv'!H1278</f>
        <v>V08-605a-0</v>
      </c>
      <c r="I1278" t="str">
        <f>'Oversigt anlægsaktiv'!I1278</f>
        <v>MVE Biological Solutions</v>
      </c>
      <c r="J1278" t="str">
        <f>'Oversigt anlægsaktiv'!J1278</f>
        <v>MVE Vario 1894R MDD</v>
      </c>
      <c r="K1278" t="str">
        <f>'Oversigt anlægsaktiv'!K1278</f>
        <v>CAB2122280040</v>
      </c>
      <c r="L1278" s="312">
        <f>'Oversigt anlægsaktiv'!L1278</f>
        <v>45352</v>
      </c>
      <c r="M1278" s="56">
        <f>'Oversigt anlægsaktiv'!M1278</f>
        <v>485238.5</v>
      </c>
      <c r="N1278" s="56">
        <f>'Oversigt anlægsaktiv'!N1278</f>
        <v>384147.20000000001</v>
      </c>
      <c r="O1278" s="322" t="str">
        <f t="shared" si="57"/>
        <v>55163</v>
      </c>
      <c r="P1278" s="322">
        <f t="shared" si="58"/>
        <v>0</v>
      </c>
      <c r="Q1278" s="337" t="str">
        <f t="shared" si="59"/>
        <v>10</v>
      </c>
    </row>
    <row r="1279" spans="1:17" x14ac:dyDescent="0.35">
      <c r="A1279" s="320" t="str">
        <f>'Oversigt anlægsaktiv'!A1279</f>
        <v>55165</v>
      </c>
      <c r="B1279" t="str">
        <f>'Oversigt anlægsaktiv'!B1279</f>
        <v>Nitrogenfryser 5</v>
      </c>
      <c r="C1279" t="str">
        <f>'Oversigt anlægsaktiv'!C1279</f>
        <v>-</v>
      </c>
      <c r="D1279" t="str">
        <f>'Oversigt anlægsaktiv'!D1279</f>
        <v>Flemming Jensen</v>
      </c>
      <c r="E1279" t="str">
        <f>'Oversigt anlægsaktiv'!E1279</f>
        <v>10 ÅR</v>
      </c>
      <c r="F1279" t="str">
        <f>'Oversigt anlægsaktiv'!F1279</f>
        <v>10200 Institut for Molekylær Medicin</v>
      </c>
      <c r="G1279" t="str">
        <f>'Oversigt anlægsaktiv'!G1279</f>
        <v>Campusvej 55, 5230 Odense M</v>
      </c>
      <c r="H1279" t="str">
        <f>'Oversigt anlægsaktiv'!H1279</f>
        <v>V08-605a-0</v>
      </c>
      <c r="I1279" t="str">
        <f>'Oversigt anlægsaktiv'!I1279</f>
        <v>MVE Biological Solutions</v>
      </c>
      <c r="J1279" t="str">
        <f>'Oversigt anlægsaktiv'!J1279</f>
        <v>MVE Vario 1894R MDD</v>
      </c>
      <c r="K1279" t="str">
        <f>'Oversigt anlægsaktiv'!K1279</f>
        <v>CAB2122300039</v>
      </c>
      <c r="L1279" s="312">
        <f>'Oversigt anlægsaktiv'!L1279</f>
        <v>45352</v>
      </c>
      <c r="M1279" s="56">
        <f>'Oversigt anlægsaktiv'!M1279</f>
        <v>485238.5</v>
      </c>
      <c r="N1279" s="56">
        <f>'Oversigt anlægsaktiv'!N1279</f>
        <v>384147.20000000001</v>
      </c>
      <c r="O1279" s="322" t="str">
        <f t="shared" si="57"/>
        <v>55165</v>
      </c>
      <c r="P1279" s="322">
        <f t="shared" si="58"/>
        <v>0</v>
      </c>
      <c r="Q1279" s="337" t="str">
        <f t="shared" si="59"/>
        <v>10</v>
      </c>
    </row>
    <row r="1280" spans="1:17" x14ac:dyDescent="0.35">
      <c r="A1280" s="320" t="str">
        <f>'Oversigt anlægsaktiv'!A1280</f>
        <v>55166</v>
      </c>
      <c r="B1280" t="str">
        <f>'Oversigt anlægsaktiv'!B1280</f>
        <v>Nitrogenfryser 6</v>
      </c>
      <c r="C1280" t="str">
        <f>'Oversigt anlægsaktiv'!C1280</f>
        <v>-</v>
      </c>
      <c r="D1280" t="str">
        <f>'Oversigt anlægsaktiv'!D1280</f>
        <v>Flemming Jensen</v>
      </c>
      <c r="E1280" t="str">
        <f>'Oversigt anlægsaktiv'!E1280</f>
        <v>10 ÅR</v>
      </c>
      <c r="F1280" t="str">
        <f>'Oversigt anlægsaktiv'!F1280</f>
        <v>10200 Institut for Molekylær Medicin</v>
      </c>
      <c r="G1280" t="str">
        <f>'Oversigt anlægsaktiv'!G1280</f>
        <v>Campusvej 55, 5230 Odense M</v>
      </c>
      <c r="H1280" t="str">
        <f>'Oversigt anlægsaktiv'!H1280</f>
        <v>V08-605a-0</v>
      </c>
      <c r="I1280" t="str">
        <f>'Oversigt anlægsaktiv'!I1280</f>
        <v>MVR Biologcial Solutions</v>
      </c>
      <c r="J1280" t="str">
        <f>'Oversigt anlægsaktiv'!J1280</f>
        <v>MVE Vario 1894R MDD</v>
      </c>
      <c r="K1280" t="str">
        <f>'Oversigt anlægsaktiv'!K1280</f>
        <v>CAB2122300040</v>
      </c>
      <c r="L1280" s="312">
        <f>'Oversigt anlægsaktiv'!L1280</f>
        <v>45352</v>
      </c>
      <c r="M1280" s="56">
        <f>'Oversigt anlægsaktiv'!M1280</f>
        <v>485238.5</v>
      </c>
      <c r="N1280" s="56">
        <f>'Oversigt anlægsaktiv'!N1280</f>
        <v>384147.20000000001</v>
      </c>
      <c r="O1280" s="322" t="str">
        <f t="shared" si="57"/>
        <v>55166</v>
      </c>
      <c r="P1280" s="322">
        <f t="shared" si="58"/>
        <v>0</v>
      </c>
      <c r="Q1280" s="337" t="str">
        <f t="shared" si="59"/>
        <v>10</v>
      </c>
    </row>
    <row r="1281" spans="1:17" x14ac:dyDescent="0.35">
      <c r="A1281" s="320" t="str">
        <f>'Oversigt anlægsaktiv'!A1281</f>
        <v>55167</v>
      </c>
      <c r="B1281" t="str">
        <f>'Oversigt anlægsaktiv'!B1281</f>
        <v>Nitrogenfryser 7</v>
      </c>
      <c r="C1281" t="str">
        <f>'Oversigt anlægsaktiv'!C1281</f>
        <v>-</v>
      </c>
      <c r="D1281" t="str">
        <f>'Oversigt anlægsaktiv'!D1281</f>
        <v>Flemming Jensen</v>
      </c>
      <c r="E1281" t="str">
        <f>'Oversigt anlægsaktiv'!E1281</f>
        <v>10 ÅR</v>
      </c>
      <c r="F1281" t="str">
        <f>'Oversigt anlægsaktiv'!F1281</f>
        <v>10200 Institut for Molekylær Medicin</v>
      </c>
      <c r="G1281" t="str">
        <f>'Oversigt anlægsaktiv'!G1281</f>
        <v>Campusvej 55, 5230 Odense M</v>
      </c>
      <c r="H1281" t="str">
        <f>'Oversigt anlægsaktiv'!H1281</f>
        <v>V08-605a-0</v>
      </c>
      <c r="I1281" t="str">
        <f>'Oversigt anlægsaktiv'!I1281</f>
        <v>MVE Biological Solutions</v>
      </c>
      <c r="J1281" t="str">
        <f>'Oversigt anlægsaktiv'!J1281</f>
        <v>MVE Vario 1894R MDD</v>
      </c>
      <c r="K1281" t="str">
        <f>'Oversigt anlægsaktiv'!K1281</f>
        <v>CAB2122280038</v>
      </c>
      <c r="L1281" s="312">
        <f>'Oversigt anlægsaktiv'!L1281</f>
        <v>45352</v>
      </c>
      <c r="M1281" s="56">
        <f>'Oversigt anlægsaktiv'!M1281</f>
        <v>485238.5</v>
      </c>
      <c r="N1281" s="56">
        <f>'Oversigt anlægsaktiv'!N1281</f>
        <v>384147.20000000001</v>
      </c>
      <c r="O1281" s="322" t="str">
        <f t="shared" si="57"/>
        <v>55167</v>
      </c>
      <c r="P1281" s="322">
        <f t="shared" si="58"/>
        <v>0</v>
      </c>
      <c r="Q1281" s="337" t="str">
        <f t="shared" si="59"/>
        <v>10</v>
      </c>
    </row>
    <row r="1282" spans="1:17" x14ac:dyDescent="0.35">
      <c r="A1282" s="320" t="str">
        <f>'Oversigt anlægsaktiv'!A1282</f>
        <v>55168</v>
      </c>
      <c r="B1282" t="str">
        <f>'Oversigt anlægsaktiv'!B1282</f>
        <v>Nitrogenfryser 8</v>
      </c>
      <c r="C1282" t="str">
        <f>'Oversigt anlægsaktiv'!C1282</f>
        <v>-</v>
      </c>
      <c r="D1282" t="str">
        <f>'Oversigt anlægsaktiv'!D1282</f>
        <v>Flemming Jensen</v>
      </c>
      <c r="E1282" t="str">
        <f>'Oversigt anlægsaktiv'!E1282</f>
        <v>10 ÅR</v>
      </c>
      <c r="F1282" t="str">
        <f>'Oversigt anlægsaktiv'!F1282</f>
        <v>10200 Institut for Molekylær Medicin</v>
      </c>
      <c r="G1282" t="str">
        <f>'Oversigt anlægsaktiv'!G1282</f>
        <v>Campusvej 55, 5230 Odense M</v>
      </c>
      <c r="H1282" t="str">
        <f>'Oversigt anlægsaktiv'!H1282</f>
        <v>V08-605a-0</v>
      </c>
      <c r="I1282" t="str">
        <f>'Oversigt anlægsaktiv'!I1282</f>
        <v>MVE Biological Solutions</v>
      </c>
      <c r="J1282" t="str">
        <f>'Oversigt anlægsaktiv'!J1282</f>
        <v>MVE Vario 1894R MDD</v>
      </c>
      <c r="K1282" t="str">
        <f>'Oversigt anlægsaktiv'!K1282</f>
        <v>CAB2122330028</v>
      </c>
      <c r="L1282" s="312">
        <f>'Oversigt anlægsaktiv'!L1282</f>
        <v>45352</v>
      </c>
      <c r="M1282" s="56">
        <f>'Oversigt anlægsaktiv'!M1282</f>
        <v>485238.5</v>
      </c>
      <c r="N1282" s="56">
        <f>'Oversigt anlægsaktiv'!N1282</f>
        <v>384147.20000000001</v>
      </c>
      <c r="O1282" s="322" t="str">
        <f t="shared" si="57"/>
        <v>55168</v>
      </c>
      <c r="P1282" s="322">
        <f t="shared" si="58"/>
        <v>0</v>
      </c>
      <c r="Q1282" s="337" t="str">
        <f t="shared" si="59"/>
        <v>10</v>
      </c>
    </row>
    <row r="1283" spans="1:17" x14ac:dyDescent="0.35">
      <c r="A1283" s="320" t="str">
        <f>'Oversigt anlægsaktiv'!A1283</f>
        <v>55169</v>
      </c>
      <c r="B1283" t="str">
        <f>'Oversigt anlægsaktiv'!B1283</f>
        <v>Nitrogenfryser 9</v>
      </c>
      <c r="C1283" t="str">
        <f>'Oversigt anlægsaktiv'!C1283</f>
        <v>-</v>
      </c>
      <c r="D1283" t="str">
        <f>'Oversigt anlægsaktiv'!D1283</f>
        <v>Flemming Jensen</v>
      </c>
      <c r="E1283" t="str">
        <f>'Oversigt anlægsaktiv'!E1283</f>
        <v>10 ÅR</v>
      </c>
      <c r="F1283" t="str">
        <f>'Oversigt anlægsaktiv'!F1283</f>
        <v>10200 Institut for Molekylær Medicin</v>
      </c>
      <c r="G1283" t="str">
        <f>'Oversigt anlægsaktiv'!G1283</f>
        <v>Campusvej 55, 5230 Odense M</v>
      </c>
      <c r="H1283" t="str">
        <f>'Oversigt anlægsaktiv'!H1283</f>
        <v>V07-605a-0</v>
      </c>
      <c r="I1283" t="str">
        <f>'Oversigt anlægsaktiv'!I1283</f>
        <v>MVE Biological Solutions</v>
      </c>
      <c r="J1283" t="str">
        <f>'Oversigt anlægsaktiv'!J1283</f>
        <v>MVE Vario 1894R MDD</v>
      </c>
      <c r="K1283" t="str">
        <f>'Oversigt anlægsaktiv'!K1283</f>
        <v>CAB2122300038</v>
      </c>
      <c r="L1283" s="312">
        <f>'Oversigt anlægsaktiv'!L1283</f>
        <v>45352</v>
      </c>
      <c r="M1283" s="56">
        <f>'Oversigt anlægsaktiv'!M1283</f>
        <v>485238.5</v>
      </c>
      <c r="N1283" s="56">
        <f>'Oversigt anlægsaktiv'!N1283</f>
        <v>384147.20000000001</v>
      </c>
      <c r="O1283" s="322" t="str">
        <f t="shared" si="57"/>
        <v>55169</v>
      </c>
      <c r="P1283" s="322">
        <f t="shared" si="58"/>
        <v>0</v>
      </c>
      <c r="Q1283" s="337" t="str">
        <f t="shared" si="59"/>
        <v>10</v>
      </c>
    </row>
    <row r="1284" spans="1:17" x14ac:dyDescent="0.35">
      <c r="A1284" s="320" t="str">
        <f>'Oversigt anlægsaktiv'!A1284</f>
        <v>55170</v>
      </c>
      <c r="B1284" t="str">
        <f>'Oversigt anlægsaktiv'!B1284</f>
        <v>Nitrogenfryser 10</v>
      </c>
      <c r="C1284" t="str">
        <f>'Oversigt anlægsaktiv'!C1284</f>
        <v>-</v>
      </c>
      <c r="D1284" t="str">
        <f>'Oversigt anlægsaktiv'!D1284</f>
        <v>Flemming Jensen</v>
      </c>
      <c r="E1284" t="str">
        <f>'Oversigt anlægsaktiv'!E1284</f>
        <v>10 ÅR</v>
      </c>
      <c r="F1284" t="str">
        <f>'Oversigt anlægsaktiv'!F1284</f>
        <v>10200 Institut for Molekylær Medicin</v>
      </c>
      <c r="G1284" t="str">
        <f>'Oversigt anlægsaktiv'!G1284</f>
        <v>Campusvej 55, 5230 Odense M</v>
      </c>
      <c r="H1284" t="str">
        <f>'Oversigt anlægsaktiv'!H1284</f>
        <v>V07-605a-0</v>
      </c>
      <c r="I1284" t="str">
        <f>'Oversigt anlægsaktiv'!I1284</f>
        <v>MVE Biological Solutions</v>
      </c>
      <c r="J1284" t="str">
        <f>'Oversigt anlægsaktiv'!J1284</f>
        <v>MVE Vario 1894R MDD</v>
      </c>
      <c r="K1284" t="str">
        <f>'Oversigt anlægsaktiv'!K1284</f>
        <v>CAB2122280039</v>
      </c>
      <c r="L1284" s="312">
        <f>'Oversigt anlægsaktiv'!L1284</f>
        <v>45352</v>
      </c>
      <c r="M1284" s="56">
        <f>'Oversigt anlægsaktiv'!M1284</f>
        <v>485238.5</v>
      </c>
      <c r="N1284" s="56">
        <f>'Oversigt anlægsaktiv'!N1284</f>
        <v>384147.20000000001</v>
      </c>
      <c r="O1284" s="322" t="str">
        <f t="shared" si="57"/>
        <v>55170</v>
      </c>
      <c r="P1284" s="322">
        <f t="shared" si="58"/>
        <v>0</v>
      </c>
      <c r="Q1284" s="337" t="str">
        <f t="shared" si="59"/>
        <v>10</v>
      </c>
    </row>
    <row r="1285" spans="1:17" x14ac:dyDescent="0.35">
      <c r="A1285" s="320" t="str">
        <f>'Oversigt anlægsaktiv'!A1285</f>
        <v>55171</v>
      </c>
      <c r="B1285" t="str">
        <f>'Oversigt anlægsaktiv'!B1285</f>
        <v>OMK - Nitrogenfryser 11</v>
      </c>
      <c r="C1285" t="str">
        <f>'Oversigt anlægsaktiv'!C1285</f>
        <v>-</v>
      </c>
      <c r="D1285" t="str">
        <f>'Oversigt anlægsaktiv'!D1285</f>
        <v>Flemming Jensen</v>
      </c>
      <c r="E1285" t="str">
        <f>'Oversigt anlægsaktiv'!E1285</f>
        <v>10 ÅR</v>
      </c>
      <c r="F1285" t="str">
        <f>'Oversigt anlægsaktiv'!F1285</f>
        <v>10200 Institut for Molekylær Medicin</v>
      </c>
      <c r="G1285" t="str">
        <f>'Oversigt anlægsaktiv'!G1285</f>
        <v>Campusvej 55, 5230 Odense M</v>
      </c>
      <c r="H1285" t="str">
        <f>'Oversigt anlægsaktiv'!H1285</f>
        <v>V07-605a-0</v>
      </c>
      <c r="I1285" t="str">
        <f>'Oversigt anlægsaktiv'!I1285</f>
        <v>MVE Biological Solutions</v>
      </c>
      <c r="J1285" t="str">
        <f>'Oversigt anlægsaktiv'!J1285</f>
        <v>MVE Vario 1894R MDD</v>
      </c>
      <c r="K1285" t="str">
        <f>'Oversigt anlægsaktiv'!K1285</f>
        <v>CAB2122280042</v>
      </c>
      <c r="L1285" s="312">
        <f>'Oversigt anlægsaktiv'!L1285</f>
        <v>45352</v>
      </c>
      <c r="M1285" s="56">
        <f>'Oversigt anlægsaktiv'!M1285</f>
        <v>485238.5</v>
      </c>
      <c r="N1285" s="56">
        <f>'Oversigt anlægsaktiv'!N1285</f>
        <v>384147.20000000001</v>
      </c>
      <c r="O1285" s="322" t="str">
        <f t="shared" si="57"/>
        <v>55171</v>
      </c>
      <c r="P1285" s="322">
        <f t="shared" si="58"/>
        <v>0</v>
      </c>
      <c r="Q1285" s="337" t="str">
        <f t="shared" si="59"/>
        <v>10</v>
      </c>
    </row>
    <row r="1286" spans="1:17" x14ac:dyDescent="0.35">
      <c r="A1286" s="320" t="str">
        <f>'Oversigt anlægsaktiv'!A1286</f>
        <v>55172</v>
      </c>
      <c r="B1286" t="str">
        <f>'Oversigt anlægsaktiv'!B1286</f>
        <v>Nitrogenfryser 12</v>
      </c>
      <c r="C1286" t="str">
        <f>'Oversigt anlægsaktiv'!C1286</f>
        <v>-</v>
      </c>
      <c r="D1286" t="str">
        <f>'Oversigt anlægsaktiv'!D1286</f>
        <v>Flemming Jensen</v>
      </c>
      <c r="E1286" t="str">
        <f>'Oversigt anlægsaktiv'!E1286</f>
        <v>10 ÅR</v>
      </c>
      <c r="F1286" t="str">
        <f>'Oversigt anlægsaktiv'!F1286</f>
        <v>10200 Institut for Molekylær Medicin</v>
      </c>
      <c r="G1286" t="str">
        <f>'Oversigt anlægsaktiv'!G1286</f>
        <v>Campusvej 55, 5230 Odense M</v>
      </c>
      <c r="H1286" t="str">
        <f>'Oversigt anlægsaktiv'!H1286</f>
        <v>V07-605a-0</v>
      </c>
      <c r="I1286" t="str">
        <f>'Oversigt anlægsaktiv'!I1286</f>
        <v>MVE Biological Solutions</v>
      </c>
      <c r="J1286" t="str">
        <f>'Oversigt anlægsaktiv'!J1286</f>
        <v>MVE Vario 1894R MDD</v>
      </c>
      <c r="K1286" t="str">
        <f>'Oversigt anlægsaktiv'!K1286</f>
        <v>CAB2122360037</v>
      </c>
      <c r="L1286" s="312">
        <f>'Oversigt anlægsaktiv'!L1286</f>
        <v>45352</v>
      </c>
      <c r="M1286" s="56">
        <f>'Oversigt anlægsaktiv'!M1286</f>
        <v>485238.49</v>
      </c>
      <c r="N1286" s="56">
        <f>'Oversigt anlægsaktiv'!N1286</f>
        <v>384147.20000000001</v>
      </c>
      <c r="O1286" s="322" t="str">
        <f t="shared" si="57"/>
        <v>55172</v>
      </c>
      <c r="P1286" s="322">
        <f t="shared" si="58"/>
        <v>0</v>
      </c>
      <c r="Q1286" s="337" t="str">
        <f t="shared" si="59"/>
        <v>10</v>
      </c>
    </row>
    <row r="1287" spans="1:17" x14ac:dyDescent="0.35">
      <c r="A1287" s="320" t="str">
        <f>'Oversigt anlægsaktiv'!A1287</f>
        <v>55173</v>
      </c>
      <c r="B1287" t="str">
        <f>'Oversigt anlægsaktiv'!B1287</f>
        <v>Nitrogenfryser 13</v>
      </c>
      <c r="C1287" t="str">
        <f>'Oversigt anlægsaktiv'!C1287</f>
        <v>-</v>
      </c>
      <c r="D1287" t="str">
        <f>'Oversigt anlægsaktiv'!D1287</f>
        <v>Flemming Jensen</v>
      </c>
      <c r="E1287" t="str">
        <f>'Oversigt anlægsaktiv'!E1287</f>
        <v>10 ÅR</v>
      </c>
      <c r="F1287" t="str">
        <f>'Oversigt anlægsaktiv'!F1287</f>
        <v>10200 Institut for Molekylær Medicin</v>
      </c>
      <c r="G1287" t="str">
        <f>'Oversigt anlægsaktiv'!G1287</f>
        <v>Campusvej 55, 5230 Odense M</v>
      </c>
      <c r="H1287" t="str">
        <f>'Oversigt anlægsaktiv'!H1287</f>
        <v>V07-605a-0</v>
      </c>
      <c r="I1287" t="str">
        <f>'Oversigt anlægsaktiv'!I1287</f>
        <v>MVE Biological Solutions</v>
      </c>
      <c r="J1287" t="str">
        <f>'Oversigt anlægsaktiv'!J1287</f>
        <v>MVE Vario 1894R MDD</v>
      </c>
      <c r="K1287" t="str">
        <f>'Oversigt anlægsaktiv'!K1287</f>
        <v>CAB2122360038</v>
      </c>
      <c r="L1287" s="312">
        <f>'Oversigt anlægsaktiv'!L1287</f>
        <v>45352</v>
      </c>
      <c r="M1287" s="56">
        <f>'Oversigt anlægsaktiv'!M1287</f>
        <v>485238.49</v>
      </c>
      <c r="N1287" s="56">
        <f>'Oversigt anlægsaktiv'!N1287</f>
        <v>384147.20000000001</v>
      </c>
      <c r="O1287" s="322" t="str">
        <f t="shared" si="57"/>
        <v>55173</v>
      </c>
      <c r="P1287" s="322">
        <f t="shared" si="58"/>
        <v>0</v>
      </c>
      <c r="Q1287" s="337" t="str">
        <f t="shared" si="59"/>
        <v>10</v>
      </c>
    </row>
    <row r="1288" spans="1:17" x14ac:dyDescent="0.35">
      <c r="A1288" s="320" t="str">
        <f>'Oversigt anlægsaktiv'!A1288</f>
        <v>55174</v>
      </c>
      <c r="B1288" t="str">
        <f>'Oversigt anlægsaktiv'!B1288</f>
        <v>Nitrogenfryser 14</v>
      </c>
      <c r="C1288" t="str">
        <f>'Oversigt anlægsaktiv'!C1288</f>
        <v>-</v>
      </c>
      <c r="D1288" t="str">
        <f>'Oversigt anlægsaktiv'!D1288</f>
        <v>Flemming Jensen</v>
      </c>
      <c r="E1288" t="str">
        <f>'Oversigt anlægsaktiv'!E1288</f>
        <v>10 ÅR</v>
      </c>
      <c r="F1288" t="str">
        <f>'Oversigt anlægsaktiv'!F1288</f>
        <v>10200 Institut for Molekylær Medicin</v>
      </c>
      <c r="G1288" t="str">
        <f>'Oversigt anlægsaktiv'!G1288</f>
        <v>Campusvej 55, 5230 Odense M</v>
      </c>
      <c r="H1288" t="str">
        <f>'Oversigt anlægsaktiv'!H1288</f>
        <v>V07-605a-0</v>
      </c>
      <c r="I1288" t="str">
        <f>'Oversigt anlægsaktiv'!I1288</f>
        <v>MVE Biological Solutions</v>
      </c>
      <c r="J1288" t="str">
        <f>'Oversigt anlægsaktiv'!J1288</f>
        <v>MVE Vario 1894R MDD</v>
      </c>
      <c r="K1288" t="str">
        <f>'Oversigt anlægsaktiv'!K1288</f>
        <v>CAB2122330029</v>
      </c>
      <c r="L1288" s="312">
        <f>'Oversigt anlægsaktiv'!L1288</f>
        <v>45352</v>
      </c>
      <c r="M1288" s="56">
        <f>'Oversigt anlægsaktiv'!M1288</f>
        <v>485238.49</v>
      </c>
      <c r="N1288" s="56">
        <f>'Oversigt anlægsaktiv'!N1288</f>
        <v>384147.20000000001</v>
      </c>
      <c r="O1288" s="322" t="str">
        <f t="shared" si="57"/>
        <v>55174</v>
      </c>
      <c r="P1288" s="322">
        <f t="shared" si="58"/>
        <v>0</v>
      </c>
      <c r="Q1288" s="337" t="str">
        <f t="shared" si="59"/>
        <v>10</v>
      </c>
    </row>
    <row r="1289" spans="1:17" x14ac:dyDescent="0.35">
      <c r="A1289" s="320" t="str">
        <f>'Oversigt anlægsaktiv'!A1289</f>
        <v>55175</v>
      </c>
      <c r="B1289" t="str">
        <f>'Oversigt anlægsaktiv'!B1289</f>
        <v>Nitrogenfryser 15</v>
      </c>
      <c r="C1289" t="str">
        <f>'Oversigt anlægsaktiv'!C1289</f>
        <v>-</v>
      </c>
      <c r="D1289" t="str">
        <f>'Oversigt anlægsaktiv'!D1289</f>
        <v>Flemming Jensen</v>
      </c>
      <c r="E1289" t="str">
        <f>'Oversigt anlægsaktiv'!E1289</f>
        <v>10 ÅR</v>
      </c>
      <c r="F1289" t="str">
        <f>'Oversigt anlægsaktiv'!F1289</f>
        <v>10200 Institut for Molekylær Medicin</v>
      </c>
      <c r="G1289" t="str">
        <f>'Oversigt anlægsaktiv'!G1289</f>
        <v>Campusvej 55, 5230 Odense M</v>
      </c>
      <c r="H1289" t="str">
        <f>'Oversigt anlægsaktiv'!H1289</f>
        <v>V07-605a-0</v>
      </c>
      <c r="I1289" t="str">
        <f>'Oversigt anlægsaktiv'!I1289</f>
        <v>MVE Biological Solutions</v>
      </c>
      <c r="J1289" t="str">
        <f>'Oversigt anlægsaktiv'!J1289</f>
        <v>MVE Vario 1894R MDD</v>
      </c>
      <c r="K1289" t="str">
        <f>'Oversigt anlægsaktiv'!K1289</f>
        <v>CAB2122360036</v>
      </c>
      <c r="L1289" s="312">
        <f>'Oversigt anlægsaktiv'!L1289</f>
        <v>45352</v>
      </c>
      <c r="M1289" s="56">
        <f>'Oversigt anlægsaktiv'!M1289</f>
        <v>485238.49</v>
      </c>
      <c r="N1289" s="56">
        <f>'Oversigt anlægsaktiv'!N1289</f>
        <v>384147.20000000001</v>
      </c>
      <c r="O1289" s="322" t="str">
        <f t="shared" si="57"/>
        <v>55175</v>
      </c>
      <c r="P1289" s="322">
        <f t="shared" si="58"/>
        <v>0</v>
      </c>
      <c r="Q1289" s="337" t="str">
        <f t="shared" si="59"/>
        <v>10</v>
      </c>
    </row>
    <row r="1290" spans="1:17" x14ac:dyDescent="0.35">
      <c r="A1290" s="320" t="str">
        <f>'Oversigt anlægsaktiv'!A1290</f>
        <v>55176</v>
      </c>
      <c r="B1290" t="str">
        <f>'Oversigt anlægsaktiv'!B1290</f>
        <v>Nitrogenfryser 16</v>
      </c>
      <c r="C1290" t="str">
        <f>'Oversigt anlægsaktiv'!C1290</f>
        <v>-</v>
      </c>
      <c r="D1290" t="str">
        <f>'Oversigt anlægsaktiv'!D1290</f>
        <v>Flemming Jensen</v>
      </c>
      <c r="E1290" t="str">
        <f>'Oversigt anlægsaktiv'!E1290</f>
        <v>10 ÅR</v>
      </c>
      <c r="F1290" t="str">
        <f>'Oversigt anlægsaktiv'!F1290</f>
        <v>10200 Institut for Molekylær Medicin</v>
      </c>
      <c r="G1290" t="str">
        <f>'Oversigt anlægsaktiv'!G1290</f>
        <v>Campusvej 55, 5230 Odense M</v>
      </c>
      <c r="H1290" t="str">
        <f>'Oversigt anlægsaktiv'!H1290</f>
        <v>V07-605a-0</v>
      </c>
      <c r="I1290" t="str">
        <f>'Oversigt anlægsaktiv'!I1290</f>
        <v>MVE Biological Solutions</v>
      </c>
      <c r="J1290" t="str">
        <f>'Oversigt anlægsaktiv'!J1290</f>
        <v>MVE Vario 1894R MDD</v>
      </c>
      <c r="K1290" t="str">
        <f>'Oversigt anlægsaktiv'!K1290</f>
        <v>CAB2122340037</v>
      </c>
      <c r="L1290" s="312">
        <f>'Oversigt anlægsaktiv'!L1290</f>
        <v>45352</v>
      </c>
      <c r="M1290" s="56">
        <f>'Oversigt anlægsaktiv'!M1290</f>
        <v>485238.49</v>
      </c>
      <c r="N1290" s="56">
        <f>'Oversigt anlægsaktiv'!N1290</f>
        <v>384147.20000000001</v>
      </c>
      <c r="O1290" s="322" t="str">
        <f t="shared" si="57"/>
        <v>55176</v>
      </c>
      <c r="P1290" s="322">
        <f t="shared" si="58"/>
        <v>0</v>
      </c>
      <c r="Q1290" s="337" t="str">
        <f t="shared" si="59"/>
        <v>10</v>
      </c>
    </row>
    <row r="1291" spans="1:17" x14ac:dyDescent="0.35">
      <c r="A1291" s="320" t="str">
        <f>'Oversigt anlægsaktiv'!A1291</f>
        <v>55177</v>
      </c>
      <c r="B1291" t="str">
        <f>'Oversigt anlægsaktiv'!B1291</f>
        <v>Nitrogenfryser 18</v>
      </c>
      <c r="C1291" t="str">
        <f>'Oversigt anlægsaktiv'!C1291</f>
        <v>-</v>
      </c>
      <c r="D1291" t="str">
        <f>'Oversigt anlægsaktiv'!D1291</f>
        <v>Flemming Jensen</v>
      </c>
      <c r="E1291" t="str">
        <f>'Oversigt anlægsaktiv'!E1291</f>
        <v>10 ÅR</v>
      </c>
      <c r="F1291" t="str">
        <f>'Oversigt anlægsaktiv'!F1291</f>
        <v>10200 Institut for Molekylær Medicin</v>
      </c>
      <c r="G1291" t="str">
        <f>'Oversigt anlægsaktiv'!G1291</f>
        <v>Campusvej 55, 5230 Odense M</v>
      </c>
      <c r="H1291" t="str">
        <f>'Oversigt anlægsaktiv'!H1291</f>
        <v>V06-605a-0</v>
      </c>
      <c r="I1291" t="str">
        <f>'Oversigt anlægsaktiv'!I1291</f>
        <v>MVE Biological Solutions</v>
      </c>
      <c r="J1291" t="str">
        <f>'Oversigt anlægsaktiv'!J1291</f>
        <v>MVE Vario 1894R MDD</v>
      </c>
      <c r="K1291" t="str">
        <f>'Oversigt anlægsaktiv'!K1291</f>
        <v>CAB2122300041</v>
      </c>
      <c r="L1291" s="312">
        <f>'Oversigt anlægsaktiv'!L1291</f>
        <v>45352</v>
      </c>
      <c r="M1291" s="56">
        <f>'Oversigt anlægsaktiv'!M1291</f>
        <v>485238.49</v>
      </c>
      <c r="N1291" s="56">
        <f>'Oversigt anlægsaktiv'!N1291</f>
        <v>384147.20000000001</v>
      </c>
      <c r="O1291" s="322" t="str">
        <f t="shared" ref="O1291:O1354" si="60">IFERROR(_xlfn.TEXTBEFORE(A1291, "-"), A1291)</f>
        <v>55177</v>
      </c>
      <c r="P1291" s="322">
        <f t="shared" ref="P1291:P1354" si="61">IF(C1291="-",0,1)</f>
        <v>0</v>
      </c>
      <c r="Q1291" s="337" t="str">
        <f t="shared" ref="Q1291:Q1354" si="62">IFERROR(_xlfn.TEXTBEFORE(E1291, " "), E1291)</f>
        <v>10</v>
      </c>
    </row>
    <row r="1292" spans="1:17" x14ac:dyDescent="0.35">
      <c r="A1292" s="320" t="str">
        <f>'Oversigt anlægsaktiv'!A1292</f>
        <v>55178</v>
      </c>
      <c r="B1292" t="str">
        <f>'Oversigt anlægsaktiv'!B1292</f>
        <v>Nitrogenfryser 19</v>
      </c>
      <c r="C1292" t="str">
        <f>'Oversigt anlægsaktiv'!C1292</f>
        <v>-</v>
      </c>
      <c r="D1292" t="str">
        <f>'Oversigt anlægsaktiv'!D1292</f>
        <v>Flemming Jensen</v>
      </c>
      <c r="E1292" t="str">
        <f>'Oversigt anlægsaktiv'!E1292</f>
        <v>10 ÅR</v>
      </c>
      <c r="F1292" t="str">
        <f>'Oversigt anlægsaktiv'!F1292</f>
        <v>10200 Institut for Molekylær Medicin</v>
      </c>
      <c r="G1292" t="str">
        <f>'Oversigt anlægsaktiv'!G1292</f>
        <v>Campusvej 55, 5230 Odense M</v>
      </c>
      <c r="H1292" t="str">
        <f>'Oversigt anlægsaktiv'!H1292</f>
        <v>V06-605a-0</v>
      </c>
      <c r="I1292" t="str">
        <f>'Oversigt anlægsaktiv'!I1292</f>
        <v>MVE Biological Solutions</v>
      </c>
      <c r="J1292" t="str">
        <f>'Oversigt anlægsaktiv'!J1292</f>
        <v>MVE Vario 1894R MDD</v>
      </c>
      <c r="K1292" t="str">
        <f>'Oversigt anlægsaktiv'!K1292</f>
        <v>CAB2122280041</v>
      </c>
      <c r="L1292" s="312">
        <f>'Oversigt anlægsaktiv'!L1292</f>
        <v>45352</v>
      </c>
      <c r="M1292" s="56">
        <f>'Oversigt anlægsaktiv'!M1292</f>
        <v>485238.49</v>
      </c>
      <c r="N1292" s="56">
        <f>'Oversigt anlægsaktiv'!N1292</f>
        <v>384147.20000000001</v>
      </c>
      <c r="O1292" s="322" t="str">
        <f t="shared" si="60"/>
        <v>55178</v>
      </c>
      <c r="P1292" s="322">
        <f t="shared" si="61"/>
        <v>0</v>
      </c>
      <c r="Q1292" s="337" t="str">
        <f t="shared" si="62"/>
        <v>10</v>
      </c>
    </row>
    <row r="1293" spans="1:17" x14ac:dyDescent="0.35">
      <c r="A1293" s="320" t="str">
        <f>'Oversigt anlægsaktiv'!A1293</f>
        <v>55179</v>
      </c>
      <c r="B1293" t="str">
        <f>'Oversigt anlægsaktiv'!B1293</f>
        <v>Nitrogenfryser 20</v>
      </c>
      <c r="C1293" t="str">
        <f>'Oversigt anlægsaktiv'!C1293</f>
        <v>-</v>
      </c>
      <c r="D1293" t="str">
        <f>'Oversigt anlægsaktiv'!D1293</f>
        <v>Flemming Jensen</v>
      </c>
      <c r="E1293" t="str">
        <f>'Oversigt anlægsaktiv'!E1293</f>
        <v>10 ÅR</v>
      </c>
      <c r="F1293" t="str">
        <f>'Oversigt anlægsaktiv'!F1293</f>
        <v>10200 Institut for Molekylær Medicin</v>
      </c>
      <c r="G1293" t="str">
        <f>'Oversigt anlægsaktiv'!G1293</f>
        <v>Campusvej 55, 5230 Odense M</v>
      </c>
      <c r="H1293" t="str">
        <f>'Oversigt anlægsaktiv'!H1293</f>
        <v>V06-605a-0</v>
      </c>
      <c r="I1293" t="str">
        <f>'Oversigt anlægsaktiv'!I1293</f>
        <v>MVE Biological Solutions</v>
      </c>
      <c r="J1293" t="str">
        <f>'Oversigt anlægsaktiv'!J1293</f>
        <v>MVE Vario 1894R MDD</v>
      </c>
      <c r="K1293" t="str">
        <f>'Oversigt anlægsaktiv'!K1293</f>
        <v>CAB2122300042</v>
      </c>
      <c r="L1293" s="312">
        <f>'Oversigt anlægsaktiv'!L1293</f>
        <v>45352</v>
      </c>
      <c r="M1293" s="56">
        <f>'Oversigt anlægsaktiv'!M1293</f>
        <v>485238.49</v>
      </c>
      <c r="N1293" s="56">
        <f>'Oversigt anlægsaktiv'!N1293</f>
        <v>384147.20000000001</v>
      </c>
      <c r="O1293" s="322" t="str">
        <f t="shared" si="60"/>
        <v>55179</v>
      </c>
      <c r="P1293" s="322">
        <f t="shared" si="61"/>
        <v>0</v>
      </c>
      <c r="Q1293" s="337" t="str">
        <f t="shared" si="62"/>
        <v>10</v>
      </c>
    </row>
    <row r="1294" spans="1:17" x14ac:dyDescent="0.35">
      <c r="A1294" s="320" t="str">
        <f>'Oversigt anlægsaktiv'!A1294</f>
        <v>55180</v>
      </c>
      <c r="B1294" t="str">
        <f>'Oversigt anlægsaktiv'!B1294</f>
        <v>Nitrogenfryser 21</v>
      </c>
      <c r="C1294" t="str">
        <f>'Oversigt anlægsaktiv'!C1294</f>
        <v>-</v>
      </c>
      <c r="D1294" t="str">
        <f>'Oversigt anlægsaktiv'!D1294</f>
        <v>Flemming Jensen</v>
      </c>
      <c r="E1294" t="str">
        <f>'Oversigt anlægsaktiv'!E1294</f>
        <v>10 ÅR</v>
      </c>
      <c r="F1294" t="str">
        <f>'Oversigt anlægsaktiv'!F1294</f>
        <v>10200 Institut for Molekylær Medicin</v>
      </c>
      <c r="G1294" t="str">
        <f>'Oversigt anlægsaktiv'!G1294</f>
        <v>Campusvej 55, 5230 Odense M</v>
      </c>
      <c r="H1294" t="str">
        <f>'Oversigt anlægsaktiv'!H1294</f>
        <v>V06-605a-0</v>
      </c>
      <c r="I1294" t="str">
        <f>'Oversigt anlægsaktiv'!I1294</f>
        <v>MVE Biological Solutions</v>
      </c>
      <c r="J1294" t="str">
        <f>'Oversigt anlægsaktiv'!J1294</f>
        <v>MVE Vario 1894R MDD</v>
      </c>
      <c r="K1294" t="str">
        <f>'Oversigt anlægsaktiv'!K1294</f>
        <v>CAB2122280037</v>
      </c>
      <c r="L1294" s="312">
        <f>'Oversigt anlægsaktiv'!L1294</f>
        <v>45352</v>
      </c>
      <c r="M1294" s="56">
        <f>'Oversigt anlægsaktiv'!M1294</f>
        <v>485238.49</v>
      </c>
      <c r="N1294" s="56">
        <f>'Oversigt anlægsaktiv'!N1294</f>
        <v>384147.20000000001</v>
      </c>
      <c r="O1294" s="322" t="str">
        <f t="shared" si="60"/>
        <v>55180</v>
      </c>
      <c r="P1294" s="322">
        <f t="shared" si="61"/>
        <v>0</v>
      </c>
      <c r="Q1294" s="337" t="str">
        <f t="shared" si="62"/>
        <v>10</v>
      </c>
    </row>
    <row r="1295" spans="1:17" x14ac:dyDescent="0.35">
      <c r="A1295" s="320" t="str">
        <f>'Oversigt anlægsaktiv'!A1295</f>
        <v>55181</v>
      </c>
      <c r="B1295" t="str">
        <f>'Oversigt anlægsaktiv'!B1295</f>
        <v>Nitrogenfryser 22</v>
      </c>
      <c r="C1295" t="str">
        <f>'Oversigt anlægsaktiv'!C1295</f>
        <v>-</v>
      </c>
      <c r="D1295" t="str">
        <f>'Oversigt anlægsaktiv'!D1295</f>
        <v>Flemming Jensen</v>
      </c>
      <c r="E1295" t="str">
        <f>'Oversigt anlægsaktiv'!E1295</f>
        <v>10 ÅR</v>
      </c>
      <c r="F1295" t="str">
        <f>'Oversigt anlægsaktiv'!F1295</f>
        <v>10200 Institut for Molekylær Medicin</v>
      </c>
      <c r="G1295" t="str">
        <f>'Oversigt anlægsaktiv'!G1295</f>
        <v>Campusvej 55, 5230 Odense M</v>
      </c>
      <c r="H1295" t="str">
        <f>'Oversigt anlægsaktiv'!H1295</f>
        <v>V06-605a-0</v>
      </c>
      <c r="I1295" t="str">
        <f>'Oversigt anlægsaktiv'!I1295</f>
        <v>MVE Biological Solutions</v>
      </c>
      <c r="J1295" t="str">
        <f>'Oversigt anlægsaktiv'!J1295</f>
        <v>MVE Vario 1894R MDD</v>
      </c>
      <c r="K1295" t="str">
        <f>'Oversigt anlægsaktiv'!K1295</f>
        <v>CAB2122340039</v>
      </c>
      <c r="L1295" s="312">
        <f>'Oversigt anlægsaktiv'!L1295</f>
        <v>45352</v>
      </c>
      <c r="M1295" s="56">
        <f>'Oversigt anlægsaktiv'!M1295</f>
        <v>485238.49</v>
      </c>
      <c r="N1295" s="56">
        <f>'Oversigt anlægsaktiv'!N1295</f>
        <v>384147.20000000001</v>
      </c>
      <c r="O1295" s="322" t="str">
        <f t="shared" si="60"/>
        <v>55181</v>
      </c>
      <c r="P1295" s="322">
        <f t="shared" si="61"/>
        <v>0</v>
      </c>
      <c r="Q1295" s="337" t="str">
        <f t="shared" si="62"/>
        <v>10</v>
      </c>
    </row>
    <row r="1296" spans="1:17" x14ac:dyDescent="0.35">
      <c r="A1296" s="320" t="str">
        <f>'Oversigt anlægsaktiv'!A1296</f>
        <v>55182</v>
      </c>
      <c r="B1296" t="str">
        <f>'Oversigt anlægsaktiv'!B1296</f>
        <v>Nitrogenfryser 23</v>
      </c>
      <c r="C1296" t="str">
        <f>'Oversigt anlægsaktiv'!C1296</f>
        <v>-</v>
      </c>
      <c r="D1296" t="str">
        <f>'Oversigt anlægsaktiv'!D1296</f>
        <v>Flemming Jensen</v>
      </c>
      <c r="E1296" t="str">
        <f>'Oversigt anlægsaktiv'!E1296</f>
        <v>10 ÅR</v>
      </c>
      <c r="F1296" t="str">
        <f>'Oversigt anlægsaktiv'!F1296</f>
        <v>10200 Institut for Molekylær Medicin</v>
      </c>
      <c r="G1296" t="str">
        <f>'Oversigt anlægsaktiv'!G1296</f>
        <v>Campusvej 55, 5230 Odense M</v>
      </c>
      <c r="H1296" t="str">
        <f>'Oversigt anlægsaktiv'!H1296</f>
        <v>V06-605a-0</v>
      </c>
      <c r="I1296" t="str">
        <f>'Oversigt anlægsaktiv'!I1296</f>
        <v>MVE Biological Solutions</v>
      </c>
      <c r="J1296" t="str">
        <f>'Oversigt anlægsaktiv'!J1296</f>
        <v>MVE Vario 1894R MDD</v>
      </c>
      <c r="K1296" t="str">
        <f>'Oversigt anlægsaktiv'!K1296</f>
        <v>CAB2122360035</v>
      </c>
      <c r="L1296" s="312">
        <f>'Oversigt anlægsaktiv'!L1296</f>
        <v>45352</v>
      </c>
      <c r="M1296" s="56">
        <f>'Oversigt anlægsaktiv'!M1296</f>
        <v>485238.6</v>
      </c>
      <c r="N1296" s="56">
        <f>'Oversigt anlægsaktiv'!N1296</f>
        <v>384147.20000000001</v>
      </c>
      <c r="O1296" s="322" t="str">
        <f t="shared" si="60"/>
        <v>55182</v>
      </c>
      <c r="P1296" s="322">
        <f t="shared" si="61"/>
        <v>0</v>
      </c>
      <c r="Q1296" s="337" t="str">
        <f t="shared" si="62"/>
        <v>10</v>
      </c>
    </row>
    <row r="1297" spans="1:17" x14ac:dyDescent="0.35">
      <c r="A1297" s="320" t="str">
        <f>'Oversigt anlægsaktiv'!A1297</f>
        <v>55183</v>
      </c>
      <c r="B1297" t="str">
        <f>'Oversigt anlægsaktiv'!B1297</f>
        <v>LAF-kabine til mus 1 (stationær burskiftestation, BSS1M)</v>
      </c>
      <c r="C1297" t="str">
        <f>'Oversigt anlægsaktiv'!C1297</f>
        <v>-</v>
      </c>
      <c r="D1297" t="str">
        <f>'Oversigt anlægsaktiv'!D1297</f>
        <v>Jesper Stæhr</v>
      </c>
      <c r="E1297" t="str">
        <f>'Oversigt anlægsaktiv'!E1297</f>
        <v>10 ÅR</v>
      </c>
      <c r="F1297" t="str">
        <f>'Oversigt anlægsaktiv'!F1297</f>
        <v>19500 Biomedicinsk Laboratorium</v>
      </c>
      <c r="G1297" t="str">
        <f>'Oversigt anlægsaktiv'!G1297</f>
        <v>Campusvej 55, 5230 Odense M</v>
      </c>
      <c r="H1297" t="str">
        <f>'Oversigt anlægsaktiv'!H1297</f>
        <v>V15-609a-0</v>
      </c>
      <c r="I1297" t="str">
        <f>'Oversigt anlægsaktiv'!I1297</f>
        <v>Scanbur A/S</v>
      </c>
      <c r="J1297" t="str">
        <f>'Oversigt anlægsaktiv'!J1297</f>
        <v>40-LAF-1919-ECO</v>
      </c>
      <c r="K1297" t="str">
        <f>'Oversigt anlægsaktiv'!K1297</f>
        <v>5559742-A</v>
      </c>
      <c r="L1297" s="312">
        <f>'Oversigt anlægsaktiv'!L1297</f>
        <v>45352</v>
      </c>
      <c r="M1297" s="56">
        <f>'Oversigt anlægsaktiv'!M1297</f>
        <v>304063</v>
      </c>
      <c r="N1297" s="56">
        <f>'Oversigt anlægsaktiv'!N1297</f>
        <v>240716.54</v>
      </c>
      <c r="O1297" s="322" t="str">
        <f t="shared" si="60"/>
        <v>55183</v>
      </c>
      <c r="P1297" s="322">
        <f t="shared" si="61"/>
        <v>0</v>
      </c>
      <c r="Q1297" s="337" t="str">
        <f t="shared" si="62"/>
        <v>10</v>
      </c>
    </row>
    <row r="1298" spans="1:17" x14ac:dyDescent="0.35">
      <c r="A1298" s="320" t="str">
        <f>'Oversigt anlægsaktiv'!A1298</f>
        <v>55184</v>
      </c>
      <c r="B1298" t="str">
        <f>'Oversigt anlægsaktiv'!B1298</f>
        <v>Burskiftestation, stationær, BSS1M nr. 2 - 55%</v>
      </c>
      <c r="C1298" t="str">
        <f>'Oversigt anlægsaktiv'!C1298</f>
        <v>-</v>
      </c>
      <c r="D1298" t="str">
        <f>'Oversigt anlægsaktiv'!D1298</f>
        <v>Jesper Stæhr</v>
      </c>
      <c r="E1298" t="str">
        <f>'Oversigt anlægsaktiv'!E1298</f>
        <v>10 ÅR</v>
      </c>
      <c r="F1298" t="str">
        <f>'Oversigt anlægsaktiv'!F1298</f>
        <v>19500 Biomedicinsk Laboratorium</v>
      </c>
      <c r="G1298" t="str">
        <f>'Oversigt anlægsaktiv'!G1298</f>
        <v>Campusvej 55, 5230 Odense M</v>
      </c>
      <c r="H1298" t="str">
        <f>'Oversigt anlægsaktiv'!H1298</f>
        <v>V15-609a-0</v>
      </c>
      <c r="I1298" t="str">
        <f>'Oversigt anlægsaktiv'!I1298</f>
        <v>Scanbur A/S</v>
      </c>
      <c r="J1298" t="str">
        <f>'Oversigt anlægsaktiv'!J1298</f>
        <v>40-LAF-1919-ECO</v>
      </c>
      <c r="K1298" t="str">
        <f>'Oversigt anlægsaktiv'!K1298</f>
        <v>5559742-B</v>
      </c>
      <c r="L1298" s="312">
        <f>'Oversigt anlægsaktiv'!L1298</f>
        <v>45352</v>
      </c>
      <c r="M1298" s="56">
        <f>'Oversigt anlægsaktiv'!M1298</f>
        <v>304063</v>
      </c>
      <c r="N1298" s="56">
        <f>'Oversigt anlægsaktiv'!N1298</f>
        <v>240716.54</v>
      </c>
      <c r="O1298" s="322" t="str">
        <f t="shared" si="60"/>
        <v>55184</v>
      </c>
      <c r="P1298" s="322">
        <f t="shared" si="61"/>
        <v>0</v>
      </c>
      <c r="Q1298" s="337" t="str">
        <f t="shared" si="62"/>
        <v>10</v>
      </c>
    </row>
    <row r="1299" spans="1:17" x14ac:dyDescent="0.35">
      <c r="A1299" s="320" t="str">
        <f>'Oversigt anlægsaktiv'!A1299</f>
        <v>55185</v>
      </c>
      <c r="B1299" t="str">
        <f>'Oversigt anlægsaktiv'!B1299</f>
        <v>Burskiftestation, stationær, BSS1M nr. 3 - 55%</v>
      </c>
      <c r="C1299" t="str">
        <f>'Oversigt anlægsaktiv'!C1299</f>
        <v>-</v>
      </c>
      <c r="D1299" t="str">
        <f>'Oversigt anlægsaktiv'!D1299</f>
        <v>Jesper Stæhr</v>
      </c>
      <c r="E1299" t="str">
        <f>'Oversigt anlægsaktiv'!E1299</f>
        <v>10 ÅR</v>
      </c>
      <c r="F1299" t="str">
        <f>'Oversigt anlægsaktiv'!F1299</f>
        <v>19500 Biomedicinsk Laboratorium</v>
      </c>
      <c r="G1299" t="str">
        <f>'Oversigt anlægsaktiv'!G1299</f>
        <v>Campusvej 55, 5230 Odense M</v>
      </c>
      <c r="H1299" t="str">
        <f>'Oversigt anlægsaktiv'!H1299</f>
        <v>V15-610a-0</v>
      </c>
      <c r="I1299" t="str">
        <f>'Oversigt anlægsaktiv'!I1299</f>
        <v>Scanbur A/S</v>
      </c>
      <c r="J1299" t="str">
        <f>'Oversigt anlægsaktiv'!J1299</f>
        <v>40-LAF-1919-ECO</v>
      </c>
      <c r="K1299" t="str">
        <f>'Oversigt anlægsaktiv'!K1299</f>
        <v>5559742-C</v>
      </c>
      <c r="L1299" s="312">
        <f>'Oversigt anlægsaktiv'!L1299</f>
        <v>45352</v>
      </c>
      <c r="M1299" s="56">
        <f>'Oversigt anlægsaktiv'!M1299</f>
        <v>304063</v>
      </c>
      <c r="N1299" s="56">
        <f>'Oversigt anlægsaktiv'!N1299</f>
        <v>240716.54</v>
      </c>
      <c r="O1299" s="322" t="str">
        <f t="shared" si="60"/>
        <v>55185</v>
      </c>
      <c r="P1299" s="322">
        <f t="shared" si="61"/>
        <v>0</v>
      </c>
      <c r="Q1299" s="337" t="str">
        <f t="shared" si="62"/>
        <v>10</v>
      </c>
    </row>
    <row r="1300" spans="1:17" x14ac:dyDescent="0.35">
      <c r="A1300" s="320" t="str">
        <f>'Oversigt anlægsaktiv'!A1300</f>
        <v>55186</v>
      </c>
      <c r="B1300" t="str">
        <f>'Oversigt anlægsaktiv'!B1300</f>
        <v>Burskiftestation, stationær, BSS1M nr. 4 - 55%</v>
      </c>
      <c r="C1300" t="str">
        <f>'Oversigt anlægsaktiv'!C1300</f>
        <v>-</v>
      </c>
      <c r="D1300" t="str">
        <f>'Oversigt anlægsaktiv'!D1300</f>
        <v>Jesper Stæhr</v>
      </c>
      <c r="E1300" t="str">
        <f>'Oversigt anlægsaktiv'!E1300</f>
        <v>10 ÅR</v>
      </c>
      <c r="F1300" t="str">
        <f>'Oversigt anlægsaktiv'!F1300</f>
        <v>19500 Biomedicinsk Laboratorium</v>
      </c>
      <c r="G1300" t="str">
        <f>'Oversigt anlægsaktiv'!G1300</f>
        <v>Campusvej 55, 5230 Odense M</v>
      </c>
      <c r="H1300" t="str">
        <f>'Oversigt anlægsaktiv'!H1300</f>
        <v>V15-610a-0</v>
      </c>
      <c r="I1300" t="str">
        <f>'Oversigt anlægsaktiv'!I1300</f>
        <v>Scanbur A/S</v>
      </c>
      <c r="J1300" t="str">
        <f>'Oversigt anlægsaktiv'!J1300</f>
        <v>40-LAF-1919-ECO</v>
      </c>
      <c r="K1300" t="str">
        <f>'Oversigt anlægsaktiv'!K1300</f>
        <v>5559742-D</v>
      </c>
      <c r="L1300" s="312">
        <f>'Oversigt anlægsaktiv'!L1300</f>
        <v>45352</v>
      </c>
      <c r="M1300" s="56">
        <f>'Oversigt anlægsaktiv'!M1300</f>
        <v>304063</v>
      </c>
      <c r="N1300" s="56">
        <f>'Oversigt anlægsaktiv'!N1300</f>
        <v>240716.54</v>
      </c>
      <c r="O1300" s="322" t="str">
        <f t="shared" si="60"/>
        <v>55186</v>
      </c>
      <c r="P1300" s="322">
        <f t="shared" si="61"/>
        <v>0</v>
      </c>
      <c r="Q1300" s="337" t="str">
        <f t="shared" si="62"/>
        <v>10</v>
      </c>
    </row>
    <row r="1301" spans="1:17" x14ac:dyDescent="0.35">
      <c r="A1301" s="320" t="str">
        <f>'Oversigt anlægsaktiv'!A1301</f>
        <v>55187</v>
      </c>
      <c r="B1301" t="str">
        <f>'Oversigt anlægsaktiv'!B1301</f>
        <v>LAF-kabine til mus 5 (stationær burskiftestation, BSS1M)</v>
      </c>
      <c r="C1301" t="str">
        <f>'Oversigt anlægsaktiv'!C1301</f>
        <v>-</v>
      </c>
      <c r="D1301" t="str">
        <f>'Oversigt anlægsaktiv'!D1301</f>
        <v>Jesper Stæhr</v>
      </c>
      <c r="E1301" t="str">
        <f>'Oversigt anlægsaktiv'!E1301</f>
        <v>10 ÅR</v>
      </c>
      <c r="F1301" t="str">
        <f>'Oversigt anlægsaktiv'!F1301</f>
        <v>19500 Biomedicinsk Laboratorium</v>
      </c>
      <c r="G1301" t="str">
        <f>'Oversigt anlægsaktiv'!G1301</f>
        <v>Campusvej 55, 5230 Odense M</v>
      </c>
      <c r="H1301" t="str">
        <f>'Oversigt anlægsaktiv'!H1301</f>
        <v>V13-610a-0</v>
      </c>
      <c r="I1301" t="str">
        <f>'Oversigt anlægsaktiv'!I1301</f>
        <v>Scanbur A/S</v>
      </c>
      <c r="J1301" t="str">
        <f>'Oversigt anlægsaktiv'!J1301</f>
        <v>40-LAF-1919-ECO</v>
      </c>
      <c r="K1301" t="str">
        <f>'Oversigt anlægsaktiv'!K1301</f>
        <v>5559742-E</v>
      </c>
      <c r="L1301" s="312">
        <f>'Oversigt anlægsaktiv'!L1301</f>
        <v>45352</v>
      </c>
      <c r="M1301" s="56">
        <f>'Oversigt anlægsaktiv'!M1301</f>
        <v>304063</v>
      </c>
      <c r="N1301" s="56">
        <f>'Oversigt anlægsaktiv'!N1301</f>
        <v>240716.54</v>
      </c>
      <c r="O1301" s="322" t="str">
        <f t="shared" si="60"/>
        <v>55187</v>
      </c>
      <c r="P1301" s="322">
        <f t="shared" si="61"/>
        <v>0</v>
      </c>
      <c r="Q1301" s="337" t="str">
        <f t="shared" si="62"/>
        <v>10</v>
      </c>
    </row>
    <row r="1302" spans="1:17" x14ac:dyDescent="0.35">
      <c r="A1302" s="320" t="str">
        <f>'Oversigt anlægsaktiv'!A1302</f>
        <v>55188</v>
      </c>
      <c r="B1302" t="str">
        <f>'Oversigt anlægsaktiv'!B1302</f>
        <v>LAF-kabine til mus 6 (stationær burskiftestation, BSS1M)</v>
      </c>
      <c r="C1302" t="str">
        <f>'Oversigt anlægsaktiv'!C1302</f>
        <v>-</v>
      </c>
      <c r="D1302" t="str">
        <f>'Oversigt anlægsaktiv'!D1302</f>
        <v>Jesper Stæhr</v>
      </c>
      <c r="E1302" t="str">
        <f>'Oversigt anlægsaktiv'!E1302</f>
        <v>10 ÅR</v>
      </c>
      <c r="F1302" t="str">
        <f>'Oversigt anlægsaktiv'!F1302</f>
        <v>19500 Biomedicinsk Laboratorium</v>
      </c>
      <c r="G1302" t="str">
        <f>'Oversigt anlægsaktiv'!G1302</f>
        <v>Campusvej 55, 5230 Odense M</v>
      </c>
      <c r="H1302" t="str">
        <f>'Oversigt anlægsaktiv'!H1302</f>
        <v>V11-608c-0</v>
      </c>
      <c r="I1302" t="str">
        <f>'Oversigt anlægsaktiv'!I1302</f>
        <v>Scanbur A/S</v>
      </c>
      <c r="J1302" t="str">
        <f>'Oversigt anlægsaktiv'!J1302</f>
        <v>40-LAF-1919-ECO</v>
      </c>
      <c r="K1302" t="str">
        <f>'Oversigt anlægsaktiv'!K1302</f>
        <v>5559742-F</v>
      </c>
      <c r="L1302" s="312">
        <f>'Oversigt anlægsaktiv'!L1302</f>
        <v>45352</v>
      </c>
      <c r="M1302" s="56">
        <f>'Oversigt anlægsaktiv'!M1302</f>
        <v>304063</v>
      </c>
      <c r="N1302" s="56">
        <f>'Oversigt anlægsaktiv'!N1302</f>
        <v>240716.54</v>
      </c>
      <c r="O1302" s="322" t="str">
        <f t="shared" si="60"/>
        <v>55188</v>
      </c>
      <c r="P1302" s="322">
        <f t="shared" si="61"/>
        <v>0</v>
      </c>
      <c r="Q1302" s="337" t="str">
        <f t="shared" si="62"/>
        <v>10</v>
      </c>
    </row>
    <row r="1303" spans="1:17" x14ac:dyDescent="0.35">
      <c r="A1303" s="320" t="str">
        <f>'Oversigt anlægsaktiv'!A1303</f>
        <v>55190</v>
      </c>
      <c r="B1303" t="str">
        <f>'Oversigt anlægsaktiv'!B1303</f>
        <v>Dekontaminator 1. SPF</v>
      </c>
      <c r="C1303" t="str">
        <f>'Oversigt anlægsaktiv'!C1303</f>
        <v>-</v>
      </c>
      <c r="D1303" t="str">
        <f>'Oversigt anlægsaktiv'!D1303</f>
        <v>Jesper Stæhr</v>
      </c>
      <c r="E1303" t="str">
        <f>'Oversigt anlægsaktiv'!E1303</f>
        <v>10 ÅR</v>
      </c>
      <c r="F1303" t="str">
        <f>'Oversigt anlægsaktiv'!F1303</f>
        <v>19500 Biomedicinsk Laboratorium</v>
      </c>
      <c r="G1303" t="str">
        <f>'Oversigt anlægsaktiv'!G1303</f>
        <v>Campusvej 55, 5230 Odense M</v>
      </c>
      <c r="H1303" t="str">
        <f>'Oversigt anlægsaktiv'!H1303</f>
        <v>V14-609a-0</v>
      </c>
      <c r="I1303" t="str">
        <f>'Oversigt anlægsaktiv'!I1303</f>
        <v>IWT</v>
      </c>
      <c r="J1303" t="str">
        <f>'Oversigt anlægsaktiv'!J1303</f>
        <v>Deconlock easy, type 9ALPT0EZ</v>
      </c>
      <c r="K1303" t="str">
        <f>'Oversigt anlægsaktiv'!K1303</f>
        <v>971220</v>
      </c>
      <c r="L1303" s="312">
        <f>'Oversigt anlægsaktiv'!L1303</f>
        <v>45261</v>
      </c>
      <c r="M1303" s="56">
        <f>'Oversigt anlægsaktiv'!M1303</f>
        <v>850175</v>
      </c>
      <c r="N1303" s="56">
        <f>'Oversigt anlægsaktiv'!N1303</f>
        <v>651800.84</v>
      </c>
      <c r="O1303" s="322" t="str">
        <f t="shared" si="60"/>
        <v>55190</v>
      </c>
      <c r="P1303" s="322">
        <f t="shared" si="61"/>
        <v>0</v>
      </c>
      <c r="Q1303" s="337" t="str">
        <f t="shared" si="62"/>
        <v>10</v>
      </c>
    </row>
    <row r="1304" spans="1:17" x14ac:dyDescent="0.35">
      <c r="A1304" s="320" t="str">
        <f>'Oversigt anlægsaktiv'!A1304</f>
        <v>55191</v>
      </c>
      <c r="B1304" t="str">
        <f>'Oversigt anlægsaktiv'!B1304</f>
        <v>Dekontaminator 2. GM02</v>
      </c>
      <c r="C1304" t="str">
        <f>'Oversigt anlægsaktiv'!C1304</f>
        <v>-</v>
      </c>
      <c r="D1304" t="str">
        <f>'Oversigt anlægsaktiv'!D1304</f>
        <v>Jesper Stæhr</v>
      </c>
      <c r="E1304" t="str">
        <f>'Oversigt anlægsaktiv'!E1304</f>
        <v>10 ÅR</v>
      </c>
      <c r="F1304" t="str">
        <f>'Oversigt anlægsaktiv'!F1304</f>
        <v>19500 Biomedicinsk Laboratorium</v>
      </c>
      <c r="G1304" t="str">
        <f>'Oversigt anlægsaktiv'!G1304</f>
        <v>Campusvej 55, 5230 Odense M</v>
      </c>
      <c r="H1304" t="str">
        <f>'Oversigt anlægsaktiv'!H1304</f>
        <v>V11-609a-0</v>
      </c>
      <c r="I1304" t="str">
        <f>'Oversigt anlægsaktiv'!I1304</f>
        <v>IWT</v>
      </c>
      <c r="J1304" t="str">
        <f>'Oversigt anlægsaktiv'!J1304</f>
        <v>Deconlock easy, type 9ALPT0EZ</v>
      </c>
      <c r="K1304" t="str">
        <f>'Oversigt anlægsaktiv'!K1304</f>
        <v>971221</v>
      </c>
      <c r="L1304" s="312">
        <f>'Oversigt anlægsaktiv'!L1304</f>
        <v>45261</v>
      </c>
      <c r="M1304" s="56">
        <f>'Oversigt anlægsaktiv'!M1304</f>
        <v>850175</v>
      </c>
      <c r="N1304" s="56">
        <f>'Oversigt anlægsaktiv'!N1304</f>
        <v>651800.84</v>
      </c>
      <c r="O1304" s="322" t="str">
        <f t="shared" si="60"/>
        <v>55191</v>
      </c>
      <c r="P1304" s="322">
        <f t="shared" si="61"/>
        <v>0</v>
      </c>
      <c r="Q1304" s="337" t="str">
        <f t="shared" si="62"/>
        <v>10</v>
      </c>
    </row>
    <row r="1305" spans="1:17" x14ac:dyDescent="0.35">
      <c r="A1305" s="320" t="str">
        <f>'Oversigt anlægsaktiv'!A1305</f>
        <v>55192</v>
      </c>
      <c r="B1305" t="str">
        <f>'Oversigt anlægsaktiv'!B1305</f>
        <v>Dekontaminator 3, modtagelsen</v>
      </c>
      <c r="C1305" t="str">
        <f>'Oversigt anlægsaktiv'!C1305</f>
        <v>-</v>
      </c>
      <c r="D1305" t="str">
        <f>'Oversigt anlægsaktiv'!D1305</f>
        <v>Jesper Stæhr</v>
      </c>
      <c r="E1305" t="str">
        <f>'Oversigt anlægsaktiv'!E1305</f>
        <v>10 ÅR</v>
      </c>
      <c r="F1305" t="str">
        <f>'Oversigt anlægsaktiv'!F1305</f>
        <v>19500 Biomedicinsk Laboratorium</v>
      </c>
      <c r="G1305" t="str">
        <f>'Oversigt anlægsaktiv'!G1305</f>
        <v>Campusvej 55, 5230 Odense M</v>
      </c>
      <c r="H1305" t="str">
        <f>'Oversigt anlægsaktiv'!H1305</f>
        <v>V12-607b-0</v>
      </c>
      <c r="I1305" t="str">
        <f>'Oversigt anlægsaktiv'!I1305</f>
        <v>IWT</v>
      </c>
      <c r="J1305" t="str">
        <f>'Oversigt anlægsaktiv'!J1305</f>
        <v>Deconlock easy, type 9ALPT0EZ</v>
      </c>
      <c r="K1305" t="str">
        <f>'Oversigt anlægsaktiv'!K1305</f>
        <v>971219</v>
      </c>
      <c r="L1305" s="312">
        <f>'Oversigt anlægsaktiv'!L1305</f>
        <v>45261</v>
      </c>
      <c r="M1305" s="56">
        <f>'Oversigt anlægsaktiv'!M1305</f>
        <v>850175</v>
      </c>
      <c r="N1305" s="56">
        <f>'Oversigt anlægsaktiv'!N1305</f>
        <v>651800.84</v>
      </c>
      <c r="O1305" s="322" t="str">
        <f t="shared" si="60"/>
        <v>55192</v>
      </c>
      <c r="P1305" s="322">
        <f t="shared" si="61"/>
        <v>0</v>
      </c>
      <c r="Q1305" s="337" t="str">
        <f t="shared" si="62"/>
        <v>10</v>
      </c>
    </row>
    <row r="1306" spans="1:17" x14ac:dyDescent="0.35">
      <c r="A1306" s="320" t="str">
        <f>'Oversigt anlægsaktiv'!A1306</f>
        <v>55193</v>
      </c>
      <c r="B1306" t="str">
        <f>'Oversigt anlægsaktiv'!B1306</f>
        <v>Urent strøelsesanlæg</v>
      </c>
      <c r="C1306" t="str">
        <f>'Oversigt anlægsaktiv'!C1306</f>
        <v>-</v>
      </c>
      <c r="D1306" t="str">
        <f>'Oversigt anlægsaktiv'!D1306</f>
        <v>Jesper Stæhr</v>
      </c>
      <c r="E1306" t="str">
        <f>'Oversigt anlægsaktiv'!E1306</f>
        <v>10 ÅR</v>
      </c>
      <c r="F1306" t="str">
        <f>'Oversigt anlægsaktiv'!F1306</f>
        <v>19500 Biomedicinsk Laboratorium</v>
      </c>
      <c r="G1306" t="str">
        <f>'Oversigt anlægsaktiv'!G1306</f>
        <v>Campusvej 55, 5230 Odense M</v>
      </c>
      <c r="H1306" t="str">
        <f>'Oversigt anlægsaktiv'!H1306</f>
        <v>V14-608a-0 og V17-605b-0</v>
      </c>
      <c r="I1306" t="str">
        <f>'Oversigt anlægsaktiv'!I1306</f>
        <v>IWT</v>
      </c>
      <c r="J1306" t="str">
        <f>'Oversigt anlægsaktiv'!J1306</f>
        <v>EOLUS 3. generation</v>
      </c>
      <c r="K1306" t="str">
        <f>'Oversigt anlægsaktiv'!K1306</f>
        <v>301493</v>
      </c>
      <c r="L1306" s="312">
        <f>'Oversigt anlægsaktiv'!L1306</f>
        <v>45292</v>
      </c>
      <c r="M1306" s="56">
        <f>'Oversigt anlægsaktiv'!M1306</f>
        <v>782123</v>
      </c>
      <c r="N1306" s="56">
        <f>'Oversigt anlægsaktiv'!N1306</f>
        <v>606145.34</v>
      </c>
      <c r="O1306" s="322" t="str">
        <f t="shared" si="60"/>
        <v>55193</v>
      </c>
      <c r="P1306" s="322">
        <f t="shared" si="61"/>
        <v>0</v>
      </c>
      <c r="Q1306" s="337" t="str">
        <f t="shared" si="62"/>
        <v>10</v>
      </c>
    </row>
    <row r="1307" spans="1:17" x14ac:dyDescent="0.35">
      <c r="A1307" s="320" t="str">
        <f>'Oversigt anlægsaktiv'!A1307</f>
        <v>55194</v>
      </c>
      <c r="B1307" t="str">
        <f>'Oversigt anlægsaktiv'!B1307</f>
        <v>Rent strøelsesanlæg</v>
      </c>
      <c r="C1307" t="str">
        <f>'Oversigt anlægsaktiv'!C1307</f>
        <v>-</v>
      </c>
      <c r="D1307" t="str">
        <f>'Oversigt anlægsaktiv'!D1307</f>
        <v>Jesper Stæhr</v>
      </c>
      <c r="E1307" t="str">
        <f>'Oversigt anlægsaktiv'!E1307</f>
        <v>10 ÅR</v>
      </c>
      <c r="F1307" t="str">
        <f>'Oversigt anlægsaktiv'!F1307</f>
        <v>19500 Biomedicinsk Laboratorium</v>
      </c>
      <c r="G1307" t="str">
        <f>'Oversigt anlægsaktiv'!G1307</f>
        <v>Campusvej 55, 5230 Odense M</v>
      </c>
      <c r="H1307" t="str">
        <f>'Oversigt anlægsaktiv'!H1307</f>
        <v>V17-605b-0 og V16-608a-0</v>
      </c>
      <c r="I1307" t="str">
        <f>'Oversigt anlægsaktiv'!I1307</f>
        <v>IWT</v>
      </c>
      <c r="J1307" t="str">
        <f>'Oversigt anlægsaktiv'!J1307</f>
        <v>EOLUS 3. generation</v>
      </c>
      <c r="K1307" t="str">
        <f>'Oversigt anlægsaktiv'!K1307</f>
        <v>301494</v>
      </c>
      <c r="L1307" s="312">
        <f>'Oversigt anlægsaktiv'!L1307</f>
        <v>45292</v>
      </c>
      <c r="M1307" s="56">
        <f>'Oversigt anlægsaktiv'!M1307</f>
        <v>1012741</v>
      </c>
      <c r="N1307" s="56">
        <f>'Oversigt anlægsaktiv'!N1307</f>
        <v>784874.27</v>
      </c>
      <c r="O1307" s="322" t="str">
        <f t="shared" si="60"/>
        <v>55194</v>
      </c>
      <c r="P1307" s="322">
        <f t="shared" si="61"/>
        <v>0</v>
      </c>
      <c r="Q1307" s="337" t="str">
        <f t="shared" si="62"/>
        <v>10</v>
      </c>
    </row>
    <row r="1308" spans="1:17" x14ac:dyDescent="0.35">
      <c r="A1308" s="320" t="str">
        <f>'Oversigt anlægsaktiv'!A1308</f>
        <v>55195</v>
      </c>
      <c r="B1308" t="str">
        <f>'Oversigt anlægsaktiv'!B1308</f>
        <v>Reolvasker - Atlantis</v>
      </c>
      <c r="C1308" t="str">
        <f>'Oversigt anlægsaktiv'!C1308</f>
        <v>-</v>
      </c>
      <c r="D1308" t="str">
        <f>'Oversigt anlægsaktiv'!D1308</f>
        <v>Jesper Stæhr</v>
      </c>
      <c r="E1308" t="str">
        <f>'Oversigt anlægsaktiv'!E1308</f>
        <v>10 ÅR</v>
      </c>
      <c r="F1308" t="str">
        <f>'Oversigt anlægsaktiv'!F1308</f>
        <v>19500 Biomedicinsk Laboratorium</v>
      </c>
      <c r="G1308" t="str">
        <f>'Oversigt anlægsaktiv'!G1308</f>
        <v>Campusvej 55, 5230 Odense M</v>
      </c>
      <c r="H1308" t="str">
        <f>'Oversigt anlægsaktiv'!H1308</f>
        <v>V14-608a-0</v>
      </c>
      <c r="I1308" t="str">
        <f>'Oversigt anlægsaktiv'!I1308</f>
        <v>IWT</v>
      </c>
      <c r="J1308" t="str">
        <f>'Oversigt anlægsaktiv'!J1308</f>
        <v>Atlantis EASY, type 9ATLEZ</v>
      </c>
      <c r="K1308" t="str">
        <f>'Oversigt anlægsaktiv'!K1308</f>
        <v>921359</v>
      </c>
      <c r="L1308" s="312">
        <f>'Oversigt anlægsaktiv'!L1308</f>
        <v>45261</v>
      </c>
      <c r="M1308" s="56">
        <f>'Oversigt anlægsaktiv'!M1308</f>
        <v>1111698</v>
      </c>
      <c r="N1308" s="56">
        <f>'Oversigt anlægsaktiv'!N1308</f>
        <v>852301.8</v>
      </c>
      <c r="O1308" s="322" t="str">
        <f t="shared" si="60"/>
        <v>55195</v>
      </c>
      <c r="P1308" s="322">
        <f t="shared" si="61"/>
        <v>0</v>
      </c>
      <c r="Q1308" s="337" t="str">
        <f t="shared" si="62"/>
        <v>10</v>
      </c>
    </row>
    <row r="1309" spans="1:17" x14ac:dyDescent="0.35">
      <c r="A1309" s="320" t="str">
        <f>'Oversigt anlægsaktiv'!A1309</f>
        <v>55196</v>
      </c>
      <c r="B1309" t="str">
        <f>'Oversigt anlægsaktiv'!B1309</f>
        <v>Flaskevasker, P-line</v>
      </c>
      <c r="C1309" t="str">
        <f>'Oversigt anlægsaktiv'!C1309</f>
        <v>-</v>
      </c>
      <c r="D1309" t="str">
        <f>'Oversigt anlægsaktiv'!D1309</f>
        <v>Jesper Stæhr</v>
      </c>
      <c r="E1309" t="str">
        <f>'Oversigt anlægsaktiv'!E1309</f>
        <v>10 ÅR</v>
      </c>
      <c r="F1309" t="str">
        <f>'Oversigt anlægsaktiv'!F1309</f>
        <v>19500 Biomedicinsk Laboratorium</v>
      </c>
      <c r="G1309" t="str">
        <f>'Oversigt anlægsaktiv'!G1309</f>
        <v>Campusvej 55, 5230 Odense M</v>
      </c>
      <c r="H1309" t="str">
        <f>'Oversigt anlægsaktiv'!H1309</f>
        <v>V14-608a-0</v>
      </c>
      <c r="I1309" t="str">
        <f>'Oversigt anlægsaktiv'!I1309</f>
        <v>IWT</v>
      </c>
      <c r="J1309" t="str">
        <f>'Oversigt anlægsaktiv'!J1309</f>
        <v>P-line, type 9P000</v>
      </c>
      <c r="K1309" t="str">
        <f>'Oversigt anlægsaktiv'!K1309</f>
        <v>581172</v>
      </c>
      <c r="L1309" s="312">
        <f>'Oversigt anlægsaktiv'!L1309</f>
        <v>45292</v>
      </c>
      <c r="M1309" s="56">
        <f>'Oversigt anlægsaktiv'!M1309</f>
        <v>2205081.4900000002</v>
      </c>
      <c r="N1309" s="56">
        <f>'Oversigt anlægsaktiv'!N1309</f>
        <v>1708938.17</v>
      </c>
      <c r="O1309" s="322" t="str">
        <f t="shared" si="60"/>
        <v>55196</v>
      </c>
      <c r="P1309" s="322">
        <f t="shared" si="61"/>
        <v>0</v>
      </c>
      <c r="Q1309" s="337" t="str">
        <f t="shared" si="62"/>
        <v>10</v>
      </c>
    </row>
    <row r="1310" spans="1:17" x14ac:dyDescent="0.35">
      <c r="A1310" s="320" t="str">
        <f>'Oversigt anlægsaktiv'!A1310</f>
        <v>55197</v>
      </c>
      <c r="B1310" t="str">
        <f>'Oversigt anlægsaktiv'!B1310</f>
        <v>Robotanlæg, tunnelvasker</v>
      </c>
      <c r="C1310" t="str">
        <f>'Oversigt anlægsaktiv'!C1310</f>
        <v>-</v>
      </c>
      <c r="D1310" t="str">
        <f>'Oversigt anlægsaktiv'!D1310</f>
        <v>Jesper Stæhr</v>
      </c>
      <c r="E1310" t="str">
        <f>'Oversigt anlægsaktiv'!E1310</f>
        <v>10 ÅR</v>
      </c>
      <c r="F1310" t="str">
        <f>'Oversigt anlægsaktiv'!F1310</f>
        <v>19500 Biomedicinsk Laboratorium</v>
      </c>
      <c r="G1310" t="str">
        <f>'Oversigt anlægsaktiv'!G1310</f>
        <v>Campusvej 55, 5230 Odense M</v>
      </c>
      <c r="H1310" t="str">
        <f>'Oversigt anlægsaktiv'!H1310</f>
        <v>V14-608a-0</v>
      </c>
      <c r="I1310" t="str">
        <f>'Oversigt anlægsaktiv'!I1310</f>
        <v>IWT</v>
      </c>
      <c r="J1310" t="str">
        <f>'Oversigt anlægsaktiv'!J1310</f>
        <v>Arcadia, type Pegasus</v>
      </c>
      <c r="K1310" t="str">
        <f>'Oversigt anlægsaktiv'!K1310</f>
        <v>021161</v>
      </c>
      <c r="L1310" s="312">
        <f>'Oversigt anlægsaktiv'!L1310</f>
        <v>45292</v>
      </c>
      <c r="M1310" s="56">
        <f>'Oversigt anlægsaktiv'!M1310</f>
        <v>2231809</v>
      </c>
      <c r="N1310" s="56">
        <f>'Oversigt anlægsaktiv'!N1310</f>
        <v>1729651.97</v>
      </c>
      <c r="O1310" s="322" t="str">
        <f t="shared" si="60"/>
        <v>55197</v>
      </c>
      <c r="P1310" s="322">
        <f t="shared" si="61"/>
        <v>0</v>
      </c>
      <c r="Q1310" s="337" t="str">
        <f t="shared" si="62"/>
        <v>10</v>
      </c>
    </row>
    <row r="1311" spans="1:17" x14ac:dyDescent="0.35">
      <c r="A1311" s="320" t="str">
        <f>'Oversigt anlægsaktiv'!A1311</f>
        <v>55198</v>
      </c>
      <c r="B1311" t="str">
        <f>'Oversigt anlægsaktiv'!B1311</f>
        <v>Robotanlæg, uren robot</v>
      </c>
      <c r="C1311" t="str">
        <f>'Oversigt anlægsaktiv'!C1311</f>
        <v>-</v>
      </c>
      <c r="D1311" t="str">
        <f>'Oversigt anlægsaktiv'!D1311</f>
        <v>Jesper Stæhr</v>
      </c>
      <c r="E1311" t="str">
        <f>'Oversigt anlægsaktiv'!E1311</f>
        <v>10 ÅR</v>
      </c>
      <c r="F1311" t="str">
        <f>'Oversigt anlægsaktiv'!F1311</f>
        <v>19500 Biomedicinsk Laboratorium</v>
      </c>
      <c r="G1311" t="str">
        <f>'Oversigt anlægsaktiv'!G1311</f>
        <v>Campusvej 55, 5230 Odense M</v>
      </c>
      <c r="H1311" t="str">
        <f>'Oversigt anlægsaktiv'!H1311</f>
        <v>V14-608a-0</v>
      </c>
      <c r="I1311" t="str">
        <f>'Oversigt anlægsaktiv'!I1311</f>
        <v>IWT</v>
      </c>
      <c r="J1311" t="str">
        <f>'Oversigt anlægsaktiv'!J1311</f>
        <v>Pegasus, type A05B-2610-B282</v>
      </c>
      <c r="K1311" t="str">
        <f>'Oversigt anlægsaktiv'!K1311</f>
        <v>E22313729</v>
      </c>
      <c r="L1311" s="312">
        <f>'Oversigt anlægsaktiv'!L1311</f>
        <v>45292</v>
      </c>
      <c r="M1311" s="56">
        <f>'Oversigt anlægsaktiv'!M1311</f>
        <v>2231809</v>
      </c>
      <c r="N1311" s="56">
        <f>'Oversigt anlægsaktiv'!N1311</f>
        <v>1729651.97</v>
      </c>
      <c r="O1311" s="322" t="str">
        <f t="shared" si="60"/>
        <v>55198</v>
      </c>
      <c r="P1311" s="322">
        <f t="shared" si="61"/>
        <v>0</v>
      </c>
      <c r="Q1311" s="337" t="str">
        <f t="shared" si="62"/>
        <v>10</v>
      </c>
    </row>
    <row r="1312" spans="1:17" x14ac:dyDescent="0.35">
      <c r="A1312" s="320" t="str">
        <f>'Oversigt anlægsaktiv'!A1312</f>
        <v>55199</v>
      </c>
      <c r="B1312" t="str">
        <f>'Oversigt anlægsaktiv'!B1312</f>
        <v>Robotanlæg, ren robot</v>
      </c>
      <c r="C1312" t="str">
        <f>'Oversigt anlægsaktiv'!C1312</f>
        <v>-</v>
      </c>
      <c r="D1312" t="str">
        <f>'Oversigt anlægsaktiv'!D1312</f>
        <v>Jesper Stæhr</v>
      </c>
      <c r="E1312" t="str">
        <f>'Oversigt anlægsaktiv'!E1312</f>
        <v>10 ÅR</v>
      </c>
      <c r="F1312" t="str">
        <f>'Oversigt anlægsaktiv'!F1312</f>
        <v>19500 Biomedicinsk Laboratorium</v>
      </c>
      <c r="G1312" t="str">
        <f>'Oversigt anlægsaktiv'!G1312</f>
        <v>Campusvej 55, 5230 Odense M</v>
      </c>
      <c r="H1312" t="str">
        <f>'Oversigt anlægsaktiv'!H1312</f>
        <v>V16-608a-0</v>
      </c>
      <c r="I1312" t="str">
        <f>'Oversigt anlægsaktiv'!I1312</f>
        <v>IWT</v>
      </c>
      <c r="J1312" t="str">
        <f>'Oversigt anlægsaktiv'!J1312</f>
        <v>Pegasus, type A05B-2610-B282</v>
      </c>
      <c r="K1312" t="str">
        <f>'Oversigt anlægsaktiv'!K1312</f>
        <v>E22313730</v>
      </c>
      <c r="L1312" s="312">
        <f>'Oversigt anlægsaktiv'!L1312</f>
        <v>45292</v>
      </c>
      <c r="M1312" s="56">
        <f>'Oversigt anlægsaktiv'!M1312</f>
        <v>2231809</v>
      </c>
      <c r="N1312" s="56">
        <f>'Oversigt anlægsaktiv'!N1312</f>
        <v>1729651.97</v>
      </c>
      <c r="O1312" s="322" t="str">
        <f t="shared" si="60"/>
        <v>55199</v>
      </c>
      <c r="P1312" s="322">
        <f t="shared" si="61"/>
        <v>0</v>
      </c>
      <c r="Q1312" s="337" t="str">
        <f t="shared" si="62"/>
        <v>10</v>
      </c>
    </row>
    <row r="1313" spans="1:17" x14ac:dyDescent="0.35">
      <c r="A1313" s="320" t="str">
        <f>'Oversigt anlægsaktiv'!A1313</f>
        <v>55200</v>
      </c>
      <c r="B1313" t="str">
        <f>'Oversigt anlægsaktiv'!B1313</f>
        <v>Enkeltcuvette 1</v>
      </c>
      <c r="C1313" t="str">
        <f>'Oversigt anlægsaktiv'!C1313</f>
        <v>-</v>
      </c>
      <c r="D1313" t="str">
        <f>'Oversigt anlægsaktiv'!D1313</f>
        <v>Annette Møller Dall</v>
      </c>
      <c r="E1313" t="str">
        <f>'Oversigt anlægsaktiv'!E1313</f>
        <v>10 ÅR</v>
      </c>
      <c r="F1313" t="str">
        <f>'Oversigt anlægsaktiv'!F1313</f>
        <v>10200 Institut for Molekylær Medicin</v>
      </c>
      <c r="G1313" t="str">
        <f>'Oversigt anlægsaktiv'!G1313</f>
        <v>Campusvej 55, 5230 Odense M</v>
      </c>
      <c r="H1313" t="str">
        <f>'Oversigt anlægsaktiv'!H1313</f>
        <v>V19-918a-00</v>
      </c>
      <c r="I1313" t="str">
        <f>'Oversigt anlægsaktiv'!I1313</f>
        <v>FLOWTECH A/S</v>
      </c>
      <c r="J1313" t="str">
        <f>'Oversigt anlægsaktiv'!J1313</f>
        <v>-</v>
      </c>
      <c r="K1313" t="str">
        <f>'Oversigt anlægsaktiv'!K1313</f>
        <v>3050</v>
      </c>
      <c r="L1313" s="312">
        <f>'Oversigt anlægsaktiv'!L1313</f>
        <v>45231</v>
      </c>
      <c r="M1313" s="56">
        <f>'Oversigt anlægsaktiv'!M1313</f>
        <v>852660.77</v>
      </c>
      <c r="N1313" s="56">
        <f>'Oversigt anlægsaktiv'!N1313</f>
        <v>646601.04</v>
      </c>
      <c r="O1313" s="322" t="str">
        <f t="shared" si="60"/>
        <v>55200</v>
      </c>
      <c r="P1313" s="322">
        <f t="shared" si="61"/>
        <v>0</v>
      </c>
      <c r="Q1313" s="337" t="str">
        <f t="shared" si="62"/>
        <v>10</v>
      </c>
    </row>
    <row r="1314" spans="1:17" x14ac:dyDescent="0.35">
      <c r="A1314" s="320" t="str">
        <f>'Oversigt anlægsaktiv'!A1314</f>
        <v>55201</v>
      </c>
      <c r="B1314" t="str">
        <f>'Oversigt anlægsaktiv'!B1314</f>
        <v>Vådt depot 2 - enkeltcuvette</v>
      </c>
      <c r="C1314" t="str">
        <f>'Oversigt anlægsaktiv'!C1314</f>
        <v>-</v>
      </c>
      <c r="D1314" t="str">
        <f>'Oversigt anlægsaktiv'!D1314</f>
        <v>Annette Møller Dall</v>
      </c>
      <c r="E1314" t="str">
        <f>'Oversigt anlægsaktiv'!E1314</f>
        <v>10 ÅR</v>
      </c>
      <c r="F1314" t="str">
        <f>'Oversigt anlægsaktiv'!F1314</f>
        <v>10200 Institut for Molekylær Medicin</v>
      </c>
      <c r="G1314" t="str">
        <f>'Oversigt anlægsaktiv'!G1314</f>
        <v>Campusvej 55, 5230 Odense M</v>
      </c>
      <c r="H1314" t="str">
        <f>'Oversigt anlægsaktiv'!H1314</f>
        <v>V18-912a-2</v>
      </c>
      <c r="I1314" t="str">
        <f>'Oversigt anlægsaktiv'!I1314</f>
        <v>FLOWTECH A/S</v>
      </c>
      <c r="J1314" t="str">
        <f>'Oversigt anlægsaktiv'!J1314</f>
        <v>-</v>
      </c>
      <c r="K1314" t="str">
        <f>'Oversigt anlægsaktiv'!K1314</f>
        <v>5010</v>
      </c>
      <c r="L1314" s="312">
        <f>'Oversigt anlægsaktiv'!L1314</f>
        <v>45323</v>
      </c>
      <c r="M1314" s="56">
        <f>'Oversigt anlægsaktiv'!M1314</f>
        <v>852660.95</v>
      </c>
      <c r="N1314" s="56">
        <f>'Oversigt anlægsaktiv'!N1314</f>
        <v>667917.72</v>
      </c>
      <c r="O1314" s="322" t="str">
        <f t="shared" si="60"/>
        <v>55201</v>
      </c>
      <c r="P1314" s="322">
        <f t="shared" si="61"/>
        <v>0</v>
      </c>
      <c r="Q1314" s="337" t="str">
        <f t="shared" si="62"/>
        <v>10</v>
      </c>
    </row>
    <row r="1315" spans="1:17" x14ac:dyDescent="0.35">
      <c r="A1315" s="320" t="str">
        <f>'Oversigt anlægsaktiv'!A1315</f>
        <v>55202</v>
      </c>
      <c r="B1315" t="str">
        <f>'Oversigt anlægsaktiv'!B1315</f>
        <v>Dobbeltcuvette 1</v>
      </c>
      <c r="C1315" t="str">
        <f>'Oversigt anlægsaktiv'!C1315</f>
        <v>-</v>
      </c>
      <c r="D1315" t="str">
        <f>'Oversigt anlægsaktiv'!D1315</f>
        <v>Annette Møller Dall</v>
      </c>
      <c r="E1315" t="str">
        <f>'Oversigt anlægsaktiv'!E1315</f>
        <v>10 ÅR</v>
      </c>
      <c r="F1315" t="str">
        <f>'Oversigt anlægsaktiv'!F1315</f>
        <v>10200 Institut for Molekylær Medicin</v>
      </c>
      <c r="G1315" t="str">
        <f>'Oversigt anlægsaktiv'!G1315</f>
        <v>Campusvej 55, 5230 Odense M</v>
      </c>
      <c r="H1315" t="str">
        <f>'Oversigt anlægsaktiv'!H1315</f>
        <v>V19-918a-0</v>
      </c>
      <c r="I1315" t="str">
        <f>'Oversigt anlægsaktiv'!I1315</f>
        <v>FLOWTECH A/S</v>
      </c>
      <c r="J1315" t="str">
        <f>'Oversigt anlægsaktiv'!J1315</f>
        <v>-</v>
      </c>
      <c r="K1315" t="str">
        <f>'Oversigt anlægsaktiv'!K1315</f>
        <v>3060</v>
      </c>
      <c r="L1315" s="312">
        <f>'Oversigt anlægsaktiv'!L1315</f>
        <v>45231</v>
      </c>
      <c r="M1315" s="56">
        <f>'Oversigt anlægsaktiv'!M1315</f>
        <v>904383.72</v>
      </c>
      <c r="N1315" s="56">
        <f>'Oversigt anlægsaktiv'!N1315</f>
        <v>685824.34</v>
      </c>
      <c r="O1315" s="322" t="str">
        <f t="shared" si="60"/>
        <v>55202</v>
      </c>
      <c r="P1315" s="322">
        <f t="shared" si="61"/>
        <v>0</v>
      </c>
      <c r="Q1315" s="337" t="str">
        <f t="shared" si="62"/>
        <v>10</v>
      </c>
    </row>
    <row r="1316" spans="1:17" x14ac:dyDescent="0.35">
      <c r="A1316" s="320" t="str">
        <f>'Oversigt anlægsaktiv'!A1316</f>
        <v>55203</v>
      </c>
      <c r="B1316" t="str">
        <f>'Oversigt anlægsaktiv'!B1316</f>
        <v>Dobbeltcuvette 2</v>
      </c>
      <c r="C1316" t="str">
        <f>'Oversigt anlægsaktiv'!C1316</f>
        <v>-</v>
      </c>
      <c r="D1316" t="str">
        <f>'Oversigt anlægsaktiv'!D1316</f>
        <v>Annette Møller Dall</v>
      </c>
      <c r="E1316" t="str">
        <f>'Oversigt anlægsaktiv'!E1316</f>
        <v>10 ÅR</v>
      </c>
      <c r="F1316" t="str">
        <f>'Oversigt anlægsaktiv'!F1316</f>
        <v>10200 Institut for Molekylær Medicin</v>
      </c>
      <c r="G1316" t="str">
        <f>'Oversigt anlægsaktiv'!G1316</f>
        <v>Campusvej 55, 5230 Odense M</v>
      </c>
      <c r="H1316" t="str">
        <f>'Oversigt anlægsaktiv'!H1316</f>
        <v>V19-918a-0</v>
      </c>
      <c r="I1316" t="str">
        <f>'Oversigt anlægsaktiv'!I1316</f>
        <v>FLOWTECH A/S</v>
      </c>
      <c r="J1316" t="str">
        <f>'Oversigt anlægsaktiv'!J1316</f>
        <v>-</v>
      </c>
      <c r="K1316" t="str">
        <f>'Oversigt anlægsaktiv'!K1316</f>
        <v>3070</v>
      </c>
      <c r="L1316" s="312">
        <f>'Oversigt anlægsaktiv'!L1316</f>
        <v>45231</v>
      </c>
      <c r="M1316" s="56">
        <f>'Oversigt anlægsaktiv'!M1316</f>
        <v>904383.72</v>
      </c>
      <c r="N1316" s="56">
        <f>'Oversigt anlægsaktiv'!N1316</f>
        <v>685824.34</v>
      </c>
      <c r="O1316" s="322" t="str">
        <f t="shared" si="60"/>
        <v>55203</v>
      </c>
      <c r="P1316" s="322">
        <f t="shared" si="61"/>
        <v>0</v>
      </c>
      <c r="Q1316" s="337" t="str">
        <f t="shared" si="62"/>
        <v>10</v>
      </c>
    </row>
    <row r="1317" spans="1:17" x14ac:dyDescent="0.35">
      <c r="A1317" s="320" t="str">
        <f>'Oversigt anlægsaktiv'!A1317</f>
        <v>55204</v>
      </c>
      <c r="B1317" t="str">
        <f>'Oversigt anlægsaktiv'!B1317</f>
        <v>Dobbeltcuvette 3</v>
      </c>
      <c r="C1317" t="str">
        <f>'Oversigt anlægsaktiv'!C1317</f>
        <v>-</v>
      </c>
      <c r="D1317" t="str">
        <f>'Oversigt anlægsaktiv'!D1317</f>
        <v>Annette Møller Dall</v>
      </c>
      <c r="E1317" t="str">
        <f>'Oversigt anlægsaktiv'!E1317</f>
        <v>10 ÅR</v>
      </c>
      <c r="F1317" t="str">
        <f>'Oversigt anlægsaktiv'!F1317</f>
        <v>10200 Institut for Molekylær Medicin</v>
      </c>
      <c r="G1317" t="str">
        <f>'Oversigt anlægsaktiv'!G1317</f>
        <v>Campusvej 55, 5230 Odense M</v>
      </c>
      <c r="H1317" t="str">
        <f>'Oversigt anlægsaktiv'!H1317</f>
        <v>V19-918a-0</v>
      </c>
      <c r="I1317" t="str">
        <f>'Oversigt anlægsaktiv'!I1317</f>
        <v>FLOWTECH A/S</v>
      </c>
      <c r="J1317" t="str">
        <f>'Oversigt anlægsaktiv'!J1317</f>
        <v>-</v>
      </c>
      <c r="K1317" t="str">
        <f>'Oversigt anlægsaktiv'!K1317</f>
        <v>3080</v>
      </c>
      <c r="L1317" s="312">
        <f>'Oversigt anlægsaktiv'!L1317</f>
        <v>45231</v>
      </c>
      <c r="M1317" s="56">
        <f>'Oversigt anlægsaktiv'!M1317</f>
        <v>904383.72</v>
      </c>
      <c r="N1317" s="56">
        <f>'Oversigt anlægsaktiv'!N1317</f>
        <v>685824.34</v>
      </c>
      <c r="O1317" s="322" t="str">
        <f t="shared" si="60"/>
        <v>55204</v>
      </c>
      <c r="P1317" s="322">
        <f t="shared" si="61"/>
        <v>0</v>
      </c>
      <c r="Q1317" s="337" t="str">
        <f t="shared" si="62"/>
        <v>10</v>
      </c>
    </row>
    <row r="1318" spans="1:17" x14ac:dyDescent="0.35">
      <c r="A1318" s="320" t="str">
        <f>'Oversigt anlægsaktiv'!A1318</f>
        <v>55205</v>
      </c>
      <c r="B1318" t="str">
        <f>'Oversigt anlægsaktiv'!B1318</f>
        <v>Dobbeltcuvette 4</v>
      </c>
      <c r="C1318" t="str">
        <f>'Oversigt anlægsaktiv'!C1318</f>
        <v>-</v>
      </c>
      <c r="D1318" t="str">
        <f>'Oversigt anlægsaktiv'!D1318</f>
        <v>Annette Møller Dall</v>
      </c>
      <c r="E1318" t="str">
        <f>'Oversigt anlægsaktiv'!E1318</f>
        <v>10 ÅR</v>
      </c>
      <c r="F1318" t="str">
        <f>'Oversigt anlægsaktiv'!F1318</f>
        <v>10200 Institut for Molekylær Medicin</v>
      </c>
      <c r="G1318" t="str">
        <f>'Oversigt anlægsaktiv'!G1318</f>
        <v>Campusvej 55, 5230 Odense M</v>
      </c>
      <c r="H1318" t="str">
        <f>'Oversigt anlægsaktiv'!H1318</f>
        <v>V19-918a-0</v>
      </c>
      <c r="I1318" t="str">
        <f>'Oversigt anlægsaktiv'!I1318</f>
        <v>FLOWTECH A/S</v>
      </c>
      <c r="J1318" t="str">
        <f>'Oversigt anlægsaktiv'!J1318</f>
        <v>-</v>
      </c>
      <c r="K1318" t="str">
        <f>'Oversigt anlægsaktiv'!K1318</f>
        <v>3090</v>
      </c>
      <c r="L1318" s="312">
        <f>'Oversigt anlægsaktiv'!L1318</f>
        <v>45231</v>
      </c>
      <c r="M1318" s="56">
        <f>'Oversigt anlægsaktiv'!M1318</f>
        <v>904383.72</v>
      </c>
      <c r="N1318" s="56">
        <f>'Oversigt anlægsaktiv'!N1318</f>
        <v>685824.34</v>
      </c>
      <c r="O1318" s="322" t="str">
        <f t="shared" si="60"/>
        <v>55205</v>
      </c>
      <c r="P1318" s="322">
        <f t="shared" si="61"/>
        <v>0</v>
      </c>
      <c r="Q1318" s="337" t="str">
        <f t="shared" si="62"/>
        <v>10</v>
      </c>
    </row>
    <row r="1319" spans="1:17" x14ac:dyDescent="0.35">
      <c r="A1319" s="320" t="str">
        <f>'Oversigt anlægsaktiv'!A1319</f>
        <v>55206</v>
      </c>
      <c r="B1319" t="str">
        <f>'Oversigt anlægsaktiv'!B1319</f>
        <v>Dobbeltcuvette 5</v>
      </c>
      <c r="C1319" t="str">
        <f>'Oversigt anlægsaktiv'!C1319</f>
        <v>-</v>
      </c>
      <c r="D1319" t="str">
        <f>'Oversigt anlægsaktiv'!D1319</f>
        <v>Annette Møller Dall</v>
      </c>
      <c r="E1319" t="str">
        <f>'Oversigt anlægsaktiv'!E1319</f>
        <v>10 ÅR</v>
      </c>
      <c r="F1319" t="str">
        <f>'Oversigt anlægsaktiv'!F1319</f>
        <v>10200 Institut for Molekylær Medicin</v>
      </c>
      <c r="G1319" t="str">
        <f>'Oversigt anlægsaktiv'!G1319</f>
        <v>Campusvej 55, 5230 Odense M</v>
      </c>
      <c r="H1319" t="str">
        <f>'Oversigt anlægsaktiv'!H1319</f>
        <v>V19-918a-0</v>
      </c>
      <c r="I1319" t="str">
        <f>'Oversigt anlægsaktiv'!I1319</f>
        <v>FLOWTECH A/S</v>
      </c>
      <c r="J1319" t="str">
        <f>'Oversigt anlægsaktiv'!J1319</f>
        <v>-</v>
      </c>
      <c r="K1319" t="str">
        <f>'Oversigt anlægsaktiv'!K1319</f>
        <v>3100</v>
      </c>
      <c r="L1319" s="312">
        <f>'Oversigt anlægsaktiv'!L1319</f>
        <v>45231</v>
      </c>
      <c r="M1319" s="56">
        <f>'Oversigt anlægsaktiv'!M1319</f>
        <v>904383.72</v>
      </c>
      <c r="N1319" s="56">
        <f>'Oversigt anlægsaktiv'!N1319</f>
        <v>685824.34</v>
      </c>
      <c r="O1319" s="322" t="str">
        <f t="shared" si="60"/>
        <v>55206</v>
      </c>
      <c r="P1319" s="322">
        <f t="shared" si="61"/>
        <v>0</v>
      </c>
      <c r="Q1319" s="337" t="str">
        <f t="shared" si="62"/>
        <v>10</v>
      </c>
    </row>
    <row r="1320" spans="1:17" x14ac:dyDescent="0.35">
      <c r="A1320" s="320" t="str">
        <f>'Oversigt anlægsaktiv'!A1320</f>
        <v>55207</v>
      </c>
      <c r="B1320" t="str">
        <f>'Oversigt anlægsaktiv'!B1320</f>
        <v>Dobbeltcuvette 6</v>
      </c>
      <c r="C1320" t="str">
        <f>'Oversigt anlægsaktiv'!C1320</f>
        <v>-</v>
      </c>
      <c r="D1320" t="str">
        <f>'Oversigt anlægsaktiv'!D1320</f>
        <v>Annette Møller Dall</v>
      </c>
      <c r="E1320" t="str">
        <f>'Oversigt anlægsaktiv'!E1320</f>
        <v>10 ÅR</v>
      </c>
      <c r="F1320" t="str">
        <f>'Oversigt anlægsaktiv'!F1320</f>
        <v>10200 Institut for Molekylær Medicin</v>
      </c>
      <c r="G1320" t="str">
        <f>'Oversigt anlægsaktiv'!G1320</f>
        <v>Campusvej 55, 5230 Odense M</v>
      </c>
      <c r="H1320" t="str">
        <f>'Oversigt anlægsaktiv'!H1320</f>
        <v>V19-918a-0</v>
      </c>
      <c r="I1320" t="str">
        <f>'Oversigt anlægsaktiv'!I1320</f>
        <v>FLOWTECH A/S</v>
      </c>
      <c r="J1320" t="str">
        <f>'Oversigt anlægsaktiv'!J1320</f>
        <v>-</v>
      </c>
      <c r="K1320" t="str">
        <f>'Oversigt anlægsaktiv'!K1320</f>
        <v>3110</v>
      </c>
      <c r="L1320" s="312">
        <f>'Oversigt anlægsaktiv'!L1320</f>
        <v>45231</v>
      </c>
      <c r="M1320" s="56">
        <f>'Oversigt anlægsaktiv'!M1320</f>
        <v>904383.72</v>
      </c>
      <c r="N1320" s="56">
        <f>'Oversigt anlægsaktiv'!N1320</f>
        <v>685824.34</v>
      </c>
      <c r="O1320" s="322" t="str">
        <f t="shared" si="60"/>
        <v>55207</v>
      </c>
      <c r="P1320" s="322">
        <f t="shared" si="61"/>
        <v>0</v>
      </c>
      <c r="Q1320" s="337" t="str">
        <f t="shared" si="62"/>
        <v>10</v>
      </c>
    </row>
    <row r="1321" spans="1:17" x14ac:dyDescent="0.35">
      <c r="A1321" s="320" t="str">
        <f>'Oversigt anlægsaktiv'!A1321</f>
        <v>55208</v>
      </c>
      <c r="B1321" t="str">
        <f>'Oversigt anlægsaktiv'!B1321</f>
        <v>Tankgård</v>
      </c>
      <c r="C1321" t="str">
        <f>'Oversigt anlægsaktiv'!C1321</f>
        <v>-</v>
      </c>
      <c r="D1321" t="str">
        <f>'Oversigt anlægsaktiv'!D1321</f>
        <v>Lars Tiedemann</v>
      </c>
      <c r="E1321" t="str">
        <f>'Oversigt anlægsaktiv'!E1321</f>
        <v>20 ÅR</v>
      </c>
      <c r="F1321" t="str">
        <f>'Oversigt anlægsaktiv'!F1321</f>
        <v>87000 Fælles husleje</v>
      </c>
      <c r="G1321" t="str">
        <f>'Oversigt anlægsaktiv'!G1321</f>
        <v>Campusvej 55, 5230 Odense M</v>
      </c>
      <c r="H1321" t="str">
        <f>'Oversigt anlægsaktiv'!H1321</f>
        <v>Nedgravet ude ved anatomi</v>
      </c>
      <c r="I1321" t="str">
        <f>'Oversigt anlægsaktiv'!I1321</f>
        <v>-</v>
      </c>
      <c r="J1321" t="str">
        <f>'Oversigt anlægsaktiv'!J1321</f>
        <v>-</v>
      </c>
      <c r="K1321" t="str">
        <f>'Oversigt anlægsaktiv'!K1321</f>
        <v>-</v>
      </c>
      <c r="L1321" s="312">
        <f>'Oversigt anlægsaktiv'!L1321</f>
        <v>45231</v>
      </c>
      <c r="M1321" s="56">
        <f>'Oversigt anlægsaktiv'!M1321</f>
        <v>6101005.21</v>
      </c>
      <c r="N1321" s="56">
        <f>'Oversigt anlægsaktiv'!N1321</f>
        <v>5363800.34</v>
      </c>
      <c r="O1321" s="322" t="str">
        <f t="shared" si="60"/>
        <v>55208</v>
      </c>
      <c r="P1321" s="322">
        <f t="shared" si="61"/>
        <v>0</v>
      </c>
      <c r="Q1321" s="337" t="str">
        <f t="shared" si="62"/>
        <v>20</v>
      </c>
    </row>
    <row r="1322" spans="1:17" x14ac:dyDescent="0.35">
      <c r="A1322" s="320" t="str">
        <f>'Oversigt anlægsaktiv'!A1322</f>
        <v>55209</v>
      </c>
      <c r="B1322" t="str">
        <f>'Oversigt anlægsaktiv'!B1322</f>
        <v>Blanderum</v>
      </c>
      <c r="C1322" t="str">
        <f>'Oversigt anlægsaktiv'!C1322</f>
        <v>-</v>
      </c>
      <c r="D1322" t="str">
        <f>'Oversigt anlægsaktiv'!D1322</f>
        <v>Annette Møller Dall</v>
      </c>
      <c r="E1322" t="str">
        <f>'Oversigt anlægsaktiv'!E1322</f>
        <v>20 ÅR</v>
      </c>
      <c r="F1322" t="str">
        <f>'Oversigt anlægsaktiv'!F1322</f>
        <v>10200 Institut for Molekylær Medicin</v>
      </c>
      <c r="G1322" t="str">
        <f>'Oversigt anlægsaktiv'!G1322</f>
        <v>Campusvej 55, 5230 Odense M</v>
      </c>
      <c r="H1322" t="str">
        <f>'Oversigt anlægsaktiv'!H1322</f>
        <v>V18-915a-0</v>
      </c>
      <c r="I1322" t="str">
        <f>'Oversigt anlægsaktiv'!I1322</f>
        <v>FLOWTECH A/S</v>
      </c>
      <c r="J1322" t="str">
        <f>'Oversigt anlægsaktiv'!J1322</f>
        <v>-</v>
      </c>
      <c r="K1322" t="str">
        <f>'Oversigt anlægsaktiv'!K1322</f>
        <v>-</v>
      </c>
      <c r="L1322" s="312">
        <f>'Oversigt anlægsaktiv'!L1322</f>
        <v>45292</v>
      </c>
      <c r="M1322" s="56">
        <f>'Oversigt anlægsaktiv'!M1322</f>
        <v>1175868</v>
      </c>
      <c r="N1322" s="56">
        <f>'Oversigt anlægsaktiv'!N1322</f>
        <v>1043582.85</v>
      </c>
      <c r="O1322" s="322" t="str">
        <f t="shared" si="60"/>
        <v>55209</v>
      </c>
      <c r="P1322" s="322">
        <f t="shared" si="61"/>
        <v>0</v>
      </c>
      <c r="Q1322" s="337" t="str">
        <f t="shared" si="62"/>
        <v>20</v>
      </c>
    </row>
    <row r="1323" spans="1:17" x14ac:dyDescent="0.35">
      <c r="A1323" s="320" t="str">
        <f>'Oversigt anlægsaktiv'!A1323</f>
        <v>55211</v>
      </c>
      <c r="B1323" t="str">
        <f>'Oversigt anlægsaktiv'!B1323</f>
        <v>Tårn til ionkromatograf</v>
      </c>
      <c r="C1323" t="str">
        <f>'Oversigt anlægsaktiv'!C1323</f>
        <v>3110024</v>
      </c>
      <c r="D1323" t="str">
        <f>'Oversigt anlægsaktiv'!D1323</f>
        <v>Per Svenningsen</v>
      </c>
      <c r="E1323" t="str">
        <f>'Oversigt anlægsaktiv'!E1323</f>
        <v>10 ÅR</v>
      </c>
      <c r="F1323" t="str">
        <f>'Oversigt anlægsaktiv'!F1323</f>
        <v>10203 Kardiovaskulær &amp; Renalforskning</v>
      </c>
      <c r="G1323" t="str">
        <f>'Oversigt anlægsaktiv'!G1323</f>
        <v>Campusvej 55, 5230 Odense M</v>
      </c>
      <c r="H1323" t="str">
        <f>'Oversigt anlægsaktiv'!H1323</f>
        <v>V18-701c-1</v>
      </c>
      <c r="I1323" t="str">
        <f>'Oversigt anlægsaktiv'!I1323</f>
        <v>Thermo Scientific</v>
      </c>
      <c r="J1323" t="str">
        <f>'Oversigt anlægsaktiv'!J1323</f>
        <v>220640156 (Dionex Aquion IC system)</v>
      </c>
      <c r="K1323" t="str">
        <f>'Oversigt anlægsaktiv'!K1323</f>
        <v>220660039</v>
      </c>
      <c r="L1323" s="312">
        <f>'Oversigt anlægsaktiv'!L1323</f>
        <v>44817</v>
      </c>
      <c r="M1323" s="56">
        <f>'Oversigt anlægsaktiv'!M1323</f>
        <v>174999.54</v>
      </c>
      <c r="N1323" s="56">
        <f>'Oversigt anlægsaktiv'!N1323</f>
        <v>112291.39</v>
      </c>
      <c r="O1323" s="322" t="str">
        <f t="shared" si="60"/>
        <v>55211</v>
      </c>
      <c r="P1323" s="322">
        <f t="shared" si="61"/>
        <v>1</v>
      </c>
      <c r="Q1323" s="337" t="str">
        <f t="shared" si="62"/>
        <v>10</v>
      </c>
    </row>
    <row r="1324" spans="1:17" x14ac:dyDescent="0.35">
      <c r="A1324" s="320" t="str">
        <f>'Oversigt anlægsaktiv'!A1324</f>
        <v>55212</v>
      </c>
      <c r="B1324" t="str">
        <f>'Oversigt anlægsaktiv'!B1324</f>
        <v>Tissue dissociator/homogenizer</v>
      </c>
      <c r="C1324" t="str">
        <f>'Oversigt anlægsaktiv'!C1324</f>
        <v>2323545</v>
      </c>
      <c r="D1324" t="str">
        <f>'Oversigt anlægsaktiv'!D1324</f>
        <v>Babukrishna Maniyadath</v>
      </c>
      <c r="E1324" t="str">
        <f>'Oversigt anlægsaktiv'!E1324</f>
        <v>10 ÅR</v>
      </c>
      <c r="F1324" t="str">
        <f>'Oversigt anlægsaktiv'!F1324</f>
        <v>31000 Institut for Biokemi og Molekylær Biologi</v>
      </c>
      <c r="G1324" t="str">
        <f>'Oversigt anlægsaktiv'!G1324</f>
        <v>Campusvej 55, 5230 Odense M</v>
      </c>
      <c r="H1324" t="str">
        <f>'Oversigt anlægsaktiv'!H1324</f>
        <v>V16-409-2, Func Genomics Unit</v>
      </c>
      <c r="I1324" t="str">
        <f>'Oversigt anlægsaktiv'!I1324</f>
        <v>Miltenyi Biotec</v>
      </c>
      <c r="J1324" t="str">
        <f>'Oversigt anlægsaktiv'!J1324</f>
        <v>A19337, REF: 130-096-427</v>
      </c>
      <c r="K1324" t="str">
        <f>'Oversigt anlægsaktiv'!K1324</f>
        <v>A19337-4496</v>
      </c>
      <c r="L1324" s="312">
        <f>'Oversigt anlægsaktiv'!L1324</f>
        <v>44701</v>
      </c>
      <c r="M1324" s="56">
        <f>'Oversigt anlægsaktiv'!M1324</f>
        <v>116167</v>
      </c>
      <c r="N1324" s="56">
        <f>'Oversigt anlægsaktiv'!N1324</f>
        <v>70668.260000000009</v>
      </c>
      <c r="O1324" s="322" t="str">
        <f t="shared" si="60"/>
        <v>55212</v>
      </c>
      <c r="P1324" s="322">
        <f t="shared" si="61"/>
        <v>1</v>
      </c>
      <c r="Q1324" s="337" t="str">
        <f t="shared" si="62"/>
        <v>10</v>
      </c>
    </row>
    <row r="1325" spans="1:17" x14ac:dyDescent="0.35">
      <c r="A1325" s="320" t="str">
        <f>'Oversigt anlægsaktiv'!A1325</f>
        <v>55213</v>
      </c>
      <c r="B1325" t="str">
        <f>'Oversigt anlægsaktiv'!B1325</f>
        <v>Ovn</v>
      </c>
      <c r="C1325" t="str">
        <f>'Oversigt anlægsaktiv'!C1325</f>
        <v>2474272</v>
      </c>
      <c r="D1325" t="str">
        <f>'Oversigt anlægsaktiv'!D1325</f>
        <v>Andrei-Alexandru Popa</v>
      </c>
      <c r="E1325" t="str">
        <f>'Oversigt anlægsaktiv'!E1325</f>
        <v>7 ÅR</v>
      </c>
      <c r="F1325" t="str">
        <f>'Oversigt anlægsaktiv'!F1325</f>
        <v>45002 SDU Mechatronics (CIM)</v>
      </c>
      <c r="G1325" t="str">
        <f>'Oversigt anlægsaktiv'!G1325</f>
        <v>Alsion 2, 6400 Sønderborg</v>
      </c>
      <c r="H1325" t="str">
        <f>'Oversigt anlægsaktiv'!H1325</f>
        <v>CIE 1 02</v>
      </c>
      <c r="I1325" t="str">
        <f>'Oversigt anlægsaktiv'!I1325</f>
        <v>Nabertherm</v>
      </c>
      <c r="J1325" t="str">
        <f>'Oversigt anlægsaktiv'!J1325</f>
        <v>LH 60/14</v>
      </c>
      <c r="K1325" t="str">
        <f>'Oversigt anlægsaktiv'!K1325</f>
        <v>428441</v>
      </c>
      <c r="L1325" s="312">
        <f>'Oversigt anlægsaktiv'!L1325</f>
        <v>44743</v>
      </c>
      <c r="M1325" s="56">
        <f>'Oversigt anlægsaktiv'!M1325</f>
        <v>104948</v>
      </c>
      <c r="N1325" s="56">
        <f>'Oversigt anlægsaktiv'!N1325</f>
        <v>48725.87</v>
      </c>
      <c r="O1325" s="322" t="str">
        <f t="shared" si="60"/>
        <v>55213</v>
      </c>
      <c r="P1325" s="322">
        <f t="shared" si="61"/>
        <v>1</v>
      </c>
      <c r="Q1325" s="337" t="str">
        <f t="shared" si="62"/>
        <v>7</v>
      </c>
    </row>
    <row r="1326" spans="1:17" x14ac:dyDescent="0.35">
      <c r="A1326" s="320" t="str">
        <f>'Oversigt anlægsaktiv'!A1326</f>
        <v>55214</v>
      </c>
      <c r="B1326" t="str">
        <f>'Oversigt anlægsaktiv'!B1326</f>
        <v>Multi-Mode Microplate Reader</v>
      </c>
      <c r="C1326" t="str">
        <f>'Oversigt anlægsaktiv'!C1326</f>
        <v>3110009</v>
      </c>
      <c r="D1326" t="str">
        <f>'Oversigt anlægsaktiv'!D1326</f>
        <v>Henrik Jørn Ditzel</v>
      </c>
      <c r="E1326" t="str">
        <f>'Oversigt anlægsaktiv'!E1326</f>
        <v>5 ÅR</v>
      </c>
      <c r="F1326" t="str">
        <f>'Oversigt anlægsaktiv'!F1326</f>
        <v>10205 Cancerforskning</v>
      </c>
      <c r="G1326" t="str">
        <f>'Oversigt anlægsaktiv'!G1326</f>
        <v>Campusvej 55, 5230 Odense M</v>
      </c>
      <c r="H1326" t="str">
        <f>'Oversigt anlægsaktiv'!H1326</f>
        <v>V-16-601a-2</v>
      </c>
      <c r="I1326" t="str">
        <f>'Oversigt anlægsaktiv'!I1326</f>
        <v>Molecular Devices Ldt.</v>
      </c>
      <c r="J1326" t="str">
        <f>'Oversigt anlægsaktiv'!J1326</f>
        <v>SpectraMax i3X + MiniMax 300 Imaging Cyt</v>
      </c>
      <c r="K1326" t="str">
        <f>'Oversigt anlægsaktiv'!K1326</f>
        <v>363704758</v>
      </c>
      <c r="L1326" s="312">
        <f>'Oversigt anlægsaktiv'!L1326</f>
        <v>44571</v>
      </c>
      <c r="M1326" s="56">
        <f>'Oversigt anlægsaktiv'!M1326</f>
        <v>435247.44</v>
      </c>
      <c r="N1326" s="56">
        <f>'Oversigt anlægsaktiv'!N1326</f>
        <v>65287.159999999967</v>
      </c>
      <c r="O1326" s="322" t="str">
        <f t="shared" si="60"/>
        <v>55214</v>
      </c>
      <c r="P1326" s="322">
        <f t="shared" si="61"/>
        <v>1</v>
      </c>
      <c r="Q1326" s="337" t="str">
        <f t="shared" si="62"/>
        <v>5</v>
      </c>
    </row>
    <row r="1327" spans="1:17" x14ac:dyDescent="0.35">
      <c r="A1327" s="320" t="str">
        <f>'Oversigt anlægsaktiv'!A1327</f>
        <v>55215</v>
      </c>
      <c r="B1327" t="str">
        <f>'Oversigt anlægsaktiv'!B1327</f>
        <v>Flow cytometer til analyse af celler</v>
      </c>
      <c r="C1327" t="str">
        <f>'Oversigt anlægsaktiv'!C1327</f>
        <v>3110003</v>
      </c>
      <c r="D1327" t="str">
        <f>'Oversigt anlægsaktiv'!D1327</f>
        <v>Morten Meyer</v>
      </c>
      <c r="E1327" t="str">
        <f>'Oversigt anlægsaktiv'!E1327</f>
        <v>5 ÅR</v>
      </c>
      <c r="F1327" t="str">
        <f>'Oversigt anlægsaktiv'!F1327</f>
        <v>10202 Neurobiologisk Forskning</v>
      </c>
      <c r="G1327" t="str">
        <f>'Oversigt anlægsaktiv'!G1327</f>
        <v>Campusvej 55, 5230 Odense M</v>
      </c>
      <c r="H1327" t="str">
        <f>'Oversigt anlægsaktiv'!H1327</f>
        <v>V17-707a-2</v>
      </c>
      <c r="I1327" t="str">
        <f>'Oversigt anlægsaktiv'!I1327</f>
        <v>Becton Dickinson A/S</v>
      </c>
      <c r="J1327" t="str">
        <f>'Oversigt anlægsaktiv'!J1327</f>
        <v>FACSymphony A1</v>
      </c>
      <c r="K1327" t="str">
        <f>'Oversigt anlægsaktiv'!K1327</f>
        <v>R664893000051</v>
      </c>
      <c r="L1327" s="312">
        <f>'Oversigt anlægsaktiv'!L1327</f>
        <v>44571</v>
      </c>
      <c r="M1327" s="56">
        <f>'Oversigt anlægsaktiv'!M1327</f>
        <v>1315000</v>
      </c>
      <c r="N1327" s="56">
        <f>'Oversigt anlægsaktiv'!N1327</f>
        <v>197249.99</v>
      </c>
      <c r="O1327" s="322" t="str">
        <f t="shared" si="60"/>
        <v>55215</v>
      </c>
      <c r="P1327" s="322">
        <f t="shared" si="61"/>
        <v>1</v>
      </c>
      <c r="Q1327" s="337" t="str">
        <f t="shared" si="62"/>
        <v>5</v>
      </c>
    </row>
    <row r="1328" spans="1:17" x14ac:dyDescent="0.35">
      <c r="A1328" s="320" t="str">
        <f>'Oversigt anlægsaktiv'!A1328</f>
        <v>55216</v>
      </c>
      <c r="B1328" t="str">
        <f>'Oversigt anlægsaktiv'!B1328</f>
        <v>Vibratom m. lyskilde</v>
      </c>
      <c r="C1328" t="str">
        <f>'Oversigt anlægsaktiv'!C1328</f>
        <v>3110008</v>
      </c>
      <c r="D1328" t="str">
        <f>'Oversigt anlægsaktiv'!D1328</f>
        <v>Morten Meyer</v>
      </c>
      <c r="E1328" t="str">
        <f>'Oversigt anlægsaktiv'!E1328</f>
        <v>5 ÅR</v>
      </c>
      <c r="F1328" t="str">
        <f>'Oversigt anlægsaktiv'!F1328</f>
        <v>10202 Neurobiologisk Forskning</v>
      </c>
      <c r="G1328" t="str">
        <f>'Oversigt anlægsaktiv'!G1328</f>
        <v>Campusvej 55, 5230 Odense M</v>
      </c>
      <c r="H1328" t="str">
        <f>'Oversigt anlægsaktiv'!H1328</f>
        <v>V17-803c-2</v>
      </c>
      <c r="I1328" t="str">
        <f>'Oversigt anlægsaktiv'!I1328</f>
        <v>Leica</v>
      </c>
      <c r="J1328" t="str">
        <f>'Oversigt anlægsaktiv'!J1328</f>
        <v>VT1000 S</v>
      </c>
      <c r="K1328" t="str">
        <f>'Oversigt anlægsaktiv'!K1328</f>
        <v>11333</v>
      </c>
      <c r="L1328" s="312">
        <f>'Oversigt anlægsaktiv'!L1328</f>
        <v>44593</v>
      </c>
      <c r="M1328" s="56">
        <f>'Oversigt anlægsaktiv'!M1328</f>
        <v>157609</v>
      </c>
      <c r="N1328" s="56">
        <f>'Oversigt anlægsaktiv'!N1328</f>
        <v>26268.16</v>
      </c>
      <c r="O1328" s="322" t="str">
        <f t="shared" si="60"/>
        <v>55216</v>
      </c>
      <c r="P1328" s="322">
        <f t="shared" si="61"/>
        <v>1</v>
      </c>
      <c r="Q1328" s="337" t="str">
        <f t="shared" si="62"/>
        <v>5</v>
      </c>
    </row>
    <row r="1329" spans="1:17" x14ac:dyDescent="0.35">
      <c r="A1329" s="320" t="str">
        <f>'Oversigt anlægsaktiv'!A1329</f>
        <v>55217</v>
      </c>
      <c r="B1329" t="str">
        <f>'Oversigt anlægsaktiv'!B1329</f>
        <v>Real Time q-PCR maskine</v>
      </c>
      <c r="C1329" t="str">
        <f>'Oversigt anlægsaktiv'!C1329</f>
        <v>3110008</v>
      </c>
      <c r="D1329" t="str">
        <f>'Oversigt anlægsaktiv'!D1329</f>
        <v>Morten Meyer</v>
      </c>
      <c r="E1329" t="str">
        <f>'Oversigt anlægsaktiv'!E1329</f>
        <v>5 ÅR</v>
      </c>
      <c r="F1329" t="str">
        <f>'Oversigt anlægsaktiv'!F1329</f>
        <v>10202 Neurobiologisk Forskning</v>
      </c>
      <c r="G1329" t="str">
        <f>'Oversigt anlægsaktiv'!G1329</f>
        <v>Campusvej 55, 5230 Odense M</v>
      </c>
      <c r="H1329" t="str">
        <f>'Oversigt anlægsaktiv'!H1329</f>
        <v>V18-700d-2</v>
      </c>
      <c r="I1329" t="str">
        <f>'Oversigt anlægsaktiv'!I1329</f>
        <v>AnalytikJena</v>
      </c>
      <c r="J1329" t="str">
        <f>'Oversigt anlægsaktiv'!J1329</f>
        <v>qTOWER3</v>
      </c>
      <c r="K1329" t="str">
        <f>'Oversigt anlægsaktiv'!K1329</f>
        <v>3107A-3423419</v>
      </c>
      <c r="L1329" s="312">
        <f>'Oversigt anlægsaktiv'!L1329</f>
        <v>44677</v>
      </c>
      <c r="M1329" s="56">
        <f>'Oversigt anlægsaktiv'!M1329</f>
        <v>205590</v>
      </c>
      <c r="N1329" s="56">
        <f>'Oversigt anlægsaktiv'!N1329</f>
        <v>41118</v>
      </c>
      <c r="O1329" s="322" t="str">
        <f t="shared" si="60"/>
        <v>55217</v>
      </c>
      <c r="P1329" s="322">
        <f t="shared" si="61"/>
        <v>1</v>
      </c>
      <c r="Q1329" s="337" t="str">
        <f t="shared" si="62"/>
        <v>5</v>
      </c>
    </row>
    <row r="1330" spans="1:17" x14ac:dyDescent="0.35">
      <c r="A1330" s="320" t="str">
        <f>'Oversigt anlægsaktiv'!A1330</f>
        <v>55218</v>
      </c>
      <c r="B1330" t="str">
        <f>'Oversigt anlægsaktiv'!B1330</f>
        <v>Robotarm, robot controller og force torque sensor  - anlæg 2</v>
      </c>
      <c r="C1330" t="str">
        <f>'Oversigt anlægsaktiv'!C1330</f>
        <v>-</v>
      </c>
      <c r="D1330" t="str">
        <f>'Oversigt anlægsaktiv'!D1330</f>
        <v>Karina T. Therkildsen</v>
      </c>
      <c r="E1330" t="str">
        <f>'Oversigt anlægsaktiv'!E1330</f>
        <v>5 ÅR</v>
      </c>
      <c r="F1330" t="str">
        <f>'Oversigt anlægsaktiv'!F1330</f>
        <v>41008 SDU I4.0 LAB</v>
      </c>
      <c r="G1330" t="str">
        <f>'Oversigt anlægsaktiv'!G1330</f>
        <v>Campusvej 55, 5230 Odense M</v>
      </c>
      <c r="H1330" t="str">
        <f>'Oversigt anlægsaktiv'!H1330</f>
        <v>Ø21-603-00</v>
      </c>
      <c r="I1330" t="str">
        <f>'Oversigt anlægsaktiv'!I1330</f>
        <v>KUKA</v>
      </c>
      <c r="J1330" t="str">
        <f>'Oversigt anlægsaktiv'!J1330</f>
        <v>KR 6 R900-2</v>
      </c>
      <c r="K1330" t="str">
        <f>'Oversigt anlægsaktiv'!K1330</f>
        <v>4554399</v>
      </c>
      <c r="L1330" s="312">
        <f>'Oversigt anlægsaktiv'!L1330</f>
        <v>44698</v>
      </c>
      <c r="M1330" s="56">
        <f>'Oversigt anlægsaktiv'!M1330</f>
        <v>171923.63</v>
      </c>
      <c r="N1330" s="56">
        <f>'Oversigt anlægsaktiv'!N1330</f>
        <v>37250.160000000003</v>
      </c>
      <c r="O1330" s="322" t="str">
        <f t="shared" si="60"/>
        <v>55218</v>
      </c>
      <c r="P1330" s="322">
        <f t="shared" si="61"/>
        <v>0</v>
      </c>
      <c r="Q1330" s="337" t="str">
        <f t="shared" si="62"/>
        <v>5</v>
      </c>
    </row>
    <row r="1331" spans="1:17" x14ac:dyDescent="0.35">
      <c r="A1331" s="320" t="str">
        <f>'Oversigt anlægsaktiv'!A1331</f>
        <v>55219</v>
      </c>
      <c r="B1331" t="str">
        <f>'Oversigt anlægsaktiv'!B1331</f>
        <v>Time-correlated Single Photon Counting System</v>
      </c>
      <c r="C1331" t="str">
        <f>'Oversigt anlægsaktiv'!C1331</f>
        <v>-</v>
      </c>
      <c r="D1331" t="str">
        <f>'Oversigt anlægsaktiv'!D1331</f>
        <v>Shailesh Kumar</v>
      </c>
      <c r="E1331" t="str">
        <f>'Oversigt anlægsaktiv'!E1331</f>
        <v>5 ÅR</v>
      </c>
      <c r="F1331" t="str">
        <f>'Oversigt anlægsaktiv'!F1331</f>
        <v>44004 SDU Nano Optics</v>
      </c>
      <c r="G1331" t="str">
        <f>'Oversigt anlægsaktiv'!G1331</f>
        <v>Campusvej 55, 5230 Odense M</v>
      </c>
      <c r="H1331" t="str">
        <f>'Oversigt anlægsaktiv'!H1331</f>
        <v>Ø26-512-1</v>
      </c>
      <c r="I1331" t="str">
        <f>'Oversigt anlægsaktiv'!I1331</f>
        <v>PicoQuant GmbH</v>
      </c>
      <c r="J1331" t="str">
        <f>'Oversigt anlægsaktiv'!J1331</f>
        <v>Picoharp 300</v>
      </c>
      <c r="K1331" t="str">
        <f>'Oversigt anlægsaktiv'!K1331</f>
        <v>1045963</v>
      </c>
      <c r="L1331" s="312">
        <f>'Oversigt anlægsaktiv'!L1331</f>
        <v>44713</v>
      </c>
      <c r="M1331" s="56">
        <f>'Oversigt anlægsaktiv'!M1331</f>
        <v>227104.73</v>
      </c>
      <c r="N1331" s="56">
        <f>'Oversigt anlægsaktiv'!N1331</f>
        <v>52991.120000000017</v>
      </c>
      <c r="O1331" s="322" t="str">
        <f t="shared" si="60"/>
        <v>55219</v>
      </c>
      <c r="P1331" s="322">
        <f t="shared" si="61"/>
        <v>0</v>
      </c>
      <c r="Q1331" s="337" t="str">
        <f t="shared" si="62"/>
        <v>5</v>
      </c>
    </row>
    <row r="1332" spans="1:17" x14ac:dyDescent="0.35">
      <c r="A1332" s="320" t="str">
        <f>'Oversigt anlægsaktiv'!A1332</f>
        <v>55220</v>
      </c>
      <c r="B1332" t="str">
        <f>'Oversigt anlægsaktiv'!B1332</f>
        <v>Dronemotor teststand</v>
      </c>
      <c r="C1332" t="str">
        <f>'Oversigt anlægsaktiv'!C1332</f>
        <v>-</v>
      </c>
      <c r="D1332" t="str">
        <f>'Oversigt anlægsaktiv'!D1332</f>
        <v>Jerome Jouffroy</v>
      </c>
      <c r="E1332" t="str">
        <f>'Oversigt anlægsaktiv'!E1332</f>
        <v>7 ÅR</v>
      </c>
      <c r="F1332" t="str">
        <f>'Oversigt anlægsaktiv'!F1332</f>
        <v>45002 SDU Mechatronics (CIM)</v>
      </c>
      <c r="G1332" t="str">
        <f>'Oversigt anlægsaktiv'!G1332</f>
        <v>Alsion 2, 6400 Sønderborg</v>
      </c>
      <c r="H1332" t="str">
        <f>'Oversigt anlægsaktiv'!H1332</f>
        <v>D0-03</v>
      </c>
      <c r="I1332" t="str">
        <f>'Oversigt anlægsaktiv'!I1332</f>
        <v>Tyto Robotics Inc.</v>
      </c>
      <c r="J1332" t="str">
        <f>'Oversigt anlægsaktiv'!J1332</f>
        <v>Series 1780</v>
      </c>
      <c r="K1332" t="str">
        <f>'Oversigt anlægsaktiv'!K1332</f>
        <v>Ingen</v>
      </c>
      <c r="L1332" s="312">
        <f>'Oversigt anlægsaktiv'!L1332</f>
        <v>44835</v>
      </c>
      <c r="M1332" s="56">
        <f>'Oversigt anlægsaktiv'!M1332</f>
        <v>199698.81</v>
      </c>
      <c r="N1332" s="56">
        <f>'Oversigt anlægsaktiv'!N1332</f>
        <v>99849.4</v>
      </c>
      <c r="O1332" s="322" t="str">
        <f t="shared" si="60"/>
        <v>55220</v>
      </c>
      <c r="P1332" s="322">
        <f t="shared" si="61"/>
        <v>0</v>
      </c>
      <c r="Q1332" s="337" t="str">
        <f t="shared" si="62"/>
        <v>7</v>
      </c>
    </row>
    <row r="1333" spans="1:17" x14ac:dyDescent="0.35">
      <c r="A1333" s="320" t="str">
        <f>'Oversigt anlægsaktiv'!A1333</f>
        <v>55221</v>
      </c>
      <c r="B1333" t="str">
        <f>'Oversigt anlægsaktiv'!B1333</f>
        <v>COMSOL licens</v>
      </c>
      <c r="C1333" t="str">
        <f>'Oversigt anlægsaktiv'!C1333</f>
        <v>2474272</v>
      </c>
      <c r="D1333" t="str">
        <f>'Oversigt anlægsaktiv'!D1333</f>
        <v>Lars Duggen</v>
      </c>
      <c r="E1333" t="str">
        <f>'Oversigt anlægsaktiv'!E1333</f>
        <v>3 ÅR</v>
      </c>
      <c r="F1333" t="str">
        <f>'Oversigt anlægsaktiv'!F1333</f>
        <v>45002 SDU Mechatronics (CIM)</v>
      </c>
      <c r="G1333" t="str">
        <f>'Oversigt anlægsaktiv'!G1333</f>
        <v>Alsion 2, 6400 Sønderborg</v>
      </c>
      <c r="H1333" t="str">
        <f>'Oversigt anlægsaktiv'!H1333</f>
        <v>-</v>
      </c>
      <c r="I1333" t="str">
        <f>'Oversigt anlægsaktiv'!I1333</f>
        <v>COMSOL A/S</v>
      </c>
      <c r="J1333" t="str">
        <f>'Oversigt anlægsaktiv'!J1333</f>
        <v>COMSOL Licens</v>
      </c>
      <c r="K1333" t="str">
        <f>'Oversigt anlægsaktiv'!K1333</f>
        <v>-</v>
      </c>
      <c r="L1333" s="312">
        <f>'Oversigt anlægsaktiv'!L1333</f>
        <v>44621</v>
      </c>
      <c r="M1333" s="56">
        <f>'Oversigt anlægsaktiv'!M1333</f>
        <v>369600</v>
      </c>
      <c r="N1333" s="56">
        <f>'Oversigt anlægsaktiv'!N1333</f>
        <v>0</v>
      </c>
      <c r="O1333" s="322" t="str">
        <f t="shared" si="60"/>
        <v>55221</v>
      </c>
      <c r="P1333" s="322">
        <f t="shared" si="61"/>
        <v>1</v>
      </c>
      <c r="Q1333" s="337" t="str">
        <f t="shared" si="62"/>
        <v>3</v>
      </c>
    </row>
    <row r="1334" spans="1:17" x14ac:dyDescent="0.35">
      <c r="A1334" s="320" t="str">
        <f>'Oversigt anlægsaktiv'!A1334</f>
        <v>55223</v>
      </c>
      <c r="B1334" t="str">
        <f>'Oversigt anlægsaktiv'!B1334</f>
        <v>Bioimpedance måler</v>
      </c>
      <c r="C1334" t="str">
        <f>'Oversigt anlægsaktiv'!C1334</f>
        <v>2110087</v>
      </c>
      <c r="D1334" t="str">
        <f>'Oversigt anlægsaktiv'!D1334</f>
        <v>Jesper Ryg</v>
      </c>
      <c r="E1334" t="str">
        <f>'Oversigt anlægsaktiv'!E1334</f>
        <v>5 ÅR</v>
      </c>
      <c r="F1334" t="str">
        <f>'Oversigt anlægsaktiv'!F1334</f>
        <v>10118 KI, OUH, Forskningsenhed for Geriatri (Odense)</v>
      </c>
      <c r="G1334" t="str">
        <f>'Oversigt anlægsaktiv'!G1334</f>
        <v>J.B Winsløsvej 19, 5000 Odense C</v>
      </c>
      <c r="H1334" t="str">
        <f>'Oversigt anlægsaktiv'!H1334</f>
        <v>Geriatrisk Afd, OUH Svendborg</v>
      </c>
      <c r="I1334" t="str">
        <f>'Oversigt anlægsaktiv'!I1334</f>
        <v>-</v>
      </c>
      <c r="J1334" t="str">
        <f>'Oversigt anlægsaktiv'!J1334</f>
        <v>Inbody S10</v>
      </c>
      <c r="K1334" t="str">
        <f>'Oversigt anlægsaktiv'!K1334</f>
        <v>8322000009</v>
      </c>
      <c r="L1334" s="312">
        <f>'Oversigt anlægsaktiv'!L1334</f>
        <v>44805</v>
      </c>
      <c r="M1334" s="56">
        <f>'Oversigt anlægsaktiv'!M1334</f>
        <v>100000</v>
      </c>
      <c r="N1334" s="56">
        <f>'Oversigt anlægsaktiv'!N1334</f>
        <v>28333.320000000011</v>
      </c>
      <c r="O1334" s="322" t="str">
        <f t="shared" si="60"/>
        <v>55223</v>
      </c>
      <c r="P1334" s="322">
        <f t="shared" si="61"/>
        <v>1</v>
      </c>
      <c r="Q1334" s="337" t="str">
        <f t="shared" si="62"/>
        <v>5</v>
      </c>
    </row>
    <row r="1335" spans="1:17" x14ac:dyDescent="0.35">
      <c r="A1335" s="320" t="str">
        <f>'Oversigt anlægsaktiv'!A1335</f>
        <v>55224</v>
      </c>
      <c r="B1335" t="str">
        <f>'Oversigt anlægsaktiv'!B1335</f>
        <v>Lytteboks (small audiometric room)</v>
      </c>
      <c r="C1335" t="str">
        <f>'Oversigt anlægsaktiv'!C1335</f>
        <v>3110118</v>
      </c>
      <c r="D1335" t="str">
        <f>'Oversigt anlægsaktiv'!D1335</f>
        <v>Tobias Neher</v>
      </c>
      <c r="E1335" t="str">
        <f>'Oversigt anlægsaktiv'!E1335</f>
        <v>10 ÅR</v>
      </c>
      <c r="F1335" t="str">
        <f>'Oversigt anlægsaktiv'!F1335</f>
        <v>10100 Klinisk Institut</v>
      </c>
      <c r="G1335" t="str">
        <f>'Oversigt anlægsaktiv'!G1335</f>
        <v>Campusvej 55, 5230 Odense M</v>
      </c>
      <c r="H1335" t="str">
        <f>'Oversigt anlægsaktiv'!H1335</f>
        <v>V18-509-0</v>
      </c>
      <c r="I1335" t="str">
        <f>'Oversigt anlægsaktiv'!I1335</f>
        <v>IAC Nordic</v>
      </c>
      <c r="J1335" t="str">
        <f>'Oversigt anlægsaktiv'!J1335</f>
        <v>-</v>
      </c>
      <c r="K1335" t="str">
        <f>'Oversigt anlægsaktiv'!K1335</f>
        <v>-</v>
      </c>
      <c r="L1335" s="312">
        <f>'Oversigt anlægsaktiv'!L1335</f>
        <v>45078</v>
      </c>
      <c r="M1335" s="56">
        <f>'Oversigt anlægsaktiv'!M1335</f>
        <v>769432</v>
      </c>
      <c r="N1335" s="56">
        <f>'Oversigt anlægsaktiv'!N1335</f>
        <v>551426.30000000005</v>
      </c>
      <c r="O1335" s="322" t="str">
        <f t="shared" si="60"/>
        <v>55224</v>
      </c>
      <c r="P1335" s="322">
        <f t="shared" si="61"/>
        <v>1</v>
      </c>
      <c r="Q1335" s="337" t="str">
        <f t="shared" si="62"/>
        <v>10</v>
      </c>
    </row>
    <row r="1336" spans="1:17" x14ac:dyDescent="0.35">
      <c r="A1336" s="320" t="str">
        <f>'Oversigt anlægsaktiv'!A1336</f>
        <v>55225</v>
      </c>
      <c r="B1336" t="str">
        <f>'Oversigt anlægsaktiv'!B1336</f>
        <v>Lytteboks (large audiometric room)</v>
      </c>
      <c r="C1336" t="str">
        <f>'Oversigt anlægsaktiv'!C1336</f>
        <v>3110118</v>
      </c>
      <c r="D1336" t="str">
        <f>'Oversigt anlægsaktiv'!D1336</f>
        <v>Tobias Neher</v>
      </c>
      <c r="E1336" t="str">
        <f>'Oversigt anlægsaktiv'!E1336</f>
        <v>10 ÅR</v>
      </c>
      <c r="F1336" t="str">
        <f>'Oversigt anlægsaktiv'!F1336</f>
        <v>10100 Klinisk Institut</v>
      </c>
      <c r="G1336" t="str">
        <f>'Oversigt anlægsaktiv'!G1336</f>
        <v>Campusvej 55, 5230 Odense M</v>
      </c>
      <c r="H1336" t="str">
        <f>'Oversigt anlægsaktiv'!H1336</f>
        <v>V18-510a-0</v>
      </c>
      <c r="I1336" t="str">
        <f>'Oversigt anlægsaktiv'!I1336</f>
        <v>IAC Nordic</v>
      </c>
      <c r="J1336" t="str">
        <f>'Oversigt anlægsaktiv'!J1336</f>
        <v>-</v>
      </c>
      <c r="K1336" t="str">
        <f>'Oversigt anlægsaktiv'!K1336</f>
        <v>-</v>
      </c>
      <c r="L1336" s="312">
        <f>'Oversigt anlægsaktiv'!L1336</f>
        <v>45078</v>
      </c>
      <c r="M1336" s="56">
        <f>'Oversigt anlægsaktiv'!M1336</f>
        <v>769432</v>
      </c>
      <c r="N1336" s="56">
        <f>'Oversigt anlægsaktiv'!N1336</f>
        <v>551426.30000000005</v>
      </c>
      <c r="O1336" s="322" t="str">
        <f t="shared" si="60"/>
        <v>55225</v>
      </c>
      <c r="P1336" s="322">
        <f t="shared" si="61"/>
        <v>1</v>
      </c>
      <c r="Q1336" s="337" t="str">
        <f t="shared" si="62"/>
        <v>10</v>
      </c>
    </row>
    <row r="1337" spans="1:17" x14ac:dyDescent="0.35">
      <c r="A1337" s="320" t="str">
        <f>'Oversigt anlægsaktiv'!A1337</f>
        <v>55226</v>
      </c>
      <c r="B1337" t="str">
        <f>'Oversigt anlægsaktiv'!B1337</f>
        <v>Flervinkellysspredningsdetektor</v>
      </c>
      <c r="C1337" t="str">
        <f>'Oversigt anlægsaktiv'!C1337</f>
        <v>73178</v>
      </c>
      <c r="D1337" t="str">
        <f>'Oversigt anlægsaktiv'!D1337</f>
        <v>Martin Brandl</v>
      </c>
      <c r="E1337" t="str">
        <f>'Oversigt anlægsaktiv'!E1337</f>
        <v>5 ÅR</v>
      </c>
      <c r="F1337" t="str">
        <f>'Oversigt anlægsaktiv'!F1337</f>
        <v>30500 Institut for Fysik, Kemi og Farmaci</v>
      </c>
      <c r="G1337" t="str">
        <f>'Oversigt anlægsaktiv'!G1337</f>
        <v>Campusvej 55, 5230 Odense M</v>
      </c>
      <c r="H1337" t="str">
        <f>'Oversigt anlægsaktiv'!H1337</f>
        <v>Ø9-510b-2</v>
      </c>
      <c r="I1337" t="str">
        <f>'Oversigt anlægsaktiv'!I1337</f>
        <v>Wyatt Technologi</v>
      </c>
      <c r="J1337" t="str">
        <f>'Oversigt anlægsaktiv'!J1337</f>
        <v>Dawn Heleos II</v>
      </c>
      <c r="K1337" t="str">
        <f>'Oversigt anlægsaktiv'!K1337</f>
        <v>Serienr. 2042-H2</v>
      </c>
      <c r="L1337" s="312">
        <f>'Oversigt anlægsaktiv'!L1337</f>
        <v>43586</v>
      </c>
      <c r="M1337" s="56">
        <f>'Oversigt anlægsaktiv'!M1337</f>
        <v>818019.99</v>
      </c>
      <c r="N1337" s="56">
        <f>'Oversigt anlægsaktiv'!N1337</f>
        <v>0</v>
      </c>
      <c r="O1337" s="322" t="str">
        <f t="shared" si="60"/>
        <v>55226</v>
      </c>
      <c r="P1337" s="322">
        <f t="shared" si="61"/>
        <v>1</v>
      </c>
      <c r="Q1337" s="337" t="str">
        <f t="shared" si="62"/>
        <v>5</v>
      </c>
    </row>
    <row r="1338" spans="1:17" x14ac:dyDescent="0.35">
      <c r="A1338" s="320" t="str">
        <f>'Oversigt anlægsaktiv'!A1338</f>
        <v>55228</v>
      </c>
      <c r="B1338" t="str">
        <f>'Oversigt anlægsaktiv'!B1338</f>
        <v>10x HPC noder</v>
      </c>
      <c r="C1338" t="str">
        <f>'Oversigt anlægsaktiv'!C1338</f>
        <v>-</v>
      </c>
      <c r="D1338" t="str">
        <f>'Oversigt anlægsaktiv'!D1338</f>
        <v>Martin Lundquist Hansen</v>
      </c>
      <c r="E1338" t="str">
        <f>'Oversigt anlægsaktiv'!E1338</f>
        <v>5 ÅR</v>
      </c>
      <c r="F1338" t="str">
        <f>'Oversigt anlægsaktiv'!F1338</f>
        <v>39600 eScience</v>
      </c>
      <c r="G1338" t="str">
        <f>'Oversigt anlægsaktiv'!G1338</f>
        <v>Campusvej 55, 5230 Odense M</v>
      </c>
      <c r="H1338" t="str">
        <f>'Oversigt anlægsaktiv'!H1338</f>
        <v>Ø6-512-0 (HPC Serverrum)</v>
      </c>
      <c r="I1338" t="str">
        <f>'Oversigt anlægsaktiv'!I1338</f>
        <v>Dell</v>
      </c>
      <c r="J1338" t="str">
        <f>'Oversigt anlægsaktiv'!J1338</f>
        <v>PowerEdge R6525</v>
      </c>
      <c r="K1338" t="str">
        <f>'Oversigt anlægsaktiv'!K1338</f>
        <v>1VGRGR3,6VGRGR3,4VGRGR3,3VGRGR3,8VG</v>
      </c>
      <c r="L1338" s="312">
        <f>'Oversigt anlægsaktiv'!L1338</f>
        <v>44813</v>
      </c>
      <c r="M1338" s="56">
        <f>'Oversigt anlægsaktiv'!M1338</f>
        <v>1067910.81</v>
      </c>
      <c r="N1338" s="56">
        <f>'Oversigt anlægsaktiv'!N1338</f>
        <v>302574.75</v>
      </c>
      <c r="O1338" s="322" t="str">
        <f t="shared" si="60"/>
        <v>55228</v>
      </c>
      <c r="P1338" s="322">
        <f t="shared" si="61"/>
        <v>0</v>
      </c>
      <c r="Q1338" s="337" t="str">
        <f t="shared" si="62"/>
        <v>5</v>
      </c>
    </row>
    <row r="1339" spans="1:17" x14ac:dyDescent="0.35">
      <c r="A1339" s="320" t="str">
        <f>'Oversigt anlægsaktiv'!A1339</f>
        <v>55229</v>
      </c>
      <c r="B1339" t="str">
        <f>'Oversigt anlægsaktiv'!B1339</f>
        <v>3D MINFLUX nanoscope system</v>
      </c>
      <c r="C1339" t="str">
        <f>'Oversigt anlægsaktiv'!C1339</f>
        <v>2310029</v>
      </c>
      <c r="D1339" t="str">
        <f>'Oversigt anlægsaktiv'!D1339</f>
        <v>Morten Frendø Ebbesen</v>
      </c>
      <c r="E1339" t="str">
        <f>'Oversigt anlægsaktiv'!E1339</f>
        <v>10 ÅR</v>
      </c>
      <c r="F1339" t="str">
        <f>'Oversigt anlægsaktiv'!F1339</f>
        <v>31000 Institut for Biokemi og Molekylær Biologi</v>
      </c>
      <c r="G1339" t="str">
        <f>'Oversigt anlægsaktiv'!G1339</f>
        <v>Campusvej 55, 5230 Odense M</v>
      </c>
      <c r="H1339" t="str">
        <f>'Oversigt anlægsaktiv'!H1339</f>
        <v>V12-605b-0</v>
      </c>
      <c r="I1339" t="str">
        <f>'Oversigt anlægsaktiv'!I1339</f>
        <v>Abberior Instruments GmbH</v>
      </c>
      <c r="J1339" t="str">
        <f>'Oversigt anlægsaktiv'!J1339</f>
        <v>3D MINFLUX nanoscope system</v>
      </c>
      <c r="K1339" t="str">
        <f>'Oversigt anlægsaktiv'!K1339</f>
        <v>MF223601</v>
      </c>
      <c r="L1339" s="312">
        <f>'Oversigt anlægsaktiv'!L1339</f>
        <v>44869</v>
      </c>
      <c r="M1339" s="56">
        <f>'Oversigt anlægsaktiv'!M1339</f>
        <v>9090468.9100000001</v>
      </c>
      <c r="N1339" s="56">
        <f>'Oversigt anlægsaktiv'!N1339</f>
        <v>5984558.7000000002</v>
      </c>
      <c r="O1339" s="322" t="str">
        <f t="shared" si="60"/>
        <v>55229</v>
      </c>
      <c r="P1339" s="322">
        <f t="shared" si="61"/>
        <v>1</v>
      </c>
      <c r="Q1339" s="337" t="str">
        <f t="shared" si="62"/>
        <v>10</v>
      </c>
    </row>
    <row r="1340" spans="1:17" x14ac:dyDescent="0.35">
      <c r="A1340" s="320" t="str">
        <f>'Oversigt anlægsaktiv'!A1340</f>
        <v>55230</v>
      </c>
      <c r="B1340" t="str">
        <f>'Oversigt anlægsaktiv'!B1340</f>
        <v>Thermografisk kamera system</v>
      </c>
      <c r="C1340" t="str">
        <f>'Oversigt anlægsaktiv'!C1340</f>
        <v>3474287</v>
      </c>
      <c r="D1340" t="str">
        <f>'Oversigt anlægsaktiv'!D1340</f>
        <v>Daniel Teichmann</v>
      </c>
      <c r="E1340" t="str">
        <f>'Oversigt anlægsaktiv'!E1340</f>
        <v>5 ÅR</v>
      </c>
      <c r="F1340" t="str">
        <f>'Oversigt anlægsaktiv'!F1340</f>
        <v>41005 SDU Health Informatics and Technology</v>
      </c>
      <c r="G1340" t="str">
        <f>'Oversigt anlægsaktiv'!G1340</f>
        <v>Campusvej 55, 5230 Odense M</v>
      </c>
      <c r="H1340" t="str">
        <f>'Oversigt anlægsaktiv'!H1340</f>
        <v>Ø28-605a-1</v>
      </c>
      <c r="I1340" t="str">
        <f>'Oversigt anlægsaktiv'!I1340</f>
        <v>InfraTec GmbH</v>
      </c>
      <c r="J1340" t="str">
        <f>'Oversigt anlægsaktiv'!J1340</f>
        <v>VarioCAM HD head 600 GW</v>
      </c>
      <c r="K1340" t="str">
        <f>'Oversigt anlægsaktiv'!K1340</f>
        <v>NA</v>
      </c>
      <c r="L1340" s="312">
        <f>'Oversigt anlægsaktiv'!L1340</f>
        <v>44741</v>
      </c>
      <c r="M1340" s="56">
        <f>'Oversigt anlægsaktiv'!M1340</f>
        <v>197738.72</v>
      </c>
      <c r="N1340" s="56">
        <f>'Oversigt anlægsaktiv'!N1340</f>
        <v>46139.03</v>
      </c>
      <c r="O1340" s="322" t="str">
        <f t="shared" si="60"/>
        <v>55230</v>
      </c>
      <c r="P1340" s="322">
        <f t="shared" si="61"/>
        <v>1</v>
      </c>
      <c r="Q1340" s="337" t="str">
        <f t="shared" si="62"/>
        <v>5</v>
      </c>
    </row>
    <row r="1341" spans="1:17" x14ac:dyDescent="0.35">
      <c r="A1341" s="320" t="str">
        <f>'Oversigt anlægsaktiv'!A1341</f>
        <v>55231</v>
      </c>
      <c r="B1341" t="str">
        <f>'Oversigt anlægsaktiv'!B1341</f>
        <v>500kHz Forstærker</v>
      </c>
      <c r="C1341" t="str">
        <f>'Oversigt anlægsaktiv'!C1341</f>
        <v>3474963</v>
      </c>
      <c r="D1341" t="str">
        <f>'Oversigt anlægsaktiv'!D1341</f>
        <v>Luciana Tavares</v>
      </c>
      <c r="E1341" t="str">
        <f>'Oversigt anlægsaktiv'!E1341</f>
        <v>10 ÅR</v>
      </c>
      <c r="F1341" t="str">
        <f>'Oversigt anlægsaktiv'!F1341</f>
        <v>45003 SDU Center for Industriel Elektronik (CIE)</v>
      </c>
      <c r="G1341" t="str">
        <f>'Oversigt anlægsaktiv'!G1341</f>
        <v>Alsion 2, 6400 Sønderborg</v>
      </c>
      <c r="H1341" t="str">
        <f>'Oversigt anlægsaktiv'!H1341</f>
        <v>J0 14</v>
      </c>
      <c r="I1341" t="str">
        <f>'Oversigt anlægsaktiv'!I1341</f>
        <v>Zurich Instruments AG</v>
      </c>
      <c r="J1341" t="str">
        <f>'Oversigt anlægsaktiv'!J1341</f>
        <v>MFLI 500</v>
      </c>
      <c r="K1341" t="str">
        <f>'Oversigt anlægsaktiv'!K1341</f>
        <v>MF-DEV6418</v>
      </c>
      <c r="L1341" s="312">
        <f>'Oversigt anlægsaktiv'!L1341</f>
        <v>44835</v>
      </c>
      <c r="M1341" s="56">
        <f>'Oversigt anlægsaktiv'!M1341</f>
        <v>132191.23000000001</v>
      </c>
      <c r="N1341" s="56">
        <f>'Oversigt anlægsaktiv'!N1341</f>
        <v>85924.330000000016</v>
      </c>
      <c r="O1341" s="322" t="str">
        <f t="shared" si="60"/>
        <v>55231</v>
      </c>
      <c r="P1341" s="322">
        <f t="shared" si="61"/>
        <v>1</v>
      </c>
      <c r="Q1341" s="337" t="str">
        <f t="shared" si="62"/>
        <v>10</v>
      </c>
    </row>
    <row r="1342" spans="1:17" x14ac:dyDescent="0.35">
      <c r="A1342" s="320" t="str">
        <f>'Oversigt anlægsaktiv'!A1342</f>
        <v>55232</v>
      </c>
      <c r="B1342" t="str">
        <f>'Oversigt anlægsaktiv'!B1342</f>
        <v>Autoklave til laboratorie brug</v>
      </c>
      <c r="C1342" t="str">
        <f>'Oversigt anlægsaktiv'!C1342</f>
        <v>-</v>
      </c>
      <c r="D1342" t="str">
        <f>'Oversigt anlægsaktiv'!D1342</f>
        <v>Jan Schoubo V. Jensen</v>
      </c>
      <c r="E1342" t="str">
        <f>'Oversigt anlægsaktiv'!E1342</f>
        <v>10 ÅR</v>
      </c>
      <c r="F1342" t="str">
        <f>'Oversigt anlægsaktiv'!F1342</f>
        <v>10200 Institut for Molekylær Medicin</v>
      </c>
      <c r="G1342" t="str">
        <f>'Oversigt anlægsaktiv'!G1342</f>
        <v>Campusvej 55, 5230 Odense M</v>
      </c>
      <c r="H1342" t="str">
        <f>'Oversigt anlægsaktiv'!H1342</f>
        <v>V17-800a-2</v>
      </c>
      <c r="I1342" t="str">
        <f>'Oversigt anlægsaktiv'!I1342</f>
        <v>Systec</v>
      </c>
      <c r="J1342" t="str">
        <f>'Oversigt anlægsaktiv'!J1342</f>
        <v>HX-320</v>
      </c>
      <c r="K1342" t="str">
        <f>'Oversigt anlægsaktiv'!K1342</f>
        <v>HX30293</v>
      </c>
      <c r="L1342" s="312">
        <f>'Oversigt anlægsaktiv'!L1342</f>
        <v>44813</v>
      </c>
      <c r="M1342" s="56">
        <f>'Oversigt anlægsaktiv'!M1342</f>
        <v>627460</v>
      </c>
      <c r="N1342" s="56">
        <f>'Oversigt anlægsaktiv'!N1342</f>
        <v>402620.18</v>
      </c>
      <c r="O1342" s="322" t="str">
        <f t="shared" si="60"/>
        <v>55232</v>
      </c>
      <c r="P1342" s="322">
        <f t="shared" si="61"/>
        <v>0</v>
      </c>
      <c r="Q1342" s="337" t="str">
        <f t="shared" si="62"/>
        <v>10</v>
      </c>
    </row>
    <row r="1343" spans="1:17" x14ac:dyDescent="0.35">
      <c r="A1343" s="320" t="str">
        <f>'Oversigt anlægsaktiv'!A1343</f>
        <v>55233</v>
      </c>
      <c r="B1343" t="str">
        <f>'Oversigt anlægsaktiv'!B1343</f>
        <v>Fategue Tester</v>
      </c>
      <c r="C1343" t="str">
        <f>'Oversigt anlægsaktiv'!C1343</f>
        <v>2474272</v>
      </c>
      <c r="D1343" t="str">
        <f>'Oversigt anlægsaktiv'!D1343</f>
        <v>Mohammad Malekan</v>
      </c>
      <c r="E1343" t="str">
        <f>'Oversigt anlægsaktiv'!E1343</f>
        <v>10 ÅR</v>
      </c>
      <c r="F1343" t="str">
        <f>'Oversigt anlægsaktiv'!F1343</f>
        <v>45002 SDU Mechatronics (CIM)</v>
      </c>
      <c r="G1343" t="str">
        <f>'Oversigt anlægsaktiv'!G1343</f>
        <v>Alsion 2, 6400 Sønderborg</v>
      </c>
      <c r="H1343" t="str">
        <f>'Oversigt anlægsaktiv'!H1343</f>
        <v>A3-03</v>
      </c>
      <c r="I1343" t="str">
        <f>'Oversigt anlægsaktiv'!I1343</f>
        <v>MTS System Norden AB</v>
      </c>
      <c r="J1343" t="str">
        <f>'Oversigt anlægsaktiv'!J1343</f>
        <v>MTS Landmark 370.10</v>
      </c>
      <c r="K1343" t="str">
        <f>'Oversigt anlægsaktiv'!K1343</f>
        <v>10714575</v>
      </c>
      <c r="L1343" s="312">
        <f>'Oversigt anlægsaktiv'!L1343</f>
        <v>45200</v>
      </c>
      <c r="M1343" s="56">
        <f>'Oversigt anlægsaktiv'!M1343</f>
        <v>1526032.3</v>
      </c>
      <c r="N1343" s="56">
        <f>'Oversigt anlægsaktiv'!N1343</f>
        <v>1144524.21</v>
      </c>
      <c r="O1343" s="322" t="str">
        <f t="shared" si="60"/>
        <v>55233</v>
      </c>
      <c r="P1343" s="322">
        <f t="shared" si="61"/>
        <v>1</v>
      </c>
      <c r="Q1343" s="337" t="str">
        <f t="shared" si="62"/>
        <v>10</v>
      </c>
    </row>
    <row r="1344" spans="1:17" x14ac:dyDescent="0.35">
      <c r="A1344" s="320" t="str">
        <f>'Oversigt anlægsaktiv'!A1344</f>
        <v>55234</v>
      </c>
      <c r="B1344" t="str">
        <f>'Oversigt anlægsaktiv'!B1344</f>
        <v>vindmølle simulator system</v>
      </c>
      <c r="C1344" t="str">
        <f>'Oversigt anlægsaktiv'!C1344</f>
        <v>3410018</v>
      </c>
      <c r="D1344" t="str">
        <f>'Oversigt anlægsaktiv'!D1344</f>
        <v>Navid Bayati</v>
      </c>
      <c r="E1344" t="str">
        <f>'Oversigt anlægsaktiv'!E1344</f>
        <v>10 ÅR</v>
      </c>
      <c r="F1344" t="str">
        <f>'Oversigt anlægsaktiv'!F1344</f>
        <v>45003 SDU Center for Industriel Elektronik (CIE)</v>
      </c>
      <c r="G1344" t="str">
        <f>'Oversigt anlægsaktiv'!G1344</f>
        <v>Alsion 2, 6400 Sønderborg</v>
      </c>
      <c r="H1344" t="str">
        <f>'Oversigt anlægsaktiv'!H1344</f>
        <v>CIE Lab 4-02 CAP-SG</v>
      </c>
      <c r="I1344" t="str">
        <f>'Oversigt anlægsaktiv'!I1344</f>
        <v>Lucas Nülle</v>
      </c>
      <c r="J1344" t="str">
        <f>'Oversigt anlægsaktiv'!J1344</f>
        <v>CO3208-3A</v>
      </c>
      <c r="K1344" t="str">
        <f>'Oversigt anlægsaktiv'!K1344</f>
        <v>7N14WLT</v>
      </c>
      <c r="L1344" s="312">
        <f>'Oversigt anlægsaktiv'!L1344</f>
        <v>44835</v>
      </c>
      <c r="M1344" s="56">
        <f>'Oversigt anlægsaktiv'!M1344</f>
        <v>349681</v>
      </c>
      <c r="N1344" s="56">
        <f>'Oversigt anlægsaktiv'!N1344</f>
        <v>227292.65</v>
      </c>
      <c r="O1344" s="322" t="str">
        <f t="shared" si="60"/>
        <v>55234</v>
      </c>
      <c r="P1344" s="322">
        <f t="shared" si="61"/>
        <v>1</v>
      </c>
      <c r="Q1344" s="337" t="str">
        <f t="shared" si="62"/>
        <v>10</v>
      </c>
    </row>
    <row r="1345" spans="1:17" x14ac:dyDescent="0.35">
      <c r="A1345" s="320" t="str">
        <f>'Oversigt anlægsaktiv'!A1345</f>
        <v>55235</v>
      </c>
      <c r="B1345" t="str">
        <f>'Oversigt anlægsaktiv'!B1345</f>
        <v>Programerbar strømforsyning</v>
      </c>
      <c r="C1345" t="str">
        <f>'Oversigt anlægsaktiv'!C1345</f>
        <v>2474961</v>
      </c>
      <c r="D1345" t="str">
        <f>'Oversigt anlægsaktiv'!D1345</f>
        <v>Wai Keung Mo</v>
      </c>
      <c r="E1345" t="str">
        <f>'Oversigt anlægsaktiv'!E1345</f>
        <v>10 ÅR</v>
      </c>
      <c r="F1345" t="str">
        <f>'Oversigt anlægsaktiv'!F1345</f>
        <v>45003 SDU Center for Industriel Elektronik (CIE)</v>
      </c>
      <c r="G1345" t="str">
        <f>'Oversigt anlægsaktiv'!G1345</f>
        <v>Alsion 2, 6400 Sønderborg</v>
      </c>
      <c r="H1345" t="str">
        <f>'Oversigt anlægsaktiv'!H1345</f>
        <v>CIE 2 01</v>
      </c>
      <c r="I1345" t="str">
        <f>'Oversigt anlægsaktiv'!I1345</f>
        <v>Chroma</v>
      </c>
      <c r="J1345" t="str">
        <f>'Oversigt anlægsaktiv'!J1345</f>
        <v>28-05-2068</v>
      </c>
      <c r="K1345" t="str">
        <f>'Oversigt anlægsaktiv'!K1345</f>
        <v>615110000650</v>
      </c>
      <c r="L1345" s="312">
        <f>'Oversigt anlægsaktiv'!L1345</f>
        <v>44567</v>
      </c>
      <c r="M1345" s="56">
        <f>'Oversigt anlægsaktiv'!M1345</f>
        <v>269692.5</v>
      </c>
      <c r="N1345" s="56">
        <f>'Oversigt anlægsaktiv'!N1345</f>
        <v>155073.18</v>
      </c>
      <c r="O1345" s="322" t="str">
        <f t="shared" si="60"/>
        <v>55235</v>
      </c>
      <c r="P1345" s="322">
        <f t="shared" si="61"/>
        <v>1</v>
      </c>
      <c r="Q1345" s="337" t="str">
        <f t="shared" si="62"/>
        <v>10</v>
      </c>
    </row>
    <row r="1346" spans="1:17" x14ac:dyDescent="0.35">
      <c r="A1346" s="320" t="str">
        <f>'Oversigt anlægsaktiv'!A1346</f>
        <v>55236</v>
      </c>
      <c r="B1346" t="str">
        <f>'Oversigt anlægsaktiv'!B1346</f>
        <v>Kuglemølle / centrifuge</v>
      </c>
      <c r="C1346" t="str">
        <f>'Oversigt anlægsaktiv'!C1346</f>
        <v>3373700</v>
      </c>
      <c r="D1346" t="str">
        <f>'Oversigt anlægsaktiv'!D1346</f>
        <v>René Holm</v>
      </c>
      <c r="E1346" t="str">
        <f>'Oversigt anlægsaktiv'!E1346</f>
        <v>7 ÅR</v>
      </c>
      <c r="F1346" t="str">
        <f>'Oversigt anlægsaktiv'!F1346</f>
        <v>30503 Kemi og Farmaci</v>
      </c>
      <c r="G1346" t="str">
        <f>'Oversigt anlægsaktiv'!G1346</f>
        <v>Campusvej 55, 5230 Odense M</v>
      </c>
      <c r="H1346" t="str">
        <f>'Oversigt anlægsaktiv'!H1346</f>
        <v>Ø11-409-0</v>
      </c>
      <c r="I1346" t="str">
        <f>'Oversigt anlægsaktiv'!I1346</f>
        <v>NETZSCH-Feinmahltechnik GmbH</v>
      </c>
      <c r="J1346" t="str">
        <f>'Oversigt anlægsaktiv'!J1346</f>
        <v>DeltaVita1</v>
      </c>
      <c r="K1346" t="str">
        <f>'Oversigt anlægsaktiv'!K1346</f>
        <v>2500612-10</v>
      </c>
      <c r="L1346" s="312">
        <f>'Oversigt anlægsaktiv'!L1346</f>
        <v>44811</v>
      </c>
      <c r="M1346" s="56">
        <f>'Oversigt anlægsaktiv'!M1346</f>
        <v>223119</v>
      </c>
      <c r="N1346" s="56">
        <f>'Oversigt anlægsaktiv'!N1346</f>
        <v>108903.33</v>
      </c>
      <c r="O1346" s="322" t="str">
        <f t="shared" si="60"/>
        <v>55236</v>
      </c>
      <c r="P1346" s="322">
        <f t="shared" si="61"/>
        <v>1</v>
      </c>
      <c r="Q1346" s="337" t="str">
        <f t="shared" si="62"/>
        <v>7</v>
      </c>
    </row>
    <row r="1347" spans="1:17" x14ac:dyDescent="0.35">
      <c r="A1347" s="320" t="str">
        <f>'Oversigt anlægsaktiv'!A1347</f>
        <v>55238</v>
      </c>
      <c r="B1347" t="str">
        <f>'Oversigt anlægsaktiv'!B1347</f>
        <v>Impedance Analyzer</v>
      </c>
      <c r="C1347" t="str">
        <f>'Oversigt anlægsaktiv'!C1347</f>
        <v>3474962 og 3474963</v>
      </c>
      <c r="D1347" t="str">
        <f>'Oversigt anlægsaktiv'!D1347</f>
        <v>William Greenbank</v>
      </c>
      <c r="E1347" t="str">
        <f>'Oversigt anlægsaktiv'!E1347</f>
        <v>10 ÅR</v>
      </c>
      <c r="F1347" t="str">
        <f>'Oversigt anlægsaktiv'!F1347</f>
        <v>45003 SDU Center for Industriel Elektronik (CIE)</v>
      </c>
      <c r="G1347" t="str">
        <f>'Oversigt anlægsaktiv'!G1347</f>
        <v>Alsion 2, 6400 Sønderborg</v>
      </c>
      <c r="H1347" t="str">
        <f>'Oversigt anlægsaktiv'!H1347</f>
        <v>CIE 4 03</v>
      </c>
      <c r="I1347" t="str">
        <f>'Oversigt anlægsaktiv'!I1347</f>
        <v>Keysight Technologies</v>
      </c>
      <c r="J1347" t="str">
        <f>'Oversigt anlægsaktiv'!J1347</f>
        <v>E4990A</v>
      </c>
      <c r="K1347" t="str">
        <f>'Oversigt anlægsaktiv'!K1347</f>
        <v>MY54403614</v>
      </c>
      <c r="L1347" s="312">
        <f>'Oversigt anlægsaktiv'!L1347</f>
        <v>44866</v>
      </c>
      <c r="M1347" s="56">
        <f>'Oversigt anlægsaktiv'!M1347</f>
        <v>368835.4</v>
      </c>
      <c r="N1347" s="56">
        <f>'Oversigt anlægsaktiv'!N1347</f>
        <v>242816.64000000001</v>
      </c>
      <c r="O1347" s="322" t="str">
        <f t="shared" si="60"/>
        <v>55238</v>
      </c>
      <c r="P1347" s="322">
        <f t="shared" si="61"/>
        <v>1</v>
      </c>
      <c r="Q1347" s="337" t="str">
        <f t="shared" si="62"/>
        <v>10</v>
      </c>
    </row>
    <row r="1348" spans="1:17" x14ac:dyDescent="0.35">
      <c r="A1348" s="320" t="str">
        <f>'Oversigt anlægsaktiv'!A1348</f>
        <v>55239</v>
      </c>
      <c r="B1348" t="str">
        <f>'Oversigt anlægsaktiv'!B1348</f>
        <v>2x HPC noder</v>
      </c>
      <c r="C1348" t="str">
        <f>'Oversigt anlægsaktiv'!C1348</f>
        <v>-</v>
      </c>
      <c r="D1348" t="str">
        <f>'Oversigt anlægsaktiv'!D1348</f>
        <v>Martin Lundquist Hansen</v>
      </c>
      <c r="E1348" t="str">
        <f>'Oversigt anlægsaktiv'!E1348</f>
        <v>5 ÅR</v>
      </c>
      <c r="F1348" t="str">
        <f>'Oversigt anlægsaktiv'!F1348</f>
        <v>39600 eScience</v>
      </c>
      <c r="G1348" t="str">
        <f>'Oversigt anlægsaktiv'!G1348</f>
        <v>Campusvej 55, 5230 Odense M</v>
      </c>
      <c r="H1348" t="str">
        <f>'Oversigt anlægsaktiv'!H1348</f>
        <v>HPC Serverrum</v>
      </c>
      <c r="I1348" t="str">
        <f>'Oversigt anlægsaktiv'!I1348</f>
        <v>Dell</v>
      </c>
      <c r="J1348" t="str">
        <f>'Oversigt anlægsaktiv'!J1348</f>
        <v>PowerEdge R6525</v>
      </c>
      <c r="K1348" t="str">
        <f>'Oversigt anlægsaktiv'!K1348</f>
        <v>86627T3, 76627T3</v>
      </c>
      <c r="L1348" s="312">
        <f>'Oversigt anlægsaktiv'!L1348</f>
        <v>44914</v>
      </c>
      <c r="M1348" s="56">
        <f>'Oversigt anlægsaktiv'!M1348</f>
        <v>183954.72</v>
      </c>
      <c r="N1348" s="56">
        <f>'Oversigt anlægsaktiv'!N1348</f>
        <v>61318.259999999987</v>
      </c>
      <c r="O1348" s="322" t="str">
        <f t="shared" si="60"/>
        <v>55239</v>
      </c>
      <c r="P1348" s="322">
        <f t="shared" si="61"/>
        <v>0</v>
      </c>
      <c r="Q1348" s="337" t="str">
        <f t="shared" si="62"/>
        <v>5</v>
      </c>
    </row>
    <row r="1349" spans="1:17" x14ac:dyDescent="0.35">
      <c r="A1349" s="320" t="str">
        <f>'Oversigt anlægsaktiv'!A1349</f>
        <v>55240</v>
      </c>
      <c r="B1349" t="str">
        <f>'Oversigt anlægsaktiv'!B1349</f>
        <v>KEN IQ4 m tørremodul, gnaver</v>
      </c>
      <c r="C1349" t="str">
        <f>'Oversigt anlægsaktiv'!C1349</f>
        <v>-</v>
      </c>
      <c r="D1349" t="str">
        <f>'Oversigt anlægsaktiv'!D1349</f>
        <v>Jesper Stæhr</v>
      </c>
      <c r="E1349" t="str">
        <f>'Oversigt anlægsaktiv'!E1349</f>
        <v>10 ÅR</v>
      </c>
      <c r="F1349" t="str">
        <f>'Oversigt anlægsaktiv'!F1349</f>
        <v>19500 Biomedicinsk Laboratorium</v>
      </c>
      <c r="G1349" t="str">
        <f>'Oversigt anlægsaktiv'!G1349</f>
        <v>Campusvej 55, 5230 Odense M</v>
      </c>
      <c r="H1349" t="str">
        <f>'Oversigt anlægsaktiv'!H1349</f>
        <v>V09-608a-0</v>
      </c>
      <c r="I1349" t="str">
        <f>'Oversigt anlægsaktiv'!I1349</f>
        <v>KEN</v>
      </c>
      <c r="J1349" t="str">
        <f>'Oversigt anlægsaktiv'!J1349</f>
        <v>IQ4 LAB, 35424</v>
      </c>
      <c r="K1349" t="str">
        <f>'Oversigt anlægsaktiv'!K1349</f>
        <v>73756</v>
      </c>
      <c r="L1349" s="312">
        <f>'Oversigt anlægsaktiv'!L1349</f>
        <v>45352</v>
      </c>
      <c r="M1349" s="56">
        <f>'Oversigt anlægsaktiv'!M1349</f>
        <v>123961.37</v>
      </c>
      <c r="N1349" s="56">
        <f>'Oversigt anlægsaktiv'!N1349</f>
        <v>98136.099999999991</v>
      </c>
      <c r="O1349" s="322" t="str">
        <f t="shared" si="60"/>
        <v>55240</v>
      </c>
      <c r="P1349" s="322">
        <f t="shared" si="61"/>
        <v>0</v>
      </c>
      <c r="Q1349" s="337" t="str">
        <f t="shared" si="62"/>
        <v>10</v>
      </c>
    </row>
    <row r="1350" spans="1:17" x14ac:dyDescent="0.35">
      <c r="A1350" s="320" t="str">
        <f>'Oversigt anlægsaktiv'!A1350</f>
        <v>55243</v>
      </c>
      <c r="B1350" t="str">
        <f>'Oversigt anlægsaktiv'!B1350</f>
        <v>Måleudstyr til Solceller</v>
      </c>
      <c r="C1350" t="str">
        <f>'Oversigt anlægsaktiv'!C1350</f>
        <v>4444136,2424714 og 2424712</v>
      </c>
      <c r="D1350" t="str">
        <f>'Oversigt anlægsaktiv'!D1350</f>
        <v>Morten Madsen</v>
      </c>
      <c r="E1350" t="str">
        <f>'Oversigt anlægsaktiv'!E1350</f>
        <v>7 ÅR</v>
      </c>
      <c r="F1350" t="str">
        <f>'Oversigt anlægsaktiv'!F1350</f>
        <v>44006 SDU Centre for advanced photovoltaics and energy - CAPE</v>
      </c>
      <c r="G1350" t="str">
        <f>'Oversigt anlægsaktiv'!G1350</f>
        <v>Alsion 2, 6400 Sønderborg</v>
      </c>
      <c r="H1350" t="str">
        <f>'Oversigt anlægsaktiv'!H1350</f>
        <v>A3.16 optiklab</v>
      </c>
      <c r="I1350" t="str">
        <f>'Oversigt anlægsaktiv'!I1350</f>
        <v>Infinity PV</v>
      </c>
      <c r="J1350" t="str">
        <f>'Oversigt anlægsaktiv'!J1350</f>
        <v>Academic LBIC</v>
      </c>
      <c r="K1350" t="str">
        <f>'Oversigt anlægsaktiv'!K1350</f>
        <v>Q4-22-JO</v>
      </c>
      <c r="L1350" s="312">
        <f>'Oversigt anlægsaktiv'!L1350</f>
        <v>44926</v>
      </c>
      <c r="M1350" s="56">
        <f>'Oversigt anlægsaktiv'!M1350</f>
        <v>229574.58</v>
      </c>
      <c r="N1350" s="56">
        <f>'Oversigt anlægsaktiv'!N1350</f>
        <v>120253.38</v>
      </c>
      <c r="O1350" s="322" t="str">
        <f t="shared" si="60"/>
        <v>55243</v>
      </c>
      <c r="P1350" s="322">
        <f t="shared" si="61"/>
        <v>1</v>
      </c>
      <c r="Q1350" s="337" t="str">
        <f t="shared" si="62"/>
        <v>7</v>
      </c>
    </row>
    <row r="1351" spans="1:17" x14ac:dyDescent="0.35">
      <c r="A1351" s="320" t="str">
        <f>'Oversigt anlægsaktiv'!A1351</f>
        <v>55244</v>
      </c>
      <c r="B1351" t="str">
        <f>'Oversigt anlægsaktiv'!B1351</f>
        <v>Nyt VENT-anlæg V101 i bygning 26 i forbindelse med renovering , Campus Life</v>
      </c>
      <c r="C1351" t="str">
        <f>'Oversigt anlægsaktiv'!C1351</f>
        <v>-</v>
      </c>
      <c r="D1351" t="str">
        <f>'Oversigt anlægsaktiv'!D1351</f>
        <v>Lars Tiedemann</v>
      </c>
      <c r="E1351" t="str">
        <f>'Oversigt anlægsaktiv'!E1351</f>
        <v>20 ÅR</v>
      </c>
      <c r="F1351" t="str">
        <f>'Oversigt anlægsaktiv'!F1351</f>
        <v>90400 Teknisk Service</v>
      </c>
      <c r="G1351" t="str">
        <f>'Oversigt anlægsaktiv'!G1351</f>
        <v>Campusvej 55, 5230 Odense M</v>
      </c>
      <c r="H1351" t="str">
        <f>'Oversigt anlægsaktiv'!H1351</f>
        <v>V101 bygning 26</v>
      </c>
      <c r="I1351" t="str">
        <f>'Oversigt anlægsaktiv'!I1351</f>
        <v>-</v>
      </c>
      <c r="J1351" t="str">
        <f>'Oversigt anlægsaktiv'!J1351</f>
        <v>-</v>
      </c>
      <c r="K1351" t="str">
        <f>'Oversigt anlægsaktiv'!K1351</f>
        <v>-</v>
      </c>
      <c r="L1351" s="312">
        <f>'Oversigt anlægsaktiv'!L1351</f>
        <v>44896</v>
      </c>
      <c r="M1351" s="56">
        <f>'Oversigt anlægsaktiv'!M1351</f>
        <v>857763</v>
      </c>
      <c r="N1351" s="56">
        <f>'Oversigt anlægsaktiv'!N1351</f>
        <v>714802.51</v>
      </c>
      <c r="O1351" s="322" t="str">
        <f t="shared" si="60"/>
        <v>55244</v>
      </c>
      <c r="P1351" s="322">
        <f t="shared" si="61"/>
        <v>0</v>
      </c>
      <c r="Q1351" s="337" t="str">
        <f t="shared" si="62"/>
        <v>20</v>
      </c>
    </row>
    <row r="1352" spans="1:17" x14ac:dyDescent="0.35">
      <c r="A1352" s="320" t="str">
        <f>'Oversigt anlægsaktiv'!A1352</f>
        <v>55245</v>
      </c>
      <c r="B1352" t="str">
        <f>'Oversigt anlægsaktiv'!B1352</f>
        <v>Kamerasystem</v>
      </c>
      <c r="C1352" t="str">
        <f>'Oversigt anlægsaktiv'!C1352</f>
        <v>-</v>
      </c>
      <c r="D1352" t="str">
        <f>'Oversigt anlægsaktiv'!D1352</f>
        <v>Jerome Jouffroy</v>
      </c>
      <c r="E1352" t="str">
        <f>'Oversigt anlægsaktiv'!E1352</f>
        <v>7 ÅR</v>
      </c>
      <c r="F1352" t="str">
        <f>'Oversigt anlægsaktiv'!F1352</f>
        <v>45002 SDU Mechatronics (CIM)</v>
      </c>
      <c r="G1352" t="str">
        <f>'Oversigt anlægsaktiv'!G1352</f>
        <v>Alsion 2, 6400 Sønderborg</v>
      </c>
      <c r="H1352" t="str">
        <f>'Oversigt anlægsaktiv'!H1352</f>
        <v>C3-12</v>
      </c>
      <c r="I1352" t="str">
        <f>'Oversigt anlægsaktiv'!I1352</f>
        <v>DevinSense AB</v>
      </c>
      <c r="J1352" t="str">
        <f>'Oversigt anlægsaktiv'!J1352</f>
        <v>PrimeX22</v>
      </c>
      <c r="K1352" t="str">
        <f>'Oversigt anlægsaktiv'!K1352</f>
        <v>M97789</v>
      </c>
      <c r="L1352" s="312">
        <f>'Oversigt anlægsaktiv'!L1352</f>
        <v>44922</v>
      </c>
      <c r="M1352" s="56">
        <f>'Oversigt anlægsaktiv'!M1352</f>
        <v>287936</v>
      </c>
      <c r="N1352" s="56">
        <f>'Oversigt anlægsaktiv'!N1352</f>
        <v>150823.63</v>
      </c>
      <c r="O1352" s="322" t="str">
        <f t="shared" si="60"/>
        <v>55245</v>
      </c>
      <c r="P1352" s="322">
        <f t="shared" si="61"/>
        <v>0</v>
      </c>
      <c r="Q1352" s="337" t="str">
        <f t="shared" si="62"/>
        <v>7</v>
      </c>
    </row>
    <row r="1353" spans="1:17" x14ac:dyDescent="0.35">
      <c r="A1353" s="320" t="str">
        <f>'Oversigt anlægsaktiv'!A1353</f>
        <v>55248</v>
      </c>
      <c r="B1353" t="str">
        <f>'Oversigt anlægsaktiv'!B1353</f>
        <v>IQ5 maskiner</v>
      </c>
      <c r="C1353" t="str">
        <f>'Oversigt anlægsaktiv'!C1353</f>
        <v>-</v>
      </c>
      <c r="D1353" t="str">
        <f>'Oversigt anlægsaktiv'!D1353</f>
        <v>Flemming Jensen</v>
      </c>
      <c r="E1353" t="str">
        <f>'Oversigt anlægsaktiv'!E1353</f>
        <v>10 ÅR</v>
      </c>
      <c r="F1353" t="str">
        <f>'Oversigt anlægsaktiv'!F1353</f>
        <v>10200 Institut for Molekylær Medicin</v>
      </c>
      <c r="G1353" t="str">
        <f>'Oversigt anlægsaktiv'!G1353</f>
        <v>Campusvej 55, 5230 Odense M</v>
      </c>
      <c r="H1353" t="str">
        <f>'Oversigt anlægsaktiv'!H1353</f>
        <v>V18-800c-2</v>
      </c>
      <c r="I1353" t="str">
        <f>'Oversigt anlægsaktiv'!I1353</f>
        <v>KEN MASKINFABRIK A/S</v>
      </c>
      <c r="J1353" t="str">
        <f>'Oversigt anlægsaktiv'!J1353</f>
        <v>IQ5-S</v>
      </c>
      <c r="K1353" t="str">
        <f>'Oversigt anlægsaktiv'!K1353</f>
        <v>73905</v>
      </c>
      <c r="L1353" s="312">
        <f>'Oversigt anlægsaktiv'!L1353</f>
        <v>45292</v>
      </c>
      <c r="M1353" s="56">
        <f>'Oversigt anlægsaktiv'!M1353</f>
        <v>197246.96</v>
      </c>
      <c r="N1353" s="56">
        <f>'Oversigt anlægsaktiv'!N1353</f>
        <v>152866.47</v>
      </c>
      <c r="O1353" s="322" t="str">
        <f t="shared" si="60"/>
        <v>55248</v>
      </c>
      <c r="P1353" s="322">
        <f t="shared" si="61"/>
        <v>0</v>
      </c>
      <c r="Q1353" s="337" t="str">
        <f t="shared" si="62"/>
        <v>10</v>
      </c>
    </row>
    <row r="1354" spans="1:17" x14ac:dyDescent="0.35">
      <c r="A1354" s="320" t="str">
        <f>'Oversigt anlægsaktiv'!A1354</f>
        <v>55249</v>
      </c>
      <c r="B1354" t="str">
        <f>'Oversigt anlægsaktiv'!B1354</f>
        <v>IQ5 maskine</v>
      </c>
      <c r="C1354" t="str">
        <f>'Oversigt anlægsaktiv'!C1354</f>
        <v>-</v>
      </c>
      <c r="D1354" t="str">
        <f>'Oversigt anlægsaktiv'!D1354</f>
        <v>Flemming Jensen</v>
      </c>
      <c r="E1354" t="str">
        <f>'Oversigt anlægsaktiv'!E1354</f>
        <v>10 ÅR</v>
      </c>
      <c r="F1354" t="str">
        <f>'Oversigt anlægsaktiv'!F1354</f>
        <v>10200 Institut for Molekylær Medicin</v>
      </c>
      <c r="G1354" t="str">
        <f>'Oversigt anlægsaktiv'!G1354</f>
        <v>Campusvej 55, 5230 Odense M</v>
      </c>
      <c r="H1354" t="str">
        <f>'Oversigt anlægsaktiv'!H1354</f>
        <v>V18-800c-2</v>
      </c>
      <c r="I1354" t="str">
        <f>'Oversigt anlægsaktiv'!I1354</f>
        <v>KEN MASKINFABRIK A7S</v>
      </c>
      <c r="J1354" t="str">
        <f>'Oversigt anlægsaktiv'!J1354</f>
        <v>IQ5-S</v>
      </c>
      <c r="K1354" t="str">
        <f>'Oversigt anlægsaktiv'!K1354</f>
        <v>75931</v>
      </c>
      <c r="L1354" s="312">
        <f>'Oversigt anlægsaktiv'!L1354</f>
        <v>45292</v>
      </c>
      <c r="M1354" s="56">
        <f>'Oversigt anlægsaktiv'!M1354</f>
        <v>197246.97</v>
      </c>
      <c r="N1354" s="56">
        <f>'Oversigt anlægsaktiv'!N1354</f>
        <v>152866.48000000001</v>
      </c>
      <c r="O1354" s="322" t="str">
        <f t="shared" si="60"/>
        <v>55249</v>
      </c>
      <c r="P1354" s="322">
        <f t="shared" si="61"/>
        <v>0</v>
      </c>
      <c r="Q1354" s="337" t="str">
        <f t="shared" si="62"/>
        <v>10</v>
      </c>
    </row>
    <row r="1355" spans="1:17" x14ac:dyDescent="0.35">
      <c r="A1355" s="320" t="str">
        <f>'Oversigt anlægsaktiv'!A1355</f>
        <v>55250</v>
      </c>
      <c r="B1355" t="str">
        <f>'Oversigt anlægsaktiv'!B1355</f>
        <v>Autoklave, OP store dyr</v>
      </c>
      <c r="C1355" t="str">
        <f>'Oversigt anlægsaktiv'!C1355</f>
        <v>-</v>
      </c>
      <c r="D1355" t="str">
        <f>'Oversigt anlægsaktiv'!D1355</f>
        <v>Jesper Stæhr</v>
      </c>
      <c r="E1355" t="str">
        <f>'Oversigt anlægsaktiv'!E1355</f>
        <v>10 ÅR</v>
      </c>
      <c r="F1355" t="str">
        <f>'Oversigt anlægsaktiv'!F1355</f>
        <v>19500 Biomedicinsk Laboratorium</v>
      </c>
      <c r="G1355" t="str">
        <f>'Oversigt anlægsaktiv'!G1355</f>
        <v>Campusvej 55, 5230 Odense M</v>
      </c>
      <c r="H1355" t="str">
        <f>'Oversigt anlægsaktiv'!H1355</f>
        <v>V09-608a-0</v>
      </c>
      <c r="I1355" t="str">
        <f>'Oversigt anlægsaktiv'!I1355</f>
        <v>Matachana</v>
      </c>
      <c r="J1355" t="str">
        <f>'Oversigt anlægsaktiv'!J1355</f>
        <v>1006e-2i</v>
      </c>
      <c r="K1355" t="str">
        <f>'Oversigt anlægsaktiv'!K1355</f>
        <v>E-34372</v>
      </c>
      <c r="L1355" s="312">
        <f>'Oversigt anlægsaktiv'!L1355</f>
        <v>45352</v>
      </c>
      <c r="M1355" s="56">
        <f>'Oversigt anlægsaktiv'!M1355</f>
        <v>830603.3</v>
      </c>
      <c r="N1355" s="56">
        <f>'Oversigt anlægsaktiv'!N1355</f>
        <v>657561</v>
      </c>
      <c r="O1355" s="322" t="str">
        <f t="shared" ref="O1355:O1418" si="63">IFERROR(_xlfn.TEXTBEFORE(A1355, "-"), A1355)</f>
        <v>55250</v>
      </c>
      <c r="P1355" s="322">
        <f t="shared" ref="P1355:P1418" si="64">IF(C1355="-",0,1)</f>
        <v>0</v>
      </c>
      <c r="Q1355" s="337" t="str">
        <f t="shared" ref="Q1355:Q1418" si="65">IFERROR(_xlfn.TEXTBEFORE(E1355, " "), E1355)</f>
        <v>10</v>
      </c>
    </row>
    <row r="1356" spans="1:17" x14ac:dyDescent="0.35">
      <c r="A1356" s="320" t="str">
        <f>'Oversigt anlægsaktiv'!A1356</f>
        <v>55251</v>
      </c>
      <c r="B1356" t="str">
        <f>'Oversigt anlægsaktiv'!B1356</f>
        <v>Autoklave, GM02</v>
      </c>
      <c r="C1356" t="str">
        <f>'Oversigt anlægsaktiv'!C1356</f>
        <v>-</v>
      </c>
      <c r="D1356" t="str">
        <f>'Oversigt anlægsaktiv'!D1356</f>
        <v>Jesper Stæhr</v>
      </c>
      <c r="E1356" t="str">
        <f>'Oversigt anlægsaktiv'!E1356</f>
        <v>10 ÅR</v>
      </c>
      <c r="F1356" t="str">
        <f>'Oversigt anlægsaktiv'!F1356</f>
        <v>19500 Biomedicinsk Laboratorium</v>
      </c>
      <c r="G1356" t="str">
        <f>'Oversigt anlægsaktiv'!G1356</f>
        <v>Campusvej 55, 5230 Odense M</v>
      </c>
      <c r="H1356" t="str">
        <f>'Oversigt anlægsaktiv'!H1356</f>
        <v>V11-609a-0</v>
      </c>
      <c r="I1356" t="str">
        <f>'Oversigt anlægsaktiv'!I1356</f>
        <v>Matachana</v>
      </c>
      <c r="J1356" t="str">
        <f>'Oversigt anlægsaktiv'!J1356</f>
        <v>1008e-2i, serie s1000i</v>
      </c>
      <c r="K1356" t="str">
        <f>'Oversigt anlægsaktiv'!K1356</f>
        <v>E-34371</v>
      </c>
      <c r="L1356" s="312">
        <f>'Oversigt anlægsaktiv'!L1356</f>
        <v>45261</v>
      </c>
      <c r="M1356" s="56">
        <f>'Oversigt anlægsaktiv'!M1356</f>
        <v>835604.5</v>
      </c>
      <c r="N1356" s="56">
        <f>'Oversigt anlægsaktiv'!N1356</f>
        <v>640630.13</v>
      </c>
      <c r="O1356" s="322" t="str">
        <f t="shared" si="63"/>
        <v>55251</v>
      </c>
      <c r="P1356" s="322">
        <f t="shared" si="64"/>
        <v>0</v>
      </c>
      <c r="Q1356" s="337" t="str">
        <f t="shared" si="65"/>
        <v>10</v>
      </c>
    </row>
    <row r="1357" spans="1:17" x14ac:dyDescent="0.35">
      <c r="A1357" s="320" t="str">
        <f>'Oversigt anlægsaktiv'!A1357</f>
        <v>55252</v>
      </c>
      <c r="B1357" t="str">
        <f>'Oversigt anlægsaktiv'!B1357</f>
        <v>Autoklave, SPF</v>
      </c>
      <c r="C1357" t="str">
        <f>'Oversigt anlægsaktiv'!C1357</f>
        <v>-</v>
      </c>
      <c r="D1357" t="str">
        <f>'Oversigt anlægsaktiv'!D1357</f>
        <v>Jesper Stæhr</v>
      </c>
      <c r="E1357" t="str">
        <f>'Oversigt anlægsaktiv'!E1357</f>
        <v>10 ÅR</v>
      </c>
      <c r="F1357" t="str">
        <f>'Oversigt anlægsaktiv'!F1357</f>
        <v>19500 Biomedicinsk Laboratorium</v>
      </c>
      <c r="G1357" t="str">
        <f>'Oversigt anlægsaktiv'!G1357</f>
        <v>Campusvej 55, 5230 Odense M</v>
      </c>
      <c r="H1357" t="str">
        <f>'Oversigt anlægsaktiv'!H1357</f>
        <v>V14-609a-0</v>
      </c>
      <c r="I1357" t="str">
        <f>'Oversigt anlægsaktiv'!I1357</f>
        <v>Matachana</v>
      </c>
      <c r="J1357" t="str">
        <f>'Oversigt anlægsaktiv'!J1357</f>
        <v>2.1990-LV-2i, serie 2000i</v>
      </c>
      <c r="K1357" t="str">
        <f>'Oversigt anlægsaktiv'!K1357</f>
        <v>E-34373</v>
      </c>
      <c r="L1357" s="312">
        <f>'Oversigt anlægsaktiv'!L1357</f>
        <v>45261</v>
      </c>
      <c r="M1357" s="56">
        <f>'Oversigt anlægsaktiv'!M1357</f>
        <v>2433693</v>
      </c>
      <c r="N1357" s="56">
        <f>'Oversigt anlægsaktiv'!N1357</f>
        <v>1865831.22</v>
      </c>
      <c r="O1357" s="322" t="str">
        <f t="shared" si="63"/>
        <v>55252</v>
      </c>
      <c r="P1357" s="322">
        <f t="shared" si="64"/>
        <v>0</v>
      </c>
      <c r="Q1357" s="337" t="str">
        <f t="shared" si="65"/>
        <v>10</v>
      </c>
    </row>
    <row r="1358" spans="1:17" x14ac:dyDescent="0.35">
      <c r="A1358" s="320" t="str">
        <f>'Oversigt anlægsaktiv'!A1358</f>
        <v>55253</v>
      </c>
      <c r="B1358" t="str">
        <f>'Oversigt anlægsaktiv'!B1358</f>
        <v>Autoklave, vaskerum</v>
      </c>
      <c r="C1358" t="str">
        <f>'Oversigt anlægsaktiv'!C1358</f>
        <v>-</v>
      </c>
      <c r="D1358" t="str">
        <f>'Oversigt anlægsaktiv'!D1358</f>
        <v>Jesper Stæhr</v>
      </c>
      <c r="E1358" t="str">
        <f>'Oversigt anlægsaktiv'!E1358</f>
        <v>10 ÅR</v>
      </c>
      <c r="F1358" t="str">
        <f>'Oversigt anlægsaktiv'!F1358</f>
        <v>19500 Biomedicinsk Laboratorium</v>
      </c>
      <c r="G1358" t="str">
        <f>'Oversigt anlægsaktiv'!G1358</f>
        <v>Campusvej 55, 5230 Odense M</v>
      </c>
      <c r="H1358" t="str">
        <f>'Oversigt anlægsaktiv'!H1358</f>
        <v>V16-608a-0</v>
      </c>
      <c r="I1358" t="str">
        <f>'Oversigt anlægsaktiv'!I1358</f>
        <v>Matachana</v>
      </c>
      <c r="J1358" t="str">
        <f>'Oversigt anlægsaktiv'!J1358</f>
        <v>2.4960-LV-2i, serie 2000i</v>
      </c>
      <c r="K1358" t="str">
        <f>'Oversigt anlægsaktiv'!K1358</f>
        <v>E-34374</v>
      </c>
      <c r="L1358" s="312">
        <f>'Oversigt anlægsaktiv'!L1358</f>
        <v>45261</v>
      </c>
      <c r="M1358" s="56">
        <f>'Oversigt anlægsaktiv'!M1358</f>
        <v>3364489.71</v>
      </c>
      <c r="N1358" s="56">
        <f>'Oversigt anlægsaktiv'!N1358</f>
        <v>2579442.1800000002</v>
      </c>
      <c r="O1358" s="322" t="str">
        <f t="shared" si="63"/>
        <v>55253</v>
      </c>
      <c r="P1358" s="322">
        <f t="shared" si="64"/>
        <v>0</v>
      </c>
      <c r="Q1358" s="337" t="str">
        <f t="shared" si="65"/>
        <v>10</v>
      </c>
    </row>
    <row r="1359" spans="1:17" x14ac:dyDescent="0.35">
      <c r="A1359" s="320" t="str">
        <f>'Oversigt anlægsaktiv'!A1359</f>
        <v>55255</v>
      </c>
      <c r="B1359" t="str">
        <f>'Oversigt anlægsaktiv'!B1359</f>
        <v>HPLC analysemaskine</v>
      </c>
      <c r="C1359" t="str">
        <f>'Oversigt anlægsaktiv'!C1359</f>
        <v>3310036</v>
      </c>
      <c r="D1359" t="str">
        <f>'Oversigt anlægsaktiv'!D1359</f>
        <v>Lars Porskjær Christensen</v>
      </c>
      <c r="E1359" t="str">
        <f>'Oversigt anlægsaktiv'!E1359</f>
        <v>7 ÅR</v>
      </c>
      <c r="F1359" t="str">
        <f>'Oversigt anlægsaktiv'!F1359</f>
        <v>30503 Kemi og Farmaci</v>
      </c>
      <c r="G1359" t="str">
        <f>'Oversigt anlægsaktiv'!G1359</f>
        <v>Campusvej 55, 5230 Odense M</v>
      </c>
      <c r="H1359" t="str">
        <f>'Oversigt anlægsaktiv'!H1359</f>
        <v>ø14-605-0</v>
      </c>
      <c r="I1359" t="str">
        <f>'Oversigt anlægsaktiv'!I1359</f>
        <v>Agilent</v>
      </c>
      <c r="J1359" t="str">
        <f>'Oversigt anlægsaktiv'!J1359</f>
        <v>1260 Infinity II HPLC system</v>
      </c>
      <c r="K1359" t="str">
        <f>'Oversigt anlægsaktiv'!K1359</f>
        <v>DEAEV03401</v>
      </c>
      <c r="L1359" s="312">
        <f>'Oversigt anlægsaktiv'!L1359</f>
        <v>44938</v>
      </c>
      <c r="M1359" s="56">
        <f>'Oversigt anlægsaktiv'!M1359</f>
        <v>641276.27</v>
      </c>
      <c r="N1359" s="56">
        <f>'Oversigt anlægsaktiv'!N1359</f>
        <v>343540.89</v>
      </c>
      <c r="O1359" s="322" t="str">
        <f t="shared" si="63"/>
        <v>55255</v>
      </c>
      <c r="P1359" s="322">
        <f t="shared" si="64"/>
        <v>1</v>
      </c>
      <c r="Q1359" s="337" t="str">
        <f t="shared" si="65"/>
        <v>7</v>
      </c>
    </row>
    <row r="1360" spans="1:17" x14ac:dyDescent="0.35">
      <c r="A1360" s="320" t="str">
        <f>'Oversigt anlægsaktiv'!A1360</f>
        <v>55257</v>
      </c>
      <c r="B1360" t="str">
        <f>'Oversigt anlægsaktiv'!B1360</f>
        <v>Metal 3D Printer</v>
      </c>
      <c r="C1360" t="str">
        <f>'Oversigt anlægsaktiv'!C1360</f>
        <v>2474272</v>
      </c>
      <c r="D1360" t="str">
        <f>'Oversigt anlægsaktiv'!D1360</f>
        <v>Andrei-Alexandru Popa</v>
      </c>
      <c r="E1360" t="str">
        <f>'Oversigt anlægsaktiv'!E1360</f>
        <v>7 ÅR</v>
      </c>
      <c r="F1360" t="str">
        <f>'Oversigt anlægsaktiv'!F1360</f>
        <v>45002 SDU Mechatronics (CIM)</v>
      </c>
      <c r="G1360" t="str">
        <f>'Oversigt anlægsaktiv'!G1360</f>
        <v>Alsion 2, 6400 Sønderborg</v>
      </c>
      <c r="H1360" t="str">
        <f>'Oversigt anlægsaktiv'!H1360</f>
        <v>CIE 1 02</v>
      </c>
      <c r="I1360" t="str">
        <f>'Oversigt anlægsaktiv'!I1360</f>
        <v>Xact Metal</v>
      </c>
      <c r="J1360" t="str">
        <f>'Oversigt anlægsaktiv'!J1360</f>
        <v>XM200G</v>
      </c>
      <c r="K1360" t="str">
        <f>'Oversigt anlægsaktiv'!K1360</f>
        <v>73</v>
      </c>
      <c r="L1360" s="312">
        <f>'Oversigt anlægsaktiv'!L1360</f>
        <v>44924</v>
      </c>
      <c r="M1360" s="56">
        <f>'Oversigt anlægsaktiv'!M1360</f>
        <v>1199450</v>
      </c>
      <c r="N1360" s="56">
        <f>'Oversigt anlægsaktiv'!N1360</f>
        <v>628283.31999999995</v>
      </c>
      <c r="O1360" s="322" t="str">
        <f t="shared" si="63"/>
        <v>55257</v>
      </c>
      <c r="P1360" s="322">
        <f t="shared" si="64"/>
        <v>1</v>
      </c>
      <c r="Q1360" s="337" t="str">
        <f t="shared" si="65"/>
        <v>7</v>
      </c>
    </row>
    <row r="1361" spans="1:17" x14ac:dyDescent="0.35">
      <c r="A1361" s="320" t="str">
        <f>'Oversigt anlægsaktiv'!A1361</f>
        <v>55258</v>
      </c>
      <c r="B1361" t="str">
        <f>'Oversigt anlægsaktiv'!B1361</f>
        <v>Udstyr til måling af kropskomposition</v>
      </c>
      <c r="C1361" t="str">
        <f>'Oversigt anlægsaktiv'!C1361</f>
        <v>3110071</v>
      </c>
      <c r="D1361" t="str">
        <f>'Oversigt anlægsaktiv'!D1361</f>
        <v>Peter Krustrup</v>
      </c>
      <c r="E1361" t="str">
        <f>'Oversigt anlægsaktiv'!E1361</f>
        <v>7 ÅR</v>
      </c>
      <c r="F1361" t="str">
        <f>'Oversigt anlægsaktiv'!F1361</f>
        <v>15400 Institut for Idræt og Biomekanik</v>
      </c>
      <c r="G1361" t="str">
        <f>'Oversigt anlægsaktiv'!G1361</f>
        <v>Campusvej 55, 5230 Odense M</v>
      </c>
      <c r="H1361" t="str">
        <f>'Oversigt anlægsaktiv'!H1361</f>
        <v>Ø11-201-1</v>
      </c>
      <c r="I1361" t="str">
        <f>'Oversigt anlægsaktiv'!I1361</f>
        <v>Cosmed</v>
      </c>
      <c r="J1361" t="str">
        <f>'Oversigt anlægsaktiv'!J1361</f>
        <v>BOD POD GS-X</v>
      </c>
      <c r="K1361" t="str">
        <f>'Oversigt anlægsaktiv'!K1361</f>
        <v>2022X033, 2022X034, 1139, 1141</v>
      </c>
      <c r="L1361" s="312">
        <f>'Oversigt anlægsaktiv'!L1361</f>
        <v>44905</v>
      </c>
      <c r="M1361" s="56">
        <f>'Oversigt anlægsaktiv'!M1361</f>
        <v>452354.37</v>
      </c>
      <c r="N1361" s="56">
        <f>'Oversigt anlægsaktiv'!N1361</f>
        <v>236947.54</v>
      </c>
      <c r="O1361" s="322" t="str">
        <f t="shared" si="63"/>
        <v>55258</v>
      </c>
      <c r="P1361" s="322">
        <f t="shared" si="64"/>
        <v>1</v>
      </c>
      <c r="Q1361" s="337" t="str">
        <f t="shared" si="65"/>
        <v>7</v>
      </c>
    </row>
    <row r="1362" spans="1:17" x14ac:dyDescent="0.35">
      <c r="A1362" s="320" t="str">
        <f>'Oversigt anlægsaktiv'!A1362</f>
        <v>55259</v>
      </c>
      <c r="B1362" t="str">
        <f>'Oversigt anlægsaktiv'!B1362</f>
        <v>Adjustable pump laser</v>
      </c>
      <c r="C1362" t="str">
        <f>'Oversigt anlægsaktiv'!C1362</f>
        <v>3474322</v>
      </c>
      <c r="D1362" t="str">
        <f>'Oversigt anlægsaktiv'!D1362</f>
        <v>Chao Meng</v>
      </c>
      <c r="E1362" t="str">
        <f>'Oversigt anlægsaktiv'!E1362</f>
        <v>5 ÅR</v>
      </c>
      <c r="F1362" t="str">
        <f>'Oversigt anlægsaktiv'!F1362</f>
        <v>44004 SDU Nano Optics</v>
      </c>
      <c r="G1362" t="str">
        <f>'Oversigt anlægsaktiv'!G1362</f>
        <v>Campusvej 55, 5230 Odense M</v>
      </c>
      <c r="H1362" t="str">
        <f>'Oversigt anlægsaktiv'!H1362</f>
        <v>Ø26-512-1</v>
      </c>
      <c r="I1362" t="str">
        <f>'Oversigt anlægsaktiv'!I1362</f>
        <v>Thorlabs</v>
      </c>
      <c r="J1362" t="str">
        <f>'Oversigt anlægsaktiv'!J1362</f>
        <v>SPDC810</v>
      </c>
      <c r="K1362" t="str">
        <f>'Oversigt anlægsaktiv'!K1362</f>
        <v>TP02857421</v>
      </c>
      <c r="L1362" s="312">
        <f>'Oversigt anlægsaktiv'!L1362</f>
        <v>44713</v>
      </c>
      <c r="M1362" s="56">
        <f>'Oversigt anlægsaktiv'!M1362</f>
        <v>160265.60000000001</v>
      </c>
      <c r="N1362" s="56">
        <f>'Oversigt anlægsaktiv'!N1362</f>
        <v>37395.320000000007</v>
      </c>
      <c r="O1362" s="322" t="str">
        <f t="shared" si="63"/>
        <v>55259</v>
      </c>
      <c r="P1362" s="322">
        <f t="shared" si="64"/>
        <v>1</v>
      </c>
      <c r="Q1362" s="337" t="str">
        <f t="shared" si="65"/>
        <v>5</v>
      </c>
    </row>
    <row r="1363" spans="1:17" x14ac:dyDescent="0.35">
      <c r="A1363" s="320" t="str">
        <f>'Oversigt anlægsaktiv'!A1363</f>
        <v>55260</v>
      </c>
      <c r="B1363" t="str">
        <f>'Oversigt anlægsaktiv'!B1363</f>
        <v>Reoler til knogler i.f.m. flytning til P.L. Brandts Alle 2</v>
      </c>
      <c r="C1363" t="str">
        <f>'Oversigt anlægsaktiv'!C1363</f>
        <v>-</v>
      </c>
      <c r="D1363" t="str">
        <f>'Oversigt anlægsaktiv'!D1363</f>
        <v>Thomas Kromann Jacobsen</v>
      </c>
      <c r="E1363" t="str">
        <f>'Oversigt anlægsaktiv'!E1363</f>
        <v>10 ÅR</v>
      </c>
      <c r="F1363" t="str">
        <f>'Oversigt anlægsaktiv'!F1363</f>
        <v>90400 Teknisk Service</v>
      </c>
      <c r="G1363" t="str">
        <f>'Oversigt anlægsaktiv'!G1363</f>
        <v>Campusvej 55, 5230 Odense M</v>
      </c>
      <c r="H1363" t="str">
        <f>'Oversigt anlægsaktiv'!H1363</f>
        <v>P L Brandts Alle 2</v>
      </c>
      <c r="I1363" t="str">
        <f>'Oversigt anlægsaktiv'!I1363</f>
        <v>Bryunzell</v>
      </c>
      <c r="J1363" t="str">
        <f>'Oversigt anlægsaktiv'!J1363</f>
        <v>-</v>
      </c>
      <c r="K1363" t="str">
        <f>'Oversigt anlægsaktiv'!K1363</f>
        <v>-</v>
      </c>
      <c r="L1363" s="312">
        <f>'Oversigt anlægsaktiv'!L1363</f>
        <v>44896</v>
      </c>
      <c r="M1363" s="56">
        <f>'Oversigt anlægsaktiv'!M1363</f>
        <v>993500</v>
      </c>
      <c r="N1363" s="56">
        <f>'Oversigt anlægsaktiv'!N1363</f>
        <v>662333.32000000007</v>
      </c>
      <c r="O1363" s="322" t="str">
        <f t="shared" si="63"/>
        <v>55260</v>
      </c>
      <c r="P1363" s="322">
        <f t="shared" si="64"/>
        <v>0</v>
      </c>
      <c r="Q1363" s="337" t="str">
        <f t="shared" si="65"/>
        <v>10</v>
      </c>
    </row>
    <row r="1364" spans="1:17" x14ac:dyDescent="0.35">
      <c r="A1364" s="320" t="str">
        <f>'Oversigt anlægsaktiv'!A1364</f>
        <v>55262</v>
      </c>
      <c r="B1364" t="str">
        <f>'Oversigt anlægsaktiv'!B1364</f>
        <v>Robotarm og controller</v>
      </c>
      <c r="C1364" t="str">
        <f>'Oversigt anlægsaktiv'!C1364</f>
        <v>-</v>
      </c>
      <c r="D1364" t="str">
        <f>'Oversigt anlægsaktiv'!D1364</f>
        <v>Karina T. Therkildsen</v>
      </c>
      <c r="E1364" t="str">
        <f>'Oversigt anlægsaktiv'!E1364</f>
        <v>5 ÅR</v>
      </c>
      <c r="F1364" t="str">
        <f>'Oversigt anlægsaktiv'!F1364</f>
        <v>41003 SDU Robotics</v>
      </c>
      <c r="G1364" t="str">
        <f>'Oversigt anlægsaktiv'!G1364</f>
        <v>Campusvej 55, 5230 Odense M</v>
      </c>
      <c r="H1364" t="str">
        <f>'Oversigt anlægsaktiv'!H1364</f>
        <v>Ø26-606-1</v>
      </c>
      <c r="I1364" t="str">
        <f>'Oversigt anlægsaktiv'!I1364</f>
        <v>Universal Robots</v>
      </c>
      <c r="J1364" t="str">
        <f>'Oversigt anlægsaktiv'!J1364</f>
        <v>UR5e</v>
      </c>
      <c r="K1364" t="str">
        <f>'Oversigt anlægsaktiv'!K1364</f>
        <v>20225502173</v>
      </c>
      <c r="L1364" s="312">
        <f>'Oversigt anlægsaktiv'!L1364</f>
        <v>44917</v>
      </c>
      <c r="M1364" s="56">
        <f>'Oversigt anlægsaktiv'!M1364</f>
        <v>148200</v>
      </c>
      <c r="N1364" s="56">
        <f>'Oversigt anlægsaktiv'!N1364</f>
        <v>49400</v>
      </c>
      <c r="O1364" s="322" t="str">
        <f t="shared" si="63"/>
        <v>55262</v>
      </c>
      <c r="P1364" s="322">
        <f t="shared" si="64"/>
        <v>0</v>
      </c>
      <c r="Q1364" s="337" t="str">
        <f t="shared" si="65"/>
        <v>5</v>
      </c>
    </row>
    <row r="1365" spans="1:17" x14ac:dyDescent="0.35">
      <c r="A1365" s="320" t="str">
        <f>'Oversigt anlægsaktiv'!A1365</f>
        <v>55263</v>
      </c>
      <c r="B1365" t="str">
        <f>'Oversigt anlægsaktiv'!B1365</f>
        <v>Robotarm og controller</v>
      </c>
      <c r="C1365" t="str">
        <f>'Oversigt anlægsaktiv'!C1365</f>
        <v>3474403 og 2410037</v>
      </c>
      <c r="D1365" t="str">
        <f>'Oversigt anlægsaktiv'!D1365</f>
        <v>Cao Danh Do</v>
      </c>
      <c r="E1365" t="str">
        <f>'Oversigt anlægsaktiv'!E1365</f>
        <v>5 ÅR</v>
      </c>
      <c r="F1365" t="str">
        <f>'Oversigt anlægsaktiv'!F1365</f>
        <v>41004 SDU Biorobotics</v>
      </c>
      <c r="G1365" t="str">
        <f>'Oversigt anlægsaktiv'!G1365</f>
        <v>Campusvej 55, 5230 Odense M</v>
      </c>
      <c r="H1365" t="str">
        <f>'Oversigt anlægsaktiv'!H1365</f>
        <v>Ø40-508a-0</v>
      </c>
      <c r="I1365" t="str">
        <f>'Oversigt anlægsaktiv'!I1365</f>
        <v>Universal Robots</v>
      </c>
      <c r="J1365" t="str">
        <f>'Oversigt anlægsaktiv'!J1365</f>
        <v>UR5e</v>
      </c>
      <c r="K1365" t="str">
        <f>'Oversigt anlægsaktiv'!K1365</f>
        <v>20225502212</v>
      </c>
      <c r="L1365" s="312">
        <f>'Oversigt anlægsaktiv'!L1365</f>
        <v>44917</v>
      </c>
      <c r="M1365" s="56">
        <f>'Oversigt anlægsaktiv'!M1365</f>
        <v>149300</v>
      </c>
      <c r="N1365" s="56">
        <f>'Oversigt anlægsaktiv'!N1365</f>
        <v>49766.679999999993</v>
      </c>
      <c r="O1365" s="322" t="str">
        <f t="shared" si="63"/>
        <v>55263</v>
      </c>
      <c r="P1365" s="322">
        <f t="shared" si="64"/>
        <v>1</v>
      </c>
      <c r="Q1365" s="337" t="str">
        <f t="shared" si="65"/>
        <v>5</v>
      </c>
    </row>
    <row r="1366" spans="1:17" x14ac:dyDescent="0.35">
      <c r="A1366" s="320" t="str">
        <f>'Oversigt anlægsaktiv'!A1366</f>
        <v>55264</v>
      </c>
      <c r="B1366" t="str">
        <f>'Oversigt anlægsaktiv'!B1366</f>
        <v>Robot</v>
      </c>
      <c r="C1366" t="str">
        <f>'Oversigt anlægsaktiv'!C1366</f>
        <v>2474272</v>
      </c>
      <c r="D1366" t="str">
        <f>'Oversigt anlægsaktiv'!D1366</f>
        <v>Andrei-Alexandru Popa</v>
      </c>
      <c r="E1366" t="str">
        <f>'Oversigt anlægsaktiv'!E1366</f>
        <v>10 ÅR</v>
      </c>
      <c r="F1366" t="str">
        <f>'Oversigt anlægsaktiv'!F1366</f>
        <v>45002 SDU Mechatronics (CIM)</v>
      </c>
      <c r="G1366" t="str">
        <f>'Oversigt anlægsaktiv'!G1366</f>
        <v>Alsion 2, 6400 Sønderborg</v>
      </c>
      <c r="H1366" t="str">
        <f>'Oversigt anlægsaktiv'!H1366</f>
        <v>CIE 2 07 Actuator lab</v>
      </c>
      <c r="I1366" t="str">
        <f>'Oversigt anlægsaktiv'!I1366</f>
        <v>Universial Robots</v>
      </c>
      <c r="J1366" t="str">
        <f>'Oversigt anlægsaktiv'!J1366</f>
        <v>UR10E</v>
      </c>
      <c r="K1366" t="str">
        <f>'Oversigt anlægsaktiv'!K1366</f>
        <v>20225203225</v>
      </c>
      <c r="L1366" s="312">
        <f>'Oversigt anlægsaktiv'!L1366</f>
        <v>44896</v>
      </c>
      <c r="M1366" s="56">
        <f>'Oversigt anlægsaktiv'!M1366</f>
        <v>230000</v>
      </c>
      <c r="N1366" s="56">
        <f>'Oversigt anlægsaktiv'!N1366</f>
        <v>153333.32</v>
      </c>
      <c r="O1366" s="322" t="str">
        <f t="shared" si="63"/>
        <v>55264</v>
      </c>
      <c r="P1366" s="322">
        <f t="shared" si="64"/>
        <v>1</v>
      </c>
      <c r="Q1366" s="337" t="str">
        <f t="shared" si="65"/>
        <v>10</v>
      </c>
    </row>
    <row r="1367" spans="1:17" x14ac:dyDescent="0.35">
      <c r="A1367" s="320" t="str">
        <f>'Oversigt anlægsaktiv'!A1367</f>
        <v>55265</v>
      </c>
      <c r="B1367" t="str">
        <f>'Oversigt anlægsaktiv'!B1367</f>
        <v>Backup servere 2022</v>
      </c>
      <c r="C1367" t="str">
        <f>'Oversigt anlægsaktiv'!C1367</f>
        <v>-</v>
      </c>
      <c r="D1367" t="str">
        <f>'Oversigt anlægsaktiv'!D1367</f>
        <v>Torben Kruchov Madsen</v>
      </c>
      <c r="E1367" t="str">
        <f>'Oversigt anlægsaktiv'!E1367</f>
        <v>5 ÅR</v>
      </c>
      <c r="F1367" t="str">
        <f>'Oversigt anlægsaktiv'!F1367</f>
        <v>93003 Operations</v>
      </c>
      <c r="G1367" t="str">
        <f>'Oversigt anlægsaktiv'!G1367</f>
        <v>Campusvej 55, 5230 Odense M</v>
      </c>
      <c r="H1367" t="str">
        <f>'Oversigt anlægsaktiv'!H1367</f>
        <v>Backuprum Syd</v>
      </c>
      <c r="I1367" t="str">
        <f>'Oversigt anlægsaktiv'!I1367</f>
        <v>HP og Infortrend</v>
      </c>
      <c r="J1367" t="str">
        <f>'Oversigt anlægsaktiv'!J1367</f>
        <v>DL325 og J360</v>
      </c>
      <c r="K1367" t="str">
        <f>'Oversigt anlægsaktiv'!K1367</f>
        <v>-</v>
      </c>
      <c r="L1367" s="312">
        <f>'Oversigt anlægsaktiv'!L1367</f>
        <v>44986</v>
      </c>
      <c r="M1367" s="56">
        <f>'Oversigt anlægsaktiv'!M1367</f>
        <v>451652</v>
      </c>
      <c r="N1367" s="56">
        <f>'Oversigt anlægsaktiv'!N1367</f>
        <v>173133.31</v>
      </c>
      <c r="O1367" s="322" t="str">
        <f t="shared" si="63"/>
        <v>55265</v>
      </c>
      <c r="P1367" s="322">
        <f t="shared" si="64"/>
        <v>0</v>
      </c>
      <c r="Q1367" s="337" t="str">
        <f t="shared" si="65"/>
        <v>5</v>
      </c>
    </row>
    <row r="1368" spans="1:17" x14ac:dyDescent="0.35">
      <c r="A1368" s="320" t="str">
        <f>'Oversigt anlægsaktiv'!A1368</f>
        <v>55266</v>
      </c>
      <c r="B1368" t="str">
        <f>'Oversigt anlægsaktiv'!B1368</f>
        <v>Data servere 2022</v>
      </c>
      <c r="C1368" t="str">
        <f>'Oversigt anlægsaktiv'!C1368</f>
        <v>-</v>
      </c>
      <c r="D1368" t="str">
        <f>'Oversigt anlægsaktiv'!D1368</f>
        <v>Torben Kruchov Madsen</v>
      </c>
      <c r="E1368" t="str">
        <f>'Oversigt anlægsaktiv'!E1368</f>
        <v>5 ÅR</v>
      </c>
      <c r="F1368" t="str">
        <f>'Oversigt anlægsaktiv'!F1368</f>
        <v>93003 Operations</v>
      </c>
      <c r="G1368" t="str">
        <f>'Oversigt anlægsaktiv'!G1368</f>
        <v>Campusvej 55, 5230 Odense M</v>
      </c>
      <c r="H1368" t="str">
        <f>'Oversigt anlægsaktiv'!H1368</f>
        <v>Backrum Syd</v>
      </c>
      <c r="I1368" t="str">
        <f>'Oversigt anlægsaktiv'!I1368</f>
        <v>HP og Fujitsu</v>
      </c>
      <c r="J1368" t="str">
        <f>'Oversigt anlægsaktiv'!J1368</f>
        <v>J360 Fujitsu</v>
      </c>
      <c r="K1368" t="str">
        <f>'Oversigt anlægsaktiv'!K1368</f>
        <v>-</v>
      </c>
      <c r="L1368" s="312">
        <f>'Oversigt anlægsaktiv'!L1368</f>
        <v>44986</v>
      </c>
      <c r="M1368" s="56">
        <f>'Oversigt anlægsaktiv'!M1368</f>
        <v>349251</v>
      </c>
      <c r="N1368" s="56">
        <f>'Oversigt anlægsaktiv'!N1368</f>
        <v>133879.54999999999</v>
      </c>
      <c r="O1368" s="322" t="str">
        <f t="shared" si="63"/>
        <v>55266</v>
      </c>
      <c r="P1368" s="322">
        <f t="shared" si="64"/>
        <v>0</v>
      </c>
      <c r="Q1368" s="337" t="str">
        <f t="shared" si="65"/>
        <v>5</v>
      </c>
    </row>
    <row r="1369" spans="1:17" x14ac:dyDescent="0.35">
      <c r="A1369" s="320" t="str">
        <f>'Oversigt anlægsaktiv'!A1369</f>
        <v>55267</v>
      </c>
      <c r="B1369" t="str">
        <f>'Oversigt anlægsaktiv'!B1369</f>
        <v>Fiberudbygning og forbedring på Campus Alsion</v>
      </c>
      <c r="C1369" t="str">
        <f>'Oversigt anlægsaktiv'!C1369</f>
        <v>-</v>
      </c>
      <c r="D1369" t="str">
        <f>'Oversigt anlægsaktiv'!D1369</f>
        <v>Lars Nielsen</v>
      </c>
      <c r="E1369" t="str">
        <f>'Oversigt anlægsaktiv'!E1369</f>
        <v>15 ÅR</v>
      </c>
      <c r="F1369" t="str">
        <f>'Oversigt anlægsaktiv'!F1369</f>
        <v>93003 Operations</v>
      </c>
      <c r="G1369" t="str">
        <f>'Oversigt anlægsaktiv'!G1369</f>
        <v>Alsion 2, 6400 Sønderborg</v>
      </c>
      <c r="H1369" t="str">
        <f>'Oversigt anlægsaktiv'!H1369</f>
        <v>Campus Alsion</v>
      </c>
      <c r="I1369" t="str">
        <f>'Oversigt anlægsaktiv'!I1369</f>
        <v>-</v>
      </c>
      <c r="J1369" t="str">
        <f>'Oversigt anlægsaktiv'!J1369</f>
        <v>-</v>
      </c>
      <c r="K1369" t="str">
        <f>'Oversigt anlægsaktiv'!K1369</f>
        <v>-</v>
      </c>
      <c r="L1369" s="312">
        <f>'Oversigt anlægsaktiv'!L1369</f>
        <v>45148</v>
      </c>
      <c r="M1369" s="56">
        <f>'Oversigt anlægsaktiv'!M1369</f>
        <v>414521.95</v>
      </c>
      <c r="N1369" s="56">
        <f>'Oversigt anlægsaktiv'!N1369</f>
        <v>340829.18</v>
      </c>
      <c r="O1369" s="322" t="str">
        <f t="shared" si="63"/>
        <v>55267</v>
      </c>
      <c r="P1369" s="322">
        <f t="shared" si="64"/>
        <v>0</v>
      </c>
      <c r="Q1369" s="337" t="str">
        <f t="shared" si="65"/>
        <v>15</v>
      </c>
    </row>
    <row r="1370" spans="1:17" x14ac:dyDescent="0.35">
      <c r="A1370" s="320" t="str">
        <f>'Oversigt anlægsaktiv'!A1370</f>
        <v>55268</v>
      </c>
      <c r="B1370" t="str">
        <f>'Oversigt anlægsaktiv'!B1370</f>
        <v>Opgradering af Vmware inkl storage</v>
      </c>
      <c r="C1370" t="str">
        <f>'Oversigt anlægsaktiv'!C1370</f>
        <v>-</v>
      </c>
      <c r="D1370" t="str">
        <f>'Oversigt anlægsaktiv'!D1370</f>
        <v>Thomas Volke Nielsen</v>
      </c>
      <c r="E1370" t="str">
        <f>'Oversigt anlægsaktiv'!E1370</f>
        <v>5 ÅR</v>
      </c>
      <c r="F1370" t="str">
        <f>'Oversigt anlægsaktiv'!F1370</f>
        <v>93003 Operations</v>
      </c>
      <c r="G1370" t="str">
        <f>'Oversigt anlægsaktiv'!G1370</f>
        <v>Campusvej 55, 5230 Odense M</v>
      </c>
      <c r="H1370" t="str">
        <f>'Oversigt anlægsaktiv'!H1370</f>
        <v>Serverrum Syd</v>
      </c>
      <c r="I1370" t="str">
        <f>'Oversigt anlægsaktiv'!I1370</f>
        <v>HP og Infortrend</v>
      </c>
      <c r="J1370" t="str">
        <f>'Oversigt anlægsaktiv'!J1370</f>
        <v>DL385, DS4024</v>
      </c>
      <c r="K1370" t="str">
        <f>'Oversigt anlægsaktiv'!K1370</f>
        <v>-</v>
      </c>
      <c r="L1370" s="312">
        <f>'Oversigt anlægsaktiv'!L1370</f>
        <v>45108</v>
      </c>
      <c r="M1370" s="56">
        <f>'Oversigt anlægsaktiv'!M1370</f>
        <v>1101614</v>
      </c>
      <c r="N1370" s="56">
        <f>'Oversigt anlægsaktiv'!N1370</f>
        <v>495726.31999999989</v>
      </c>
      <c r="O1370" s="322" t="str">
        <f t="shared" si="63"/>
        <v>55268</v>
      </c>
      <c r="P1370" s="322">
        <f t="shared" si="64"/>
        <v>0</v>
      </c>
      <c r="Q1370" s="337" t="str">
        <f t="shared" si="65"/>
        <v>5</v>
      </c>
    </row>
    <row r="1371" spans="1:17" x14ac:dyDescent="0.35">
      <c r="A1371" s="320" t="str">
        <f>'Oversigt anlægsaktiv'!A1371</f>
        <v>55269</v>
      </c>
      <c r="B1371" t="str">
        <f>'Oversigt anlægsaktiv'!B1371</f>
        <v>Vindvæg (lodret vindtunnel)</v>
      </c>
      <c r="C1371" t="str">
        <f>'Oversigt anlægsaktiv'!C1371</f>
        <v>-</v>
      </c>
      <c r="D1371" t="str">
        <f>'Oversigt anlægsaktiv'!D1371</f>
        <v>Jussi Hermansen</v>
      </c>
      <c r="E1371" t="str">
        <f>'Oversigt anlægsaktiv'!E1371</f>
        <v>5 ÅR</v>
      </c>
      <c r="F1371" t="str">
        <f>'Oversigt anlægsaktiv'!F1371</f>
        <v>41002 SDU Dronecenter</v>
      </c>
      <c r="G1371" t="str">
        <f>'Oversigt anlægsaktiv'!G1371</f>
        <v>Beldringevej 252, 5270 Odense N</v>
      </c>
      <c r="H1371" t="str">
        <f>'Oversigt anlægsaktiv'!H1371</f>
        <v>B1-13-00</v>
      </c>
      <c r="I1371" t="str">
        <f>'Oversigt anlægsaktiv'!I1371</f>
        <v>Windshape SA</v>
      </c>
      <c r="J1371" t="str">
        <f>'Oversigt anlægsaktiv'!J1371</f>
        <v>Windshaper 6x3-0816-EU-NT-F-NC</v>
      </c>
      <c r="K1371" t="str">
        <f>'Oversigt anlægsaktiv'!K1371</f>
        <v>6</v>
      </c>
      <c r="L1371" s="312">
        <f>'Oversigt anlægsaktiv'!L1371</f>
        <v>45035</v>
      </c>
      <c r="M1371" s="56">
        <f>'Oversigt anlægsaktiv'!M1371</f>
        <v>703921.62</v>
      </c>
      <c r="N1371" s="56">
        <f>'Oversigt anlægsaktiv'!N1371</f>
        <v>281568.62</v>
      </c>
      <c r="O1371" s="322" t="str">
        <f t="shared" si="63"/>
        <v>55269</v>
      </c>
      <c r="P1371" s="322">
        <f t="shared" si="64"/>
        <v>0</v>
      </c>
      <c r="Q1371" s="337" t="str">
        <f t="shared" si="65"/>
        <v>5</v>
      </c>
    </row>
    <row r="1372" spans="1:17" x14ac:dyDescent="0.35">
      <c r="A1372" s="320" t="str">
        <f>'Oversigt anlægsaktiv'!A1372</f>
        <v>55270</v>
      </c>
      <c r="B1372" t="str">
        <f>'Oversigt anlægsaktiv'!B1372</f>
        <v>Køb af granulator til plast</v>
      </c>
      <c r="C1372" t="str">
        <f>'Oversigt anlægsaktiv'!C1372</f>
        <v>-</v>
      </c>
      <c r="D1372" t="str">
        <f>'Oversigt anlægsaktiv'!D1372</f>
        <v>Jesper Egesborg</v>
      </c>
      <c r="E1372" t="str">
        <f>'Oversigt anlægsaktiv'!E1372</f>
        <v>10 ÅR</v>
      </c>
      <c r="F1372" t="str">
        <f>'Oversigt anlægsaktiv'!F1372</f>
        <v>90402 Service og logistik</v>
      </c>
      <c r="G1372" t="str">
        <f>'Oversigt anlægsaktiv'!G1372</f>
        <v>Campusvej 55, 5230 Odense M</v>
      </c>
      <c r="H1372" t="str">
        <f>'Oversigt anlægsaktiv'!H1372</f>
        <v>Posten -Logistic</v>
      </c>
      <c r="I1372" t="str">
        <f>'Oversigt anlægsaktiv'!I1372</f>
        <v>Wanner Technic - Normann &amp; Kock</v>
      </c>
      <c r="J1372" t="str">
        <f>'Oversigt anlægsaktiv'!J1372</f>
        <v>D25.50S</v>
      </c>
      <c r="K1372" t="str">
        <f>'Oversigt anlægsaktiv'!K1372</f>
        <v>PO 220300065</v>
      </c>
      <c r="L1372" s="312">
        <f>'Oversigt anlægsaktiv'!L1372</f>
        <v>45017</v>
      </c>
      <c r="M1372" s="56">
        <f>'Oversigt anlægsaktiv'!M1372</f>
        <v>161350</v>
      </c>
      <c r="N1372" s="56">
        <f>'Oversigt anlægsaktiv'!N1372</f>
        <v>112945.02</v>
      </c>
      <c r="O1372" s="322" t="str">
        <f t="shared" si="63"/>
        <v>55270</v>
      </c>
      <c r="P1372" s="322">
        <f t="shared" si="64"/>
        <v>0</v>
      </c>
      <c r="Q1372" s="337" t="str">
        <f t="shared" si="65"/>
        <v>10</v>
      </c>
    </row>
    <row r="1373" spans="1:17" x14ac:dyDescent="0.35">
      <c r="A1373" s="320" t="str">
        <f>'Oversigt anlægsaktiv'!A1373</f>
        <v>55271</v>
      </c>
      <c r="B1373" t="str">
        <f>'Oversigt anlægsaktiv'!B1373</f>
        <v>UV spektraphotometer med fire fiber prober</v>
      </c>
      <c r="C1373" t="str">
        <f>'Oversigt anlægsaktiv'!C1373</f>
        <v>3310071</v>
      </c>
      <c r="D1373" t="str">
        <f>'Oversigt anlægsaktiv'!D1373</f>
        <v>Tina Christiansen</v>
      </c>
      <c r="E1373" t="str">
        <f>'Oversigt anlægsaktiv'!E1373</f>
        <v>7 ÅR</v>
      </c>
      <c r="F1373" t="str">
        <f>'Oversigt anlægsaktiv'!F1373</f>
        <v>30500 Institut for Fysik, Kemi og Farmaci</v>
      </c>
      <c r="G1373" t="str">
        <f>'Oversigt anlægsaktiv'!G1373</f>
        <v>Campusvej 55, 5230 Odense M</v>
      </c>
      <c r="H1373" t="str">
        <f>'Oversigt anlægsaktiv'!H1373</f>
        <v>lab 7, Ø11-505-0</v>
      </c>
      <c r="I1373" t="str">
        <f>'Oversigt anlægsaktiv'!I1373</f>
        <v>Pion Inc</v>
      </c>
      <c r="J1373" t="str">
        <f>'Oversigt anlægsaktiv'!J1373</f>
        <v>Pion Inc</v>
      </c>
      <c r="K1373" t="str">
        <f>'Oversigt anlægsaktiv'!K1373</f>
        <v>2088</v>
      </c>
      <c r="L1373" s="312">
        <f>'Oversigt anlægsaktiv'!L1373</f>
        <v>44993</v>
      </c>
      <c r="M1373" s="56">
        <f>'Oversigt anlægsaktiv'!M1373</f>
        <v>758082.86</v>
      </c>
      <c r="N1373" s="56">
        <f>'Oversigt anlægsaktiv'!N1373</f>
        <v>424165.4</v>
      </c>
      <c r="O1373" s="322" t="str">
        <f t="shared" si="63"/>
        <v>55271</v>
      </c>
      <c r="P1373" s="322">
        <f t="shared" si="64"/>
        <v>1</v>
      </c>
      <c r="Q1373" s="337" t="str">
        <f t="shared" si="65"/>
        <v>7</v>
      </c>
    </row>
    <row r="1374" spans="1:17" x14ac:dyDescent="0.35">
      <c r="A1374" s="320" t="str">
        <f>'Oversigt anlægsaktiv'!A1374</f>
        <v>55273</v>
      </c>
      <c r="B1374" t="str">
        <f>'Oversigt anlægsaktiv'!B1374</f>
        <v>AFM</v>
      </c>
      <c r="C1374" t="str">
        <f>'Oversigt anlægsaktiv'!C1374</f>
        <v>3410064</v>
      </c>
      <c r="D1374" t="str">
        <f>'Oversigt anlægsaktiv'!D1374</f>
        <v>Jakob Kjelstrup-Hansen</v>
      </c>
      <c r="E1374" t="str">
        <f>'Oversigt anlægsaktiv'!E1374</f>
        <v>10 ÅR</v>
      </c>
      <c r="F1374" t="str">
        <f>'Oversigt anlægsaktiv'!F1374</f>
        <v>44002 SDU NanoSyd</v>
      </c>
      <c r="G1374" t="str">
        <f>'Oversigt anlægsaktiv'!G1374</f>
        <v>Alsion 2, 6400 Sønderborg</v>
      </c>
      <c r="H1374" t="str">
        <f>'Oversigt anlægsaktiv'!H1374</f>
        <v>C4 34 - Jakobs kontor</v>
      </c>
      <c r="I1374" t="str">
        <f>'Oversigt anlægsaktiv'!I1374</f>
        <v>Nanosurf</v>
      </c>
      <c r="J1374" t="str">
        <f>'Oversigt anlægsaktiv'!J1374</f>
        <v>NaioAFM </v>
      </c>
      <c r="K1374" t="str">
        <f>'Oversigt anlægsaktiv'!K1374</f>
        <v>60-23-345</v>
      </c>
      <c r="L1374" s="312">
        <f>'Oversigt anlægsaktiv'!L1374</f>
        <v>45017</v>
      </c>
      <c r="M1374" s="56">
        <f>'Oversigt anlægsaktiv'!M1374</f>
        <v>177280.7</v>
      </c>
      <c r="N1374" s="56">
        <f>'Oversigt anlægsaktiv'!N1374</f>
        <v>124096.49</v>
      </c>
      <c r="O1374" s="322" t="str">
        <f t="shared" si="63"/>
        <v>55273</v>
      </c>
      <c r="P1374" s="322">
        <f t="shared" si="64"/>
        <v>1</v>
      </c>
      <c r="Q1374" s="337" t="str">
        <f t="shared" si="65"/>
        <v>10</v>
      </c>
    </row>
    <row r="1375" spans="1:17" x14ac:dyDescent="0.35">
      <c r="A1375" s="320" t="str">
        <f>'Oversigt anlægsaktiv'!A1375</f>
        <v>55274</v>
      </c>
      <c r="B1375" t="str">
        <f>'Oversigt anlægsaktiv'!B1375</f>
        <v>Mikrobølge reaktor med autosampler</v>
      </c>
      <c r="C1375" t="str">
        <f>'Oversigt anlægsaktiv'!C1375</f>
        <v>3310072</v>
      </c>
      <c r="D1375" t="str">
        <f>'Oversigt anlægsaktiv'!D1375</f>
        <v>Poul Nielsen</v>
      </c>
      <c r="E1375" t="str">
        <f>'Oversigt anlægsaktiv'!E1375</f>
        <v>7 ÅR</v>
      </c>
      <c r="F1375" t="str">
        <f>'Oversigt anlægsaktiv'!F1375</f>
        <v>30503 Kemi og Farmaci</v>
      </c>
      <c r="G1375" t="str">
        <f>'Oversigt anlægsaktiv'!G1375</f>
        <v>Campusvej 55, 5230 Odense M</v>
      </c>
      <c r="H1375" t="str">
        <f>'Oversigt anlægsaktiv'!H1375</f>
        <v>Ø10-503a-1</v>
      </c>
      <c r="I1375" t="str">
        <f>'Oversigt anlægsaktiv'!I1375</f>
        <v>Biotage</v>
      </c>
      <c r="J1375" t="str">
        <f>'Oversigt anlægsaktiv'!J1375</f>
        <v>Initiator+ Robot Eight - Microwave syste</v>
      </c>
      <c r="K1375" t="str">
        <f>'Oversigt anlægsaktiv'!K1375</f>
        <v>014487-47N</v>
      </c>
      <c r="L1375" s="312">
        <f>'Oversigt anlægsaktiv'!L1375</f>
        <v>45028</v>
      </c>
      <c r="M1375" s="56">
        <f>'Oversigt anlægsaktiv'!M1375</f>
        <v>247741.11</v>
      </c>
      <c r="N1375" s="56">
        <f>'Oversigt anlægsaktiv'!N1375</f>
        <v>141566.35</v>
      </c>
      <c r="O1375" s="322" t="str">
        <f t="shared" si="63"/>
        <v>55274</v>
      </c>
      <c r="P1375" s="322">
        <f t="shared" si="64"/>
        <v>1</v>
      </c>
      <c r="Q1375" s="337" t="str">
        <f t="shared" si="65"/>
        <v>7</v>
      </c>
    </row>
    <row r="1376" spans="1:17" x14ac:dyDescent="0.35">
      <c r="A1376" s="320" t="str">
        <f>'Oversigt anlægsaktiv'!A1376</f>
        <v>55275</v>
      </c>
      <c r="B1376" t="str">
        <f>'Oversigt anlægsaktiv'!B1376</f>
        <v>Oceano RT891B2T Releasable Transponder Rekvr. 22030577</v>
      </c>
      <c r="C1376" t="str">
        <f>'Oversigt anlægsaktiv'!C1376</f>
        <v>-</v>
      </c>
      <c r="D1376" t="str">
        <f>'Oversigt anlægsaktiv'!D1376</f>
        <v>Anni Glud</v>
      </c>
      <c r="E1376" t="str">
        <f>'Oversigt anlægsaktiv'!E1376</f>
        <v>5 ÅR</v>
      </c>
      <c r="F1376" t="str">
        <f>'Oversigt anlægsaktiv'!F1376</f>
        <v>30602 Nordcee</v>
      </c>
      <c r="G1376" t="str">
        <f>'Oversigt anlægsaktiv'!G1376</f>
        <v>Campusvej 55, 5230 Odense M</v>
      </c>
      <c r="H1376" t="str">
        <f>'Oversigt anlægsaktiv'!H1376</f>
        <v>V10-507-0</v>
      </c>
      <c r="I1376" t="str">
        <f>'Oversigt anlægsaktiv'!I1376</f>
        <v>Exail</v>
      </c>
      <c r="J1376" t="str">
        <f>'Oversigt anlægsaktiv'!J1376</f>
        <v>oceano RT891B2T</v>
      </c>
      <c r="K1376" t="str">
        <f>'Oversigt anlægsaktiv'!K1376</f>
        <v>1156 + 1157</v>
      </c>
      <c r="L1376" s="312">
        <f>'Oversigt anlægsaktiv'!L1376</f>
        <v>45108</v>
      </c>
      <c r="M1376" s="56">
        <f>'Oversigt anlægsaktiv'!M1376</f>
        <v>591212.81999999995</v>
      </c>
      <c r="N1376" s="56">
        <f>'Oversigt anlægsaktiv'!N1376</f>
        <v>266045.74999999988</v>
      </c>
      <c r="O1376" s="322" t="str">
        <f t="shared" si="63"/>
        <v>55275</v>
      </c>
      <c r="P1376" s="322">
        <f t="shared" si="64"/>
        <v>0</v>
      </c>
      <c r="Q1376" s="337" t="str">
        <f t="shared" si="65"/>
        <v>5</v>
      </c>
    </row>
    <row r="1377" spans="1:17" x14ac:dyDescent="0.35">
      <c r="A1377" s="320" t="str">
        <f>'Oversigt anlægsaktiv'!A1377</f>
        <v>55278</v>
      </c>
      <c r="B1377" t="str">
        <f>'Oversigt anlægsaktiv'!B1377</f>
        <v>Nauticat 38 Motorsejler årg. 1978</v>
      </c>
      <c r="C1377" t="str">
        <f>'Oversigt anlægsaktiv'!C1377</f>
        <v>3310062</v>
      </c>
      <c r="D1377" t="str">
        <f>'Oversigt anlægsaktiv'!D1377</f>
        <v>Magnus Wahlberg</v>
      </c>
      <c r="E1377" t="str">
        <f>'Oversigt anlægsaktiv'!E1377</f>
        <v>30 ÅR</v>
      </c>
      <c r="F1377" t="str">
        <f>'Oversigt anlægsaktiv'!F1377</f>
        <v>30607 Lyd og Adfærd</v>
      </c>
      <c r="G1377" t="str">
        <f>'Oversigt anlægsaktiv'!G1377</f>
        <v>Hindsholmvej 11, 5300 Kerteminde</v>
      </c>
      <c r="H1377" t="str">
        <f>'Oversigt anlægsaktiv'!H1377</f>
        <v>-</v>
      </c>
      <c r="I1377" t="str">
        <f>'Oversigt anlægsaktiv'!I1377</f>
        <v>-</v>
      </c>
      <c r="J1377" t="str">
        <f>'Oversigt anlægsaktiv'!J1377</f>
        <v>Nauticat 38 Motorsejler årg. 1978</v>
      </c>
      <c r="K1377" t="str">
        <f>'Oversigt anlægsaktiv'!K1377</f>
        <v>Skrog nr. 52</v>
      </c>
      <c r="L1377" s="312">
        <f>'Oversigt anlægsaktiv'!L1377</f>
        <v>45017</v>
      </c>
      <c r="M1377" s="56">
        <f>'Oversigt anlægsaktiv'!M1377</f>
        <v>540000</v>
      </c>
      <c r="N1377" s="56">
        <f>'Oversigt anlægsaktiv'!N1377</f>
        <v>486000</v>
      </c>
      <c r="O1377" s="322" t="str">
        <f t="shared" si="63"/>
        <v>55278</v>
      </c>
      <c r="P1377" s="322">
        <f t="shared" si="64"/>
        <v>1</v>
      </c>
      <c r="Q1377" s="337" t="str">
        <f t="shared" si="65"/>
        <v>30</v>
      </c>
    </row>
    <row r="1378" spans="1:17" x14ac:dyDescent="0.35">
      <c r="A1378" s="320" t="str">
        <f>'Oversigt anlægsaktiv'!A1378</f>
        <v>55280</v>
      </c>
      <c r="B1378" t="str">
        <f>'Oversigt anlægsaktiv'!B1378</f>
        <v>COY box - anaerobt kammer</v>
      </c>
      <c r="C1378" t="str">
        <f>'Oversigt anlægsaktiv'!C1378</f>
        <v>4310006</v>
      </c>
      <c r="D1378" t="str">
        <f>'Oversigt anlægsaktiv'!D1378</f>
        <v>Heidi Grøn Jensen</v>
      </c>
      <c r="E1378" t="str">
        <f>'Oversigt anlægsaktiv'!E1378</f>
        <v>5 ÅR</v>
      </c>
      <c r="F1378" t="str">
        <f>'Oversigt anlægsaktiv'!F1378</f>
        <v>30602 Nordcee</v>
      </c>
      <c r="G1378" t="str">
        <f>'Oversigt anlægsaktiv'!G1378</f>
        <v>Campusvej 55, 5230 Odense M</v>
      </c>
      <c r="H1378" t="str">
        <f>'Oversigt anlægsaktiv'!H1378</f>
        <v>V9-411a-1</v>
      </c>
      <c r="I1378" t="str">
        <f>'Oversigt anlægsaktiv'!I1378</f>
        <v>COY laboratory products</v>
      </c>
      <c r="J1378" t="str">
        <f>'Oversigt anlægsaktiv'!J1378</f>
        <v>Chamber type A 150cm</v>
      </c>
      <c r="K1378" t="str">
        <f>'Oversigt anlægsaktiv'!K1378</f>
        <v>AC23-055</v>
      </c>
      <c r="L1378" s="312">
        <f>'Oversigt anlægsaktiv'!L1378</f>
        <v>45044</v>
      </c>
      <c r="M1378" s="56">
        <f>'Oversigt anlægsaktiv'!M1378</f>
        <v>442224</v>
      </c>
      <c r="N1378" s="56">
        <f>'Oversigt anlægsaktiv'!N1378</f>
        <v>176889.60000000001</v>
      </c>
      <c r="O1378" s="322" t="str">
        <f t="shared" si="63"/>
        <v>55280</v>
      </c>
      <c r="P1378" s="322">
        <f t="shared" si="64"/>
        <v>1</v>
      </c>
      <c r="Q1378" s="337" t="str">
        <f t="shared" si="65"/>
        <v>5</v>
      </c>
    </row>
    <row r="1379" spans="1:17" x14ac:dyDescent="0.35">
      <c r="A1379" s="320" t="str">
        <f>'Oversigt anlægsaktiv'!A1379</f>
        <v>55281</v>
      </c>
      <c r="B1379" t="str">
        <f>'Oversigt anlægsaktiv'!B1379</f>
        <v>'Photosynthetic shaking incubator</v>
      </c>
      <c r="C1379" t="str">
        <f>'Oversigt anlægsaktiv'!C1379</f>
        <v>3410048</v>
      </c>
      <c r="D1379" t="str">
        <f>'Oversigt anlægsaktiv'!D1379</f>
        <v>Michele Fabris</v>
      </c>
      <c r="E1379" t="str">
        <f>'Oversigt anlægsaktiv'!E1379</f>
        <v>10 ÅR</v>
      </c>
      <c r="F1379" t="str">
        <f>'Oversigt anlægsaktiv'!F1379</f>
        <v>42000 Institut for Grøn Teknologi</v>
      </c>
      <c r="G1379" t="str">
        <f>'Oversigt anlægsaktiv'!G1379</f>
        <v>Campusvej 55, 5230 Odense M</v>
      </c>
      <c r="H1379" t="str">
        <f>'Oversigt anlægsaktiv'!H1379</f>
        <v>Ø40601A-0</v>
      </c>
      <c r="I1379" t="str">
        <f>'Oversigt anlægsaktiv'!I1379</f>
        <v>Eppendorf</v>
      </c>
      <c r="J1379" t="str">
        <f>'Oversigt anlægsaktiv'!J1379</f>
        <v>Innova S44i</v>
      </c>
      <c r="K1379" t="str">
        <f>'Oversigt anlægsaktiv'!K1379</f>
        <v>s44i331001</v>
      </c>
      <c r="L1379" s="312">
        <f>'Oversigt anlægsaktiv'!L1379</f>
        <v>45058</v>
      </c>
      <c r="M1379" s="56">
        <f>'Oversigt anlægsaktiv'!M1379</f>
        <v>169270</v>
      </c>
      <c r="N1379" s="56">
        <f>'Oversigt anlægsaktiv'!N1379</f>
        <v>119899.6</v>
      </c>
      <c r="O1379" s="322" t="str">
        <f t="shared" si="63"/>
        <v>55281</v>
      </c>
      <c r="P1379" s="322">
        <f t="shared" si="64"/>
        <v>1</v>
      </c>
      <c r="Q1379" s="337" t="str">
        <f t="shared" si="65"/>
        <v>10</v>
      </c>
    </row>
    <row r="1380" spans="1:17" x14ac:dyDescent="0.35">
      <c r="A1380" s="320" t="str">
        <f>'Oversigt anlægsaktiv'!A1380</f>
        <v>55282</v>
      </c>
      <c r="B1380" t="str">
        <f>'Oversigt anlægsaktiv'!B1380</f>
        <v>Zooscan Unit</v>
      </c>
      <c r="C1380" t="str">
        <f>'Oversigt anlægsaktiv'!C1380</f>
        <v>-</v>
      </c>
      <c r="D1380" t="str">
        <f>'Oversigt anlægsaktiv'!D1380</f>
        <v>Jamileh Javidpour</v>
      </c>
      <c r="E1380" t="str">
        <f>'Oversigt anlægsaktiv'!E1380</f>
        <v>10 ÅR</v>
      </c>
      <c r="F1380" t="str">
        <f>'Oversigt anlægsaktiv'!F1380</f>
        <v>30605 Økologi</v>
      </c>
      <c r="G1380" t="str">
        <f>'Oversigt anlægsaktiv'!G1380</f>
        <v>Hindsholmvej 11, 5300 Kerteminde</v>
      </c>
      <c r="H1380" t="str">
        <f>'Oversigt anlægsaktiv'!H1380</f>
        <v>-</v>
      </c>
      <c r="I1380" t="str">
        <f>'Oversigt anlægsaktiv'!I1380</f>
        <v>HydroptiC</v>
      </c>
      <c r="J1380" t="str">
        <f>'Oversigt anlægsaktiv'!J1380</f>
        <v>-</v>
      </c>
      <c r="K1380" t="str">
        <f>'Oversigt anlægsaktiv'!K1380</f>
        <v>US6W040732</v>
      </c>
      <c r="L1380" s="312">
        <f>'Oversigt anlægsaktiv'!L1380</f>
        <v>44835</v>
      </c>
      <c r="M1380" s="56">
        <f>'Oversigt anlægsaktiv'!M1380</f>
        <v>191526.68</v>
      </c>
      <c r="N1380" s="56">
        <f>'Oversigt anlægsaktiv'!N1380</f>
        <v>124492.37</v>
      </c>
      <c r="O1380" s="322" t="str">
        <f t="shared" si="63"/>
        <v>55282</v>
      </c>
      <c r="P1380" s="322">
        <f t="shared" si="64"/>
        <v>0</v>
      </c>
      <c r="Q1380" s="337" t="str">
        <f t="shared" si="65"/>
        <v>10</v>
      </c>
    </row>
    <row r="1381" spans="1:17" x14ac:dyDescent="0.35">
      <c r="A1381" s="320" t="str">
        <f>'Oversigt anlægsaktiv'!A1381</f>
        <v>55283</v>
      </c>
      <c r="B1381" t="str">
        <f>'Oversigt anlægsaktiv'!B1381</f>
        <v>Bidirektionel Strømforsyning</v>
      </c>
      <c r="C1381" t="str">
        <f>'Oversigt anlægsaktiv'!C1381</f>
        <v>3474962</v>
      </c>
      <c r="D1381" t="str">
        <f>'Oversigt anlægsaktiv'!D1381</f>
        <v>Ramkrishan Maheshwari</v>
      </c>
      <c r="E1381" t="str">
        <f>'Oversigt anlægsaktiv'!E1381</f>
        <v>10 ÅR</v>
      </c>
      <c r="F1381" t="str">
        <f>'Oversigt anlægsaktiv'!F1381</f>
        <v>45003 SDU Center for Industriel Elektronik (CIE)</v>
      </c>
      <c r="G1381" t="str">
        <f>'Oversigt anlægsaktiv'!G1381</f>
        <v>Alsion 2, 6400 Sønderborg</v>
      </c>
      <c r="H1381" t="str">
        <f>'Oversigt anlægsaktiv'!H1381</f>
        <v>CIE 1 01</v>
      </c>
      <c r="I1381" t="str">
        <f>'Oversigt anlægsaktiv'!I1381</f>
        <v>Itech</v>
      </c>
      <c r="J1381" t="str">
        <f>'Oversigt anlægsaktiv'!J1381</f>
        <v>IT6018C-500-120</v>
      </c>
      <c r="K1381" t="str">
        <f>'Oversigt anlægsaktiv'!K1381</f>
        <v>206510</v>
      </c>
      <c r="L1381" s="312">
        <f>'Oversigt anlægsaktiv'!L1381</f>
        <v>44927</v>
      </c>
      <c r="M1381" s="56">
        <f>'Oversigt anlægsaktiv'!M1381</f>
        <v>282349.59999999998</v>
      </c>
      <c r="N1381" s="56">
        <f>'Oversigt anlægsaktiv'!N1381</f>
        <v>190586</v>
      </c>
      <c r="O1381" s="322" t="str">
        <f t="shared" si="63"/>
        <v>55283</v>
      </c>
      <c r="P1381" s="322">
        <f t="shared" si="64"/>
        <v>1</v>
      </c>
      <c r="Q1381" s="337" t="str">
        <f t="shared" si="65"/>
        <v>10</v>
      </c>
    </row>
    <row r="1382" spans="1:17" x14ac:dyDescent="0.35">
      <c r="A1382" s="320" t="str">
        <f>'Oversigt anlægsaktiv'!A1382</f>
        <v>55284</v>
      </c>
      <c r="B1382" t="str">
        <f>'Oversigt anlægsaktiv'!B1382</f>
        <v>Transportabel gas analysator med computer og GPS</v>
      </c>
      <c r="C1382" t="str">
        <f>'Oversigt anlægsaktiv'!C1382</f>
        <v>3310078</v>
      </c>
      <c r="D1382" t="str">
        <f>'Oversigt anlægsaktiv'!D1382</f>
        <v>Theis Kragh</v>
      </c>
      <c r="E1382" t="str">
        <f>'Oversigt anlægsaktiv'!E1382</f>
        <v>5 ÅR</v>
      </c>
      <c r="F1382" t="str">
        <f>'Oversigt anlægsaktiv'!F1382</f>
        <v>30605 Økologi</v>
      </c>
      <c r="G1382" t="str">
        <f>'Oversigt anlægsaktiv'!G1382</f>
        <v>Campusvej 55, 5230 Odense M</v>
      </c>
      <c r="H1382" t="str">
        <f>'Oversigt anlægsaktiv'!H1382</f>
        <v>V12-412b-1</v>
      </c>
      <c r="I1382" t="str">
        <f>'Oversigt anlægsaktiv'!I1382</f>
        <v>Aeris</v>
      </c>
      <c r="J1382" t="str">
        <f>'Oversigt anlægsaktiv'!J1382</f>
        <v>10515</v>
      </c>
      <c r="K1382" t="str">
        <f>'Oversigt anlægsaktiv'!K1382</f>
        <v>-</v>
      </c>
      <c r="L1382" s="312">
        <f>'Oversigt anlægsaktiv'!L1382</f>
        <v>45078</v>
      </c>
      <c r="M1382" s="56">
        <f>'Oversigt anlægsaktiv'!M1382</f>
        <v>265492.12</v>
      </c>
      <c r="N1382" s="56">
        <f>'Oversigt anlægsaktiv'!N1382</f>
        <v>115046.59</v>
      </c>
      <c r="O1382" s="322" t="str">
        <f t="shared" si="63"/>
        <v>55284</v>
      </c>
      <c r="P1382" s="322">
        <f t="shared" si="64"/>
        <v>1</v>
      </c>
      <c r="Q1382" s="337" t="str">
        <f t="shared" si="65"/>
        <v>5</v>
      </c>
    </row>
    <row r="1383" spans="1:17" x14ac:dyDescent="0.35">
      <c r="A1383" s="320" t="str">
        <f>'Oversigt anlægsaktiv'!A1383</f>
        <v>55285</v>
      </c>
      <c r="B1383" t="str">
        <f>'Oversigt anlægsaktiv'!B1383</f>
        <v>Nino Safe Labbænk</v>
      </c>
      <c r="C1383" t="str">
        <f>'Oversigt anlægsaktiv'!C1383</f>
        <v>-</v>
      </c>
      <c r="D1383" t="str">
        <f>'Oversigt anlægsaktiv'!D1383</f>
        <v>Martin Hansen</v>
      </c>
      <c r="E1383" t="str">
        <f>'Oversigt anlægsaktiv'!E1383</f>
        <v>5 ÅR</v>
      </c>
      <c r="F1383" t="str">
        <f>'Oversigt anlægsaktiv'!F1383</f>
        <v>87000 Fælles husleje</v>
      </c>
      <c r="G1383" t="str">
        <f>'Oversigt anlægsaktiv'!G1383</f>
        <v>Campusvej 55, 5230 Odense M</v>
      </c>
      <c r="H1383" t="str">
        <f>'Oversigt anlægsaktiv'!H1383</f>
        <v>Nyt Sund</v>
      </c>
      <c r="I1383" t="str">
        <f>'Oversigt anlægsaktiv'!I1383</f>
        <v>Byrum Lab-felx A/S</v>
      </c>
      <c r="J1383" t="str">
        <f>'Oversigt anlægsaktiv'!J1383</f>
        <v> ninoSafe Steril 1200 PRO inkl stikkonta</v>
      </c>
      <c r="K1383" t="str">
        <f>'Oversigt anlægsaktiv'!K1383</f>
        <v>-</v>
      </c>
      <c r="L1383" s="312">
        <f>'Oversigt anlægsaktiv'!L1383</f>
        <v>45170</v>
      </c>
      <c r="M1383" s="56">
        <f>'Oversigt anlægsaktiv'!M1383</f>
        <v>155841</v>
      </c>
      <c r="N1383" s="56">
        <f>'Oversigt anlægsaktiv'!N1383</f>
        <v>75323.149999999994</v>
      </c>
      <c r="O1383" s="322" t="str">
        <f t="shared" si="63"/>
        <v>55285</v>
      </c>
      <c r="P1383" s="322">
        <f t="shared" si="64"/>
        <v>0</v>
      </c>
      <c r="Q1383" s="337" t="str">
        <f t="shared" si="65"/>
        <v>5</v>
      </c>
    </row>
    <row r="1384" spans="1:17" x14ac:dyDescent="0.35">
      <c r="A1384" s="320" t="str">
        <f>'Oversigt anlægsaktiv'!A1384</f>
        <v>55286</v>
      </c>
      <c r="B1384" t="str">
        <f>'Oversigt anlægsaktiv'!B1384</f>
        <v>Cryostat</v>
      </c>
      <c r="C1384" t="str">
        <f>'Oversigt anlægsaktiv'!C1384</f>
        <v>3110166</v>
      </c>
      <c r="D1384" t="str">
        <f>'Oversigt anlægsaktiv'!D1384</f>
        <v>Thomas Levin Andersen</v>
      </c>
      <c r="E1384" t="str">
        <f>'Oversigt anlægsaktiv'!E1384</f>
        <v>10 ÅR</v>
      </c>
      <c r="F1384" t="str">
        <f>'Oversigt anlægsaktiv'!F1384</f>
        <v>10100 Klinisk Institut</v>
      </c>
      <c r="G1384" t="str">
        <f>'Oversigt anlægsaktiv'!G1384</f>
        <v>Campusvej 55, 5230 Odense M</v>
      </c>
      <c r="H1384" t="str">
        <f>'Oversigt anlægsaktiv'!H1384</f>
        <v>V17-811C-1</v>
      </c>
      <c r="I1384" t="str">
        <f>'Oversigt anlægsaktiv'!I1384</f>
        <v>Shandon Diagnostics Ltd. (under Expredia)</v>
      </c>
      <c r="J1384" t="str">
        <f>'Oversigt anlægsaktiv'!J1384</f>
        <v>NX70 HCMP</v>
      </c>
      <c r="K1384" t="str">
        <f>'Oversigt anlægsaktiv'!K1384</f>
        <v>CNX02082304EP</v>
      </c>
      <c r="L1384" s="312">
        <f>'Oversigt anlægsaktiv'!L1384</f>
        <v>45078</v>
      </c>
      <c r="M1384" s="56">
        <f>'Oversigt anlægsaktiv'!M1384</f>
        <v>497377.25</v>
      </c>
      <c r="N1384" s="56">
        <f>'Oversigt anlægsaktiv'!N1384</f>
        <v>356453.71</v>
      </c>
      <c r="O1384" s="322" t="str">
        <f t="shared" si="63"/>
        <v>55286</v>
      </c>
      <c r="P1384" s="322">
        <f t="shared" si="64"/>
        <v>1</v>
      </c>
      <c r="Q1384" s="337" t="str">
        <f t="shared" si="65"/>
        <v>10</v>
      </c>
    </row>
    <row r="1385" spans="1:17" x14ac:dyDescent="0.35">
      <c r="A1385" s="320" t="str">
        <f>'Oversigt anlægsaktiv'!A1385</f>
        <v>55288</v>
      </c>
      <c r="B1385" t="str">
        <f>'Oversigt anlægsaktiv'!B1385</f>
        <v>Klimaskab</v>
      </c>
      <c r="C1385" t="str">
        <f>'Oversigt anlægsaktiv'!C1385</f>
        <v>-</v>
      </c>
      <c r="D1385" t="str">
        <f>'Oversigt anlægsaktiv'!D1385</f>
        <v>Kasper Fjordside</v>
      </c>
      <c r="E1385" t="str">
        <f>'Oversigt anlægsaktiv'!E1385</f>
        <v>5 ÅR</v>
      </c>
      <c r="F1385" t="str">
        <f>'Oversigt anlægsaktiv'!F1385</f>
        <v>30605 Økologi</v>
      </c>
      <c r="G1385" t="str">
        <f>'Oversigt anlægsaktiv'!G1385</f>
        <v>Hindsholmvej 11, 5300 Kerteminde</v>
      </c>
      <c r="H1385" t="str">
        <f>'Oversigt anlægsaktiv'!H1385</f>
        <v>Kerteminde</v>
      </c>
      <c r="I1385" t="str">
        <f>'Oversigt anlægsaktiv'!I1385</f>
        <v>Ninolab</v>
      </c>
      <c r="J1385" t="str">
        <f>'Oversigt anlægsaktiv'!J1385</f>
        <v>LDT700Bx</v>
      </c>
      <c r="K1385" t="str">
        <f>'Oversigt anlægsaktiv'!K1385</f>
        <v>139843</v>
      </c>
      <c r="L1385" s="312">
        <f>'Oversigt anlægsaktiv'!L1385</f>
        <v>45043</v>
      </c>
      <c r="M1385" s="56">
        <f>'Oversigt anlægsaktiv'!M1385</f>
        <v>141860</v>
      </c>
      <c r="N1385" s="56">
        <f>'Oversigt anlægsaktiv'!N1385</f>
        <v>56744.02</v>
      </c>
      <c r="O1385" s="322" t="str">
        <f t="shared" si="63"/>
        <v>55288</v>
      </c>
      <c r="P1385" s="322">
        <f t="shared" si="64"/>
        <v>0</v>
      </c>
      <c r="Q1385" s="337" t="str">
        <f t="shared" si="65"/>
        <v>5</v>
      </c>
    </row>
    <row r="1386" spans="1:17" x14ac:dyDescent="0.35">
      <c r="A1386" s="320" t="str">
        <f>'Oversigt anlægsaktiv'!A1386</f>
        <v>55290</v>
      </c>
      <c r="B1386" t="str">
        <f>'Oversigt anlægsaktiv'!B1386</f>
        <v>Elektroporationsapparat</v>
      </c>
      <c r="C1386" t="str">
        <f>'Oversigt anlægsaktiv'!C1386</f>
        <v>5131163</v>
      </c>
      <c r="D1386" t="str">
        <f>'Oversigt anlægsaktiv'!D1386</f>
        <v>Nicholas Ditzel</v>
      </c>
      <c r="E1386" t="str">
        <f>'Oversigt anlægsaktiv'!E1386</f>
        <v>5 ÅR</v>
      </c>
      <c r="F1386" t="str">
        <f>'Oversigt anlægsaktiv'!F1386</f>
        <v>10204 Inflammationsforskning</v>
      </c>
      <c r="G1386" t="str">
        <f>'Oversigt anlægsaktiv'!G1386</f>
        <v>Campusvej 55, 5230 Odense M</v>
      </c>
      <c r="H1386" t="str">
        <f>'Oversigt anlægsaktiv'!H1386</f>
        <v>V17-609a-2</v>
      </c>
      <c r="I1386" t="str">
        <f>'Oversigt anlægsaktiv'!I1386</f>
        <v>SONIDEL Limited</v>
      </c>
      <c r="J1386" t="str">
        <f>'Oversigt anlægsaktiv'!J1386</f>
        <v>NEPA21 Type II Super Electroporator</v>
      </c>
      <c r="K1386" t="str">
        <f>'Oversigt anlægsaktiv'!K1386</f>
        <v>2163</v>
      </c>
      <c r="L1386" s="312">
        <f>'Oversigt anlægsaktiv'!L1386</f>
        <v>45015</v>
      </c>
      <c r="M1386" s="56">
        <f>'Oversigt anlægsaktiv'!M1386</f>
        <v>180611.7</v>
      </c>
      <c r="N1386" s="56">
        <f>'Oversigt anlægsaktiv'!N1386</f>
        <v>69234.470000000016</v>
      </c>
      <c r="O1386" s="322" t="str">
        <f t="shared" si="63"/>
        <v>55290</v>
      </c>
      <c r="P1386" s="322">
        <f t="shared" si="64"/>
        <v>1</v>
      </c>
      <c r="Q1386" s="337" t="str">
        <f t="shared" si="65"/>
        <v>5</v>
      </c>
    </row>
    <row r="1387" spans="1:17" x14ac:dyDescent="0.35">
      <c r="A1387" s="320" t="str">
        <f>'Oversigt anlægsaktiv'!A1387</f>
        <v>55291</v>
      </c>
      <c r="B1387" t="str">
        <f>'Oversigt anlægsaktiv'!B1387</f>
        <v>LED Solcelle simutator</v>
      </c>
      <c r="C1387" t="str">
        <f>'Oversigt anlægsaktiv'!C1387</f>
        <v>3410056+2424787 mfl</v>
      </c>
      <c r="D1387" t="str">
        <f>'Oversigt anlægsaktiv'!D1387</f>
        <v>Morten Madsen</v>
      </c>
      <c r="E1387" t="str">
        <f>'Oversigt anlægsaktiv'!E1387</f>
        <v>10 ÅR</v>
      </c>
      <c r="F1387" t="str">
        <f>'Oversigt anlægsaktiv'!F1387</f>
        <v>44006 SDU Centre for advanced photovoltaics and energy - CAPE</v>
      </c>
      <c r="G1387" t="str">
        <f>'Oversigt anlægsaktiv'!G1387</f>
        <v>Alsion 2, 6400 Sønderborg</v>
      </c>
      <c r="H1387" t="str">
        <f>'Oversigt anlægsaktiv'!H1387</f>
        <v>A3 16</v>
      </c>
      <c r="I1387" t="str">
        <f>'Oversigt anlægsaktiv'!I1387</f>
        <v>G2V Optics Inc</v>
      </c>
      <c r="J1387" t="str">
        <f>'Oversigt anlægsaktiv'!J1387</f>
        <v>Sunbrick 079902</v>
      </c>
      <c r="K1387" t="str">
        <f>'Oversigt anlægsaktiv'!K1387</f>
        <v>502969</v>
      </c>
      <c r="L1387" s="312">
        <f>'Oversigt anlægsaktiv'!L1387</f>
        <v>44986</v>
      </c>
      <c r="M1387" s="56">
        <f>'Oversigt anlægsaktiv'!M1387</f>
        <v>184909.39</v>
      </c>
      <c r="N1387" s="56">
        <f>'Oversigt anlægsaktiv'!N1387</f>
        <v>127895.69</v>
      </c>
      <c r="O1387" s="322" t="str">
        <f t="shared" si="63"/>
        <v>55291</v>
      </c>
      <c r="P1387" s="322">
        <f t="shared" si="64"/>
        <v>1</v>
      </c>
      <c r="Q1387" s="337" t="str">
        <f t="shared" si="65"/>
        <v>10</v>
      </c>
    </row>
    <row r="1388" spans="1:17" x14ac:dyDescent="0.35">
      <c r="A1388" s="320" t="str">
        <f>'Oversigt anlægsaktiv'!A1388</f>
        <v>55292</v>
      </c>
      <c r="B1388" t="str">
        <f>'Oversigt anlægsaktiv'!B1388</f>
        <v>Flir kamera system</v>
      </c>
      <c r="C1388" t="str">
        <f>'Oversigt anlægsaktiv'!C1388</f>
        <v>2474272</v>
      </c>
      <c r="D1388" t="str">
        <f>'Oversigt anlægsaktiv'!D1388</f>
        <v>Mohammad Malekan</v>
      </c>
      <c r="E1388" t="str">
        <f>'Oversigt anlægsaktiv'!E1388</f>
        <v>10 ÅR</v>
      </c>
      <c r="F1388" t="str">
        <f>'Oversigt anlægsaktiv'!F1388</f>
        <v>45002 SDU Mechatronics (CIM)</v>
      </c>
      <c r="G1388" t="str">
        <f>'Oversigt anlægsaktiv'!G1388</f>
        <v>Alsion 2, 6400 Sønderborg</v>
      </c>
      <c r="H1388" t="str">
        <f>'Oversigt anlægsaktiv'!H1388</f>
        <v>A3-03</v>
      </c>
      <c r="I1388" t="str">
        <f>'Oversigt anlægsaktiv'!I1388</f>
        <v>MatchID NV, Leiekaai 25A, 9000 Gent, BE</v>
      </c>
      <c r="J1388" t="str">
        <f>'Oversigt anlægsaktiv'!J1388</f>
        <v>Triggerbox</v>
      </c>
      <c r="K1388" t="str">
        <f>'Oversigt anlægsaktiv'!K1388</f>
        <v>34033790</v>
      </c>
      <c r="L1388" s="312">
        <f>'Oversigt anlægsaktiv'!L1388</f>
        <v>45108</v>
      </c>
      <c r="M1388" s="56">
        <f>'Oversigt anlægsaktiv'!M1388</f>
        <v>435672.37</v>
      </c>
      <c r="N1388" s="56">
        <f>'Oversigt anlægsaktiv'!N1388</f>
        <v>315862.51</v>
      </c>
      <c r="O1388" s="322" t="str">
        <f t="shared" si="63"/>
        <v>55292</v>
      </c>
      <c r="P1388" s="322">
        <f t="shared" si="64"/>
        <v>1</v>
      </c>
      <c r="Q1388" s="337" t="str">
        <f t="shared" si="65"/>
        <v>10</v>
      </c>
    </row>
    <row r="1389" spans="1:17" x14ac:dyDescent="0.35">
      <c r="A1389" s="320" t="str">
        <f>'Oversigt anlægsaktiv'!A1389</f>
        <v>55293</v>
      </c>
      <c r="B1389" t="str">
        <f>'Oversigt anlægsaktiv'!B1389</f>
        <v>Nano LC System</v>
      </c>
      <c r="C1389" t="str">
        <f>'Oversigt anlægsaktiv'!C1389</f>
        <v>3373914</v>
      </c>
      <c r="D1389" t="str">
        <f>'Oversigt anlægsaktiv'!D1389</f>
        <v>Vibeke Jørgensen</v>
      </c>
      <c r="E1389" t="str">
        <f>'Oversigt anlægsaktiv'!E1389</f>
        <v>7 ÅR</v>
      </c>
      <c r="F1389" t="str">
        <f>'Oversigt anlægsaktiv'!F1389</f>
        <v>31003 Biomolecular MS</v>
      </c>
      <c r="G1389" t="str">
        <f>'Oversigt anlægsaktiv'!G1389</f>
        <v>Campusvej 55, 5230 Odense M</v>
      </c>
      <c r="H1389" t="str">
        <f>'Oversigt anlægsaktiv'!H1389</f>
        <v>V9510b-1</v>
      </c>
      <c r="I1389" t="str">
        <f>'Oversigt anlægsaktiv'!I1389</f>
        <v>Evosep</v>
      </c>
      <c r="J1389" t="str">
        <f>'Oversigt anlægsaktiv'!J1389</f>
        <v>Evosep One</v>
      </c>
      <c r="K1389" t="str">
        <f>'Oversigt anlægsaktiv'!K1389</f>
        <v>S00377</v>
      </c>
      <c r="L1389" s="312">
        <f>'Oversigt anlægsaktiv'!L1389</f>
        <v>44936</v>
      </c>
      <c r="M1389" s="56">
        <f>'Oversigt anlægsaktiv'!M1389</f>
        <v>605669.80000000005</v>
      </c>
      <c r="N1389" s="56">
        <f>'Oversigt anlægsaktiv'!N1389</f>
        <v>324466.05</v>
      </c>
      <c r="O1389" s="322" t="str">
        <f t="shared" si="63"/>
        <v>55293</v>
      </c>
      <c r="P1389" s="322">
        <f t="shared" si="64"/>
        <v>1</v>
      </c>
      <c r="Q1389" s="337" t="str">
        <f t="shared" si="65"/>
        <v>7</v>
      </c>
    </row>
    <row r="1390" spans="1:17" x14ac:dyDescent="0.35">
      <c r="A1390" s="320" t="str">
        <f>'Oversigt anlægsaktiv'!A1390</f>
        <v>55294</v>
      </c>
      <c r="B1390" t="str">
        <f>'Oversigt anlægsaktiv'!B1390</f>
        <v>Ultramicroscope Blaze Imaging System</v>
      </c>
      <c r="C1390" t="str">
        <f>'Oversigt anlægsaktiv'!C1390</f>
        <v>3110166</v>
      </c>
      <c r="D1390" t="str">
        <f>'Oversigt anlægsaktiv'!D1390</f>
        <v>Signe Marie Andersen</v>
      </c>
      <c r="E1390" t="str">
        <f>'Oversigt anlægsaktiv'!E1390</f>
        <v>10 ÅR</v>
      </c>
      <c r="F1390" t="str">
        <f>'Oversigt anlægsaktiv'!F1390</f>
        <v>10107 KI, OUH, Forskningsenhed for Patologi (Odense)</v>
      </c>
      <c r="G1390" t="str">
        <f>'Oversigt anlægsaktiv'!G1390</f>
        <v>Campusvej 55, 5230 Odense M</v>
      </c>
      <c r="H1390" t="str">
        <f>'Oversigt anlægsaktiv'!H1390</f>
        <v>Bygn 45-4 - V18-808C-1</v>
      </c>
      <c r="I1390" t="str">
        <f>'Oversigt anlægsaktiv'!I1390</f>
        <v>Miltenyi Biotec</v>
      </c>
      <c r="J1390" t="str">
        <f>'Oversigt anlægsaktiv'!J1390</f>
        <v>Rev. 1.5 2023-03</v>
      </c>
      <c r="K1390" t="str">
        <f>'Oversigt anlægsaktiv'!K1390</f>
        <v>UM-3144</v>
      </c>
      <c r="L1390" s="312">
        <f>'Oversigt anlægsaktiv'!L1390</f>
        <v>45078</v>
      </c>
      <c r="M1390" s="56">
        <f>'Oversigt anlægsaktiv'!M1390</f>
        <v>2367991.75</v>
      </c>
      <c r="N1390" s="56">
        <f>'Oversigt anlægsaktiv'!N1390</f>
        <v>1697060.79</v>
      </c>
      <c r="O1390" s="322" t="str">
        <f t="shared" si="63"/>
        <v>55294</v>
      </c>
      <c r="P1390" s="322">
        <f t="shared" si="64"/>
        <v>1</v>
      </c>
      <c r="Q1390" s="337" t="str">
        <f t="shared" si="65"/>
        <v>10</v>
      </c>
    </row>
    <row r="1391" spans="1:17" x14ac:dyDescent="0.35">
      <c r="A1391" s="320" t="str">
        <f>'Oversigt anlægsaktiv'!A1391</f>
        <v>55295</v>
      </c>
      <c r="B1391" t="str">
        <f>'Oversigt anlægsaktiv'!B1391</f>
        <v>Ultrasound scanner</v>
      </c>
      <c r="C1391" t="str">
        <f>'Oversigt anlægsaktiv'!C1391</f>
        <v>3310066</v>
      </c>
      <c r="D1391" t="str">
        <f>'Oversigt anlægsaktiv'!D1391</f>
        <v>Coen P. H. Elemans</v>
      </c>
      <c r="E1391" t="str">
        <f>'Oversigt anlægsaktiv'!E1391</f>
        <v>10 ÅR</v>
      </c>
      <c r="F1391" t="str">
        <f>'Oversigt anlægsaktiv'!F1391</f>
        <v>30607 Lyd og Adfærd</v>
      </c>
      <c r="G1391" t="str">
        <f>'Oversigt anlægsaktiv'!G1391</f>
        <v>Campusvej 55, 5230 Odense M</v>
      </c>
      <c r="H1391" t="str">
        <f>'Oversigt anlægsaktiv'!H1391</f>
        <v>V9-503a-2</v>
      </c>
      <c r="I1391" t="str">
        <f>'Oversigt anlægsaktiv'!I1391</f>
        <v>Fujifilm VisualSonics</v>
      </c>
      <c r="J1391" t="str">
        <f>'Oversigt anlægsaktiv'!J1391</f>
        <v>vevo F2</v>
      </c>
      <c r="K1391" t="str">
        <f>'Oversigt anlægsaktiv'!K1391</f>
        <v>04QWKB</v>
      </c>
      <c r="L1391" s="312">
        <f>'Oversigt anlægsaktiv'!L1391</f>
        <v>45083</v>
      </c>
      <c r="M1391" s="56">
        <f>'Oversigt anlægsaktiv'!M1391</f>
        <v>2137749.66</v>
      </c>
      <c r="N1391" s="56">
        <f>'Oversigt anlægsaktiv'!N1391</f>
        <v>1532053.94</v>
      </c>
      <c r="O1391" s="322" t="str">
        <f t="shared" si="63"/>
        <v>55295</v>
      </c>
      <c r="P1391" s="322">
        <f t="shared" si="64"/>
        <v>1</v>
      </c>
      <c r="Q1391" s="337" t="str">
        <f t="shared" si="65"/>
        <v>10</v>
      </c>
    </row>
    <row r="1392" spans="1:17" x14ac:dyDescent="0.35">
      <c r="A1392" s="320" t="str">
        <f>'Oversigt anlægsaktiv'!A1392</f>
        <v>55296</v>
      </c>
      <c r="B1392" t="str">
        <f>'Oversigt anlægsaktiv'!B1392</f>
        <v>Pylon Kolding</v>
      </c>
      <c r="C1392" t="str">
        <f>'Oversigt anlægsaktiv'!C1392</f>
        <v>-</v>
      </c>
      <c r="D1392" t="str">
        <f>'Oversigt anlægsaktiv'!D1392</f>
        <v>Tony Schmidt</v>
      </c>
      <c r="E1392" t="str">
        <f>'Oversigt anlægsaktiv'!E1392</f>
        <v>5 ÅR</v>
      </c>
      <c r="F1392" t="str">
        <f>'Oversigt anlægsaktiv'!F1392</f>
        <v>90405 Bygningsvedligehold</v>
      </c>
      <c r="G1392" t="str">
        <f>'Oversigt anlægsaktiv'!G1392</f>
        <v>Universitetsparken 1, 6000 Kolding</v>
      </c>
      <c r="H1392" t="str">
        <f>'Oversigt anlægsaktiv'!H1392</f>
        <v>Udendørs</v>
      </c>
      <c r="I1392" t="str">
        <f>'Oversigt anlægsaktiv'!I1392</f>
        <v>Atea A/S</v>
      </c>
      <c r="J1392" t="str">
        <f>'Oversigt anlægsaktiv'!J1392</f>
        <v>-</v>
      </c>
      <c r="K1392" t="str">
        <f>'Oversigt anlægsaktiv'!K1392</f>
        <v>-</v>
      </c>
      <c r="L1392" s="312">
        <f>'Oversigt anlægsaktiv'!L1392</f>
        <v>45017</v>
      </c>
      <c r="M1392" s="56">
        <f>'Oversigt anlægsaktiv'!M1392</f>
        <v>196762.84</v>
      </c>
      <c r="N1392" s="56">
        <f>'Oversigt anlægsaktiv'!N1392</f>
        <v>78705.16</v>
      </c>
      <c r="O1392" s="322" t="str">
        <f t="shared" si="63"/>
        <v>55296</v>
      </c>
      <c r="P1392" s="322">
        <f t="shared" si="64"/>
        <v>0</v>
      </c>
      <c r="Q1392" s="337" t="str">
        <f t="shared" si="65"/>
        <v>5</v>
      </c>
    </row>
    <row r="1393" spans="1:17" x14ac:dyDescent="0.35">
      <c r="A1393" s="320" t="str">
        <f>'Oversigt anlægsaktiv'!A1393</f>
        <v>55297</v>
      </c>
      <c r="B1393" t="str">
        <f>'Oversigt anlægsaktiv'!B1393</f>
        <v>Ball Mill</v>
      </c>
      <c r="C1393" t="str">
        <f>'Oversigt anlægsaktiv'!C1393</f>
        <v>3474801</v>
      </c>
      <c r="D1393" t="str">
        <f>'Oversigt anlægsaktiv'!D1393</f>
        <v>Luciana Tavares</v>
      </c>
      <c r="E1393" t="str">
        <f>'Oversigt anlægsaktiv'!E1393</f>
        <v>7 ÅR</v>
      </c>
      <c r="F1393" t="str">
        <f>'Oversigt anlægsaktiv'!F1393</f>
        <v>45003 SDU Center for Industriel Elektronik (CIE)</v>
      </c>
      <c r="G1393" t="str">
        <f>'Oversigt anlægsaktiv'!G1393</f>
        <v>Alsion 2, 6400 Sønderborg</v>
      </c>
      <c r="H1393" t="str">
        <f>'Oversigt anlægsaktiv'!H1393</f>
        <v>CIE 4-05</v>
      </c>
      <c r="I1393" t="str">
        <f>'Oversigt anlægsaktiv'!I1393</f>
        <v>Fritsch</v>
      </c>
      <c r="J1393" t="str">
        <f>'Oversigt anlægsaktiv'!J1393</f>
        <v>Pulverisette 7 Premium Line</v>
      </c>
      <c r="K1393" t="str">
        <f>'Oversigt anlægsaktiv'!K1393</f>
        <v>07.5000/03507</v>
      </c>
      <c r="L1393" s="312">
        <f>'Oversigt anlægsaktiv'!L1393</f>
        <v>45047</v>
      </c>
      <c r="M1393" s="56">
        <f>'Oversigt anlægsaktiv'!M1393</f>
        <v>171742.1</v>
      </c>
      <c r="N1393" s="56">
        <f>'Oversigt anlægsaktiv'!N1393</f>
        <v>100182.9</v>
      </c>
      <c r="O1393" s="322" t="str">
        <f t="shared" si="63"/>
        <v>55297</v>
      </c>
      <c r="P1393" s="322">
        <f t="shared" si="64"/>
        <v>1</v>
      </c>
      <c r="Q1393" s="337" t="str">
        <f t="shared" si="65"/>
        <v>7</v>
      </c>
    </row>
    <row r="1394" spans="1:17" x14ac:dyDescent="0.35">
      <c r="A1394" s="320" t="str">
        <f>'Oversigt anlægsaktiv'!A1394</f>
        <v>55298</v>
      </c>
      <c r="B1394" t="str">
        <f>'Oversigt anlægsaktiv'!B1394</f>
        <v>Hyperspektralt kamera</v>
      </c>
      <c r="C1394" t="str">
        <f>'Oversigt anlægsaktiv'!C1394</f>
        <v>3373329</v>
      </c>
      <c r="D1394" t="str">
        <f>'Oversigt anlægsaktiv'!D1394</f>
        <v>Mads Juul Ahlebæk</v>
      </c>
      <c r="E1394" t="str">
        <f>'Oversigt anlægsaktiv'!E1394</f>
        <v>7 ÅR</v>
      </c>
      <c r="F1394" t="str">
        <f>'Oversigt anlægsaktiv'!F1394</f>
        <v>30502 Fysik</v>
      </c>
      <c r="G1394" t="str">
        <f>'Oversigt anlægsaktiv'!G1394</f>
        <v>Campusvej 55, 5230 Odense M</v>
      </c>
      <c r="H1394" t="str">
        <f>'Oversigt anlægsaktiv'!H1394</f>
        <v>Ø28-600a-1</v>
      </c>
      <c r="I1394" t="str">
        <f>'Oversigt anlægsaktiv'!I1394</f>
        <v>Cubert</v>
      </c>
      <c r="J1394" t="str">
        <f>'Oversigt anlægsaktiv'!J1394</f>
        <v>SR5</v>
      </c>
      <c r="K1394" t="str">
        <f>'Oversigt anlægsaktiv'!K1394</f>
        <v>BSR5234302</v>
      </c>
      <c r="L1394" s="312">
        <f>'Oversigt anlægsaktiv'!L1394</f>
        <v>45100</v>
      </c>
      <c r="M1394" s="56">
        <f>'Oversigt anlægsaktiv'!M1394</f>
        <v>112803.87</v>
      </c>
      <c r="N1394" s="56">
        <f>'Oversigt anlægsaktiv'!N1394</f>
        <v>67145.2</v>
      </c>
      <c r="O1394" s="322" t="str">
        <f t="shared" si="63"/>
        <v>55298</v>
      </c>
      <c r="P1394" s="322">
        <f t="shared" si="64"/>
        <v>1</v>
      </c>
      <c r="Q1394" s="337" t="str">
        <f t="shared" si="65"/>
        <v>7</v>
      </c>
    </row>
    <row r="1395" spans="1:17" x14ac:dyDescent="0.35">
      <c r="A1395" s="320" t="str">
        <f>'Oversigt anlægsaktiv'!A1395</f>
        <v>55299</v>
      </c>
      <c r="B1395" t="str">
        <f>'Oversigt anlægsaktiv'!B1395</f>
        <v>OMK - NanoString Technologies, Inc. -SI+87754</v>
      </c>
      <c r="C1395" t="str">
        <f>'Oversigt anlægsaktiv'!C1395</f>
        <v>3110166</v>
      </c>
      <c r="D1395" t="str">
        <f>'Oversigt anlægsaktiv'!D1395</f>
        <v>Thomas Levin Andersen</v>
      </c>
      <c r="E1395" t="str">
        <f>'Oversigt anlægsaktiv'!E1395</f>
        <v>10 ÅR</v>
      </c>
      <c r="F1395" t="str">
        <f>'Oversigt anlægsaktiv'!F1395</f>
        <v>10107 KI, OUH, Forskningsenhed for Patologi (Odense)</v>
      </c>
      <c r="G1395" t="str">
        <f>'Oversigt anlægsaktiv'!G1395</f>
        <v>Campusvej 55, 5230 Odense M</v>
      </c>
      <c r="H1395" t="str">
        <f>'Oversigt anlægsaktiv'!H1395</f>
        <v>Byg 45 4 - V17-808a-1</v>
      </c>
      <c r="I1395" t="str">
        <f>'Oversigt anlægsaktiv'!I1395</f>
        <v>NanoString Technologies, Inc.</v>
      </c>
      <c r="J1395" t="str">
        <f>'Oversigt anlægsaktiv'!J1395</f>
        <v>100400</v>
      </c>
      <c r="K1395" t="str">
        <f>'Oversigt anlægsaktiv'!K1395</f>
        <v>2201G0371</v>
      </c>
      <c r="L1395" s="312">
        <f>'Oversigt anlægsaktiv'!L1395</f>
        <v>44857</v>
      </c>
      <c r="M1395" s="56">
        <f>'Oversigt anlægsaktiv'!M1395</f>
        <v>1633708.27</v>
      </c>
      <c r="N1395" s="56">
        <f>'Oversigt anlægsaktiv'!N1395</f>
        <v>1061910.32</v>
      </c>
      <c r="O1395" s="322" t="str">
        <f t="shared" si="63"/>
        <v>55299</v>
      </c>
      <c r="P1395" s="322">
        <f t="shared" si="64"/>
        <v>1</v>
      </c>
      <c r="Q1395" s="337" t="str">
        <f t="shared" si="65"/>
        <v>10</v>
      </c>
    </row>
    <row r="1396" spans="1:17" x14ac:dyDescent="0.35">
      <c r="A1396" s="320" t="str">
        <f>'Oversigt anlægsaktiv'!A1396</f>
        <v>55300</v>
      </c>
      <c r="B1396" t="str">
        <f>'Oversigt anlægsaktiv'!B1396</f>
        <v>Analyseinstrument (AUX Server)</v>
      </c>
      <c r="C1396" t="str">
        <f>'Oversigt anlægsaktiv'!C1396</f>
        <v>5110027+2177157</v>
      </c>
      <c r="D1396" t="str">
        <f>'Oversigt anlægsaktiv'!D1396</f>
        <v>Thomas Levin Andersen</v>
      </c>
      <c r="E1396" t="str">
        <f>'Oversigt anlægsaktiv'!E1396</f>
        <v>10 ÅR</v>
      </c>
      <c r="F1396" t="str">
        <f>'Oversigt anlægsaktiv'!F1396</f>
        <v>10107 KI, OUH, Forskningsenhed for Patologi (Odense)</v>
      </c>
      <c r="G1396" t="str">
        <f>'Oversigt anlægsaktiv'!G1396</f>
        <v>Campusvej 55, 5230 Odense M</v>
      </c>
      <c r="H1396" t="str">
        <f>'Oversigt anlægsaktiv'!H1396</f>
        <v>Byg 45-4 - V17-808a-1</v>
      </c>
      <c r="I1396" t="str">
        <f>'Oversigt anlægsaktiv'!I1396</f>
        <v>Nanostring Techologies, Inc.</v>
      </c>
      <c r="J1396" t="str">
        <f>'Oversigt anlægsaktiv'!J1396</f>
        <v>121401102</v>
      </c>
      <c r="K1396" t="str">
        <f>'Oversigt anlægsaktiv'!K1396</f>
        <v>GRLX1N3</v>
      </c>
      <c r="L1396" s="312">
        <f>'Oversigt anlægsaktiv'!L1396</f>
        <v>44947</v>
      </c>
      <c r="M1396" s="56">
        <f>'Oversigt anlægsaktiv'!M1396</f>
        <v>181238.02</v>
      </c>
      <c r="N1396" s="56">
        <f>'Oversigt anlægsaktiv'!N1396</f>
        <v>122335.66</v>
      </c>
      <c r="O1396" s="322" t="str">
        <f t="shared" si="63"/>
        <v>55300</v>
      </c>
      <c r="P1396" s="322">
        <f t="shared" si="64"/>
        <v>1</v>
      </c>
      <c r="Q1396" s="337" t="str">
        <f t="shared" si="65"/>
        <v>10</v>
      </c>
    </row>
    <row r="1397" spans="1:17" x14ac:dyDescent="0.35">
      <c r="A1397" s="320" t="str">
        <f>'Oversigt anlægsaktiv'!A1397</f>
        <v>55301</v>
      </c>
      <c r="B1397" t="str">
        <f>'Oversigt anlægsaktiv'!B1397</f>
        <v>Gaffeltruck 2,5 ton</v>
      </c>
      <c r="C1397" t="str">
        <f>'Oversigt anlægsaktiv'!C1397</f>
        <v>-</v>
      </c>
      <c r="D1397" t="str">
        <f>'Oversigt anlægsaktiv'!D1397</f>
        <v>Ole Wennerberg Nielsen</v>
      </c>
      <c r="E1397" t="str">
        <f>'Oversigt anlægsaktiv'!E1397</f>
        <v>8 ÅR</v>
      </c>
      <c r="F1397" t="str">
        <f>'Oversigt anlægsaktiv'!F1397</f>
        <v>41011 SDU Center for Large Structure Production</v>
      </c>
      <c r="G1397" t="str">
        <f>'Oversigt anlægsaktiv'!G1397</f>
        <v>Odense Havn, Elektrikervejen 3+7, 5330 Munkebo</v>
      </c>
      <c r="H1397" t="str">
        <f>'Oversigt anlægsaktiv'!H1397</f>
        <v>Hangar</v>
      </c>
      <c r="I1397" t="str">
        <f>'Oversigt anlægsaktiv'!I1397</f>
        <v>Mitsubishi</v>
      </c>
      <c r="J1397" t="str">
        <f>'Oversigt anlægsaktiv'!J1397</f>
        <v>Mitsubishi forklift FB25ACN El truck 4-h</v>
      </c>
      <c r="K1397" t="str">
        <f>'Oversigt anlægsaktiv'!K1397</f>
        <v>EFB08E00165</v>
      </c>
      <c r="L1397" s="312">
        <f>'Oversigt anlægsaktiv'!L1397</f>
        <v>45113</v>
      </c>
      <c r="M1397" s="56">
        <f>'Oversigt anlægsaktiv'!M1397</f>
        <v>340889</v>
      </c>
      <c r="N1397" s="56">
        <f>'Oversigt anlægsaktiv'!N1397</f>
        <v>223708.41</v>
      </c>
      <c r="O1397" s="322" t="str">
        <f t="shared" si="63"/>
        <v>55301</v>
      </c>
      <c r="P1397" s="322">
        <f t="shared" si="64"/>
        <v>0</v>
      </c>
      <c r="Q1397" s="337" t="str">
        <f t="shared" si="65"/>
        <v>8</v>
      </c>
    </row>
    <row r="1398" spans="1:17" x14ac:dyDescent="0.35">
      <c r="A1398" s="320" t="str">
        <f>'Oversigt anlægsaktiv'!A1398</f>
        <v>55302</v>
      </c>
      <c r="B1398" t="str">
        <f>'Oversigt anlægsaktiv'!B1398</f>
        <v>Nikon Ti2 Crest X-Light V3 DeepSIM super-resolution spinning disk confocal</v>
      </c>
      <c r="C1398" t="str">
        <f>'Oversigt anlægsaktiv'!C1398</f>
        <v>2310029</v>
      </c>
      <c r="D1398" t="str">
        <f>'Oversigt anlægsaktiv'!D1398</f>
        <v>Jonathan Brewer</v>
      </c>
      <c r="E1398" t="str">
        <f>'Oversigt anlægsaktiv'!E1398</f>
        <v>10 ÅR</v>
      </c>
      <c r="F1398" t="str">
        <f>'Oversigt anlægsaktiv'!F1398</f>
        <v>31001 Administration og Service</v>
      </c>
      <c r="G1398" t="str">
        <f>'Oversigt anlægsaktiv'!G1398</f>
        <v>Campusvej 55, 5230 Odense M</v>
      </c>
      <c r="H1398" t="str">
        <f>'Oversigt anlægsaktiv'!H1398</f>
        <v>V10-602A-0</v>
      </c>
      <c r="I1398" t="str">
        <f>'Oversigt anlægsaktiv'!I1398</f>
        <v>Nikon</v>
      </c>
      <c r="J1398" t="str">
        <f>'Oversigt anlægsaktiv'!J1398</f>
        <v>MEA54000, MXCRO012, MXCRO013</v>
      </c>
      <c r="K1398" t="str">
        <f>'Oversigt anlægsaktiv'!K1398</f>
        <v>550790</v>
      </c>
      <c r="L1398" s="312">
        <f>'Oversigt anlægsaktiv'!L1398</f>
        <v>45191</v>
      </c>
      <c r="M1398" s="56">
        <f>'Oversigt anlægsaktiv'!M1398</f>
        <v>2985000</v>
      </c>
      <c r="N1398" s="56">
        <f>'Oversigt anlægsaktiv'!N1398</f>
        <v>2213875</v>
      </c>
      <c r="O1398" s="322" t="str">
        <f t="shared" si="63"/>
        <v>55302</v>
      </c>
      <c r="P1398" s="322">
        <f t="shared" si="64"/>
        <v>1</v>
      </c>
      <c r="Q1398" s="337" t="str">
        <f t="shared" si="65"/>
        <v>10</v>
      </c>
    </row>
    <row r="1399" spans="1:17" x14ac:dyDescent="0.35">
      <c r="A1399" s="320" t="str">
        <f>'Oversigt anlægsaktiv'!A1399</f>
        <v>55303</v>
      </c>
      <c r="B1399" t="str">
        <f>'Oversigt anlægsaktiv'!B1399</f>
        <v>Celletæller (2 Channel Flourescence Cell Conter)</v>
      </c>
      <c r="C1399" t="str">
        <f>'Oversigt anlægsaktiv'!C1399</f>
        <v>3110148</v>
      </c>
      <c r="D1399" t="str">
        <f>'Oversigt anlægsaktiv'!D1399</f>
        <v>Jonas Heilskov Graversen</v>
      </c>
      <c r="E1399" t="str">
        <f>'Oversigt anlægsaktiv'!E1399</f>
        <v>5 ÅR</v>
      </c>
      <c r="F1399" t="str">
        <f>'Oversigt anlægsaktiv'!F1399</f>
        <v>10204 Inflammationsforskning</v>
      </c>
      <c r="G1399" t="str">
        <f>'Oversigt anlægsaktiv'!G1399</f>
        <v>Campusvej 55, 5230 Odense M</v>
      </c>
      <c r="H1399" t="str">
        <f>'Oversigt anlægsaktiv'!H1399</f>
        <v>V16-603-1</v>
      </c>
      <c r="I1399" t="str">
        <f>'Oversigt anlægsaktiv'!I1399</f>
        <v>DeNovix</v>
      </c>
      <c r="J1399" t="str">
        <f>'Oversigt anlægsaktiv'!J1399</f>
        <v>CellDrop</v>
      </c>
      <c r="K1399" t="str">
        <f>'Oversigt anlægsaktiv'!K1399</f>
        <v>S-10215</v>
      </c>
      <c r="L1399" s="312">
        <f>'Oversigt anlægsaktiv'!L1399</f>
        <v>45105</v>
      </c>
      <c r="M1399" s="56">
        <f>'Oversigt anlægsaktiv'!M1399</f>
        <v>116574.1</v>
      </c>
      <c r="N1399" s="56">
        <f>'Oversigt anlægsaktiv'!N1399</f>
        <v>50515.450000000012</v>
      </c>
      <c r="O1399" s="322" t="str">
        <f t="shared" si="63"/>
        <v>55303</v>
      </c>
      <c r="P1399" s="322">
        <f t="shared" si="64"/>
        <v>1</v>
      </c>
      <c r="Q1399" s="337" t="str">
        <f t="shared" si="65"/>
        <v>5</v>
      </c>
    </row>
    <row r="1400" spans="1:17" x14ac:dyDescent="0.35">
      <c r="A1400" s="320" t="str">
        <f>'Oversigt anlægsaktiv'!A1400</f>
        <v>55304</v>
      </c>
      <c r="B1400" t="str">
        <f>'Oversigt anlægsaktiv'!B1400</f>
        <v>Extension to existing FLIM</v>
      </c>
      <c r="C1400" t="str">
        <f>'Oversigt anlægsaktiv'!C1400</f>
        <v>3410041+3410058</v>
      </c>
      <c r="D1400" t="str">
        <f>'Oversigt anlægsaktiv'!D1400</f>
        <v>Till Leissner</v>
      </c>
      <c r="E1400" t="str">
        <f>'Oversigt anlægsaktiv'!E1400</f>
        <v>10 ÅR</v>
      </c>
      <c r="F1400" t="str">
        <f>'Oversigt anlægsaktiv'!F1400</f>
        <v>44002 SDU NanoSyd</v>
      </c>
      <c r="G1400" t="str">
        <f>'Oversigt anlægsaktiv'!G1400</f>
        <v>Alsion 2, 6400 Sønderborg</v>
      </c>
      <c r="H1400" t="str">
        <f>'Oversigt anlægsaktiv'!H1400</f>
        <v>H0 07</v>
      </c>
      <c r="I1400" t="str">
        <f>'Oversigt anlægsaktiv'!I1400</f>
        <v>Becker &amp; Hickl GmbH</v>
      </c>
      <c r="J1400" t="str">
        <f>'Oversigt anlægsaktiv'!J1400</f>
        <v>DCC-100-PCI</v>
      </c>
      <c r="K1400" t="str">
        <f>'Oversigt anlægsaktiv'!K1400</f>
        <v>SN 815052</v>
      </c>
      <c r="L1400" s="312">
        <f>'Oversigt anlægsaktiv'!L1400</f>
        <v>44986</v>
      </c>
      <c r="M1400" s="56">
        <f>'Oversigt anlægsaktiv'!M1400</f>
        <v>322153.09000000003</v>
      </c>
      <c r="N1400" s="56">
        <f>'Oversigt anlægsaktiv'!N1400</f>
        <v>222822.57</v>
      </c>
      <c r="O1400" s="322" t="str">
        <f t="shared" si="63"/>
        <v>55304</v>
      </c>
      <c r="P1400" s="322">
        <f t="shared" si="64"/>
        <v>1</v>
      </c>
      <c r="Q1400" s="337" t="str">
        <f t="shared" si="65"/>
        <v>10</v>
      </c>
    </row>
    <row r="1401" spans="1:17" x14ac:dyDescent="0.35">
      <c r="A1401" s="320" t="str">
        <f>'Oversigt anlægsaktiv'!A1401</f>
        <v>55305</v>
      </c>
      <c r="B1401" t="str">
        <f>'Oversigt anlægsaktiv'!B1401</f>
        <v>Plaststøbemaskine</v>
      </c>
      <c r="C1401" t="str">
        <f>'Oversigt anlægsaktiv'!C1401</f>
        <v>2474961</v>
      </c>
      <c r="D1401" t="str">
        <f>'Oversigt anlægsaktiv'!D1401</f>
        <v>William Greenbank</v>
      </c>
      <c r="E1401" t="str">
        <f>'Oversigt anlægsaktiv'!E1401</f>
        <v>10 ÅR</v>
      </c>
      <c r="F1401" t="str">
        <f>'Oversigt anlægsaktiv'!F1401</f>
        <v>45003 SDU Center for Industriel Elektronik (CIE)</v>
      </c>
      <c r="G1401" t="str">
        <f>'Oversigt anlægsaktiv'!G1401</f>
        <v>Alsion 2, 6400 Sønderborg</v>
      </c>
      <c r="H1401" t="str">
        <f>'Oversigt anlægsaktiv'!H1401</f>
        <v>CIE 4-03</v>
      </c>
      <c r="I1401" t="str">
        <f>'Oversigt anlægsaktiv'!I1401</f>
        <v>Lab Tech</v>
      </c>
      <c r="J1401" t="str">
        <f>'Oversigt anlægsaktiv'!J1401</f>
        <v>LUMCR-50</v>
      </c>
      <c r="K1401" t="str">
        <f>'Oversigt anlægsaktiv'!K1401</f>
        <v>LFD-2209-481</v>
      </c>
      <c r="L1401" s="312">
        <f>'Oversigt anlægsaktiv'!L1401</f>
        <v>45078</v>
      </c>
      <c r="M1401" s="56">
        <f>'Oversigt anlægsaktiv'!M1401</f>
        <v>290958.82</v>
      </c>
      <c r="N1401" s="56">
        <f>'Oversigt anlægsaktiv'!N1401</f>
        <v>208520.46</v>
      </c>
      <c r="O1401" s="322" t="str">
        <f t="shared" si="63"/>
        <v>55305</v>
      </c>
      <c r="P1401" s="322">
        <f t="shared" si="64"/>
        <v>1</v>
      </c>
      <c r="Q1401" s="337" t="str">
        <f t="shared" si="65"/>
        <v>10</v>
      </c>
    </row>
    <row r="1402" spans="1:17" x14ac:dyDescent="0.35">
      <c r="A1402" s="320" t="str">
        <f>'Oversigt anlægsaktiv'!A1402</f>
        <v>55306</v>
      </c>
      <c r="B1402" t="str">
        <f>'Oversigt anlægsaktiv'!B1402</f>
        <v>Solafskærmning ved  U105</v>
      </c>
      <c r="C1402" t="str">
        <f>'Oversigt anlægsaktiv'!C1402</f>
        <v>-</v>
      </c>
      <c r="D1402" t="str">
        <f>'Oversigt anlægsaktiv'!D1402</f>
        <v>Thomas Kromann Jacobsen</v>
      </c>
      <c r="E1402" t="str">
        <f>'Oversigt anlægsaktiv'!E1402</f>
        <v>10 ÅR</v>
      </c>
      <c r="F1402" t="str">
        <f>'Oversigt anlægsaktiv'!F1402</f>
        <v>90405 Bygningsvedligehold</v>
      </c>
      <c r="G1402" t="str">
        <f>'Oversigt anlægsaktiv'!G1402</f>
        <v>Campusvej 55, 5230 Odense M</v>
      </c>
      <c r="H1402" t="str">
        <f>'Oversigt anlægsaktiv'!H1402</f>
        <v>ø3-304-1</v>
      </c>
      <c r="I1402" t="str">
        <f>'Oversigt anlægsaktiv'!I1402</f>
        <v>Raunstrup Bygningsservice AS</v>
      </c>
      <c r="J1402" t="str">
        <f>'Oversigt anlægsaktiv'!J1402</f>
        <v>-</v>
      </c>
      <c r="K1402" t="str">
        <f>'Oversigt anlægsaktiv'!K1402</f>
        <v>-</v>
      </c>
      <c r="L1402" s="312">
        <f>'Oversigt anlægsaktiv'!L1402</f>
        <v>45047</v>
      </c>
      <c r="M1402" s="56">
        <f>'Oversigt anlægsaktiv'!M1402</f>
        <v>185001</v>
      </c>
      <c r="N1402" s="56">
        <f>'Oversigt anlægsaktiv'!N1402</f>
        <v>131042.36</v>
      </c>
      <c r="O1402" s="322" t="str">
        <f t="shared" si="63"/>
        <v>55306</v>
      </c>
      <c r="P1402" s="322">
        <f t="shared" si="64"/>
        <v>0</v>
      </c>
      <c r="Q1402" s="337" t="str">
        <f t="shared" si="65"/>
        <v>10</v>
      </c>
    </row>
    <row r="1403" spans="1:17" x14ac:dyDescent="0.35">
      <c r="A1403" s="320" t="str">
        <f>'Oversigt anlægsaktiv'!A1403</f>
        <v>55307</v>
      </c>
      <c r="B1403" t="str">
        <f>'Oversigt anlægsaktiv'!B1403</f>
        <v>Sekventeringsmaskine</v>
      </c>
      <c r="C1403" t="str">
        <f>'Oversigt anlægsaktiv'!C1403</f>
        <v>3110287</v>
      </c>
      <c r="D1403" t="str">
        <f>'Oversigt anlægsaktiv'!D1403</f>
        <v>Sofie Traynor</v>
      </c>
      <c r="E1403" t="str">
        <f>'Oversigt anlægsaktiv'!E1403</f>
        <v>5 ÅR</v>
      </c>
      <c r="F1403" t="str">
        <f>'Oversigt anlægsaktiv'!F1403</f>
        <v>10205 Cancerforskning</v>
      </c>
      <c r="G1403" t="str">
        <f>'Oversigt anlægsaktiv'!G1403</f>
        <v>Campusvej 55, 5230 Odense M</v>
      </c>
      <c r="H1403" t="str">
        <f>'Oversigt anlægsaktiv'!H1403</f>
        <v>V16-601-2</v>
      </c>
      <c r="I1403" t="str">
        <f>'Oversigt anlægsaktiv'!I1403</f>
        <v>Illumina</v>
      </c>
      <c r="J1403" t="str">
        <f>'Oversigt anlægsaktiv'!J1403</f>
        <v>NextSeq 2000</v>
      </c>
      <c r="K1403" t="str">
        <f>'Oversigt anlægsaktiv'!K1403</f>
        <v>VH01671</v>
      </c>
      <c r="L1403" s="312">
        <f>'Oversigt anlægsaktiv'!L1403</f>
        <v>45323</v>
      </c>
      <c r="M1403" s="56">
        <f>'Oversigt anlægsaktiv'!M1403</f>
        <v>2158397</v>
      </c>
      <c r="N1403" s="56">
        <f>'Oversigt anlægsaktiv'!N1403</f>
        <v>1223091.6499999999</v>
      </c>
      <c r="O1403" s="322" t="str">
        <f t="shared" si="63"/>
        <v>55307</v>
      </c>
      <c r="P1403" s="322">
        <f t="shared" si="64"/>
        <v>1</v>
      </c>
      <c r="Q1403" s="337" t="str">
        <f t="shared" si="65"/>
        <v>5</v>
      </c>
    </row>
    <row r="1404" spans="1:17" x14ac:dyDescent="0.35">
      <c r="A1404" s="320" t="str">
        <f>'Oversigt anlægsaktiv'!A1404</f>
        <v>55308</v>
      </c>
      <c r="B1404" t="str">
        <f>'Oversigt anlægsaktiv'!B1404</f>
        <v>Narkoboks</v>
      </c>
      <c r="C1404" t="str">
        <f>'Oversigt anlægsaktiv'!C1404</f>
        <v>-</v>
      </c>
      <c r="D1404" t="str">
        <f>'Oversigt anlægsaktiv'!D1404</f>
        <v>Martin Hansen</v>
      </c>
      <c r="E1404" t="str">
        <f>'Oversigt anlægsaktiv'!E1404</f>
        <v>10 ÅR</v>
      </c>
      <c r="F1404" t="str">
        <f>'Oversigt anlægsaktiv'!F1404</f>
        <v>87000 Fælles husleje</v>
      </c>
      <c r="G1404" t="str">
        <f>'Oversigt anlægsaktiv'!G1404</f>
        <v>Campusvej 55, 5230 Odense M</v>
      </c>
      <c r="H1404" t="str">
        <f>'Oversigt anlægsaktiv'!H1404</f>
        <v>Nyt Sund - Retsmedicin</v>
      </c>
      <c r="I1404" t="str">
        <f>'Oversigt anlægsaktiv'!I1404</f>
        <v>Gunnebo  samt diverse håndværkere</v>
      </c>
      <c r="J1404" t="str">
        <f>'Oversigt anlægsaktiv'!J1404</f>
        <v>-</v>
      </c>
      <c r="K1404" t="str">
        <f>'Oversigt anlægsaktiv'!K1404</f>
        <v>-</v>
      </c>
      <c r="L1404" s="312">
        <f>'Oversigt anlægsaktiv'!L1404</f>
        <v>44927</v>
      </c>
      <c r="M1404" s="56">
        <f>'Oversigt anlægsaktiv'!M1404</f>
        <v>996956.76</v>
      </c>
      <c r="N1404" s="56">
        <f>'Oversigt anlægsaktiv'!N1404</f>
        <v>672945.87</v>
      </c>
      <c r="O1404" s="322" t="str">
        <f t="shared" si="63"/>
        <v>55308</v>
      </c>
      <c r="P1404" s="322">
        <f t="shared" si="64"/>
        <v>0</v>
      </c>
      <c r="Q1404" s="337" t="str">
        <f t="shared" si="65"/>
        <v>10</v>
      </c>
    </row>
    <row r="1405" spans="1:17" x14ac:dyDescent="0.35">
      <c r="A1405" s="320" t="str">
        <f>'Oversigt anlægsaktiv'!A1405</f>
        <v>55309</v>
      </c>
      <c r="B1405" t="str">
        <f>'Oversigt anlægsaktiv'!B1405</f>
        <v>Sony ID7000 Cell Analyzer med Computer Workstation</v>
      </c>
      <c r="C1405" t="str">
        <f>'Oversigt anlægsaktiv'!C1405</f>
        <v>3110148</v>
      </c>
      <c r="D1405" t="str">
        <f>'Oversigt anlægsaktiv'!D1405</f>
        <v>Jonas Heilskov Graversen</v>
      </c>
      <c r="E1405" t="str">
        <f>'Oversigt anlægsaktiv'!E1405</f>
        <v>5 ÅR</v>
      </c>
      <c r="F1405" t="str">
        <f>'Oversigt anlægsaktiv'!F1405</f>
        <v>10203 Kardiovaskulær &amp; Renalforskning</v>
      </c>
      <c r="G1405" t="str">
        <f>'Oversigt anlægsaktiv'!G1405</f>
        <v>Campusvej 55, 5230 Odense M</v>
      </c>
      <c r="H1405" t="str">
        <f>'Oversigt anlægsaktiv'!H1405</f>
        <v>V16-603-1</v>
      </c>
      <c r="I1405" t="str">
        <f>'Oversigt anlægsaktiv'!I1405</f>
        <v>Sony</v>
      </c>
      <c r="J1405" t="str">
        <f>'Oversigt anlægsaktiv'!J1405</f>
        <v>LE-ID7000E</v>
      </c>
      <c r="K1405" t="str">
        <f>'Oversigt anlægsaktiv'!K1405</f>
        <v>805011</v>
      </c>
      <c r="L1405" s="312">
        <f>'Oversigt anlægsaktiv'!L1405</f>
        <v>45014</v>
      </c>
      <c r="M1405" s="56">
        <f>'Oversigt anlægsaktiv'!M1405</f>
        <v>3612262.5</v>
      </c>
      <c r="N1405" s="56">
        <f>'Oversigt anlægsaktiv'!N1405</f>
        <v>1384700.56</v>
      </c>
      <c r="O1405" s="322" t="str">
        <f t="shared" si="63"/>
        <v>55309</v>
      </c>
      <c r="P1405" s="322">
        <f t="shared" si="64"/>
        <v>1</v>
      </c>
      <c r="Q1405" s="337" t="str">
        <f t="shared" si="65"/>
        <v>5</v>
      </c>
    </row>
    <row r="1406" spans="1:17" x14ac:dyDescent="0.35">
      <c r="A1406" s="320" t="str">
        <f>'Oversigt anlægsaktiv'!A1406</f>
        <v>55311</v>
      </c>
      <c r="B1406" t="str">
        <f>'Oversigt anlægsaktiv'!B1406</f>
        <v>CO2-inkubator</v>
      </c>
      <c r="C1406" t="str">
        <f>'Oversigt anlægsaktiv'!C1406</f>
        <v>-</v>
      </c>
      <c r="D1406" t="str">
        <f>'Oversigt anlægsaktiv'!D1406</f>
        <v>Henrik Jørn Ditzel</v>
      </c>
      <c r="E1406" t="str">
        <f>'Oversigt anlægsaktiv'!E1406</f>
        <v>5 ÅR</v>
      </c>
      <c r="F1406" t="str">
        <f>'Oversigt anlægsaktiv'!F1406</f>
        <v>10205 Cancerforskning</v>
      </c>
      <c r="G1406" t="str">
        <f>'Oversigt anlægsaktiv'!G1406</f>
        <v>Campusvej 55, 5230 Odense M</v>
      </c>
      <c r="H1406" t="str">
        <f>'Oversigt anlægsaktiv'!H1406</f>
        <v>V16-603-2</v>
      </c>
      <c r="I1406" t="str">
        <f>'Oversigt anlægsaktiv'!I1406</f>
        <v>Panasonic</v>
      </c>
      <c r="J1406" t="str">
        <f>'Oversigt anlægsaktiv'!J1406</f>
        <v>PHCbi MCO-230AIC/UV/H2O2</v>
      </c>
      <c r="K1406" t="str">
        <f>'Oversigt anlægsaktiv'!K1406</f>
        <v>230360017</v>
      </c>
      <c r="L1406" s="312">
        <f>'Oversigt anlægsaktiv'!L1406</f>
        <v>45108</v>
      </c>
      <c r="M1406" s="56">
        <f>'Oversigt anlægsaktiv'!M1406</f>
        <v>112148.5</v>
      </c>
      <c r="N1406" s="56">
        <f>'Oversigt anlægsaktiv'!N1406</f>
        <v>50466.84</v>
      </c>
      <c r="O1406" s="322" t="str">
        <f t="shared" si="63"/>
        <v>55311</v>
      </c>
      <c r="P1406" s="322">
        <f t="shared" si="64"/>
        <v>0</v>
      </c>
      <c r="Q1406" s="337" t="str">
        <f t="shared" si="65"/>
        <v>5</v>
      </c>
    </row>
    <row r="1407" spans="1:17" x14ac:dyDescent="0.35">
      <c r="A1407" s="320" t="str">
        <f>'Oversigt anlægsaktiv'!A1407</f>
        <v>55312</v>
      </c>
      <c r="B1407" t="str">
        <f>'Oversigt anlægsaktiv'!B1407</f>
        <v>Transformer som back-up til forsyningssikkerhed til Campusvej</v>
      </c>
      <c r="C1407" t="str">
        <f>'Oversigt anlægsaktiv'!C1407</f>
        <v>-</v>
      </c>
      <c r="D1407" t="str">
        <f>'Oversigt anlægsaktiv'!D1407</f>
        <v>Lars Tiedemann</v>
      </c>
      <c r="E1407" t="str">
        <f>'Oversigt anlægsaktiv'!E1407</f>
        <v>10 ÅR</v>
      </c>
      <c r="F1407" t="str">
        <f>'Oversigt anlægsaktiv'!F1407</f>
        <v>90404 Teknik</v>
      </c>
      <c r="G1407" t="str">
        <f>'Oversigt anlægsaktiv'!G1407</f>
        <v>Campusvej 55, 5230 Odense M</v>
      </c>
      <c r="H1407" t="str">
        <f>'Oversigt anlægsaktiv'!H1407</f>
        <v>lager</v>
      </c>
      <c r="I1407" t="str">
        <f>'Oversigt anlægsaktiv'!I1407</f>
        <v>LMG</v>
      </c>
      <c r="J1407" t="str">
        <f>'Oversigt anlægsaktiv'!J1407</f>
        <v>630 KVA 10/0,4 KV oliefyldt</v>
      </c>
      <c r="K1407" t="str">
        <f>'Oversigt anlægsaktiv'!K1407</f>
        <v>39122221</v>
      </c>
      <c r="L1407" s="312">
        <f>'Oversigt anlægsaktiv'!L1407</f>
        <v>45170</v>
      </c>
      <c r="M1407" s="56">
        <f>'Oversigt anlægsaktiv'!M1407</f>
        <v>347430</v>
      </c>
      <c r="N1407" s="56">
        <f>'Oversigt anlægsaktiv'!N1407</f>
        <v>257677.25</v>
      </c>
      <c r="O1407" s="322" t="str">
        <f t="shared" si="63"/>
        <v>55312</v>
      </c>
      <c r="P1407" s="322">
        <f t="shared" si="64"/>
        <v>0</v>
      </c>
      <c r="Q1407" s="337" t="str">
        <f t="shared" si="65"/>
        <v>10</v>
      </c>
    </row>
    <row r="1408" spans="1:17" x14ac:dyDescent="0.35">
      <c r="A1408" s="320" t="str">
        <f>'Oversigt anlægsaktiv'!A1408</f>
        <v>55313</v>
      </c>
      <c r="B1408" t="str">
        <f>'Oversigt anlægsaktiv'!B1408</f>
        <v>Installation af varmepumpe</v>
      </c>
      <c r="C1408" t="str">
        <f>'Oversigt anlægsaktiv'!C1408</f>
        <v>-</v>
      </c>
      <c r="D1408" t="str">
        <f>'Oversigt anlægsaktiv'!D1408</f>
        <v>Lars Tiedemann</v>
      </c>
      <c r="E1408" t="str">
        <f>'Oversigt anlægsaktiv'!E1408</f>
        <v>10 ÅR</v>
      </c>
      <c r="F1408" t="str">
        <f>'Oversigt anlægsaktiv'!F1408</f>
        <v>90404 Teknik</v>
      </c>
      <c r="G1408" t="str">
        <f>'Oversigt anlægsaktiv'!G1408</f>
        <v>Beldringevej 252, 5270 Odense N</v>
      </c>
      <c r="H1408" t="str">
        <f>'Oversigt anlægsaktiv'!H1408</f>
        <v>-</v>
      </c>
      <c r="I1408" t="str">
        <f>'Oversigt anlægsaktiv'!I1408</f>
        <v>Thermo Nova</v>
      </c>
      <c r="J1408" t="str">
        <f>'Oversigt anlægsaktiv'!J1408</f>
        <v>Nova 110</v>
      </c>
      <c r="K1408" t="str">
        <f>'Oversigt anlægsaktiv'!K1408</f>
        <v>varmepumpe 442300</v>
      </c>
      <c r="L1408" s="312">
        <f>'Oversigt anlægsaktiv'!L1408</f>
        <v>45170</v>
      </c>
      <c r="M1408" s="56">
        <f>'Oversigt anlægsaktiv'!M1408</f>
        <v>1158480</v>
      </c>
      <c r="N1408" s="56">
        <f>'Oversigt anlægsaktiv'!N1408</f>
        <v>859206</v>
      </c>
      <c r="O1408" s="322" t="str">
        <f t="shared" si="63"/>
        <v>55313</v>
      </c>
      <c r="P1408" s="322">
        <f t="shared" si="64"/>
        <v>0</v>
      </c>
      <c r="Q1408" s="337" t="str">
        <f t="shared" si="65"/>
        <v>10</v>
      </c>
    </row>
    <row r="1409" spans="1:17" x14ac:dyDescent="0.35">
      <c r="A1409" s="320" t="str">
        <f>'Oversigt anlægsaktiv'!A1409</f>
        <v>55314</v>
      </c>
      <c r="B1409" t="str">
        <f>'Oversigt anlægsaktiv'!B1409</f>
        <v>AV-enheder der samlet giver lyd og billeder i undervisningslokaler NytSUND</v>
      </c>
      <c r="C1409" t="str">
        <f>'Oversigt anlægsaktiv'!C1409</f>
        <v>-</v>
      </c>
      <c r="D1409" t="str">
        <f>'Oversigt anlægsaktiv'!D1409</f>
        <v>Martin Garfield Jørgensen</v>
      </c>
      <c r="E1409" t="str">
        <f>'Oversigt anlægsaktiv'!E1409</f>
        <v>5 ÅR</v>
      </c>
      <c r="F1409" t="str">
        <f>'Oversigt anlægsaktiv'!F1409</f>
        <v>93002 Support</v>
      </c>
      <c r="G1409" t="str">
        <f>'Oversigt anlægsaktiv'!G1409</f>
        <v>Campusvej 55, 5230 Odense M</v>
      </c>
      <c r="H1409" t="str">
        <f>'Oversigt anlægsaktiv'!H1409</f>
        <v>Undervisningslokaler SUND</v>
      </c>
      <c r="I1409" t="str">
        <f>'Oversigt anlægsaktiv'!I1409</f>
        <v>Creston</v>
      </c>
      <c r="J1409" t="str">
        <f>'Oversigt anlægsaktiv'!J1409</f>
        <v>-</v>
      </c>
      <c r="K1409" t="str">
        <f>'Oversigt anlægsaktiv'!K1409</f>
        <v>Installation består af 28 enheder</v>
      </c>
      <c r="L1409" s="312">
        <f>'Oversigt anlægsaktiv'!L1409</f>
        <v>45170</v>
      </c>
      <c r="M1409" s="56">
        <f>'Oversigt anlægsaktiv'!M1409</f>
        <v>107492</v>
      </c>
      <c r="N1409" s="56">
        <f>'Oversigt anlægsaktiv'!N1409</f>
        <v>51954.48</v>
      </c>
      <c r="O1409" s="322" t="str">
        <f t="shared" si="63"/>
        <v>55314</v>
      </c>
      <c r="P1409" s="322">
        <f t="shared" si="64"/>
        <v>0</v>
      </c>
      <c r="Q1409" s="337" t="str">
        <f t="shared" si="65"/>
        <v>5</v>
      </c>
    </row>
    <row r="1410" spans="1:17" x14ac:dyDescent="0.35">
      <c r="A1410" s="320" t="str">
        <f>'Oversigt anlægsaktiv'!A1410</f>
        <v>55315</v>
      </c>
      <c r="B1410" t="str">
        <f>'Oversigt anlægsaktiv'!B1410</f>
        <v>Samlet AV-løsning med Zoom i undervisningslokale V14-914a-1</v>
      </c>
      <c r="C1410" t="str">
        <f>'Oversigt anlægsaktiv'!C1410</f>
        <v>-</v>
      </c>
      <c r="D1410" t="str">
        <f>'Oversigt anlægsaktiv'!D1410</f>
        <v>Martin Garfield Jørgensen</v>
      </c>
      <c r="E1410" t="str">
        <f>'Oversigt anlægsaktiv'!E1410</f>
        <v>5 ÅR</v>
      </c>
      <c r="F1410" t="str">
        <f>'Oversigt anlægsaktiv'!F1410</f>
        <v>93002 Support</v>
      </c>
      <c r="G1410" t="str">
        <f>'Oversigt anlægsaktiv'!G1410</f>
        <v>Campusvej 55, 5230 Odense M</v>
      </c>
      <c r="H1410" t="str">
        <f>'Oversigt anlægsaktiv'!H1410</f>
        <v>V14-914a-1</v>
      </c>
      <c r="I1410" t="str">
        <f>'Oversigt anlægsaktiv'!I1410</f>
        <v>Creston, Epson, Senheisser, Lenovo m.fl.</v>
      </c>
      <c r="J1410" t="str">
        <f>'Oversigt anlægsaktiv'!J1410</f>
        <v>-</v>
      </c>
      <c r="K1410" t="str">
        <f>'Oversigt anlægsaktiv'!K1410</f>
        <v>Mange</v>
      </c>
      <c r="L1410" s="312">
        <f>'Oversigt anlægsaktiv'!L1410</f>
        <v>45170</v>
      </c>
      <c r="M1410" s="56">
        <f>'Oversigt anlægsaktiv'!M1410</f>
        <v>111960</v>
      </c>
      <c r="N1410" s="56">
        <f>'Oversigt anlægsaktiv'!N1410</f>
        <v>54114</v>
      </c>
      <c r="O1410" s="322" t="str">
        <f t="shared" si="63"/>
        <v>55315</v>
      </c>
      <c r="P1410" s="322">
        <f t="shared" si="64"/>
        <v>0</v>
      </c>
      <c r="Q1410" s="337" t="str">
        <f t="shared" si="65"/>
        <v>5</v>
      </c>
    </row>
    <row r="1411" spans="1:17" x14ac:dyDescent="0.35">
      <c r="A1411" s="320" t="str">
        <f>'Oversigt anlægsaktiv'!A1411</f>
        <v>55316</v>
      </c>
      <c r="B1411" t="str">
        <f>'Oversigt anlægsaktiv'!B1411</f>
        <v>Samlet AV-løsning med Zoom i undervisningslokale V14-915a-1</v>
      </c>
      <c r="C1411" t="str">
        <f>'Oversigt anlægsaktiv'!C1411</f>
        <v>-</v>
      </c>
      <c r="D1411" t="str">
        <f>'Oversigt anlægsaktiv'!D1411</f>
        <v>Martin Garfield Jørgensen</v>
      </c>
      <c r="E1411" t="str">
        <f>'Oversigt anlægsaktiv'!E1411</f>
        <v>5 ÅR</v>
      </c>
      <c r="F1411" t="str">
        <f>'Oversigt anlægsaktiv'!F1411</f>
        <v>93002 Support</v>
      </c>
      <c r="G1411" t="str">
        <f>'Oversigt anlægsaktiv'!G1411</f>
        <v>Campusvej 55, 5230 Odense M</v>
      </c>
      <c r="H1411" t="str">
        <f>'Oversigt anlægsaktiv'!H1411</f>
        <v>V14-915a-1</v>
      </c>
      <c r="I1411" t="str">
        <f>'Oversigt anlægsaktiv'!I1411</f>
        <v>Creston, Epson, Senheisser, Lenovo m.fl.</v>
      </c>
      <c r="J1411" t="str">
        <f>'Oversigt anlægsaktiv'!J1411</f>
        <v>-</v>
      </c>
      <c r="K1411" t="str">
        <f>'Oversigt anlægsaktiv'!K1411</f>
        <v>Mange</v>
      </c>
      <c r="L1411" s="312">
        <f>'Oversigt anlægsaktiv'!L1411</f>
        <v>45170</v>
      </c>
      <c r="M1411" s="56">
        <f>'Oversigt anlægsaktiv'!M1411</f>
        <v>111960</v>
      </c>
      <c r="N1411" s="56">
        <f>'Oversigt anlægsaktiv'!N1411</f>
        <v>54114</v>
      </c>
      <c r="O1411" s="322" t="str">
        <f t="shared" si="63"/>
        <v>55316</v>
      </c>
      <c r="P1411" s="322">
        <f t="shared" si="64"/>
        <v>0</v>
      </c>
      <c r="Q1411" s="337" t="str">
        <f t="shared" si="65"/>
        <v>5</v>
      </c>
    </row>
    <row r="1412" spans="1:17" x14ac:dyDescent="0.35">
      <c r="A1412" s="320" t="str">
        <f>'Oversigt anlægsaktiv'!A1412</f>
        <v>55317</v>
      </c>
      <c r="B1412" t="str">
        <f>'Oversigt anlægsaktiv'!B1412</f>
        <v>Samlet AV-løsning med Zoom i undervisningslokale V16-800a-0</v>
      </c>
      <c r="C1412" t="str">
        <f>'Oversigt anlægsaktiv'!C1412</f>
        <v>-</v>
      </c>
      <c r="D1412" t="str">
        <f>'Oversigt anlægsaktiv'!D1412</f>
        <v>Martin Garfield Jørgensen</v>
      </c>
      <c r="E1412" t="str">
        <f>'Oversigt anlægsaktiv'!E1412</f>
        <v>5 ÅR</v>
      </c>
      <c r="F1412" t="str">
        <f>'Oversigt anlægsaktiv'!F1412</f>
        <v>93002 Support</v>
      </c>
      <c r="G1412" t="str">
        <f>'Oversigt anlægsaktiv'!G1412</f>
        <v>Campusvej 55, 5230 Odense M</v>
      </c>
      <c r="H1412" t="str">
        <f>'Oversigt anlægsaktiv'!H1412</f>
        <v>V16-800a-0</v>
      </c>
      <c r="I1412" t="str">
        <f>'Oversigt anlægsaktiv'!I1412</f>
        <v>Creston, Epson, Senheisser, Lenovo m.fl.</v>
      </c>
      <c r="J1412" t="str">
        <f>'Oversigt anlægsaktiv'!J1412</f>
        <v>-</v>
      </c>
      <c r="K1412" t="str">
        <f>'Oversigt anlægsaktiv'!K1412</f>
        <v>Mange</v>
      </c>
      <c r="L1412" s="312">
        <f>'Oversigt anlægsaktiv'!L1412</f>
        <v>45170</v>
      </c>
      <c r="M1412" s="56">
        <f>'Oversigt anlægsaktiv'!M1412</f>
        <v>115140</v>
      </c>
      <c r="N1412" s="56">
        <f>'Oversigt anlægsaktiv'!N1412</f>
        <v>55651</v>
      </c>
      <c r="O1412" s="322" t="str">
        <f t="shared" si="63"/>
        <v>55317</v>
      </c>
      <c r="P1412" s="322">
        <f t="shared" si="64"/>
        <v>0</v>
      </c>
      <c r="Q1412" s="337" t="str">
        <f t="shared" si="65"/>
        <v>5</v>
      </c>
    </row>
    <row r="1413" spans="1:17" x14ac:dyDescent="0.35">
      <c r="A1413" s="320" t="str">
        <f>'Oversigt anlægsaktiv'!A1413</f>
        <v>55318</v>
      </c>
      <c r="B1413" t="str">
        <f>'Oversigt anlægsaktiv'!B1413</f>
        <v>Samlet AV-løsning med Zoom i undervisningslokale V13-800a-0</v>
      </c>
      <c r="C1413" t="str">
        <f>'Oversigt anlægsaktiv'!C1413</f>
        <v>-</v>
      </c>
      <c r="D1413" t="str">
        <f>'Oversigt anlægsaktiv'!D1413</f>
        <v>Martin Garfield Jørgensen</v>
      </c>
      <c r="E1413" t="str">
        <f>'Oversigt anlægsaktiv'!E1413</f>
        <v>5 ÅR</v>
      </c>
      <c r="F1413" t="str">
        <f>'Oversigt anlægsaktiv'!F1413</f>
        <v>93002 Support</v>
      </c>
      <c r="G1413" t="str">
        <f>'Oversigt anlægsaktiv'!G1413</f>
        <v>Campusvej 55, 5230 Odense M</v>
      </c>
      <c r="H1413" t="str">
        <f>'Oversigt anlægsaktiv'!H1413</f>
        <v>V13-800a-0</v>
      </c>
      <c r="I1413" t="str">
        <f>'Oversigt anlægsaktiv'!I1413</f>
        <v>Creston, Epson, Senheisser, Lenovo m.fl.</v>
      </c>
      <c r="J1413" t="str">
        <f>'Oversigt anlægsaktiv'!J1413</f>
        <v>-</v>
      </c>
      <c r="K1413" t="str">
        <f>'Oversigt anlægsaktiv'!K1413</f>
        <v>mange</v>
      </c>
      <c r="L1413" s="312">
        <f>'Oversigt anlægsaktiv'!L1413</f>
        <v>45170</v>
      </c>
      <c r="M1413" s="56">
        <f>'Oversigt anlægsaktiv'!M1413</f>
        <v>147922</v>
      </c>
      <c r="N1413" s="56">
        <f>'Oversigt anlægsaktiv'!N1413</f>
        <v>71495.62</v>
      </c>
      <c r="O1413" s="322" t="str">
        <f t="shared" si="63"/>
        <v>55318</v>
      </c>
      <c r="P1413" s="322">
        <f t="shared" si="64"/>
        <v>0</v>
      </c>
      <c r="Q1413" s="337" t="str">
        <f t="shared" si="65"/>
        <v>5</v>
      </c>
    </row>
    <row r="1414" spans="1:17" x14ac:dyDescent="0.35">
      <c r="A1414" s="320" t="str">
        <f>'Oversigt anlægsaktiv'!A1414</f>
        <v>55319</v>
      </c>
      <c r="B1414" t="str">
        <f>'Oversigt anlægsaktiv'!B1414</f>
        <v>Samlet AV-løsning med Zoom i undervisningslokale V16-800a-0</v>
      </c>
      <c r="C1414" t="str">
        <f>'Oversigt anlægsaktiv'!C1414</f>
        <v>-</v>
      </c>
      <c r="D1414" t="str">
        <f>'Oversigt anlægsaktiv'!D1414</f>
        <v>Martin Garfield Jørgensen</v>
      </c>
      <c r="E1414" t="str">
        <f>'Oversigt anlægsaktiv'!E1414</f>
        <v>5 ÅR</v>
      </c>
      <c r="F1414" t="str">
        <f>'Oversigt anlægsaktiv'!F1414</f>
        <v>93002 Support</v>
      </c>
      <c r="G1414" t="str">
        <f>'Oversigt anlægsaktiv'!G1414</f>
        <v>Campusvej 55, 5230 Odense M</v>
      </c>
      <c r="H1414" t="str">
        <f>'Oversigt anlægsaktiv'!H1414</f>
        <v>V16-800a-0</v>
      </c>
      <c r="I1414" t="str">
        <f>'Oversigt anlægsaktiv'!I1414</f>
        <v>Creston, Epson, Senheisser, Lenovo m.fl.</v>
      </c>
      <c r="J1414" t="str">
        <f>'Oversigt anlægsaktiv'!J1414</f>
        <v>-</v>
      </c>
      <c r="K1414" t="str">
        <f>'Oversigt anlægsaktiv'!K1414</f>
        <v>Mange</v>
      </c>
      <c r="L1414" s="312">
        <f>'Oversigt anlægsaktiv'!L1414</f>
        <v>45170</v>
      </c>
      <c r="M1414" s="56">
        <f>'Oversigt anlægsaktiv'!M1414</f>
        <v>147922</v>
      </c>
      <c r="N1414" s="56">
        <f>'Oversigt anlægsaktiv'!N1414</f>
        <v>71495.62</v>
      </c>
      <c r="O1414" s="322" t="str">
        <f t="shared" si="63"/>
        <v>55319</v>
      </c>
      <c r="P1414" s="322">
        <f t="shared" si="64"/>
        <v>0</v>
      </c>
      <c r="Q1414" s="337" t="str">
        <f t="shared" si="65"/>
        <v>5</v>
      </c>
    </row>
    <row r="1415" spans="1:17" x14ac:dyDescent="0.35">
      <c r="A1415" s="320" t="str">
        <f>'Oversigt anlægsaktiv'!A1415</f>
        <v>55320</v>
      </c>
      <c r="B1415" t="str">
        <f>'Oversigt anlægsaktiv'!B1415</f>
        <v>Samlet AV-løsning med Zoom i undervisningslokale V16-700a-0</v>
      </c>
      <c r="C1415" t="str">
        <f>'Oversigt anlægsaktiv'!C1415</f>
        <v>-</v>
      </c>
      <c r="D1415" t="str">
        <f>'Oversigt anlægsaktiv'!D1415</f>
        <v>Martin Garfield Jørgensen</v>
      </c>
      <c r="E1415" t="str">
        <f>'Oversigt anlægsaktiv'!E1415</f>
        <v>5 ÅR</v>
      </c>
      <c r="F1415" t="str">
        <f>'Oversigt anlægsaktiv'!F1415</f>
        <v>93002 Support</v>
      </c>
      <c r="G1415" t="str">
        <f>'Oversigt anlægsaktiv'!G1415</f>
        <v>Campusvej 55, 5230 Odense M</v>
      </c>
      <c r="H1415" t="str">
        <f>'Oversigt anlægsaktiv'!H1415</f>
        <v>V16-700a-0</v>
      </c>
      <c r="I1415" t="str">
        <f>'Oversigt anlægsaktiv'!I1415</f>
        <v>Creston, Epson, Senheisser, Lenovo m.fl.</v>
      </c>
      <c r="J1415" t="str">
        <f>'Oversigt anlægsaktiv'!J1415</f>
        <v>-</v>
      </c>
      <c r="K1415" t="str">
        <f>'Oversigt anlægsaktiv'!K1415</f>
        <v>Mange</v>
      </c>
      <c r="L1415" s="312">
        <f>'Oversigt anlægsaktiv'!L1415</f>
        <v>45170</v>
      </c>
      <c r="M1415" s="56">
        <f>'Oversigt anlægsaktiv'!M1415</f>
        <v>177853</v>
      </c>
      <c r="N1415" s="56">
        <f>'Oversigt anlægsaktiv'!N1415</f>
        <v>85962.27</v>
      </c>
      <c r="O1415" s="322" t="str">
        <f t="shared" si="63"/>
        <v>55320</v>
      </c>
      <c r="P1415" s="322">
        <f t="shared" si="64"/>
        <v>0</v>
      </c>
      <c r="Q1415" s="337" t="str">
        <f t="shared" si="65"/>
        <v>5</v>
      </c>
    </row>
    <row r="1416" spans="1:17" x14ac:dyDescent="0.35">
      <c r="A1416" s="320" t="str">
        <f>'Oversigt anlægsaktiv'!A1416</f>
        <v>55321</v>
      </c>
      <c r="B1416" t="str">
        <f>'Oversigt anlægsaktiv'!B1416</f>
        <v>Samlet AV-løsning med Zoom i undervisningslokale V13-700a-0</v>
      </c>
      <c r="C1416" t="str">
        <f>'Oversigt anlægsaktiv'!C1416</f>
        <v>-</v>
      </c>
      <c r="D1416" t="str">
        <f>'Oversigt anlægsaktiv'!D1416</f>
        <v>Martin Garfield Jørgensen</v>
      </c>
      <c r="E1416" t="str">
        <f>'Oversigt anlægsaktiv'!E1416</f>
        <v>5 ÅR</v>
      </c>
      <c r="F1416" t="str">
        <f>'Oversigt anlægsaktiv'!F1416</f>
        <v>93002 Support</v>
      </c>
      <c r="G1416" t="str">
        <f>'Oversigt anlægsaktiv'!G1416</f>
        <v>Campusvej 55, 5230 Odense M</v>
      </c>
      <c r="H1416" t="str">
        <f>'Oversigt anlægsaktiv'!H1416</f>
        <v>V13-700a-0</v>
      </c>
      <c r="I1416" t="str">
        <f>'Oversigt anlægsaktiv'!I1416</f>
        <v>Creston, Epson, Senheisser, Lenovo m.fl.</v>
      </c>
      <c r="J1416" t="str">
        <f>'Oversigt anlægsaktiv'!J1416</f>
        <v>-</v>
      </c>
      <c r="K1416" t="str">
        <f>'Oversigt anlægsaktiv'!K1416</f>
        <v>Mange</v>
      </c>
      <c r="L1416" s="312">
        <f>'Oversigt anlægsaktiv'!L1416</f>
        <v>45170</v>
      </c>
      <c r="M1416" s="56">
        <f>'Oversigt anlægsaktiv'!M1416</f>
        <v>181095</v>
      </c>
      <c r="N1416" s="56">
        <f>'Oversigt anlægsaktiv'!N1416</f>
        <v>87529.25</v>
      </c>
      <c r="O1416" s="322" t="str">
        <f t="shared" si="63"/>
        <v>55321</v>
      </c>
      <c r="P1416" s="322">
        <f t="shared" si="64"/>
        <v>0</v>
      </c>
      <c r="Q1416" s="337" t="str">
        <f t="shared" si="65"/>
        <v>5</v>
      </c>
    </row>
    <row r="1417" spans="1:17" x14ac:dyDescent="0.35">
      <c r="A1417" s="320" t="str">
        <f>'Oversigt anlægsaktiv'!A1417</f>
        <v>55322</v>
      </c>
      <c r="B1417" t="str">
        <f>'Oversigt anlægsaktiv'!B1417</f>
        <v>Software centralt Lydudstyr, undervisningslokaler og auditorier, NytSUND</v>
      </c>
      <c r="C1417" t="str">
        <f>'Oversigt anlægsaktiv'!C1417</f>
        <v>-</v>
      </c>
      <c r="D1417" t="str">
        <f>'Oversigt anlægsaktiv'!D1417</f>
        <v>Martin Garfield Jørgensen</v>
      </c>
      <c r="E1417" t="str">
        <f>'Oversigt anlægsaktiv'!E1417</f>
        <v>5 ÅR</v>
      </c>
      <c r="F1417" t="str">
        <f>'Oversigt anlægsaktiv'!F1417</f>
        <v>93002 Support</v>
      </c>
      <c r="G1417" t="str">
        <f>'Oversigt anlægsaktiv'!G1417</f>
        <v>Campusvej 55, 5230 Odense M</v>
      </c>
      <c r="H1417" t="str">
        <f>'Oversigt anlægsaktiv'!H1417</f>
        <v>Undervisningslokaler SUND</v>
      </c>
      <c r="I1417" t="str">
        <f>'Oversigt anlægsaktiv'!I1417</f>
        <v>Creston, Dante m.fl.</v>
      </c>
      <c r="J1417" t="str">
        <f>'Oversigt anlægsaktiv'!J1417</f>
        <v>Netværks Audioprocessor og crestron vc-4</v>
      </c>
      <c r="K1417" t="str">
        <f>'Oversigt anlægsaktiv'!K1417</f>
        <v>-</v>
      </c>
      <c r="L1417" s="312">
        <f>'Oversigt anlægsaktiv'!L1417</f>
        <v>45170</v>
      </c>
      <c r="M1417" s="56">
        <f>'Oversigt anlægsaktiv'!M1417</f>
        <v>298972.90000000002</v>
      </c>
      <c r="N1417" s="56">
        <f>'Oversigt anlægsaktiv'!N1417</f>
        <v>144503.57999999999</v>
      </c>
      <c r="O1417" s="322" t="str">
        <f t="shared" si="63"/>
        <v>55322</v>
      </c>
      <c r="P1417" s="322">
        <f t="shared" si="64"/>
        <v>0</v>
      </c>
      <c r="Q1417" s="337" t="str">
        <f t="shared" si="65"/>
        <v>5</v>
      </c>
    </row>
    <row r="1418" spans="1:17" x14ac:dyDescent="0.35">
      <c r="A1418" s="320" t="str">
        <f>'Oversigt anlægsaktiv'!A1418</f>
        <v>55323</v>
      </c>
      <c r="B1418" t="str">
        <f>'Oversigt anlægsaktiv'!B1418</f>
        <v>CO2 Køleanlæg</v>
      </c>
      <c r="C1418" t="str">
        <f>'Oversigt anlægsaktiv'!C1418</f>
        <v>4410029</v>
      </c>
      <c r="D1418" t="str">
        <f>'Oversigt anlægsaktiv'!D1418</f>
        <v>Paride Gullo</v>
      </c>
      <c r="E1418" t="str">
        <f>'Oversigt anlægsaktiv'!E1418</f>
        <v>10 ÅR</v>
      </c>
      <c r="F1418" t="str">
        <f>'Oversigt anlægsaktiv'!F1418</f>
        <v>45002 SDU Mechatronics (CIM)</v>
      </c>
      <c r="G1418" t="str">
        <f>'Oversigt anlægsaktiv'!G1418</f>
        <v>Alsion 2, 6400 Sønderborg</v>
      </c>
      <c r="H1418" t="str">
        <f>'Oversigt anlægsaktiv'!H1418</f>
        <v>C0-01</v>
      </c>
      <c r="I1418" t="str">
        <f>'Oversigt anlægsaktiv'!I1418</f>
        <v>Temp Tech</v>
      </c>
      <c r="J1418" t="str">
        <f>'Oversigt anlægsaktiv'!J1418</f>
        <v>-</v>
      </c>
      <c r="K1418" t="str">
        <f>'Oversigt anlægsaktiv'!K1418</f>
        <v>-</v>
      </c>
      <c r="L1418" s="312">
        <f>'Oversigt anlægsaktiv'!L1418</f>
        <v>45352</v>
      </c>
      <c r="M1418" s="56">
        <f>'Oversigt anlægsaktiv'!M1418</f>
        <v>1173382.8700000001</v>
      </c>
      <c r="N1418" s="56">
        <f>'Oversigt anlægsaktiv'!N1418</f>
        <v>928928.12000000011</v>
      </c>
      <c r="O1418" s="322" t="str">
        <f t="shared" si="63"/>
        <v>55323</v>
      </c>
      <c r="P1418" s="322">
        <f t="shared" si="64"/>
        <v>1</v>
      </c>
      <c r="Q1418" s="337" t="str">
        <f t="shared" si="65"/>
        <v>10</v>
      </c>
    </row>
    <row r="1419" spans="1:17" x14ac:dyDescent="0.35">
      <c r="A1419" s="320" t="str">
        <f>'Oversigt anlægsaktiv'!A1419</f>
        <v>55324</v>
      </c>
      <c r="B1419" t="str">
        <f>'Oversigt anlægsaktiv'!B1419</f>
        <v>RG Raman microcsope w. spectrometer detector</v>
      </c>
      <c r="C1419" t="str">
        <f>'Oversigt anlægsaktiv'!C1419</f>
        <v>2310007</v>
      </c>
      <c r="D1419" t="str">
        <f>'Oversigt anlægsaktiv'!D1419</f>
        <v>Jonathan Brewer</v>
      </c>
      <c r="E1419" t="str">
        <f>'Oversigt anlægsaktiv'!E1419</f>
        <v>10 ÅR</v>
      </c>
      <c r="F1419" t="str">
        <f>'Oversigt anlægsaktiv'!F1419</f>
        <v>31001 Administration og Service</v>
      </c>
      <c r="G1419" t="str">
        <f>'Oversigt anlægsaktiv'!G1419</f>
        <v>Campusvej 55, 5230 Odense M</v>
      </c>
      <c r="H1419" t="str">
        <f>'Oversigt anlægsaktiv'!H1419</f>
        <v>V12-604-0</v>
      </c>
      <c r="I1419" t="str">
        <f>'Oversigt anlægsaktiv'!I1419</f>
        <v>LightNovo</v>
      </c>
      <c r="J1419" t="str">
        <f>'Oversigt anlægsaktiv'!J1419</f>
        <v>20005</v>
      </c>
      <c r="K1419" t="str">
        <f>'Oversigt anlægsaktiv'!K1419</f>
        <v>20005 (microscope) + 40003 (spectro</v>
      </c>
      <c r="L1419" s="312">
        <f>'Oversigt anlægsaktiv'!L1419</f>
        <v>45187</v>
      </c>
      <c r="M1419" s="56">
        <f>'Oversigt anlægsaktiv'!M1419</f>
        <v>371874</v>
      </c>
      <c r="N1419" s="56">
        <f>'Oversigt anlægsaktiv'!N1419</f>
        <v>275806.55</v>
      </c>
      <c r="O1419" s="322" t="str">
        <f t="shared" ref="O1419:O1482" si="66">IFERROR(_xlfn.TEXTBEFORE(A1419, "-"), A1419)</f>
        <v>55324</v>
      </c>
      <c r="P1419" s="322">
        <f t="shared" ref="P1419:P1482" si="67">IF(C1419="-",0,1)</f>
        <v>1</v>
      </c>
      <c r="Q1419" s="337" t="str">
        <f t="shared" ref="Q1419:Q1482" si="68">IFERROR(_xlfn.TEXTBEFORE(E1419, " "), E1419)</f>
        <v>10</v>
      </c>
    </row>
    <row r="1420" spans="1:17" x14ac:dyDescent="0.35">
      <c r="A1420" s="320" t="str">
        <f>'Oversigt anlægsaktiv'!A1420</f>
        <v>55325</v>
      </c>
      <c r="B1420" t="str">
        <f>'Oversigt anlægsaktiv'!B1420</f>
        <v>Server</v>
      </c>
      <c r="C1420" t="str">
        <f>'Oversigt anlægsaktiv'!C1420</f>
        <v>-</v>
      </c>
      <c r="D1420" t="str">
        <f>'Oversigt anlægsaktiv'!D1420</f>
        <v>Christian Møller Dahl</v>
      </c>
      <c r="E1420" t="str">
        <f>'Oversigt anlægsaktiv'!E1420</f>
        <v>5 ÅR</v>
      </c>
      <c r="F1420" t="str">
        <f>'Oversigt anlægsaktiv'!F1420</f>
        <v>52600 Økonomisk Institut</v>
      </c>
      <c r="G1420" t="str">
        <f>'Oversigt anlægsaktiv'!G1420</f>
        <v>Campusvej 55, 5230 Odense M</v>
      </c>
      <c r="H1420" t="str">
        <f>'Oversigt anlægsaktiv'!H1420</f>
        <v>Serverrum Syd Rack A5 Pos 24</v>
      </c>
      <c r="I1420" t="str">
        <f>'Oversigt anlægsaktiv'!I1420</f>
        <v>Fujitsu</v>
      </c>
      <c r="J1420" t="str">
        <f>'Oversigt anlægsaktiv'!J1420</f>
        <v>PRIMERGY TX2550 M7</v>
      </c>
      <c r="K1420" t="str">
        <f>'Oversigt anlægsaktiv'!K1420</f>
        <v>EWCC001181</v>
      </c>
      <c r="L1420" s="312">
        <f>'Oversigt anlægsaktiv'!L1420</f>
        <v>45170</v>
      </c>
      <c r="M1420" s="56">
        <f>'Oversigt anlægsaktiv'!M1420</f>
        <v>430500</v>
      </c>
      <c r="N1420" s="56">
        <f>'Oversigt anlægsaktiv'!N1420</f>
        <v>208075</v>
      </c>
      <c r="O1420" s="322" t="str">
        <f t="shared" si="66"/>
        <v>55325</v>
      </c>
      <c r="P1420" s="322">
        <f t="shared" si="67"/>
        <v>0</v>
      </c>
      <c r="Q1420" s="337" t="str">
        <f t="shared" si="68"/>
        <v>5</v>
      </c>
    </row>
    <row r="1421" spans="1:17" x14ac:dyDescent="0.35">
      <c r="A1421" s="320" t="str">
        <f>'Oversigt anlægsaktiv'!A1421</f>
        <v>55326</v>
      </c>
      <c r="B1421" t="str">
        <f>'Oversigt anlægsaktiv'!B1421</f>
        <v>Fiberudbygning 2023</v>
      </c>
      <c r="C1421" t="str">
        <f>'Oversigt anlægsaktiv'!C1421</f>
        <v>-</v>
      </c>
      <c r="D1421" t="str">
        <f>'Oversigt anlægsaktiv'!D1421</f>
        <v>Lars Thomsen</v>
      </c>
      <c r="E1421" t="str">
        <f>'Oversigt anlægsaktiv'!E1421</f>
        <v>10 ÅR</v>
      </c>
      <c r="F1421" t="str">
        <f>'Oversigt anlægsaktiv'!F1421</f>
        <v>93003 Operations</v>
      </c>
      <c r="G1421" t="str">
        <f>'Oversigt anlægsaktiv'!G1421</f>
        <v>Campusvej 55, 5230 Odense M</v>
      </c>
      <c r="H1421" t="str">
        <f>'Oversigt anlægsaktiv'!H1421</f>
        <v>Netrum Nord og Syd</v>
      </c>
      <c r="I1421" t="str">
        <f>'Oversigt anlægsaktiv'!I1421</f>
        <v>Fiberpowertech mfl</v>
      </c>
      <c r="J1421" t="str">
        <f>'Oversigt anlægsaktiv'!J1421</f>
        <v>Flere</v>
      </c>
      <c r="K1421" t="str">
        <f>'Oversigt anlægsaktiv'!K1421</f>
        <v>-</v>
      </c>
      <c r="L1421" s="312">
        <f>'Oversigt anlægsaktiv'!L1421</f>
        <v>44986</v>
      </c>
      <c r="M1421" s="56">
        <f>'Oversigt anlægsaktiv'!M1421</f>
        <v>469056.48</v>
      </c>
      <c r="N1421" s="56">
        <f>'Oversigt anlægsaktiv'!N1421</f>
        <v>324430.8</v>
      </c>
      <c r="O1421" s="322" t="str">
        <f t="shared" si="66"/>
        <v>55326</v>
      </c>
      <c r="P1421" s="322">
        <f t="shared" si="67"/>
        <v>0</v>
      </c>
      <c r="Q1421" s="337" t="str">
        <f t="shared" si="68"/>
        <v>10</v>
      </c>
    </row>
    <row r="1422" spans="1:17" x14ac:dyDescent="0.35">
      <c r="A1422" s="320" t="str">
        <f>'Oversigt anlægsaktiv'!A1422</f>
        <v>55327</v>
      </c>
      <c r="B1422" t="str">
        <f>'Oversigt anlægsaktiv'!B1422</f>
        <v>Netværksudstyr til MMMI2 (OU47)</v>
      </c>
      <c r="C1422" t="str">
        <f>'Oversigt anlægsaktiv'!C1422</f>
        <v>-</v>
      </c>
      <c r="D1422" t="str">
        <f>'Oversigt anlægsaktiv'!D1422</f>
        <v>Lasse Birnbaum Jensen</v>
      </c>
      <c r="E1422" t="str">
        <f>'Oversigt anlægsaktiv'!E1422</f>
        <v>5 ÅR</v>
      </c>
      <c r="F1422" t="str">
        <f>'Oversigt anlægsaktiv'!F1422</f>
        <v>93003 Operations</v>
      </c>
      <c r="G1422" t="str">
        <f>'Oversigt anlægsaktiv'!G1422</f>
        <v>Campusvej 55, 5230 Odense M</v>
      </c>
      <c r="H1422" t="str">
        <f>'Oversigt anlægsaktiv'!H1422</f>
        <v>OU47</v>
      </c>
      <c r="I1422" t="str">
        <f>'Oversigt anlægsaktiv'!I1422</f>
        <v>Cisco</v>
      </c>
      <c r="J1422" t="str">
        <f>'Oversigt anlægsaktiv'!J1422</f>
        <v>Catalyst 9400, Catalyst 9120 AP'er</v>
      </c>
      <c r="K1422" t="str">
        <f>'Oversigt anlægsaktiv'!K1422</f>
        <v>Flere</v>
      </c>
      <c r="L1422" s="312">
        <f>'Oversigt anlægsaktiv'!L1422</f>
        <v>45200</v>
      </c>
      <c r="M1422" s="56">
        <f>'Oversigt anlægsaktiv'!M1422</f>
        <v>809860</v>
      </c>
      <c r="N1422" s="56">
        <f>'Oversigt anlægsaktiv'!N1422</f>
        <v>404929.95</v>
      </c>
      <c r="O1422" s="322" t="str">
        <f t="shared" si="66"/>
        <v>55327</v>
      </c>
      <c r="P1422" s="322">
        <f t="shared" si="67"/>
        <v>0</v>
      </c>
      <c r="Q1422" s="337" t="str">
        <f t="shared" si="68"/>
        <v>5</v>
      </c>
    </row>
    <row r="1423" spans="1:17" x14ac:dyDescent="0.35">
      <c r="A1423" s="320" t="str">
        <f>'Oversigt anlægsaktiv'!A1423</f>
        <v>55328</v>
      </c>
      <c r="B1423" t="str">
        <f>'Oversigt anlægsaktiv'!B1423</f>
        <v>Udstyr til:ACI Datacenter,Corenet,Access</v>
      </c>
      <c r="C1423" t="str">
        <f>'Oversigt anlægsaktiv'!C1423</f>
        <v>-</v>
      </c>
      <c r="D1423" t="str">
        <f>'Oversigt anlægsaktiv'!D1423</f>
        <v>Henrik Rütz Haugaard</v>
      </c>
      <c r="E1423" t="str">
        <f>'Oversigt anlægsaktiv'!E1423</f>
        <v>5 ÅR</v>
      </c>
      <c r="F1423" t="str">
        <f>'Oversigt anlægsaktiv'!F1423</f>
        <v>93003 Operations</v>
      </c>
      <c r="G1423" t="str">
        <f>'Oversigt anlægsaktiv'!G1423</f>
        <v>Campusvej 55, 5230 Odense M</v>
      </c>
      <c r="H1423" t="str">
        <f>'Oversigt anlægsaktiv'!H1423</f>
        <v>SDU-ITs Serverrum</v>
      </c>
      <c r="I1423" t="str">
        <f>'Oversigt anlægsaktiv'!I1423</f>
        <v>Cisco</v>
      </c>
      <c r="J1423" t="str">
        <f>'Oversigt anlægsaktiv'!J1423</f>
        <v>Nexus 93000 m.fl.</v>
      </c>
      <c r="K1423" t="str">
        <f>'Oversigt anlægsaktiv'!K1423</f>
        <v>Flere</v>
      </c>
      <c r="L1423" s="312">
        <f>'Oversigt anlægsaktiv'!L1423</f>
        <v>45139</v>
      </c>
      <c r="M1423" s="56">
        <f>'Oversigt anlægsaktiv'!M1423</f>
        <v>3574551</v>
      </c>
      <c r="N1423" s="56">
        <f>'Oversigt anlægsaktiv'!N1423</f>
        <v>1668123.8</v>
      </c>
      <c r="O1423" s="322" t="str">
        <f t="shared" si="66"/>
        <v>55328</v>
      </c>
      <c r="P1423" s="322">
        <f t="shared" si="67"/>
        <v>0</v>
      </c>
      <c r="Q1423" s="337" t="str">
        <f t="shared" si="68"/>
        <v>5</v>
      </c>
    </row>
    <row r="1424" spans="1:17" x14ac:dyDescent="0.35">
      <c r="A1424" s="320" t="str">
        <f>'Oversigt anlægsaktiv'!A1424</f>
        <v>55329</v>
      </c>
      <c r="B1424" t="str">
        <f>'Oversigt anlægsaktiv'!B1424</f>
        <v>S4 &amp; Vmware opgardering</v>
      </c>
      <c r="C1424" t="str">
        <f>'Oversigt anlægsaktiv'!C1424</f>
        <v>-</v>
      </c>
      <c r="D1424" t="str">
        <f>'Oversigt anlægsaktiv'!D1424</f>
        <v>Thomas Volke Nielsen</v>
      </c>
      <c r="E1424" t="str">
        <f>'Oversigt anlægsaktiv'!E1424</f>
        <v>3 ÅR</v>
      </c>
      <c r="F1424" t="str">
        <f>'Oversigt anlægsaktiv'!F1424</f>
        <v>93003 Operations</v>
      </c>
      <c r="G1424" t="str">
        <f>'Oversigt anlægsaktiv'!G1424</f>
        <v>Campusvej 55, 5230 Odense M</v>
      </c>
      <c r="H1424" t="str">
        <f>'Oversigt anlægsaktiv'!H1424</f>
        <v>Serverrum Syd</v>
      </c>
      <c r="I1424" t="str">
        <f>'Oversigt anlægsaktiv'!I1424</f>
        <v>HP</v>
      </c>
      <c r="J1424" t="str">
        <f>'Oversigt anlægsaktiv'!J1424</f>
        <v>DL385G11</v>
      </c>
      <c r="K1424" t="str">
        <f>'Oversigt anlægsaktiv'!K1424</f>
        <v>Flere</v>
      </c>
      <c r="L1424" s="312">
        <f>'Oversigt anlægsaktiv'!L1424</f>
        <v>45108</v>
      </c>
      <c r="M1424" s="56">
        <f>'Oversigt anlægsaktiv'!M1424</f>
        <v>813510</v>
      </c>
      <c r="N1424" s="56">
        <f>'Oversigt anlægsaktiv'!N1424</f>
        <v>67792.5</v>
      </c>
      <c r="O1424" s="322" t="str">
        <f t="shared" si="66"/>
        <v>55329</v>
      </c>
      <c r="P1424" s="322">
        <f t="shared" si="67"/>
        <v>0</v>
      </c>
      <c r="Q1424" s="337" t="str">
        <f t="shared" si="68"/>
        <v>3</v>
      </c>
    </row>
    <row r="1425" spans="1:17" x14ac:dyDescent="0.35">
      <c r="A1425" s="320" t="str">
        <f>'Oversigt anlægsaktiv'!A1425</f>
        <v>55330</v>
      </c>
      <c r="B1425" t="str">
        <f>'Oversigt anlægsaktiv'!B1425</f>
        <v>Infoblox funktionel fornyelse 2023</v>
      </c>
      <c r="C1425" t="str">
        <f>'Oversigt anlægsaktiv'!C1425</f>
        <v>-</v>
      </c>
      <c r="D1425" t="str">
        <f>'Oversigt anlægsaktiv'!D1425</f>
        <v>Lasse Birnbaum Jensen</v>
      </c>
      <c r="E1425" t="str">
        <f>'Oversigt anlægsaktiv'!E1425</f>
        <v>3 ÅR</v>
      </c>
      <c r="F1425" t="str">
        <f>'Oversigt anlægsaktiv'!F1425</f>
        <v>93003 Operations</v>
      </c>
      <c r="G1425" t="str">
        <f>'Oversigt anlægsaktiv'!G1425</f>
        <v>Campusvej 55, 5230 Odense M</v>
      </c>
      <c r="H1425" t="str">
        <f>'Oversigt anlægsaktiv'!H1425</f>
        <v>Netrum Nord og Syd, RSYD Kold</v>
      </c>
      <c r="I1425" t="str">
        <f>'Oversigt anlægsaktiv'!I1425</f>
        <v>Infoblox</v>
      </c>
      <c r="J1425" t="str">
        <f>'Oversigt anlægsaktiv'!J1425</f>
        <v>IB-1415 IB-815 IB-V</v>
      </c>
      <c r="K1425" t="str">
        <f>'Oversigt anlægsaktiv'!K1425</f>
        <v>Flere</v>
      </c>
      <c r="L1425" s="312">
        <f>'Oversigt anlægsaktiv'!L1425</f>
        <v>45139</v>
      </c>
      <c r="M1425" s="56">
        <f>'Oversigt anlægsaktiv'!M1425</f>
        <v>838805</v>
      </c>
      <c r="N1425" s="56">
        <f>'Oversigt anlægsaktiv'!N1425</f>
        <v>93200.569999999949</v>
      </c>
      <c r="O1425" s="322" t="str">
        <f t="shared" si="66"/>
        <v>55330</v>
      </c>
      <c r="P1425" s="322">
        <f t="shared" si="67"/>
        <v>0</v>
      </c>
      <c r="Q1425" s="337" t="str">
        <f t="shared" si="68"/>
        <v>3</v>
      </c>
    </row>
    <row r="1426" spans="1:17" x14ac:dyDescent="0.35">
      <c r="A1426" s="320" t="str">
        <f>'Oversigt anlægsaktiv'!A1426</f>
        <v>55331</v>
      </c>
      <c r="B1426" t="str">
        <f>'Oversigt anlægsaktiv'!B1426</f>
        <v>Backup 2023</v>
      </c>
      <c r="C1426" t="str">
        <f>'Oversigt anlægsaktiv'!C1426</f>
        <v>-</v>
      </c>
      <c r="D1426" t="str">
        <f>'Oversigt anlægsaktiv'!D1426</f>
        <v>Torben Kruchov Madsen</v>
      </c>
      <c r="E1426" t="str">
        <f>'Oversigt anlægsaktiv'!E1426</f>
        <v>3 ÅR</v>
      </c>
      <c r="F1426" t="str">
        <f>'Oversigt anlægsaktiv'!F1426</f>
        <v>93003 Operations</v>
      </c>
      <c r="G1426" t="str">
        <f>'Oversigt anlægsaktiv'!G1426</f>
        <v>Campusvej 55, 5230 Odense M</v>
      </c>
      <c r="H1426" t="str">
        <f>'Oversigt anlægsaktiv'!H1426</f>
        <v>SDU-ITs Backuprum</v>
      </c>
      <c r="I1426" t="str">
        <f>'Oversigt anlægsaktiv'!I1426</f>
        <v>InforTrend</v>
      </c>
      <c r="J1426" t="str">
        <f>'Oversigt anlægsaktiv'!J1426</f>
        <v>DS4024 m.fl.</v>
      </c>
      <c r="K1426" t="str">
        <f>'Oversigt anlægsaktiv'!K1426</f>
        <v>flere</v>
      </c>
      <c r="L1426" s="312">
        <f>'Oversigt anlægsaktiv'!L1426</f>
        <v>45108</v>
      </c>
      <c r="M1426" s="56">
        <f>'Oversigt anlægsaktiv'!M1426</f>
        <v>244860</v>
      </c>
      <c r="N1426" s="56">
        <f>'Oversigt anlægsaktiv'!N1426</f>
        <v>20404.989999999991</v>
      </c>
      <c r="O1426" s="322" t="str">
        <f t="shared" si="66"/>
        <v>55331</v>
      </c>
      <c r="P1426" s="322">
        <f t="shared" si="67"/>
        <v>0</v>
      </c>
      <c r="Q1426" s="337" t="str">
        <f t="shared" si="68"/>
        <v>3</v>
      </c>
    </row>
    <row r="1427" spans="1:17" x14ac:dyDescent="0.35">
      <c r="A1427" s="320" t="str">
        <f>'Oversigt anlægsaktiv'!A1427</f>
        <v>55332</v>
      </c>
      <c r="B1427" t="str">
        <f>'Oversigt anlægsaktiv'!B1427</f>
        <v>Phoenix faststofprobe 5mm orange</v>
      </c>
      <c r="C1427" t="str">
        <f>'Oversigt anlægsaktiv'!C1427</f>
        <v>3310064</v>
      </c>
      <c r="D1427" t="str">
        <f>'Oversigt anlægsaktiv'!D1427</f>
        <v>Christian Brandt</v>
      </c>
      <c r="E1427" t="str">
        <f>'Oversigt anlægsaktiv'!E1427</f>
        <v>7 ÅR</v>
      </c>
      <c r="F1427" t="str">
        <f>'Oversigt anlægsaktiv'!F1427</f>
        <v>30503 Kemi og Farmaci</v>
      </c>
      <c r="G1427" t="str">
        <f>'Oversigt anlægsaktiv'!G1427</f>
        <v>Campusvej 55, 5230 Odense M</v>
      </c>
      <c r="H1427" t="str">
        <f>'Oversigt anlægsaktiv'!H1427</f>
        <v>Ø11-506b-0</v>
      </c>
      <c r="I1427" t="str">
        <f>'Oversigt anlægsaktiv'!I1427</f>
        <v>Phoenix NMR</v>
      </c>
      <c r="J1427" t="str">
        <f>'Oversigt anlægsaktiv'!J1427</f>
        <v>PP16P5S0NN</v>
      </c>
      <c r="K1427" t="str">
        <f>'Oversigt anlægsaktiv'!K1427</f>
        <v>SN230701</v>
      </c>
      <c r="L1427" s="312">
        <f>'Oversigt anlægsaktiv'!L1427</f>
        <v>45196</v>
      </c>
      <c r="M1427" s="56">
        <f>'Oversigt anlægsaktiv'!M1427</f>
        <v>519183.75</v>
      </c>
      <c r="N1427" s="56">
        <f>'Oversigt anlægsaktiv'!N1427</f>
        <v>327580.23</v>
      </c>
      <c r="O1427" s="322" t="str">
        <f t="shared" si="66"/>
        <v>55332</v>
      </c>
      <c r="P1427" s="322">
        <f t="shared" si="67"/>
        <v>1</v>
      </c>
      <c r="Q1427" s="337" t="str">
        <f t="shared" si="68"/>
        <v>7</v>
      </c>
    </row>
    <row r="1428" spans="1:17" x14ac:dyDescent="0.35">
      <c r="A1428" s="320" t="str">
        <f>'Oversigt anlægsaktiv'!A1428</f>
        <v>55333</v>
      </c>
      <c r="B1428" t="str">
        <f>'Oversigt anlægsaktiv'!B1428</f>
        <v>2 stk. Infiniband switche</v>
      </c>
      <c r="C1428" t="str">
        <f>'Oversigt anlægsaktiv'!C1428</f>
        <v>-</v>
      </c>
      <c r="D1428" t="str">
        <f>'Oversigt anlægsaktiv'!D1428</f>
        <v>Martin Lundquist Hansen</v>
      </c>
      <c r="E1428" t="str">
        <f>'Oversigt anlægsaktiv'!E1428</f>
        <v>5 ÅR</v>
      </c>
      <c r="F1428" t="str">
        <f>'Oversigt anlægsaktiv'!F1428</f>
        <v>39600 eScience</v>
      </c>
      <c r="G1428" t="str">
        <f>'Oversigt anlægsaktiv'!G1428</f>
        <v>Campusvej 55, 5230 Odense M</v>
      </c>
      <c r="H1428" t="str">
        <f>'Oversigt anlægsaktiv'!H1428</f>
        <v>Serverrum Syd</v>
      </c>
      <c r="I1428" t="str">
        <f>'Oversigt anlægsaktiv'!I1428</f>
        <v>Mellanox</v>
      </c>
      <c r="J1428" t="str">
        <f>'Oversigt anlægsaktiv'!J1428</f>
        <v>QM8790</v>
      </c>
      <c r="K1428" t="str">
        <f>'Oversigt anlægsaktiv'!K1428</f>
        <v>-</v>
      </c>
      <c r="L1428" s="312">
        <f>'Oversigt anlægsaktiv'!L1428</f>
        <v>45200</v>
      </c>
      <c r="M1428" s="56">
        <f>'Oversigt anlægsaktiv'!M1428</f>
        <v>161117.18</v>
      </c>
      <c r="N1428" s="56">
        <f>'Oversigt anlægsaktiv'!N1428</f>
        <v>80558.59</v>
      </c>
      <c r="O1428" s="322" t="str">
        <f t="shared" si="66"/>
        <v>55333</v>
      </c>
      <c r="P1428" s="322">
        <f t="shared" si="67"/>
        <v>0</v>
      </c>
      <c r="Q1428" s="337" t="str">
        <f t="shared" si="68"/>
        <v>5</v>
      </c>
    </row>
    <row r="1429" spans="1:17" x14ac:dyDescent="0.35">
      <c r="A1429" s="320" t="str">
        <f>'Oversigt anlægsaktiv'!A1429</f>
        <v>55334</v>
      </c>
      <c r="B1429" t="str">
        <f>'Oversigt anlægsaktiv'!B1429</f>
        <v>ThinkSystem SR645 V3, 2xAMD EPYC SP5 GENOA 9534 64C SJ7010TTH; SJ7010TTG; SJ7010</v>
      </c>
      <c r="C1429" t="str">
        <f>'Oversigt anlægsaktiv'!C1429</f>
        <v>-</v>
      </c>
      <c r="D1429" t="str">
        <f>'Oversigt anlægsaktiv'!D1429</f>
        <v>Martin Lundquist Hansen</v>
      </c>
      <c r="E1429" t="str">
        <f>'Oversigt anlægsaktiv'!E1429</f>
        <v>5 ÅR</v>
      </c>
      <c r="F1429" t="str">
        <f>'Oversigt anlægsaktiv'!F1429</f>
        <v>39600 eScience</v>
      </c>
      <c r="G1429" t="str">
        <f>'Oversigt anlægsaktiv'!G1429</f>
        <v>Campusvej 55, 5230 Odense M</v>
      </c>
      <c r="H1429" t="str">
        <f>'Oversigt anlægsaktiv'!H1429</f>
        <v>HPC Serverrum</v>
      </c>
      <c r="I1429" t="str">
        <f>'Oversigt anlægsaktiv'!I1429</f>
        <v>Lenovo</v>
      </c>
      <c r="J1429" t="str">
        <f>'Oversigt anlægsaktiv'!J1429</f>
        <v>SR645 V3</v>
      </c>
      <c r="K1429" t="str">
        <f>'Oversigt anlægsaktiv'!K1429</f>
        <v>J7010TTF,J7010TTC,J7010TT7,J7010TTA</v>
      </c>
      <c r="L1429" s="312">
        <f>'Oversigt anlægsaktiv'!L1429</f>
        <v>45200</v>
      </c>
      <c r="M1429" s="56">
        <f>'Oversigt anlægsaktiv'!M1429</f>
        <v>1885191.9</v>
      </c>
      <c r="N1429" s="56">
        <f>'Oversigt anlægsaktiv'!N1429</f>
        <v>942595.92999999993</v>
      </c>
      <c r="O1429" s="322" t="str">
        <f t="shared" si="66"/>
        <v>55334</v>
      </c>
      <c r="P1429" s="322">
        <f t="shared" si="67"/>
        <v>0</v>
      </c>
      <c r="Q1429" s="337" t="str">
        <f t="shared" si="68"/>
        <v>5</v>
      </c>
    </row>
    <row r="1430" spans="1:17" x14ac:dyDescent="0.35">
      <c r="A1430" s="320" t="str">
        <f>'Oversigt anlægsaktiv'!A1430</f>
        <v>55335</v>
      </c>
      <c r="B1430" t="str">
        <f>'Oversigt anlægsaktiv'!B1430</f>
        <v>Upright microscope with Epifluorescence system</v>
      </c>
      <c r="C1430" t="str">
        <f>'Oversigt anlægsaktiv'!C1430</f>
        <v>4310027</v>
      </c>
      <c r="D1430" t="str">
        <f>'Oversigt anlægsaktiv'!D1430</f>
        <v>Kumar Somyajit</v>
      </c>
      <c r="E1430" t="str">
        <f>'Oversigt anlægsaktiv'!E1430</f>
        <v>7 ÅR</v>
      </c>
      <c r="F1430" t="str">
        <f>'Oversigt anlægsaktiv'!F1430</f>
        <v>31004 Functional Genomics and Metabolism</v>
      </c>
      <c r="G1430" t="str">
        <f>'Oversigt anlægsaktiv'!G1430</f>
        <v>Campusvej 55, 5230 Odense M</v>
      </c>
      <c r="H1430" t="str">
        <f>'Oversigt anlægsaktiv'!H1430</f>
        <v>V18-404-2</v>
      </c>
      <c r="I1430" t="str">
        <f>'Oversigt anlægsaktiv'!I1430</f>
        <v>Olympus</v>
      </c>
      <c r="J1430" t="str">
        <f>'Oversigt anlægsaktiv'!J1430</f>
        <v>BX53F2</v>
      </c>
      <c r="K1430" t="str">
        <f>'Oversigt anlægsaktiv'!K1430</f>
        <v>3B54434</v>
      </c>
      <c r="L1430" s="312">
        <f>'Oversigt anlægsaktiv'!L1430</f>
        <v>45124</v>
      </c>
      <c r="M1430" s="56">
        <f>'Oversigt anlægsaktiv'!M1430</f>
        <v>433496.31</v>
      </c>
      <c r="N1430" s="56">
        <f>'Oversigt anlægsaktiv'!N1430</f>
        <v>263194.2</v>
      </c>
      <c r="O1430" s="322" t="str">
        <f t="shared" si="66"/>
        <v>55335</v>
      </c>
      <c r="P1430" s="322">
        <f t="shared" si="67"/>
        <v>1</v>
      </c>
      <c r="Q1430" s="337" t="str">
        <f t="shared" si="68"/>
        <v>7</v>
      </c>
    </row>
    <row r="1431" spans="1:17" x14ac:dyDescent="0.35">
      <c r="A1431" s="320" t="str">
        <f>'Oversigt anlægsaktiv'!A1431</f>
        <v>55337</v>
      </c>
      <c r="B1431" t="str">
        <f>'Oversigt anlægsaktiv'!B1431</f>
        <v>Reoler til arkiv</v>
      </c>
      <c r="C1431" t="str">
        <f>'Oversigt anlægsaktiv'!C1431</f>
        <v>-</v>
      </c>
      <c r="D1431" t="str">
        <f>'Oversigt anlægsaktiv'!D1431</f>
        <v>Lone Lindal</v>
      </c>
      <c r="E1431" t="str">
        <f>'Oversigt anlægsaktiv'!E1431</f>
        <v>10 ÅR</v>
      </c>
      <c r="F1431" t="str">
        <f>'Oversigt anlægsaktiv'!F1431</f>
        <v>13900 Retsmedicinsk Institut</v>
      </c>
      <c r="G1431" t="str">
        <f>'Oversigt anlægsaktiv'!G1431</f>
        <v>Campusvej 55, 5230 Odense M</v>
      </c>
      <c r="H1431" t="str">
        <f>'Oversigt anlægsaktiv'!H1431</f>
        <v>V13-909a-00</v>
      </c>
      <c r="I1431" t="str">
        <f>'Oversigt anlægsaktiv'!I1431</f>
        <v>Bruynzeel Storage Systems A/S</v>
      </c>
      <c r="J1431" t="str">
        <f>'Oversigt anlægsaktiv'!J1431</f>
        <v>intet</v>
      </c>
      <c r="K1431" t="str">
        <f>'Oversigt anlægsaktiv'!K1431</f>
        <v>intet</v>
      </c>
      <c r="L1431" s="312">
        <f>'Oversigt anlægsaktiv'!L1431</f>
        <v>45237</v>
      </c>
      <c r="M1431" s="56">
        <f>'Oversigt anlægsaktiv'!M1431</f>
        <v>251500</v>
      </c>
      <c r="N1431" s="56">
        <f>'Oversigt anlægsaktiv'!N1431</f>
        <v>190720.89</v>
      </c>
      <c r="O1431" s="322" t="str">
        <f t="shared" si="66"/>
        <v>55337</v>
      </c>
      <c r="P1431" s="322">
        <f t="shared" si="67"/>
        <v>0</v>
      </c>
      <c r="Q1431" s="337" t="str">
        <f t="shared" si="68"/>
        <v>10</v>
      </c>
    </row>
    <row r="1432" spans="1:17" x14ac:dyDescent="0.35">
      <c r="A1432" s="320" t="str">
        <f>'Oversigt anlægsaktiv'!A1432</f>
        <v>55338</v>
      </c>
      <c r="B1432" t="str">
        <f>'Oversigt anlægsaktiv'!B1432</f>
        <v>Vektor</v>
      </c>
      <c r="C1432" t="str">
        <f>'Oversigt anlægsaktiv'!C1432</f>
        <v>5310024</v>
      </c>
      <c r="D1432" t="str">
        <f>'Oversigt anlægsaktiv'!D1432</f>
        <v>Karl Michael Attard</v>
      </c>
      <c r="E1432" t="str">
        <f>'Oversigt anlægsaktiv'!E1432</f>
        <v>5 ÅR</v>
      </c>
      <c r="F1432" t="str">
        <f>'Oversigt anlægsaktiv'!F1432</f>
        <v>30602 Nordcee</v>
      </c>
      <c r="G1432" t="str">
        <f>'Oversigt anlægsaktiv'!G1432</f>
        <v>Campusvej 55, 5230 Odense M</v>
      </c>
      <c r="H1432" t="str">
        <f>'Oversigt anlægsaktiv'!H1432</f>
        <v>V10-507-0</v>
      </c>
      <c r="I1432" t="str">
        <f>'Oversigt anlægsaktiv'!I1432</f>
        <v>Nortek</v>
      </c>
      <c r="J1432" t="str">
        <f>'Oversigt anlægsaktiv'!J1432</f>
        <v>Nortek DW 4000m, probe on fixed stem VEC</v>
      </c>
      <c r="K1432" t="str">
        <f>'Oversigt anlægsaktiv'!K1432</f>
        <v>VEC5626</v>
      </c>
      <c r="L1432" s="312">
        <f>'Oversigt anlægsaktiv'!L1432</f>
        <v>45231</v>
      </c>
      <c r="M1432" s="56">
        <f>'Oversigt anlægsaktiv'!M1432</f>
        <v>147702.31</v>
      </c>
      <c r="N1432" s="56">
        <f>'Oversigt anlægsaktiv'!N1432</f>
        <v>76312.849999999991</v>
      </c>
      <c r="O1432" s="322" t="str">
        <f t="shared" si="66"/>
        <v>55338</v>
      </c>
      <c r="P1432" s="322">
        <f t="shared" si="67"/>
        <v>1</v>
      </c>
      <c r="Q1432" s="337" t="str">
        <f t="shared" si="68"/>
        <v>5</v>
      </c>
    </row>
    <row r="1433" spans="1:17" x14ac:dyDescent="0.35">
      <c r="A1433" s="320" t="str">
        <f>'Oversigt anlægsaktiv'!A1433</f>
        <v>55339</v>
      </c>
      <c r="B1433" t="str">
        <f>'Oversigt anlægsaktiv'!B1433</f>
        <v>Fryserum platform 1</v>
      </c>
      <c r="C1433" t="str">
        <f>'Oversigt anlægsaktiv'!C1433</f>
        <v>-</v>
      </c>
      <c r="D1433" t="str">
        <f>'Oversigt anlægsaktiv'!D1433</f>
        <v>Flemming Jensen</v>
      </c>
      <c r="E1433" t="str">
        <f>'Oversigt anlægsaktiv'!E1433</f>
        <v>10 ÅR</v>
      </c>
      <c r="F1433" t="str">
        <f>'Oversigt anlægsaktiv'!F1433</f>
        <v>10200 Institut for Molekylær Medicin</v>
      </c>
      <c r="G1433" t="str">
        <f>'Oversigt anlægsaktiv'!G1433</f>
        <v>Campusvej 55, 5230 Odense M</v>
      </c>
      <c r="H1433" t="str">
        <f>'Oversigt anlægsaktiv'!H1433</f>
        <v>V08-605a-0</v>
      </c>
      <c r="I1433" t="str">
        <f>'Oversigt anlægsaktiv'!I1433</f>
        <v>-</v>
      </c>
      <c r="J1433" t="str">
        <f>'Oversigt anlægsaktiv'!J1433</f>
        <v>-</v>
      </c>
      <c r="K1433" t="str">
        <f>'Oversigt anlægsaktiv'!K1433</f>
        <v>-</v>
      </c>
      <c r="L1433" s="312">
        <f>'Oversigt anlægsaktiv'!L1433</f>
        <v>45352</v>
      </c>
      <c r="M1433" s="56">
        <f>'Oversigt anlægsaktiv'!M1433</f>
        <v>269314.98</v>
      </c>
      <c r="N1433" s="56">
        <f>'Oversigt anlægsaktiv'!N1433</f>
        <v>213207.72</v>
      </c>
      <c r="O1433" s="322" t="str">
        <f t="shared" si="66"/>
        <v>55339</v>
      </c>
      <c r="P1433" s="322">
        <f t="shared" si="67"/>
        <v>0</v>
      </c>
      <c r="Q1433" s="337" t="str">
        <f t="shared" si="68"/>
        <v>10</v>
      </c>
    </row>
    <row r="1434" spans="1:17" x14ac:dyDescent="0.35">
      <c r="A1434" s="320" t="str">
        <f>'Oversigt anlægsaktiv'!A1434</f>
        <v>55340</v>
      </c>
      <c r="B1434" t="str">
        <f>'Oversigt anlægsaktiv'!B1434</f>
        <v>Fryserum platform 2</v>
      </c>
      <c r="C1434" t="str">
        <f>'Oversigt anlægsaktiv'!C1434</f>
        <v>-</v>
      </c>
      <c r="D1434" t="str">
        <f>'Oversigt anlægsaktiv'!D1434</f>
        <v>Flemming Jensen</v>
      </c>
      <c r="E1434" t="str">
        <f>'Oversigt anlægsaktiv'!E1434</f>
        <v>10 ÅR</v>
      </c>
      <c r="F1434" t="str">
        <f>'Oversigt anlægsaktiv'!F1434</f>
        <v>10200 Institut for Molekylær Medicin</v>
      </c>
      <c r="G1434" t="str">
        <f>'Oversigt anlægsaktiv'!G1434</f>
        <v>Campusvej 55, 5230 Odense M</v>
      </c>
      <c r="H1434" t="str">
        <f>'Oversigt anlægsaktiv'!H1434</f>
        <v>V07-605a-0</v>
      </c>
      <c r="I1434" t="str">
        <f>'Oversigt anlægsaktiv'!I1434</f>
        <v>-</v>
      </c>
      <c r="J1434" t="str">
        <f>'Oversigt anlægsaktiv'!J1434</f>
        <v>-</v>
      </c>
      <c r="K1434" t="str">
        <f>'Oversigt anlægsaktiv'!K1434</f>
        <v>-</v>
      </c>
      <c r="L1434" s="312">
        <f>'Oversigt anlægsaktiv'!L1434</f>
        <v>45352</v>
      </c>
      <c r="M1434" s="56">
        <f>'Oversigt anlægsaktiv'!M1434</f>
        <v>269314.98</v>
      </c>
      <c r="N1434" s="56">
        <f>'Oversigt anlægsaktiv'!N1434</f>
        <v>213207.72</v>
      </c>
      <c r="O1434" s="322" t="str">
        <f t="shared" si="66"/>
        <v>55340</v>
      </c>
      <c r="P1434" s="322">
        <f t="shared" si="67"/>
        <v>0</v>
      </c>
      <c r="Q1434" s="337" t="str">
        <f t="shared" si="68"/>
        <v>10</v>
      </c>
    </row>
    <row r="1435" spans="1:17" x14ac:dyDescent="0.35">
      <c r="A1435" s="320" t="str">
        <f>'Oversigt anlægsaktiv'!A1435</f>
        <v>55341</v>
      </c>
      <c r="B1435" t="str">
        <f>'Oversigt anlægsaktiv'!B1435</f>
        <v>Fryserum platform 3</v>
      </c>
      <c r="C1435" t="str">
        <f>'Oversigt anlægsaktiv'!C1435</f>
        <v>-</v>
      </c>
      <c r="D1435" t="str">
        <f>'Oversigt anlægsaktiv'!D1435</f>
        <v>Flemming Jensen</v>
      </c>
      <c r="E1435" t="str">
        <f>'Oversigt anlægsaktiv'!E1435</f>
        <v>10 ÅR</v>
      </c>
      <c r="F1435" t="str">
        <f>'Oversigt anlægsaktiv'!F1435</f>
        <v>10200 Institut for Molekylær Medicin</v>
      </c>
      <c r="G1435" t="str">
        <f>'Oversigt anlægsaktiv'!G1435</f>
        <v>Campusvej 55, 5230 Odense M</v>
      </c>
      <c r="H1435" t="str">
        <f>'Oversigt anlægsaktiv'!H1435</f>
        <v>V06-605a-0</v>
      </c>
      <c r="I1435" t="str">
        <f>'Oversigt anlægsaktiv'!I1435</f>
        <v>-</v>
      </c>
      <c r="J1435" t="str">
        <f>'Oversigt anlægsaktiv'!J1435</f>
        <v>-</v>
      </c>
      <c r="K1435" t="str">
        <f>'Oversigt anlægsaktiv'!K1435</f>
        <v>-</v>
      </c>
      <c r="L1435" s="312">
        <f>'Oversigt anlægsaktiv'!L1435</f>
        <v>45352</v>
      </c>
      <c r="M1435" s="56">
        <f>'Oversigt anlægsaktiv'!M1435</f>
        <v>269314.99</v>
      </c>
      <c r="N1435" s="56">
        <f>'Oversigt anlægsaktiv'!N1435</f>
        <v>213207.73</v>
      </c>
      <c r="O1435" s="322" t="str">
        <f t="shared" si="66"/>
        <v>55341</v>
      </c>
      <c r="P1435" s="322">
        <f t="shared" si="67"/>
        <v>0</v>
      </c>
      <c r="Q1435" s="337" t="str">
        <f t="shared" si="68"/>
        <v>10</v>
      </c>
    </row>
    <row r="1436" spans="1:17" x14ac:dyDescent="0.35">
      <c r="A1436" s="320" t="str">
        <f>'Oversigt anlægsaktiv'!A1436</f>
        <v>55342</v>
      </c>
      <c r="B1436" t="str">
        <f>'Oversigt anlægsaktiv'!B1436</f>
        <v>IQ5 maskine nr. 1</v>
      </c>
      <c r="C1436" t="str">
        <f>'Oversigt anlægsaktiv'!C1436</f>
        <v>-</v>
      </c>
      <c r="D1436" t="str">
        <f>'Oversigt anlægsaktiv'!D1436</f>
        <v>Flemming Jensen</v>
      </c>
      <c r="E1436" t="str">
        <f>'Oversigt anlægsaktiv'!E1436</f>
        <v>10 ÅR</v>
      </c>
      <c r="F1436" t="str">
        <f>'Oversigt anlægsaktiv'!F1436</f>
        <v>10200 Institut for Molekylær Medicin</v>
      </c>
      <c r="G1436" t="str">
        <f>'Oversigt anlægsaktiv'!G1436</f>
        <v>Campusvej 55, 5230 Odense M</v>
      </c>
      <c r="H1436" t="str">
        <f>'Oversigt anlægsaktiv'!H1436</f>
        <v>V16-602a-0</v>
      </c>
      <c r="I1436" t="str">
        <f>'Oversigt anlægsaktiv'!I1436</f>
        <v>KEN MASKINFABRIK A/S</v>
      </c>
      <c r="J1436" t="str">
        <f>'Oversigt anlægsaktiv'!J1436</f>
        <v>IQ5-S</v>
      </c>
      <c r="K1436" t="str">
        <f>'Oversigt anlægsaktiv'!K1436</f>
        <v>75920</v>
      </c>
      <c r="L1436" s="312">
        <f>'Oversigt anlægsaktiv'!L1436</f>
        <v>45261</v>
      </c>
      <c r="M1436" s="56">
        <f>'Oversigt anlægsaktiv'!M1436</f>
        <v>194962.45</v>
      </c>
      <c r="N1436" s="56">
        <f>'Oversigt anlægsaktiv'!N1436</f>
        <v>149471.21</v>
      </c>
      <c r="O1436" s="322" t="str">
        <f t="shared" si="66"/>
        <v>55342</v>
      </c>
      <c r="P1436" s="322">
        <f t="shared" si="67"/>
        <v>0</v>
      </c>
      <c r="Q1436" s="337" t="str">
        <f t="shared" si="68"/>
        <v>10</v>
      </c>
    </row>
    <row r="1437" spans="1:17" x14ac:dyDescent="0.35">
      <c r="A1437" s="320" t="str">
        <f>'Oversigt anlægsaktiv'!A1437</f>
        <v>55343</v>
      </c>
      <c r="B1437" t="str">
        <f>'Oversigt anlægsaktiv'!B1437</f>
        <v>IQ5 maskine nr. 2</v>
      </c>
      <c r="C1437" t="str">
        <f>'Oversigt anlægsaktiv'!C1437</f>
        <v>-</v>
      </c>
      <c r="D1437" t="str">
        <f>'Oversigt anlægsaktiv'!D1437</f>
        <v>Flemming Jensen</v>
      </c>
      <c r="E1437" t="str">
        <f>'Oversigt anlægsaktiv'!E1437</f>
        <v>10 ÅR</v>
      </c>
      <c r="F1437" t="str">
        <f>'Oversigt anlægsaktiv'!F1437</f>
        <v>10200 Institut for Molekylær Medicin</v>
      </c>
      <c r="G1437" t="str">
        <f>'Oversigt anlægsaktiv'!G1437</f>
        <v>Campusvej 55, 5230 Odense M</v>
      </c>
      <c r="H1437" t="str">
        <f>'Oversigt anlægsaktiv'!H1437</f>
        <v>V16-602a-0</v>
      </c>
      <c r="I1437" t="str">
        <f>'Oversigt anlægsaktiv'!I1437</f>
        <v>KEN MASKINFABRIK A/S</v>
      </c>
      <c r="J1437" t="str">
        <f>'Oversigt anlægsaktiv'!J1437</f>
        <v>IQ5-S</v>
      </c>
      <c r="K1437" t="str">
        <f>'Oversigt anlægsaktiv'!K1437</f>
        <v>75916</v>
      </c>
      <c r="L1437" s="312">
        <f>'Oversigt anlægsaktiv'!L1437</f>
        <v>45261</v>
      </c>
      <c r="M1437" s="56">
        <f>'Oversigt anlægsaktiv'!M1437</f>
        <v>194962.45</v>
      </c>
      <c r="N1437" s="56">
        <f>'Oversigt anlægsaktiv'!N1437</f>
        <v>149471.21</v>
      </c>
      <c r="O1437" s="322" t="str">
        <f t="shared" si="66"/>
        <v>55343</v>
      </c>
      <c r="P1437" s="322">
        <f t="shared" si="67"/>
        <v>0</v>
      </c>
      <c r="Q1437" s="337" t="str">
        <f t="shared" si="68"/>
        <v>10</v>
      </c>
    </row>
    <row r="1438" spans="1:17" x14ac:dyDescent="0.35">
      <c r="A1438" s="320" t="str">
        <f>'Oversigt anlægsaktiv'!A1438</f>
        <v>55344</v>
      </c>
      <c r="B1438" t="str">
        <f>'Oversigt anlægsaktiv'!B1438</f>
        <v>IQ5 maskine nr. 3</v>
      </c>
      <c r="C1438" t="str">
        <f>'Oversigt anlægsaktiv'!C1438</f>
        <v>-</v>
      </c>
      <c r="D1438" t="str">
        <f>'Oversigt anlægsaktiv'!D1438</f>
        <v>Flemming Jensen</v>
      </c>
      <c r="E1438" t="str">
        <f>'Oversigt anlægsaktiv'!E1438</f>
        <v>10 ÅR</v>
      </c>
      <c r="F1438" t="str">
        <f>'Oversigt anlægsaktiv'!F1438</f>
        <v>10200 Institut for Molekylær Medicin</v>
      </c>
      <c r="G1438" t="str">
        <f>'Oversigt anlægsaktiv'!G1438</f>
        <v>Campusvej 55, 5230 Odense M</v>
      </c>
      <c r="H1438" t="str">
        <f>'Oversigt anlægsaktiv'!H1438</f>
        <v>V18-800c-1</v>
      </c>
      <c r="I1438" t="str">
        <f>'Oversigt anlægsaktiv'!I1438</f>
        <v>KEN MASKINFABRIK A/S</v>
      </c>
      <c r="J1438" t="str">
        <f>'Oversigt anlægsaktiv'!J1438</f>
        <v>IQ5 -S</v>
      </c>
      <c r="K1438" t="str">
        <f>'Oversigt anlægsaktiv'!K1438</f>
        <v>75941</v>
      </c>
      <c r="L1438" s="312">
        <f>'Oversigt anlægsaktiv'!L1438</f>
        <v>45292</v>
      </c>
      <c r="M1438" s="56">
        <f>'Oversigt anlægsaktiv'!M1438</f>
        <v>194962.45</v>
      </c>
      <c r="N1438" s="56">
        <f>'Oversigt anlægsaktiv'!N1438</f>
        <v>151095.85999999999</v>
      </c>
      <c r="O1438" s="322" t="str">
        <f t="shared" si="66"/>
        <v>55344</v>
      </c>
      <c r="P1438" s="322">
        <f t="shared" si="67"/>
        <v>0</v>
      </c>
      <c r="Q1438" s="337" t="str">
        <f t="shared" si="68"/>
        <v>10</v>
      </c>
    </row>
    <row r="1439" spans="1:17" x14ac:dyDescent="0.35">
      <c r="A1439" s="320" t="str">
        <f>'Oversigt anlægsaktiv'!A1439</f>
        <v>55345</v>
      </c>
      <c r="B1439" t="str">
        <f>'Oversigt anlægsaktiv'!B1439</f>
        <v>IQ5 maskine nr. 4</v>
      </c>
      <c r="C1439" t="str">
        <f>'Oversigt anlægsaktiv'!C1439</f>
        <v>-</v>
      </c>
      <c r="D1439" t="str">
        <f>'Oversigt anlægsaktiv'!D1439</f>
        <v>Flemming Jensen</v>
      </c>
      <c r="E1439" t="str">
        <f>'Oversigt anlægsaktiv'!E1439</f>
        <v>10 ÅR</v>
      </c>
      <c r="F1439" t="str">
        <f>'Oversigt anlægsaktiv'!F1439</f>
        <v>10200 Institut for Molekylær Medicin</v>
      </c>
      <c r="G1439" t="str">
        <f>'Oversigt anlægsaktiv'!G1439</f>
        <v>Campusvej 55, 5230 Odense M</v>
      </c>
      <c r="H1439" t="str">
        <f>'Oversigt anlægsaktiv'!H1439</f>
        <v>V18-800c-1</v>
      </c>
      <c r="I1439" t="str">
        <f>'Oversigt anlægsaktiv'!I1439</f>
        <v>KEN MASKINFABRIK A/S</v>
      </c>
      <c r="J1439" t="str">
        <f>'Oversigt anlægsaktiv'!J1439</f>
        <v>IQ5-S</v>
      </c>
      <c r="K1439" t="str">
        <f>'Oversigt anlægsaktiv'!K1439</f>
        <v>77390</v>
      </c>
      <c r="L1439" s="312">
        <f>'Oversigt anlægsaktiv'!L1439</f>
        <v>45292</v>
      </c>
      <c r="M1439" s="56">
        <f>'Oversigt anlægsaktiv'!M1439</f>
        <v>194962.45</v>
      </c>
      <c r="N1439" s="56">
        <f>'Oversigt anlægsaktiv'!N1439</f>
        <v>151095.85999999999</v>
      </c>
      <c r="O1439" s="322" t="str">
        <f t="shared" si="66"/>
        <v>55345</v>
      </c>
      <c r="P1439" s="322">
        <f t="shared" si="67"/>
        <v>0</v>
      </c>
      <c r="Q1439" s="337" t="str">
        <f t="shared" si="68"/>
        <v>10</v>
      </c>
    </row>
    <row r="1440" spans="1:17" x14ac:dyDescent="0.35">
      <c r="A1440" s="320" t="str">
        <f>'Oversigt anlægsaktiv'!A1440</f>
        <v>55347</v>
      </c>
      <c r="B1440" t="str">
        <f>'Oversigt anlægsaktiv'!B1440</f>
        <v>Dissektionsbord 1</v>
      </c>
      <c r="C1440" t="str">
        <f>'Oversigt anlægsaktiv'!C1440</f>
        <v>-</v>
      </c>
      <c r="D1440" t="str">
        <f>'Oversigt anlægsaktiv'!D1440</f>
        <v>Annette Møller Dall</v>
      </c>
      <c r="E1440" t="str">
        <f>'Oversigt anlægsaktiv'!E1440</f>
        <v>10 ÅR</v>
      </c>
      <c r="F1440" t="str">
        <f>'Oversigt anlægsaktiv'!F1440</f>
        <v>10200 Institut for Molekylær Medicin</v>
      </c>
      <c r="G1440" t="str">
        <f>'Oversigt anlægsaktiv'!G1440</f>
        <v>Campusvej 55, 5230 Odense M</v>
      </c>
      <c r="H1440" t="str">
        <f>'Oversigt anlægsaktiv'!H1440</f>
        <v>V18-915a-2</v>
      </c>
      <c r="I1440" t="str">
        <f>'Oversigt anlægsaktiv'!I1440</f>
        <v>Fiotek</v>
      </c>
      <c r="J1440" t="str">
        <f>'Oversigt anlægsaktiv'!J1440</f>
        <v>-</v>
      </c>
      <c r="K1440" t="str">
        <f>'Oversigt anlægsaktiv'!K1440</f>
        <v>-</v>
      </c>
      <c r="L1440" s="312">
        <f>'Oversigt anlægsaktiv'!L1440</f>
        <v>45323</v>
      </c>
      <c r="M1440" s="56">
        <f>'Oversigt anlægsaktiv'!M1440</f>
        <v>245251.7</v>
      </c>
      <c r="N1440" s="56">
        <f>'Oversigt anlægsaktiv'!N1440</f>
        <v>192113.85</v>
      </c>
      <c r="O1440" s="322" t="str">
        <f t="shared" si="66"/>
        <v>55347</v>
      </c>
      <c r="P1440" s="322">
        <f t="shared" si="67"/>
        <v>0</v>
      </c>
      <c r="Q1440" s="337" t="str">
        <f t="shared" si="68"/>
        <v>10</v>
      </c>
    </row>
    <row r="1441" spans="1:17" x14ac:dyDescent="0.35">
      <c r="A1441" s="320" t="str">
        <f>'Oversigt anlægsaktiv'!A1441</f>
        <v>55348</v>
      </c>
      <c r="B1441" t="str">
        <f>'Oversigt anlægsaktiv'!B1441</f>
        <v>Dissektionsbord 2</v>
      </c>
      <c r="C1441" t="str">
        <f>'Oversigt anlægsaktiv'!C1441</f>
        <v>-</v>
      </c>
      <c r="D1441" t="str">
        <f>'Oversigt anlægsaktiv'!D1441</f>
        <v>Annette Møller Dall</v>
      </c>
      <c r="E1441" t="str">
        <f>'Oversigt anlægsaktiv'!E1441</f>
        <v>10 ÅR</v>
      </c>
      <c r="F1441" t="str">
        <f>'Oversigt anlægsaktiv'!F1441</f>
        <v>10200 Institut for Molekylær Medicin</v>
      </c>
      <c r="G1441" t="str">
        <f>'Oversigt anlægsaktiv'!G1441</f>
        <v>Campusvej 55, 5230 Odense M</v>
      </c>
      <c r="H1441" t="str">
        <f>'Oversigt anlægsaktiv'!H1441</f>
        <v>V18-915a-2</v>
      </c>
      <c r="I1441" t="str">
        <f>'Oversigt anlægsaktiv'!I1441</f>
        <v>Fiotek</v>
      </c>
      <c r="J1441" t="str">
        <f>'Oversigt anlægsaktiv'!J1441</f>
        <v>-</v>
      </c>
      <c r="K1441" t="str">
        <f>'Oversigt anlægsaktiv'!K1441</f>
        <v>-</v>
      </c>
      <c r="L1441" s="312">
        <f>'Oversigt anlægsaktiv'!L1441</f>
        <v>45323</v>
      </c>
      <c r="M1441" s="56">
        <f>'Oversigt anlægsaktiv'!M1441</f>
        <v>245251.7</v>
      </c>
      <c r="N1441" s="56">
        <f>'Oversigt anlægsaktiv'!N1441</f>
        <v>192113.85</v>
      </c>
      <c r="O1441" s="322" t="str">
        <f t="shared" si="66"/>
        <v>55348</v>
      </c>
      <c r="P1441" s="322">
        <f t="shared" si="67"/>
        <v>0</v>
      </c>
      <c r="Q1441" s="337" t="str">
        <f t="shared" si="68"/>
        <v>10</v>
      </c>
    </row>
    <row r="1442" spans="1:17" x14ac:dyDescent="0.35">
      <c r="A1442" s="320" t="str">
        <f>'Oversigt anlægsaktiv'!A1442</f>
        <v>55349</v>
      </c>
      <c r="B1442" t="str">
        <f>'Oversigt anlægsaktiv'!B1442</f>
        <v>Dissektionsbord 3</v>
      </c>
      <c r="C1442" t="str">
        <f>'Oversigt anlægsaktiv'!C1442</f>
        <v>-</v>
      </c>
      <c r="D1442" t="str">
        <f>'Oversigt anlægsaktiv'!D1442</f>
        <v>Annette Møller Dall</v>
      </c>
      <c r="E1442" t="str">
        <f>'Oversigt anlægsaktiv'!E1442</f>
        <v>10 ÅR</v>
      </c>
      <c r="F1442" t="str">
        <f>'Oversigt anlægsaktiv'!F1442</f>
        <v>10200 Institut for Molekylær Medicin</v>
      </c>
      <c r="G1442" t="str">
        <f>'Oversigt anlægsaktiv'!G1442</f>
        <v>Campusvej 55, 5230 Odense M</v>
      </c>
      <c r="H1442" t="str">
        <f>'Oversigt anlægsaktiv'!H1442</f>
        <v>V18-915a-2</v>
      </c>
      <c r="I1442" t="str">
        <f>'Oversigt anlægsaktiv'!I1442</f>
        <v>Fiotek</v>
      </c>
      <c r="J1442" t="str">
        <f>'Oversigt anlægsaktiv'!J1442</f>
        <v>-</v>
      </c>
      <c r="K1442" t="str">
        <f>'Oversigt anlægsaktiv'!K1442</f>
        <v>-</v>
      </c>
      <c r="L1442" s="312">
        <f>'Oversigt anlægsaktiv'!L1442</f>
        <v>45323</v>
      </c>
      <c r="M1442" s="56">
        <f>'Oversigt anlægsaktiv'!M1442</f>
        <v>245251.7</v>
      </c>
      <c r="N1442" s="56">
        <f>'Oversigt anlægsaktiv'!N1442</f>
        <v>192113.85</v>
      </c>
      <c r="O1442" s="322" t="str">
        <f t="shared" si="66"/>
        <v>55349</v>
      </c>
      <c r="P1442" s="322">
        <f t="shared" si="67"/>
        <v>0</v>
      </c>
      <c r="Q1442" s="337" t="str">
        <f t="shared" si="68"/>
        <v>10</v>
      </c>
    </row>
    <row r="1443" spans="1:17" x14ac:dyDescent="0.35">
      <c r="A1443" s="320" t="str">
        <f>'Oversigt anlægsaktiv'!A1443</f>
        <v>55350</v>
      </c>
      <c r="B1443" t="str">
        <f>'Oversigt anlægsaktiv'!B1443</f>
        <v>Dissektionsbord 4</v>
      </c>
      <c r="C1443" t="str">
        <f>'Oversigt anlægsaktiv'!C1443</f>
        <v>-</v>
      </c>
      <c r="D1443" t="str">
        <f>'Oversigt anlægsaktiv'!D1443</f>
        <v>Annette Møller Dall</v>
      </c>
      <c r="E1443" t="str">
        <f>'Oversigt anlægsaktiv'!E1443</f>
        <v>10 ÅR</v>
      </c>
      <c r="F1443" t="str">
        <f>'Oversigt anlægsaktiv'!F1443</f>
        <v>10200 Institut for Molekylær Medicin</v>
      </c>
      <c r="G1443" t="str">
        <f>'Oversigt anlægsaktiv'!G1443</f>
        <v>Campusvej 55, 5230 Odense M</v>
      </c>
      <c r="H1443" t="str">
        <f>'Oversigt anlægsaktiv'!H1443</f>
        <v>V18-915a-2</v>
      </c>
      <c r="I1443" t="str">
        <f>'Oversigt anlægsaktiv'!I1443</f>
        <v>Fiotek</v>
      </c>
      <c r="J1443" t="str">
        <f>'Oversigt anlægsaktiv'!J1443</f>
        <v>-</v>
      </c>
      <c r="K1443" t="str">
        <f>'Oversigt anlægsaktiv'!K1443</f>
        <v>-</v>
      </c>
      <c r="L1443" s="312">
        <f>'Oversigt anlægsaktiv'!L1443</f>
        <v>45323</v>
      </c>
      <c r="M1443" s="56">
        <f>'Oversigt anlægsaktiv'!M1443</f>
        <v>245251.7</v>
      </c>
      <c r="N1443" s="56">
        <f>'Oversigt anlægsaktiv'!N1443</f>
        <v>192113.85</v>
      </c>
      <c r="O1443" s="322" t="str">
        <f t="shared" si="66"/>
        <v>55350</v>
      </c>
      <c r="P1443" s="322">
        <f t="shared" si="67"/>
        <v>0</v>
      </c>
      <c r="Q1443" s="337" t="str">
        <f t="shared" si="68"/>
        <v>10</v>
      </c>
    </row>
    <row r="1444" spans="1:17" x14ac:dyDescent="0.35">
      <c r="A1444" s="320" t="str">
        <f>'Oversigt anlægsaktiv'!A1444</f>
        <v>55351</v>
      </c>
      <c r="B1444" t="str">
        <f>'Oversigt anlægsaktiv'!B1444</f>
        <v>Dissektionsbord 5</v>
      </c>
      <c r="C1444" t="str">
        <f>'Oversigt anlægsaktiv'!C1444</f>
        <v>-</v>
      </c>
      <c r="D1444" t="str">
        <f>'Oversigt anlægsaktiv'!D1444</f>
        <v>Annette Møller Dall</v>
      </c>
      <c r="E1444" t="str">
        <f>'Oversigt anlægsaktiv'!E1444</f>
        <v>10 ÅR</v>
      </c>
      <c r="F1444" t="str">
        <f>'Oversigt anlægsaktiv'!F1444</f>
        <v>10200 Institut for Molekylær Medicin</v>
      </c>
      <c r="G1444" t="str">
        <f>'Oversigt anlægsaktiv'!G1444</f>
        <v>Campusvej 55, 5230 Odense M</v>
      </c>
      <c r="H1444" t="str">
        <f>'Oversigt anlægsaktiv'!H1444</f>
        <v>V18-915a-2</v>
      </c>
      <c r="I1444" t="str">
        <f>'Oversigt anlægsaktiv'!I1444</f>
        <v>Fiotek</v>
      </c>
      <c r="J1444" t="str">
        <f>'Oversigt anlægsaktiv'!J1444</f>
        <v>-</v>
      </c>
      <c r="K1444" t="str">
        <f>'Oversigt anlægsaktiv'!K1444</f>
        <v>-</v>
      </c>
      <c r="L1444" s="312">
        <f>'Oversigt anlægsaktiv'!L1444</f>
        <v>45323</v>
      </c>
      <c r="M1444" s="56">
        <f>'Oversigt anlægsaktiv'!M1444</f>
        <v>245251.7</v>
      </c>
      <c r="N1444" s="56">
        <f>'Oversigt anlægsaktiv'!N1444</f>
        <v>192113.85</v>
      </c>
      <c r="O1444" s="322" t="str">
        <f t="shared" si="66"/>
        <v>55351</v>
      </c>
      <c r="P1444" s="322">
        <f t="shared" si="67"/>
        <v>0</v>
      </c>
      <c r="Q1444" s="337" t="str">
        <f t="shared" si="68"/>
        <v>10</v>
      </c>
    </row>
    <row r="1445" spans="1:17" x14ac:dyDescent="0.35">
      <c r="A1445" s="320" t="str">
        <f>'Oversigt anlægsaktiv'!A1445</f>
        <v>55352</v>
      </c>
      <c r="B1445" t="str">
        <f>'Oversigt anlægsaktiv'!B1445</f>
        <v>Dissektionsbord 6</v>
      </c>
      <c r="C1445" t="str">
        <f>'Oversigt anlægsaktiv'!C1445</f>
        <v>-</v>
      </c>
      <c r="D1445" t="str">
        <f>'Oversigt anlægsaktiv'!D1445</f>
        <v>Annette Møller Dall</v>
      </c>
      <c r="E1445" t="str">
        <f>'Oversigt anlægsaktiv'!E1445</f>
        <v>10 ÅR</v>
      </c>
      <c r="F1445" t="str">
        <f>'Oversigt anlægsaktiv'!F1445</f>
        <v>10200 Institut for Molekylær Medicin</v>
      </c>
      <c r="G1445" t="str">
        <f>'Oversigt anlægsaktiv'!G1445</f>
        <v>Campusvej 55, 5230 Odense M</v>
      </c>
      <c r="H1445" t="str">
        <f>'Oversigt anlægsaktiv'!H1445</f>
        <v>V18-915a-2</v>
      </c>
      <c r="I1445" t="str">
        <f>'Oversigt anlægsaktiv'!I1445</f>
        <v>Fiotek</v>
      </c>
      <c r="J1445" t="str">
        <f>'Oversigt anlægsaktiv'!J1445</f>
        <v>-</v>
      </c>
      <c r="K1445" t="str">
        <f>'Oversigt anlægsaktiv'!K1445</f>
        <v>-</v>
      </c>
      <c r="L1445" s="312">
        <f>'Oversigt anlægsaktiv'!L1445</f>
        <v>45323</v>
      </c>
      <c r="M1445" s="56">
        <f>'Oversigt anlægsaktiv'!M1445</f>
        <v>245251.7</v>
      </c>
      <c r="N1445" s="56">
        <f>'Oversigt anlægsaktiv'!N1445</f>
        <v>192113.85</v>
      </c>
      <c r="O1445" s="322" t="str">
        <f t="shared" si="66"/>
        <v>55352</v>
      </c>
      <c r="P1445" s="322">
        <f t="shared" si="67"/>
        <v>0</v>
      </c>
      <c r="Q1445" s="337" t="str">
        <f t="shared" si="68"/>
        <v>10</v>
      </c>
    </row>
    <row r="1446" spans="1:17" x14ac:dyDescent="0.35">
      <c r="A1446" s="320" t="str">
        <f>'Oversigt anlægsaktiv'!A1446</f>
        <v>55353</v>
      </c>
      <c r="B1446" t="str">
        <f>'Oversigt anlægsaktiv'!B1446</f>
        <v>Dissektionsbord 7</v>
      </c>
      <c r="C1446" t="str">
        <f>'Oversigt anlægsaktiv'!C1446</f>
        <v>-</v>
      </c>
      <c r="D1446" t="str">
        <f>'Oversigt anlægsaktiv'!D1446</f>
        <v>Annette Møller Dall</v>
      </c>
      <c r="E1446" t="str">
        <f>'Oversigt anlægsaktiv'!E1446</f>
        <v>10 ÅR</v>
      </c>
      <c r="F1446" t="str">
        <f>'Oversigt anlægsaktiv'!F1446</f>
        <v>10200 Institut for Molekylær Medicin</v>
      </c>
      <c r="G1446" t="str">
        <f>'Oversigt anlægsaktiv'!G1446</f>
        <v>Campusvej 55, 5230 Odense M</v>
      </c>
      <c r="H1446" t="str">
        <f>'Oversigt anlægsaktiv'!H1446</f>
        <v>V18-915a-2</v>
      </c>
      <c r="I1446" t="str">
        <f>'Oversigt anlægsaktiv'!I1446</f>
        <v>Fiotek</v>
      </c>
      <c r="J1446" t="str">
        <f>'Oversigt anlægsaktiv'!J1446</f>
        <v>-</v>
      </c>
      <c r="K1446" t="str">
        <f>'Oversigt anlægsaktiv'!K1446</f>
        <v>-</v>
      </c>
      <c r="L1446" s="312">
        <f>'Oversigt anlægsaktiv'!L1446</f>
        <v>45323</v>
      </c>
      <c r="M1446" s="56">
        <f>'Oversigt anlægsaktiv'!M1446</f>
        <v>245251.7</v>
      </c>
      <c r="N1446" s="56">
        <f>'Oversigt anlægsaktiv'!N1446</f>
        <v>192113.85</v>
      </c>
      <c r="O1446" s="322" t="str">
        <f t="shared" si="66"/>
        <v>55353</v>
      </c>
      <c r="P1446" s="322">
        <f t="shared" si="67"/>
        <v>0</v>
      </c>
      <c r="Q1446" s="337" t="str">
        <f t="shared" si="68"/>
        <v>10</v>
      </c>
    </row>
    <row r="1447" spans="1:17" x14ac:dyDescent="0.35">
      <c r="A1447" s="320" t="str">
        <f>'Oversigt anlægsaktiv'!A1447</f>
        <v>55354</v>
      </c>
      <c r="B1447" t="str">
        <f>'Oversigt anlægsaktiv'!B1447</f>
        <v>Dissektionsbord 8</v>
      </c>
      <c r="C1447" t="str">
        <f>'Oversigt anlægsaktiv'!C1447</f>
        <v>-</v>
      </c>
      <c r="D1447" t="str">
        <f>'Oversigt anlægsaktiv'!D1447</f>
        <v>Annette Møller Dall</v>
      </c>
      <c r="E1447" t="str">
        <f>'Oversigt anlægsaktiv'!E1447</f>
        <v>10 ÅR</v>
      </c>
      <c r="F1447" t="str">
        <f>'Oversigt anlægsaktiv'!F1447</f>
        <v>10200 Institut for Molekylær Medicin</v>
      </c>
      <c r="G1447" t="str">
        <f>'Oversigt anlægsaktiv'!G1447</f>
        <v>Campusvej 55, 5230 Odense M</v>
      </c>
      <c r="H1447" t="str">
        <f>'Oversigt anlægsaktiv'!H1447</f>
        <v>V18-915a-2</v>
      </c>
      <c r="I1447" t="str">
        <f>'Oversigt anlægsaktiv'!I1447</f>
        <v>Fiotek</v>
      </c>
      <c r="J1447" t="str">
        <f>'Oversigt anlægsaktiv'!J1447</f>
        <v>-</v>
      </c>
      <c r="K1447" t="str">
        <f>'Oversigt anlægsaktiv'!K1447</f>
        <v>-</v>
      </c>
      <c r="L1447" s="312">
        <f>'Oversigt anlægsaktiv'!L1447</f>
        <v>45323</v>
      </c>
      <c r="M1447" s="56">
        <f>'Oversigt anlægsaktiv'!M1447</f>
        <v>245251.7</v>
      </c>
      <c r="N1447" s="56">
        <f>'Oversigt anlægsaktiv'!N1447</f>
        <v>192113.85</v>
      </c>
      <c r="O1447" s="322" t="str">
        <f t="shared" si="66"/>
        <v>55354</v>
      </c>
      <c r="P1447" s="322">
        <f t="shared" si="67"/>
        <v>0</v>
      </c>
      <c r="Q1447" s="337" t="str">
        <f t="shared" si="68"/>
        <v>10</v>
      </c>
    </row>
    <row r="1448" spans="1:17" x14ac:dyDescent="0.35">
      <c r="A1448" s="320" t="str">
        <f>'Oversigt anlægsaktiv'!A1448</f>
        <v>55355</v>
      </c>
      <c r="B1448" t="str">
        <f>'Oversigt anlægsaktiv'!B1448</f>
        <v>Dissektionsbord 9</v>
      </c>
      <c r="C1448" t="str">
        <f>'Oversigt anlægsaktiv'!C1448</f>
        <v>-</v>
      </c>
      <c r="D1448" t="str">
        <f>'Oversigt anlægsaktiv'!D1448</f>
        <v>Annette Møller Dall</v>
      </c>
      <c r="E1448" t="str">
        <f>'Oversigt anlægsaktiv'!E1448</f>
        <v>10 ÅR</v>
      </c>
      <c r="F1448" t="str">
        <f>'Oversigt anlægsaktiv'!F1448</f>
        <v>10200 Institut for Molekylær Medicin</v>
      </c>
      <c r="G1448" t="str">
        <f>'Oversigt anlægsaktiv'!G1448</f>
        <v>Campusvej 55, 5230 Odense M</v>
      </c>
      <c r="H1448" t="str">
        <f>'Oversigt anlægsaktiv'!H1448</f>
        <v>V17-913c-2</v>
      </c>
      <c r="I1448" t="str">
        <f>'Oversigt anlægsaktiv'!I1448</f>
        <v>Fiotek</v>
      </c>
      <c r="J1448" t="str">
        <f>'Oversigt anlægsaktiv'!J1448</f>
        <v>.</v>
      </c>
      <c r="K1448" t="str">
        <f>'Oversigt anlægsaktiv'!K1448</f>
        <v>-</v>
      </c>
      <c r="L1448" s="312">
        <f>'Oversigt anlægsaktiv'!L1448</f>
        <v>45323</v>
      </c>
      <c r="M1448" s="56">
        <f>'Oversigt anlægsaktiv'!M1448</f>
        <v>191085.7</v>
      </c>
      <c r="N1448" s="56">
        <f>'Oversigt anlægsaktiv'!N1448</f>
        <v>149683.81</v>
      </c>
      <c r="O1448" s="322" t="str">
        <f t="shared" si="66"/>
        <v>55355</v>
      </c>
      <c r="P1448" s="322">
        <f t="shared" si="67"/>
        <v>0</v>
      </c>
      <c r="Q1448" s="337" t="str">
        <f t="shared" si="68"/>
        <v>10</v>
      </c>
    </row>
    <row r="1449" spans="1:17" x14ac:dyDescent="0.35">
      <c r="A1449" s="320" t="str">
        <f>'Oversigt anlægsaktiv'!A1449</f>
        <v>55356</v>
      </c>
      <c r="B1449" t="str">
        <f>'Oversigt anlægsaktiv'!B1449</f>
        <v>Dissektionsbord 10</v>
      </c>
      <c r="C1449" t="str">
        <f>'Oversigt anlægsaktiv'!C1449</f>
        <v>-</v>
      </c>
      <c r="D1449" t="str">
        <f>'Oversigt anlægsaktiv'!D1449</f>
        <v>Annette Møller Dall</v>
      </c>
      <c r="E1449" t="str">
        <f>'Oversigt anlægsaktiv'!E1449</f>
        <v>10 ÅR</v>
      </c>
      <c r="F1449" t="str">
        <f>'Oversigt anlægsaktiv'!F1449</f>
        <v>10200 Institut for Molekylær Medicin</v>
      </c>
      <c r="G1449" t="str">
        <f>'Oversigt anlægsaktiv'!G1449</f>
        <v>Campusvej 55, 5230 Odense M</v>
      </c>
      <c r="H1449" t="str">
        <f>'Oversigt anlægsaktiv'!H1449</f>
        <v>V17-911a-2</v>
      </c>
      <c r="I1449" t="str">
        <f>'Oversigt anlægsaktiv'!I1449</f>
        <v>Fiotek</v>
      </c>
      <c r="J1449" t="str">
        <f>'Oversigt anlægsaktiv'!J1449</f>
        <v>-</v>
      </c>
      <c r="K1449" t="str">
        <f>'Oversigt anlægsaktiv'!K1449</f>
        <v>-</v>
      </c>
      <c r="L1449" s="312">
        <f>'Oversigt anlægsaktiv'!L1449</f>
        <v>45323</v>
      </c>
      <c r="M1449" s="56">
        <f>'Oversigt anlægsaktiv'!M1449</f>
        <v>191085.7</v>
      </c>
      <c r="N1449" s="56">
        <f>'Oversigt anlægsaktiv'!N1449</f>
        <v>149683.81</v>
      </c>
      <c r="O1449" s="322" t="str">
        <f t="shared" si="66"/>
        <v>55356</v>
      </c>
      <c r="P1449" s="322">
        <f t="shared" si="67"/>
        <v>0</v>
      </c>
      <c r="Q1449" s="337" t="str">
        <f t="shared" si="68"/>
        <v>10</v>
      </c>
    </row>
    <row r="1450" spans="1:17" x14ac:dyDescent="0.35">
      <c r="A1450" s="320" t="str">
        <f>'Oversigt anlægsaktiv'!A1450</f>
        <v>55357</v>
      </c>
      <c r="B1450" t="str">
        <f>'Oversigt anlægsaktiv'!B1450</f>
        <v>CTS Software 2023</v>
      </c>
      <c r="C1450" t="str">
        <f>'Oversigt anlægsaktiv'!C1450</f>
        <v>-</v>
      </c>
      <c r="D1450" t="str">
        <f>'Oversigt anlægsaktiv'!D1450</f>
        <v>Lars Tiedemann</v>
      </c>
      <c r="E1450" t="str">
        <f>'Oversigt anlægsaktiv'!E1450</f>
        <v>8 ÅR</v>
      </c>
      <c r="F1450" t="str">
        <f>'Oversigt anlægsaktiv'!F1450</f>
        <v>90400 Teknisk Service</v>
      </c>
      <c r="G1450" t="str">
        <f>'Oversigt anlægsaktiv'!G1450</f>
        <v>Campusvej 55, 5230 Odense M</v>
      </c>
      <c r="H1450" t="str">
        <f>'Oversigt anlægsaktiv'!H1450</f>
        <v>Flere</v>
      </c>
      <c r="I1450" t="str">
        <f>'Oversigt anlægsaktiv'!I1450</f>
        <v>Sweco og Schneider</v>
      </c>
      <c r="J1450" t="str">
        <f>'Oversigt anlægsaktiv'!J1450</f>
        <v>-</v>
      </c>
      <c r="K1450" t="str">
        <f>'Oversigt anlægsaktiv'!K1450</f>
        <v>-</v>
      </c>
      <c r="L1450" s="312">
        <f>'Oversigt anlægsaktiv'!L1450</f>
        <v>45291</v>
      </c>
      <c r="M1450" s="56">
        <f>'Oversigt anlægsaktiv'!M1450</f>
        <v>2265693.3199999998</v>
      </c>
      <c r="N1450" s="56">
        <f>'Oversigt anlægsaktiv'!N1450</f>
        <v>1604866.12</v>
      </c>
      <c r="O1450" s="322" t="str">
        <f t="shared" si="66"/>
        <v>55357</v>
      </c>
      <c r="P1450" s="322">
        <f t="shared" si="67"/>
        <v>0</v>
      </c>
      <c r="Q1450" s="337" t="str">
        <f t="shared" si="68"/>
        <v>8</v>
      </c>
    </row>
    <row r="1451" spans="1:17" x14ac:dyDescent="0.35">
      <c r="A1451" s="320" t="str">
        <f>'Oversigt anlægsaktiv'!A1451</f>
        <v>55358</v>
      </c>
      <c r="B1451" t="str">
        <f>'Oversigt anlægsaktiv'!B1451</f>
        <v>CTS Hardware 2023</v>
      </c>
      <c r="C1451" t="str">
        <f>'Oversigt anlægsaktiv'!C1451</f>
        <v>-</v>
      </c>
      <c r="D1451" t="str">
        <f>'Oversigt anlægsaktiv'!D1451</f>
        <v>Lars Tiedemann</v>
      </c>
      <c r="E1451" t="str">
        <f>'Oversigt anlægsaktiv'!E1451</f>
        <v>10 ÅR</v>
      </c>
      <c r="F1451" t="str">
        <f>'Oversigt anlægsaktiv'!F1451</f>
        <v>90400 Teknisk Service</v>
      </c>
      <c r="G1451" t="str">
        <f>'Oversigt anlægsaktiv'!G1451</f>
        <v>Campusvej 55, 5230 Odense M</v>
      </c>
      <c r="H1451" t="str">
        <f>'Oversigt anlægsaktiv'!H1451</f>
        <v>Flere</v>
      </c>
      <c r="I1451" t="str">
        <f>'Oversigt anlægsaktiv'!I1451</f>
        <v>Sweco og Schneider</v>
      </c>
      <c r="J1451" t="str">
        <f>'Oversigt anlægsaktiv'!J1451</f>
        <v>-</v>
      </c>
      <c r="K1451" t="str">
        <f>'Oversigt anlægsaktiv'!K1451</f>
        <v>-</v>
      </c>
      <c r="L1451" s="312">
        <f>'Oversigt anlægsaktiv'!L1451</f>
        <v>45291</v>
      </c>
      <c r="M1451" s="56">
        <f>'Oversigt anlægsaktiv'!M1451</f>
        <v>717837.15</v>
      </c>
      <c r="N1451" s="56">
        <f>'Oversigt anlægsaktiv'!N1451</f>
        <v>550341.81000000006</v>
      </c>
      <c r="O1451" s="322" t="str">
        <f t="shared" si="66"/>
        <v>55358</v>
      </c>
      <c r="P1451" s="322">
        <f t="shared" si="67"/>
        <v>0</v>
      </c>
      <c r="Q1451" s="337" t="str">
        <f t="shared" si="68"/>
        <v>10</v>
      </c>
    </row>
    <row r="1452" spans="1:17" x14ac:dyDescent="0.35">
      <c r="A1452" s="320" t="str">
        <f>'Oversigt anlægsaktiv'!A1452</f>
        <v>55359</v>
      </c>
      <c r="B1452" t="str">
        <f>'Oversigt anlægsaktiv'!B1452</f>
        <v>2 stk. DVRK controller boks 2 - speciel bygget interface til kirurgirobot</v>
      </c>
      <c r="C1452" t="str">
        <f>'Oversigt anlægsaktiv'!C1452</f>
        <v>3410034</v>
      </c>
      <c r="D1452" t="str">
        <f>'Oversigt anlægsaktiv'!D1452</f>
        <v>Karina T. Therkildsen</v>
      </c>
      <c r="E1452" t="str">
        <f>'Oversigt anlægsaktiv'!E1452</f>
        <v>5 ÅR</v>
      </c>
      <c r="F1452" t="str">
        <f>'Oversigt anlægsaktiv'!F1452</f>
        <v>41003 SDU Robotics</v>
      </c>
      <c r="G1452" t="str">
        <f>'Oversigt anlægsaktiv'!G1452</f>
        <v>Campusvej 55, 5230 Odense M</v>
      </c>
      <c r="H1452" t="str">
        <f>'Oversigt anlægsaktiv'!H1452</f>
        <v>Ø26-606-1</v>
      </c>
      <c r="I1452" t="str">
        <f>'Oversigt anlægsaktiv'!I1452</f>
        <v>Medical Motion Corporation</v>
      </c>
      <c r="J1452" t="str">
        <f>'Oversigt anlægsaktiv'!J1452</f>
        <v>4x daVinci Research kit rev 4</v>
      </c>
      <c r="K1452" t="str">
        <f>'Oversigt anlægsaktiv'!K1452</f>
        <v>NA</v>
      </c>
      <c r="L1452" s="312">
        <f>'Oversigt anlægsaktiv'!L1452</f>
        <v>45245</v>
      </c>
      <c r="M1452" s="56">
        <f>'Oversigt anlægsaktiv'!M1452</f>
        <v>246878.85</v>
      </c>
      <c r="N1452" s="56">
        <f>'Oversigt anlægsaktiv'!N1452</f>
        <v>127554.07</v>
      </c>
      <c r="O1452" s="322" t="str">
        <f t="shared" si="66"/>
        <v>55359</v>
      </c>
      <c r="P1452" s="322">
        <f t="shared" si="67"/>
        <v>1</v>
      </c>
      <c r="Q1452" s="337" t="str">
        <f t="shared" si="68"/>
        <v>5</v>
      </c>
    </row>
    <row r="1453" spans="1:17" x14ac:dyDescent="0.35">
      <c r="A1453" s="320" t="str">
        <f>'Oversigt anlægsaktiv'!A1453</f>
        <v>55360</v>
      </c>
      <c r="B1453" t="str">
        <f>'Oversigt anlægsaktiv'!B1453</f>
        <v>Mellemkasser for indblæsningsenheder</v>
      </c>
      <c r="C1453" t="str">
        <f>'Oversigt anlægsaktiv'!C1453</f>
        <v>-</v>
      </c>
      <c r="D1453" t="str">
        <f>'Oversigt anlægsaktiv'!D1453</f>
        <v>Martin Hansen</v>
      </c>
      <c r="E1453" t="str">
        <f>'Oversigt anlægsaktiv'!E1453</f>
        <v>10 ÅR</v>
      </c>
      <c r="F1453" t="str">
        <f>'Oversigt anlægsaktiv'!F1453</f>
        <v>87000 Fælles husleje</v>
      </c>
      <c r="G1453" t="str">
        <f>'Oversigt anlægsaktiv'!G1453</f>
        <v>Campusvej 55, 5230 Odense M</v>
      </c>
      <c r="H1453" t="str">
        <f>'Oversigt anlægsaktiv'!H1453</f>
        <v>NytSund ventilation rotter</v>
      </c>
      <c r="I1453" t="str">
        <f>'Oversigt anlægsaktiv'!I1453</f>
        <v>Flowtech</v>
      </c>
      <c r="J1453" t="str">
        <f>'Oversigt anlægsaktiv'!J1453</f>
        <v>-</v>
      </c>
      <c r="K1453" t="str">
        <f>'Oversigt anlægsaktiv'!K1453</f>
        <v>-</v>
      </c>
      <c r="L1453" s="312">
        <f>'Oversigt anlægsaktiv'!L1453</f>
        <v>45261</v>
      </c>
      <c r="M1453" s="56">
        <f>'Oversigt anlægsaktiv'!M1453</f>
        <v>247500</v>
      </c>
      <c r="N1453" s="56">
        <f>'Oversigt anlægsaktiv'!N1453</f>
        <v>189750</v>
      </c>
      <c r="O1453" s="322" t="str">
        <f t="shared" si="66"/>
        <v>55360</v>
      </c>
      <c r="P1453" s="322">
        <f t="shared" si="67"/>
        <v>0</v>
      </c>
      <c r="Q1453" s="337" t="str">
        <f t="shared" si="68"/>
        <v>10</v>
      </c>
    </row>
    <row r="1454" spans="1:17" x14ac:dyDescent="0.35">
      <c r="A1454" s="320" t="str">
        <f>'Oversigt anlægsaktiv'!A1454</f>
        <v>55362</v>
      </c>
      <c r="B1454" t="str">
        <f>'Oversigt anlægsaktiv'!B1454</f>
        <v>Bigfoot Cell Sorter</v>
      </c>
      <c r="C1454" t="str">
        <f>'Oversigt anlægsaktiv'!C1454</f>
        <v>3110148</v>
      </c>
      <c r="D1454" t="str">
        <f>'Oversigt anlægsaktiv'!D1454</f>
        <v>Jonas Heilskov Graversen</v>
      </c>
      <c r="E1454" t="str">
        <f>'Oversigt anlægsaktiv'!E1454</f>
        <v>5 ÅR</v>
      </c>
      <c r="F1454" t="str">
        <f>'Oversigt anlægsaktiv'!F1454</f>
        <v>10204 Inflammationsforskning</v>
      </c>
      <c r="G1454" t="str">
        <f>'Oversigt anlægsaktiv'!G1454</f>
        <v>Campusvej 55, 5230 Odense M</v>
      </c>
      <c r="H1454" t="str">
        <f>'Oversigt anlægsaktiv'!H1454</f>
        <v>V16-603-1</v>
      </c>
      <c r="I1454" t="str">
        <f>'Oversigt anlægsaktiv'!I1454</f>
        <v>Life Technologies</v>
      </c>
      <c r="J1454" t="str">
        <f>'Oversigt anlægsaktiv'!J1454</f>
        <v>-</v>
      </c>
      <c r="K1454" t="str">
        <f>'Oversigt anlægsaktiv'!K1454</f>
        <v>C2423-BSSA-0127</v>
      </c>
      <c r="L1454" s="312">
        <f>'Oversigt anlægsaktiv'!L1454</f>
        <v>45104</v>
      </c>
      <c r="M1454" s="56">
        <f>'Oversigt anlægsaktiv'!M1454</f>
        <v>4499985.07</v>
      </c>
      <c r="N1454" s="56">
        <f>'Oversigt anlægsaktiv'!N1454</f>
        <v>1949993.55</v>
      </c>
      <c r="O1454" s="322" t="str">
        <f t="shared" si="66"/>
        <v>55362</v>
      </c>
      <c r="P1454" s="322">
        <f t="shared" si="67"/>
        <v>1</v>
      </c>
      <c r="Q1454" s="337" t="str">
        <f t="shared" si="68"/>
        <v>5</v>
      </c>
    </row>
    <row r="1455" spans="1:17" x14ac:dyDescent="0.35">
      <c r="A1455" s="320" t="str">
        <f>'Oversigt anlægsaktiv'!A1455</f>
        <v>55363</v>
      </c>
      <c r="B1455" t="str">
        <f>'Oversigt anlægsaktiv'!B1455</f>
        <v>TapeStation System</v>
      </c>
      <c r="C1455" t="str">
        <f>'Oversigt anlægsaktiv'!C1455</f>
        <v>3110287</v>
      </c>
      <c r="D1455" t="str">
        <f>'Oversigt anlægsaktiv'!D1455</f>
        <v>Henrik Jørn Ditzel</v>
      </c>
      <c r="E1455" t="str">
        <f>'Oversigt anlægsaktiv'!E1455</f>
        <v>5 ÅR</v>
      </c>
      <c r="F1455" t="str">
        <f>'Oversigt anlægsaktiv'!F1455</f>
        <v>10205 Cancerforskning</v>
      </c>
      <c r="G1455" t="str">
        <f>'Oversigt anlægsaktiv'!G1455</f>
        <v>Campusvej 55, 5230 Odense M</v>
      </c>
      <c r="H1455" t="str">
        <f>'Oversigt anlægsaktiv'!H1455</f>
        <v>V16-601-2</v>
      </c>
      <c r="I1455" t="str">
        <f>'Oversigt anlægsaktiv'!I1455</f>
        <v>Agilent Technologies</v>
      </c>
      <c r="J1455" t="str">
        <f>'Oversigt anlægsaktiv'!J1455</f>
        <v>4150</v>
      </c>
      <c r="K1455" t="str">
        <f>'Oversigt anlægsaktiv'!K1455</f>
        <v>DEDAB03450</v>
      </c>
      <c r="L1455" s="312">
        <f>'Oversigt anlægsaktiv'!L1455</f>
        <v>45306</v>
      </c>
      <c r="M1455" s="56">
        <f>'Oversigt anlægsaktiv'!M1455</f>
        <v>199448.62</v>
      </c>
      <c r="N1455" s="56">
        <f>'Oversigt anlægsaktiv'!N1455</f>
        <v>109696.76</v>
      </c>
      <c r="O1455" s="322" t="str">
        <f t="shared" si="66"/>
        <v>55363</v>
      </c>
      <c r="P1455" s="322">
        <f t="shared" si="67"/>
        <v>1</v>
      </c>
      <c r="Q1455" s="337" t="str">
        <f t="shared" si="68"/>
        <v>5</v>
      </c>
    </row>
    <row r="1456" spans="1:17" x14ac:dyDescent="0.35">
      <c r="A1456" s="320" t="str">
        <f>'Oversigt anlægsaktiv'!A1456</f>
        <v>55364</v>
      </c>
      <c r="B1456" t="str">
        <f>'Oversigt anlægsaktiv'!B1456</f>
        <v>Tyto cell sorter</v>
      </c>
      <c r="C1456" t="str">
        <f>'Oversigt anlægsaktiv'!C1456</f>
        <v>3110148</v>
      </c>
      <c r="D1456" t="str">
        <f>'Oversigt anlægsaktiv'!D1456</f>
        <v>Jonas Heilskov Graversen</v>
      </c>
      <c r="E1456" t="str">
        <f>'Oversigt anlægsaktiv'!E1456</f>
        <v>5 ÅR</v>
      </c>
      <c r="F1456" t="str">
        <f>'Oversigt anlægsaktiv'!F1456</f>
        <v>10203 Kardiovaskulær &amp; Renalforskning</v>
      </c>
      <c r="G1456" t="str">
        <f>'Oversigt anlægsaktiv'!G1456</f>
        <v>Campusvej 55, 5230 Odense M</v>
      </c>
      <c r="H1456" t="str">
        <f>'Oversigt anlægsaktiv'!H1456</f>
        <v>V16-603-1</v>
      </c>
      <c r="I1456" t="str">
        <f>'Oversigt anlægsaktiv'!I1456</f>
        <v>Miltenyi</v>
      </c>
      <c r="J1456" t="str">
        <f>'Oversigt anlægsaktiv'!J1456</f>
        <v>Cell sorter 3-laser setup</v>
      </c>
      <c r="K1456" t="str">
        <f>'Oversigt anlægsaktiv'!K1456</f>
        <v>10404</v>
      </c>
      <c r="L1456" s="312">
        <f>'Oversigt anlægsaktiv'!L1456</f>
        <v>45222</v>
      </c>
      <c r="M1456" s="56">
        <f>'Oversigt anlægsaktiv'!M1456</f>
        <v>1499400</v>
      </c>
      <c r="N1456" s="56">
        <f>'Oversigt anlægsaktiv'!N1456</f>
        <v>749700</v>
      </c>
      <c r="O1456" s="322" t="str">
        <f t="shared" si="66"/>
        <v>55364</v>
      </c>
      <c r="P1456" s="322">
        <f t="shared" si="67"/>
        <v>1</v>
      </c>
      <c r="Q1456" s="337" t="str">
        <f t="shared" si="68"/>
        <v>5</v>
      </c>
    </row>
    <row r="1457" spans="1:17" x14ac:dyDescent="0.35">
      <c r="A1457" s="320" t="str">
        <f>'Oversigt anlægsaktiv'!A1457</f>
        <v>55365</v>
      </c>
      <c r="B1457" t="str">
        <f>'Oversigt anlægsaktiv'!B1457</f>
        <v>Kontantfinansering SUND - ADK/AIA Låsesystem</v>
      </c>
      <c r="C1457" t="str">
        <f>'Oversigt anlægsaktiv'!C1457</f>
        <v>-</v>
      </c>
      <c r="D1457" t="str">
        <f>'Oversigt anlægsaktiv'!D1457</f>
        <v>Martin Hansen</v>
      </c>
      <c r="E1457" t="str">
        <f>'Oversigt anlægsaktiv'!E1457</f>
        <v>10 ÅR</v>
      </c>
      <c r="F1457" t="str">
        <f>'Oversigt anlægsaktiv'!F1457</f>
        <v>87002 Fælles ny- og ombygning</v>
      </c>
      <c r="G1457" t="str">
        <f>'Oversigt anlægsaktiv'!G1457</f>
        <v>Campusvej 55, 5230 Odense M</v>
      </c>
      <c r="H1457" t="str">
        <f>'Oversigt anlægsaktiv'!H1457</f>
        <v>SUND</v>
      </c>
      <c r="I1457" t="str">
        <f>'Oversigt anlægsaktiv'!I1457</f>
        <v>-</v>
      </c>
      <c r="J1457" t="str">
        <f>'Oversigt anlægsaktiv'!J1457</f>
        <v>-</v>
      </c>
      <c r="K1457" t="str">
        <f>'Oversigt anlægsaktiv'!K1457</f>
        <v>-</v>
      </c>
      <c r="L1457" s="312">
        <f>'Oversigt anlægsaktiv'!L1457</f>
        <v>45170</v>
      </c>
      <c r="M1457" s="56">
        <f>'Oversigt anlægsaktiv'!M1457</f>
        <v>6007062.8600000003</v>
      </c>
      <c r="N1457" s="56">
        <f>'Oversigt anlægsaktiv'!N1457</f>
        <v>4455238.25</v>
      </c>
      <c r="O1457" s="322" t="str">
        <f t="shared" si="66"/>
        <v>55365</v>
      </c>
      <c r="P1457" s="322">
        <f t="shared" si="67"/>
        <v>0</v>
      </c>
      <c r="Q1457" s="337" t="str">
        <f t="shared" si="68"/>
        <v>10</v>
      </c>
    </row>
    <row r="1458" spans="1:17" x14ac:dyDescent="0.35">
      <c r="A1458" s="320" t="str">
        <f>'Oversigt anlægsaktiv'!A1458</f>
        <v>55366</v>
      </c>
      <c r="B1458" t="str">
        <f>'Oversigt anlægsaktiv'!B1458</f>
        <v>Kontantfinansiering SUND - AV skab med massiv låge</v>
      </c>
      <c r="C1458" t="str">
        <f>'Oversigt anlægsaktiv'!C1458</f>
        <v>-</v>
      </c>
      <c r="D1458" t="str">
        <f>'Oversigt anlægsaktiv'!D1458</f>
        <v>Martin Hansen</v>
      </c>
      <c r="E1458" t="str">
        <f>'Oversigt anlægsaktiv'!E1458</f>
        <v>10 ÅR</v>
      </c>
      <c r="F1458" t="str">
        <f>'Oversigt anlægsaktiv'!F1458</f>
        <v>87002 Fælles ny- og ombygning</v>
      </c>
      <c r="G1458" t="str">
        <f>'Oversigt anlægsaktiv'!G1458</f>
        <v>Campusvej 55, 5230 Odense M</v>
      </c>
      <c r="H1458" t="str">
        <f>'Oversigt anlægsaktiv'!H1458</f>
        <v>SUND</v>
      </c>
      <c r="I1458" t="str">
        <f>'Oversigt anlægsaktiv'!I1458</f>
        <v>-</v>
      </c>
      <c r="J1458" t="str">
        <f>'Oversigt anlægsaktiv'!J1458</f>
        <v>-</v>
      </c>
      <c r="K1458" t="str">
        <f>'Oversigt anlægsaktiv'!K1458</f>
        <v>-</v>
      </c>
      <c r="L1458" s="312">
        <f>'Oversigt anlægsaktiv'!L1458</f>
        <v>45170</v>
      </c>
      <c r="M1458" s="56">
        <f>'Oversigt anlægsaktiv'!M1458</f>
        <v>140012</v>
      </c>
      <c r="N1458" s="56">
        <f>'Oversigt anlægsaktiv'!N1458</f>
        <v>103842.22</v>
      </c>
      <c r="O1458" s="322" t="str">
        <f t="shared" si="66"/>
        <v>55366</v>
      </c>
      <c r="P1458" s="322">
        <f t="shared" si="67"/>
        <v>0</v>
      </c>
      <c r="Q1458" s="337" t="str">
        <f t="shared" si="68"/>
        <v>10</v>
      </c>
    </row>
    <row r="1459" spans="1:17" x14ac:dyDescent="0.35">
      <c r="A1459" s="320" t="str">
        <f>'Oversigt anlægsaktiv'!A1459</f>
        <v>55367</v>
      </c>
      <c r="B1459" t="str">
        <f>'Oversigt anlægsaktiv'!B1459</f>
        <v>Kontantfinansiering SUND- Flydende nitrogen</v>
      </c>
      <c r="C1459" t="str">
        <f>'Oversigt anlægsaktiv'!C1459</f>
        <v>-</v>
      </c>
      <c r="D1459" t="str">
        <f>'Oversigt anlægsaktiv'!D1459</f>
        <v>Martin Hansen</v>
      </c>
      <c r="E1459" t="str">
        <f>'Oversigt anlægsaktiv'!E1459</f>
        <v>10 ÅR</v>
      </c>
      <c r="F1459" t="str">
        <f>'Oversigt anlægsaktiv'!F1459</f>
        <v>87002 Fælles ny- og ombygning</v>
      </c>
      <c r="G1459" t="str">
        <f>'Oversigt anlægsaktiv'!G1459</f>
        <v>Campusvej 55, 5230 Odense M</v>
      </c>
      <c r="H1459" t="str">
        <f>'Oversigt anlægsaktiv'!H1459</f>
        <v>SUND</v>
      </c>
      <c r="I1459" t="str">
        <f>'Oversigt anlægsaktiv'!I1459</f>
        <v>-</v>
      </c>
      <c r="J1459" t="str">
        <f>'Oversigt anlægsaktiv'!J1459</f>
        <v>-</v>
      </c>
      <c r="K1459" t="str">
        <f>'Oversigt anlægsaktiv'!K1459</f>
        <v>-</v>
      </c>
      <c r="L1459" s="312">
        <f>'Oversigt anlægsaktiv'!L1459</f>
        <v>45170</v>
      </c>
      <c r="M1459" s="56">
        <f>'Oversigt anlægsaktiv'!M1459</f>
        <v>9013098</v>
      </c>
      <c r="N1459" s="56">
        <f>'Oversigt anlægsaktiv'!N1459</f>
        <v>6684714.3499999996</v>
      </c>
      <c r="O1459" s="322" t="str">
        <f t="shared" si="66"/>
        <v>55367</v>
      </c>
      <c r="P1459" s="322">
        <f t="shared" si="67"/>
        <v>0</v>
      </c>
      <c r="Q1459" s="337" t="str">
        <f t="shared" si="68"/>
        <v>10</v>
      </c>
    </row>
    <row r="1460" spans="1:17" x14ac:dyDescent="0.35">
      <c r="A1460" s="320" t="str">
        <f>'Oversigt anlægsaktiv'!A1460</f>
        <v>55368</v>
      </c>
      <c r="B1460" t="str">
        <f>'Oversigt anlægsaktiv'!B1460</f>
        <v>Kontantfinansiering SUND - inventar til klinisk undervisning</v>
      </c>
      <c r="C1460" t="str">
        <f>'Oversigt anlægsaktiv'!C1460</f>
        <v>-</v>
      </c>
      <c r="D1460" t="str">
        <f>'Oversigt anlægsaktiv'!D1460</f>
        <v>Martin Hansen</v>
      </c>
      <c r="E1460" t="str">
        <f>'Oversigt anlægsaktiv'!E1460</f>
        <v>10 ÅR</v>
      </c>
      <c r="F1460" t="str">
        <f>'Oversigt anlægsaktiv'!F1460</f>
        <v>87002 Fælles ny- og ombygning</v>
      </c>
      <c r="G1460" t="str">
        <f>'Oversigt anlægsaktiv'!G1460</f>
        <v>Campusvej 55, 5230 Odense M</v>
      </c>
      <c r="H1460" t="str">
        <f>'Oversigt anlægsaktiv'!H1460</f>
        <v>SUND</v>
      </c>
      <c r="I1460" t="str">
        <f>'Oversigt anlægsaktiv'!I1460</f>
        <v>-</v>
      </c>
      <c r="J1460" t="str">
        <f>'Oversigt anlægsaktiv'!J1460</f>
        <v>-</v>
      </c>
      <c r="K1460" t="str">
        <f>'Oversigt anlægsaktiv'!K1460</f>
        <v>-</v>
      </c>
      <c r="L1460" s="312">
        <f>'Oversigt anlægsaktiv'!L1460</f>
        <v>45170</v>
      </c>
      <c r="M1460" s="56">
        <f>'Oversigt anlægsaktiv'!M1460</f>
        <v>839997</v>
      </c>
      <c r="N1460" s="56">
        <f>'Oversigt anlægsaktiv'!N1460</f>
        <v>622997.76000000001</v>
      </c>
      <c r="O1460" s="322" t="str">
        <f t="shared" si="66"/>
        <v>55368</v>
      </c>
      <c r="P1460" s="322">
        <f t="shared" si="67"/>
        <v>0</v>
      </c>
      <c r="Q1460" s="337" t="str">
        <f t="shared" si="68"/>
        <v>10</v>
      </c>
    </row>
    <row r="1461" spans="1:17" x14ac:dyDescent="0.35">
      <c r="A1461" s="320" t="str">
        <f>'Oversigt anlægsaktiv'!A1461</f>
        <v>55369</v>
      </c>
      <c r="B1461" t="str">
        <f>'Oversigt anlægsaktiv'!B1461</f>
        <v>Kontantfinansiering SUND-køl af server fancoli i krydsfeltrum</v>
      </c>
      <c r="C1461" t="str">
        <f>'Oversigt anlægsaktiv'!C1461</f>
        <v>-</v>
      </c>
      <c r="D1461" t="str">
        <f>'Oversigt anlægsaktiv'!D1461</f>
        <v>Martin Hansen</v>
      </c>
      <c r="E1461" t="str">
        <f>'Oversigt anlægsaktiv'!E1461</f>
        <v>10 ÅR</v>
      </c>
      <c r="F1461" t="str">
        <f>'Oversigt anlægsaktiv'!F1461</f>
        <v>87002 Fælles ny- og ombygning</v>
      </c>
      <c r="G1461" t="str">
        <f>'Oversigt anlægsaktiv'!G1461</f>
        <v>Campusvej 55, 5230 Odense M</v>
      </c>
      <c r="H1461" t="str">
        <f>'Oversigt anlægsaktiv'!H1461</f>
        <v>SUND</v>
      </c>
      <c r="I1461" t="str">
        <f>'Oversigt anlægsaktiv'!I1461</f>
        <v>-</v>
      </c>
      <c r="J1461" t="str">
        <f>'Oversigt anlægsaktiv'!J1461</f>
        <v>-</v>
      </c>
      <c r="K1461" t="str">
        <f>'Oversigt anlægsaktiv'!K1461</f>
        <v>-</v>
      </c>
      <c r="L1461" s="312">
        <f>'Oversigt anlægsaktiv'!L1461</f>
        <v>45170</v>
      </c>
      <c r="M1461" s="56">
        <f>'Oversigt anlægsaktiv'!M1461</f>
        <v>1327498</v>
      </c>
      <c r="N1461" s="56">
        <f>'Oversigt anlægsaktiv'!N1461</f>
        <v>984561.03</v>
      </c>
      <c r="O1461" s="322" t="str">
        <f t="shared" si="66"/>
        <v>55369</v>
      </c>
      <c r="P1461" s="322">
        <f t="shared" si="67"/>
        <v>0</v>
      </c>
      <c r="Q1461" s="337" t="str">
        <f t="shared" si="68"/>
        <v>10</v>
      </c>
    </row>
    <row r="1462" spans="1:17" x14ac:dyDescent="0.35">
      <c r="A1462" s="320" t="str">
        <f>'Oversigt anlægsaktiv'!A1462</f>
        <v>55371</v>
      </c>
      <c r="B1462" t="str">
        <f>'Oversigt anlægsaktiv'!B1462</f>
        <v>Mørklægning BML</v>
      </c>
      <c r="C1462" t="str">
        <f>'Oversigt anlægsaktiv'!C1462</f>
        <v>-</v>
      </c>
      <c r="D1462" t="str">
        <f>'Oversigt anlægsaktiv'!D1462</f>
        <v>Martin Hansen</v>
      </c>
      <c r="E1462" t="str">
        <f>'Oversigt anlægsaktiv'!E1462</f>
        <v>10 ÅR</v>
      </c>
      <c r="F1462" t="str">
        <f>'Oversigt anlægsaktiv'!F1462</f>
        <v>87002 Fælles ny- og ombygning</v>
      </c>
      <c r="G1462" t="str">
        <f>'Oversigt anlægsaktiv'!G1462</f>
        <v>Campusvej 55, 5230 Odense M</v>
      </c>
      <c r="H1462" t="str">
        <f>'Oversigt anlægsaktiv'!H1462</f>
        <v>SUND</v>
      </c>
      <c r="I1462" t="str">
        <f>'Oversigt anlægsaktiv'!I1462</f>
        <v>-</v>
      </c>
      <c r="J1462" t="str">
        <f>'Oversigt anlægsaktiv'!J1462</f>
        <v>-</v>
      </c>
      <c r="K1462" t="str">
        <f>'Oversigt anlægsaktiv'!K1462</f>
        <v>-</v>
      </c>
      <c r="L1462" s="312">
        <f>'Oversigt anlægsaktiv'!L1462</f>
        <v>45170</v>
      </c>
      <c r="M1462" s="56">
        <f>'Oversigt anlægsaktiv'!M1462</f>
        <v>178890</v>
      </c>
      <c r="N1462" s="56">
        <f>'Oversigt anlægsaktiv'!N1462</f>
        <v>132676.75</v>
      </c>
      <c r="O1462" s="322" t="str">
        <f t="shared" si="66"/>
        <v>55371</v>
      </c>
      <c r="P1462" s="322">
        <f t="shared" si="67"/>
        <v>0</v>
      </c>
      <c r="Q1462" s="337" t="str">
        <f t="shared" si="68"/>
        <v>10</v>
      </c>
    </row>
    <row r="1463" spans="1:17" x14ac:dyDescent="0.35">
      <c r="A1463" s="320" t="str">
        <f>'Oversigt anlægsaktiv'!A1463</f>
        <v>55372</v>
      </c>
      <c r="B1463" t="str">
        <f>'Oversigt anlægsaktiv'!B1463</f>
        <v>Kontantfinansiering SUND- Mørklægning undervisning</v>
      </c>
      <c r="C1463" t="str">
        <f>'Oversigt anlægsaktiv'!C1463</f>
        <v>-</v>
      </c>
      <c r="D1463" t="str">
        <f>'Oversigt anlægsaktiv'!D1463</f>
        <v>Martin Hansen</v>
      </c>
      <c r="E1463" t="str">
        <f>'Oversigt anlægsaktiv'!E1463</f>
        <v>10 ÅR</v>
      </c>
      <c r="F1463" t="str">
        <f>'Oversigt anlægsaktiv'!F1463</f>
        <v>87002 Fælles ny- og ombygning</v>
      </c>
      <c r="G1463" t="str">
        <f>'Oversigt anlægsaktiv'!G1463</f>
        <v>Campusvej 55, 5230 Odense M</v>
      </c>
      <c r="H1463" t="str">
        <f>'Oversigt anlægsaktiv'!H1463</f>
        <v>SUND</v>
      </c>
      <c r="I1463" t="str">
        <f>'Oversigt anlægsaktiv'!I1463</f>
        <v>-</v>
      </c>
      <c r="J1463" t="str">
        <f>'Oversigt anlægsaktiv'!J1463</f>
        <v>-</v>
      </c>
      <c r="K1463" t="str">
        <f>'Oversigt anlægsaktiv'!K1463</f>
        <v>-</v>
      </c>
      <c r="L1463" s="312">
        <f>'Oversigt anlægsaktiv'!L1463</f>
        <v>45170</v>
      </c>
      <c r="M1463" s="56">
        <f>'Oversigt anlægsaktiv'!M1463</f>
        <v>680256</v>
      </c>
      <c r="N1463" s="56">
        <f>'Oversigt anlægsaktiv'!N1463</f>
        <v>504523.2</v>
      </c>
      <c r="O1463" s="322" t="str">
        <f t="shared" si="66"/>
        <v>55372</v>
      </c>
      <c r="P1463" s="322">
        <f t="shared" si="67"/>
        <v>0</v>
      </c>
      <c r="Q1463" s="337" t="str">
        <f t="shared" si="68"/>
        <v>10</v>
      </c>
    </row>
    <row r="1464" spans="1:17" x14ac:dyDescent="0.35">
      <c r="A1464" s="320" t="str">
        <f>'Oversigt anlægsaktiv'!A1464</f>
        <v>55373</v>
      </c>
      <c r="B1464" t="str">
        <f>'Oversigt anlægsaktiv'!B1464</f>
        <v>Kontantfinansiering SUND - narkoboks retsmedicin - Sund</v>
      </c>
      <c r="C1464" t="str">
        <f>'Oversigt anlægsaktiv'!C1464</f>
        <v>-</v>
      </c>
      <c r="D1464" t="str">
        <f>'Oversigt anlægsaktiv'!D1464</f>
        <v>Martin Hansen</v>
      </c>
      <c r="E1464" t="str">
        <f>'Oversigt anlægsaktiv'!E1464</f>
        <v>10 ÅR</v>
      </c>
      <c r="F1464" t="str">
        <f>'Oversigt anlægsaktiv'!F1464</f>
        <v>87002 Fælles ny- og ombygning</v>
      </c>
      <c r="G1464" t="str">
        <f>'Oversigt anlægsaktiv'!G1464</f>
        <v>Campusvej 55, 5230 Odense M</v>
      </c>
      <c r="H1464" t="str">
        <f>'Oversigt anlægsaktiv'!H1464</f>
        <v>SUND</v>
      </c>
      <c r="I1464" t="str">
        <f>'Oversigt anlægsaktiv'!I1464</f>
        <v>-</v>
      </c>
      <c r="J1464" t="str">
        <f>'Oversigt anlægsaktiv'!J1464</f>
        <v>-</v>
      </c>
      <c r="K1464" t="str">
        <f>'Oversigt anlægsaktiv'!K1464</f>
        <v>-</v>
      </c>
      <c r="L1464" s="312">
        <f>'Oversigt anlægsaktiv'!L1464</f>
        <v>45170</v>
      </c>
      <c r="M1464" s="56">
        <f>'Oversigt anlægsaktiv'!M1464</f>
        <v>634736</v>
      </c>
      <c r="N1464" s="56">
        <f>'Oversigt anlægsaktiv'!N1464</f>
        <v>470762.52</v>
      </c>
      <c r="O1464" s="322" t="str">
        <f t="shared" si="66"/>
        <v>55373</v>
      </c>
      <c r="P1464" s="322">
        <f t="shared" si="67"/>
        <v>0</v>
      </c>
      <c r="Q1464" s="337" t="str">
        <f t="shared" si="68"/>
        <v>10</v>
      </c>
    </row>
    <row r="1465" spans="1:17" x14ac:dyDescent="0.35">
      <c r="A1465" s="320" t="str">
        <f>'Oversigt anlægsaktiv'!A1465</f>
        <v>55374</v>
      </c>
      <c r="B1465" t="str">
        <f>'Oversigt anlægsaktiv'!B1465</f>
        <v>Kontantfinansiering SUND - nitrogen hovedledning</v>
      </c>
      <c r="C1465" t="str">
        <f>'Oversigt anlægsaktiv'!C1465</f>
        <v>-</v>
      </c>
      <c r="D1465" t="str">
        <f>'Oversigt anlægsaktiv'!D1465</f>
        <v>Martin Hansen</v>
      </c>
      <c r="E1465" t="str">
        <f>'Oversigt anlægsaktiv'!E1465</f>
        <v>10 ÅR</v>
      </c>
      <c r="F1465" t="str">
        <f>'Oversigt anlægsaktiv'!F1465</f>
        <v>87002 Fælles ny- og ombygning</v>
      </c>
      <c r="G1465" t="str">
        <f>'Oversigt anlægsaktiv'!G1465</f>
        <v>Campusvej 55, 5230 Odense M</v>
      </c>
      <c r="H1465" t="str">
        <f>'Oversigt anlægsaktiv'!H1465</f>
        <v>SUND</v>
      </c>
      <c r="I1465" t="str">
        <f>'Oversigt anlægsaktiv'!I1465</f>
        <v>-</v>
      </c>
      <c r="J1465" t="str">
        <f>'Oversigt anlægsaktiv'!J1465</f>
        <v>-</v>
      </c>
      <c r="K1465" t="str">
        <f>'Oversigt anlægsaktiv'!K1465</f>
        <v>-</v>
      </c>
      <c r="L1465" s="312">
        <f>'Oversigt anlægsaktiv'!L1465</f>
        <v>45170</v>
      </c>
      <c r="M1465" s="56">
        <f>'Oversigt anlægsaktiv'!M1465</f>
        <v>884069</v>
      </c>
      <c r="N1465" s="56">
        <f>'Oversigt anlægsaktiv'!N1465</f>
        <v>655684.52</v>
      </c>
      <c r="O1465" s="322" t="str">
        <f t="shared" si="66"/>
        <v>55374</v>
      </c>
      <c r="P1465" s="322">
        <f t="shared" si="67"/>
        <v>0</v>
      </c>
      <c r="Q1465" s="337" t="str">
        <f t="shared" si="68"/>
        <v>10</v>
      </c>
    </row>
    <row r="1466" spans="1:17" x14ac:dyDescent="0.35">
      <c r="A1466" s="320" t="str">
        <f>'Oversigt anlægsaktiv'!A1466</f>
        <v>55375</v>
      </c>
      <c r="B1466" t="str">
        <f>'Oversigt anlægsaktiv'!B1466</f>
        <v>Kontantfinansiering MMMI - nybygning tunnel og forsyninger</v>
      </c>
      <c r="C1466" t="str">
        <f>'Oversigt anlægsaktiv'!C1466</f>
        <v>-</v>
      </c>
      <c r="D1466" t="str">
        <f>'Oversigt anlægsaktiv'!D1466</f>
        <v>Martin Hansen</v>
      </c>
      <c r="E1466" t="str">
        <f>'Oversigt anlægsaktiv'!E1466</f>
        <v>10 ÅR</v>
      </c>
      <c r="F1466" t="str">
        <f>'Oversigt anlægsaktiv'!F1466</f>
        <v>87002 Fælles ny- og ombygning</v>
      </c>
      <c r="G1466" t="str">
        <f>'Oversigt anlægsaktiv'!G1466</f>
        <v>Campusvej 55, 5230 Odense M</v>
      </c>
      <c r="H1466" t="str">
        <f>'Oversigt anlægsaktiv'!H1466</f>
        <v>MMMI 2</v>
      </c>
      <c r="I1466" t="str">
        <f>'Oversigt anlægsaktiv'!I1466</f>
        <v>-</v>
      </c>
      <c r="J1466" t="str">
        <f>'Oversigt anlægsaktiv'!J1466</f>
        <v>-</v>
      </c>
      <c r="K1466" t="str">
        <f>'Oversigt anlægsaktiv'!K1466</f>
        <v>-</v>
      </c>
      <c r="L1466" s="312">
        <f>'Oversigt anlægsaktiv'!L1466</f>
        <v>45170</v>
      </c>
      <c r="M1466" s="56">
        <f>'Oversigt anlægsaktiv'!M1466</f>
        <v>1869000</v>
      </c>
      <c r="N1466" s="56">
        <f>'Oversigt anlægsaktiv'!N1466</f>
        <v>1386175</v>
      </c>
      <c r="O1466" s="322" t="str">
        <f t="shared" si="66"/>
        <v>55375</v>
      </c>
      <c r="P1466" s="322">
        <f t="shared" si="67"/>
        <v>0</v>
      </c>
      <c r="Q1466" s="337" t="str">
        <f t="shared" si="68"/>
        <v>10</v>
      </c>
    </row>
    <row r="1467" spans="1:17" x14ac:dyDescent="0.35">
      <c r="A1467" s="320" t="str">
        <f>'Oversigt anlægsaktiv'!A1467</f>
        <v>55376</v>
      </c>
      <c r="B1467" t="str">
        <f>'Oversigt anlægsaktiv'!B1467</f>
        <v>Kontantfinansiering MMMI - omlægning af kloak øst</v>
      </c>
      <c r="C1467" t="str">
        <f>'Oversigt anlægsaktiv'!C1467</f>
        <v>-</v>
      </c>
      <c r="D1467" t="str">
        <f>'Oversigt anlægsaktiv'!D1467</f>
        <v>Martin Hansen</v>
      </c>
      <c r="E1467" t="str">
        <f>'Oversigt anlægsaktiv'!E1467</f>
        <v>10 ÅR</v>
      </c>
      <c r="F1467" t="str">
        <f>'Oversigt anlægsaktiv'!F1467</f>
        <v>87002 Fælles ny- og ombygning</v>
      </c>
      <c r="G1467" t="str">
        <f>'Oversigt anlægsaktiv'!G1467</f>
        <v>Campusvej 55, 5230 Odense M</v>
      </c>
      <c r="H1467" t="str">
        <f>'Oversigt anlægsaktiv'!H1467</f>
        <v>MMMI 2</v>
      </c>
      <c r="I1467" t="str">
        <f>'Oversigt anlægsaktiv'!I1467</f>
        <v>-</v>
      </c>
      <c r="J1467" t="str">
        <f>'Oversigt anlægsaktiv'!J1467</f>
        <v>-</v>
      </c>
      <c r="K1467" t="str">
        <f>'Oversigt anlægsaktiv'!K1467</f>
        <v>-</v>
      </c>
      <c r="L1467" s="312">
        <f>'Oversigt anlægsaktiv'!L1467</f>
        <v>45170</v>
      </c>
      <c r="M1467" s="56">
        <f>'Oversigt anlægsaktiv'!M1467</f>
        <v>750000</v>
      </c>
      <c r="N1467" s="56">
        <f>'Oversigt anlægsaktiv'!N1467</f>
        <v>556250</v>
      </c>
      <c r="O1467" s="322" t="str">
        <f t="shared" si="66"/>
        <v>55376</v>
      </c>
      <c r="P1467" s="322">
        <f t="shared" si="67"/>
        <v>0</v>
      </c>
      <c r="Q1467" s="337" t="str">
        <f t="shared" si="68"/>
        <v>10</v>
      </c>
    </row>
    <row r="1468" spans="1:17" x14ac:dyDescent="0.35">
      <c r="A1468" s="320" t="str">
        <f>'Oversigt anlægsaktiv'!A1468</f>
        <v>55377</v>
      </c>
      <c r="B1468" t="str">
        <f>'Oversigt anlægsaktiv'!B1468</f>
        <v>Kontantfinansiering SUND - opvasker</v>
      </c>
      <c r="C1468" t="str">
        <f>'Oversigt anlægsaktiv'!C1468</f>
        <v>-</v>
      </c>
      <c r="D1468" t="str">
        <f>'Oversigt anlægsaktiv'!D1468</f>
        <v>Martin Hansen</v>
      </c>
      <c r="E1468" t="str">
        <f>'Oversigt anlægsaktiv'!E1468</f>
        <v>10 ÅR</v>
      </c>
      <c r="F1468" t="str">
        <f>'Oversigt anlægsaktiv'!F1468</f>
        <v>87002 Fælles ny- og ombygning</v>
      </c>
      <c r="G1468" t="str">
        <f>'Oversigt anlægsaktiv'!G1468</f>
        <v>Campusvej 55, 5230 Odense M</v>
      </c>
      <c r="H1468" t="str">
        <f>'Oversigt anlægsaktiv'!H1468</f>
        <v>SUND</v>
      </c>
      <c r="I1468" t="str">
        <f>'Oversigt anlægsaktiv'!I1468</f>
        <v>-</v>
      </c>
      <c r="J1468" t="str">
        <f>'Oversigt anlægsaktiv'!J1468</f>
        <v>-</v>
      </c>
      <c r="K1468" t="str">
        <f>'Oversigt anlægsaktiv'!K1468</f>
        <v>-</v>
      </c>
      <c r="L1468" s="312">
        <f>'Oversigt anlægsaktiv'!L1468</f>
        <v>45170</v>
      </c>
      <c r="M1468" s="56">
        <f>'Oversigt anlægsaktiv'!M1468</f>
        <v>395542</v>
      </c>
      <c r="N1468" s="56">
        <f>'Oversigt anlægsaktiv'!N1468</f>
        <v>293360.33</v>
      </c>
      <c r="O1468" s="322" t="str">
        <f t="shared" si="66"/>
        <v>55377</v>
      </c>
      <c r="P1468" s="322">
        <f t="shared" si="67"/>
        <v>0</v>
      </c>
      <c r="Q1468" s="337" t="str">
        <f t="shared" si="68"/>
        <v>10</v>
      </c>
    </row>
    <row r="1469" spans="1:17" x14ac:dyDescent="0.35">
      <c r="A1469" s="320" t="str">
        <f>'Oversigt anlægsaktiv'!A1469</f>
        <v>55378</v>
      </c>
      <c r="B1469" t="str">
        <f>'Oversigt anlægsaktiv'!B1469</f>
        <v>Kontantfinansiering SUND- PDS-stik, dåser og krydsfelterlter til netværk</v>
      </c>
      <c r="C1469" t="str">
        <f>'Oversigt anlægsaktiv'!C1469</f>
        <v>-</v>
      </c>
      <c r="D1469" t="str">
        <f>'Oversigt anlægsaktiv'!D1469</f>
        <v>Martin Hansen</v>
      </c>
      <c r="E1469" t="str">
        <f>'Oversigt anlægsaktiv'!E1469</f>
        <v>10 ÅR</v>
      </c>
      <c r="F1469" t="str">
        <f>'Oversigt anlægsaktiv'!F1469</f>
        <v>87002 Fælles ny- og ombygning</v>
      </c>
      <c r="G1469" t="str">
        <f>'Oversigt anlægsaktiv'!G1469</f>
        <v>Campusvej 55, 5230 Odense M</v>
      </c>
      <c r="H1469" t="str">
        <f>'Oversigt anlægsaktiv'!H1469</f>
        <v>SUND</v>
      </c>
      <c r="I1469" t="str">
        <f>'Oversigt anlægsaktiv'!I1469</f>
        <v>-</v>
      </c>
      <c r="J1469" t="str">
        <f>'Oversigt anlægsaktiv'!J1469</f>
        <v>-</v>
      </c>
      <c r="K1469" t="str">
        <f>'Oversigt anlægsaktiv'!K1469</f>
        <v>-</v>
      </c>
      <c r="L1469" s="312">
        <f>'Oversigt anlægsaktiv'!L1469</f>
        <v>45170</v>
      </c>
      <c r="M1469" s="56">
        <f>'Oversigt anlægsaktiv'!M1469</f>
        <v>6172799</v>
      </c>
      <c r="N1469" s="56">
        <f>'Oversigt anlægsaktiv'!N1469</f>
        <v>4578159.2699999996</v>
      </c>
      <c r="O1469" s="322" t="str">
        <f t="shared" si="66"/>
        <v>55378</v>
      </c>
      <c r="P1469" s="322">
        <f t="shared" si="67"/>
        <v>0</v>
      </c>
      <c r="Q1469" s="337" t="str">
        <f t="shared" si="68"/>
        <v>10</v>
      </c>
    </row>
    <row r="1470" spans="1:17" x14ac:dyDescent="0.35">
      <c r="A1470" s="320" t="str">
        <f>'Oversigt anlægsaktiv'!A1470</f>
        <v>55379</v>
      </c>
      <c r="B1470" t="str">
        <f>'Oversigt anlægsaktiv'!B1470</f>
        <v>Kontantfinansiering SUND - RAC skabe til undervisning</v>
      </c>
      <c r="C1470" t="str">
        <f>'Oversigt anlægsaktiv'!C1470</f>
        <v>-</v>
      </c>
      <c r="D1470" t="str">
        <f>'Oversigt anlægsaktiv'!D1470</f>
        <v>Martin Hansen</v>
      </c>
      <c r="E1470" t="str">
        <f>'Oversigt anlægsaktiv'!E1470</f>
        <v>10 ÅR</v>
      </c>
      <c r="F1470" t="str">
        <f>'Oversigt anlægsaktiv'!F1470</f>
        <v>87002 Fælles ny- og ombygning</v>
      </c>
      <c r="G1470" t="str">
        <f>'Oversigt anlægsaktiv'!G1470</f>
        <v>Campusvej 55, 5230 Odense M</v>
      </c>
      <c r="H1470" t="str">
        <f>'Oversigt anlægsaktiv'!H1470</f>
        <v>SUND</v>
      </c>
      <c r="I1470" t="str">
        <f>'Oversigt anlægsaktiv'!I1470</f>
        <v>-</v>
      </c>
      <c r="J1470" t="str">
        <f>'Oversigt anlægsaktiv'!J1470</f>
        <v>-</v>
      </c>
      <c r="K1470" t="str">
        <f>'Oversigt anlægsaktiv'!K1470</f>
        <v>-</v>
      </c>
      <c r="L1470" s="312">
        <f>'Oversigt anlægsaktiv'!L1470</f>
        <v>45170</v>
      </c>
      <c r="M1470" s="56">
        <f>'Oversigt anlægsaktiv'!M1470</f>
        <v>140012</v>
      </c>
      <c r="N1470" s="56">
        <f>'Oversigt anlægsaktiv'!N1470</f>
        <v>103842.22</v>
      </c>
      <c r="O1470" s="322" t="str">
        <f t="shared" si="66"/>
        <v>55379</v>
      </c>
      <c r="P1470" s="322">
        <f t="shared" si="67"/>
        <v>0</v>
      </c>
      <c r="Q1470" s="337" t="str">
        <f t="shared" si="68"/>
        <v>10</v>
      </c>
    </row>
    <row r="1471" spans="1:17" x14ac:dyDescent="0.35">
      <c r="A1471" s="320" t="str">
        <f>'Oversigt anlægsaktiv'!A1471</f>
        <v>55380</v>
      </c>
      <c r="B1471" t="str">
        <f>'Oversigt anlægsaktiv'!B1471</f>
        <v>Kontantfinansiering SUND - solgardiner</v>
      </c>
      <c r="C1471" t="str">
        <f>'Oversigt anlægsaktiv'!C1471</f>
        <v>-</v>
      </c>
      <c r="D1471" t="str">
        <f>'Oversigt anlægsaktiv'!D1471</f>
        <v>Martin Hansen</v>
      </c>
      <c r="E1471" t="str">
        <f>'Oversigt anlægsaktiv'!E1471</f>
        <v>10 ÅR</v>
      </c>
      <c r="F1471" t="str">
        <f>'Oversigt anlægsaktiv'!F1471</f>
        <v>87002 Fælles ny- og ombygning</v>
      </c>
      <c r="G1471" t="str">
        <f>'Oversigt anlægsaktiv'!G1471</f>
        <v>Campusvej 55, 5230 Odense M</v>
      </c>
      <c r="H1471" t="str">
        <f>'Oversigt anlægsaktiv'!H1471</f>
        <v>SUND</v>
      </c>
      <c r="I1471" t="str">
        <f>'Oversigt anlægsaktiv'!I1471</f>
        <v>-</v>
      </c>
      <c r="J1471" t="str">
        <f>'Oversigt anlægsaktiv'!J1471</f>
        <v>-</v>
      </c>
      <c r="K1471" t="str">
        <f>'Oversigt anlægsaktiv'!K1471</f>
        <v>-</v>
      </c>
      <c r="L1471" s="312">
        <f>'Oversigt anlægsaktiv'!L1471</f>
        <v>45170</v>
      </c>
      <c r="M1471" s="56">
        <f>'Oversigt anlægsaktiv'!M1471</f>
        <v>11768317</v>
      </c>
      <c r="N1471" s="56">
        <f>'Oversigt anlægsaktiv'!N1471</f>
        <v>8728168.4399999995</v>
      </c>
      <c r="O1471" s="322" t="str">
        <f t="shared" si="66"/>
        <v>55380</v>
      </c>
      <c r="P1471" s="322">
        <f t="shared" si="67"/>
        <v>0</v>
      </c>
      <c r="Q1471" s="337" t="str">
        <f t="shared" si="68"/>
        <v>10</v>
      </c>
    </row>
    <row r="1472" spans="1:17" x14ac:dyDescent="0.35">
      <c r="A1472" s="320" t="str">
        <f>'Oversigt anlægsaktiv'!A1472</f>
        <v>55381</v>
      </c>
      <c r="B1472" t="str">
        <f>'Oversigt anlægsaktiv'!B1472</f>
        <v>Kontantfinansiering MMMI - tunnel interrimsarb</v>
      </c>
      <c r="C1472" t="str">
        <f>'Oversigt anlægsaktiv'!C1472</f>
        <v>-</v>
      </c>
      <c r="D1472" t="str">
        <f>'Oversigt anlægsaktiv'!D1472</f>
        <v>Martin Hansen</v>
      </c>
      <c r="E1472" t="str">
        <f>'Oversigt anlægsaktiv'!E1472</f>
        <v>10 ÅR</v>
      </c>
      <c r="F1472" t="str">
        <f>'Oversigt anlægsaktiv'!F1472</f>
        <v>87002 Fælles ny- og ombygning</v>
      </c>
      <c r="G1472" t="str">
        <f>'Oversigt anlægsaktiv'!G1472</f>
        <v>Campusvej 55, 5230 Odense M</v>
      </c>
      <c r="H1472" t="str">
        <f>'Oversigt anlægsaktiv'!H1472</f>
        <v>MMMI 2</v>
      </c>
      <c r="I1472" t="str">
        <f>'Oversigt anlægsaktiv'!I1472</f>
        <v>-</v>
      </c>
      <c r="J1472" t="str">
        <f>'Oversigt anlægsaktiv'!J1472</f>
        <v>-</v>
      </c>
      <c r="K1472" t="str">
        <f>'Oversigt anlægsaktiv'!K1472</f>
        <v>-</v>
      </c>
      <c r="L1472" s="312">
        <f>'Oversigt anlægsaktiv'!L1472</f>
        <v>45170</v>
      </c>
      <c r="M1472" s="56">
        <f>'Oversigt anlægsaktiv'!M1472</f>
        <v>1767027</v>
      </c>
      <c r="N1472" s="56">
        <f>'Oversigt anlægsaktiv'!N1472</f>
        <v>1310544.95</v>
      </c>
      <c r="O1472" s="322" t="str">
        <f t="shared" si="66"/>
        <v>55381</v>
      </c>
      <c r="P1472" s="322">
        <f t="shared" si="67"/>
        <v>0</v>
      </c>
      <c r="Q1472" s="337" t="str">
        <f t="shared" si="68"/>
        <v>10</v>
      </c>
    </row>
    <row r="1473" spans="1:17" x14ac:dyDescent="0.35">
      <c r="A1473" s="320" t="str">
        <f>'Oversigt anlægsaktiv'!A1473</f>
        <v>55382</v>
      </c>
      <c r="B1473" t="str">
        <f>'Oversigt anlægsaktiv'!B1473</f>
        <v>Kontantfinansiering MMMI2 - køling og rack (dataanlæg)</v>
      </c>
      <c r="C1473" t="str">
        <f>'Oversigt anlægsaktiv'!C1473</f>
        <v>-</v>
      </c>
      <c r="D1473" t="str">
        <f>'Oversigt anlægsaktiv'!D1473</f>
        <v>Martin Hansen</v>
      </c>
      <c r="E1473" t="str">
        <f>'Oversigt anlægsaktiv'!E1473</f>
        <v>10 ÅR</v>
      </c>
      <c r="F1473" t="str">
        <f>'Oversigt anlægsaktiv'!F1473</f>
        <v>87002 Fælles ny- og ombygning</v>
      </c>
      <c r="G1473" t="str">
        <f>'Oversigt anlægsaktiv'!G1473</f>
        <v>Campusvej 55, 5230 Odense M</v>
      </c>
      <c r="H1473" t="str">
        <f>'Oversigt anlægsaktiv'!H1473</f>
        <v>MMMI 2</v>
      </c>
      <c r="I1473" t="str">
        <f>'Oversigt anlægsaktiv'!I1473</f>
        <v>-</v>
      </c>
      <c r="J1473" t="str">
        <f>'Oversigt anlægsaktiv'!J1473</f>
        <v>-</v>
      </c>
      <c r="K1473" t="str">
        <f>'Oversigt anlægsaktiv'!K1473</f>
        <v>-</v>
      </c>
      <c r="L1473" s="312">
        <f>'Oversigt anlægsaktiv'!L1473</f>
        <v>45170</v>
      </c>
      <c r="M1473" s="56">
        <f>'Oversigt anlægsaktiv'!M1473</f>
        <v>100000</v>
      </c>
      <c r="N1473" s="56">
        <f>'Oversigt anlægsaktiv'!N1473</f>
        <v>74166.679999999993</v>
      </c>
      <c r="O1473" s="322" t="str">
        <f t="shared" si="66"/>
        <v>55382</v>
      </c>
      <c r="P1473" s="322">
        <f t="shared" si="67"/>
        <v>0</v>
      </c>
      <c r="Q1473" s="337" t="str">
        <f t="shared" si="68"/>
        <v>10</v>
      </c>
    </row>
    <row r="1474" spans="1:17" x14ac:dyDescent="0.35">
      <c r="A1474" s="320" t="str">
        <f>'Oversigt anlægsaktiv'!A1474</f>
        <v>55383</v>
      </c>
      <c r="B1474" t="str">
        <f>'Oversigt anlægsaktiv'!B1474</f>
        <v>Ariena Zenith plæneklipper</v>
      </c>
      <c r="C1474" t="str">
        <f>'Oversigt anlægsaktiv'!C1474</f>
        <v>-</v>
      </c>
      <c r="D1474" t="str">
        <f>'Oversigt anlægsaktiv'!D1474</f>
        <v>Henrik Toft</v>
      </c>
      <c r="E1474" t="str">
        <f>'Oversigt anlægsaktiv'!E1474</f>
        <v>7 ÅR</v>
      </c>
      <c r="F1474" t="str">
        <f>'Oversigt anlægsaktiv'!F1474</f>
        <v>90405 Bygningsvedligehold</v>
      </c>
      <c r="G1474" t="str">
        <f>'Oversigt anlægsaktiv'!G1474</f>
        <v>Campusvej 55, 5230 Odense M</v>
      </c>
      <c r="H1474" t="str">
        <f>'Oversigt anlægsaktiv'!H1474</f>
        <v>Gartnerværksted</v>
      </c>
      <c r="I1474" t="str">
        <f>'Oversigt anlægsaktiv'!I1474</f>
        <v>Ariens Zenitjh</v>
      </c>
      <c r="J1474" t="str">
        <f>'Oversigt anlægsaktiv'!J1474</f>
        <v>E60 RD</v>
      </c>
      <c r="K1474" t="str">
        <f>'Oversigt anlægsaktiv'!K1474</f>
        <v>-</v>
      </c>
      <c r="L1474" s="312">
        <f>'Oversigt anlægsaktiv'!L1474</f>
        <v>45246</v>
      </c>
      <c r="M1474" s="56">
        <f>'Oversigt anlægsaktiv'!M1474</f>
        <v>313000</v>
      </c>
      <c r="N1474" s="56">
        <f>'Oversigt anlægsaktiv'!N1474</f>
        <v>204940.49</v>
      </c>
      <c r="O1474" s="322" t="str">
        <f t="shared" si="66"/>
        <v>55383</v>
      </c>
      <c r="P1474" s="322">
        <f t="shared" si="67"/>
        <v>0</v>
      </c>
      <c r="Q1474" s="337" t="str">
        <f t="shared" si="68"/>
        <v>7</v>
      </c>
    </row>
    <row r="1475" spans="1:17" x14ac:dyDescent="0.35">
      <c r="A1475" s="320" t="str">
        <f>'Oversigt anlægsaktiv'!A1475</f>
        <v>55384</v>
      </c>
      <c r="B1475" t="str">
        <f>'Oversigt anlægsaktiv'!B1475</f>
        <v>Robotarm</v>
      </c>
      <c r="C1475" t="str">
        <f>'Oversigt anlægsaktiv'!C1475</f>
        <v>4410004</v>
      </c>
      <c r="D1475" t="str">
        <f>'Oversigt anlægsaktiv'!D1475</f>
        <v>Ole Wennerberg Nielsen</v>
      </c>
      <c r="E1475" t="str">
        <f>'Oversigt anlægsaktiv'!E1475</f>
        <v>7 ÅR</v>
      </c>
      <c r="F1475" t="str">
        <f>'Oversigt anlægsaktiv'!F1475</f>
        <v>41011 SDU Center for Large Structure Production</v>
      </c>
      <c r="G1475" t="str">
        <f>'Oversigt anlægsaktiv'!G1475</f>
        <v>Odense Havn, Elektrikervejen 3+7, 5330 Munkebo</v>
      </c>
      <c r="H1475" t="str">
        <f>'Oversigt anlægsaktiv'!H1475</f>
        <v>Workshop</v>
      </c>
      <c r="I1475" t="str">
        <f>'Oversigt anlægsaktiv'!I1475</f>
        <v>COBOD</v>
      </c>
      <c r="J1475" t="str">
        <f>'Oversigt anlægsaktiv'!J1475</f>
        <v>Prototype</v>
      </c>
      <c r="K1475" t="str">
        <f>'Oversigt anlægsaktiv'!K1475</f>
        <v>NA</v>
      </c>
      <c r="L1475" s="312">
        <f>'Oversigt anlægsaktiv'!L1475</f>
        <v>45245</v>
      </c>
      <c r="M1475" s="56">
        <f>'Oversigt anlægsaktiv'!M1475</f>
        <v>1433650</v>
      </c>
      <c r="N1475" s="56">
        <f>'Oversigt anlægsaktiv'!N1475</f>
        <v>938699.41999999993</v>
      </c>
      <c r="O1475" s="322" t="str">
        <f t="shared" si="66"/>
        <v>55384</v>
      </c>
      <c r="P1475" s="322">
        <f t="shared" si="67"/>
        <v>1</v>
      </c>
      <c r="Q1475" s="337" t="str">
        <f t="shared" si="68"/>
        <v>7</v>
      </c>
    </row>
    <row r="1476" spans="1:17" x14ac:dyDescent="0.35">
      <c r="A1476" s="320" t="str">
        <f>'Oversigt anlægsaktiv'!A1476</f>
        <v>55386</v>
      </c>
      <c r="B1476" t="str">
        <f>'Oversigt anlægsaktiv'!B1476</f>
        <v>U300 Auditorie, Campusvej, NytSUND</v>
      </c>
      <c r="C1476" t="str">
        <f>'Oversigt anlægsaktiv'!C1476</f>
        <v>-</v>
      </c>
      <c r="D1476" t="str">
        <f>'Oversigt anlægsaktiv'!D1476</f>
        <v>Martin Garfield Jørgensen</v>
      </c>
      <c r="E1476" t="str">
        <f>'Oversigt anlægsaktiv'!E1476</f>
        <v>5 ÅR</v>
      </c>
      <c r="F1476" t="str">
        <f>'Oversigt anlægsaktiv'!F1476</f>
        <v>93002 Support</v>
      </c>
      <c r="G1476" t="str">
        <f>'Oversigt anlægsaktiv'!G1476</f>
        <v>Campusvej 55, 5230 Odense M</v>
      </c>
      <c r="H1476" t="str">
        <f>'Oversigt anlægsaktiv'!H1476</f>
        <v>U300 Auditorie, V06-611a-1</v>
      </c>
      <c r="I1476" t="str">
        <f>'Oversigt anlægsaktiv'!I1476</f>
        <v>Expromo, Creston, Sennheisser</v>
      </c>
      <c r="J1476" t="str">
        <f>'Oversigt anlægsaktiv'!J1476</f>
        <v>Flere forskellige enheder</v>
      </c>
      <c r="K1476" t="str">
        <f>'Oversigt anlægsaktiv'!K1476</f>
        <v>Samlet løsning, består af flere for</v>
      </c>
      <c r="L1476" s="312">
        <f>'Oversigt anlægsaktiv'!L1476</f>
        <v>45170</v>
      </c>
      <c r="M1476" s="56">
        <f>'Oversigt anlægsaktiv'!M1476</f>
        <v>768316</v>
      </c>
      <c r="N1476" s="56">
        <f>'Oversigt anlægsaktiv'!N1476</f>
        <v>371352.71</v>
      </c>
      <c r="O1476" s="322" t="str">
        <f t="shared" si="66"/>
        <v>55386</v>
      </c>
      <c r="P1476" s="322">
        <f t="shared" si="67"/>
        <v>0</v>
      </c>
      <c r="Q1476" s="337" t="str">
        <f t="shared" si="68"/>
        <v>5</v>
      </c>
    </row>
    <row r="1477" spans="1:17" x14ac:dyDescent="0.35">
      <c r="A1477" s="320" t="str">
        <f>'Oversigt anlægsaktiv'!A1477</f>
        <v>55387</v>
      </c>
      <c r="B1477" t="str">
        <f>'Oversigt anlægsaktiv'!B1477</f>
        <v>M-0.60 Dialogen</v>
      </c>
      <c r="C1477" t="str">
        <f>'Oversigt anlægsaktiv'!C1477</f>
        <v>-</v>
      </c>
      <c r="D1477" t="str">
        <f>'Oversigt anlægsaktiv'!D1477</f>
        <v>Martin Garfield Jørgensen</v>
      </c>
      <c r="E1477" t="str">
        <f>'Oversigt anlægsaktiv'!E1477</f>
        <v>5 ÅR</v>
      </c>
      <c r="F1477" t="str">
        <f>'Oversigt anlægsaktiv'!F1477</f>
        <v>93002 Support</v>
      </c>
      <c r="G1477" t="str">
        <f>'Oversigt anlægsaktiv'!G1477</f>
        <v>Campusvej 55, 5230 Odense M</v>
      </c>
      <c r="H1477" t="str">
        <f>'Oversigt anlægsaktiv'!H1477</f>
        <v>M-0-20 Dialogen, V13-918a-0</v>
      </c>
      <c r="I1477" t="str">
        <f>'Oversigt anlægsaktiv'!I1477</f>
        <v>Expromo, Creston, Sennheisser</v>
      </c>
      <c r="J1477" t="str">
        <f>'Oversigt anlægsaktiv'!J1477</f>
        <v>Flere forskellige elementer indgår</v>
      </c>
      <c r="K1477" t="str">
        <f>'Oversigt anlægsaktiv'!K1477</f>
        <v>Flere forskellige elementer indgår</v>
      </c>
      <c r="L1477" s="312">
        <f>'Oversigt anlægsaktiv'!L1477</f>
        <v>45170</v>
      </c>
      <c r="M1477" s="56">
        <f>'Oversigt anlægsaktiv'!M1477</f>
        <v>768316</v>
      </c>
      <c r="N1477" s="56">
        <f>'Oversigt anlægsaktiv'!N1477</f>
        <v>371352.71</v>
      </c>
      <c r="O1477" s="322" t="str">
        <f t="shared" si="66"/>
        <v>55387</v>
      </c>
      <c r="P1477" s="322">
        <f t="shared" si="67"/>
        <v>0</v>
      </c>
      <c r="Q1477" s="337" t="str">
        <f t="shared" si="68"/>
        <v>5</v>
      </c>
    </row>
    <row r="1478" spans="1:17" x14ac:dyDescent="0.35">
      <c r="A1478" s="320" t="str">
        <f>'Oversigt anlægsaktiv'!A1478</f>
        <v>55388</v>
      </c>
      <c r="B1478" t="str">
        <f>'Oversigt anlægsaktiv'!B1478</f>
        <v>Mødelokale Cambridge, NytSUND</v>
      </c>
      <c r="C1478" t="str">
        <f>'Oversigt anlægsaktiv'!C1478</f>
        <v>-</v>
      </c>
      <c r="D1478" t="str">
        <f>'Oversigt anlægsaktiv'!D1478</f>
        <v>Martin Garfield Jørgensen</v>
      </c>
      <c r="E1478" t="str">
        <f>'Oversigt anlægsaktiv'!E1478</f>
        <v>5 ÅR</v>
      </c>
      <c r="F1478" t="str">
        <f>'Oversigt anlægsaktiv'!F1478</f>
        <v>93002 Support</v>
      </c>
      <c r="G1478" t="str">
        <f>'Oversigt anlægsaktiv'!G1478</f>
        <v>Campusvej 55, 5230 Odense M</v>
      </c>
      <c r="H1478" t="str">
        <f>'Oversigt anlægsaktiv'!H1478</f>
        <v>M-2-60 Cambridge, V17-109a-2</v>
      </c>
      <c r="I1478" t="str">
        <f>'Oversigt anlægsaktiv'!I1478</f>
        <v>Samsung, Creston, Lenovo</v>
      </c>
      <c r="J1478" t="str">
        <f>'Oversigt anlægsaktiv'!J1478</f>
        <v>Flere forskellige enheder indgår</v>
      </c>
      <c r="K1478" t="str">
        <f>'Oversigt anlægsaktiv'!K1478</f>
        <v>Flere forskellige elementer indgår</v>
      </c>
      <c r="L1478" s="312">
        <f>'Oversigt anlægsaktiv'!L1478</f>
        <v>45200</v>
      </c>
      <c r="M1478" s="56">
        <f>'Oversigt anlægsaktiv'!M1478</f>
        <v>168557.84</v>
      </c>
      <c r="N1478" s="56">
        <f>'Oversigt anlægsaktiv'!N1478</f>
        <v>84278.93</v>
      </c>
      <c r="O1478" s="322" t="str">
        <f t="shared" si="66"/>
        <v>55388</v>
      </c>
      <c r="P1478" s="322">
        <f t="shared" si="67"/>
        <v>0</v>
      </c>
      <c r="Q1478" s="337" t="str">
        <f t="shared" si="68"/>
        <v>5</v>
      </c>
    </row>
    <row r="1479" spans="1:17" x14ac:dyDescent="0.35">
      <c r="A1479" s="320" t="str">
        <f>'Oversigt anlægsaktiv'!A1479</f>
        <v>55389</v>
      </c>
      <c r="B1479" t="str">
        <f>'Oversigt anlægsaktiv'!B1479</f>
        <v>Access net opgradering 2023 - bla Sønderborg</v>
      </c>
      <c r="C1479" t="str">
        <f>'Oversigt anlægsaktiv'!C1479</f>
        <v>-</v>
      </c>
      <c r="D1479" t="str">
        <f>'Oversigt anlægsaktiv'!D1479</f>
        <v>Lasse Birnbaum Jensen</v>
      </c>
      <c r="E1479" t="str">
        <f>'Oversigt anlægsaktiv'!E1479</f>
        <v>5 ÅR</v>
      </c>
      <c r="F1479" t="str">
        <f>'Oversigt anlægsaktiv'!F1479</f>
        <v>93003 Operations</v>
      </c>
      <c r="G1479" t="str">
        <f>'Oversigt anlægsaktiv'!G1479</f>
        <v>Alsion 2, 6400 Sønderborg</v>
      </c>
      <c r="H1479" t="str">
        <f>'Oversigt anlægsaktiv'!H1479</f>
        <v>SDUs bygninger</v>
      </c>
      <c r="I1479" t="str">
        <f>'Oversigt anlægsaktiv'!I1479</f>
        <v>Cisco</v>
      </c>
      <c r="J1479" t="str">
        <f>'Oversigt anlægsaktiv'!J1479</f>
        <v>Catalyst 9300 og 9400</v>
      </c>
      <c r="K1479" t="str">
        <f>'Oversigt anlægsaktiv'!K1479</f>
        <v>-</v>
      </c>
      <c r="L1479" s="312">
        <f>'Oversigt anlægsaktiv'!L1479</f>
        <v>45269</v>
      </c>
      <c r="M1479" s="56">
        <f>'Oversigt anlægsaktiv'!M1479</f>
        <v>3273703</v>
      </c>
      <c r="N1479" s="56">
        <f>'Oversigt anlægsaktiv'!N1479</f>
        <v>1745974.92</v>
      </c>
      <c r="O1479" s="322" t="str">
        <f t="shared" si="66"/>
        <v>55389</v>
      </c>
      <c r="P1479" s="322">
        <f t="shared" si="67"/>
        <v>0</v>
      </c>
      <c r="Q1479" s="337" t="str">
        <f t="shared" si="68"/>
        <v>5</v>
      </c>
    </row>
    <row r="1480" spans="1:17" x14ac:dyDescent="0.35">
      <c r="A1480" s="320" t="str">
        <f>'Oversigt anlægsaktiv'!A1480</f>
        <v>55390</v>
      </c>
      <c r="B1480" t="str">
        <f>'Oversigt anlægsaktiv'!B1480</f>
        <v>Corenet - udbygning og opgradeering</v>
      </c>
      <c r="C1480" t="str">
        <f>'Oversigt anlægsaktiv'!C1480</f>
        <v>-</v>
      </c>
      <c r="D1480" t="str">
        <f>'Oversigt anlægsaktiv'!D1480</f>
        <v>Lasse Birnbaum Jensen</v>
      </c>
      <c r="E1480" t="str">
        <f>'Oversigt anlægsaktiv'!E1480</f>
        <v>5 ÅR</v>
      </c>
      <c r="F1480" t="str">
        <f>'Oversigt anlægsaktiv'!F1480</f>
        <v>93003 Operations</v>
      </c>
      <c r="G1480" t="str">
        <f>'Oversigt anlægsaktiv'!G1480</f>
        <v>Campusvej 55, 5230 Odense M</v>
      </c>
      <c r="H1480" t="str">
        <f>'Oversigt anlægsaktiv'!H1480</f>
        <v>Netrum Nord, Netrum Syd</v>
      </c>
      <c r="I1480" t="str">
        <f>'Oversigt anlægsaktiv'!I1480</f>
        <v>Cisco</v>
      </c>
      <c r="J1480" t="str">
        <f>'Oversigt anlægsaktiv'!J1480</f>
        <v>Catalyst 9500, Catalyst 9600</v>
      </c>
      <c r="K1480" t="str">
        <f>'Oversigt anlægsaktiv'!K1480</f>
        <v>-</v>
      </c>
      <c r="L1480" s="312">
        <f>'Oversigt anlægsaktiv'!L1480</f>
        <v>45261</v>
      </c>
      <c r="M1480" s="56">
        <f>'Oversigt anlægsaktiv'!M1480</f>
        <v>1861128</v>
      </c>
      <c r="N1480" s="56">
        <f>'Oversigt anlægsaktiv'!N1480</f>
        <v>992601.59999999998</v>
      </c>
      <c r="O1480" s="322" t="str">
        <f t="shared" si="66"/>
        <v>55390</v>
      </c>
      <c r="P1480" s="322">
        <f t="shared" si="67"/>
        <v>0</v>
      </c>
      <c r="Q1480" s="337" t="str">
        <f t="shared" si="68"/>
        <v>5</v>
      </c>
    </row>
    <row r="1481" spans="1:17" x14ac:dyDescent="0.35">
      <c r="A1481" s="320" t="str">
        <f>'Oversigt anlægsaktiv'!A1481</f>
        <v>55391</v>
      </c>
      <c r="B1481" t="str">
        <f>'Oversigt anlægsaktiv'!B1481</f>
        <v>Udbygning og opgradering af trådløst net - 2023</v>
      </c>
      <c r="C1481" t="str">
        <f>'Oversigt anlægsaktiv'!C1481</f>
        <v>-</v>
      </c>
      <c r="D1481" t="str">
        <f>'Oversigt anlægsaktiv'!D1481</f>
        <v>Lasse Birnbaum Jensen</v>
      </c>
      <c r="E1481" t="str">
        <f>'Oversigt anlægsaktiv'!E1481</f>
        <v>5 ÅR</v>
      </c>
      <c r="F1481" t="str">
        <f>'Oversigt anlægsaktiv'!F1481</f>
        <v>93003 Operations</v>
      </c>
      <c r="G1481" t="str">
        <f>'Oversigt anlægsaktiv'!G1481</f>
        <v>Campusvej 55, 5230 Odense M</v>
      </c>
      <c r="H1481" t="str">
        <f>'Oversigt anlægsaktiv'!H1481</f>
        <v>SDUs samlede bygningsmasse</v>
      </c>
      <c r="I1481" t="str">
        <f>'Oversigt anlægsaktiv'!I1481</f>
        <v>Cisco</v>
      </c>
      <c r="J1481" t="str">
        <f>'Oversigt anlægsaktiv'!J1481</f>
        <v>AP9164 AP9120</v>
      </c>
      <c r="K1481" t="str">
        <f>'Oversigt anlægsaktiv'!K1481</f>
        <v>-</v>
      </c>
      <c r="L1481" s="312">
        <f>'Oversigt anlægsaktiv'!L1481</f>
        <v>45261</v>
      </c>
      <c r="M1481" s="56">
        <f>'Oversigt anlægsaktiv'!M1481</f>
        <v>4027974</v>
      </c>
      <c r="N1481" s="56">
        <f>'Oversigt anlægsaktiv'!N1481</f>
        <v>2148252.7999999998</v>
      </c>
      <c r="O1481" s="322" t="str">
        <f t="shared" si="66"/>
        <v>55391</v>
      </c>
      <c r="P1481" s="322">
        <f t="shared" si="67"/>
        <v>0</v>
      </c>
      <c r="Q1481" s="337" t="str">
        <f t="shared" si="68"/>
        <v>5</v>
      </c>
    </row>
    <row r="1482" spans="1:17" x14ac:dyDescent="0.35">
      <c r="A1482" s="320" t="str">
        <f>'Oversigt anlægsaktiv'!A1482</f>
        <v>55392</v>
      </c>
      <c r="B1482" t="str">
        <f>'Oversigt anlægsaktiv'!B1482</f>
        <v>Scanner</v>
      </c>
      <c r="C1482" t="str">
        <f>'Oversigt anlægsaktiv'!C1482</f>
        <v>-</v>
      </c>
      <c r="D1482" t="str">
        <f>'Oversigt anlægsaktiv'!D1482</f>
        <v>Peter Leth</v>
      </c>
      <c r="E1482" t="str">
        <f>'Oversigt anlægsaktiv'!E1482</f>
        <v>10 ÅR</v>
      </c>
      <c r="F1482" t="str">
        <f>'Oversigt anlægsaktiv'!F1482</f>
        <v>13902 Retslægelig Afdeling</v>
      </c>
      <c r="G1482" t="str">
        <f>'Oversigt anlægsaktiv'!G1482</f>
        <v>Campusvej 55, 5230 Odense M</v>
      </c>
      <c r="H1482" t="str">
        <f>'Oversigt anlægsaktiv'!H1482</f>
        <v>V14-915A-00 + V14-916-00</v>
      </c>
      <c r="I1482" t="str">
        <f>'Oversigt anlægsaktiv'!I1482</f>
        <v>GE Healthcare</v>
      </c>
      <c r="J1482" t="str">
        <f>'Oversigt anlægsaktiv'!J1482</f>
        <v>Revolution Apex Elite</v>
      </c>
      <c r="K1482" t="str">
        <f>'Oversigt anlægsaktiv'!K1482</f>
        <v>CBDWG2300047HM</v>
      </c>
      <c r="L1482" s="312">
        <f>'Oversigt anlægsaktiv'!L1482</f>
        <v>45194</v>
      </c>
      <c r="M1482" s="56">
        <f>'Oversigt anlægsaktiv'!M1482</f>
        <v>2928000</v>
      </c>
      <c r="N1482" s="56">
        <f>'Oversigt anlægsaktiv'!N1482</f>
        <v>2171600</v>
      </c>
      <c r="O1482" s="322" t="str">
        <f t="shared" si="66"/>
        <v>55392</v>
      </c>
      <c r="P1482" s="322">
        <f t="shared" si="67"/>
        <v>0</v>
      </c>
      <c r="Q1482" s="337" t="str">
        <f t="shared" si="68"/>
        <v>10</v>
      </c>
    </row>
    <row r="1483" spans="1:17" x14ac:dyDescent="0.35">
      <c r="A1483" s="320" t="str">
        <f>'Oversigt anlægsaktiv'!A1483</f>
        <v>55393</v>
      </c>
      <c r="B1483" t="str">
        <f>'Oversigt anlægsaktiv'!B1483</f>
        <v>Alkaline Electrolzer - PowerToX testanlæg</v>
      </c>
      <c r="C1483" t="str">
        <f>'Oversigt anlægsaktiv'!C1483</f>
        <v>2474961</v>
      </c>
      <c r="D1483" t="str">
        <f>'Oversigt anlægsaktiv'!D1483</f>
        <v>Thomas Ebel</v>
      </c>
      <c r="E1483" t="str">
        <f>'Oversigt anlægsaktiv'!E1483</f>
        <v>10 ÅR</v>
      </c>
      <c r="F1483" t="str">
        <f>'Oversigt anlægsaktiv'!F1483</f>
        <v>45003 SDU Center for Industriel Elektronik (CIE)</v>
      </c>
      <c r="G1483" t="str">
        <f>'Oversigt anlægsaktiv'!G1483</f>
        <v>Alsion 2, 6400 Sønderborg</v>
      </c>
      <c r="H1483" t="str">
        <f>'Oversigt anlægsaktiv'!H1483</f>
        <v>Nord for Alsion</v>
      </c>
      <c r="I1483" t="str">
        <f>'Oversigt anlægsaktiv'!I1483</f>
        <v>Hydorghen</v>
      </c>
      <c r="J1483" t="str">
        <f>'Oversigt anlægsaktiv'!J1483</f>
        <v>Hygen</v>
      </c>
      <c r="K1483" t="str">
        <f>'Oversigt anlægsaktiv'!K1483</f>
        <v>Ingen</v>
      </c>
      <c r="L1483" s="312">
        <f>'Oversigt anlægsaktiv'!L1483</f>
        <v>45191</v>
      </c>
      <c r="M1483" s="56">
        <f>'Oversigt anlægsaktiv'!M1483</f>
        <v>3963041</v>
      </c>
      <c r="N1483" s="56">
        <f>'Oversigt anlægsaktiv'!N1483</f>
        <v>2939255.44</v>
      </c>
      <c r="O1483" s="322" t="str">
        <f t="shared" ref="O1483:O1546" si="69">IFERROR(_xlfn.TEXTBEFORE(A1483, "-"), A1483)</f>
        <v>55393</v>
      </c>
      <c r="P1483" s="322">
        <f t="shared" ref="P1483:P1546" si="70">IF(C1483="-",0,1)</f>
        <v>1</v>
      </c>
      <c r="Q1483" s="337" t="str">
        <f t="shared" ref="Q1483:Q1546" si="71">IFERROR(_xlfn.TEXTBEFORE(E1483, " "), E1483)</f>
        <v>10</v>
      </c>
    </row>
    <row r="1484" spans="1:17" x14ac:dyDescent="0.35">
      <c r="A1484" s="320" t="str">
        <f>'Oversigt anlægsaktiv'!A1484</f>
        <v>55394</v>
      </c>
      <c r="B1484" t="str">
        <f>'Oversigt anlægsaktiv'!B1484</f>
        <v>Auditorie U301, Campusvej, NytSUND</v>
      </c>
      <c r="C1484" t="str">
        <f>'Oversigt anlægsaktiv'!C1484</f>
        <v>-</v>
      </c>
      <c r="D1484" t="str">
        <f>'Oversigt anlægsaktiv'!D1484</f>
        <v>Martin Garfield Jørgensen</v>
      </c>
      <c r="E1484" t="str">
        <f>'Oversigt anlægsaktiv'!E1484</f>
        <v>5 ÅR</v>
      </c>
      <c r="F1484" t="str">
        <f>'Oversigt anlægsaktiv'!F1484</f>
        <v>93002 Support</v>
      </c>
      <c r="G1484" t="str">
        <f>'Oversigt anlægsaktiv'!G1484</f>
        <v>Campusvej 55, 5230 Odense M</v>
      </c>
      <c r="H1484" t="str">
        <f>'Oversigt anlægsaktiv'!H1484</f>
        <v>U301 - V08-611a-1</v>
      </c>
      <c r="I1484" t="str">
        <f>'Oversigt anlægsaktiv'!I1484</f>
        <v>Flere</v>
      </c>
      <c r="J1484" t="str">
        <f>'Oversigt anlægsaktiv'!J1484</f>
        <v>Flere</v>
      </c>
      <c r="K1484" t="str">
        <f>'Oversigt anlægsaktiv'!K1484</f>
        <v>Auditorie består af mange forskelli</v>
      </c>
      <c r="L1484" s="312">
        <f>'Oversigt anlægsaktiv'!L1484</f>
        <v>45170</v>
      </c>
      <c r="M1484" s="56">
        <f>'Oversigt anlægsaktiv'!M1484</f>
        <v>814812</v>
      </c>
      <c r="N1484" s="56">
        <f>'Oversigt anlægsaktiv'!N1484</f>
        <v>393825.8</v>
      </c>
      <c r="O1484" s="322" t="str">
        <f t="shared" si="69"/>
        <v>55394</v>
      </c>
      <c r="P1484" s="322">
        <f t="shared" si="70"/>
        <v>0</v>
      </c>
      <c r="Q1484" s="337" t="str">
        <f t="shared" si="71"/>
        <v>5</v>
      </c>
    </row>
    <row r="1485" spans="1:17" x14ac:dyDescent="0.35">
      <c r="A1485" s="320" t="str">
        <f>'Oversigt anlægsaktiv'!A1485</f>
        <v>55395</v>
      </c>
      <c r="B1485" t="str">
        <f>'Oversigt anlægsaktiv'!B1485</f>
        <v>Cero 3 D Cell Culture Incubator, f.eks. Bioanalysis</v>
      </c>
      <c r="C1485" t="str">
        <f>'Oversigt anlægsaktiv'!C1485</f>
        <v>3110373</v>
      </c>
      <c r="D1485" t="str">
        <f>'Oversigt anlægsaktiv'!D1485</f>
        <v>Tatyana Prokhorova</v>
      </c>
      <c r="E1485" t="str">
        <f>'Oversigt anlægsaktiv'!E1485</f>
        <v>10 ÅR</v>
      </c>
      <c r="F1485" t="str">
        <f>'Oversigt anlægsaktiv'!F1485</f>
        <v>10143 KI, OUH, Forskningsenhed for Psykiatri (Odense)</v>
      </c>
      <c r="G1485" t="str">
        <f>'Oversigt anlægsaktiv'!G1485</f>
        <v>Campusvej 55, 5230 Odense M</v>
      </c>
      <c r="H1485" t="str">
        <f>'Oversigt anlægsaktiv'!H1485</f>
        <v>Byg 45-3, lokale V17-800b-2</v>
      </c>
      <c r="I1485" t="str">
        <f>'Oversigt anlægsaktiv'!I1485</f>
        <v>OMNI Life Science Verwaltungs-GmbH- OLS</v>
      </c>
      <c r="J1485" t="str">
        <f>'Oversigt anlægsaktiv'!J1485</f>
        <v>2800000</v>
      </c>
      <c r="K1485" t="str">
        <f>'Oversigt anlægsaktiv'!K1485</f>
        <v>20032</v>
      </c>
      <c r="L1485" s="312">
        <f>'Oversigt anlægsaktiv'!L1485</f>
        <v>45231</v>
      </c>
      <c r="M1485" s="56">
        <f>'Oversigt anlægsaktiv'!M1485</f>
        <v>235513.66</v>
      </c>
      <c r="N1485" s="56">
        <f>'Oversigt anlægsaktiv'!N1485</f>
        <v>178597.89</v>
      </c>
      <c r="O1485" s="322" t="str">
        <f t="shared" si="69"/>
        <v>55395</v>
      </c>
      <c r="P1485" s="322">
        <f t="shared" si="70"/>
        <v>1</v>
      </c>
      <c r="Q1485" s="337" t="str">
        <f t="shared" si="71"/>
        <v>10</v>
      </c>
    </row>
    <row r="1486" spans="1:17" x14ac:dyDescent="0.35">
      <c r="A1486" s="320" t="str">
        <f>'Oversigt anlægsaktiv'!A1486</f>
        <v>55396</v>
      </c>
      <c r="B1486" t="str">
        <f>'Oversigt anlægsaktiv'!B1486</f>
        <v>Mødelokale M (ved Samfundsvidenskab)</v>
      </c>
      <c r="C1486" t="str">
        <f>'Oversigt anlægsaktiv'!C1486</f>
        <v>-</v>
      </c>
      <c r="D1486" t="str">
        <f>'Oversigt anlægsaktiv'!D1486</f>
        <v>Maria Garfield Grønbjerg Jørgensen</v>
      </c>
      <c r="E1486" t="str">
        <f>'Oversigt anlægsaktiv'!E1486</f>
        <v>5 ÅR</v>
      </c>
      <c r="F1486" t="str">
        <f>'Oversigt anlægsaktiv'!F1486</f>
        <v>93002 Support</v>
      </c>
      <c r="G1486" t="str">
        <f>'Oversigt anlægsaktiv'!G1486</f>
        <v>Campusvej 55, 5230 Odense M</v>
      </c>
      <c r="H1486" t="str">
        <f>'Oversigt anlægsaktiv'!H1486</f>
        <v>SAM Mødelokale M, V17-109a-2</v>
      </c>
      <c r="I1486" t="str">
        <f>'Oversigt anlægsaktiv'!I1486</f>
        <v>Samsung, Creston, Lenovo</v>
      </c>
      <c r="J1486" t="str">
        <f>'Oversigt anlægsaktiv'!J1486</f>
        <v>Flere elementer indgår</v>
      </c>
      <c r="K1486" t="str">
        <f>'Oversigt anlægsaktiv'!K1486</f>
        <v>Flere forskelllige dele indgår i sa</v>
      </c>
      <c r="L1486" s="312">
        <f>'Oversigt anlægsaktiv'!L1486</f>
        <v>45200</v>
      </c>
      <c r="M1486" s="56">
        <f>'Oversigt anlægsaktiv'!M1486</f>
        <v>147612.35</v>
      </c>
      <c r="N1486" s="56">
        <f>'Oversigt anlægsaktiv'!N1486</f>
        <v>73806.16</v>
      </c>
      <c r="O1486" s="322" t="str">
        <f t="shared" si="69"/>
        <v>55396</v>
      </c>
      <c r="P1486" s="322">
        <f t="shared" si="70"/>
        <v>0</v>
      </c>
      <c r="Q1486" s="337" t="str">
        <f t="shared" si="71"/>
        <v>5</v>
      </c>
    </row>
    <row r="1487" spans="1:17" x14ac:dyDescent="0.35">
      <c r="A1487" s="320" t="str">
        <f>'Oversigt anlægsaktiv'!A1487</f>
        <v>55397</v>
      </c>
      <c r="B1487" t="str">
        <f>'Oversigt anlægsaktiv'!B1487</f>
        <v>Robot og controller skab til denne</v>
      </c>
      <c r="C1487" t="str">
        <f>'Oversigt anlægsaktiv'!C1487</f>
        <v>3410145</v>
      </c>
      <c r="D1487" t="str">
        <f>'Oversigt anlægsaktiv'!D1487</f>
        <v>Roberto Naboni</v>
      </c>
      <c r="E1487" t="str">
        <f>'Oversigt anlægsaktiv'!E1487</f>
        <v>5 ÅR</v>
      </c>
      <c r="F1487" t="str">
        <f>'Oversigt anlægsaktiv'!F1487</f>
        <v>43009 SDU CREATE</v>
      </c>
      <c r="G1487" t="str">
        <f>'Oversigt anlægsaktiv'!G1487</f>
        <v>Campusvej 55, 5230 Odense M</v>
      </c>
      <c r="H1487" t="str">
        <f>'Oversigt anlægsaktiv'!H1487</f>
        <v>Ø31-608-1</v>
      </c>
      <c r="I1487" t="str">
        <f>'Oversigt anlægsaktiv'!I1487</f>
        <v>KUKA</v>
      </c>
      <c r="J1487" t="str">
        <f>'Oversigt anlægsaktiv'!J1487</f>
        <v>KR 150 R3100-2</v>
      </c>
      <c r="K1487" t="str">
        <f>'Oversigt anlægsaktiv'!K1487</f>
        <v>1095389</v>
      </c>
      <c r="L1487" s="312">
        <f>'Oversigt anlægsaktiv'!L1487</f>
        <v>45334</v>
      </c>
      <c r="M1487" s="56">
        <f>'Oversigt anlægsaktiv'!M1487</f>
        <v>372402.3</v>
      </c>
      <c r="N1487" s="56">
        <f>'Oversigt anlægsaktiv'!N1487</f>
        <v>211027.95</v>
      </c>
      <c r="O1487" s="322" t="str">
        <f t="shared" si="69"/>
        <v>55397</v>
      </c>
      <c r="P1487" s="322">
        <f t="shared" si="70"/>
        <v>1</v>
      </c>
      <c r="Q1487" s="337" t="str">
        <f t="shared" si="71"/>
        <v>5</v>
      </c>
    </row>
    <row r="1488" spans="1:17" x14ac:dyDescent="0.35">
      <c r="A1488" s="320" t="str">
        <f>'Oversigt anlægsaktiv'!A1488</f>
        <v>55398</v>
      </c>
      <c r="B1488" t="str">
        <f>'Oversigt anlægsaktiv'!B1488</f>
        <v>Rørføring af gas til analyseinstrumenter</v>
      </c>
      <c r="C1488" t="str">
        <f>'Oversigt anlægsaktiv'!C1488</f>
        <v>-</v>
      </c>
      <c r="D1488" t="str">
        <f>'Oversigt anlægsaktiv'!D1488</f>
        <v>Tina Ravn Pedersen</v>
      </c>
      <c r="E1488" t="str">
        <f>'Oversigt anlægsaktiv'!E1488</f>
        <v>20 ÅR</v>
      </c>
      <c r="F1488" t="str">
        <f>'Oversigt anlægsaktiv'!F1488</f>
        <v>13903 Retskemisk Afdeling</v>
      </c>
      <c r="G1488" t="str">
        <f>'Oversigt anlægsaktiv'!G1488</f>
        <v>Campusvej 55, 5230 Odense M</v>
      </c>
      <c r="H1488" t="str">
        <f>'Oversigt anlægsaktiv'!H1488</f>
        <v>V15-909b-0, V15-909a-0 mfl</v>
      </c>
      <c r="I1488" t="str">
        <f>'Oversigt anlægsaktiv'!I1488</f>
        <v>-</v>
      </c>
      <c r="J1488" t="str">
        <f>'Oversigt anlægsaktiv'!J1488</f>
        <v>NA</v>
      </c>
      <c r="K1488" t="str">
        <f>'Oversigt anlægsaktiv'!K1488</f>
        <v>NA</v>
      </c>
      <c r="L1488" s="312">
        <f>'Oversigt anlægsaktiv'!L1488</f>
        <v>45145</v>
      </c>
      <c r="M1488" s="56">
        <f>'Oversigt anlægsaktiv'!M1488</f>
        <v>191325</v>
      </c>
      <c r="N1488" s="56">
        <f>'Oversigt anlægsaktiv'!N1488</f>
        <v>165814.99</v>
      </c>
      <c r="O1488" s="322" t="str">
        <f t="shared" si="69"/>
        <v>55398</v>
      </c>
      <c r="P1488" s="322">
        <f t="shared" si="70"/>
        <v>0</v>
      </c>
      <c r="Q1488" s="337" t="str">
        <f t="shared" si="71"/>
        <v>20</v>
      </c>
    </row>
    <row r="1489" spans="1:17" x14ac:dyDescent="0.35">
      <c r="A1489" s="320" t="str">
        <f>'Oversigt anlægsaktiv'!A1489</f>
        <v>55401</v>
      </c>
      <c r="B1489" t="str">
        <f>'Oversigt anlægsaktiv'!B1489</f>
        <v>LC-QTOF (Mandela)</v>
      </c>
      <c r="C1489" t="str">
        <f>'Oversigt anlægsaktiv'!C1489</f>
        <v>-</v>
      </c>
      <c r="D1489" t="str">
        <f>'Oversigt anlægsaktiv'!D1489</f>
        <v>Tina Ravn Pedersen</v>
      </c>
      <c r="E1489" t="str">
        <f>'Oversigt anlægsaktiv'!E1489</f>
        <v>7 ÅR</v>
      </c>
      <c r="F1489" t="str">
        <f>'Oversigt anlægsaktiv'!F1489</f>
        <v>13900 Retsmedicinsk Institut</v>
      </c>
      <c r="G1489" t="str">
        <f>'Oversigt anlægsaktiv'!G1489</f>
        <v>Campusvej 55, 5230 Odense M</v>
      </c>
      <c r="H1489" t="str">
        <f>'Oversigt anlægsaktiv'!H1489</f>
        <v>V16-909a-0</v>
      </c>
      <c r="I1489" t="str">
        <f>'Oversigt anlægsaktiv'!I1489</f>
        <v>Bruker Daltonics</v>
      </c>
      <c r="J1489" t="str">
        <f>'Oversigt anlægsaktiv'!J1489</f>
        <v>Impact II + Elute HPLC</v>
      </c>
      <c r="K1489" t="str">
        <f>'Oversigt anlægsaktiv'!K1489</f>
        <v>1825265.10394</v>
      </c>
      <c r="L1489" s="312">
        <f>'Oversigt anlægsaktiv'!L1489</f>
        <v>45303</v>
      </c>
      <c r="M1489" s="56">
        <f>'Oversigt anlægsaktiv'!M1489</f>
        <v>2812775.04</v>
      </c>
      <c r="N1489" s="56">
        <f>'Oversigt anlægsaktiv'!N1489</f>
        <v>1908668.78</v>
      </c>
      <c r="O1489" s="322" t="str">
        <f t="shared" si="69"/>
        <v>55401</v>
      </c>
      <c r="P1489" s="322">
        <f t="shared" si="70"/>
        <v>0</v>
      </c>
      <c r="Q1489" s="337" t="str">
        <f t="shared" si="71"/>
        <v>7</v>
      </c>
    </row>
    <row r="1490" spans="1:17" x14ac:dyDescent="0.35">
      <c r="A1490" s="320" t="str">
        <f>'Oversigt anlægsaktiv'!A1490</f>
        <v>55402</v>
      </c>
      <c r="B1490" t="str">
        <f>'Oversigt anlægsaktiv'!B1490</f>
        <v>Rutine ESI MS</v>
      </c>
      <c r="C1490" t="str">
        <f>'Oversigt anlægsaktiv'!C1490</f>
        <v>3310075</v>
      </c>
      <c r="D1490" t="str">
        <f>'Oversigt anlægsaktiv'!D1490</f>
        <v>Pia Klingenberg Haussmann</v>
      </c>
      <c r="E1490" t="str">
        <f>'Oversigt anlægsaktiv'!E1490</f>
        <v>7 ÅR</v>
      </c>
      <c r="F1490" t="str">
        <f>'Oversigt anlægsaktiv'!F1490</f>
        <v>30503 Kemi og Farmaci</v>
      </c>
      <c r="G1490" t="str">
        <f>'Oversigt anlægsaktiv'!G1490</f>
        <v>Campusvej 55, 5230 Odense M</v>
      </c>
      <c r="H1490" t="str">
        <f>'Oversigt anlægsaktiv'!H1490</f>
        <v>ø14-605-0</v>
      </c>
      <c r="I1490" t="str">
        <f>'Oversigt anlægsaktiv'!I1490</f>
        <v>Bruker Daltonics GmbH &amp; Co</v>
      </c>
      <c r="J1490" t="str">
        <f>'Oversigt anlægsaktiv'!J1490</f>
        <v>impact II</v>
      </c>
      <c r="K1490" t="str">
        <f>'Oversigt anlægsaktiv'!K1490</f>
        <v>182526510330</v>
      </c>
      <c r="L1490" s="312">
        <f>'Oversigt anlægsaktiv'!L1490</f>
        <v>45253</v>
      </c>
      <c r="M1490" s="56">
        <f>'Oversigt anlægsaktiv'!M1490</f>
        <v>2572622.52</v>
      </c>
      <c r="N1490" s="56">
        <f>'Oversigt anlægsaktiv'!N1490</f>
        <v>1684455.23</v>
      </c>
      <c r="O1490" s="322" t="str">
        <f t="shared" si="69"/>
        <v>55402</v>
      </c>
      <c r="P1490" s="322">
        <f t="shared" si="70"/>
        <v>1</v>
      </c>
      <c r="Q1490" s="337" t="str">
        <f t="shared" si="71"/>
        <v>7</v>
      </c>
    </row>
    <row r="1491" spans="1:17" x14ac:dyDescent="0.35">
      <c r="A1491" s="320" t="str">
        <f>'Oversigt anlægsaktiv'!A1491</f>
        <v>55403</v>
      </c>
      <c r="B1491" t="str">
        <f>'Oversigt anlægsaktiv'!B1491</f>
        <v>Inkubator 1, neurobiologi</v>
      </c>
      <c r="C1491" t="str">
        <f>'Oversigt anlægsaktiv'!C1491</f>
        <v>-</v>
      </c>
      <c r="D1491" t="str">
        <f>'Oversigt anlægsaktiv'!D1491</f>
        <v>Bettina Hjelm Clausen</v>
      </c>
      <c r="E1491" t="str">
        <f>'Oversigt anlægsaktiv'!E1491</f>
        <v>10 ÅR</v>
      </c>
      <c r="F1491" t="str">
        <f>'Oversigt anlægsaktiv'!F1491</f>
        <v>10200 Institut for Molekylær Medicin</v>
      </c>
      <c r="G1491" t="str">
        <f>'Oversigt anlægsaktiv'!G1491</f>
        <v>Campusvej 55, 5230 Odense M</v>
      </c>
      <c r="H1491" t="str">
        <f>'Oversigt anlægsaktiv'!H1491</f>
        <v>V17-800b-2</v>
      </c>
      <c r="I1491" t="str">
        <f>'Oversigt anlægsaktiv'!I1491</f>
        <v>ThermoScientific</v>
      </c>
      <c r="J1491" t="str">
        <f>'Oversigt anlægsaktiv'!J1491</f>
        <v>HERAcell vios 160i LK</v>
      </c>
      <c r="K1491" t="str">
        <f>'Oversigt anlægsaktiv'!K1491</f>
        <v>43178348</v>
      </c>
      <c r="L1491" s="312">
        <f>'Oversigt anlægsaktiv'!L1491</f>
        <v>45261</v>
      </c>
      <c r="M1491" s="56">
        <f>'Oversigt anlægsaktiv'!M1491</f>
        <v>127816</v>
      </c>
      <c r="N1491" s="56">
        <f>'Oversigt anlægsaktiv'!N1491</f>
        <v>97992.28</v>
      </c>
      <c r="O1491" s="322" t="str">
        <f t="shared" si="69"/>
        <v>55403</v>
      </c>
      <c r="P1491" s="322">
        <f t="shared" si="70"/>
        <v>0</v>
      </c>
      <c r="Q1491" s="337" t="str">
        <f t="shared" si="71"/>
        <v>10</v>
      </c>
    </row>
    <row r="1492" spans="1:17" x14ac:dyDescent="0.35">
      <c r="A1492" s="320" t="str">
        <f>'Oversigt anlægsaktiv'!A1492</f>
        <v>55404</v>
      </c>
      <c r="B1492" t="str">
        <f>'Oversigt anlægsaktiv'!B1492</f>
        <v>Inkubator 2, Neurobiologi</v>
      </c>
      <c r="C1492" t="str">
        <f>'Oversigt anlægsaktiv'!C1492</f>
        <v>-</v>
      </c>
      <c r="D1492" t="str">
        <f>'Oversigt anlægsaktiv'!D1492</f>
        <v>Bettina Hjelm Clausen</v>
      </c>
      <c r="E1492" t="str">
        <f>'Oversigt anlægsaktiv'!E1492</f>
        <v>10 ÅR</v>
      </c>
      <c r="F1492" t="str">
        <f>'Oversigt anlægsaktiv'!F1492</f>
        <v>10200 Institut for Molekylær Medicin</v>
      </c>
      <c r="G1492" t="str">
        <f>'Oversigt anlægsaktiv'!G1492</f>
        <v>Campusvej 55, 5230 Odense M</v>
      </c>
      <c r="H1492" t="str">
        <f>'Oversigt anlægsaktiv'!H1492</f>
        <v>V17-614a-2</v>
      </c>
      <c r="I1492" t="str">
        <f>'Oversigt anlægsaktiv'!I1492</f>
        <v>ThermoScientific</v>
      </c>
      <c r="J1492" t="str">
        <f>'Oversigt anlægsaktiv'!J1492</f>
        <v>HERAcell vios 160i LK</v>
      </c>
      <c r="K1492" t="str">
        <f>'Oversigt anlægsaktiv'!K1492</f>
        <v>43178347</v>
      </c>
      <c r="L1492" s="312">
        <f>'Oversigt anlægsaktiv'!L1492</f>
        <v>45261</v>
      </c>
      <c r="M1492" s="56">
        <f>'Oversigt anlægsaktiv'!M1492</f>
        <v>127816</v>
      </c>
      <c r="N1492" s="56">
        <f>'Oversigt anlægsaktiv'!N1492</f>
        <v>97992.28</v>
      </c>
      <c r="O1492" s="322" t="str">
        <f t="shared" si="69"/>
        <v>55404</v>
      </c>
      <c r="P1492" s="322">
        <f t="shared" si="70"/>
        <v>0</v>
      </c>
      <c r="Q1492" s="337" t="str">
        <f t="shared" si="71"/>
        <v>10</v>
      </c>
    </row>
    <row r="1493" spans="1:17" x14ac:dyDescent="0.35">
      <c r="A1493" s="320" t="str">
        <f>'Oversigt anlægsaktiv'!A1493</f>
        <v>55405</v>
      </c>
      <c r="B1493" t="str">
        <f>'Oversigt anlægsaktiv'!B1493</f>
        <v>Inkubator, Cancer og inflammation</v>
      </c>
      <c r="C1493" t="str">
        <f>'Oversigt anlægsaktiv'!C1493</f>
        <v>-</v>
      </c>
      <c r="D1493" t="str">
        <f>'Oversigt anlægsaktiv'!D1493</f>
        <v>Henrik Jørn Ditzel</v>
      </c>
      <c r="E1493" t="str">
        <f>'Oversigt anlægsaktiv'!E1493</f>
        <v>10 ÅR</v>
      </c>
      <c r="F1493" t="str">
        <f>'Oversigt anlægsaktiv'!F1493</f>
        <v>10200 Institut for Molekylær Medicin</v>
      </c>
      <c r="G1493" t="str">
        <f>'Oversigt anlægsaktiv'!G1493</f>
        <v>Campusvej 55, 5230 Odense M</v>
      </c>
      <c r="H1493" t="str">
        <f>'Oversigt anlægsaktiv'!H1493</f>
        <v>V-16-603-2</v>
      </c>
      <c r="I1493" t="str">
        <f>'Oversigt anlægsaktiv'!I1493</f>
        <v>tilføjes senere</v>
      </c>
      <c r="J1493" t="str">
        <f>'Oversigt anlægsaktiv'!J1493</f>
        <v>tilføjes senere</v>
      </c>
      <c r="K1493" t="str">
        <f>'Oversigt anlægsaktiv'!K1493</f>
        <v>tilføjes senere</v>
      </c>
      <c r="L1493" s="312">
        <f>'Oversigt anlægsaktiv'!L1493</f>
        <v>45261</v>
      </c>
      <c r="M1493" s="56">
        <f>'Oversigt anlægsaktiv'!M1493</f>
        <v>112148.5</v>
      </c>
      <c r="N1493" s="56">
        <f>'Oversigt anlægsaktiv'!N1493</f>
        <v>85980.52</v>
      </c>
      <c r="O1493" s="322" t="str">
        <f t="shared" si="69"/>
        <v>55405</v>
      </c>
      <c r="P1493" s="322">
        <f t="shared" si="70"/>
        <v>0</v>
      </c>
      <c r="Q1493" s="337" t="str">
        <f t="shared" si="71"/>
        <v>10</v>
      </c>
    </row>
    <row r="1494" spans="1:17" x14ac:dyDescent="0.35">
      <c r="A1494" s="320" t="str">
        <f>'Oversigt anlægsaktiv'!A1494</f>
        <v>55406</v>
      </c>
      <c r="B1494" t="str">
        <f>'Oversigt anlægsaktiv'!B1494</f>
        <v>El palle stabler</v>
      </c>
      <c r="C1494" t="str">
        <f>'Oversigt anlægsaktiv'!C1494</f>
        <v>-</v>
      </c>
      <c r="D1494" t="str">
        <f>'Oversigt anlægsaktiv'!D1494</f>
        <v>Ole Wennerberg Nielsen</v>
      </c>
      <c r="E1494" t="str">
        <f>'Oversigt anlægsaktiv'!E1494</f>
        <v>7 ÅR</v>
      </c>
      <c r="F1494" t="str">
        <f>'Oversigt anlægsaktiv'!F1494</f>
        <v>41011 SDU Center for Large Structure Production</v>
      </c>
      <c r="G1494" t="str">
        <f>'Oversigt anlægsaktiv'!G1494</f>
        <v>Odense Havn, Elektrikervejen 3+7, 5330 Munkebo</v>
      </c>
      <c r="H1494" t="str">
        <f>'Oversigt anlægsaktiv'!H1494</f>
        <v>Workshop</v>
      </c>
      <c r="I1494" t="str">
        <f>'Oversigt anlægsaktiv'!I1494</f>
        <v>Mitsubishi</v>
      </c>
      <c r="J1494" t="str">
        <f>'Oversigt anlægsaktiv'!J1494</f>
        <v>SBV16P</v>
      </c>
      <c r="K1494" t="str">
        <f>'Oversigt anlægsaktiv'!K1494</f>
        <v>PSP244640</v>
      </c>
      <c r="L1494" s="312">
        <f>'Oversigt anlægsaktiv'!L1494</f>
        <v>45189</v>
      </c>
      <c r="M1494" s="56">
        <f>'Oversigt anlægsaktiv'!M1494</f>
        <v>117050</v>
      </c>
      <c r="N1494" s="56">
        <f>'Oversigt anlægsaktiv'!N1494</f>
        <v>73853.010000000009</v>
      </c>
      <c r="O1494" s="322" t="str">
        <f t="shared" si="69"/>
        <v>55406</v>
      </c>
      <c r="P1494" s="322">
        <f t="shared" si="70"/>
        <v>0</v>
      </c>
      <c r="Q1494" s="337" t="str">
        <f t="shared" si="71"/>
        <v>7</v>
      </c>
    </row>
    <row r="1495" spans="1:17" x14ac:dyDescent="0.35">
      <c r="A1495" s="320" t="str">
        <f>'Oversigt anlægsaktiv'!A1495</f>
        <v>55407</v>
      </c>
      <c r="B1495" t="str">
        <f>'Oversigt anlægsaktiv'!B1495</f>
        <v>PLC styringer til portal kran</v>
      </c>
      <c r="C1495" t="str">
        <f>'Oversigt anlægsaktiv'!C1495</f>
        <v>4410004</v>
      </c>
      <c r="D1495" t="str">
        <f>'Oversigt anlægsaktiv'!D1495</f>
        <v>Ole Wennerberg Nielsen</v>
      </c>
      <c r="E1495" t="str">
        <f>'Oversigt anlægsaktiv'!E1495</f>
        <v>7 ÅR</v>
      </c>
      <c r="F1495" t="str">
        <f>'Oversigt anlægsaktiv'!F1495</f>
        <v>41011 SDU Center for Large Structure Production</v>
      </c>
      <c r="G1495" t="str">
        <f>'Oversigt anlægsaktiv'!G1495</f>
        <v>Odense Havn, Elektrikervejen 3+7, 5330 Munkebo</v>
      </c>
      <c r="H1495" t="str">
        <f>'Oversigt anlægsaktiv'!H1495</f>
        <v>Ny bygning</v>
      </c>
      <c r="I1495" t="str">
        <f>'Oversigt anlægsaktiv'!I1495</f>
        <v>Beckhoff Automation ApS</v>
      </c>
      <c r="J1495" t="str">
        <f>'Oversigt anlægsaktiv'!J1495</f>
        <v>Mange PLC enheder</v>
      </c>
      <c r="K1495" t="str">
        <f>'Oversigt anlægsaktiv'!K1495</f>
        <v>NA</v>
      </c>
      <c r="L1495" s="312">
        <f>'Oversigt anlægsaktiv'!L1495</f>
        <v>45245</v>
      </c>
      <c r="M1495" s="56">
        <f>'Oversigt anlægsaktiv'!M1495</f>
        <v>185877</v>
      </c>
      <c r="N1495" s="56">
        <f>'Oversigt anlægsaktiv'!N1495</f>
        <v>121705.2</v>
      </c>
      <c r="O1495" s="322" t="str">
        <f t="shared" si="69"/>
        <v>55407</v>
      </c>
      <c r="P1495" s="322">
        <f t="shared" si="70"/>
        <v>1</v>
      </c>
      <c r="Q1495" s="337" t="str">
        <f t="shared" si="71"/>
        <v>7</v>
      </c>
    </row>
    <row r="1496" spans="1:17" x14ac:dyDescent="0.35">
      <c r="A1496" s="320" t="str">
        <f>'Oversigt anlægsaktiv'!A1496</f>
        <v>55409</v>
      </c>
      <c r="B1496" t="str">
        <f>'Oversigt anlægsaktiv'!B1496</f>
        <v>Travers kran 31,4 m / 20 t</v>
      </c>
      <c r="C1496" t="str">
        <f>'Oversigt anlægsaktiv'!C1496</f>
        <v>4410004</v>
      </c>
      <c r="D1496" t="str">
        <f>'Oversigt anlægsaktiv'!D1496</f>
        <v>Ole Wennerberg Nielsen</v>
      </c>
      <c r="E1496" t="str">
        <f>'Oversigt anlægsaktiv'!E1496</f>
        <v>7 ÅR</v>
      </c>
      <c r="F1496" t="str">
        <f>'Oversigt anlægsaktiv'!F1496</f>
        <v>41011 SDU Center for Large Structure Production</v>
      </c>
      <c r="G1496" t="str">
        <f>'Oversigt anlægsaktiv'!G1496</f>
        <v>Odense Havn, Elektrikervejen 3+7, 5330 Munkebo</v>
      </c>
      <c r="H1496" t="str">
        <f>'Oversigt anlægsaktiv'!H1496</f>
        <v>Ny bygning</v>
      </c>
      <c r="I1496" t="str">
        <f>'Oversigt anlægsaktiv'!I1496</f>
        <v>KONECRANES</v>
      </c>
      <c r="J1496" t="str">
        <f>'Oversigt anlægsaktiv'!J1496</f>
        <v>CXTD 20T I,II X 31.4M HOL:22.6</v>
      </c>
      <c r="K1496" t="str">
        <f>'Oversigt anlægsaktiv'!K1496</f>
        <v>13-3570</v>
      </c>
      <c r="L1496" s="312">
        <f>'Oversigt anlægsaktiv'!L1496</f>
        <v>45245</v>
      </c>
      <c r="M1496" s="56">
        <f>'Oversigt anlægsaktiv'!M1496</f>
        <v>2173670</v>
      </c>
      <c r="N1496" s="56">
        <f>'Oversigt anlægsaktiv'!N1496</f>
        <v>1423236.34</v>
      </c>
      <c r="O1496" s="322" t="str">
        <f t="shared" si="69"/>
        <v>55409</v>
      </c>
      <c r="P1496" s="322">
        <f t="shared" si="70"/>
        <v>1</v>
      </c>
      <c r="Q1496" s="337" t="str">
        <f t="shared" si="71"/>
        <v>7</v>
      </c>
    </row>
    <row r="1497" spans="1:17" x14ac:dyDescent="0.35">
      <c r="A1497" s="320" t="str">
        <f>'Oversigt anlægsaktiv'!A1497</f>
        <v>55410</v>
      </c>
      <c r="B1497" t="str">
        <f>'Oversigt anlægsaktiv'!B1497</f>
        <v>Mobil robot kran</v>
      </c>
      <c r="C1497" t="str">
        <f>'Oversigt anlægsaktiv'!C1497</f>
        <v>4410004</v>
      </c>
      <c r="D1497" t="str">
        <f>'Oversigt anlægsaktiv'!D1497</f>
        <v>Ole Wennerberg Nielsen</v>
      </c>
      <c r="E1497" t="str">
        <f>'Oversigt anlægsaktiv'!E1497</f>
        <v>7 ÅR</v>
      </c>
      <c r="F1497" t="str">
        <f>'Oversigt anlægsaktiv'!F1497</f>
        <v>41011 SDU Center for Large Structure Production</v>
      </c>
      <c r="G1497" t="str">
        <f>'Oversigt anlægsaktiv'!G1497</f>
        <v>Odense Havn, Elektrikervejen 3+7, 5330 Munkebo</v>
      </c>
      <c r="H1497" t="str">
        <f>'Oversigt anlægsaktiv'!H1497</f>
        <v>Hangar</v>
      </c>
      <c r="I1497" t="str">
        <f>'Oversigt anlægsaktiv'!I1497</f>
        <v>Palfinger</v>
      </c>
      <c r="J1497" t="str">
        <f>'Oversigt anlægsaktiv'!J1497</f>
        <v>PCC 57.002</v>
      </c>
      <c r="K1497" t="str">
        <f>'Oversigt anlægsaktiv'!K1497</f>
        <v>PR411-CK-A 1100107889 PR411-CU-A 11</v>
      </c>
      <c r="L1497" s="312">
        <f>'Oversigt anlægsaktiv'!L1497</f>
        <v>45231</v>
      </c>
      <c r="M1497" s="56">
        <f>'Oversigt anlægsaktiv'!M1497</f>
        <v>4433035.8</v>
      </c>
      <c r="N1497" s="56">
        <f>'Oversigt anlægsaktiv'!N1497</f>
        <v>2902582.97</v>
      </c>
      <c r="O1497" s="322" t="str">
        <f t="shared" si="69"/>
        <v>55410</v>
      </c>
      <c r="P1497" s="322">
        <f t="shared" si="70"/>
        <v>1</v>
      </c>
      <c r="Q1497" s="337" t="str">
        <f t="shared" si="71"/>
        <v>7</v>
      </c>
    </row>
    <row r="1498" spans="1:17" x14ac:dyDescent="0.35">
      <c r="A1498" s="320" t="str">
        <f>'Oversigt anlægsaktiv'!A1498</f>
        <v>55411</v>
      </c>
      <c r="B1498" t="str">
        <f>'Oversigt anlægsaktiv'!B1498</f>
        <v>Verdens største Gantry</v>
      </c>
      <c r="C1498" t="str">
        <f>'Oversigt anlægsaktiv'!C1498</f>
        <v>-</v>
      </c>
      <c r="D1498" t="str">
        <f>'Oversigt anlægsaktiv'!D1498</f>
        <v>Ole Wennerberg Nielsen</v>
      </c>
      <c r="E1498" t="str">
        <f>'Oversigt anlægsaktiv'!E1498</f>
        <v>7 ÅR</v>
      </c>
      <c r="F1498" t="str">
        <f>'Oversigt anlægsaktiv'!F1498</f>
        <v>41011 SDU Center for Large Structure Production</v>
      </c>
      <c r="G1498" t="str">
        <f>'Oversigt anlægsaktiv'!G1498</f>
        <v>Odense Havn, Elektrikervejen 3+7, 5330 Munkebo</v>
      </c>
      <c r="H1498" t="str">
        <f>'Oversigt anlægsaktiv'!H1498</f>
        <v>Hangar</v>
      </c>
      <c r="I1498" t="str">
        <f>'Oversigt anlægsaktiv'!I1498</f>
        <v>GÜDEL AG</v>
      </c>
      <c r="J1498" t="str">
        <f>'Oversigt anlægsaktiv'!J1498</f>
        <v>-</v>
      </c>
      <c r="K1498" t="str">
        <f>'Oversigt anlægsaktiv'!K1498</f>
        <v>N/A</v>
      </c>
      <c r="L1498" s="312">
        <f>'Oversigt anlægsaktiv'!L1498</f>
        <v>45975</v>
      </c>
      <c r="M1498" s="56">
        <f>'Oversigt anlægsaktiv'!M1498</f>
        <v>322084.61</v>
      </c>
      <c r="N1498" s="56">
        <f>'Oversigt anlægsaktiv'!N1498</f>
        <v>302912.90999999997</v>
      </c>
      <c r="O1498" s="322" t="str">
        <f t="shared" si="69"/>
        <v>55411</v>
      </c>
      <c r="P1498" s="322">
        <f t="shared" si="70"/>
        <v>0</v>
      </c>
      <c r="Q1498" s="337" t="str">
        <f t="shared" si="71"/>
        <v>7</v>
      </c>
    </row>
    <row r="1499" spans="1:17" x14ac:dyDescent="0.35">
      <c r="A1499" s="320" t="str">
        <f>'Oversigt anlægsaktiv'!A1499</f>
        <v>55412</v>
      </c>
      <c r="B1499" t="str">
        <f>'Oversigt anlægsaktiv'!B1499</f>
        <v>Feje-sugemaskine</v>
      </c>
      <c r="C1499" t="str">
        <f>'Oversigt anlægsaktiv'!C1499</f>
        <v>-</v>
      </c>
      <c r="D1499" t="str">
        <f>'Oversigt anlægsaktiv'!D1499</f>
        <v>Ole Wennerberg Nielsen</v>
      </c>
      <c r="E1499" t="str">
        <f>'Oversigt anlægsaktiv'!E1499</f>
        <v>7 ÅR</v>
      </c>
      <c r="F1499" t="str">
        <f>'Oversigt anlægsaktiv'!F1499</f>
        <v>41011 SDU Center for Large Structure Production</v>
      </c>
      <c r="G1499" t="str">
        <f>'Oversigt anlægsaktiv'!G1499</f>
        <v>Odense Havn, Elektrikervejen 3+7, 5330 Munkebo</v>
      </c>
      <c r="H1499" t="str">
        <f>'Oversigt anlægsaktiv'!H1499</f>
        <v>Workshop</v>
      </c>
      <c r="I1499" t="str">
        <f>'Oversigt anlægsaktiv'!I1499</f>
        <v>Hako</v>
      </c>
      <c r="J1499" t="str">
        <f>'Oversigt anlægsaktiv'!J1499</f>
        <v>Hako Sweepmaster B980 R</v>
      </c>
      <c r="K1499" t="str">
        <f>'Oversigt anlægsaktiv'!K1499</f>
        <v>650240 3 3875 4</v>
      </c>
      <c r="L1499" s="312">
        <f>'Oversigt anlægsaktiv'!L1499</f>
        <v>45177</v>
      </c>
      <c r="M1499" s="56">
        <f>'Oversigt anlægsaktiv'!M1499</f>
        <v>109708</v>
      </c>
      <c r="N1499" s="56">
        <f>'Oversigt anlægsaktiv'!N1499</f>
        <v>69220.51999999999</v>
      </c>
      <c r="O1499" s="322" t="str">
        <f t="shared" si="69"/>
        <v>55412</v>
      </c>
      <c r="P1499" s="322">
        <f t="shared" si="70"/>
        <v>0</v>
      </c>
      <c r="Q1499" s="337" t="str">
        <f t="shared" si="71"/>
        <v>7</v>
      </c>
    </row>
    <row r="1500" spans="1:17" x14ac:dyDescent="0.35">
      <c r="A1500" s="320" t="str">
        <f>'Oversigt anlægsaktiv'!A1500</f>
        <v>55413</v>
      </c>
      <c r="B1500" t="str">
        <f>'Oversigt anlægsaktiv'!B1500</f>
        <v>ride-on gulvvaskemaskine</v>
      </c>
      <c r="C1500" t="str">
        <f>'Oversigt anlægsaktiv'!C1500</f>
        <v>-</v>
      </c>
      <c r="D1500" t="str">
        <f>'Oversigt anlægsaktiv'!D1500</f>
        <v>Ole Wennerberg Nielsen</v>
      </c>
      <c r="E1500" t="str">
        <f>'Oversigt anlægsaktiv'!E1500</f>
        <v>7 ÅR</v>
      </c>
      <c r="F1500" t="str">
        <f>'Oversigt anlægsaktiv'!F1500</f>
        <v>41011 SDU Center for Large Structure Production</v>
      </c>
      <c r="G1500" t="str">
        <f>'Oversigt anlægsaktiv'!G1500</f>
        <v>Odense Havn, Elektrikervejen 3+7, 5330 Munkebo</v>
      </c>
      <c r="H1500" t="str">
        <f>'Oversigt anlægsaktiv'!H1500</f>
        <v>Workshop</v>
      </c>
      <c r="I1500" t="str">
        <f>'Oversigt anlægsaktiv'!I1500</f>
        <v>Hako</v>
      </c>
      <c r="J1500" t="str">
        <f>'Oversigt anlægsaktiv'!J1500</f>
        <v>Hako Scrubmaster B120R TB900</v>
      </c>
      <c r="K1500" t="str">
        <f>'Oversigt anlægsaktiv'!K1500</f>
        <v>717700 3 2513 3</v>
      </c>
      <c r="L1500" s="312">
        <f>'Oversigt anlægsaktiv'!L1500</f>
        <v>45177</v>
      </c>
      <c r="M1500" s="56">
        <f>'Oversigt anlægsaktiv'!M1500</f>
        <v>134995</v>
      </c>
      <c r="N1500" s="56">
        <f>'Oversigt anlægsaktiv'!N1500</f>
        <v>85175.43</v>
      </c>
      <c r="O1500" s="322" t="str">
        <f t="shared" si="69"/>
        <v>55413</v>
      </c>
      <c r="P1500" s="322">
        <f t="shared" si="70"/>
        <v>0</v>
      </c>
      <c r="Q1500" s="337" t="str">
        <f t="shared" si="71"/>
        <v>7</v>
      </c>
    </row>
    <row r="1501" spans="1:17" x14ac:dyDescent="0.35">
      <c r="A1501" s="320" t="str">
        <f>'Oversigt anlægsaktiv'!A1501</f>
        <v>55414</v>
      </c>
      <c r="B1501" t="str">
        <f>'Oversigt anlægsaktiv'!B1501</f>
        <v>Laser tracking enhed</v>
      </c>
      <c r="C1501" t="str">
        <f>'Oversigt anlægsaktiv'!C1501</f>
        <v>4410004</v>
      </c>
      <c r="D1501" t="str">
        <f>'Oversigt anlægsaktiv'!D1501</f>
        <v>Ole Wennerberg Nielsen</v>
      </c>
      <c r="E1501" t="str">
        <f>'Oversigt anlægsaktiv'!E1501</f>
        <v>7 ÅR</v>
      </c>
      <c r="F1501" t="str">
        <f>'Oversigt anlægsaktiv'!F1501</f>
        <v>41011 SDU Center for Large Structure Production</v>
      </c>
      <c r="G1501" t="str">
        <f>'Oversigt anlægsaktiv'!G1501</f>
        <v>Odense Havn, Elektrikervejen 3+7, 5330 Munkebo</v>
      </c>
      <c r="H1501" t="str">
        <f>'Oversigt anlægsaktiv'!H1501</f>
        <v>Workshop</v>
      </c>
      <c r="I1501" t="str">
        <f>'Oversigt anlægsaktiv'!I1501</f>
        <v>Leica gosystems</v>
      </c>
      <c r="J1501" t="str">
        <f>'Oversigt anlægsaktiv'!J1501</f>
        <v>AT960LR</v>
      </c>
      <c r="K1501" t="str">
        <f>'Oversigt anlægsaktiv'!K1501</f>
        <v>754455</v>
      </c>
      <c r="L1501" s="312">
        <f>'Oversigt anlægsaktiv'!L1501</f>
        <v>45153</v>
      </c>
      <c r="M1501" s="56">
        <f>'Oversigt anlægsaktiv'!M1501</f>
        <v>2029400.44</v>
      </c>
      <c r="N1501" s="56">
        <f>'Oversigt anlægsaktiv'!N1501</f>
        <v>1256295.52</v>
      </c>
      <c r="O1501" s="322" t="str">
        <f t="shared" si="69"/>
        <v>55414</v>
      </c>
      <c r="P1501" s="322">
        <f t="shared" si="70"/>
        <v>1</v>
      </c>
      <c r="Q1501" s="337" t="str">
        <f t="shared" si="71"/>
        <v>7</v>
      </c>
    </row>
    <row r="1502" spans="1:17" x14ac:dyDescent="0.35">
      <c r="A1502" s="320" t="str">
        <f>'Oversigt anlægsaktiv'!A1502</f>
        <v>55415</v>
      </c>
      <c r="B1502" t="str">
        <f>'Oversigt anlægsaktiv'!B1502</f>
        <v>Laser tracking enhed</v>
      </c>
      <c r="C1502" t="str">
        <f>'Oversigt anlægsaktiv'!C1502</f>
        <v>4410004</v>
      </c>
      <c r="D1502" t="str">
        <f>'Oversigt anlægsaktiv'!D1502</f>
        <v>Ole Wennerberg Nielsen</v>
      </c>
      <c r="E1502" t="str">
        <f>'Oversigt anlægsaktiv'!E1502</f>
        <v>7 ÅR</v>
      </c>
      <c r="F1502" t="str">
        <f>'Oversigt anlægsaktiv'!F1502</f>
        <v>41011 SDU Center for Large Structure Production</v>
      </c>
      <c r="G1502" t="str">
        <f>'Oversigt anlægsaktiv'!G1502</f>
        <v>Odense Havn, Elektrikervejen 3+7, 5330 Munkebo</v>
      </c>
      <c r="H1502" t="str">
        <f>'Oversigt anlægsaktiv'!H1502</f>
        <v>Workshop</v>
      </c>
      <c r="I1502" t="str">
        <f>'Oversigt anlægsaktiv'!I1502</f>
        <v>Hexagon</v>
      </c>
      <c r="J1502" t="str">
        <f>'Oversigt anlægsaktiv'!J1502</f>
        <v>AT960LR</v>
      </c>
      <c r="K1502" t="str">
        <f>'Oversigt anlægsaktiv'!K1502</f>
        <v>754418</v>
      </c>
      <c r="L1502" s="312">
        <f>'Oversigt anlægsaktiv'!L1502</f>
        <v>45153</v>
      </c>
      <c r="M1502" s="56">
        <f>'Oversigt anlægsaktiv'!M1502</f>
        <v>2029400.42</v>
      </c>
      <c r="N1502" s="56">
        <f>'Oversigt anlægsaktiv'!N1502</f>
        <v>1256295.5</v>
      </c>
      <c r="O1502" s="322" t="str">
        <f t="shared" si="69"/>
        <v>55415</v>
      </c>
      <c r="P1502" s="322">
        <f t="shared" si="70"/>
        <v>1</v>
      </c>
      <c r="Q1502" s="337" t="str">
        <f t="shared" si="71"/>
        <v>7</v>
      </c>
    </row>
    <row r="1503" spans="1:17" x14ac:dyDescent="0.35">
      <c r="A1503" s="320" t="str">
        <f>'Oversigt anlægsaktiv'!A1503</f>
        <v>55416</v>
      </c>
      <c r="B1503" t="str">
        <f>'Oversigt anlægsaktiv'!B1503</f>
        <v>Laser tracking enhed</v>
      </c>
      <c r="C1503" t="str">
        <f>'Oversigt anlægsaktiv'!C1503</f>
        <v>4410004</v>
      </c>
      <c r="D1503" t="str">
        <f>'Oversigt anlægsaktiv'!D1503</f>
        <v>Ole Wennerberg Nielsen</v>
      </c>
      <c r="E1503" t="str">
        <f>'Oversigt anlægsaktiv'!E1503</f>
        <v>7 ÅR</v>
      </c>
      <c r="F1503" t="str">
        <f>'Oversigt anlægsaktiv'!F1503</f>
        <v>41011 SDU Center for Large Structure Production</v>
      </c>
      <c r="G1503" t="str">
        <f>'Oversigt anlægsaktiv'!G1503</f>
        <v>Odense Havn, Elektrikervejen 3+7, 5330 Munkebo</v>
      </c>
      <c r="H1503" t="str">
        <f>'Oversigt anlægsaktiv'!H1503</f>
        <v>Workshop</v>
      </c>
      <c r="I1503" t="str">
        <f>'Oversigt anlægsaktiv'!I1503</f>
        <v>Hexagon</v>
      </c>
      <c r="J1503" t="str">
        <f>'Oversigt anlægsaktiv'!J1503</f>
        <v>AT960LR</v>
      </c>
      <c r="K1503" t="str">
        <f>'Oversigt anlægsaktiv'!K1503</f>
        <v>754419</v>
      </c>
      <c r="L1503" s="312">
        <f>'Oversigt anlægsaktiv'!L1503</f>
        <v>45153</v>
      </c>
      <c r="M1503" s="56">
        <f>'Oversigt anlægsaktiv'!M1503</f>
        <v>2029400.42</v>
      </c>
      <c r="N1503" s="56">
        <f>'Oversigt anlægsaktiv'!N1503</f>
        <v>1256295.5</v>
      </c>
      <c r="O1503" s="322" t="str">
        <f t="shared" si="69"/>
        <v>55416</v>
      </c>
      <c r="P1503" s="322">
        <f t="shared" si="70"/>
        <v>1</v>
      </c>
      <c r="Q1503" s="337" t="str">
        <f t="shared" si="71"/>
        <v>7</v>
      </c>
    </row>
    <row r="1504" spans="1:17" x14ac:dyDescent="0.35">
      <c r="A1504" s="320" t="str">
        <f>'Oversigt anlægsaktiv'!A1504</f>
        <v>55417</v>
      </c>
      <c r="B1504" t="str">
        <f>'Oversigt anlægsaktiv'!B1504</f>
        <v>Laser tracking enhed</v>
      </c>
      <c r="C1504" t="str">
        <f>'Oversigt anlægsaktiv'!C1504</f>
        <v>4410004</v>
      </c>
      <c r="D1504" t="str">
        <f>'Oversigt anlægsaktiv'!D1504</f>
        <v>Ole Wennerberg Nielsen</v>
      </c>
      <c r="E1504" t="str">
        <f>'Oversigt anlægsaktiv'!E1504</f>
        <v>7 ÅR</v>
      </c>
      <c r="F1504" t="str">
        <f>'Oversigt anlægsaktiv'!F1504</f>
        <v>41011 SDU Center for Large Structure Production</v>
      </c>
      <c r="G1504" t="str">
        <f>'Oversigt anlægsaktiv'!G1504</f>
        <v>Odense Havn, Elektrikervejen 3+7, 5330 Munkebo</v>
      </c>
      <c r="H1504" t="str">
        <f>'Oversigt anlægsaktiv'!H1504</f>
        <v>Workshop</v>
      </c>
      <c r="I1504" t="str">
        <f>'Oversigt anlægsaktiv'!I1504</f>
        <v>Hexagon</v>
      </c>
      <c r="J1504" t="str">
        <f>'Oversigt anlægsaktiv'!J1504</f>
        <v>AT960LR</v>
      </c>
      <c r="K1504" t="str">
        <f>'Oversigt anlægsaktiv'!K1504</f>
        <v>754422</v>
      </c>
      <c r="L1504" s="312">
        <f>'Oversigt anlægsaktiv'!L1504</f>
        <v>45153</v>
      </c>
      <c r="M1504" s="56">
        <f>'Oversigt anlægsaktiv'!M1504</f>
        <v>2029400.42</v>
      </c>
      <c r="N1504" s="56">
        <f>'Oversigt anlægsaktiv'!N1504</f>
        <v>1256295.5</v>
      </c>
      <c r="O1504" s="322" t="str">
        <f t="shared" si="69"/>
        <v>55417</v>
      </c>
      <c r="P1504" s="322">
        <f t="shared" si="70"/>
        <v>1</v>
      </c>
      <c r="Q1504" s="337" t="str">
        <f t="shared" si="71"/>
        <v>7</v>
      </c>
    </row>
    <row r="1505" spans="1:17" x14ac:dyDescent="0.35">
      <c r="A1505" s="320" t="str">
        <f>'Oversigt anlægsaktiv'!A1505</f>
        <v>55418</v>
      </c>
      <c r="B1505" t="str">
        <f>'Oversigt anlægsaktiv'!B1505</f>
        <v>Laser scanner enhed</v>
      </c>
      <c r="C1505" t="str">
        <f>'Oversigt anlægsaktiv'!C1505</f>
        <v>4410004</v>
      </c>
      <c r="D1505" t="str">
        <f>'Oversigt anlægsaktiv'!D1505</f>
        <v>Ole Wennerberg Nielsen</v>
      </c>
      <c r="E1505" t="str">
        <f>'Oversigt anlægsaktiv'!E1505</f>
        <v>7 ÅR</v>
      </c>
      <c r="F1505" t="str">
        <f>'Oversigt anlægsaktiv'!F1505</f>
        <v>41011 SDU Center for Large Structure Production</v>
      </c>
      <c r="G1505" t="str">
        <f>'Oversigt anlægsaktiv'!G1505</f>
        <v>Odense Havn, Elektrikervejen 3+7, 5330 Munkebo</v>
      </c>
      <c r="H1505" t="str">
        <f>'Oversigt anlægsaktiv'!H1505</f>
        <v>Workshop</v>
      </c>
      <c r="I1505" t="str">
        <f>'Oversigt anlægsaktiv'!I1505</f>
        <v>Hexagon</v>
      </c>
      <c r="J1505" t="str">
        <f>'Oversigt anlægsaktiv'!J1505</f>
        <v>ATS600</v>
      </c>
      <c r="K1505" t="str">
        <f>'Oversigt anlægsaktiv'!K1505</f>
        <v>957502</v>
      </c>
      <c r="L1505" s="312">
        <f>'Oversigt anlægsaktiv'!L1505</f>
        <v>45153</v>
      </c>
      <c r="M1505" s="56">
        <f>'Oversigt anlægsaktiv'!M1505</f>
        <v>2029400.42</v>
      </c>
      <c r="N1505" s="56">
        <f>'Oversigt anlægsaktiv'!N1505</f>
        <v>1256295.5</v>
      </c>
      <c r="O1505" s="322" t="str">
        <f t="shared" si="69"/>
        <v>55418</v>
      </c>
      <c r="P1505" s="322">
        <f t="shared" si="70"/>
        <v>1</v>
      </c>
      <c r="Q1505" s="337" t="str">
        <f t="shared" si="71"/>
        <v>7</v>
      </c>
    </row>
    <row r="1506" spans="1:17" x14ac:dyDescent="0.35">
      <c r="A1506" s="320" t="str">
        <f>'Oversigt anlægsaktiv'!A1506</f>
        <v>55419</v>
      </c>
      <c r="B1506" t="str">
        <f>'Oversigt anlægsaktiv'!B1506</f>
        <v>Stor robot gribber</v>
      </c>
      <c r="C1506" t="str">
        <f>'Oversigt anlægsaktiv'!C1506</f>
        <v>-</v>
      </c>
      <c r="D1506" t="str">
        <f>'Oversigt anlægsaktiv'!D1506</f>
        <v>Ole Wennerberg Nielsen</v>
      </c>
      <c r="E1506" t="str">
        <f>'Oversigt anlægsaktiv'!E1506</f>
        <v>7 ÅR</v>
      </c>
      <c r="F1506" t="str">
        <f>'Oversigt anlægsaktiv'!F1506</f>
        <v>41011 SDU Center for Large Structure Production</v>
      </c>
      <c r="G1506" t="str">
        <f>'Oversigt anlægsaktiv'!G1506</f>
        <v>Odense Havn, Elektrikervejen 3+7, 5330 Munkebo</v>
      </c>
      <c r="H1506" t="str">
        <f>'Oversigt anlægsaktiv'!H1506</f>
        <v>Workshop</v>
      </c>
      <c r="I1506" t="str">
        <f>'Oversigt anlægsaktiv'!I1506</f>
        <v>Schunk</v>
      </c>
      <c r="J1506" t="str">
        <f>'Oversigt anlægsaktiv'!J1506</f>
        <v>ELG 75-400-2-ASY-AK0-ADB-FBA-Siemens-1</v>
      </c>
      <c r="K1506" t="str">
        <f>'Oversigt anlægsaktiv'!K1506</f>
        <v>tilføjes senere</v>
      </c>
      <c r="L1506" s="312">
        <f>'Oversigt anlægsaktiv'!L1506</f>
        <v>45245</v>
      </c>
      <c r="M1506" s="56">
        <f>'Oversigt anlægsaktiv'!M1506</f>
        <v>118998.75</v>
      </c>
      <c r="N1506" s="56">
        <f>'Oversigt anlægsaktiv'!N1506</f>
        <v>77915.86</v>
      </c>
      <c r="O1506" s="322" t="str">
        <f t="shared" si="69"/>
        <v>55419</v>
      </c>
      <c r="P1506" s="322">
        <f t="shared" si="70"/>
        <v>0</v>
      </c>
      <c r="Q1506" s="337" t="str">
        <f t="shared" si="71"/>
        <v>7</v>
      </c>
    </row>
    <row r="1507" spans="1:17" x14ac:dyDescent="0.35">
      <c r="A1507" s="320" t="str">
        <f>'Oversigt anlægsaktiv'!A1507</f>
        <v>55420</v>
      </c>
      <c r="B1507" t="str">
        <f>'Oversigt anlægsaktiv'!B1507</f>
        <v>Celletæller</v>
      </c>
      <c r="C1507" t="str">
        <f>'Oversigt anlægsaktiv'!C1507</f>
        <v>-</v>
      </c>
      <c r="D1507" t="str">
        <f>'Oversigt anlægsaktiv'!D1507</f>
        <v>Mads Thomassen</v>
      </c>
      <c r="E1507" t="str">
        <f>'Oversigt anlægsaktiv'!E1507</f>
        <v>7 ÅR</v>
      </c>
      <c r="F1507" t="str">
        <f>'Oversigt anlægsaktiv'!F1507</f>
        <v>10100 Klinisk Institut</v>
      </c>
      <c r="G1507" t="str">
        <f>'Oversigt anlægsaktiv'!G1507</f>
        <v>Campusvej 55, 5230 Odense M</v>
      </c>
      <c r="H1507" t="str">
        <f>'Oversigt anlægsaktiv'!H1507</f>
        <v>OUH-KGA, Ind 24,  115-00-268-1</v>
      </c>
      <c r="I1507" t="str">
        <f>'Oversigt anlægsaktiv'!I1507</f>
        <v>ChemoMetec</v>
      </c>
      <c r="J1507" t="str">
        <f>'Oversigt anlægsaktiv'!J1507</f>
        <v>NucleoCounter NC-202</v>
      </c>
      <c r="K1507" t="str">
        <f>'Oversigt anlægsaktiv'!K1507</f>
        <v>S/N 9002020092201800</v>
      </c>
      <c r="L1507" s="312">
        <f>'Oversigt anlægsaktiv'!L1507</f>
        <v>45118</v>
      </c>
      <c r="M1507" s="56">
        <f>'Oversigt anlægsaktiv'!M1507</f>
        <v>180920</v>
      </c>
      <c r="N1507" s="56">
        <f>'Oversigt anlægsaktiv'!N1507</f>
        <v>109844.3</v>
      </c>
      <c r="O1507" s="322" t="str">
        <f t="shared" si="69"/>
        <v>55420</v>
      </c>
      <c r="P1507" s="322">
        <f t="shared" si="70"/>
        <v>0</v>
      </c>
      <c r="Q1507" s="337" t="str">
        <f t="shared" si="71"/>
        <v>7</v>
      </c>
    </row>
    <row r="1508" spans="1:17" x14ac:dyDescent="0.35">
      <c r="A1508" s="320" t="str">
        <f>'Oversigt anlægsaktiv'!A1508</f>
        <v>55421</v>
      </c>
      <c r="B1508" t="str">
        <f>'Oversigt anlægsaktiv'!B1508</f>
        <v>Incucyte S3 HD/2CLR System</v>
      </c>
      <c r="C1508" t="str">
        <f>'Oversigt anlægsaktiv'!C1508</f>
        <v>3110227</v>
      </c>
      <c r="D1508" t="str">
        <f>'Oversigt anlægsaktiv'!D1508</f>
        <v>Henrik Jørn Ditzel</v>
      </c>
      <c r="E1508" t="str">
        <f>'Oversigt anlægsaktiv'!E1508</f>
        <v>5 ÅR</v>
      </c>
      <c r="F1508" t="str">
        <f>'Oversigt anlægsaktiv'!F1508</f>
        <v>10205 Cancerforskning</v>
      </c>
      <c r="G1508" t="str">
        <f>'Oversigt anlægsaktiv'!G1508</f>
        <v>Campusvej 55, 5230 Odense M</v>
      </c>
      <c r="H1508" t="str">
        <f>'Oversigt anlægsaktiv'!H1508</f>
        <v>V16-603-2 (Cellelab)</v>
      </c>
      <c r="I1508" t="str">
        <f>'Oversigt anlægsaktiv'!I1508</f>
        <v>Sartorius Lab Instruments</v>
      </c>
      <c r="J1508" t="str">
        <f>'Oversigt anlægsaktiv'!J1508</f>
        <v>S3</v>
      </c>
      <c r="K1508" t="str">
        <f>'Oversigt anlægsaktiv'!K1508</f>
        <v>IC52515</v>
      </c>
      <c r="L1508" s="312">
        <f>'Oversigt anlægsaktiv'!L1508</f>
        <v>45301</v>
      </c>
      <c r="M1508" s="56">
        <f>'Oversigt anlægsaktiv'!M1508</f>
        <v>1101992.94</v>
      </c>
      <c r="N1508" s="56">
        <f>'Oversigt anlægsaktiv'!N1508</f>
        <v>606096.12999999989</v>
      </c>
      <c r="O1508" s="322" t="str">
        <f t="shared" si="69"/>
        <v>55421</v>
      </c>
      <c r="P1508" s="322">
        <f t="shared" si="70"/>
        <v>1</v>
      </c>
      <c r="Q1508" s="337" t="str">
        <f t="shared" si="71"/>
        <v>5</v>
      </c>
    </row>
    <row r="1509" spans="1:17" x14ac:dyDescent="0.35">
      <c r="A1509" s="320" t="str">
        <f>'Oversigt anlægsaktiv'!A1509</f>
        <v>55422</v>
      </c>
      <c r="B1509" t="str">
        <f>'Oversigt anlægsaktiv'!B1509</f>
        <v>2x HPC noder</v>
      </c>
      <c r="C1509" t="str">
        <f>'Oversigt anlægsaktiv'!C1509</f>
        <v>-</v>
      </c>
      <c r="D1509" t="str">
        <f>'Oversigt anlægsaktiv'!D1509</f>
        <v>Martin Lundquist Hansen</v>
      </c>
      <c r="E1509" t="str">
        <f>'Oversigt anlægsaktiv'!E1509</f>
        <v>5 ÅR</v>
      </c>
      <c r="F1509" t="str">
        <f>'Oversigt anlægsaktiv'!F1509</f>
        <v>39600 eScience</v>
      </c>
      <c r="G1509" t="str">
        <f>'Oversigt anlægsaktiv'!G1509</f>
        <v>Campusvej 55, 5230 Odense M</v>
      </c>
      <c r="H1509" t="str">
        <f>'Oversigt anlægsaktiv'!H1509</f>
        <v>HPC Serverrum</v>
      </c>
      <c r="I1509" t="str">
        <f>'Oversigt anlægsaktiv'!I1509</f>
        <v>Lenovo</v>
      </c>
      <c r="J1509" t="str">
        <f>'Oversigt anlægsaktiv'!J1509</f>
        <v>Lenovo ThinkSystem SR645 V3</v>
      </c>
      <c r="K1509" t="str">
        <f>'Oversigt anlægsaktiv'!K1509</f>
        <v>J701454W, J701454V</v>
      </c>
      <c r="L1509" s="312">
        <f>'Oversigt anlægsaktiv'!L1509</f>
        <v>45210</v>
      </c>
      <c r="M1509" s="56">
        <f>'Oversigt anlægsaktiv'!M1509</f>
        <v>198461.34</v>
      </c>
      <c r="N1509" s="56">
        <f>'Oversigt anlægsaktiv'!N1509</f>
        <v>99230.68</v>
      </c>
      <c r="O1509" s="322" t="str">
        <f t="shared" si="69"/>
        <v>55422</v>
      </c>
      <c r="P1509" s="322">
        <f t="shared" si="70"/>
        <v>0</v>
      </c>
      <c r="Q1509" s="337" t="str">
        <f t="shared" si="71"/>
        <v>5</v>
      </c>
    </row>
    <row r="1510" spans="1:17" x14ac:dyDescent="0.35">
      <c r="A1510" s="320" t="str">
        <f>'Oversigt anlægsaktiv'!A1510</f>
        <v>55423</v>
      </c>
      <c r="B1510" t="str">
        <f>'Oversigt anlægsaktiv'!B1510</f>
        <v>El-sxelift 14 meter</v>
      </c>
      <c r="C1510" t="str">
        <f>'Oversigt anlægsaktiv'!C1510</f>
        <v>-</v>
      </c>
      <c r="D1510" t="str">
        <f>'Oversigt anlægsaktiv'!D1510</f>
        <v>Ole Wennerberg Nielsen</v>
      </c>
      <c r="E1510" t="str">
        <f>'Oversigt anlægsaktiv'!E1510</f>
        <v>5 ÅR</v>
      </c>
      <c r="F1510" t="str">
        <f>'Oversigt anlægsaktiv'!F1510</f>
        <v>41011 SDU Center for Large Structure Production</v>
      </c>
      <c r="G1510" t="str">
        <f>'Oversigt anlægsaktiv'!G1510</f>
        <v>Odense Havn, Elektrikervejen 3+7, 5330 Munkebo</v>
      </c>
      <c r="H1510" t="str">
        <f>'Oversigt anlægsaktiv'!H1510</f>
        <v>Workshop</v>
      </c>
      <c r="I1510" t="str">
        <f>'Oversigt anlægsaktiv'!I1510</f>
        <v>JLG Industries INC</v>
      </c>
      <c r="J1510" t="str">
        <f>'Oversigt anlægsaktiv'!J1510</f>
        <v>R4045</v>
      </c>
      <c r="K1510" t="str">
        <f>'Oversigt anlægsaktiv'!K1510</f>
        <v>1200040937</v>
      </c>
      <c r="L1510" s="312">
        <f>'Oversigt anlægsaktiv'!L1510</f>
        <v>44958</v>
      </c>
      <c r="M1510" s="56">
        <f>'Oversigt anlægsaktiv'!M1510</f>
        <v>180000</v>
      </c>
      <c r="N1510" s="56">
        <f>'Oversigt anlægsaktiv'!N1510</f>
        <v>66000</v>
      </c>
      <c r="O1510" s="322" t="str">
        <f t="shared" si="69"/>
        <v>55423</v>
      </c>
      <c r="P1510" s="322">
        <f t="shared" si="70"/>
        <v>0</v>
      </c>
      <c r="Q1510" s="337" t="str">
        <f t="shared" si="71"/>
        <v>5</v>
      </c>
    </row>
    <row r="1511" spans="1:17" x14ac:dyDescent="0.35">
      <c r="A1511" s="320" t="str">
        <f>'Oversigt anlægsaktiv'!A1511</f>
        <v>55424</v>
      </c>
      <c r="B1511" t="str">
        <f>'Oversigt anlægsaktiv'!B1511</f>
        <v>Ombygning ved indflytning Nyt Sund</v>
      </c>
      <c r="C1511" t="str">
        <f>'Oversigt anlægsaktiv'!C1511</f>
        <v>-</v>
      </c>
      <c r="D1511" t="str">
        <f>'Oversigt anlægsaktiv'!D1511</f>
        <v>Martin Hansen</v>
      </c>
      <c r="E1511" t="str">
        <f>'Oversigt anlægsaktiv'!E1511</f>
        <v>10 ÅR</v>
      </c>
      <c r="F1511" t="str">
        <f>'Oversigt anlægsaktiv'!F1511</f>
        <v>87002 Fælles ny- og ombygning</v>
      </c>
      <c r="G1511" t="str">
        <f>'Oversigt anlægsaktiv'!G1511</f>
        <v>Campusvej 55, 5230 Odense M</v>
      </c>
      <c r="H1511" t="str">
        <f>'Oversigt anlægsaktiv'!H1511</f>
        <v>Nyt Sund - Flere</v>
      </c>
      <c r="I1511" t="str">
        <f>'Oversigt anlægsaktiv'!I1511</f>
        <v>-</v>
      </c>
      <c r="J1511" t="str">
        <f>'Oversigt anlægsaktiv'!J1511</f>
        <v>-</v>
      </c>
      <c r="K1511" t="str">
        <f>'Oversigt anlægsaktiv'!K1511</f>
        <v>-</v>
      </c>
      <c r="L1511" s="312">
        <f>'Oversigt anlægsaktiv'!L1511</f>
        <v>45170</v>
      </c>
      <c r="M1511" s="56">
        <f>'Oversigt anlægsaktiv'!M1511</f>
        <v>28557295</v>
      </c>
      <c r="N1511" s="56">
        <f>'Oversigt anlægsaktiv'!N1511</f>
        <v>21179993.77</v>
      </c>
      <c r="O1511" s="322" t="str">
        <f t="shared" si="69"/>
        <v>55424</v>
      </c>
      <c r="P1511" s="322">
        <f t="shared" si="70"/>
        <v>0</v>
      </c>
      <c r="Q1511" s="337" t="str">
        <f t="shared" si="71"/>
        <v>10</v>
      </c>
    </row>
    <row r="1512" spans="1:17" x14ac:dyDescent="0.35">
      <c r="A1512" s="320" t="str">
        <f>'Oversigt anlægsaktiv'!A1512</f>
        <v>55425</v>
      </c>
      <c r="B1512" t="str">
        <f>'Oversigt anlægsaktiv'!B1512</f>
        <v>Minus 86 graders fryser</v>
      </c>
      <c r="C1512" t="str">
        <f>'Oversigt anlægsaktiv'!C1512</f>
        <v>5310027</v>
      </c>
      <c r="D1512" t="str">
        <f>'Oversigt anlægsaktiv'!D1512</f>
        <v>Gitte Hoffmann Bruun</v>
      </c>
      <c r="E1512" t="str">
        <f>'Oversigt anlægsaktiv'!E1512</f>
        <v>10 ÅR</v>
      </c>
      <c r="F1512" t="str">
        <f>'Oversigt anlægsaktiv'!F1512</f>
        <v>31000 Institut for Biokemi og Molekylær Biologi</v>
      </c>
      <c r="G1512" t="str">
        <f>'Oversigt anlægsaktiv'!G1512</f>
        <v>Campusvej 55, 5230 Odense M</v>
      </c>
      <c r="H1512" t="str">
        <f>'Oversigt anlægsaktiv'!H1512</f>
        <v>V18-404b-0</v>
      </c>
      <c r="I1512" t="str">
        <f>'Oversigt anlægsaktiv'!I1512</f>
        <v>PHC</v>
      </c>
      <c r="J1512" t="str">
        <f>'Oversigt anlægsaktiv'!J1512</f>
        <v>PHCbi MDF-DU702VH</v>
      </c>
      <c r="K1512" t="str">
        <f>'Oversigt anlægsaktiv'!K1512</f>
        <v>22105039</v>
      </c>
      <c r="L1512" s="312">
        <f>'Oversigt anlægsaktiv'!L1512</f>
        <v>45295</v>
      </c>
      <c r="M1512" s="56">
        <f>'Oversigt anlægsaktiv'!M1512</f>
        <v>130388.5</v>
      </c>
      <c r="N1512" s="56">
        <f>'Oversigt anlægsaktiv'!N1512</f>
        <v>101051.1</v>
      </c>
      <c r="O1512" s="322" t="str">
        <f t="shared" si="69"/>
        <v>55425</v>
      </c>
      <c r="P1512" s="322">
        <f t="shared" si="70"/>
        <v>1</v>
      </c>
      <c r="Q1512" s="337" t="str">
        <f t="shared" si="71"/>
        <v>10</v>
      </c>
    </row>
    <row r="1513" spans="1:17" x14ac:dyDescent="0.35">
      <c r="A1513" s="320" t="str">
        <f>'Oversigt anlægsaktiv'!A1513</f>
        <v>55427</v>
      </c>
      <c r="B1513" t="str">
        <f>'Oversigt anlægsaktiv'!B1513</f>
        <v>4x GPU noder med Nvidia H100</v>
      </c>
      <c r="C1513" t="str">
        <f>'Oversigt anlægsaktiv'!C1513</f>
        <v>-</v>
      </c>
      <c r="D1513" t="str">
        <f>'Oversigt anlægsaktiv'!D1513</f>
        <v>Martin Lundquist Hansen</v>
      </c>
      <c r="E1513" t="str">
        <f>'Oversigt anlægsaktiv'!E1513</f>
        <v>5 ÅR</v>
      </c>
      <c r="F1513" t="str">
        <f>'Oversigt anlægsaktiv'!F1513</f>
        <v>39600 eScience</v>
      </c>
      <c r="G1513" t="str">
        <f>'Oversigt anlægsaktiv'!G1513</f>
        <v>Campusvej 55, 5230 Odense M</v>
      </c>
      <c r="H1513" t="str">
        <f>'Oversigt anlægsaktiv'!H1513</f>
        <v>HPC Serverrum</v>
      </c>
      <c r="I1513" t="str">
        <f>'Oversigt anlægsaktiv'!I1513</f>
        <v>Lenovo</v>
      </c>
      <c r="J1513" t="str">
        <f>'Oversigt anlægsaktiv'!J1513</f>
        <v>ThinkSystem SR675 V3</v>
      </c>
      <c r="K1513" t="str">
        <f>'Oversigt anlægsaktiv'!K1513</f>
        <v>-</v>
      </c>
      <c r="L1513" s="312">
        <f>'Oversigt anlægsaktiv'!L1513</f>
        <v>45311</v>
      </c>
      <c r="M1513" s="56">
        <f>'Oversigt anlægsaktiv'!M1513</f>
        <v>2981887.22</v>
      </c>
      <c r="N1513" s="56">
        <f>'Oversigt anlægsaktiv'!N1513</f>
        <v>1640037.98</v>
      </c>
      <c r="O1513" s="322" t="str">
        <f t="shared" si="69"/>
        <v>55427</v>
      </c>
      <c r="P1513" s="322">
        <f t="shared" si="70"/>
        <v>0</v>
      </c>
      <c r="Q1513" s="337" t="str">
        <f t="shared" si="71"/>
        <v>5</v>
      </c>
    </row>
    <row r="1514" spans="1:17" x14ac:dyDescent="0.35">
      <c r="A1514" s="320" t="str">
        <f>'Oversigt anlægsaktiv'!A1514</f>
        <v>55429</v>
      </c>
      <c r="B1514" t="str">
        <f>'Oversigt anlægsaktiv'!B1514</f>
        <v>AV udstyr DreamLab</v>
      </c>
      <c r="C1514" t="str">
        <f>'Oversigt anlægsaktiv'!C1514</f>
        <v>-</v>
      </c>
      <c r="D1514" t="str">
        <f>'Oversigt anlægsaktiv'!D1514</f>
        <v>Martin Hansen</v>
      </c>
      <c r="E1514" t="str">
        <f>'Oversigt anlægsaktiv'!E1514</f>
        <v>5 ÅR</v>
      </c>
      <c r="F1514" t="str">
        <f>'Oversigt anlægsaktiv'!F1514</f>
        <v>87002 Fælles ny- og ombygning</v>
      </c>
      <c r="G1514" t="str">
        <f>'Oversigt anlægsaktiv'!G1514</f>
        <v>Campusvej 55, 5230 Odense M</v>
      </c>
      <c r="H1514" t="str">
        <f>'Oversigt anlægsaktiv'!H1514</f>
        <v>Mærsk 2 - Dreamlab</v>
      </c>
      <c r="I1514" t="str">
        <f>'Oversigt anlægsaktiv'!I1514</f>
        <v>-</v>
      </c>
      <c r="J1514" t="str">
        <f>'Oversigt anlægsaktiv'!J1514</f>
        <v>-</v>
      </c>
      <c r="K1514" t="str">
        <f>'Oversigt anlægsaktiv'!K1514</f>
        <v>-</v>
      </c>
      <c r="L1514" s="312">
        <f>'Oversigt anlægsaktiv'!L1514</f>
        <v>45231</v>
      </c>
      <c r="M1514" s="56">
        <f>'Oversigt anlægsaktiv'!M1514</f>
        <v>221949.67</v>
      </c>
      <c r="N1514" s="56">
        <f>'Oversigt anlægsaktiv'!N1514</f>
        <v>114674.01</v>
      </c>
      <c r="O1514" s="322" t="str">
        <f t="shared" si="69"/>
        <v>55429</v>
      </c>
      <c r="P1514" s="322">
        <f t="shared" si="70"/>
        <v>0</v>
      </c>
      <c r="Q1514" s="337" t="str">
        <f t="shared" si="71"/>
        <v>5</v>
      </c>
    </row>
    <row r="1515" spans="1:17" x14ac:dyDescent="0.35">
      <c r="A1515" s="320" t="str">
        <f>'Oversigt anlægsaktiv'!A1515</f>
        <v>55431</v>
      </c>
      <c r="B1515" t="str">
        <f>'Oversigt anlægsaktiv'!B1515</f>
        <v>Motor Controller, Motor og Kabler</v>
      </c>
      <c r="C1515" t="str">
        <f>'Oversigt anlægsaktiv'!C1515</f>
        <v>-</v>
      </c>
      <c r="D1515" t="str">
        <f>'Oversigt anlægsaktiv'!D1515</f>
        <v>Ole Wennerberg Nielsen</v>
      </c>
      <c r="E1515" t="str">
        <f>'Oversigt anlægsaktiv'!E1515</f>
        <v>7 ÅR</v>
      </c>
      <c r="F1515" t="str">
        <f>'Oversigt anlægsaktiv'!F1515</f>
        <v>41011 SDU Center for Large Structure Production</v>
      </c>
      <c r="G1515" t="str">
        <f>'Oversigt anlægsaktiv'!G1515</f>
        <v>Odense Havn, Elektrikervejen 3+7, 5330 Munkebo</v>
      </c>
      <c r="H1515" t="str">
        <f>'Oversigt anlægsaktiv'!H1515</f>
        <v>Workshop</v>
      </c>
      <c r="I1515" t="str">
        <f>'Oversigt anlægsaktiv'!I1515</f>
        <v>KUKA</v>
      </c>
      <c r="J1515" t="str">
        <f>'Oversigt anlægsaktiv'!J1515</f>
        <v>KR C5 controller CK</v>
      </c>
      <c r="K1515" t="str">
        <f>'Oversigt anlægsaktiv'!K1515</f>
        <v>3204513</v>
      </c>
      <c r="L1515" s="312">
        <f>'Oversigt anlægsaktiv'!L1515</f>
        <v>45245</v>
      </c>
      <c r="M1515" s="56">
        <f>'Oversigt anlægsaktiv'!M1515</f>
        <v>385753.02</v>
      </c>
      <c r="N1515" s="56">
        <f>'Oversigt anlægsaktiv'!N1515</f>
        <v>252576.39</v>
      </c>
      <c r="O1515" s="322" t="str">
        <f t="shared" si="69"/>
        <v>55431</v>
      </c>
      <c r="P1515" s="322">
        <f t="shared" si="70"/>
        <v>0</v>
      </c>
      <c r="Q1515" s="337" t="str">
        <f t="shared" si="71"/>
        <v>7</v>
      </c>
    </row>
    <row r="1516" spans="1:17" x14ac:dyDescent="0.35">
      <c r="A1516" s="320" t="str">
        <f>'Oversigt anlægsaktiv'!A1516</f>
        <v>55432</v>
      </c>
      <c r="B1516" t="str">
        <f>'Oversigt anlægsaktiv'!B1516</f>
        <v>Robot og robot controller skab</v>
      </c>
      <c r="C1516" t="str">
        <f>'Oversigt anlægsaktiv'!C1516</f>
        <v>-</v>
      </c>
      <c r="D1516" t="str">
        <f>'Oversigt anlægsaktiv'!D1516</f>
        <v>Ole Wennerberg Nielsen</v>
      </c>
      <c r="E1516" t="str">
        <f>'Oversigt anlægsaktiv'!E1516</f>
        <v>7 ÅR</v>
      </c>
      <c r="F1516" t="str">
        <f>'Oversigt anlægsaktiv'!F1516</f>
        <v>41011 SDU Center for Large Structure Production</v>
      </c>
      <c r="G1516" t="str">
        <f>'Oversigt anlægsaktiv'!G1516</f>
        <v>Odense Havn, Elektrikervejen 3+7, 5330 Munkebo</v>
      </c>
      <c r="H1516" t="str">
        <f>'Oversigt anlægsaktiv'!H1516</f>
        <v>Ny bygning</v>
      </c>
      <c r="I1516" t="str">
        <f>'Oversigt anlægsaktiv'!I1516</f>
        <v>KUKA</v>
      </c>
      <c r="J1516" t="str">
        <f>'Oversigt anlægsaktiv'!J1516</f>
        <v>KR210 R3100-2 C</v>
      </c>
      <c r="K1516" t="str">
        <f>'Oversigt anlægsaktiv'!K1516</f>
        <v>1091249</v>
      </c>
      <c r="L1516" s="312">
        <f>'Oversigt anlægsaktiv'!L1516</f>
        <v>45245</v>
      </c>
      <c r="M1516" s="56">
        <f>'Oversigt anlægsaktiv'!M1516</f>
        <v>1187487.1499999999</v>
      </c>
      <c r="N1516" s="56">
        <f>'Oversigt anlægsaktiv'!N1516</f>
        <v>777521.35999999987</v>
      </c>
      <c r="O1516" s="322" t="str">
        <f t="shared" si="69"/>
        <v>55432</v>
      </c>
      <c r="P1516" s="322">
        <f t="shared" si="70"/>
        <v>0</v>
      </c>
      <c r="Q1516" s="337" t="str">
        <f t="shared" si="71"/>
        <v>7</v>
      </c>
    </row>
    <row r="1517" spans="1:17" x14ac:dyDescent="0.35">
      <c r="A1517" s="320" t="str">
        <f>'Oversigt anlægsaktiv'!A1517</f>
        <v>55433</v>
      </c>
      <c r="B1517" t="str">
        <f>'Oversigt anlægsaktiv'!B1517</f>
        <v>Robot og robot controller skab</v>
      </c>
      <c r="C1517" t="str">
        <f>'Oversigt anlægsaktiv'!C1517</f>
        <v>-</v>
      </c>
      <c r="D1517" t="str">
        <f>'Oversigt anlægsaktiv'!D1517</f>
        <v>Ole Wennerberg Nielsen</v>
      </c>
      <c r="E1517" t="str">
        <f>'Oversigt anlægsaktiv'!E1517</f>
        <v>7 ÅR</v>
      </c>
      <c r="F1517" t="str">
        <f>'Oversigt anlægsaktiv'!F1517</f>
        <v>41011 SDU Center for Large Structure Production</v>
      </c>
      <c r="G1517" t="str">
        <f>'Oversigt anlægsaktiv'!G1517</f>
        <v>Odense Havn, Elektrikervejen 3+7, 5330 Munkebo</v>
      </c>
      <c r="H1517" t="str">
        <f>'Oversigt anlægsaktiv'!H1517</f>
        <v>Ny bygning</v>
      </c>
      <c r="I1517" t="str">
        <f>'Oversigt anlægsaktiv'!I1517</f>
        <v>KUKA</v>
      </c>
      <c r="J1517" t="str">
        <f>'Oversigt anlægsaktiv'!J1517</f>
        <v>KR210 R3100-2 C</v>
      </c>
      <c r="K1517" t="str">
        <f>'Oversigt anlægsaktiv'!K1517</f>
        <v>1091248</v>
      </c>
      <c r="L1517" s="312">
        <f>'Oversigt anlægsaktiv'!L1517</f>
        <v>45245</v>
      </c>
      <c r="M1517" s="56">
        <f>'Oversigt anlægsaktiv'!M1517</f>
        <v>1187487.1499999999</v>
      </c>
      <c r="N1517" s="56">
        <f>'Oversigt anlægsaktiv'!N1517</f>
        <v>777521.35999999987</v>
      </c>
      <c r="O1517" s="322" t="str">
        <f t="shared" si="69"/>
        <v>55433</v>
      </c>
      <c r="P1517" s="322">
        <f t="shared" si="70"/>
        <v>0</v>
      </c>
      <c r="Q1517" s="337" t="str">
        <f t="shared" si="71"/>
        <v>7</v>
      </c>
    </row>
    <row r="1518" spans="1:17" x14ac:dyDescent="0.35">
      <c r="A1518" s="320" t="str">
        <f>'Oversigt anlægsaktiv'!A1518</f>
        <v>55434</v>
      </c>
      <c r="B1518" t="str">
        <f>'Oversigt anlægsaktiv'!B1518</f>
        <v>Robot og robot controller skab</v>
      </c>
      <c r="C1518" t="str">
        <f>'Oversigt anlægsaktiv'!C1518</f>
        <v>-</v>
      </c>
      <c r="D1518" t="str">
        <f>'Oversigt anlægsaktiv'!D1518</f>
        <v>Ole Wennerberg Nielsen</v>
      </c>
      <c r="E1518" t="str">
        <f>'Oversigt anlægsaktiv'!E1518</f>
        <v>7 ÅR</v>
      </c>
      <c r="F1518" t="str">
        <f>'Oversigt anlægsaktiv'!F1518</f>
        <v>41011 SDU Center for Large Structure Production</v>
      </c>
      <c r="G1518" t="str">
        <f>'Oversigt anlægsaktiv'!G1518</f>
        <v>Odense Havn, Elektrikervejen 3+7, 5330 Munkebo</v>
      </c>
      <c r="H1518" t="str">
        <f>'Oversigt anlægsaktiv'!H1518</f>
        <v>ny bygning</v>
      </c>
      <c r="I1518" t="str">
        <f>'Oversigt anlægsaktiv'!I1518</f>
        <v>KUKA</v>
      </c>
      <c r="J1518" t="str">
        <f>'Oversigt anlægsaktiv'!J1518</f>
        <v>KR210 R3100-2 C</v>
      </c>
      <c r="K1518" t="str">
        <f>'Oversigt anlægsaktiv'!K1518</f>
        <v>1091251</v>
      </c>
      <c r="L1518" s="312">
        <f>'Oversigt anlægsaktiv'!L1518</f>
        <v>45245</v>
      </c>
      <c r="M1518" s="56">
        <f>'Oversigt anlægsaktiv'!M1518</f>
        <v>1191544.4099999999</v>
      </c>
      <c r="N1518" s="56">
        <f>'Oversigt anlægsaktiv'!N1518</f>
        <v>780177.89999999991</v>
      </c>
      <c r="O1518" s="322" t="str">
        <f t="shared" si="69"/>
        <v>55434</v>
      </c>
      <c r="P1518" s="322">
        <f t="shared" si="70"/>
        <v>0</v>
      </c>
      <c r="Q1518" s="337" t="str">
        <f t="shared" si="71"/>
        <v>7</v>
      </c>
    </row>
    <row r="1519" spans="1:17" x14ac:dyDescent="0.35">
      <c r="A1519" s="320" t="str">
        <f>'Oversigt anlægsaktiv'!A1519</f>
        <v>55435</v>
      </c>
      <c r="B1519" t="str">
        <f>'Oversigt anlægsaktiv'!B1519</f>
        <v>Robot og robot controller skab</v>
      </c>
      <c r="C1519" t="str">
        <f>'Oversigt anlægsaktiv'!C1519</f>
        <v>-</v>
      </c>
      <c r="D1519" t="str">
        <f>'Oversigt anlægsaktiv'!D1519</f>
        <v>Ole Wennerberg Nielsen</v>
      </c>
      <c r="E1519" t="str">
        <f>'Oversigt anlægsaktiv'!E1519</f>
        <v>7 ÅR</v>
      </c>
      <c r="F1519" t="str">
        <f>'Oversigt anlægsaktiv'!F1519</f>
        <v>41011 SDU Center for Large Structure Production</v>
      </c>
      <c r="G1519" t="str">
        <f>'Oversigt anlægsaktiv'!G1519</f>
        <v>Odense Havn, Elektrikervejen 3+7, 5330 Munkebo</v>
      </c>
      <c r="H1519" t="str">
        <f>'Oversigt anlægsaktiv'!H1519</f>
        <v>Ny bygning</v>
      </c>
      <c r="I1519" t="str">
        <f>'Oversigt anlægsaktiv'!I1519</f>
        <v>KUKA</v>
      </c>
      <c r="J1519" t="str">
        <f>'Oversigt anlægsaktiv'!J1519</f>
        <v>KR210 R3100-2 C</v>
      </c>
      <c r="K1519" t="str">
        <f>'Oversigt anlægsaktiv'!K1519</f>
        <v>1091250</v>
      </c>
      <c r="L1519" s="312">
        <f>'Oversigt anlægsaktiv'!L1519</f>
        <v>45149</v>
      </c>
      <c r="M1519" s="56">
        <f>'Oversigt anlægsaktiv'!M1519</f>
        <v>1191544.4099999999</v>
      </c>
      <c r="N1519" s="56">
        <f>'Oversigt anlægsaktiv'!N1519</f>
        <v>737622.74</v>
      </c>
      <c r="O1519" s="322" t="str">
        <f t="shared" si="69"/>
        <v>55435</v>
      </c>
      <c r="P1519" s="322">
        <f t="shared" si="70"/>
        <v>0</v>
      </c>
      <c r="Q1519" s="337" t="str">
        <f t="shared" si="71"/>
        <v>7</v>
      </c>
    </row>
    <row r="1520" spans="1:17" x14ac:dyDescent="0.35">
      <c r="A1520" s="320" t="str">
        <f>'Oversigt anlægsaktiv'!A1520</f>
        <v>55436</v>
      </c>
      <c r="B1520" t="str">
        <f>'Oversigt anlægsaktiv'!B1520</f>
        <v>Robot og robot controller skab</v>
      </c>
      <c r="C1520" t="str">
        <f>'Oversigt anlægsaktiv'!C1520</f>
        <v>-</v>
      </c>
      <c r="D1520" t="str">
        <f>'Oversigt anlægsaktiv'!D1520</f>
        <v>Ole Wennerberg Nielsen</v>
      </c>
      <c r="E1520" t="str">
        <f>'Oversigt anlægsaktiv'!E1520</f>
        <v>7 ÅR</v>
      </c>
      <c r="F1520" t="str">
        <f>'Oversigt anlægsaktiv'!F1520</f>
        <v>41011 SDU Center for Large Structure Production</v>
      </c>
      <c r="G1520" t="str">
        <f>'Oversigt anlægsaktiv'!G1520</f>
        <v>Odense Havn, Elektrikervejen 3+7, 5330 Munkebo</v>
      </c>
      <c r="H1520" t="str">
        <f>'Oversigt anlægsaktiv'!H1520</f>
        <v>Workshop</v>
      </c>
      <c r="I1520" t="str">
        <f>'Oversigt anlægsaktiv'!I1520</f>
        <v>KUKA</v>
      </c>
      <c r="J1520" t="str">
        <f>'Oversigt anlægsaktiv'!J1520</f>
        <v>KR210 R3100-2</v>
      </c>
      <c r="K1520" t="str">
        <f>'Oversigt anlægsaktiv'!K1520</f>
        <v>1091247</v>
      </c>
      <c r="L1520" s="312">
        <f>'Oversigt anlægsaktiv'!L1520</f>
        <v>45245</v>
      </c>
      <c r="M1520" s="56">
        <f>'Oversigt anlægsaktiv'!M1520</f>
        <v>931551.55</v>
      </c>
      <c r="N1520" s="56">
        <f>'Oversigt anlægsaktiv'!N1520</f>
        <v>609944.48</v>
      </c>
      <c r="O1520" s="322" t="str">
        <f t="shared" si="69"/>
        <v>55436</v>
      </c>
      <c r="P1520" s="322">
        <f t="shared" si="70"/>
        <v>0</v>
      </c>
      <c r="Q1520" s="337" t="str">
        <f t="shared" si="71"/>
        <v>7</v>
      </c>
    </row>
    <row r="1521" spans="1:17" x14ac:dyDescent="0.35">
      <c r="A1521" s="320" t="str">
        <f>'Oversigt anlægsaktiv'!A1521</f>
        <v>55437</v>
      </c>
      <c r="B1521" t="str">
        <f>'Oversigt anlægsaktiv'!B1521</f>
        <v>Robot og robot controller skab</v>
      </c>
      <c r="C1521" t="str">
        <f>'Oversigt anlægsaktiv'!C1521</f>
        <v>-</v>
      </c>
      <c r="D1521" t="str">
        <f>'Oversigt anlægsaktiv'!D1521</f>
        <v>Ole Wennerberg Nielsen</v>
      </c>
      <c r="E1521" t="str">
        <f>'Oversigt anlægsaktiv'!E1521</f>
        <v>7 ÅR</v>
      </c>
      <c r="F1521" t="str">
        <f>'Oversigt anlægsaktiv'!F1521</f>
        <v>41011 SDU Center for Large Structure Production</v>
      </c>
      <c r="G1521" t="str">
        <f>'Oversigt anlægsaktiv'!G1521</f>
        <v>Odense Havn, Elektrikervejen 3+7, 5330 Munkebo</v>
      </c>
      <c r="H1521" t="str">
        <f>'Oversigt anlægsaktiv'!H1521</f>
        <v>Workshop</v>
      </c>
      <c r="I1521" t="str">
        <f>'Oversigt anlægsaktiv'!I1521</f>
        <v>KUKA</v>
      </c>
      <c r="J1521" t="str">
        <f>'Oversigt anlægsaktiv'!J1521</f>
        <v>KR 10 R1100-2</v>
      </c>
      <c r="K1521" t="str">
        <f>'Oversigt anlægsaktiv'!K1521</f>
        <v>4559010</v>
      </c>
      <c r="L1521" s="312">
        <f>'Oversigt anlægsaktiv'!L1521</f>
        <v>45245</v>
      </c>
      <c r="M1521" s="56">
        <f>'Oversigt anlægsaktiv'!M1521</f>
        <v>589466.30000000005</v>
      </c>
      <c r="N1521" s="56">
        <f>'Oversigt anlægsaktiv'!N1521</f>
        <v>385960.07000000012</v>
      </c>
      <c r="O1521" s="322" t="str">
        <f t="shared" si="69"/>
        <v>55437</v>
      </c>
      <c r="P1521" s="322">
        <f t="shared" si="70"/>
        <v>0</v>
      </c>
      <c r="Q1521" s="337" t="str">
        <f t="shared" si="71"/>
        <v>7</v>
      </c>
    </row>
    <row r="1522" spans="1:17" x14ac:dyDescent="0.35">
      <c r="A1522" s="320" t="str">
        <f>'Oversigt anlægsaktiv'!A1522</f>
        <v>55438</v>
      </c>
      <c r="B1522" t="str">
        <f>'Oversigt anlægsaktiv'!B1522</f>
        <v>Robot og robot controller skab</v>
      </c>
      <c r="C1522" t="str">
        <f>'Oversigt anlægsaktiv'!C1522</f>
        <v>-</v>
      </c>
      <c r="D1522" t="str">
        <f>'Oversigt anlægsaktiv'!D1522</f>
        <v>Ole Wennerberg Nielsen</v>
      </c>
      <c r="E1522" t="str">
        <f>'Oversigt anlægsaktiv'!E1522</f>
        <v>7 ÅR</v>
      </c>
      <c r="F1522" t="str">
        <f>'Oversigt anlægsaktiv'!F1522</f>
        <v>41011 SDU Center for Large Structure Production</v>
      </c>
      <c r="G1522" t="str">
        <f>'Oversigt anlægsaktiv'!G1522</f>
        <v>Odense Havn, Elektrikervejen 3+7, 5330 Munkebo</v>
      </c>
      <c r="H1522" t="str">
        <f>'Oversigt anlægsaktiv'!H1522</f>
        <v>Hangar</v>
      </c>
      <c r="I1522" t="str">
        <f>'Oversigt anlægsaktiv'!I1522</f>
        <v>KUKA</v>
      </c>
      <c r="J1522" t="str">
        <f>'Oversigt anlægsaktiv'!J1522</f>
        <v>KR 10 R1100-2</v>
      </c>
      <c r="K1522" t="str">
        <f>'Oversigt anlægsaktiv'!K1522</f>
        <v>4559008</v>
      </c>
      <c r="L1522" s="312">
        <f>'Oversigt anlægsaktiv'!L1522</f>
        <v>45245</v>
      </c>
      <c r="M1522" s="56">
        <f>'Oversigt anlægsaktiv'!M1522</f>
        <v>589466.30000000005</v>
      </c>
      <c r="N1522" s="56">
        <f>'Oversigt anlægsaktiv'!N1522</f>
        <v>385960.07000000012</v>
      </c>
      <c r="O1522" s="322" t="str">
        <f t="shared" si="69"/>
        <v>55438</v>
      </c>
      <c r="P1522" s="322">
        <f t="shared" si="70"/>
        <v>0</v>
      </c>
      <c r="Q1522" s="337" t="str">
        <f t="shared" si="71"/>
        <v>7</v>
      </c>
    </row>
    <row r="1523" spans="1:17" x14ac:dyDescent="0.35">
      <c r="A1523" s="320" t="str">
        <f>'Oversigt anlægsaktiv'!A1523</f>
        <v>55439</v>
      </c>
      <c r="B1523" t="str">
        <f>'Oversigt anlægsaktiv'!B1523</f>
        <v>Robot og robot controller skab</v>
      </c>
      <c r="C1523" t="str">
        <f>'Oversigt anlægsaktiv'!C1523</f>
        <v>-</v>
      </c>
      <c r="D1523" t="str">
        <f>'Oversigt anlægsaktiv'!D1523</f>
        <v>Ole Wennerberg Nielsen</v>
      </c>
      <c r="E1523" t="str">
        <f>'Oversigt anlægsaktiv'!E1523</f>
        <v>7 ÅR</v>
      </c>
      <c r="F1523" t="str">
        <f>'Oversigt anlægsaktiv'!F1523</f>
        <v>41011 SDU Center for Large Structure Production</v>
      </c>
      <c r="G1523" t="str">
        <f>'Oversigt anlægsaktiv'!G1523</f>
        <v>Odense Havn, Elektrikervejen 3+7, 5330 Munkebo</v>
      </c>
      <c r="H1523" t="str">
        <f>'Oversigt anlægsaktiv'!H1523</f>
        <v>Workshop</v>
      </c>
      <c r="I1523" t="str">
        <f>'Oversigt anlægsaktiv'!I1523</f>
        <v>KUKA</v>
      </c>
      <c r="J1523" t="str">
        <f>'Oversigt anlægsaktiv'!J1523</f>
        <v>KR 10 R1100-2</v>
      </c>
      <c r="K1523" t="str">
        <f>'Oversigt anlægsaktiv'!K1523</f>
        <v>4559007</v>
      </c>
      <c r="L1523" s="312">
        <f>'Oversigt anlægsaktiv'!L1523</f>
        <v>45245</v>
      </c>
      <c r="M1523" s="56">
        <f>'Oversigt anlægsaktiv'!M1523</f>
        <v>589466.30000000005</v>
      </c>
      <c r="N1523" s="56">
        <f>'Oversigt anlægsaktiv'!N1523</f>
        <v>385960.07000000012</v>
      </c>
      <c r="O1523" s="322" t="str">
        <f t="shared" si="69"/>
        <v>55439</v>
      </c>
      <c r="P1523" s="322">
        <f t="shared" si="70"/>
        <v>0</v>
      </c>
      <c r="Q1523" s="337" t="str">
        <f t="shared" si="71"/>
        <v>7</v>
      </c>
    </row>
    <row r="1524" spans="1:17" x14ac:dyDescent="0.35">
      <c r="A1524" s="320" t="str">
        <f>'Oversigt anlægsaktiv'!A1524</f>
        <v>55440</v>
      </c>
      <c r="B1524" t="str">
        <f>'Oversigt anlægsaktiv'!B1524</f>
        <v>Robot og robot controller skab</v>
      </c>
      <c r="C1524" t="str">
        <f>'Oversigt anlægsaktiv'!C1524</f>
        <v>-</v>
      </c>
      <c r="D1524" t="str">
        <f>'Oversigt anlægsaktiv'!D1524</f>
        <v>Ole Wennerberg Nielsen</v>
      </c>
      <c r="E1524" t="str">
        <f>'Oversigt anlægsaktiv'!E1524</f>
        <v>7 ÅR</v>
      </c>
      <c r="F1524" t="str">
        <f>'Oversigt anlægsaktiv'!F1524</f>
        <v>41011 SDU Center for Large Structure Production</v>
      </c>
      <c r="G1524" t="str">
        <f>'Oversigt anlægsaktiv'!G1524</f>
        <v>Odense Havn, Elektrikervejen 3+7, 5330 Munkebo</v>
      </c>
      <c r="H1524" t="str">
        <f>'Oversigt anlægsaktiv'!H1524</f>
        <v>Workshop</v>
      </c>
      <c r="I1524" t="str">
        <f>'Oversigt anlægsaktiv'!I1524</f>
        <v>KUKA</v>
      </c>
      <c r="J1524" t="str">
        <f>'Oversigt anlægsaktiv'!J1524</f>
        <v>KR 10 R1100-2</v>
      </c>
      <c r="K1524" t="str">
        <f>'Oversigt anlægsaktiv'!K1524</f>
        <v>4559009</v>
      </c>
      <c r="L1524" s="312">
        <f>'Oversigt anlægsaktiv'!L1524</f>
        <v>45245</v>
      </c>
      <c r="M1524" s="56">
        <f>'Oversigt anlægsaktiv'!M1524</f>
        <v>589466.30000000005</v>
      </c>
      <c r="N1524" s="56">
        <f>'Oversigt anlægsaktiv'!N1524</f>
        <v>385960.07000000012</v>
      </c>
      <c r="O1524" s="322" t="str">
        <f t="shared" si="69"/>
        <v>55440</v>
      </c>
      <c r="P1524" s="322">
        <f t="shared" si="70"/>
        <v>0</v>
      </c>
      <c r="Q1524" s="337" t="str">
        <f t="shared" si="71"/>
        <v>7</v>
      </c>
    </row>
    <row r="1525" spans="1:17" x14ac:dyDescent="0.35">
      <c r="A1525" s="320" t="str">
        <f>'Oversigt anlægsaktiv'!A1525</f>
        <v>55441</v>
      </c>
      <c r="B1525" t="str">
        <f>'Oversigt anlægsaktiv'!B1525</f>
        <v>Robot og robot controller skab</v>
      </c>
      <c r="C1525" t="str">
        <f>'Oversigt anlægsaktiv'!C1525</f>
        <v>-</v>
      </c>
      <c r="D1525" t="str">
        <f>'Oversigt anlægsaktiv'!D1525</f>
        <v>Ole Wennerberg Nielsen</v>
      </c>
      <c r="E1525" t="str">
        <f>'Oversigt anlægsaktiv'!E1525</f>
        <v>7 ÅR</v>
      </c>
      <c r="F1525" t="str">
        <f>'Oversigt anlægsaktiv'!F1525</f>
        <v>41011 SDU Center for Large Structure Production</v>
      </c>
      <c r="G1525" t="str">
        <f>'Oversigt anlægsaktiv'!G1525</f>
        <v>Odense Havn, Elektrikervejen 3+7, 5330 Munkebo</v>
      </c>
      <c r="H1525" t="str">
        <f>'Oversigt anlægsaktiv'!H1525</f>
        <v>Workshop</v>
      </c>
      <c r="I1525" t="str">
        <f>'Oversigt anlægsaktiv'!I1525</f>
        <v>KUKA</v>
      </c>
      <c r="J1525" t="str">
        <f>'Oversigt anlægsaktiv'!J1525</f>
        <v>KR 10 R1100-2</v>
      </c>
      <c r="K1525" t="str">
        <f>'Oversigt anlægsaktiv'!K1525</f>
        <v>4559011</v>
      </c>
      <c r="L1525" s="312">
        <f>'Oversigt anlægsaktiv'!L1525</f>
        <v>45245</v>
      </c>
      <c r="M1525" s="56">
        <f>'Oversigt anlægsaktiv'!M1525</f>
        <v>538832.57999999996</v>
      </c>
      <c r="N1525" s="56">
        <f>'Oversigt anlægsaktiv'!N1525</f>
        <v>352807.06999999989</v>
      </c>
      <c r="O1525" s="322" t="str">
        <f t="shared" si="69"/>
        <v>55441</v>
      </c>
      <c r="P1525" s="322">
        <f t="shared" si="70"/>
        <v>0</v>
      </c>
      <c r="Q1525" s="337" t="str">
        <f t="shared" si="71"/>
        <v>7</v>
      </c>
    </row>
    <row r="1526" spans="1:17" x14ac:dyDescent="0.35">
      <c r="A1526" s="320" t="str">
        <f>'Oversigt anlægsaktiv'!A1526</f>
        <v>55442</v>
      </c>
      <c r="B1526" t="str">
        <f>'Oversigt anlægsaktiv'!B1526</f>
        <v>Mobil robot</v>
      </c>
      <c r="C1526" t="str">
        <f>'Oversigt anlægsaktiv'!C1526</f>
        <v>-</v>
      </c>
      <c r="D1526" t="str">
        <f>'Oversigt anlægsaktiv'!D1526</f>
        <v>Ole Wennerberg Nielsen</v>
      </c>
      <c r="E1526" t="str">
        <f>'Oversigt anlægsaktiv'!E1526</f>
        <v>7 ÅR</v>
      </c>
      <c r="F1526" t="str">
        <f>'Oversigt anlægsaktiv'!F1526</f>
        <v>41011 SDU Center for Large Structure Production</v>
      </c>
      <c r="G1526" t="str">
        <f>'Oversigt anlægsaktiv'!G1526</f>
        <v>Odense Havn, Elektrikervejen 3+7, 5330 Munkebo</v>
      </c>
      <c r="H1526" t="str">
        <f>'Oversigt anlægsaktiv'!H1526</f>
        <v>Workshop</v>
      </c>
      <c r="I1526" t="str">
        <f>'Oversigt anlægsaktiv'!I1526</f>
        <v>KUKA</v>
      </c>
      <c r="J1526" t="str">
        <f>'Oversigt anlægsaktiv'!J1526</f>
        <v>KMP 1500-3 Omnimove</v>
      </c>
      <c r="K1526" t="str">
        <f>'Oversigt anlægsaktiv'!K1526</f>
        <v>1041460</v>
      </c>
      <c r="L1526" s="312">
        <f>'Oversigt anlægsaktiv'!L1526</f>
        <v>45245</v>
      </c>
      <c r="M1526" s="56">
        <f>'Oversigt anlægsaktiv'!M1526</f>
        <v>1374374.72</v>
      </c>
      <c r="N1526" s="56">
        <f>'Oversigt anlægsaktiv'!N1526</f>
        <v>899888.24</v>
      </c>
      <c r="O1526" s="322" t="str">
        <f t="shared" si="69"/>
        <v>55442</v>
      </c>
      <c r="P1526" s="322">
        <f t="shared" si="70"/>
        <v>0</v>
      </c>
      <c r="Q1526" s="337" t="str">
        <f t="shared" si="71"/>
        <v>7</v>
      </c>
    </row>
    <row r="1527" spans="1:17" x14ac:dyDescent="0.35">
      <c r="A1527" s="320" t="str">
        <f>'Oversigt anlægsaktiv'!A1527</f>
        <v>55443</v>
      </c>
      <c r="B1527" t="str">
        <f>'Oversigt anlægsaktiv'!B1527</f>
        <v>Mobil robot</v>
      </c>
      <c r="C1527" t="str">
        <f>'Oversigt anlægsaktiv'!C1527</f>
        <v>-</v>
      </c>
      <c r="D1527" t="str">
        <f>'Oversigt anlægsaktiv'!D1527</f>
        <v>Ole Wennerberg Nielsen</v>
      </c>
      <c r="E1527" t="str">
        <f>'Oversigt anlægsaktiv'!E1527</f>
        <v>7 ÅR</v>
      </c>
      <c r="F1527" t="str">
        <f>'Oversigt anlægsaktiv'!F1527</f>
        <v>41011 SDU Center for Large Structure Production</v>
      </c>
      <c r="G1527" t="str">
        <f>'Oversigt anlægsaktiv'!G1527</f>
        <v>Odense Havn, Elektrikervejen 3+7, 5330 Munkebo</v>
      </c>
      <c r="H1527" t="str">
        <f>'Oversigt anlægsaktiv'!H1527</f>
        <v>Workshop</v>
      </c>
      <c r="I1527" t="str">
        <f>'Oversigt anlægsaktiv'!I1527</f>
        <v>KUKA</v>
      </c>
      <c r="J1527" t="str">
        <f>'Oversigt anlægsaktiv'!J1527</f>
        <v>KMP 1500-3 Omnimove</v>
      </c>
      <c r="K1527" t="str">
        <f>'Oversigt anlægsaktiv'!K1527</f>
        <v>1041459</v>
      </c>
      <c r="L1527" s="312">
        <f>'Oversigt anlægsaktiv'!L1527</f>
        <v>45245</v>
      </c>
      <c r="M1527" s="56">
        <f>'Oversigt anlægsaktiv'!M1527</f>
        <v>1374374.69</v>
      </c>
      <c r="N1527" s="56">
        <f>'Oversigt anlægsaktiv'!N1527</f>
        <v>899888.21</v>
      </c>
      <c r="O1527" s="322" t="str">
        <f t="shared" si="69"/>
        <v>55443</v>
      </c>
      <c r="P1527" s="322">
        <f t="shared" si="70"/>
        <v>0</v>
      </c>
      <c r="Q1527" s="337" t="str">
        <f t="shared" si="71"/>
        <v>7</v>
      </c>
    </row>
    <row r="1528" spans="1:17" x14ac:dyDescent="0.35">
      <c r="A1528" s="320" t="str">
        <f>'Oversigt anlægsaktiv'!A1528</f>
        <v>55444</v>
      </c>
      <c r="B1528" t="str">
        <f>'Oversigt anlægsaktiv'!B1528</f>
        <v>Robot Simulerings Controllere</v>
      </c>
      <c r="C1528" t="str">
        <f>'Oversigt anlægsaktiv'!C1528</f>
        <v>-</v>
      </c>
      <c r="D1528" t="str">
        <f>'Oversigt anlægsaktiv'!D1528</f>
        <v>Ole Wennerberg Nielsen</v>
      </c>
      <c r="E1528" t="str">
        <f>'Oversigt anlægsaktiv'!E1528</f>
        <v>7 ÅR</v>
      </c>
      <c r="F1528" t="str">
        <f>'Oversigt anlægsaktiv'!F1528</f>
        <v>41011 SDU Center for Large Structure Production</v>
      </c>
      <c r="G1528" t="str">
        <f>'Oversigt anlægsaktiv'!G1528</f>
        <v>Campusvej 55, 5230 Odense M</v>
      </c>
      <c r="H1528" t="str">
        <f>'Oversigt anlægsaktiv'!H1528</f>
        <v>Ø26-600-3</v>
      </c>
      <c r="I1528" t="str">
        <f>'Oversigt anlægsaktiv'!I1528</f>
        <v>KUKA</v>
      </c>
      <c r="J1528" t="str">
        <f>'Oversigt anlægsaktiv'!J1528</f>
        <v>KR C5 micro OPSperf KSS 8.7</v>
      </c>
      <c r="K1528" t="str">
        <f>'Oversigt anlægsaktiv'!K1528</f>
        <v>3152426, 3140479, 3152415, 3140502</v>
      </c>
      <c r="L1528" s="312">
        <f>'Oversigt anlægsaktiv'!L1528</f>
        <v>45245</v>
      </c>
      <c r="M1528" s="56">
        <f>'Oversigt anlægsaktiv'!M1528</f>
        <v>149999.32</v>
      </c>
      <c r="N1528" s="56">
        <f>'Oversigt anlægsaktiv'!N1528</f>
        <v>98213.84</v>
      </c>
      <c r="O1528" s="322" t="str">
        <f t="shared" si="69"/>
        <v>55444</v>
      </c>
      <c r="P1528" s="322">
        <f t="shared" si="70"/>
        <v>0</v>
      </c>
      <c r="Q1528" s="337" t="str">
        <f t="shared" si="71"/>
        <v>7</v>
      </c>
    </row>
    <row r="1529" spans="1:17" x14ac:dyDescent="0.35">
      <c r="A1529" s="320" t="str">
        <f>'Oversigt anlægsaktiv'!A1529</f>
        <v>55445</v>
      </c>
      <c r="B1529" t="str">
        <f>'Oversigt anlægsaktiv'!B1529</f>
        <v>Motor Controller, Motor og Kabler</v>
      </c>
      <c r="C1529" t="str">
        <f>'Oversigt anlægsaktiv'!C1529</f>
        <v>-</v>
      </c>
      <c r="D1529" t="str">
        <f>'Oversigt anlægsaktiv'!D1529</f>
        <v>Ole Wennerberg Nielsen</v>
      </c>
      <c r="E1529" t="str">
        <f>'Oversigt anlægsaktiv'!E1529</f>
        <v>7 ÅR</v>
      </c>
      <c r="F1529" t="str">
        <f>'Oversigt anlægsaktiv'!F1529</f>
        <v>41011 SDU Center for Large Structure Production</v>
      </c>
      <c r="G1529" t="str">
        <f>'Oversigt anlægsaktiv'!G1529</f>
        <v>Odense Havn, Elektrikervejen 3+7, 5330 Munkebo</v>
      </c>
      <c r="H1529" t="str">
        <f>'Oversigt anlægsaktiv'!H1529</f>
        <v>Ny bygning</v>
      </c>
      <c r="I1529" t="str">
        <f>'Oversigt anlægsaktiv'!I1529</f>
        <v>KUKA</v>
      </c>
      <c r="J1529" t="str">
        <f>'Oversigt anlægsaktiv'!J1529</f>
        <v>KR C5 controller CK</v>
      </c>
      <c r="K1529" t="str">
        <f>'Oversigt anlægsaktiv'!K1529</f>
        <v>3204516</v>
      </c>
      <c r="L1529" s="312">
        <f>'Oversigt anlægsaktiv'!L1529</f>
        <v>45245</v>
      </c>
      <c r="M1529" s="56">
        <f>'Oversigt anlægsaktiv'!M1529</f>
        <v>385753.02</v>
      </c>
      <c r="N1529" s="56">
        <f>'Oversigt anlægsaktiv'!N1529</f>
        <v>252576.39</v>
      </c>
      <c r="O1529" s="322" t="str">
        <f t="shared" si="69"/>
        <v>55445</v>
      </c>
      <c r="P1529" s="322">
        <f t="shared" si="70"/>
        <v>0</v>
      </c>
      <c r="Q1529" s="337" t="str">
        <f t="shared" si="71"/>
        <v>7</v>
      </c>
    </row>
    <row r="1530" spans="1:17" x14ac:dyDescent="0.35">
      <c r="A1530" s="320" t="str">
        <f>'Oversigt anlægsaktiv'!A1530</f>
        <v>55446</v>
      </c>
      <c r="B1530" t="str">
        <f>'Oversigt anlægsaktiv'!B1530</f>
        <v>Mobil robot 12 ton</v>
      </c>
      <c r="C1530" t="str">
        <f>'Oversigt anlægsaktiv'!C1530</f>
        <v>4410004</v>
      </c>
      <c r="D1530" t="str">
        <f>'Oversigt anlægsaktiv'!D1530</f>
        <v>Ole Wennerberg Nielsen</v>
      </c>
      <c r="E1530" t="str">
        <f>'Oversigt anlægsaktiv'!E1530</f>
        <v>7 ÅR</v>
      </c>
      <c r="F1530" t="str">
        <f>'Oversigt anlægsaktiv'!F1530</f>
        <v>41011 SDU Center for Large Structure Production</v>
      </c>
      <c r="G1530" t="str">
        <f>'Oversigt anlægsaktiv'!G1530</f>
        <v>Odense Havn, Elektrikervejen 3+7, 5330 Munkebo</v>
      </c>
      <c r="H1530" t="str">
        <f>'Oversigt anlægsaktiv'!H1530</f>
        <v>Workshop</v>
      </c>
      <c r="I1530" t="str">
        <f>'Oversigt anlægsaktiv'!I1530</f>
        <v>KUKA</v>
      </c>
      <c r="J1530" t="str">
        <f>'Oversigt anlægsaktiv'!J1530</f>
        <v>KoM-UTV-3-E575-12000</v>
      </c>
      <c r="K1530" t="str">
        <f>'Oversigt anlægsaktiv'!K1530</f>
        <v>161457</v>
      </c>
      <c r="L1530" s="312">
        <f>'Oversigt anlægsaktiv'!L1530</f>
        <v>45245</v>
      </c>
      <c r="M1530" s="56">
        <f>'Oversigt anlægsaktiv'!M1530</f>
        <v>3922818.17</v>
      </c>
      <c r="N1530" s="56">
        <f>'Oversigt anlægsaktiv'!N1530</f>
        <v>2568511.9</v>
      </c>
      <c r="O1530" s="322" t="str">
        <f t="shared" si="69"/>
        <v>55446</v>
      </c>
      <c r="P1530" s="322">
        <f t="shared" si="70"/>
        <v>1</v>
      </c>
      <c r="Q1530" s="337" t="str">
        <f t="shared" si="71"/>
        <v>7</v>
      </c>
    </row>
    <row r="1531" spans="1:17" x14ac:dyDescent="0.35">
      <c r="A1531" s="320" t="str">
        <f>'Oversigt anlægsaktiv'!A1531</f>
        <v>55447</v>
      </c>
      <c r="B1531" t="str">
        <f>'Oversigt anlægsaktiv'!B1531</f>
        <v>Crawler svejserobot</v>
      </c>
      <c r="C1531" t="str">
        <f>'Oversigt anlægsaktiv'!C1531</f>
        <v>4410004</v>
      </c>
      <c r="D1531" t="str">
        <f>'Oversigt anlægsaktiv'!D1531</f>
        <v>Ole Wennerberg Nielsen</v>
      </c>
      <c r="E1531" t="str">
        <f>'Oversigt anlægsaktiv'!E1531</f>
        <v>7 ÅR</v>
      </c>
      <c r="F1531" t="str">
        <f>'Oversigt anlægsaktiv'!F1531</f>
        <v>41011 SDU Center for Large Structure Production</v>
      </c>
      <c r="G1531" t="str">
        <f>'Oversigt anlægsaktiv'!G1531</f>
        <v>Odense Havn, Elektrikervejen 3+7, 5330 Munkebo</v>
      </c>
      <c r="H1531" t="str">
        <f>'Oversigt anlægsaktiv'!H1531</f>
        <v>Workshop</v>
      </c>
      <c r="I1531" t="str">
        <f>'Oversigt anlægsaktiv'!I1531</f>
        <v>Inrotech</v>
      </c>
      <c r="J1531" t="str">
        <f>'Oversigt anlægsaktiv'!J1531</f>
        <v>Crawler</v>
      </c>
      <c r="K1531" t="str">
        <f>'Oversigt anlægsaktiv'!K1531</f>
        <v>21567-1-2</v>
      </c>
      <c r="L1531" s="312">
        <f>'Oversigt anlægsaktiv'!L1531</f>
        <v>45245</v>
      </c>
      <c r="M1531" s="56">
        <f>'Oversigt anlægsaktiv'!M1531</f>
        <v>2500000</v>
      </c>
      <c r="N1531" s="56">
        <f>'Oversigt anlægsaktiv'!N1531</f>
        <v>1636904.8</v>
      </c>
      <c r="O1531" s="322" t="str">
        <f t="shared" si="69"/>
        <v>55447</v>
      </c>
      <c r="P1531" s="322">
        <f t="shared" si="70"/>
        <v>1</v>
      </c>
      <c r="Q1531" s="337" t="str">
        <f t="shared" si="71"/>
        <v>7</v>
      </c>
    </row>
    <row r="1532" spans="1:17" x14ac:dyDescent="0.35">
      <c r="A1532" s="320" t="str">
        <f>'Oversigt anlægsaktiv'!A1532</f>
        <v>55448</v>
      </c>
      <c r="B1532" t="str">
        <f>'Oversigt anlægsaktiv'!B1532</f>
        <v>Gantry styring og el</v>
      </c>
      <c r="C1532" t="str">
        <f>'Oversigt anlægsaktiv'!C1532</f>
        <v>4410004</v>
      </c>
      <c r="D1532" t="str">
        <f>'Oversigt anlægsaktiv'!D1532</f>
        <v>Ole Wennerberg Nielsen</v>
      </c>
      <c r="E1532" t="str">
        <f>'Oversigt anlægsaktiv'!E1532</f>
        <v>7 ÅR</v>
      </c>
      <c r="F1532" t="str">
        <f>'Oversigt anlægsaktiv'!F1532</f>
        <v>41011 SDU Center for Large Structure Production</v>
      </c>
      <c r="G1532" t="str">
        <f>'Oversigt anlægsaktiv'!G1532</f>
        <v>Odense Havn, Elektrikervejen 3+7, 5330 Munkebo</v>
      </c>
      <c r="H1532" t="str">
        <f>'Oversigt anlægsaktiv'!H1532</f>
        <v>Ny bygning</v>
      </c>
      <c r="I1532" t="str">
        <f>'Oversigt anlægsaktiv'!I1532</f>
        <v>Inrotech</v>
      </c>
      <c r="J1532" t="str">
        <f>'Oversigt anlægsaktiv'!J1532</f>
        <v>NA</v>
      </c>
      <c r="K1532" t="str">
        <f>'Oversigt anlægsaktiv'!K1532</f>
        <v>NA</v>
      </c>
      <c r="L1532" s="312">
        <f>'Oversigt anlægsaktiv'!L1532</f>
        <v>45245</v>
      </c>
      <c r="M1532" s="56">
        <f>'Oversigt anlægsaktiv'!M1532</f>
        <v>12150340</v>
      </c>
      <c r="N1532" s="56">
        <f>'Oversigt anlægsaktiv'!N1532</f>
        <v>7955579.7999999998</v>
      </c>
      <c r="O1532" s="322" t="str">
        <f t="shared" si="69"/>
        <v>55448</v>
      </c>
      <c r="P1532" s="322">
        <f t="shared" si="70"/>
        <v>1</v>
      </c>
      <c r="Q1532" s="337" t="str">
        <f t="shared" si="71"/>
        <v>7</v>
      </c>
    </row>
    <row r="1533" spans="1:17" x14ac:dyDescent="0.35">
      <c r="A1533" s="320" t="str">
        <f>'Oversigt anlægsaktiv'!A1533</f>
        <v>55449</v>
      </c>
      <c r="B1533" t="str">
        <f>'Oversigt anlægsaktiv'!B1533</f>
        <v>Stor robot gribber</v>
      </c>
      <c r="C1533" t="str">
        <f>'Oversigt anlægsaktiv'!C1533</f>
        <v>-</v>
      </c>
      <c r="D1533" t="str">
        <f>'Oversigt anlægsaktiv'!D1533</f>
        <v>Ole Wennerberg Nielsen</v>
      </c>
      <c r="E1533" t="str">
        <f>'Oversigt anlægsaktiv'!E1533</f>
        <v>7 ÅR</v>
      </c>
      <c r="F1533" t="str">
        <f>'Oversigt anlægsaktiv'!F1533</f>
        <v>41011 SDU Center for Large Structure Production</v>
      </c>
      <c r="G1533" t="str">
        <f>'Oversigt anlægsaktiv'!G1533</f>
        <v>Odense Havn, Elektrikervejen 3+7, 5330 Munkebo</v>
      </c>
      <c r="H1533" t="str">
        <f>'Oversigt anlægsaktiv'!H1533</f>
        <v>Workshop</v>
      </c>
      <c r="I1533" t="str">
        <f>'Oversigt anlægsaktiv'!I1533</f>
        <v>Schunk</v>
      </c>
      <c r="J1533" t="str">
        <f>'Oversigt anlægsaktiv'!J1533</f>
        <v>ELG 75-400-2-ASY-AK0-ADB-FBA-Siemens-1</v>
      </c>
      <c r="K1533" t="str">
        <f>'Oversigt anlægsaktiv'!K1533</f>
        <v>Tilføjes senere</v>
      </c>
      <c r="L1533" s="312">
        <f>'Oversigt anlægsaktiv'!L1533</f>
        <v>45245</v>
      </c>
      <c r="M1533" s="56">
        <f>'Oversigt anlægsaktiv'!M1533</f>
        <v>118998.75</v>
      </c>
      <c r="N1533" s="56">
        <f>'Oversigt anlægsaktiv'!N1533</f>
        <v>77915.86</v>
      </c>
      <c r="O1533" s="322" t="str">
        <f t="shared" si="69"/>
        <v>55449</v>
      </c>
      <c r="P1533" s="322">
        <f t="shared" si="70"/>
        <v>0</v>
      </c>
      <c r="Q1533" s="337" t="str">
        <f t="shared" si="71"/>
        <v>7</v>
      </c>
    </row>
    <row r="1534" spans="1:17" x14ac:dyDescent="0.35">
      <c r="A1534" s="320" t="str">
        <f>'Oversigt anlægsaktiv'!A1534</f>
        <v>55450</v>
      </c>
      <c r="B1534" t="str">
        <f>'Oversigt anlægsaktiv'!B1534</f>
        <v>Stor robot gribber</v>
      </c>
      <c r="C1534" t="str">
        <f>'Oversigt anlægsaktiv'!C1534</f>
        <v>-</v>
      </c>
      <c r="D1534" t="str">
        <f>'Oversigt anlægsaktiv'!D1534</f>
        <v>Ole Wennerberg Nielsen</v>
      </c>
      <c r="E1534" t="str">
        <f>'Oversigt anlægsaktiv'!E1534</f>
        <v>7 ÅR</v>
      </c>
      <c r="F1534" t="str">
        <f>'Oversigt anlægsaktiv'!F1534</f>
        <v>41011 SDU Center for Large Structure Production</v>
      </c>
      <c r="G1534" t="str">
        <f>'Oversigt anlægsaktiv'!G1534</f>
        <v>Odense Havn, Elektrikervejen 3+7, 5330 Munkebo</v>
      </c>
      <c r="H1534" t="str">
        <f>'Oversigt anlægsaktiv'!H1534</f>
        <v>Workshop</v>
      </c>
      <c r="I1534" t="str">
        <f>'Oversigt anlægsaktiv'!I1534</f>
        <v>Schunk</v>
      </c>
      <c r="J1534" t="str">
        <f>'Oversigt anlægsaktiv'!J1534</f>
        <v>ELG 120-400-2-ASY-AK0-ADB-FBA-Siemens-1</v>
      </c>
      <c r="K1534" t="str">
        <f>'Oversigt anlægsaktiv'!K1534</f>
        <v>Tilføjes senere</v>
      </c>
      <c r="L1534" s="312">
        <f>'Oversigt anlægsaktiv'!L1534</f>
        <v>45245</v>
      </c>
      <c r="M1534" s="56">
        <f>'Oversigt anlægsaktiv'!M1534</f>
        <v>135131.25</v>
      </c>
      <c r="N1534" s="56">
        <f>'Oversigt anlægsaktiv'!N1534</f>
        <v>88478.790000000008</v>
      </c>
      <c r="O1534" s="322" t="str">
        <f t="shared" si="69"/>
        <v>55450</v>
      </c>
      <c r="P1534" s="322">
        <f t="shared" si="70"/>
        <v>0</v>
      </c>
      <c r="Q1534" s="337" t="str">
        <f t="shared" si="71"/>
        <v>7</v>
      </c>
    </row>
    <row r="1535" spans="1:17" x14ac:dyDescent="0.35">
      <c r="A1535" s="320" t="str">
        <f>'Oversigt anlægsaktiv'!A1535</f>
        <v>55451</v>
      </c>
      <c r="B1535" t="str">
        <f>'Oversigt anlægsaktiv'!B1535</f>
        <v>Stor robot gribber</v>
      </c>
      <c r="C1535" t="str">
        <f>'Oversigt anlægsaktiv'!C1535</f>
        <v>-</v>
      </c>
      <c r="D1535" t="str">
        <f>'Oversigt anlægsaktiv'!D1535</f>
        <v>Ole Wennerberg Nielsen</v>
      </c>
      <c r="E1535" t="str">
        <f>'Oversigt anlægsaktiv'!E1535</f>
        <v>7 ÅR</v>
      </c>
      <c r="F1535" t="str">
        <f>'Oversigt anlægsaktiv'!F1535</f>
        <v>41011 SDU Center for Large Structure Production</v>
      </c>
      <c r="G1535" t="str">
        <f>'Oversigt anlægsaktiv'!G1535</f>
        <v>Odense Havn, Elektrikervejen 3+7, 5330 Munkebo</v>
      </c>
      <c r="H1535" t="str">
        <f>'Oversigt anlægsaktiv'!H1535</f>
        <v>Workshop</v>
      </c>
      <c r="I1535" t="str">
        <f>'Oversigt anlægsaktiv'!I1535</f>
        <v>Schunk</v>
      </c>
      <c r="J1535" t="str">
        <f>'Oversigt anlægsaktiv'!J1535</f>
        <v>ELG 120-400-2-ASY-AK0-ADB-FBA-Siemens-1</v>
      </c>
      <c r="K1535" t="str">
        <f>'Oversigt anlægsaktiv'!K1535</f>
        <v>Tilføjes senere</v>
      </c>
      <c r="L1535" s="312">
        <f>'Oversigt anlægsaktiv'!L1535</f>
        <v>45245</v>
      </c>
      <c r="M1535" s="56">
        <f>'Oversigt anlægsaktiv'!M1535</f>
        <v>135131.25</v>
      </c>
      <c r="N1535" s="56">
        <f>'Oversigt anlægsaktiv'!N1535</f>
        <v>88478.790000000008</v>
      </c>
      <c r="O1535" s="322" t="str">
        <f t="shared" si="69"/>
        <v>55451</v>
      </c>
      <c r="P1535" s="322">
        <f t="shared" si="70"/>
        <v>0</v>
      </c>
      <c r="Q1535" s="337" t="str">
        <f t="shared" si="71"/>
        <v>7</v>
      </c>
    </row>
    <row r="1536" spans="1:17" x14ac:dyDescent="0.35">
      <c r="A1536" s="320" t="str">
        <f>'Oversigt anlægsaktiv'!A1536</f>
        <v>55452</v>
      </c>
      <c r="B1536" t="str">
        <f>'Oversigt anlægsaktiv'!B1536</f>
        <v>Stor robot gribber</v>
      </c>
      <c r="C1536" t="str">
        <f>'Oversigt anlægsaktiv'!C1536</f>
        <v>-</v>
      </c>
      <c r="D1536" t="str">
        <f>'Oversigt anlægsaktiv'!D1536</f>
        <v>Ole Wennerberg Nielsen</v>
      </c>
      <c r="E1536" t="str">
        <f>'Oversigt anlægsaktiv'!E1536</f>
        <v>7 ÅR</v>
      </c>
      <c r="F1536" t="str">
        <f>'Oversigt anlægsaktiv'!F1536</f>
        <v>41011 SDU Center for Large Structure Production</v>
      </c>
      <c r="G1536" t="str">
        <f>'Oversigt anlægsaktiv'!G1536</f>
        <v>Odense Havn, Elektrikervejen 3+7, 5330 Munkebo</v>
      </c>
      <c r="H1536" t="str">
        <f>'Oversigt anlægsaktiv'!H1536</f>
        <v>Workshop</v>
      </c>
      <c r="I1536" t="str">
        <f>'Oversigt anlægsaktiv'!I1536</f>
        <v>Schunk</v>
      </c>
      <c r="J1536" t="str">
        <f>'Oversigt anlægsaktiv'!J1536</f>
        <v>FTE-OMEGA191-IP65-R-0-SI3600-700</v>
      </c>
      <c r="K1536" t="str">
        <f>'Oversigt anlægsaktiv'!K1536</f>
        <v>Tilføjes senere</v>
      </c>
      <c r="L1536" s="312">
        <f>'Oversigt anlægsaktiv'!L1536</f>
        <v>45245</v>
      </c>
      <c r="M1536" s="56">
        <f>'Oversigt anlægsaktiv'!M1536</f>
        <v>124518.75</v>
      </c>
      <c r="N1536" s="56">
        <f>'Oversigt anlægsaktiv'!N1536</f>
        <v>81530.13</v>
      </c>
      <c r="O1536" s="322" t="str">
        <f t="shared" si="69"/>
        <v>55452</v>
      </c>
      <c r="P1536" s="322">
        <f t="shared" si="70"/>
        <v>0</v>
      </c>
      <c r="Q1536" s="337" t="str">
        <f t="shared" si="71"/>
        <v>7</v>
      </c>
    </row>
    <row r="1537" spans="1:17" x14ac:dyDescent="0.35">
      <c r="A1537" s="320" t="str">
        <f>'Oversigt anlægsaktiv'!A1537</f>
        <v>55453</v>
      </c>
      <c r="B1537" t="str">
        <f>'Oversigt anlægsaktiv'!B1537</f>
        <v>Stor robot gribber</v>
      </c>
      <c r="C1537" t="str">
        <f>'Oversigt anlægsaktiv'!C1537</f>
        <v>-</v>
      </c>
      <c r="D1537" t="str">
        <f>'Oversigt anlægsaktiv'!D1537</f>
        <v>Ole Wennerberg Nielsen</v>
      </c>
      <c r="E1537" t="str">
        <f>'Oversigt anlægsaktiv'!E1537</f>
        <v>7 ÅR</v>
      </c>
      <c r="F1537" t="str">
        <f>'Oversigt anlægsaktiv'!F1537</f>
        <v>41011 SDU Center for Large Structure Production</v>
      </c>
      <c r="G1537" t="str">
        <f>'Oversigt anlægsaktiv'!G1537</f>
        <v>Odense Havn, Elektrikervejen 3+7, 5330 Munkebo</v>
      </c>
      <c r="H1537" t="str">
        <f>'Oversigt anlægsaktiv'!H1537</f>
        <v>Ø26-603a-3</v>
      </c>
      <c r="I1537" t="str">
        <f>'Oversigt anlægsaktiv'!I1537</f>
        <v>Schunk</v>
      </c>
      <c r="J1537" t="str">
        <f>'Oversigt anlægsaktiv'!J1537</f>
        <v>FTE-OMEGA191-IP65-R-0-SI3600-700</v>
      </c>
      <c r="K1537" t="str">
        <f>'Oversigt anlægsaktiv'!K1537</f>
        <v>Tilføjes senere</v>
      </c>
      <c r="L1537" s="312">
        <f>'Oversigt anlægsaktiv'!L1537</f>
        <v>45245</v>
      </c>
      <c r="M1537" s="56">
        <f>'Oversigt anlægsaktiv'!M1537</f>
        <v>124518.75</v>
      </c>
      <c r="N1537" s="56">
        <f>'Oversigt anlægsaktiv'!N1537</f>
        <v>81530.13</v>
      </c>
      <c r="O1537" s="322" t="str">
        <f t="shared" si="69"/>
        <v>55453</v>
      </c>
      <c r="P1537" s="322">
        <f t="shared" si="70"/>
        <v>0</v>
      </c>
      <c r="Q1537" s="337" t="str">
        <f t="shared" si="71"/>
        <v>7</v>
      </c>
    </row>
    <row r="1538" spans="1:17" x14ac:dyDescent="0.35">
      <c r="A1538" s="320" t="str">
        <f>'Oversigt anlægsaktiv'!A1538</f>
        <v>55454</v>
      </c>
      <c r="B1538" t="str">
        <f>'Oversigt anlægsaktiv'!B1538</f>
        <v>Billedanalyseprogram og områdekvanficeringsmodul</v>
      </c>
      <c r="C1538" t="str">
        <f>'Oversigt anlægsaktiv'!C1538</f>
        <v>3110166</v>
      </c>
      <c r="D1538" t="str">
        <f>'Oversigt anlægsaktiv'!D1538</f>
        <v>Thomas Levin Andersen</v>
      </c>
      <c r="E1538" t="str">
        <f>'Oversigt anlægsaktiv'!E1538</f>
        <v>5 ÅR</v>
      </c>
      <c r="F1538" t="str">
        <f>'Oversigt anlægsaktiv'!F1538</f>
        <v>10107 KI, OUH, Forskningsenhed for Patologi (Odense)</v>
      </c>
      <c r="G1538" t="str">
        <f>'Oversigt anlægsaktiv'!G1538</f>
        <v>Campusvej 55, 5230 Odense M</v>
      </c>
      <c r="H1538" t="str">
        <f>'Oversigt anlægsaktiv'!H1538</f>
        <v>Ø6-612b-0 (Bygning MMMI 1)</v>
      </c>
      <c r="I1538" t="str">
        <f>'Oversigt anlægsaktiv'!I1538</f>
        <v>Indica labs, Inc.</v>
      </c>
      <c r="J1538" t="str">
        <f>'Oversigt anlægsaktiv'!J1538</f>
        <v>HALO 3</v>
      </c>
      <c r="K1538" t="str">
        <f>'Oversigt anlægsaktiv'!K1538</f>
        <v>3.6.4134</v>
      </c>
      <c r="L1538" s="312">
        <f>'Oversigt anlægsaktiv'!L1538</f>
        <v>45184</v>
      </c>
      <c r="M1538" s="56">
        <f>'Oversigt anlægsaktiv'!M1538</f>
        <v>354655.6</v>
      </c>
      <c r="N1538" s="56">
        <f>'Oversigt anlægsaktiv'!N1538</f>
        <v>171416.86</v>
      </c>
      <c r="O1538" s="322" t="str">
        <f t="shared" si="69"/>
        <v>55454</v>
      </c>
      <c r="P1538" s="322">
        <f t="shared" si="70"/>
        <v>1</v>
      </c>
      <c r="Q1538" s="337" t="str">
        <f t="shared" si="71"/>
        <v>5</v>
      </c>
    </row>
    <row r="1539" spans="1:17" x14ac:dyDescent="0.35">
      <c r="A1539" s="320" t="str">
        <f>'Oversigt anlægsaktiv'!A1539</f>
        <v>55456</v>
      </c>
      <c r="B1539" t="str">
        <f>'Oversigt anlægsaktiv'!B1539</f>
        <v>3D beton printningudstyr</v>
      </c>
      <c r="C1539" t="str">
        <f>'Oversigt anlægsaktiv'!C1539</f>
        <v>4410004</v>
      </c>
      <c r="D1539" t="str">
        <f>'Oversigt anlægsaktiv'!D1539</f>
        <v>Ole Wennerberg Nielsen</v>
      </c>
      <c r="E1539" t="str">
        <f>'Oversigt anlægsaktiv'!E1539</f>
        <v>7 ÅR</v>
      </c>
      <c r="F1539" t="str">
        <f>'Oversigt anlægsaktiv'!F1539</f>
        <v>41011 SDU Center for Large Structure Production</v>
      </c>
      <c r="G1539" t="str">
        <f>'Oversigt anlægsaktiv'!G1539</f>
        <v>Odense Havn, Elektrikervejen 3+7, 5330 Munkebo</v>
      </c>
      <c r="H1539" t="str">
        <f>'Oversigt anlægsaktiv'!H1539</f>
        <v>Workshop</v>
      </c>
      <c r="I1539" t="str">
        <f>'Oversigt anlægsaktiv'!I1539</f>
        <v>COBOD</v>
      </c>
      <c r="J1539" t="str">
        <f>'Oversigt anlægsaktiv'!J1539</f>
        <v>COBOD_Concrete Piston Pump E_TDS_EU_Stag</v>
      </c>
      <c r="K1539" t="str">
        <f>'Oversigt anlægsaktiv'!K1539</f>
        <v>Tilføjes senere</v>
      </c>
      <c r="L1539" s="312">
        <f>'Oversigt anlægsaktiv'!L1539</f>
        <v>45245</v>
      </c>
      <c r="M1539" s="56">
        <f>'Oversigt anlægsaktiv'!M1539</f>
        <v>4300950</v>
      </c>
      <c r="N1539" s="56">
        <f>'Oversigt anlægsaktiv'!N1539</f>
        <v>2816098.22</v>
      </c>
      <c r="O1539" s="322" t="str">
        <f t="shared" si="69"/>
        <v>55456</v>
      </c>
      <c r="P1539" s="322">
        <f t="shared" si="70"/>
        <v>1</v>
      </c>
      <c r="Q1539" s="337" t="str">
        <f t="shared" si="71"/>
        <v>7</v>
      </c>
    </row>
    <row r="1540" spans="1:17" x14ac:dyDescent="0.35">
      <c r="A1540" s="320" t="str">
        <f>'Oversigt anlægsaktiv'!A1540</f>
        <v>55457</v>
      </c>
      <c r="B1540" t="str">
        <f>'Oversigt anlægsaktiv'!B1540</f>
        <v>Laser skærer til plast, træ og metal</v>
      </c>
      <c r="C1540" t="str">
        <f>'Oversigt anlægsaktiv'!C1540</f>
        <v>3410113</v>
      </c>
      <c r="D1540" t="str">
        <f>'Oversigt anlægsaktiv'!D1540</f>
        <v>Yasser Ahmad Hannan</v>
      </c>
      <c r="E1540" t="str">
        <f>'Oversigt anlægsaktiv'!E1540</f>
        <v>7 ÅR</v>
      </c>
      <c r="F1540" t="str">
        <f>'Oversigt anlægsaktiv'!F1540</f>
        <v>45004 SDU Mechanical Engineering</v>
      </c>
      <c r="G1540" t="str">
        <f>'Oversigt anlægsaktiv'!G1540</f>
        <v>Campusvej 55, 5230 Odense M</v>
      </c>
      <c r="H1540" t="str">
        <f>'Oversigt anlægsaktiv'!H1540</f>
        <v>Ø19-609-00</v>
      </c>
      <c r="I1540" t="str">
        <f>'Oversigt anlægsaktiv'!I1540</f>
        <v>Eduard.dk</v>
      </c>
      <c r="J1540" t="str">
        <f>'Oversigt anlægsaktiv'!J1540</f>
        <v>eduART X1550</v>
      </c>
      <c r="K1540" t="str">
        <f>'Oversigt anlægsaktiv'!K1540</f>
        <v>1612</v>
      </c>
      <c r="L1540" s="312">
        <f>'Oversigt anlægsaktiv'!L1540</f>
        <v>45294</v>
      </c>
      <c r="M1540" s="56">
        <f>'Oversigt anlægsaktiv'!M1540</f>
        <v>180000</v>
      </c>
      <c r="N1540" s="56">
        <f>'Oversigt anlægsaktiv'!N1540</f>
        <v>122142.86</v>
      </c>
      <c r="O1540" s="322" t="str">
        <f t="shared" si="69"/>
        <v>55457</v>
      </c>
      <c r="P1540" s="322">
        <f t="shared" si="70"/>
        <v>1</v>
      </c>
      <c r="Q1540" s="337" t="str">
        <f t="shared" si="71"/>
        <v>7</v>
      </c>
    </row>
    <row r="1541" spans="1:17" x14ac:dyDescent="0.35">
      <c r="A1541" s="320" t="str">
        <f>'Oversigt anlægsaktiv'!A1541</f>
        <v>55458</v>
      </c>
      <c r="B1541" t="str">
        <f>'Oversigt anlægsaktiv'!B1541</f>
        <v>Kassevogn / Postbil</v>
      </c>
      <c r="C1541" t="str">
        <f>'Oversigt anlægsaktiv'!C1541</f>
        <v>-</v>
      </c>
      <c r="D1541" t="str">
        <f>'Oversigt anlægsaktiv'!D1541</f>
        <v>Helle Borup</v>
      </c>
      <c r="E1541" t="str">
        <f>'Oversigt anlægsaktiv'!E1541</f>
        <v>8 ÅR</v>
      </c>
      <c r="F1541" t="str">
        <f>'Oversigt anlægsaktiv'!F1541</f>
        <v>90402 Service og logistik</v>
      </c>
      <c r="G1541" t="str">
        <f>'Oversigt anlægsaktiv'!G1541</f>
        <v>Campusvej 55, 5230 Odense M</v>
      </c>
      <c r="H1541" t="str">
        <f>'Oversigt anlægsaktiv'!H1541</f>
        <v>TS- Service &amp; Logistik</v>
      </c>
      <c r="I1541" t="str">
        <f>'Oversigt anlægsaktiv'!I1541</f>
        <v>Ford Transit</v>
      </c>
      <c r="J1541" t="str">
        <f>'Oversigt anlægsaktiv'!J1541</f>
        <v>FORD, TRANSIT, 68kWh - RWD (184 HK) A1</v>
      </c>
      <c r="K1541" t="str">
        <f>'Oversigt anlægsaktiv'!K1541</f>
        <v>WF0EXXTTRBNA89682/ DZ 57874</v>
      </c>
      <c r="L1541" s="312">
        <f>'Oversigt anlægsaktiv'!L1541</f>
        <v>45289</v>
      </c>
      <c r="M1541" s="56">
        <f>'Oversigt anlægsaktiv'!M1541</f>
        <v>508225</v>
      </c>
      <c r="N1541" s="56">
        <f>'Oversigt anlægsaktiv'!N1541</f>
        <v>359992.72</v>
      </c>
      <c r="O1541" s="322" t="str">
        <f t="shared" si="69"/>
        <v>55458</v>
      </c>
      <c r="P1541" s="322">
        <f t="shared" si="70"/>
        <v>0</v>
      </c>
      <c r="Q1541" s="337" t="str">
        <f t="shared" si="71"/>
        <v>8</v>
      </c>
    </row>
    <row r="1542" spans="1:17" x14ac:dyDescent="0.35">
      <c r="A1542" s="320" t="str">
        <f>'Oversigt anlægsaktiv'!A1542</f>
        <v>55459</v>
      </c>
      <c r="B1542" t="str">
        <f>'Oversigt anlægsaktiv'!B1542</f>
        <v>ADK Låsesystem MMMI</v>
      </c>
      <c r="C1542" t="str">
        <f>'Oversigt anlægsaktiv'!C1542</f>
        <v>-</v>
      </c>
      <c r="D1542" t="str">
        <f>'Oversigt anlægsaktiv'!D1542</f>
        <v>Martin Hansen</v>
      </c>
      <c r="E1542" t="str">
        <f>'Oversigt anlægsaktiv'!E1542</f>
        <v>10 ÅR</v>
      </c>
      <c r="F1542" t="str">
        <f>'Oversigt anlægsaktiv'!F1542</f>
        <v>90405 Bygningsvedligehold</v>
      </c>
      <c r="G1542" t="str">
        <f>'Oversigt anlægsaktiv'!G1542</f>
        <v>Campusvej 55, 5230 Odense M</v>
      </c>
      <c r="H1542" t="str">
        <f>'Oversigt anlægsaktiv'!H1542</f>
        <v>MMMI2 bygningen</v>
      </c>
      <c r="I1542" t="str">
        <f>'Oversigt anlægsaktiv'!I1542</f>
        <v>-</v>
      </c>
      <c r="J1542" t="str">
        <f>'Oversigt anlægsaktiv'!J1542</f>
        <v>-</v>
      </c>
      <c r="K1542" t="str">
        <f>'Oversigt anlægsaktiv'!K1542</f>
        <v>-</v>
      </c>
      <c r="L1542" s="312">
        <f>'Oversigt anlægsaktiv'!L1542</f>
        <v>45170</v>
      </c>
      <c r="M1542" s="56">
        <f>'Oversigt anlægsaktiv'!M1542</f>
        <v>1119187.8999999999</v>
      </c>
      <c r="N1542" s="56">
        <f>'Oversigt anlægsaktiv'!N1542</f>
        <v>830064.29999999993</v>
      </c>
      <c r="O1542" s="322" t="str">
        <f t="shared" si="69"/>
        <v>55459</v>
      </c>
      <c r="P1542" s="322">
        <f t="shared" si="70"/>
        <v>0</v>
      </c>
      <c r="Q1542" s="337" t="str">
        <f t="shared" si="71"/>
        <v>10</v>
      </c>
    </row>
    <row r="1543" spans="1:17" x14ac:dyDescent="0.35">
      <c r="A1543" s="320" t="str">
        <f>'Oversigt anlægsaktiv'!A1543</f>
        <v>55460</v>
      </c>
      <c r="B1543" t="str">
        <f>'Oversigt anlægsaktiv'!B1543</f>
        <v>Trend CTS 2023</v>
      </c>
      <c r="C1543" t="str">
        <f>'Oversigt anlægsaktiv'!C1543</f>
        <v>-</v>
      </c>
      <c r="D1543" t="str">
        <f>'Oversigt anlægsaktiv'!D1543</f>
        <v>Lars Tiedemann</v>
      </c>
      <c r="E1543" t="str">
        <f>'Oversigt anlægsaktiv'!E1543</f>
        <v>8 ÅR</v>
      </c>
      <c r="F1543" t="str">
        <f>'Oversigt anlægsaktiv'!F1543</f>
        <v>90404 Teknik</v>
      </c>
      <c r="G1543" t="str">
        <f>'Oversigt anlægsaktiv'!G1543</f>
        <v>Campusvej 55, 5230 Odense M</v>
      </c>
      <c r="H1543" t="str">
        <f>'Oversigt anlægsaktiv'!H1543</f>
        <v>Flere</v>
      </c>
      <c r="I1543" t="str">
        <f>'Oversigt anlægsaktiv'!I1543</f>
        <v>-</v>
      </c>
      <c r="J1543" t="str">
        <f>'Oversigt anlægsaktiv'!J1543</f>
        <v>-</v>
      </c>
      <c r="K1543" t="str">
        <f>'Oversigt anlægsaktiv'!K1543</f>
        <v>-</v>
      </c>
      <c r="L1543" s="312">
        <f>'Oversigt anlægsaktiv'!L1543</f>
        <v>45291</v>
      </c>
      <c r="M1543" s="56">
        <f>'Oversigt anlægsaktiv'!M1543</f>
        <v>1308476.3</v>
      </c>
      <c r="N1543" s="56">
        <f>'Oversigt anlægsaktiv'!N1543</f>
        <v>926837.4</v>
      </c>
      <c r="O1543" s="322" t="str">
        <f t="shared" si="69"/>
        <v>55460</v>
      </c>
      <c r="P1543" s="322">
        <f t="shared" si="70"/>
        <v>0</v>
      </c>
      <c r="Q1543" s="337" t="str">
        <f t="shared" si="71"/>
        <v>8</v>
      </c>
    </row>
    <row r="1544" spans="1:17" x14ac:dyDescent="0.35">
      <c r="A1544" s="320" t="str">
        <f>'Oversigt anlægsaktiv'!A1544</f>
        <v>55461</v>
      </c>
      <c r="B1544" t="str">
        <f>'Oversigt anlægsaktiv'!B1544</f>
        <v>Laboratorieinventar - 2 lab og 1 værksted</v>
      </c>
      <c r="C1544" t="str">
        <f>'Oversigt anlægsaktiv'!C1544</f>
        <v>-</v>
      </c>
      <c r="D1544" t="str">
        <f>'Oversigt anlægsaktiv'!D1544</f>
        <v>Martin Hansen</v>
      </c>
      <c r="E1544" t="str">
        <f>'Oversigt anlægsaktiv'!E1544</f>
        <v>10 ÅR</v>
      </c>
      <c r="F1544" t="str">
        <f>'Oversigt anlægsaktiv'!F1544</f>
        <v>87002 Fælles ny- og ombygning</v>
      </c>
      <c r="G1544" t="str">
        <f>'Oversigt anlægsaktiv'!G1544</f>
        <v>Campusvej 55, 5230 Odense M</v>
      </c>
      <c r="H1544" t="str">
        <f>'Oversigt anlægsaktiv'!H1544</f>
        <v>Ø19-609-00,samt 610 og 611</v>
      </c>
      <c r="I1544" t="str">
        <f>'Oversigt anlægsaktiv'!I1544</f>
        <v>-</v>
      </c>
      <c r="J1544" t="str">
        <f>'Oversigt anlægsaktiv'!J1544</f>
        <v>-</v>
      </c>
      <c r="K1544" t="str">
        <f>'Oversigt anlægsaktiv'!K1544</f>
        <v>-</v>
      </c>
      <c r="L1544" s="312">
        <f>'Oversigt anlægsaktiv'!L1544</f>
        <v>45170</v>
      </c>
      <c r="M1544" s="56">
        <f>'Oversigt anlægsaktiv'!M1544</f>
        <v>780000</v>
      </c>
      <c r="N1544" s="56">
        <f>'Oversigt anlægsaktiv'!N1544</f>
        <v>578500</v>
      </c>
      <c r="O1544" s="322" t="str">
        <f t="shared" si="69"/>
        <v>55461</v>
      </c>
      <c r="P1544" s="322">
        <f t="shared" si="70"/>
        <v>0</v>
      </c>
      <c r="Q1544" s="337" t="str">
        <f t="shared" si="71"/>
        <v>10</v>
      </c>
    </row>
    <row r="1545" spans="1:17" x14ac:dyDescent="0.35">
      <c r="A1545" s="320" t="str">
        <f>'Oversigt anlægsaktiv'!A1545</f>
        <v>55463</v>
      </c>
      <c r="B1545" t="str">
        <f>'Oversigt anlægsaktiv'!B1545</f>
        <v>Forberedelse til elektrolyseapparat i container (Power 2X)</v>
      </c>
      <c r="C1545" t="str">
        <f>'Oversigt anlægsaktiv'!C1545</f>
        <v>-</v>
      </c>
      <c r="D1545" t="str">
        <f>'Oversigt anlægsaktiv'!D1545</f>
        <v>Tony Schmidt</v>
      </c>
      <c r="E1545" t="str">
        <f>'Oversigt anlægsaktiv'!E1545</f>
        <v>10 ÅR</v>
      </c>
      <c r="F1545" t="str">
        <f>'Oversigt anlægsaktiv'!F1545</f>
        <v>90405 Bygningsvedligehold</v>
      </c>
      <c r="G1545" t="str">
        <f>'Oversigt anlægsaktiv'!G1545</f>
        <v>Alsion 2, 6400 Sønderborg</v>
      </c>
      <c r="H1545" t="str">
        <f>'Oversigt anlægsaktiv'!H1545</f>
        <v>Parkeringsplads nord Alsion</v>
      </c>
      <c r="I1545" t="str">
        <f>'Oversigt anlægsaktiv'!I1545</f>
        <v>-</v>
      </c>
      <c r="J1545" t="str">
        <f>'Oversigt anlægsaktiv'!J1545</f>
        <v>-</v>
      </c>
      <c r="K1545" t="str">
        <f>'Oversigt anlægsaktiv'!K1545</f>
        <v>-</v>
      </c>
      <c r="L1545" s="312">
        <f>'Oversigt anlægsaktiv'!L1545</f>
        <v>45245</v>
      </c>
      <c r="M1545" s="56">
        <f>'Oversigt anlægsaktiv'!M1545</f>
        <v>403035</v>
      </c>
      <c r="N1545" s="56">
        <f>'Oversigt anlægsaktiv'!N1545</f>
        <v>305634.86</v>
      </c>
      <c r="O1545" s="322" t="str">
        <f t="shared" si="69"/>
        <v>55463</v>
      </c>
      <c r="P1545" s="322">
        <f t="shared" si="70"/>
        <v>0</v>
      </c>
      <c r="Q1545" s="337" t="str">
        <f t="shared" si="71"/>
        <v>10</v>
      </c>
    </row>
    <row r="1546" spans="1:17" x14ac:dyDescent="0.35">
      <c r="A1546" s="320" t="str">
        <f>'Oversigt anlægsaktiv'!A1546</f>
        <v>55464</v>
      </c>
      <c r="B1546" t="str">
        <f>'Oversigt anlægsaktiv'!B1546</f>
        <v>IMADA - ombygning af bibliotek til samlingssted m te-køkken</v>
      </c>
      <c r="C1546" t="str">
        <f>'Oversigt anlægsaktiv'!C1546</f>
        <v>-</v>
      </c>
      <c r="D1546" t="str">
        <f>'Oversigt anlægsaktiv'!D1546</f>
        <v>Jacob Stork-Hansen</v>
      </c>
      <c r="E1546" t="str">
        <f>'Oversigt anlægsaktiv'!E1546</f>
        <v>10 ÅR</v>
      </c>
      <c r="F1546" t="str">
        <f>'Oversigt anlægsaktiv'!F1546</f>
        <v>90405 Bygningsvedligehold</v>
      </c>
      <c r="G1546" t="str">
        <f>'Oversigt anlægsaktiv'!G1546</f>
        <v>Campusvej 55, 5230 Odense M</v>
      </c>
      <c r="H1546" t="str">
        <f>'Oversigt anlægsaktiv'!H1546</f>
        <v>Ø15-604-2</v>
      </c>
      <c r="I1546" t="str">
        <f>'Oversigt anlægsaktiv'!I1546</f>
        <v>-</v>
      </c>
      <c r="J1546" t="str">
        <f>'Oversigt anlægsaktiv'!J1546</f>
        <v>-</v>
      </c>
      <c r="K1546" t="str">
        <f>'Oversigt anlægsaktiv'!K1546</f>
        <v>-</v>
      </c>
      <c r="L1546" s="312">
        <f>'Oversigt anlægsaktiv'!L1546</f>
        <v>45320</v>
      </c>
      <c r="M1546" s="56">
        <f>'Oversigt anlægsaktiv'!M1546</f>
        <v>1171190.1599999999</v>
      </c>
      <c r="N1546" s="56">
        <f>'Oversigt anlægsaktiv'!N1546</f>
        <v>907672.34999999986</v>
      </c>
      <c r="O1546" s="322" t="str">
        <f t="shared" si="69"/>
        <v>55464</v>
      </c>
      <c r="P1546" s="322">
        <f t="shared" si="70"/>
        <v>0</v>
      </c>
      <c r="Q1546" s="337" t="str">
        <f t="shared" si="71"/>
        <v>10</v>
      </c>
    </row>
    <row r="1547" spans="1:17" x14ac:dyDescent="0.35">
      <c r="A1547" s="320" t="str">
        <f>'Oversigt anlægsaktiv'!A1547</f>
        <v>55465</v>
      </c>
      <c r="B1547" t="str">
        <f>'Oversigt anlægsaktiv'!B1547</f>
        <v>Olympus Slidescanner</v>
      </c>
      <c r="C1547" t="str">
        <f>'Oversigt anlægsaktiv'!C1547</f>
        <v>3110166</v>
      </c>
      <c r="D1547" t="str">
        <f>'Oversigt anlægsaktiv'!D1547</f>
        <v>Signe Marie Andersen</v>
      </c>
      <c r="E1547" t="str">
        <f>'Oversigt anlægsaktiv'!E1547</f>
        <v>10 ÅR</v>
      </c>
      <c r="F1547" t="str">
        <f>'Oversigt anlægsaktiv'!F1547</f>
        <v>10107 KI, OUH, Forskningsenhed for Patologi (Odense)</v>
      </c>
      <c r="G1547" t="str">
        <f>'Oversigt anlægsaktiv'!G1547</f>
        <v>Campusvej 55, 5230 Odense M</v>
      </c>
      <c r="H1547" t="str">
        <f>'Oversigt anlægsaktiv'!H1547</f>
        <v>45 4 V18-808d-1</v>
      </c>
      <c r="I1547" t="str">
        <f>'Oversigt anlægsaktiv'!I1547</f>
        <v>Olympus</v>
      </c>
      <c r="J1547" t="str">
        <f>'Oversigt anlægsaktiv'!J1547</f>
        <v>VS200-LOADER</v>
      </c>
      <c r="K1547" t="str">
        <f>'Oversigt anlægsaktiv'!K1547</f>
        <v>221115992</v>
      </c>
      <c r="L1547" s="312">
        <f>'Oversigt anlægsaktiv'!L1547</f>
        <v>44986</v>
      </c>
      <c r="M1547" s="56">
        <f>'Oversigt anlægsaktiv'!M1547</f>
        <v>1538548.04</v>
      </c>
      <c r="N1547" s="56">
        <f>'Oversigt anlægsaktiv'!N1547</f>
        <v>1064162.42</v>
      </c>
      <c r="O1547" s="322" t="str">
        <f t="shared" ref="O1547:O1610" si="72">IFERROR(_xlfn.TEXTBEFORE(A1547, "-"), A1547)</f>
        <v>55465</v>
      </c>
      <c r="P1547" s="322">
        <f t="shared" ref="P1547:P1610" si="73">IF(C1547="-",0,1)</f>
        <v>1</v>
      </c>
      <c r="Q1547" s="337" t="str">
        <f t="shared" ref="Q1547:Q1610" si="74">IFERROR(_xlfn.TEXTBEFORE(E1547, " "), E1547)</f>
        <v>10</v>
      </c>
    </row>
    <row r="1548" spans="1:17" x14ac:dyDescent="0.35">
      <c r="A1548" s="320" t="str">
        <f>'Oversigt anlægsaktiv'!A1548</f>
        <v>55466</v>
      </c>
      <c r="B1548" t="str">
        <f>'Oversigt anlægsaktiv'!B1548</f>
        <v>Olympus Slidescanner</v>
      </c>
      <c r="C1548" t="str">
        <f>'Oversigt anlægsaktiv'!C1548</f>
        <v>3110166</v>
      </c>
      <c r="D1548" t="str">
        <f>'Oversigt anlægsaktiv'!D1548</f>
        <v>Signe Marie Andersen</v>
      </c>
      <c r="E1548" t="str">
        <f>'Oversigt anlægsaktiv'!E1548</f>
        <v>10 ÅR</v>
      </c>
      <c r="F1548" t="str">
        <f>'Oversigt anlægsaktiv'!F1548</f>
        <v>10107 KI, OUH, Forskningsenhed for Patologi (Odense)</v>
      </c>
      <c r="G1548" t="str">
        <f>'Oversigt anlægsaktiv'!G1548</f>
        <v>Campusvej 55, 5230 Odense M</v>
      </c>
      <c r="H1548" t="str">
        <f>'Oversigt anlægsaktiv'!H1548</f>
        <v>45-4 V18-808d-1</v>
      </c>
      <c r="I1548" t="str">
        <f>'Oversigt anlægsaktiv'!I1548</f>
        <v>Olympus</v>
      </c>
      <c r="J1548" t="str">
        <f>'Oversigt anlægsaktiv'!J1548</f>
        <v>VS200-LOADER</v>
      </c>
      <c r="K1548" t="str">
        <f>'Oversigt anlægsaktiv'!K1548</f>
        <v>221011446</v>
      </c>
      <c r="L1548" s="312">
        <f>'Oversigt anlægsaktiv'!L1548</f>
        <v>44986</v>
      </c>
      <c r="M1548" s="56">
        <f>'Oversigt anlægsaktiv'!M1548</f>
        <v>1538548.04</v>
      </c>
      <c r="N1548" s="56">
        <f>'Oversigt anlægsaktiv'!N1548</f>
        <v>1064162.42</v>
      </c>
      <c r="O1548" s="322" t="str">
        <f t="shared" si="72"/>
        <v>55466</v>
      </c>
      <c r="P1548" s="322">
        <f t="shared" si="73"/>
        <v>1</v>
      </c>
      <c r="Q1548" s="337" t="str">
        <f t="shared" si="74"/>
        <v>10</v>
      </c>
    </row>
    <row r="1549" spans="1:17" x14ac:dyDescent="0.35">
      <c r="A1549" s="320" t="str">
        <f>'Oversigt anlægsaktiv'!A1549</f>
        <v>55467</v>
      </c>
      <c r="B1549" t="str">
        <f>'Oversigt anlægsaktiv'!B1549</f>
        <v>Ombygning Etape 1 ved indflytning Alsion Blok H</v>
      </c>
      <c r="C1549" t="str">
        <f>'Oversigt anlægsaktiv'!C1549</f>
        <v>-</v>
      </c>
      <c r="D1549" t="str">
        <f>'Oversigt anlægsaktiv'!D1549</f>
        <v>Thomas Kromann Jacobsen</v>
      </c>
      <c r="E1549" t="str">
        <f>'Oversigt anlægsaktiv'!E1549</f>
        <v>10 ÅR</v>
      </c>
      <c r="F1549" t="str">
        <f>'Oversigt anlægsaktiv'!F1549</f>
        <v>87002 Fælles ny- og ombygning</v>
      </c>
      <c r="G1549" t="str">
        <f>'Oversigt anlægsaktiv'!G1549</f>
        <v>Alsion 2, 6400 Sønderborg</v>
      </c>
      <c r="H1549" t="str">
        <f>'Oversigt anlægsaktiv'!H1549</f>
        <v>Alsion Blok H</v>
      </c>
      <c r="I1549" t="str">
        <f>'Oversigt anlægsaktiv'!I1549</f>
        <v>-</v>
      </c>
      <c r="J1549" t="str">
        <f>'Oversigt anlægsaktiv'!J1549</f>
        <v>-</v>
      </c>
      <c r="K1549" t="str">
        <f>'Oversigt anlægsaktiv'!K1549</f>
        <v>-</v>
      </c>
      <c r="L1549" s="312">
        <f>'Oversigt anlægsaktiv'!L1549</f>
        <v>45170</v>
      </c>
      <c r="M1549" s="56">
        <f>'Oversigt anlægsaktiv'!M1549</f>
        <v>765981.15</v>
      </c>
      <c r="N1549" s="56">
        <f>'Oversigt anlægsaktiv'!N1549</f>
        <v>568102.69000000006</v>
      </c>
      <c r="O1549" s="322" t="str">
        <f t="shared" si="72"/>
        <v>55467</v>
      </c>
      <c r="P1549" s="322">
        <f t="shared" si="73"/>
        <v>0</v>
      </c>
      <c r="Q1549" s="337" t="str">
        <f t="shared" si="74"/>
        <v>10</v>
      </c>
    </row>
    <row r="1550" spans="1:17" x14ac:dyDescent="0.35">
      <c r="A1550" s="320" t="str">
        <f>'Oversigt anlægsaktiv'!A1550</f>
        <v>55468</v>
      </c>
      <c r="B1550" t="str">
        <f>'Oversigt anlægsaktiv'!B1550</f>
        <v>Konsulentydelser vedr. Nyt Sund betalt af Teknisk Service</v>
      </c>
      <c r="C1550" t="str">
        <f>'Oversigt anlægsaktiv'!C1550</f>
        <v>-</v>
      </c>
      <c r="D1550" t="str">
        <f>'Oversigt anlægsaktiv'!D1550</f>
        <v>Martin Hansen</v>
      </c>
      <c r="E1550" t="str">
        <f>'Oversigt anlægsaktiv'!E1550</f>
        <v>10 ÅR</v>
      </c>
      <c r="F1550" t="str">
        <f>'Oversigt anlægsaktiv'!F1550</f>
        <v>87002 Fælles ny- og ombygning</v>
      </c>
      <c r="G1550" t="str">
        <f>'Oversigt anlægsaktiv'!G1550</f>
        <v>Campusvej 55, 5230 Odense M</v>
      </c>
      <c r="H1550" t="str">
        <f>'Oversigt anlægsaktiv'!H1550</f>
        <v>Nyt Sund - Rådgivning</v>
      </c>
      <c r="I1550" t="str">
        <f>'Oversigt anlægsaktiv'!I1550</f>
        <v>-</v>
      </c>
      <c r="J1550" t="str">
        <f>'Oversigt anlægsaktiv'!J1550</f>
        <v>-</v>
      </c>
      <c r="K1550" t="str">
        <f>'Oversigt anlægsaktiv'!K1550</f>
        <v>-</v>
      </c>
      <c r="L1550" s="312">
        <f>'Oversigt anlægsaktiv'!L1550</f>
        <v>45170</v>
      </c>
      <c r="M1550" s="56">
        <f>'Oversigt anlægsaktiv'!M1550</f>
        <v>537334.5</v>
      </c>
      <c r="N1550" s="56">
        <f>'Oversigt anlægsaktiv'!N1550</f>
        <v>398523.07</v>
      </c>
      <c r="O1550" s="322" t="str">
        <f t="shared" si="72"/>
        <v>55468</v>
      </c>
      <c r="P1550" s="322">
        <f t="shared" si="73"/>
        <v>0</v>
      </c>
      <c r="Q1550" s="337" t="str">
        <f t="shared" si="74"/>
        <v>10</v>
      </c>
    </row>
    <row r="1551" spans="1:17" x14ac:dyDescent="0.35">
      <c r="A1551" s="320" t="str">
        <f>'Oversigt anlægsaktiv'!A1551</f>
        <v>55469</v>
      </c>
      <c r="B1551" t="str">
        <f>'Oversigt anlægsaktiv'!B1551</f>
        <v>Dobbeltcuvette 7</v>
      </c>
      <c r="C1551" t="str">
        <f>'Oversigt anlægsaktiv'!C1551</f>
        <v>-</v>
      </c>
      <c r="D1551" t="str">
        <f>'Oversigt anlægsaktiv'!D1551</f>
        <v>Annette Møller Dall</v>
      </c>
      <c r="E1551" t="str">
        <f>'Oversigt anlægsaktiv'!E1551</f>
        <v>10 ÅR</v>
      </c>
      <c r="F1551" t="str">
        <f>'Oversigt anlægsaktiv'!F1551</f>
        <v>10200 Institut for Molekylær Medicin</v>
      </c>
      <c r="G1551" t="str">
        <f>'Oversigt anlægsaktiv'!G1551</f>
        <v>Campusvej 55, 5230 Odense M</v>
      </c>
      <c r="H1551" t="str">
        <f>'Oversigt anlægsaktiv'!H1551</f>
        <v>V18-918a-0</v>
      </c>
      <c r="I1551" t="str">
        <f>'Oversigt anlægsaktiv'!I1551</f>
        <v>FLOWTECH A/S</v>
      </c>
      <c r="J1551" t="str">
        <f>'Oversigt anlægsaktiv'!J1551</f>
        <v>Speciallavet (Flemming Jensen)</v>
      </c>
      <c r="K1551" t="str">
        <f>'Oversigt anlægsaktiv'!K1551</f>
        <v>3020</v>
      </c>
      <c r="L1551" s="312">
        <f>'Oversigt anlægsaktiv'!L1551</f>
        <v>45292</v>
      </c>
      <c r="M1551" s="56">
        <f>'Oversigt anlægsaktiv'!M1551</f>
        <v>359820.72</v>
      </c>
      <c r="N1551" s="56">
        <f>'Oversigt anlægsaktiv'!N1551</f>
        <v>278861</v>
      </c>
      <c r="O1551" s="322" t="str">
        <f t="shared" si="72"/>
        <v>55469</v>
      </c>
      <c r="P1551" s="322">
        <f t="shared" si="73"/>
        <v>0</v>
      </c>
      <c r="Q1551" s="337" t="str">
        <f t="shared" si="74"/>
        <v>10</v>
      </c>
    </row>
    <row r="1552" spans="1:17" x14ac:dyDescent="0.35">
      <c r="A1552" s="320" t="str">
        <f>'Oversigt anlægsaktiv'!A1552</f>
        <v>55470</v>
      </c>
      <c r="B1552" t="str">
        <f>'Oversigt anlægsaktiv'!B1552</f>
        <v>Dobbeltcuvette 8</v>
      </c>
      <c r="C1552" t="str">
        <f>'Oversigt anlægsaktiv'!C1552</f>
        <v>-</v>
      </c>
      <c r="D1552" t="str">
        <f>'Oversigt anlægsaktiv'!D1552</f>
        <v>Annette Møller Dall</v>
      </c>
      <c r="E1552" t="str">
        <f>'Oversigt anlægsaktiv'!E1552</f>
        <v>10 ÅR</v>
      </c>
      <c r="F1552" t="str">
        <f>'Oversigt anlægsaktiv'!F1552</f>
        <v>10200 Institut for Molekylær Medicin</v>
      </c>
      <c r="G1552" t="str">
        <f>'Oversigt anlægsaktiv'!G1552</f>
        <v>Campusvej 55, 5230 Odense M</v>
      </c>
      <c r="H1552" t="str">
        <f>'Oversigt anlægsaktiv'!H1552</f>
        <v>V18-918a-0</v>
      </c>
      <c r="I1552" t="str">
        <f>'Oversigt anlægsaktiv'!I1552</f>
        <v>FLOWTECH A/S</v>
      </c>
      <c r="J1552" t="str">
        <f>'Oversigt anlægsaktiv'!J1552</f>
        <v>Speciallavet (Flemming Jensen)</v>
      </c>
      <c r="K1552" t="str">
        <f>'Oversigt anlægsaktiv'!K1552</f>
        <v>3030</v>
      </c>
      <c r="L1552" s="312">
        <f>'Oversigt anlægsaktiv'!L1552</f>
        <v>45292</v>
      </c>
      <c r="M1552" s="56">
        <f>'Oversigt anlægsaktiv'!M1552</f>
        <v>359820.73</v>
      </c>
      <c r="N1552" s="56">
        <f>'Oversigt anlægsaktiv'!N1552</f>
        <v>278861.01</v>
      </c>
      <c r="O1552" s="322" t="str">
        <f t="shared" si="72"/>
        <v>55470</v>
      </c>
      <c r="P1552" s="322">
        <f t="shared" si="73"/>
        <v>0</v>
      </c>
      <c r="Q1552" s="337" t="str">
        <f t="shared" si="74"/>
        <v>10</v>
      </c>
    </row>
    <row r="1553" spans="1:17" x14ac:dyDescent="0.35">
      <c r="A1553" s="320" t="str">
        <f>'Oversigt anlægsaktiv'!A1553</f>
        <v>55471</v>
      </c>
      <c r="B1553" t="str">
        <f>'Oversigt anlægsaktiv'!B1553</f>
        <v>Dobbeltcuvette 9</v>
      </c>
      <c r="C1553" t="str">
        <f>'Oversigt anlægsaktiv'!C1553</f>
        <v>-</v>
      </c>
      <c r="D1553" t="str">
        <f>'Oversigt anlægsaktiv'!D1553</f>
        <v>Annette Møller Dall</v>
      </c>
      <c r="E1553" t="str">
        <f>'Oversigt anlægsaktiv'!E1553</f>
        <v>10 ÅR</v>
      </c>
      <c r="F1553" t="str">
        <f>'Oversigt anlægsaktiv'!F1553</f>
        <v>10200 Institut for Molekylær Medicin</v>
      </c>
      <c r="G1553" t="str">
        <f>'Oversigt anlægsaktiv'!G1553</f>
        <v>Campusvej 55, 5230 Odense M</v>
      </c>
      <c r="H1553" t="str">
        <f>'Oversigt anlægsaktiv'!H1553</f>
        <v>V18-918a-0</v>
      </c>
      <c r="I1553" t="str">
        <f>'Oversigt anlægsaktiv'!I1553</f>
        <v>FLOWTECH A7S</v>
      </c>
      <c r="J1553" t="str">
        <f>'Oversigt anlægsaktiv'!J1553</f>
        <v>Speciallavet (Flemming Jensen)</v>
      </c>
      <c r="K1553" t="str">
        <f>'Oversigt anlægsaktiv'!K1553</f>
        <v>3040</v>
      </c>
      <c r="L1553" s="312">
        <f>'Oversigt anlægsaktiv'!L1553</f>
        <v>45292</v>
      </c>
      <c r="M1553" s="56">
        <f>'Oversigt anlægsaktiv'!M1553</f>
        <v>359820.73</v>
      </c>
      <c r="N1553" s="56">
        <f>'Oversigt anlægsaktiv'!N1553</f>
        <v>278861.01</v>
      </c>
      <c r="O1553" s="322" t="str">
        <f t="shared" si="72"/>
        <v>55471</v>
      </c>
      <c r="P1553" s="322">
        <f t="shared" si="73"/>
        <v>0</v>
      </c>
      <c r="Q1553" s="337" t="str">
        <f t="shared" si="74"/>
        <v>10</v>
      </c>
    </row>
    <row r="1554" spans="1:17" x14ac:dyDescent="0.35">
      <c r="A1554" s="320" t="str">
        <f>'Oversigt anlægsaktiv'!A1554</f>
        <v>55473</v>
      </c>
      <c r="B1554" t="str">
        <f>'Oversigt anlægsaktiv'!B1554</f>
        <v>Operationsstue 1, enhed 2</v>
      </c>
      <c r="C1554" t="str">
        <f>'Oversigt anlægsaktiv'!C1554</f>
        <v>-</v>
      </c>
      <c r="D1554" t="str">
        <f>'Oversigt anlægsaktiv'!D1554</f>
        <v>Louise Langhorn</v>
      </c>
      <c r="E1554" t="str">
        <f>'Oversigt anlægsaktiv'!E1554</f>
        <v>10 ÅR</v>
      </c>
      <c r="F1554" t="str">
        <f>'Oversigt anlægsaktiv'!F1554</f>
        <v>19500 Biomedicinsk Laboratorium</v>
      </c>
      <c r="G1554" t="str">
        <f>'Oversigt anlægsaktiv'!G1554</f>
        <v>Campusvej 55, 5230 Odense M</v>
      </c>
      <c r="H1554" t="str">
        <f>'Oversigt anlægsaktiv'!H1554</f>
        <v>V08-608a-0</v>
      </c>
      <c r="I1554" t="str">
        <f>'Oversigt anlægsaktiv'!I1554</f>
        <v>KLS Martin Group</v>
      </c>
      <c r="J1554" t="str">
        <f>'Oversigt anlægsaktiv'!J1554</f>
        <v>REF. 89-903-02-04</v>
      </c>
      <c r="K1554" t="str">
        <f>'Oversigt anlægsaktiv'!K1554</f>
        <v>89907754, 89907759</v>
      </c>
      <c r="L1554" s="312">
        <f>'Oversigt anlægsaktiv'!L1554</f>
        <v>45413</v>
      </c>
      <c r="M1554" s="56">
        <f>'Oversigt anlægsaktiv'!M1554</f>
        <v>502356</v>
      </c>
      <c r="N1554" s="56">
        <f>'Oversigt anlægsaktiv'!N1554</f>
        <v>406071.1</v>
      </c>
      <c r="O1554" s="322" t="str">
        <f t="shared" si="72"/>
        <v>55473</v>
      </c>
      <c r="P1554" s="322">
        <f t="shared" si="73"/>
        <v>0</v>
      </c>
      <c r="Q1554" s="337" t="str">
        <f t="shared" si="74"/>
        <v>10</v>
      </c>
    </row>
    <row r="1555" spans="1:17" x14ac:dyDescent="0.35">
      <c r="A1555" s="320" t="str">
        <f>'Oversigt anlægsaktiv'!A1555</f>
        <v>55474</v>
      </c>
      <c r="B1555" t="str">
        <f>'Oversigt anlægsaktiv'!B1555</f>
        <v>Operationsstue 3, enhed 1</v>
      </c>
      <c r="C1555" t="str">
        <f>'Oversigt anlægsaktiv'!C1555</f>
        <v>-</v>
      </c>
      <c r="D1555" t="str">
        <f>'Oversigt anlægsaktiv'!D1555</f>
        <v>Louise Langhorn</v>
      </c>
      <c r="E1555" t="str">
        <f>'Oversigt anlægsaktiv'!E1555</f>
        <v>10 ÅR</v>
      </c>
      <c r="F1555" t="str">
        <f>'Oversigt anlægsaktiv'!F1555</f>
        <v>19500 Biomedicinsk Laboratorium</v>
      </c>
      <c r="G1555" t="str">
        <f>'Oversigt anlægsaktiv'!G1555</f>
        <v>Campusvej 55, 5230 Odense M</v>
      </c>
      <c r="H1555" t="str">
        <f>'Oversigt anlægsaktiv'!H1555</f>
        <v>V06-608b-0</v>
      </c>
      <c r="I1555" t="str">
        <f>'Oversigt anlægsaktiv'!I1555</f>
        <v>KLA Martin Group</v>
      </c>
      <c r="J1555" t="str">
        <f>'Oversigt anlægsaktiv'!J1555</f>
        <v>REF. 89-903-02-04</v>
      </c>
      <c r="K1555" t="str">
        <f>'Oversigt anlægsaktiv'!K1555</f>
        <v>89907758, 89907753</v>
      </c>
      <c r="L1555" s="312">
        <f>'Oversigt anlægsaktiv'!L1555</f>
        <v>45413</v>
      </c>
      <c r="M1555" s="56">
        <f>'Oversigt anlægsaktiv'!M1555</f>
        <v>502356</v>
      </c>
      <c r="N1555" s="56">
        <f>'Oversigt anlægsaktiv'!N1555</f>
        <v>406071.1</v>
      </c>
      <c r="O1555" s="322" t="str">
        <f t="shared" si="72"/>
        <v>55474</v>
      </c>
      <c r="P1555" s="322">
        <f t="shared" si="73"/>
        <v>0</v>
      </c>
      <c r="Q1555" s="337" t="str">
        <f t="shared" si="74"/>
        <v>10</v>
      </c>
    </row>
    <row r="1556" spans="1:17" x14ac:dyDescent="0.35">
      <c r="A1556" s="320" t="str">
        <f>'Oversigt anlægsaktiv'!A1556</f>
        <v>55475</v>
      </c>
      <c r="B1556" t="str">
        <f>'Oversigt anlægsaktiv'!B1556</f>
        <v>FPLC, protein oprensningssystem</v>
      </c>
      <c r="C1556" t="str">
        <f>'Oversigt anlægsaktiv'!C1556</f>
        <v>-</v>
      </c>
      <c r="D1556" t="str">
        <f>'Oversigt anlægsaktiv'!D1556</f>
        <v>Jonas Heilskov Graversen</v>
      </c>
      <c r="E1556" t="str">
        <f>'Oversigt anlægsaktiv'!E1556</f>
        <v>5 ÅR</v>
      </c>
      <c r="F1556" t="str">
        <f>'Oversigt anlægsaktiv'!F1556</f>
        <v>10204 Inflammationsforskning</v>
      </c>
      <c r="G1556" t="str">
        <f>'Oversigt anlægsaktiv'!G1556</f>
        <v>Campusvej 55, 5230 Odense M</v>
      </c>
      <c r="H1556" t="str">
        <f>'Oversigt anlægsaktiv'!H1556</f>
        <v>V16-602a-1</v>
      </c>
      <c r="I1556" t="str">
        <f>'Oversigt anlægsaktiv'!I1556</f>
        <v>Cytiva</v>
      </c>
      <c r="J1556" t="str">
        <f>'Oversigt anlægsaktiv'!J1556</f>
        <v>ÄKTA go</v>
      </c>
      <c r="K1556" t="str">
        <f>'Oversigt anlægsaktiv'!K1556</f>
        <v>3107986</v>
      </c>
      <c r="L1556" s="312">
        <f>'Oversigt anlægsaktiv'!L1556</f>
        <v>45349</v>
      </c>
      <c r="M1556" s="56">
        <f>'Oversigt anlægsaktiv'!M1556</f>
        <v>199281.02</v>
      </c>
      <c r="N1556" s="56">
        <f>'Oversigt anlægsaktiv'!N1556</f>
        <v>112925.92</v>
      </c>
      <c r="O1556" s="322" t="str">
        <f t="shared" si="72"/>
        <v>55475</v>
      </c>
      <c r="P1556" s="322">
        <f t="shared" si="73"/>
        <v>0</v>
      </c>
      <c r="Q1556" s="337" t="str">
        <f t="shared" si="74"/>
        <v>5</v>
      </c>
    </row>
    <row r="1557" spans="1:17" x14ac:dyDescent="0.35">
      <c r="A1557" s="320" t="str">
        <f>'Oversigt anlægsaktiv'!A1557</f>
        <v>55476</v>
      </c>
      <c r="B1557" t="str">
        <f>'Oversigt anlægsaktiv'!B1557</f>
        <v>Stackable shaking incubator with LED lights</v>
      </c>
      <c r="C1557" t="str">
        <f>'Oversigt anlægsaktiv'!C1557</f>
        <v>4410074</v>
      </c>
      <c r="D1557" t="str">
        <f>'Oversigt anlægsaktiv'!D1557</f>
        <v>Michele Fabris</v>
      </c>
      <c r="E1557" t="str">
        <f>'Oversigt anlægsaktiv'!E1557</f>
        <v>10 ÅR</v>
      </c>
      <c r="F1557" t="str">
        <f>'Oversigt anlægsaktiv'!F1557</f>
        <v>42003 SDU Biotechnology</v>
      </c>
      <c r="G1557" t="str">
        <f>'Oversigt anlægsaktiv'!G1557</f>
        <v>Campusvej 55, 5230 Odense M</v>
      </c>
      <c r="H1557" t="str">
        <f>'Oversigt anlægsaktiv'!H1557</f>
        <v>ø40-603C-0</v>
      </c>
      <c r="I1557" t="str">
        <f>'Oversigt anlægsaktiv'!I1557</f>
        <v>Eppendorf</v>
      </c>
      <c r="J1557" t="str">
        <f>'Oversigt anlægsaktiv'!J1557</f>
        <v>Innova S44i</v>
      </c>
      <c r="K1557" t="str">
        <f>'Oversigt anlægsaktiv'!K1557</f>
        <v>S44IMN604027</v>
      </c>
      <c r="L1557" s="312">
        <f>'Oversigt anlægsaktiv'!L1557</f>
        <v>45325</v>
      </c>
      <c r="M1557" s="56">
        <f>'Oversigt anlægsaktiv'!M1557</f>
        <v>171880</v>
      </c>
      <c r="N1557" s="56">
        <f>'Oversigt anlægsaktiv'!N1557</f>
        <v>134639.35</v>
      </c>
      <c r="O1557" s="322" t="str">
        <f t="shared" si="72"/>
        <v>55476</v>
      </c>
      <c r="P1557" s="322">
        <f t="shared" si="73"/>
        <v>1</v>
      </c>
      <c r="Q1557" s="337" t="str">
        <f t="shared" si="74"/>
        <v>10</v>
      </c>
    </row>
    <row r="1558" spans="1:17" x14ac:dyDescent="0.35">
      <c r="A1558" s="320" t="str">
        <f>'Oversigt anlægsaktiv'!A1558</f>
        <v>55477</v>
      </c>
      <c r="B1558" t="str">
        <f>'Oversigt anlægsaktiv'!B1558</f>
        <v>3D Voksprinter</v>
      </c>
      <c r="C1558" t="str">
        <f>'Oversigt anlægsaktiv'!C1558</f>
        <v>5410010+3474403+2410037</v>
      </c>
      <c r="D1558" t="str">
        <f>'Oversigt anlægsaktiv'!D1558</f>
        <v>Cao Danh Do</v>
      </c>
      <c r="E1558" t="str">
        <f>'Oversigt anlægsaktiv'!E1558</f>
        <v>5 ÅR</v>
      </c>
      <c r="F1558" t="str">
        <f>'Oversigt anlægsaktiv'!F1558</f>
        <v>41004 SDU Biorobotics</v>
      </c>
      <c r="G1558" t="str">
        <f>'Oversigt anlægsaktiv'!G1558</f>
        <v>Campusvej 55, 5230 Odense M</v>
      </c>
      <c r="H1558" t="str">
        <f>'Oversigt anlægsaktiv'!H1558</f>
        <v>Ø9-611-1</v>
      </c>
      <c r="I1558" t="str">
        <f>'Oversigt anlægsaktiv'!I1558</f>
        <v>Solidscape</v>
      </c>
      <c r="J1558" t="str">
        <f>'Oversigt anlægsaktiv'!J1558</f>
        <v>S3 Duo med starterkit</v>
      </c>
      <c r="K1558" t="str">
        <f>'Oversigt anlægsaktiv'!K1558</f>
        <v>10861</v>
      </c>
      <c r="L1558" s="312">
        <f>'Oversigt anlægsaktiv'!L1558</f>
        <v>45320</v>
      </c>
      <c r="M1558" s="56">
        <f>'Oversigt anlægsaktiv'!M1558</f>
        <v>181313.69</v>
      </c>
      <c r="N1558" s="56">
        <f>'Oversigt anlægsaktiv'!N1558</f>
        <v>99722.559999999998</v>
      </c>
      <c r="O1558" s="322" t="str">
        <f t="shared" si="72"/>
        <v>55477</v>
      </c>
      <c r="P1558" s="322">
        <f t="shared" si="73"/>
        <v>1</v>
      </c>
      <c r="Q1558" s="337" t="str">
        <f t="shared" si="74"/>
        <v>5</v>
      </c>
    </row>
    <row r="1559" spans="1:17" x14ac:dyDescent="0.35">
      <c r="A1559" s="320" t="str">
        <f>'Oversigt anlægsaktiv'!A1559</f>
        <v>55478</v>
      </c>
      <c r="B1559" t="str">
        <f>'Oversigt anlægsaktiv'!B1559</f>
        <v>Oppusteligt planetarie</v>
      </c>
      <c r="C1559" t="str">
        <f>'Oversigt anlægsaktiv'!C1559</f>
        <v>3310102</v>
      </c>
      <c r="D1559" t="str">
        <f>'Oversigt anlægsaktiv'!D1559</f>
        <v>Mikkel Theiss Kristensen</v>
      </c>
      <c r="E1559" t="str">
        <f>'Oversigt anlægsaktiv'!E1559</f>
        <v>7 ÅR</v>
      </c>
      <c r="F1559" t="str">
        <f>'Oversigt anlægsaktiv'!F1559</f>
        <v>30502 Fysik</v>
      </c>
      <c r="G1559" t="str">
        <f>'Oversigt anlægsaktiv'!G1559</f>
        <v>Campusvej 55, 5230 Odense M</v>
      </c>
      <c r="H1559" t="str">
        <f>'Oversigt anlægsaktiv'!H1559</f>
        <v>ø14-604b-1</v>
      </c>
      <c r="I1559" t="str">
        <f>'Oversigt anlægsaktiv'!I1559</f>
        <v>-</v>
      </c>
      <c r="J1559" t="str">
        <f>'Oversigt anlægsaktiv'!J1559</f>
        <v>Sealey 2860 CFM – ADB3000</v>
      </c>
      <c r="K1559" t="str">
        <f>'Oversigt anlægsaktiv'!K1559</f>
        <v>VPL-FHZ80, S/N: 7200814</v>
      </c>
      <c r="L1559" s="312">
        <f>'Oversigt anlægsaktiv'!L1559</f>
        <v>45342</v>
      </c>
      <c r="M1559" s="56">
        <f>'Oversigt anlægsaktiv'!M1559</f>
        <v>295301.82</v>
      </c>
      <c r="N1559" s="56">
        <f>'Oversigt anlægsaktiv'!N1559</f>
        <v>203898.85</v>
      </c>
      <c r="O1559" s="322" t="str">
        <f t="shared" si="72"/>
        <v>55478</v>
      </c>
      <c r="P1559" s="322">
        <f t="shared" si="73"/>
        <v>1</v>
      </c>
      <c r="Q1559" s="337" t="str">
        <f t="shared" si="74"/>
        <v>7</v>
      </c>
    </row>
    <row r="1560" spans="1:17" x14ac:dyDescent="0.35">
      <c r="A1560" s="320" t="str">
        <f>'Oversigt anlægsaktiv'!A1560</f>
        <v>55479</v>
      </c>
      <c r="B1560" t="str">
        <f>'Oversigt anlægsaktiv'!B1560</f>
        <v>Vogn 18, 5 pers., brændstof</v>
      </c>
      <c r="C1560" t="str">
        <f>'Oversigt anlægsaktiv'!C1560</f>
        <v>-</v>
      </c>
      <c r="D1560" t="str">
        <f>'Oversigt anlægsaktiv'!D1560</f>
        <v>Rikke Mailund Mikkelsen</v>
      </c>
      <c r="E1560" t="str">
        <f>'Oversigt anlægsaktiv'!E1560</f>
        <v>5 ÅR</v>
      </c>
      <c r="F1560" t="str">
        <f>'Oversigt anlægsaktiv'!F1560</f>
        <v>87104 Fællesvarer, Teknisk Service</v>
      </c>
      <c r="G1560" t="str">
        <f>'Oversigt anlægsaktiv'!G1560</f>
        <v>Campusvej 55, 5230 Odense M</v>
      </c>
      <c r="H1560" t="str">
        <f>'Oversigt anlægsaktiv'!H1560</f>
        <v>P8-Vest</v>
      </c>
      <c r="I1560" t="str">
        <f>'Oversigt anlægsaktiv'!I1560</f>
        <v>Citroën</v>
      </c>
      <c r="J1560" t="str">
        <f>'Oversigt anlægsaktiv'!J1560</f>
        <v>C4 Pure Tech 100 Attraction</v>
      </c>
      <c r="K1560" t="str">
        <f>'Oversigt anlægsaktiv'!K1560</f>
        <v>VR7BAHNEAPE059518/DY91421</v>
      </c>
      <c r="L1560" s="312">
        <f>'Oversigt anlægsaktiv'!L1560</f>
        <v>45302</v>
      </c>
      <c r="M1560" s="56">
        <f>'Oversigt anlægsaktiv'!M1560</f>
        <v>161360</v>
      </c>
      <c r="N1560" s="56">
        <f>'Oversigt anlægsaktiv'!N1560</f>
        <v>88748.05</v>
      </c>
      <c r="O1560" s="322" t="str">
        <f t="shared" si="72"/>
        <v>55479</v>
      </c>
      <c r="P1560" s="322">
        <f t="shared" si="73"/>
        <v>0</v>
      </c>
      <c r="Q1560" s="337" t="str">
        <f t="shared" si="74"/>
        <v>5</v>
      </c>
    </row>
    <row r="1561" spans="1:17" x14ac:dyDescent="0.35">
      <c r="A1561" s="320" t="str">
        <f>'Oversigt anlægsaktiv'!A1561</f>
        <v>55480</v>
      </c>
      <c r="B1561" t="str">
        <f>'Oversigt anlægsaktiv'!B1561</f>
        <v>Vogn 16, 5 pers., brændstof</v>
      </c>
      <c r="C1561" t="str">
        <f>'Oversigt anlægsaktiv'!C1561</f>
        <v>-</v>
      </c>
      <c r="D1561" t="str">
        <f>'Oversigt anlægsaktiv'!D1561</f>
        <v>Rikke Mailund Mikkelsen</v>
      </c>
      <c r="E1561" t="str">
        <f>'Oversigt anlægsaktiv'!E1561</f>
        <v>5 ÅR</v>
      </c>
      <c r="F1561" t="str">
        <f>'Oversigt anlægsaktiv'!F1561</f>
        <v>87104 Fællesvarer, Teknisk Service</v>
      </c>
      <c r="G1561" t="str">
        <f>'Oversigt anlægsaktiv'!G1561</f>
        <v>Campusvej 55, 5230 Odense M</v>
      </c>
      <c r="H1561" t="str">
        <f>'Oversigt anlægsaktiv'!H1561</f>
        <v>P8-Vest</v>
      </c>
      <c r="I1561" t="str">
        <f>'Oversigt anlægsaktiv'!I1561</f>
        <v>Citroën</v>
      </c>
      <c r="J1561" t="str">
        <f>'Oversigt anlægsaktiv'!J1561</f>
        <v>C4 Pure Tech 100 Attraction</v>
      </c>
      <c r="K1561" t="str">
        <f>'Oversigt anlægsaktiv'!K1561</f>
        <v>VR7BAHNEAPE053206/DY91420</v>
      </c>
      <c r="L1561" s="312">
        <f>'Oversigt anlægsaktiv'!L1561</f>
        <v>45302</v>
      </c>
      <c r="M1561" s="56">
        <f>'Oversigt anlægsaktiv'!M1561</f>
        <v>158926.25</v>
      </c>
      <c r="N1561" s="56">
        <f>'Oversigt anlægsaktiv'!N1561</f>
        <v>87409.45</v>
      </c>
      <c r="O1561" s="322" t="str">
        <f t="shared" si="72"/>
        <v>55480</v>
      </c>
      <c r="P1561" s="322">
        <f t="shared" si="73"/>
        <v>0</v>
      </c>
      <c r="Q1561" s="337" t="str">
        <f t="shared" si="74"/>
        <v>5</v>
      </c>
    </row>
    <row r="1562" spans="1:17" x14ac:dyDescent="0.35">
      <c r="A1562" s="320" t="str">
        <f>'Oversigt anlægsaktiv'!A1562</f>
        <v>55481</v>
      </c>
      <c r="B1562" t="str">
        <f>'Oversigt anlægsaktiv'!B1562</f>
        <v>2x Ceph noder</v>
      </c>
      <c r="C1562" t="str">
        <f>'Oversigt anlægsaktiv'!C1562</f>
        <v>-</v>
      </c>
      <c r="D1562" t="str">
        <f>'Oversigt anlægsaktiv'!D1562</f>
        <v>Martin Lundquist Hansen</v>
      </c>
      <c r="E1562" t="str">
        <f>'Oversigt anlægsaktiv'!E1562</f>
        <v>5 ÅR</v>
      </c>
      <c r="F1562" t="str">
        <f>'Oversigt anlægsaktiv'!F1562</f>
        <v>39600 eScience</v>
      </c>
      <c r="G1562" t="str">
        <f>'Oversigt anlægsaktiv'!G1562</f>
        <v>Campusvej 55, 5230 Odense M</v>
      </c>
      <c r="H1562" t="str">
        <f>'Oversigt anlægsaktiv'!H1562</f>
        <v>Serverrum Syd</v>
      </c>
      <c r="I1562" t="str">
        <f>'Oversigt anlægsaktiv'!I1562</f>
        <v>Dell</v>
      </c>
      <c r="J1562" t="str">
        <f>'Oversigt anlægsaktiv'!J1562</f>
        <v>PowerEdge 760xd2</v>
      </c>
      <c r="K1562" t="str">
        <f>'Oversigt anlægsaktiv'!K1562</f>
        <v>-</v>
      </c>
      <c r="L1562" s="312">
        <f>'Oversigt anlægsaktiv'!L1562</f>
        <v>45302</v>
      </c>
      <c r="M1562" s="56">
        <f>'Oversigt anlægsaktiv'!M1562</f>
        <v>296185.15000000002</v>
      </c>
      <c r="N1562" s="56">
        <f>'Oversigt anlægsaktiv'!N1562</f>
        <v>162901.82999999999</v>
      </c>
      <c r="O1562" s="322" t="str">
        <f t="shared" si="72"/>
        <v>55481</v>
      </c>
      <c r="P1562" s="322">
        <f t="shared" si="73"/>
        <v>0</v>
      </c>
      <c r="Q1562" s="337" t="str">
        <f t="shared" si="74"/>
        <v>5</v>
      </c>
    </row>
    <row r="1563" spans="1:17" x14ac:dyDescent="0.35">
      <c r="A1563" s="320" t="str">
        <f>'Oversigt anlægsaktiv'!A1563</f>
        <v>55482</v>
      </c>
      <c r="B1563" t="str">
        <f>'Oversigt anlægsaktiv'!B1563</f>
        <v>iBright1500FL gel imager</v>
      </c>
      <c r="C1563" t="str">
        <f>'Oversigt anlægsaktiv'!C1563</f>
        <v>-</v>
      </c>
      <c r="D1563" t="str">
        <f>'Oversigt anlægsaktiv'!D1563</f>
        <v>Per Svenningsen</v>
      </c>
      <c r="E1563" t="str">
        <f>'Oversigt anlægsaktiv'!E1563</f>
        <v>5 ÅR</v>
      </c>
      <c r="F1563" t="str">
        <f>'Oversigt anlægsaktiv'!F1563</f>
        <v>10203 Kardiovaskulær &amp; Renalforskning</v>
      </c>
      <c r="G1563" t="str">
        <f>'Oversigt anlægsaktiv'!G1563</f>
        <v>Campusvej 55, 5230 Odense M</v>
      </c>
      <c r="H1563" t="str">
        <f>'Oversigt anlægsaktiv'!H1563</f>
        <v>V18-706d-1</v>
      </c>
      <c r="I1563" t="str">
        <f>'Oversigt anlægsaktiv'!I1563</f>
        <v>Thermo Fischer Scientific</v>
      </c>
      <c r="J1563" t="str">
        <f>'Oversigt anlægsaktiv'!J1563</f>
        <v>FL1500</v>
      </c>
      <c r="K1563" t="str">
        <f>'Oversigt anlægsaktiv'!K1563</f>
        <v>2462623110055</v>
      </c>
      <c r="L1563" s="312">
        <f>'Oversigt anlægsaktiv'!L1563</f>
        <v>45306</v>
      </c>
      <c r="M1563" s="56">
        <f>'Oversigt anlægsaktiv'!M1563</f>
        <v>167200.01</v>
      </c>
      <c r="N1563" s="56">
        <f>'Oversigt anlægsaktiv'!N1563</f>
        <v>91960</v>
      </c>
      <c r="O1563" s="322" t="str">
        <f t="shared" si="72"/>
        <v>55482</v>
      </c>
      <c r="P1563" s="322">
        <f t="shared" si="73"/>
        <v>0</v>
      </c>
      <c r="Q1563" s="337" t="str">
        <f t="shared" si="74"/>
        <v>5</v>
      </c>
    </row>
    <row r="1564" spans="1:17" x14ac:dyDescent="0.35">
      <c r="A1564" s="320" t="str">
        <f>'Oversigt anlægsaktiv'!A1564</f>
        <v>55483</v>
      </c>
      <c r="B1564" t="str">
        <f>'Oversigt anlægsaktiv'!B1564</f>
        <v>Live cell imaging system (placeret i incubator)</v>
      </c>
      <c r="C1564" t="str">
        <f>'Oversigt anlægsaktiv'!C1564</f>
        <v>3110424</v>
      </c>
      <c r="D1564" t="str">
        <f>'Oversigt anlægsaktiv'!D1564</f>
        <v>Jonas Heilskov Graversen</v>
      </c>
      <c r="E1564" t="str">
        <f>'Oversigt anlægsaktiv'!E1564</f>
        <v>5 ÅR</v>
      </c>
      <c r="F1564" t="str">
        <f>'Oversigt anlægsaktiv'!F1564</f>
        <v>10204 Inflammationsforskning</v>
      </c>
      <c r="G1564" t="str">
        <f>'Oversigt anlægsaktiv'!G1564</f>
        <v>Campusvej 55, 5230 Odense M</v>
      </c>
      <c r="H1564" t="str">
        <f>'Oversigt anlægsaktiv'!H1564</f>
        <v>V18-609b-2</v>
      </c>
      <c r="I1564" t="str">
        <f>'Oversigt anlægsaktiv'!I1564</f>
        <v>Cytena</v>
      </c>
      <c r="J1564" t="str">
        <f>'Oversigt anlægsaktiv'!J1564</f>
        <v>CellCyte X</v>
      </c>
      <c r="K1564" t="str">
        <f>'Oversigt anlægsaktiv'!K1564</f>
        <v>C-2101253</v>
      </c>
      <c r="L1564" s="312">
        <f>'Oversigt anlægsaktiv'!L1564</f>
        <v>45365</v>
      </c>
      <c r="M1564" s="56">
        <f>'Oversigt anlægsaktiv'!M1564</f>
        <v>435056.46</v>
      </c>
      <c r="N1564" s="56">
        <f>'Oversigt anlægsaktiv'!N1564</f>
        <v>253782.95</v>
      </c>
      <c r="O1564" s="322" t="str">
        <f t="shared" si="72"/>
        <v>55483</v>
      </c>
      <c r="P1564" s="322">
        <f t="shared" si="73"/>
        <v>1</v>
      </c>
      <c r="Q1564" s="337" t="str">
        <f t="shared" si="74"/>
        <v>5</v>
      </c>
    </row>
    <row r="1565" spans="1:17" x14ac:dyDescent="0.35">
      <c r="A1565" s="320" t="str">
        <f>'Oversigt anlægsaktiv'!A1565</f>
        <v>55485</v>
      </c>
      <c r="B1565" t="str">
        <f>'Oversigt anlægsaktiv'!B1565</f>
        <v>Server</v>
      </c>
      <c r="C1565" t="str">
        <f>'Oversigt anlægsaktiv'!C1565</f>
        <v>5310022</v>
      </c>
      <c r="D1565" t="str">
        <f>'Oversigt anlægsaktiv'!D1565</f>
        <v>Carsten Svaneborg</v>
      </c>
      <c r="E1565" t="str">
        <f>'Oversigt anlægsaktiv'!E1565</f>
        <v>5 ÅR</v>
      </c>
      <c r="F1565" t="str">
        <f>'Oversigt anlægsaktiv'!F1565</f>
        <v>93000 SDU IT</v>
      </c>
      <c r="G1565" t="str">
        <f>'Oversigt anlægsaktiv'!G1565</f>
        <v>Campusvej 55, 5230 Odense M</v>
      </c>
      <c r="H1565" t="str">
        <f>'Oversigt anlægsaktiv'!H1565</f>
        <v>E1-U22 Serverrum Syd - Ø5-511a</v>
      </c>
      <c r="I1565" t="str">
        <f>'Oversigt anlægsaktiv'!I1565</f>
        <v>Hewlett Packard</v>
      </c>
      <c r="J1565" t="str">
        <f>'Oversigt anlægsaktiv'!J1565</f>
        <v>HPE DL 345 G11</v>
      </c>
      <c r="K1565" t="str">
        <f>'Oversigt anlægsaktiv'!K1565</f>
        <v>CZ24020HZY</v>
      </c>
      <c r="L1565" s="312">
        <f>'Oversigt anlægsaktiv'!L1565</f>
        <v>45310</v>
      </c>
      <c r="M1565" s="56">
        <f>'Oversigt anlægsaktiv'!M1565</f>
        <v>143788</v>
      </c>
      <c r="N1565" s="56">
        <f>'Oversigt anlægsaktiv'!N1565</f>
        <v>79083.39</v>
      </c>
      <c r="O1565" s="322" t="str">
        <f t="shared" si="72"/>
        <v>55485</v>
      </c>
      <c r="P1565" s="322">
        <f t="shared" si="73"/>
        <v>1</v>
      </c>
      <c r="Q1565" s="337" t="str">
        <f t="shared" si="74"/>
        <v>5</v>
      </c>
    </row>
    <row r="1566" spans="1:17" x14ac:dyDescent="0.35">
      <c r="A1566" s="320" t="str">
        <f>'Oversigt anlægsaktiv'!A1566</f>
        <v>55486</v>
      </c>
      <c r="B1566" t="str">
        <f>'Oversigt anlægsaktiv'!B1566</f>
        <v>LC apparatur</v>
      </c>
      <c r="C1566" t="str">
        <f>'Oversigt anlægsaktiv'!C1566</f>
        <v>3310146</v>
      </c>
      <c r="D1566" t="str">
        <f>'Oversigt anlægsaktiv'!D1566</f>
        <v>Poul Nielsen</v>
      </c>
      <c r="E1566" t="str">
        <f>'Oversigt anlægsaktiv'!E1566</f>
        <v>7 ÅR</v>
      </c>
      <c r="F1566" t="str">
        <f>'Oversigt anlægsaktiv'!F1566</f>
        <v>30503 Kemi og Farmaci</v>
      </c>
      <c r="G1566" t="str">
        <f>'Oversigt anlægsaktiv'!G1566</f>
        <v>Campusvej 55, 5230 Odense M</v>
      </c>
      <c r="H1566" t="str">
        <f>'Oversigt anlægsaktiv'!H1566</f>
        <v>Ø11-411-1</v>
      </c>
      <c r="I1566" t="str">
        <f>'Oversigt anlægsaktiv'!I1566</f>
        <v>Waters</v>
      </c>
      <c r="J1566" t="str">
        <f>'Oversigt anlægsaktiv'!J1566</f>
        <v>Pep 150</v>
      </c>
      <c r="K1566" t="str">
        <f>'Oversigt anlægsaktiv'!K1566</f>
        <v>E23WFC763J</v>
      </c>
      <c r="L1566" s="312">
        <f>'Oversigt anlægsaktiv'!L1566</f>
        <v>45358</v>
      </c>
      <c r="M1566" s="56">
        <f>'Oversigt anlægsaktiv'!M1566</f>
        <v>699258.7</v>
      </c>
      <c r="N1566" s="56">
        <f>'Oversigt anlægsaktiv'!N1566</f>
        <v>491145.99</v>
      </c>
      <c r="O1566" s="322" t="str">
        <f t="shared" si="72"/>
        <v>55486</v>
      </c>
      <c r="P1566" s="322">
        <f t="shared" si="73"/>
        <v>1</v>
      </c>
      <c r="Q1566" s="337" t="str">
        <f t="shared" si="74"/>
        <v>7</v>
      </c>
    </row>
    <row r="1567" spans="1:17" x14ac:dyDescent="0.35">
      <c r="A1567" s="320" t="str">
        <f>'Oversigt anlægsaktiv'!A1567</f>
        <v>55487</v>
      </c>
      <c r="B1567" t="str">
        <f>'Oversigt anlægsaktiv'!B1567</f>
        <v>Mikromanipulator</v>
      </c>
      <c r="C1567" t="str">
        <f>'Oversigt anlægsaktiv'!C1567</f>
        <v>3310029</v>
      </c>
      <c r="D1567" t="str">
        <f>'Oversigt anlægsaktiv'!D1567</f>
        <v>Adam Cohen Simonsen</v>
      </c>
      <c r="E1567" t="str">
        <f>'Oversigt anlægsaktiv'!E1567</f>
        <v>10 ÅR</v>
      </c>
      <c r="F1567" t="str">
        <f>'Oversigt anlægsaktiv'!F1567</f>
        <v>30502 Fysik</v>
      </c>
      <c r="G1567" t="str">
        <f>'Oversigt anlægsaktiv'!G1567</f>
        <v>Campusvej 55, 5230 Odense M</v>
      </c>
      <c r="H1567" t="str">
        <f>'Oversigt anlægsaktiv'!H1567</f>
        <v>V11-601-1</v>
      </c>
      <c r="I1567" t="str">
        <f>'Oversigt anlægsaktiv'!I1567</f>
        <v>Ramcon</v>
      </c>
      <c r="J1567" t="str">
        <f>'Oversigt anlægsaktiv'!J1567</f>
        <v>MMO-4</v>
      </c>
      <c r="K1567" t="str">
        <f>'Oversigt anlægsaktiv'!K1567</f>
        <v>23447</v>
      </c>
      <c r="L1567" s="312">
        <f>'Oversigt anlægsaktiv'!L1567</f>
        <v>45366</v>
      </c>
      <c r="M1567" s="56">
        <f>'Oversigt anlægsaktiv'!M1567</f>
        <v>116583</v>
      </c>
      <c r="N1567" s="56">
        <f>'Oversigt anlægsaktiv'!N1567</f>
        <v>92294.86</v>
      </c>
      <c r="O1567" s="322" t="str">
        <f t="shared" si="72"/>
        <v>55487</v>
      </c>
      <c r="P1567" s="322">
        <f t="shared" si="73"/>
        <v>1</v>
      </c>
      <c r="Q1567" s="337" t="str">
        <f t="shared" si="74"/>
        <v>10</v>
      </c>
    </row>
    <row r="1568" spans="1:17" x14ac:dyDescent="0.35">
      <c r="A1568" s="320" t="str">
        <f>'Oversigt anlægsaktiv'!A1568</f>
        <v>55488</v>
      </c>
      <c r="B1568" t="str">
        <f>'Oversigt anlægsaktiv'!B1568</f>
        <v>Automated Cell Imaging System</v>
      </c>
      <c r="C1568" t="str">
        <f>'Oversigt anlægsaktiv'!C1568</f>
        <v>3110448</v>
      </c>
      <c r="D1568" t="str">
        <f>'Oversigt anlægsaktiv'!D1568</f>
        <v>Morten Meyer</v>
      </c>
      <c r="E1568" t="str">
        <f>'Oversigt anlægsaktiv'!E1568</f>
        <v>5 ÅR</v>
      </c>
      <c r="F1568" t="str">
        <f>'Oversigt anlægsaktiv'!F1568</f>
        <v>10202 Neurobiologisk Forskning</v>
      </c>
      <c r="G1568" t="str">
        <f>'Oversigt anlægsaktiv'!G1568</f>
        <v>Campusvej 55, 5230 Odense M</v>
      </c>
      <c r="H1568" t="str">
        <f>'Oversigt anlægsaktiv'!H1568</f>
        <v>V17-613a-2</v>
      </c>
      <c r="I1568" t="str">
        <f>'Oversigt anlægsaktiv'!I1568</f>
        <v>Molecular Devices</v>
      </c>
      <c r="J1568" t="str">
        <f>'Oversigt anlægsaktiv'!J1568</f>
        <v>ImageXpress Pico w/ EC Unit</v>
      </c>
      <c r="K1568" t="str">
        <f>'Oversigt anlægsaktiv'!K1568</f>
        <v>385705249</v>
      </c>
      <c r="L1568" s="312">
        <f>'Oversigt anlægsaktiv'!L1568</f>
        <v>45344</v>
      </c>
      <c r="M1568" s="56">
        <f>'Oversigt anlægsaktiv'!M1568</f>
        <v>794599.97</v>
      </c>
      <c r="N1568" s="56">
        <f>'Oversigt anlægsaktiv'!N1568</f>
        <v>450273.34</v>
      </c>
      <c r="O1568" s="322" t="str">
        <f t="shared" si="72"/>
        <v>55488</v>
      </c>
      <c r="P1568" s="322">
        <f t="shared" si="73"/>
        <v>1</v>
      </c>
      <c r="Q1568" s="337" t="str">
        <f t="shared" si="74"/>
        <v>5</v>
      </c>
    </row>
    <row r="1569" spans="1:17" x14ac:dyDescent="0.35">
      <c r="A1569" s="320" t="str">
        <f>'Oversigt anlægsaktiv'!A1569</f>
        <v>55489</v>
      </c>
      <c r="B1569" t="str">
        <f>'Oversigt anlægsaktiv'!B1569</f>
        <v>Sensor, til den spektrale lyssammmensætning  på 300 m</v>
      </c>
      <c r="C1569" t="str">
        <f>'Oversigt anlægsaktiv'!C1569</f>
        <v>2310055</v>
      </c>
      <c r="D1569" t="str">
        <f>'Oversigt anlægsaktiv'!D1569</f>
        <v>Karl Michael Attard</v>
      </c>
      <c r="E1569" t="str">
        <f>'Oversigt anlægsaktiv'!E1569</f>
        <v>5 ÅR</v>
      </c>
      <c r="F1569" t="str">
        <f>'Oversigt anlægsaktiv'!F1569</f>
        <v>30602 Nordcee</v>
      </c>
      <c r="G1569" t="str">
        <f>'Oversigt anlægsaktiv'!G1569</f>
        <v>Campusvej 55, 5230 Odense M</v>
      </c>
      <c r="H1569" t="str">
        <f>'Oversigt anlægsaktiv'!H1569</f>
        <v>V10-507-0</v>
      </c>
      <c r="I1569" t="str">
        <f>'Oversigt anlægsaktiv'!I1569</f>
        <v>Trios</v>
      </c>
      <c r="J1569" t="str">
        <f>'Oversigt anlægsaktiv'!J1569</f>
        <v>RAMSES  G2-ACC-VIS-Ti_300m</v>
      </c>
      <c r="K1569" t="str">
        <f>'Oversigt anlægsaktiv'!K1569</f>
        <v>D160008E 051-23-9B02</v>
      </c>
      <c r="L1569" s="312">
        <f>'Oversigt anlægsaktiv'!L1569</f>
        <v>45352</v>
      </c>
      <c r="M1569" s="56">
        <f>'Oversigt anlægsaktiv'!M1569</f>
        <v>112195.41</v>
      </c>
      <c r="N1569" s="56">
        <f>'Oversigt anlægsaktiv'!N1569</f>
        <v>65447.34</v>
      </c>
      <c r="O1569" s="322" t="str">
        <f t="shared" si="72"/>
        <v>55489</v>
      </c>
      <c r="P1569" s="322">
        <f t="shared" si="73"/>
        <v>1</v>
      </c>
      <c r="Q1569" s="337" t="str">
        <f t="shared" si="74"/>
        <v>5</v>
      </c>
    </row>
    <row r="1570" spans="1:17" x14ac:dyDescent="0.35">
      <c r="A1570" s="320" t="str">
        <f>'Oversigt anlægsaktiv'!A1570</f>
        <v>55490</v>
      </c>
      <c r="B1570" t="str">
        <f>'Oversigt anlægsaktiv'!B1570</f>
        <v>High throughput benchtop flow cytometer</v>
      </c>
      <c r="C1570" t="str">
        <f>'Oversigt anlægsaktiv'!C1570</f>
        <v>3410119+3474402</v>
      </c>
      <c r="D1570" t="str">
        <f>'Oversigt anlægsaktiv'!D1570</f>
        <v>Michele Fabris</v>
      </c>
      <c r="E1570" t="str">
        <f>'Oversigt anlægsaktiv'!E1570</f>
        <v>7 ÅR</v>
      </c>
      <c r="F1570" t="str">
        <f>'Oversigt anlægsaktiv'!F1570</f>
        <v>42003 SDU Biotechnology</v>
      </c>
      <c r="G1570" t="str">
        <f>'Oversigt anlægsaktiv'!G1570</f>
        <v>Campusvej 55, 5230 Odense M</v>
      </c>
      <c r="H1570" t="str">
        <f>'Oversigt anlægsaktiv'!H1570</f>
        <v>Ø40-601A-0</v>
      </c>
      <c r="I1570" t="str">
        <f>'Oversigt anlægsaktiv'!I1570</f>
        <v>Cytek</v>
      </c>
      <c r="J1570" t="str">
        <f>'Oversigt anlægsaktiv'!J1570</f>
        <v>Guava easyCyte 5HT HPL</v>
      </c>
      <c r="K1570" t="str">
        <f>'Oversigt anlægsaktiv'!K1570</f>
        <v>EC 22213681</v>
      </c>
      <c r="L1570" s="312">
        <f>'Oversigt anlægsaktiv'!L1570</f>
        <v>45352</v>
      </c>
      <c r="M1570" s="56">
        <f>'Oversigt anlægsaktiv'!M1570</f>
        <v>476157.95</v>
      </c>
      <c r="N1570" s="56">
        <f>'Oversigt anlægsaktiv'!N1570</f>
        <v>334444.27</v>
      </c>
      <c r="O1570" s="322" t="str">
        <f t="shared" si="72"/>
        <v>55490</v>
      </c>
      <c r="P1570" s="322">
        <f t="shared" si="73"/>
        <v>1</v>
      </c>
      <c r="Q1570" s="337" t="str">
        <f t="shared" si="74"/>
        <v>7</v>
      </c>
    </row>
    <row r="1571" spans="1:17" x14ac:dyDescent="0.35">
      <c r="A1571" s="320" t="str">
        <f>'Oversigt anlægsaktiv'!A1571</f>
        <v>55491</v>
      </c>
      <c r="B1571" t="str">
        <f>'Oversigt anlægsaktiv'!B1571</f>
        <v>Pumpe til masse spektrometer</v>
      </c>
      <c r="C1571" t="str">
        <f>'Oversigt anlægsaktiv'!C1571</f>
        <v>-</v>
      </c>
      <c r="D1571" t="str">
        <f>'Oversigt anlægsaktiv'!D1571</f>
        <v>Lars Duelund</v>
      </c>
      <c r="E1571" t="str">
        <f>'Oversigt anlægsaktiv'!E1571</f>
        <v>10 ÅR</v>
      </c>
      <c r="F1571" t="str">
        <f>'Oversigt anlægsaktiv'!F1571</f>
        <v>42001 Institutsekretariat, IGT</v>
      </c>
      <c r="G1571" t="str">
        <f>'Oversigt anlægsaktiv'!G1571</f>
        <v>Campusvej 55, 5230 Odense M</v>
      </c>
      <c r="H1571" t="str">
        <f>'Oversigt anlægsaktiv'!H1571</f>
        <v>Ø33-507a-1</v>
      </c>
      <c r="I1571" t="str">
        <f>'Oversigt anlægsaktiv'!I1571</f>
        <v>Agilent</v>
      </c>
      <c r="J1571" t="str">
        <f>'Oversigt anlægsaktiv'!J1571</f>
        <v>G2581-80803</v>
      </c>
      <c r="K1571" t="str">
        <f>'Oversigt anlægsaktiv'!K1571</f>
        <v>MY2329SF02</v>
      </c>
      <c r="L1571" s="312">
        <f>'Oversigt anlægsaktiv'!L1571</f>
        <v>45358</v>
      </c>
      <c r="M1571" s="56">
        <f>'Oversigt anlægsaktiv'!M1571</f>
        <v>233920</v>
      </c>
      <c r="N1571" s="56">
        <f>'Oversigt anlægsaktiv'!N1571</f>
        <v>185186.68</v>
      </c>
      <c r="O1571" s="322" t="str">
        <f t="shared" si="72"/>
        <v>55491</v>
      </c>
      <c r="P1571" s="322">
        <f t="shared" si="73"/>
        <v>0</v>
      </c>
      <c r="Q1571" s="337" t="str">
        <f t="shared" si="74"/>
        <v>10</v>
      </c>
    </row>
    <row r="1572" spans="1:17" x14ac:dyDescent="0.35">
      <c r="A1572" s="320" t="str">
        <f>'Oversigt anlægsaktiv'!A1572</f>
        <v>55492</v>
      </c>
      <c r="B1572" t="str">
        <f>'Oversigt anlægsaktiv'!B1572</f>
        <v>DAS (Decentralt Antenne System) til Retsmedicin på Nyt Sund</v>
      </c>
      <c r="C1572" t="str">
        <f>'Oversigt anlægsaktiv'!C1572</f>
        <v>-</v>
      </c>
      <c r="D1572" t="str">
        <f>'Oversigt anlægsaktiv'!D1572</f>
        <v>Lasse Birnbaum Jensen</v>
      </c>
      <c r="E1572" t="str">
        <f>'Oversigt anlægsaktiv'!E1572</f>
        <v>5 ÅR</v>
      </c>
      <c r="F1572" t="str">
        <f>'Oversigt anlægsaktiv'!F1572</f>
        <v>87130 Fællesvarer, SDU IT</v>
      </c>
      <c r="G1572" t="str">
        <f>'Oversigt anlægsaktiv'!G1572</f>
        <v>Campusvej 55, 5230 Odense M</v>
      </c>
      <c r="H1572" t="str">
        <f>'Oversigt anlægsaktiv'!H1572</f>
        <v>Byg 42 og Byg 45-6</v>
      </c>
      <c r="I1572" t="str">
        <f>'Oversigt anlægsaktiv'!I1572</f>
        <v>SolidWorks</v>
      </c>
      <c r="J1572" t="str">
        <f>'Oversigt anlægsaktiv'!J1572</f>
        <v>Ingen</v>
      </c>
      <c r="K1572" t="str">
        <f>'Oversigt anlægsaktiv'!K1572</f>
        <v>Ingen</v>
      </c>
      <c r="L1572" s="312">
        <f>'Oversigt anlægsaktiv'!L1572</f>
        <v>45352</v>
      </c>
      <c r="M1572" s="56">
        <f>'Oversigt anlægsaktiv'!M1572</f>
        <v>727840</v>
      </c>
      <c r="N1572" s="56">
        <f>'Oversigt anlægsaktiv'!N1572</f>
        <v>424573.32</v>
      </c>
      <c r="O1572" s="322" t="str">
        <f t="shared" si="72"/>
        <v>55492</v>
      </c>
      <c r="P1572" s="322">
        <f t="shared" si="73"/>
        <v>0</v>
      </c>
      <c r="Q1572" s="337" t="str">
        <f t="shared" si="74"/>
        <v>5</v>
      </c>
    </row>
    <row r="1573" spans="1:17" x14ac:dyDescent="0.35">
      <c r="A1573" s="320" t="str">
        <f>'Oversigt anlægsaktiv'!A1573</f>
        <v>55493</v>
      </c>
      <c r="B1573" t="str">
        <f>'Oversigt anlægsaktiv'!B1573</f>
        <v>Firewall og manament platform</v>
      </c>
      <c r="C1573" t="str">
        <f>'Oversigt anlægsaktiv'!C1573</f>
        <v>-</v>
      </c>
      <c r="D1573" t="str">
        <f>'Oversigt anlægsaktiv'!D1573</f>
        <v>Lars Jakobsen</v>
      </c>
      <c r="E1573" t="str">
        <f>'Oversigt anlægsaktiv'!E1573</f>
        <v>5 ÅR</v>
      </c>
      <c r="F1573" t="str">
        <f>'Oversigt anlægsaktiv'!F1573</f>
        <v>93003 Operations</v>
      </c>
      <c r="G1573" t="str">
        <f>'Oversigt anlægsaktiv'!G1573</f>
        <v>Campusvej 55, 5230 Odense M</v>
      </c>
      <c r="H1573" t="str">
        <f>'Oversigt anlægsaktiv'!H1573</f>
        <v>Netrum Nord/Syd</v>
      </c>
      <c r="I1573" t="str">
        <f>'Oversigt anlægsaktiv'!I1573</f>
        <v>Cisco</v>
      </c>
      <c r="J1573" t="str">
        <f>'Oversigt anlægsaktiv'!J1573</f>
        <v>FPR4225, FMC4700</v>
      </c>
      <c r="K1573" t="str">
        <f>'Oversigt anlægsaktiv'!K1573</f>
        <v>FJC275218Z5,FJC28021VKE,WZP27480AUW</v>
      </c>
      <c r="L1573" s="312">
        <f>'Oversigt anlægsaktiv'!L1573</f>
        <v>45383</v>
      </c>
      <c r="M1573" s="56">
        <f>'Oversigt anlægsaktiv'!M1573</f>
        <v>1503553.02</v>
      </c>
      <c r="N1573" s="56">
        <f>'Oversigt anlægsaktiv'!N1573</f>
        <v>902131.81</v>
      </c>
      <c r="O1573" s="322" t="str">
        <f t="shared" si="72"/>
        <v>55493</v>
      </c>
      <c r="P1573" s="322">
        <f t="shared" si="73"/>
        <v>0</v>
      </c>
      <c r="Q1573" s="337" t="str">
        <f t="shared" si="74"/>
        <v>5</v>
      </c>
    </row>
    <row r="1574" spans="1:17" x14ac:dyDescent="0.35">
      <c r="A1574" s="320" t="str">
        <f>'Oversigt anlægsaktiv'!A1574</f>
        <v>55494</v>
      </c>
      <c r="B1574" t="str">
        <f>'Oversigt anlægsaktiv'!B1574</f>
        <v>Vogn 7, 5 pers., brændstof</v>
      </c>
      <c r="C1574" t="str">
        <f>'Oversigt anlægsaktiv'!C1574</f>
        <v>-</v>
      </c>
      <c r="D1574" t="str">
        <f>'Oversigt anlægsaktiv'!D1574</f>
        <v>Rikke Mailund Mikkelsen</v>
      </c>
      <c r="E1574" t="str">
        <f>'Oversigt anlægsaktiv'!E1574</f>
        <v>5 ÅR</v>
      </c>
      <c r="F1574" t="str">
        <f>'Oversigt anlægsaktiv'!F1574</f>
        <v>87104 Fællesvarer, Teknisk Service</v>
      </c>
      <c r="G1574" t="str">
        <f>'Oversigt anlægsaktiv'!G1574</f>
        <v>Alsion 2, 6400 Sønderborg</v>
      </c>
      <c r="H1574" t="str">
        <f>'Oversigt anlægsaktiv'!H1574</f>
        <v>Sønderborg</v>
      </c>
      <c r="I1574" t="str">
        <f>'Oversigt anlægsaktiv'!I1574</f>
        <v>Mercedes-Benz</v>
      </c>
      <c r="J1574" t="str">
        <f>'Oversigt anlægsaktiv'!J1574</f>
        <v>Citan Tourer 113 MPV 4x2 Aut 42076313-K7</v>
      </c>
      <c r="K1574" t="str">
        <f>'Oversigt anlægsaktiv'!K1574</f>
        <v>W1VT1ECZ0PU354646/DY28416</v>
      </c>
      <c r="L1574" s="312">
        <f>'Oversigt anlægsaktiv'!L1574</f>
        <v>45352</v>
      </c>
      <c r="M1574" s="56">
        <f>'Oversigt anlægsaktiv'!M1574</f>
        <v>238125</v>
      </c>
      <c r="N1574" s="56">
        <f>'Oversigt anlægsaktiv'!N1574</f>
        <v>138906.25</v>
      </c>
      <c r="O1574" s="322" t="str">
        <f t="shared" si="72"/>
        <v>55494</v>
      </c>
      <c r="P1574" s="322">
        <f t="shared" si="73"/>
        <v>0</v>
      </c>
      <c r="Q1574" s="337" t="str">
        <f t="shared" si="74"/>
        <v>5</v>
      </c>
    </row>
    <row r="1575" spans="1:17" x14ac:dyDescent="0.35">
      <c r="A1575" s="320" t="str">
        <f>'Oversigt anlægsaktiv'!A1575</f>
        <v>55495</v>
      </c>
      <c r="B1575" t="str">
        <f>'Oversigt anlægsaktiv'!B1575</f>
        <v>Cisco Security EA</v>
      </c>
      <c r="C1575" t="str">
        <f>'Oversigt anlægsaktiv'!C1575</f>
        <v>-</v>
      </c>
      <c r="D1575" t="str">
        <f>'Oversigt anlægsaktiv'!D1575</f>
        <v>Lasse Birnbaum Jensen</v>
      </c>
      <c r="E1575" t="str">
        <f>'Oversigt anlægsaktiv'!E1575</f>
        <v>5 ÅR</v>
      </c>
      <c r="F1575" t="str">
        <f>'Oversigt anlægsaktiv'!F1575</f>
        <v>93003 Operations</v>
      </c>
      <c r="G1575" t="str">
        <f>'Oversigt anlægsaktiv'!G1575</f>
        <v>Campusvej 55, 5230 Odense M</v>
      </c>
      <c r="H1575" t="str">
        <f>'Oversigt anlægsaktiv'!H1575</f>
        <v>Immaterielle licenser</v>
      </c>
      <c r="I1575" t="str">
        <f>'Oversigt anlægsaktiv'!I1575</f>
        <v>Cisco</v>
      </c>
      <c r="J1575" t="str">
        <f>'Oversigt anlægsaktiv'!J1575</f>
        <v>Umbrella, Anyconnect, ISE, FTD</v>
      </c>
      <c r="K1575" t="str">
        <f>'Oversigt anlægsaktiv'!K1575</f>
        <v>-</v>
      </c>
      <c r="L1575" s="312">
        <f>'Oversigt anlægsaktiv'!L1575</f>
        <v>45292</v>
      </c>
      <c r="M1575" s="56">
        <f>'Oversigt anlægsaktiv'!M1575</f>
        <v>2918652.13</v>
      </c>
      <c r="N1575" s="56">
        <f>'Oversigt anlægsaktiv'!N1575</f>
        <v>1605258.71</v>
      </c>
      <c r="O1575" s="322" t="str">
        <f t="shared" si="72"/>
        <v>55495</v>
      </c>
      <c r="P1575" s="322">
        <f t="shared" si="73"/>
        <v>0</v>
      </c>
      <c r="Q1575" s="337" t="str">
        <f t="shared" si="74"/>
        <v>5</v>
      </c>
    </row>
    <row r="1576" spans="1:17" x14ac:dyDescent="0.35">
      <c r="A1576" s="320" t="str">
        <f>'Oversigt anlægsaktiv'!A1576</f>
        <v>55496</v>
      </c>
      <c r="B1576" t="str">
        <f>'Oversigt anlægsaktiv'!B1576</f>
        <v>Toyota HiLux 2.8 diesel 204 Double Cab AWD aut. gear T3</v>
      </c>
      <c r="C1576" t="str">
        <f>'Oversigt anlægsaktiv'!C1576</f>
        <v>-</v>
      </c>
      <c r="D1576" t="str">
        <f>'Oversigt anlægsaktiv'!D1576</f>
        <v>Niels Christian With Møller</v>
      </c>
      <c r="E1576" t="str">
        <f>'Oversigt anlægsaktiv'!E1576</f>
        <v>8 ÅR</v>
      </c>
      <c r="F1576" t="str">
        <f>'Oversigt anlægsaktiv'!F1576</f>
        <v>30601 Institutsekretariat</v>
      </c>
      <c r="G1576" t="str">
        <f>'Oversigt anlægsaktiv'!G1576</f>
        <v>Campusvej 55, 5230 Odense M</v>
      </c>
      <c r="H1576" t="str">
        <f>'Oversigt anlægsaktiv'!H1576</f>
        <v>Ved P4</v>
      </c>
      <c r="I1576" t="str">
        <f>'Oversigt anlægsaktiv'!I1576</f>
        <v>Toyota</v>
      </c>
      <c r="J1576" t="str">
        <f>'Oversigt anlægsaktiv'!J1576</f>
        <v>HiLux 2.8 diesel 204 Double Cab AWD aut.</v>
      </c>
      <c r="K1576" t="str">
        <f>'Oversigt anlægsaktiv'!K1576</f>
        <v>DZ62858</v>
      </c>
      <c r="L1576" s="312">
        <f>'Oversigt anlægsaktiv'!L1576</f>
        <v>45362</v>
      </c>
      <c r="M1576" s="56">
        <f>'Oversigt anlægsaktiv'!M1576</f>
        <v>368546.4</v>
      </c>
      <c r="N1576" s="56">
        <f>'Oversigt anlægsaktiv'!N1576</f>
        <v>272570.76</v>
      </c>
      <c r="O1576" s="322" t="str">
        <f t="shared" si="72"/>
        <v>55496</v>
      </c>
      <c r="P1576" s="322">
        <f t="shared" si="73"/>
        <v>0</v>
      </c>
      <c r="Q1576" s="337" t="str">
        <f t="shared" si="74"/>
        <v>8</v>
      </c>
    </row>
    <row r="1577" spans="1:17" x14ac:dyDescent="0.35">
      <c r="A1577" s="320" t="str">
        <f>'Oversigt anlægsaktiv'!A1577</f>
        <v>55497</v>
      </c>
      <c r="B1577" t="str">
        <f>'Oversigt anlægsaktiv'!B1577</f>
        <v>2x Ceph noder</v>
      </c>
      <c r="C1577" t="str">
        <f>'Oversigt anlægsaktiv'!C1577</f>
        <v>-</v>
      </c>
      <c r="D1577" t="str">
        <f>'Oversigt anlægsaktiv'!D1577</f>
        <v>Martin Lundquist Hansen</v>
      </c>
      <c r="E1577" t="str">
        <f>'Oversigt anlægsaktiv'!E1577</f>
        <v>5 ÅR</v>
      </c>
      <c r="F1577" t="str">
        <f>'Oversigt anlægsaktiv'!F1577</f>
        <v>39600 eScience</v>
      </c>
      <c r="G1577" t="str">
        <f>'Oversigt anlægsaktiv'!G1577</f>
        <v>Campusvej 55, 5230 Odense M</v>
      </c>
      <c r="H1577" t="str">
        <f>'Oversigt anlægsaktiv'!H1577</f>
        <v>Serverrum Syd</v>
      </c>
      <c r="I1577" t="str">
        <f>'Oversigt anlægsaktiv'!I1577</f>
        <v>Dell</v>
      </c>
      <c r="J1577" t="str">
        <f>'Oversigt anlægsaktiv'!J1577</f>
        <v>PowerEdge R760xd2</v>
      </c>
      <c r="K1577" t="str">
        <f>'Oversigt anlægsaktiv'!K1577</f>
        <v>6Z99424, 5Z99424</v>
      </c>
      <c r="L1577" s="312">
        <f>'Oversigt anlægsaktiv'!L1577</f>
        <v>45358</v>
      </c>
      <c r="M1577" s="56">
        <f>'Oversigt anlægsaktiv'!M1577</f>
        <v>271021.7</v>
      </c>
      <c r="N1577" s="56">
        <f>'Oversigt anlægsaktiv'!N1577</f>
        <v>158095.99</v>
      </c>
      <c r="O1577" s="322" t="str">
        <f t="shared" si="72"/>
        <v>55497</v>
      </c>
      <c r="P1577" s="322">
        <f t="shared" si="73"/>
        <v>0</v>
      </c>
      <c r="Q1577" s="337" t="str">
        <f t="shared" si="74"/>
        <v>5</v>
      </c>
    </row>
    <row r="1578" spans="1:17" x14ac:dyDescent="0.35">
      <c r="A1578" s="320" t="str">
        <f>'Oversigt anlægsaktiv'!A1578</f>
        <v>55498</v>
      </c>
      <c r="B1578" t="str">
        <f>'Oversigt anlægsaktiv'!B1578</f>
        <v>Aftalesedler vedr. Ændring af solgradiner til PVC fri solgardin</v>
      </c>
      <c r="C1578" t="str">
        <f>'Oversigt anlægsaktiv'!C1578</f>
        <v>-</v>
      </c>
      <c r="D1578" t="str">
        <f>'Oversigt anlægsaktiv'!D1578</f>
        <v>Martin Hansen</v>
      </c>
      <c r="E1578" t="str">
        <f>'Oversigt anlægsaktiv'!E1578</f>
        <v>10 ÅR</v>
      </c>
      <c r="F1578" t="str">
        <f>'Oversigt anlægsaktiv'!F1578</f>
        <v>90405 Bygningsvedligehold</v>
      </c>
      <c r="G1578" t="str">
        <f>'Oversigt anlægsaktiv'!G1578</f>
        <v>Campusvej 55, 5230 Odense M</v>
      </c>
      <c r="H1578" t="str">
        <f>'Oversigt anlægsaktiv'!H1578</f>
        <v>Flere MMMI2 bygningen</v>
      </c>
      <c r="I1578" t="str">
        <f>'Oversigt anlægsaktiv'!I1578</f>
        <v>Blendex</v>
      </c>
      <c r="J1578" t="str">
        <f>'Oversigt anlægsaktiv'!J1578</f>
        <v>Ingen</v>
      </c>
      <c r="K1578" t="str">
        <f>'Oversigt anlægsaktiv'!K1578</f>
        <v>ingen</v>
      </c>
      <c r="L1578" s="312">
        <f>'Oversigt anlægsaktiv'!L1578</f>
        <v>45187</v>
      </c>
      <c r="M1578" s="56">
        <f>'Oversigt anlægsaktiv'!M1578</f>
        <v>326400</v>
      </c>
      <c r="N1578" s="56">
        <f>'Oversigt anlægsaktiv'!N1578</f>
        <v>242080</v>
      </c>
      <c r="O1578" s="322" t="str">
        <f t="shared" si="72"/>
        <v>55498</v>
      </c>
      <c r="P1578" s="322">
        <f t="shared" si="73"/>
        <v>0</v>
      </c>
      <c r="Q1578" s="337" t="str">
        <f t="shared" si="74"/>
        <v>10</v>
      </c>
    </row>
    <row r="1579" spans="1:17" x14ac:dyDescent="0.35">
      <c r="A1579" s="320" t="str">
        <f>'Oversigt anlægsaktiv'!A1579</f>
        <v>55499</v>
      </c>
      <c r="B1579" t="str">
        <f>'Oversigt anlægsaktiv'!B1579</f>
        <v>IQ4 vaskemaskine til akvarier, DCA-lab</v>
      </c>
      <c r="C1579" t="str">
        <f>'Oversigt anlægsaktiv'!C1579</f>
        <v>3171764</v>
      </c>
      <c r="D1579" t="str">
        <f>'Oversigt anlægsaktiv'!D1579</f>
        <v>Ditte Caroline Andersen</v>
      </c>
      <c r="E1579" t="str">
        <f>'Oversigt anlægsaktiv'!E1579</f>
        <v>10 ÅR</v>
      </c>
      <c r="F1579" t="str">
        <f>'Oversigt anlægsaktiv'!F1579</f>
        <v>10123 KI, OUH, Forskningsenhed for Klinisk biokemi (Odense)</v>
      </c>
      <c r="G1579" t="str">
        <f>'Oversigt anlægsaktiv'!G1579</f>
        <v>Campusvej 55, 5230 Odense M</v>
      </c>
      <c r="H1579" t="str">
        <f>'Oversigt anlægsaktiv'!H1579</f>
        <v>V05-608b-0</v>
      </c>
      <c r="I1579" t="str">
        <f>'Oversigt anlægsaktiv'!I1579</f>
        <v>KEN Hygiene Systems</v>
      </c>
      <c r="J1579" t="str">
        <f>'Oversigt anlægsaktiv'!J1579</f>
        <v>IQ4 LAB 1M</v>
      </c>
      <c r="K1579" t="str">
        <f>'Oversigt anlægsaktiv'!K1579</f>
        <v>78306</v>
      </c>
      <c r="L1579" s="312">
        <f>'Oversigt anlægsaktiv'!L1579</f>
        <v>45351</v>
      </c>
      <c r="M1579" s="56">
        <f>'Oversigt anlægsaktiv'!M1579</f>
        <v>129620.47</v>
      </c>
      <c r="N1579" s="56">
        <f>'Oversigt anlægsaktiv'!N1579</f>
        <v>101536.05</v>
      </c>
      <c r="O1579" s="322" t="str">
        <f t="shared" si="72"/>
        <v>55499</v>
      </c>
      <c r="P1579" s="322">
        <f t="shared" si="73"/>
        <v>1</v>
      </c>
      <c r="Q1579" s="337" t="str">
        <f t="shared" si="74"/>
        <v>10</v>
      </c>
    </row>
    <row r="1580" spans="1:17" x14ac:dyDescent="0.35">
      <c r="A1580" s="320" t="str">
        <f>'Oversigt anlægsaktiv'!A1580</f>
        <v>55500</v>
      </c>
      <c r="B1580" t="str">
        <f>'Oversigt anlægsaktiv'!B1580</f>
        <v>FSTLB HPLC, Nuklearmedicinsk afdeling, OUH</v>
      </c>
      <c r="C1580" t="str">
        <f>'Oversigt anlægsaktiv'!C1580</f>
        <v>2110177</v>
      </c>
      <c r="D1580" t="str">
        <f>'Oversigt anlægsaktiv'!D1580</f>
        <v>Mikael Palner</v>
      </c>
      <c r="E1580" t="str">
        <f>'Oversigt anlægsaktiv'!E1580</f>
        <v>10 ÅR</v>
      </c>
      <c r="F1580" t="str">
        <f>'Oversigt anlægsaktiv'!F1580</f>
        <v>10130 KI, OUH, Forskningsenhed for Klinisk fysiologi og nuklearmedicin (Odense)</v>
      </c>
      <c r="G1580" t="str">
        <f>'Oversigt anlægsaktiv'!G1580</f>
        <v>Campusvej 55, 5230 Odense M</v>
      </c>
      <c r="H1580" t="str">
        <f>'Oversigt anlægsaktiv'!H1580</f>
        <v>Nuklarmedicinsk afdeling, OUH</v>
      </c>
      <c r="I1580" t="str">
        <f>'Oversigt anlægsaktiv'!I1580</f>
        <v>GE Healthcare</v>
      </c>
      <c r="J1580" t="str">
        <f>'Oversigt anlægsaktiv'!J1580</f>
        <v>FASTlab HPLC+</v>
      </c>
      <c r="K1580" t="str">
        <f>'Oversigt anlægsaktiv'!K1580</f>
        <v>FL-HPLC-0032</v>
      </c>
      <c r="L1580" s="312">
        <f>'Oversigt anlægsaktiv'!L1580</f>
        <v>45272</v>
      </c>
      <c r="M1580" s="56">
        <f>'Oversigt anlægsaktiv'!M1580</f>
        <v>200000</v>
      </c>
      <c r="N1580" s="56">
        <f>'Oversigt anlægsaktiv'!N1580</f>
        <v>153333.28</v>
      </c>
      <c r="O1580" s="322" t="str">
        <f t="shared" si="72"/>
        <v>55500</v>
      </c>
      <c r="P1580" s="322">
        <f t="shared" si="73"/>
        <v>1</v>
      </c>
      <c r="Q1580" s="337" t="str">
        <f t="shared" si="74"/>
        <v>10</v>
      </c>
    </row>
    <row r="1581" spans="1:17" x14ac:dyDescent="0.35">
      <c r="A1581" s="320" t="str">
        <f>'Oversigt anlægsaktiv'!A1581</f>
        <v>55504</v>
      </c>
      <c r="B1581" t="str">
        <f>'Oversigt anlægsaktiv'!B1581</f>
        <v>Blodgasapparat ABL835</v>
      </c>
      <c r="C1581" t="str">
        <f>'Oversigt anlægsaktiv'!C1581</f>
        <v>3110463</v>
      </c>
      <c r="D1581" t="str">
        <f>'Oversigt anlægsaktiv'!D1581</f>
        <v>Per Svenningsen</v>
      </c>
      <c r="E1581" t="str">
        <f>'Oversigt anlægsaktiv'!E1581</f>
        <v>7 ÅR</v>
      </c>
      <c r="F1581" t="str">
        <f>'Oversigt anlægsaktiv'!F1581</f>
        <v>10203 Kardiovaskulær &amp; Renalforskning</v>
      </c>
      <c r="G1581" t="str">
        <f>'Oversigt anlægsaktiv'!G1581</f>
        <v>Campusvej 55, 5230 Odense M</v>
      </c>
      <c r="H1581" t="str">
        <f>'Oversigt anlægsaktiv'!H1581</f>
        <v>V16-612b-0</v>
      </c>
      <c r="I1581" t="str">
        <f>'Oversigt anlægsaktiv'!I1581</f>
        <v>Radiometer</v>
      </c>
      <c r="J1581" t="str">
        <f>'Oversigt anlægsaktiv'!J1581</f>
        <v>ABL835</v>
      </c>
      <c r="K1581" t="str">
        <f>'Oversigt anlægsaktiv'!K1581</f>
        <v>754R2830N0025</v>
      </c>
      <c r="L1581" s="312">
        <f>'Oversigt anlægsaktiv'!L1581</f>
        <v>45250</v>
      </c>
      <c r="M1581" s="56">
        <f>'Oversigt anlægsaktiv'!M1581</f>
        <v>333471</v>
      </c>
      <c r="N1581" s="56">
        <f>'Oversigt anlægsaktiv'!N1581</f>
        <v>218344.16</v>
      </c>
      <c r="O1581" s="322" t="str">
        <f t="shared" si="72"/>
        <v>55504</v>
      </c>
      <c r="P1581" s="322">
        <f t="shared" si="73"/>
        <v>1</v>
      </c>
      <c r="Q1581" s="337" t="str">
        <f t="shared" si="74"/>
        <v>7</v>
      </c>
    </row>
    <row r="1582" spans="1:17" x14ac:dyDescent="0.35">
      <c r="A1582" s="320" t="str">
        <f>'Oversigt anlægsaktiv'!A1582</f>
        <v>55505</v>
      </c>
      <c r="B1582" t="str">
        <f>'Oversigt anlægsaktiv'!B1582</f>
        <v>2 tip-tilt piston stages and 1 rotational stage</v>
      </c>
      <c r="C1582" t="str">
        <f>'Oversigt anlægsaktiv'!C1582</f>
        <v>-</v>
      </c>
      <c r="D1582" t="str">
        <f>'Oversigt anlægsaktiv'!D1582</f>
        <v>Manuel Meyer</v>
      </c>
      <c r="E1582" t="str">
        <f>'Oversigt anlægsaktiv'!E1582</f>
        <v>7 ÅR</v>
      </c>
      <c r="F1582" t="str">
        <f>'Oversigt anlægsaktiv'!F1582</f>
        <v>30502 Fysik</v>
      </c>
      <c r="G1582" t="str">
        <f>'Oversigt anlægsaktiv'!G1582</f>
        <v>Campusvej 55, 5230 Odense M</v>
      </c>
      <c r="H1582" t="str">
        <f>'Oversigt anlægsaktiv'!H1582</f>
        <v>Ø13-603-0</v>
      </c>
      <c r="I1582" t="str">
        <f>'Oversigt anlægsaktiv'!I1582</f>
        <v>JPE</v>
      </c>
      <c r="J1582" t="str">
        <f>'Oversigt anlægsaktiv'!J1582</f>
        <v>CTTPS1 (2 times), CSR1, CVIP2, CADM2</v>
      </c>
      <c r="K1582" t="str">
        <f>'Oversigt anlægsaktiv'!K1582</f>
        <v>24082AAA, 19054AAA, 22475AAE, 18273</v>
      </c>
      <c r="L1582" s="312">
        <f>'Oversigt anlægsaktiv'!L1582</f>
        <v>45444</v>
      </c>
      <c r="M1582" s="56">
        <f>'Oversigt anlægsaktiv'!M1582</f>
        <v>504681.68</v>
      </c>
      <c r="N1582" s="56">
        <f>'Oversigt anlægsaktiv'!N1582</f>
        <v>372503.13</v>
      </c>
      <c r="O1582" s="322" t="str">
        <f t="shared" si="72"/>
        <v>55505</v>
      </c>
      <c r="P1582" s="322">
        <f t="shared" si="73"/>
        <v>0</v>
      </c>
      <c r="Q1582" s="337" t="str">
        <f t="shared" si="74"/>
        <v>7</v>
      </c>
    </row>
    <row r="1583" spans="1:17" x14ac:dyDescent="0.35">
      <c r="A1583" s="320" t="str">
        <f>'Oversigt anlægsaktiv'!A1583</f>
        <v>55506</v>
      </c>
      <c r="B1583" t="str">
        <f>'Oversigt anlægsaktiv'!B1583</f>
        <v>Cement pumpe/blander der er computerstyret</v>
      </c>
      <c r="C1583" t="str">
        <f>'Oversigt anlægsaktiv'!C1583</f>
        <v>-</v>
      </c>
      <c r="D1583" t="str">
        <f>'Oversigt anlægsaktiv'!D1583</f>
        <v>Roberto Naboni</v>
      </c>
      <c r="E1583" t="str">
        <f>'Oversigt anlægsaktiv'!E1583</f>
        <v>5 ÅR</v>
      </c>
      <c r="F1583" t="str">
        <f>'Oversigt anlægsaktiv'!F1583</f>
        <v>43009 SDU CREATE</v>
      </c>
      <c r="G1583" t="str">
        <f>'Oversigt anlægsaktiv'!G1583</f>
        <v>Campusvej 55, 5230 Odense M</v>
      </c>
      <c r="H1583" t="str">
        <f>'Oversigt anlægsaktiv'!H1583</f>
        <v>Ø31-608-1</v>
      </c>
      <c r="I1583" t="str">
        <f>'Oversigt anlægsaktiv'!I1583</f>
        <v>m-tec</v>
      </c>
      <c r="J1583" t="str">
        <f>'Oversigt anlægsaktiv'!J1583</f>
        <v>Mixing pump duo-mix connect 3DCP+</v>
      </c>
      <c r="K1583" t="str">
        <f>'Oversigt anlægsaktiv'!K1583</f>
        <v>471240004</v>
      </c>
      <c r="L1583" s="312">
        <f>'Oversigt anlægsaktiv'!L1583</f>
        <v>45355</v>
      </c>
      <c r="M1583" s="56">
        <f>'Oversigt anlægsaktiv'!M1583</f>
        <v>236772.09</v>
      </c>
      <c r="N1583" s="56">
        <f>'Oversigt anlægsaktiv'!N1583</f>
        <v>138117.07999999999</v>
      </c>
      <c r="O1583" s="322" t="str">
        <f t="shared" si="72"/>
        <v>55506</v>
      </c>
      <c r="P1583" s="322">
        <f t="shared" si="73"/>
        <v>0</v>
      </c>
      <c r="Q1583" s="337" t="str">
        <f t="shared" si="74"/>
        <v>5</v>
      </c>
    </row>
    <row r="1584" spans="1:17" x14ac:dyDescent="0.35">
      <c r="A1584" s="320" t="str">
        <f>'Oversigt anlægsaktiv'!A1584</f>
        <v>55507</v>
      </c>
      <c r="B1584" t="str">
        <f>'Oversigt anlægsaktiv'!B1584</f>
        <v>Genanalyser på vævssnit</v>
      </c>
      <c r="C1584" t="str">
        <f>'Oversigt anlægsaktiv'!C1584</f>
        <v>3110166</v>
      </c>
      <c r="D1584" t="str">
        <f>'Oversigt anlægsaktiv'!D1584</f>
        <v>Thomas Levin Andersen</v>
      </c>
      <c r="E1584" t="str">
        <f>'Oversigt anlægsaktiv'!E1584</f>
        <v>10 ÅR</v>
      </c>
      <c r="F1584" t="str">
        <f>'Oversigt anlægsaktiv'!F1584</f>
        <v>10107 KI, OUH, Forskningsenhed for Patologi (Odense)</v>
      </c>
      <c r="G1584" t="str">
        <f>'Oversigt anlægsaktiv'!G1584</f>
        <v>Campusvej 55, 5230 Odense M</v>
      </c>
      <c r="H1584" t="str">
        <f>'Oversigt anlægsaktiv'!H1584</f>
        <v>V17-808a-1</v>
      </c>
      <c r="I1584" t="str">
        <f>'Oversigt anlægsaktiv'!I1584</f>
        <v>Nanostring</v>
      </c>
      <c r="J1584" t="str">
        <f>'Oversigt anlægsaktiv'!J1584</f>
        <v>GeoMx</v>
      </c>
      <c r="K1584" t="str">
        <f>'Oversigt anlægsaktiv'!K1584</f>
        <v>2201G0371</v>
      </c>
      <c r="L1584" s="312">
        <f>'Oversigt anlægsaktiv'!L1584</f>
        <v>44927</v>
      </c>
      <c r="M1584" s="56">
        <f>'Oversigt anlægsaktiv'!M1584</f>
        <v>727298.14</v>
      </c>
      <c r="N1584" s="56">
        <f>'Oversigt anlægsaktiv'!N1584</f>
        <v>490926.22</v>
      </c>
      <c r="O1584" s="322" t="str">
        <f t="shared" si="72"/>
        <v>55507</v>
      </c>
      <c r="P1584" s="322">
        <f t="shared" si="73"/>
        <v>1</v>
      </c>
      <c r="Q1584" s="337" t="str">
        <f t="shared" si="74"/>
        <v>10</v>
      </c>
    </row>
    <row r="1585" spans="1:17" x14ac:dyDescent="0.35">
      <c r="A1585" s="320" t="str">
        <f>'Oversigt anlægsaktiv'!A1585</f>
        <v>55508</v>
      </c>
      <c r="B1585" t="str">
        <f>'Oversigt anlægsaktiv'!B1585</f>
        <v>Staldinventar 1</v>
      </c>
      <c r="C1585" t="str">
        <f>'Oversigt anlægsaktiv'!C1585</f>
        <v>-</v>
      </c>
      <c r="D1585" t="str">
        <f>'Oversigt anlægsaktiv'!D1585</f>
        <v>Louise Langhorn</v>
      </c>
      <c r="E1585" t="str">
        <f>'Oversigt anlægsaktiv'!E1585</f>
        <v>20 ÅR</v>
      </c>
      <c r="F1585" t="str">
        <f>'Oversigt anlægsaktiv'!F1585</f>
        <v>19500 Biomedicinsk Laboratorium</v>
      </c>
      <c r="G1585" t="str">
        <f>'Oversigt anlægsaktiv'!G1585</f>
        <v>Campusvej 55, 5230 Odense M</v>
      </c>
      <c r="H1585" t="str">
        <f>'Oversigt anlægsaktiv'!H1585</f>
        <v>V10-606a-0</v>
      </c>
      <c r="I1585" t="str">
        <f>'Oversigt anlægsaktiv'!I1585</f>
        <v>Fiotek Rustfri Stål</v>
      </c>
      <c r="J1585" t="str">
        <f>'Oversigt anlægsaktiv'!J1585</f>
        <v>Speciallavet</v>
      </c>
      <c r="K1585" t="str">
        <f>'Oversigt anlægsaktiv'!K1585</f>
        <v>Speciallavet</v>
      </c>
      <c r="L1585" s="312">
        <f>'Oversigt anlægsaktiv'!L1585</f>
        <v>45413</v>
      </c>
      <c r="M1585" s="56">
        <f>'Oversigt anlægsaktiv'!M1585</f>
        <v>238675.68</v>
      </c>
      <c r="N1585" s="56">
        <f>'Oversigt anlægsaktiv'!N1585</f>
        <v>215802.61</v>
      </c>
      <c r="O1585" s="322" t="str">
        <f t="shared" si="72"/>
        <v>55508</v>
      </c>
      <c r="P1585" s="322">
        <f t="shared" si="73"/>
        <v>0</v>
      </c>
      <c r="Q1585" s="337" t="str">
        <f t="shared" si="74"/>
        <v>20</v>
      </c>
    </row>
    <row r="1586" spans="1:17" x14ac:dyDescent="0.35">
      <c r="A1586" s="320" t="str">
        <f>'Oversigt anlægsaktiv'!A1586</f>
        <v>55509</v>
      </c>
      <c r="B1586" t="str">
        <f>'Oversigt anlægsaktiv'!B1586</f>
        <v>Staldinventar 2</v>
      </c>
      <c r="C1586" t="str">
        <f>'Oversigt anlægsaktiv'!C1586</f>
        <v>-</v>
      </c>
      <c r="D1586" t="str">
        <f>'Oversigt anlægsaktiv'!D1586</f>
        <v>Louise Langhorn</v>
      </c>
      <c r="E1586" t="str">
        <f>'Oversigt anlægsaktiv'!E1586</f>
        <v>20 ÅR</v>
      </c>
      <c r="F1586" t="str">
        <f>'Oversigt anlægsaktiv'!F1586</f>
        <v>19500 Biomedicinsk Laboratorium</v>
      </c>
      <c r="G1586" t="str">
        <f>'Oversigt anlægsaktiv'!G1586</f>
        <v>Campusvej 55, 5230 Odense M</v>
      </c>
      <c r="H1586" t="str">
        <f>'Oversigt anlægsaktiv'!H1586</f>
        <v>V11-606a-0</v>
      </c>
      <c r="I1586" t="str">
        <f>'Oversigt anlægsaktiv'!I1586</f>
        <v>Fiotek Rustfri Stål</v>
      </c>
      <c r="J1586" t="str">
        <f>'Oversigt anlægsaktiv'!J1586</f>
        <v>Speciallavet</v>
      </c>
      <c r="K1586" t="str">
        <f>'Oversigt anlægsaktiv'!K1586</f>
        <v>Speciallavet</v>
      </c>
      <c r="L1586" s="312">
        <f>'Oversigt anlægsaktiv'!L1586</f>
        <v>45413</v>
      </c>
      <c r="M1586" s="56">
        <f>'Oversigt anlægsaktiv'!M1586</f>
        <v>238675.66</v>
      </c>
      <c r="N1586" s="56">
        <f>'Oversigt anlægsaktiv'!N1586</f>
        <v>215802.59</v>
      </c>
      <c r="O1586" s="322" t="str">
        <f t="shared" si="72"/>
        <v>55509</v>
      </c>
      <c r="P1586" s="322">
        <f t="shared" si="73"/>
        <v>0</v>
      </c>
      <c r="Q1586" s="337" t="str">
        <f t="shared" si="74"/>
        <v>20</v>
      </c>
    </row>
    <row r="1587" spans="1:17" x14ac:dyDescent="0.35">
      <c r="A1587" s="320" t="str">
        <f>'Oversigt anlægsaktiv'!A1587</f>
        <v>55510</v>
      </c>
      <c r="B1587" t="str">
        <f>'Oversigt anlægsaktiv'!B1587</f>
        <v>Staldinventar 3</v>
      </c>
      <c r="C1587" t="str">
        <f>'Oversigt anlægsaktiv'!C1587</f>
        <v>-</v>
      </c>
      <c r="D1587" t="str">
        <f>'Oversigt anlægsaktiv'!D1587</f>
        <v>Louise Langhorn</v>
      </c>
      <c r="E1587" t="str">
        <f>'Oversigt anlægsaktiv'!E1587</f>
        <v>20 ÅR</v>
      </c>
      <c r="F1587" t="str">
        <f>'Oversigt anlægsaktiv'!F1587</f>
        <v>19500 Biomedicinsk Laboratorium</v>
      </c>
      <c r="G1587" t="str">
        <f>'Oversigt anlægsaktiv'!G1587</f>
        <v>Campusvej 55, 5230 Odense M</v>
      </c>
      <c r="H1587" t="str">
        <f>'Oversigt anlægsaktiv'!H1587</f>
        <v>V12-607b-0</v>
      </c>
      <c r="I1587" t="str">
        <f>'Oversigt anlægsaktiv'!I1587</f>
        <v>Fiotek</v>
      </c>
      <c r="J1587" t="str">
        <f>'Oversigt anlægsaktiv'!J1587</f>
        <v>Speciallavet</v>
      </c>
      <c r="K1587" t="str">
        <f>'Oversigt anlægsaktiv'!K1587</f>
        <v>Speciallavet</v>
      </c>
      <c r="L1587" s="312">
        <f>'Oversigt anlægsaktiv'!L1587</f>
        <v>45413</v>
      </c>
      <c r="M1587" s="56">
        <f>'Oversigt anlægsaktiv'!M1587</f>
        <v>238675.66</v>
      </c>
      <c r="N1587" s="56">
        <f>'Oversigt anlægsaktiv'!N1587</f>
        <v>215802.59</v>
      </c>
      <c r="O1587" s="322" t="str">
        <f t="shared" si="72"/>
        <v>55510</v>
      </c>
      <c r="P1587" s="322">
        <f t="shared" si="73"/>
        <v>0</v>
      </c>
      <c r="Q1587" s="337" t="str">
        <f t="shared" si="74"/>
        <v>20</v>
      </c>
    </row>
    <row r="1588" spans="1:17" x14ac:dyDescent="0.35">
      <c r="A1588" s="320" t="str">
        <f>'Oversigt anlægsaktiv'!A1588</f>
        <v>55511</v>
      </c>
      <c r="B1588" t="str">
        <f>'Oversigt anlægsaktiv'!B1588</f>
        <v>Mikroskop med fodpedal til mus 1</v>
      </c>
      <c r="C1588" t="str">
        <f>'Oversigt anlægsaktiv'!C1588</f>
        <v>-</v>
      </c>
      <c r="D1588" t="str">
        <f>'Oversigt anlægsaktiv'!D1588</f>
        <v>Jesper Stæhr</v>
      </c>
      <c r="E1588" t="str">
        <f>'Oversigt anlægsaktiv'!E1588</f>
        <v>5 ÅR</v>
      </c>
      <c r="F1588" t="str">
        <f>'Oversigt anlægsaktiv'!F1588</f>
        <v>19500 Biomedicinsk Laboratorium</v>
      </c>
      <c r="G1588" t="str">
        <f>'Oversigt anlægsaktiv'!G1588</f>
        <v>Campusvej 55, 5230 Odense M</v>
      </c>
      <c r="H1588" t="str">
        <f>'Oversigt anlægsaktiv'!H1588</f>
        <v>V12-612c-0</v>
      </c>
      <c r="I1588" t="str">
        <f>'Oversigt anlægsaktiv'!I1588</f>
        <v>Leica</v>
      </c>
      <c r="J1588" t="str">
        <f>'Oversigt anlægsaktiv'!J1588</f>
        <v>Leica M620 mikroskop</v>
      </c>
      <c r="K1588" t="str">
        <f>'Oversigt anlægsaktiv'!K1588</f>
        <v>190224001</v>
      </c>
      <c r="L1588" s="312">
        <f>'Oversigt anlægsaktiv'!L1588</f>
        <v>45597</v>
      </c>
      <c r="M1588" s="56">
        <f>'Oversigt anlægsaktiv'!M1588</f>
        <v>337500</v>
      </c>
      <c r="N1588" s="56">
        <f>'Oversigt anlægsaktiv'!N1588</f>
        <v>241875</v>
      </c>
      <c r="O1588" s="322" t="str">
        <f t="shared" si="72"/>
        <v>55511</v>
      </c>
      <c r="P1588" s="322">
        <f t="shared" si="73"/>
        <v>0</v>
      </c>
      <c r="Q1588" s="337" t="str">
        <f t="shared" si="74"/>
        <v>5</v>
      </c>
    </row>
    <row r="1589" spans="1:17" x14ac:dyDescent="0.35">
      <c r="A1589" s="320" t="str">
        <f>'Oversigt anlægsaktiv'!A1589</f>
        <v>55512</v>
      </c>
      <c r="B1589" t="str">
        <f>'Oversigt anlægsaktiv'!B1589</f>
        <v>Mikroskop med fodpedal til mus 2dal</v>
      </c>
      <c r="C1589" t="str">
        <f>'Oversigt anlægsaktiv'!C1589</f>
        <v>-</v>
      </c>
      <c r="D1589" t="str">
        <f>'Oversigt anlægsaktiv'!D1589</f>
        <v>Jesper Stæhr</v>
      </c>
      <c r="E1589" t="str">
        <f>'Oversigt anlægsaktiv'!E1589</f>
        <v>5 ÅR</v>
      </c>
      <c r="F1589" t="str">
        <f>'Oversigt anlægsaktiv'!F1589</f>
        <v>19500 Biomedicinsk Laboratorium</v>
      </c>
      <c r="G1589" t="str">
        <f>'Oversigt anlægsaktiv'!G1589</f>
        <v>Campusvej 55, 5230 Odense M</v>
      </c>
      <c r="H1589" t="str">
        <f>'Oversigt anlægsaktiv'!H1589</f>
        <v>V11-612a-0</v>
      </c>
      <c r="I1589" t="str">
        <f>'Oversigt anlægsaktiv'!I1589</f>
        <v>Leica</v>
      </c>
      <c r="J1589" t="str">
        <f>'Oversigt anlægsaktiv'!J1589</f>
        <v>Leica M620 mikroskop</v>
      </c>
      <c r="K1589" t="str">
        <f>'Oversigt anlægsaktiv'!K1589</f>
        <v>190224002</v>
      </c>
      <c r="L1589" s="312">
        <f>'Oversigt anlægsaktiv'!L1589</f>
        <v>45597</v>
      </c>
      <c r="M1589" s="56">
        <f>'Oversigt anlægsaktiv'!M1589</f>
        <v>337500</v>
      </c>
      <c r="N1589" s="56">
        <f>'Oversigt anlægsaktiv'!N1589</f>
        <v>241875</v>
      </c>
      <c r="O1589" s="322" t="str">
        <f t="shared" si="72"/>
        <v>55512</v>
      </c>
      <c r="P1589" s="322">
        <f t="shared" si="73"/>
        <v>0</v>
      </c>
      <c r="Q1589" s="337" t="str">
        <f t="shared" si="74"/>
        <v>5</v>
      </c>
    </row>
    <row r="1590" spans="1:17" x14ac:dyDescent="0.35">
      <c r="A1590" s="320" t="str">
        <f>'Oversigt anlægsaktiv'!A1590</f>
        <v>55513</v>
      </c>
      <c r="B1590" t="str">
        <f>'Oversigt anlægsaktiv'!B1590</f>
        <v>Stereomikroskop</v>
      </c>
      <c r="C1590" t="str">
        <f>'Oversigt anlægsaktiv'!C1590</f>
        <v>3410143</v>
      </c>
      <c r="D1590" t="str">
        <f>'Oversigt anlægsaktiv'!D1590</f>
        <v>Mohammad Malekan</v>
      </c>
      <c r="E1590" t="str">
        <f>'Oversigt anlægsaktiv'!E1590</f>
        <v>10 ÅR</v>
      </c>
      <c r="F1590" t="str">
        <f>'Oversigt anlægsaktiv'!F1590</f>
        <v>45002 SDU Mechatronics (CIM)</v>
      </c>
      <c r="G1590" t="str">
        <f>'Oversigt anlægsaktiv'!G1590</f>
        <v>Alsion 2, 6400 Sønderborg</v>
      </c>
      <c r="H1590" t="str">
        <f>'Oversigt anlægsaktiv'!H1590</f>
        <v>A3 03</v>
      </c>
      <c r="I1590" t="str">
        <f>'Oversigt anlægsaktiv'!I1590</f>
        <v>Nikon</v>
      </c>
      <c r="J1590" t="str">
        <f>'Oversigt anlægsaktiv'!J1590</f>
        <v>SMZ18</v>
      </c>
      <c r="K1590" t="str">
        <f>'Oversigt anlægsaktiv'!K1590</f>
        <v>20231001</v>
      </c>
      <c r="L1590" s="312">
        <f>'Oversigt anlægsaktiv'!L1590</f>
        <v>45413</v>
      </c>
      <c r="M1590" s="56">
        <f>'Oversigt anlægsaktiv'!M1590</f>
        <v>119066</v>
      </c>
      <c r="N1590" s="56">
        <f>'Oversigt anlægsaktiv'!N1590</f>
        <v>96245.01</v>
      </c>
      <c r="O1590" s="322" t="str">
        <f t="shared" si="72"/>
        <v>55513</v>
      </c>
      <c r="P1590" s="322">
        <f t="shared" si="73"/>
        <v>1</v>
      </c>
      <c r="Q1590" s="337" t="str">
        <f t="shared" si="74"/>
        <v>10</v>
      </c>
    </row>
    <row r="1591" spans="1:17" x14ac:dyDescent="0.35">
      <c r="A1591" s="320" t="str">
        <f>'Oversigt anlægsaktiv'!A1591</f>
        <v>55514</v>
      </c>
      <c r="B1591" t="str">
        <f>'Oversigt anlægsaktiv'!B1591</f>
        <v>Particle analysis</v>
      </c>
      <c r="C1591" t="str">
        <f>'Oversigt anlægsaktiv'!C1591</f>
        <v>3310074</v>
      </c>
      <c r="D1591" t="str">
        <f>'Oversigt anlægsaktiv'!D1591</f>
        <v>Changzhu Wu</v>
      </c>
      <c r="E1591" t="str">
        <f>'Oversigt anlægsaktiv'!E1591</f>
        <v>7 ÅR</v>
      </c>
      <c r="F1591" t="str">
        <f>'Oversigt anlægsaktiv'!F1591</f>
        <v>30503 Kemi og Farmaci</v>
      </c>
      <c r="G1591" t="str">
        <f>'Oversigt anlægsaktiv'!G1591</f>
        <v>Campusvej 55, 5230 Odense M</v>
      </c>
      <c r="H1591" t="str">
        <f>'Oversigt anlægsaktiv'!H1591</f>
        <v>Ø11-409-2</v>
      </c>
      <c r="I1591" t="str">
        <f>'Oversigt anlægsaktiv'!I1591</f>
        <v>Malvern Panalytical</v>
      </c>
      <c r="J1591" t="str">
        <f>'Oversigt anlægsaktiv'!J1591</f>
        <v>Zetasizer Pro-Red ZSU3205</v>
      </c>
      <c r="K1591" t="str">
        <f>'Oversigt anlægsaktiv'!K1591</f>
        <v>MAL1318998</v>
      </c>
      <c r="L1591" s="312">
        <f>'Oversigt anlægsaktiv'!L1591</f>
        <v>45384</v>
      </c>
      <c r="M1591" s="56">
        <f>'Oversigt anlægsaktiv'!M1591</f>
        <v>398392.96</v>
      </c>
      <c r="N1591" s="56">
        <f>'Oversigt anlægsaktiv'!N1591</f>
        <v>284566.42</v>
      </c>
      <c r="O1591" s="322" t="str">
        <f t="shared" si="72"/>
        <v>55514</v>
      </c>
      <c r="P1591" s="322">
        <f t="shared" si="73"/>
        <v>1</v>
      </c>
      <c r="Q1591" s="337" t="str">
        <f t="shared" si="74"/>
        <v>7</v>
      </c>
    </row>
    <row r="1592" spans="1:17" x14ac:dyDescent="0.35">
      <c r="A1592" s="320" t="str">
        <f>'Oversigt anlægsaktiv'!A1592</f>
        <v>55515</v>
      </c>
      <c r="B1592" t="str">
        <f>'Oversigt anlægsaktiv'!B1592</f>
        <v>Blodvolumenmåler</v>
      </c>
      <c r="C1592" t="str">
        <f>'Oversigt anlægsaktiv'!C1592</f>
        <v>5110045</v>
      </c>
      <c r="D1592" t="str">
        <f>'Oversigt anlægsaktiv'!D1592</f>
        <v>Carsten Lundby</v>
      </c>
      <c r="E1592" t="str">
        <f>'Oversigt anlægsaktiv'!E1592</f>
        <v>5 ÅR</v>
      </c>
      <c r="F1592" t="str">
        <f>'Oversigt anlægsaktiv'!F1592</f>
        <v>15400 Institut for Idræt og Biomekanik</v>
      </c>
      <c r="G1592" t="str">
        <f>'Oversigt anlægsaktiv'!G1592</f>
        <v>Campusvej 55, 5230 Odense M</v>
      </c>
      <c r="H1592" t="str">
        <f>'Oversigt anlægsaktiv'!H1592</f>
        <v>Ø11-110a-1</v>
      </c>
      <c r="I1592" t="str">
        <f>'Oversigt anlægsaktiv'!I1592</f>
        <v>Detalo Health</v>
      </c>
      <c r="J1592" t="str">
        <f>'Oversigt anlægsaktiv'!J1592</f>
        <v>Detalo Performance</v>
      </c>
      <c r="K1592" t="str">
        <f>'Oversigt anlægsaktiv'!K1592</f>
        <v>C-0008</v>
      </c>
      <c r="L1592" s="312">
        <f>'Oversigt anlægsaktiv'!L1592</f>
        <v>45427</v>
      </c>
      <c r="M1592" s="56">
        <f>'Oversigt anlægsaktiv'!M1592</f>
        <v>262500</v>
      </c>
      <c r="N1592" s="56">
        <f>'Oversigt anlægsaktiv'!N1592</f>
        <v>161875</v>
      </c>
      <c r="O1592" s="322" t="str">
        <f t="shared" si="72"/>
        <v>55515</v>
      </c>
      <c r="P1592" s="322">
        <f t="shared" si="73"/>
        <v>1</v>
      </c>
      <c r="Q1592" s="337" t="str">
        <f t="shared" si="74"/>
        <v>5</v>
      </c>
    </row>
    <row r="1593" spans="1:17" x14ac:dyDescent="0.35">
      <c r="A1593" s="320" t="str">
        <f>'Oversigt anlægsaktiv'!A1593</f>
        <v>55516</v>
      </c>
      <c r="B1593" t="str">
        <f>'Oversigt anlægsaktiv'!B1593</f>
        <v>Operationsstue 2, enhed 1</v>
      </c>
      <c r="C1593" t="str">
        <f>'Oversigt anlægsaktiv'!C1593</f>
        <v>-</v>
      </c>
      <c r="D1593" t="str">
        <f>'Oversigt anlægsaktiv'!D1593</f>
        <v>Louise Langhorn</v>
      </c>
      <c r="E1593" t="str">
        <f>'Oversigt anlægsaktiv'!E1593</f>
        <v>10 ÅR</v>
      </c>
      <c r="F1593" t="str">
        <f>'Oversigt anlægsaktiv'!F1593</f>
        <v>19500 Biomedicinsk Laboratorium</v>
      </c>
      <c r="G1593" t="str">
        <f>'Oversigt anlægsaktiv'!G1593</f>
        <v>Campusvej 55, 5230 Odense M</v>
      </c>
      <c r="H1593" t="str">
        <f>'Oversigt anlægsaktiv'!H1593</f>
        <v>V07-608a-0</v>
      </c>
      <c r="I1593" t="str">
        <f>'Oversigt anlægsaktiv'!I1593</f>
        <v>KLS Martin Group</v>
      </c>
      <c r="J1593" t="str">
        <f>'Oversigt anlægsaktiv'!J1593</f>
        <v>REF. 89-903-02-04</v>
      </c>
      <c r="K1593" t="str">
        <f>'Oversigt anlægsaktiv'!K1593</f>
        <v>99907762, 89907757</v>
      </c>
      <c r="L1593" s="312">
        <f>'Oversigt anlægsaktiv'!L1593</f>
        <v>45413</v>
      </c>
      <c r="M1593" s="56">
        <f>'Oversigt anlægsaktiv'!M1593</f>
        <v>502356</v>
      </c>
      <c r="N1593" s="56">
        <f>'Oversigt anlægsaktiv'!N1593</f>
        <v>406071.1</v>
      </c>
      <c r="O1593" s="322" t="str">
        <f t="shared" si="72"/>
        <v>55516</v>
      </c>
      <c r="P1593" s="322">
        <f t="shared" si="73"/>
        <v>0</v>
      </c>
      <c r="Q1593" s="337" t="str">
        <f t="shared" si="74"/>
        <v>10</v>
      </c>
    </row>
    <row r="1594" spans="1:17" x14ac:dyDescent="0.35">
      <c r="A1594" s="320" t="str">
        <f>'Oversigt anlægsaktiv'!A1594</f>
        <v>55517</v>
      </c>
      <c r="B1594" t="str">
        <f>'Oversigt anlægsaktiv'!B1594</f>
        <v>Operationsstue 2, enhed 2</v>
      </c>
      <c r="C1594" t="str">
        <f>'Oversigt anlægsaktiv'!C1594</f>
        <v>-</v>
      </c>
      <c r="D1594" t="str">
        <f>'Oversigt anlægsaktiv'!D1594</f>
        <v>Louise Langhorn</v>
      </c>
      <c r="E1594" t="str">
        <f>'Oversigt anlægsaktiv'!E1594</f>
        <v>10 ÅR</v>
      </c>
      <c r="F1594" t="str">
        <f>'Oversigt anlægsaktiv'!F1594</f>
        <v>19500 Biomedicinsk Laboratorium</v>
      </c>
      <c r="G1594" t="str">
        <f>'Oversigt anlægsaktiv'!G1594</f>
        <v>Campusvej 55, 5230 Odense M</v>
      </c>
      <c r="H1594" t="str">
        <f>'Oversigt anlægsaktiv'!H1594</f>
        <v>V07-608a-0</v>
      </c>
      <c r="I1594" t="str">
        <f>'Oversigt anlægsaktiv'!I1594</f>
        <v>KLS Martin Group</v>
      </c>
      <c r="J1594" t="str">
        <f>'Oversigt anlægsaktiv'!J1594</f>
        <v>REF. 89-903-02-04</v>
      </c>
      <c r="K1594" t="str">
        <f>'Oversigt anlægsaktiv'!K1594</f>
        <v>89907760, 89907755</v>
      </c>
      <c r="L1594" s="312">
        <f>'Oversigt anlægsaktiv'!L1594</f>
        <v>45413</v>
      </c>
      <c r="M1594" s="56">
        <f>'Oversigt anlægsaktiv'!M1594</f>
        <v>502356</v>
      </c>
      <c r="N1594" s="56">
        <f>'Oversigt anlægsaktiv'!N1594</f>
        <v>406071.1</v>
      </c>
      <c r="O1594" s="322" t="str">
        <f t="shared" si="72"/>
        <v>55517</v>
      </c>
      <c r="P1594" s="322">
        <f t="shared" si="73"/>
        <v>0</v>
      </c>
      <c r="Q1594" s="337" t="str">
        <f t="shared" si="74"/>
        <v>10</v>
      </c>
    </row>
    <row r="1595" spans="1:17" x14ac:dyDescent="0.35">
      <c r="A1595" s="320" t="str">
        <f>'Oversigt anlægsaktiv'!A1595</f>
        <v>55519</v>
      </c>
      <c r="B1595" t="str">
        <f>'Oversigt anlægsaktiv'!B1595</f>
        <v>Stimulated Raman Scattering microscope + DeltaEmerald laser</v>
      </c>
      <c r="C1595" t="str">
        <f>'Oversigt anlægsaktiv'!C1595</f>
        <v>2310123</v>
      </c>
      <c r="D1595" t="str">
        <f>'Oversigt anlægsaktiv'!D1595</f>
        <v>Morten Frendø Ebbesen</v>
      </c>
      <c r="E1595" t="str">
        <f>'Oversigt anlægsaktiv'!E1595</f>
        <v>10 ÅR</v>
      </c>
      <c r="F1595" t="str">
        <f>'Oversigt anlægsaktiv'!F1595</f>
        <v>31000 Institut for Biokemi og Molekylær Biologi</v>
      </c>
      <c r="G1595" t="str">
        <f>'Oversigt anlægsaktiv'!G1595</f>
        <v>Campusvej 55, 5230 Odense M</v>
      </c>
      <c r="H1595" t="str">
        <f>'Oversigt anlægsaktiv'!H1595</f>
        <v>V12-603a-0</v>
      </c>
      <c r="I1595" t="str">
        <f>'Oversigt anlægsaktiv'!I1595</f>
        <v>LightCore (SRS mikroskop) og APE (deltaEmerald laser)</v>
      </c>
      <c r="J1595" t="str">
        <f>'Oversigt anlægsaktiv'!J1595</f>
        <v>Bond Explorer</v>
      </c>
      <c r="K1595" t="str">
        <f>'Oversigt anlægsaktiv'!K1595</f>
        <v>S10017 (Laser)</v>
      </c>
      <c r="L1595" s="312">
        <f>'Oversigt anlægsaktiv'!L1595</f>
        <v>45444</v>
      </c>
      <c r="M1595" s="56">
        <f>'Oversigt anlægsaktiv'!M1595</f>
        <v>4511835.9000000004</v>
      </c>
      <c r="N1595" s="56">
        <f>'Oversigt anlægsaktiv'!N1595</f>
        <v>3684666.01</v>
      </c>
      <c r="O1595" s="322" t="str">
        <f t="shared" si="72"/>
        <v>55519</v>
      </c>
      <c r="P1595" s="322">
        <f t="shared" si="73"/>
        <v>1</v>
      </c>
      <c r="Q1595" s="337" t="str">
        <f t="shared" si="74"/>
        <v>10</v>
      </c>
    </row>
    <row r="1596" spans="1:17" x14ac:dyDescent="0.35">
      <c r="A1596" s="320" t="str">
        <f>'Oversigt anlægsaktiv'!A1596</f>
        <v>55521</v>
      </c>
      <c r="B1596" t="str">
        <f>'Oversigt anlægsaktiv'!B1596</f>
        <v>Drone med udstyr</v>
      </c>
      <c r="C1596" t="str">
        <f>'Oversigt anlægsaktiv'!C1596</f>
        <v>2310017+3310173</v>
      </c>
      <c r="D1596" t="str">
        <f>'Oversigt anlægsaktiv'!D1596</f>
        <v>Niels Svane</v>
      </c>
      <c r="E1596" t="str">
        <f>'Oversigt anlægsaktiv'!E1596</f>
        <v>7 ÅR</v>
      </c>
      <c r="F1596" t="str">
        <f>'Oversigt anlægsaktiv'!F1596</f>
        <v>30605 Økologi</v>
      </c>
      <c r="G1596" t="str">
        <f>'Oversigt anlægsaktiv'!G1596</f>
        <v>Campusvej 55, 5230 Odense M</v>
      </c>
      <c r="H1596" t="str">
        <f>'Oversigt anlægsaktiv'!H1596</f>
        <v>V11-510b-0</v>
      </c>
      <c r="I1596" t="str">
        <f>'Oversigt anlægsaktiv'!I1596</f>
        <v>Wingtra</v>
      </c>
      <c r="J1596" t="str">
        <f>'Oversigt anlægsaktiv'!J1596</f>
        <v>One v.2</v>
      </c>
      <c r="K1596" t="str">
        <f>'Oversigt anlægsaktiv'!K1596</f>
        <v>4884</v>
      </c>
      <c r="L1596" s="312">
        <f>'Oversigt anlægsaktiv'!L1596</f>
        <v>45446</v>
      </c>
      <c r="M1596" s="56">
        <f>'Oversigt anlægsaktiv'!M1596</f>
        <v>239562.5</v>
      </c>
      <c r="N1596" s="56">
        <f>'Oversigt anlægsaktiv'!N1596</f>
        <v>176819.97</v>
      </c>
      <c r="O1596" s="322" t="str">
        <f t="shared" si="72"/>
        <v>55521</v>
      </c>
      <c r="P1596" s="322">
        <f t="shared" si="73"/>
        <v>1</v>
      </c>
      <c r="Q1596" s="337" t="str">
        <f t="shared" si="74"/>
        <v>7</v>
      </c>
    </row>
    <row r="1597" spans="1:17" x14ac:dyDescent="0.35">
      <c r="A1597" s="320" t="str">
        <f>'Oversigt anlægsaktiv'!A1597</f>
        <v>55523</v>
      </c>
      <c r="B1597" t="str">
        <f>'Oversigt anlægsaktiv'!B1597</f>
        <v>Potentiostate coupled with RRDE controller used for electrochemical measurements</v>
      </c>
      <c r="C1597" t="str">
        <f>'Oversigt anlægsaktiv'!C1597</f>
        <v>3310174+2323594</v>
      </c>
      <c r="D1597" t="str">
        <f>'Oversigt anlægsaktiv'!D1597</f>
        <v>Christine Joy Mckenzie</v>
      </c>
      <c r="E1597" t="str">
        <f>'Oversigt anlægsaktiv'!E1597</f>
        <v>7 ÅR</v>
      </c>
      <c r="F1597" t="str">
        <f>'Oversigt anlægsaktiv'!F1597</f>
        <v>30503 Kemi og Farmaci</v>
      </c>
      <c r="G1597" t="str">
        <f>'Oversigt anlægsaktiv'!G1597</f>
        <v>Campusvej 55, 5230 Odense M</v>
      </c>
      <c r="H1597" t="str">
        <f>'Oversigt anlægsaktiv'!H1597</f>
        <v>Ø11-503-1</v>
      </c>
      <c r="I1597" t="str">
        <f>'Oversigt anlægsaktiv'!I1597</f>
        <v>Biologic</v>
      </c>
      <c r="J1597" t="str">
        <f>'Oversigt anlægsaktiv'!J1597</f>
        <v>SP-300/240</v>
      </c>
      <c r="K1597" t="str">
        <f>'Oversigt anlægsaktiv'!K1597</f>
        <v>2553</v>
      </c>
      <c r="L1597" s="312">
        <f>'Oversigt anlægsaktiv'!L1597</f>
        <v>45509</v>
      </c>
      <c r="M1597" s="56">
        <f>'Oversigt anlægsaktiv'!M1597</f>
        <v>192276.44</v>
      </c>
      <c r="N1597" s="56">
        <f>'Oversigt anlægsaktiv'!N1597</f>
        <v>146496.32000000001</v>
      </c>
      <c r="O1597" s="322" t="str">
        <f t="shared" si="72"/>
        <v>55523</v>
      </c>
      <c r="P1597" s="322">
        <f t="shared" si="73"/>
        <v>1</v>
      </c>
      <c r="Q1597" s="337" t="str">
        <f t="shared" si="74"/>
        <v>7</v>
      </c>
    </row>
    <row r="1598" spans="1:17" x14ac:dyDescent="0.35">
      <c r="A1598" s="320" t="str">
        <f>'Oversigt anlægsaktiv'!A1598</f>
        <v>55524</v>
      </c>
      <c r="B1598" t="str">
        <f>'Oversigt anlægsaktiv'!B1598</f>
        <v>VNIR Hyperscpectral Camera</v>
      </c>
      <c r="C1598" t="str">
        <f>'Oversigt anlægsaktiv'!C1598</f>
        <v>3410173+3410156</v>
      </c>
      <c r="D1598" t="str">
        <f>'Oversigt anlægsaktiv'!D1598</f>
        <v>Casper Høgh Kunstmann</v>
      </c>
      <c r="E1598" t="str">
        <f>'Oversigt anlægsaktiv'!E1598</f>
        <v>10 ÅR</v>
      </c>
      <c r="F1598" t="str">
        <f>'Oversigt anlægsaktiv'!F1598</f>
        <v>44002 SDU NanoSyd</v>
      </c>
      <c r="G1598" t="str">
        <f>'Oversigt anlægsaktiv'!G1598</f>
        <v>Alsion 2, 6400 Sønderborg</v>
      </c>
      <c r="H1598" t="str">
        <f>'Oversigt anlægsaktiv'!H1598</f>
        <v>J1 09</v>
      </c>
      <c r="I1598" t="str">
        <f>'Oversigt anlægsaktiv'!I1598</f>
        <v>IMEC VZN</v>
      </c>
      <c r="J1598" t="str">
        <f>'Oversigt anlægsaktiv'!J1598</f>
        <v>Snapscan VNIR 150</v>
      </c>
      <c r="K1598" t="str">
        <f>'Oversigt anlægsaktiv'!K1598</f>
        <v>-</v>
      </c>
      <c r="L1598" s="312">
        <f>'Oversigt anlægsaktiv'!L1598</f>
        <v>45474</v>
      </c>
      <c r="M1598" s="56">
        <f>'Oversigt anlægsaktiv'!M1598</f>
        <v>165640.85999999999</v>
      </c>
      <c r="N1598" s="56">
        <f>'Oversigt anlægsaktiv'!N1598</f>
        <v>136653.72</v>
      </c>
      <c r="O1598" s="322" t="str">
        <f t="shared" si="72"/>
        <v>55524</v>
      </c>
      <c r="P1598" s="322">
        <f t="shared" si="73"/>
        <v>1</v>
      </c>
      <c r="Q1598" s="337" t="str">
        <f t="shared" si="74"/>
        <v>10</v>
      </c>
    </row>
    <row r="1599" spans="1:17" x14ac:dyDescent="0.35">
      <c r="A1599" s="320" t="str">
        <f>'Oversigt anlægsaktiv'!A1599</f>
        <v>55525</v>
      </c>
      <c r="B1599" t="str">
        <f>'Oversigt anlægsaktiv'!B1599</f>
        <v>Robothånd</v>
      </c>
      <c r="C1599" t="str">
        <f>'Oversigt anlægsaktiv'!C1599</f>
        <v>-</v>
      </c>
      <c r="D1599" t="str">
        <f>'Oversigt anlægsaktiv'!D1599</f>
        <v>Karina T. Therkildsen</v>
      </c>
      <c r="E1599" t="str">
        <f>'Oversigt anlægsaktiv'!E1599</f>
        <v>5 ÅR</v>
      </c>
      <c r="F1599" t="str">
        <f>'Oversigt anlægsaktiv'!F1599</f>
        <v>41008 SDU I4.0 LAB</v>
      </c>
      <c r="G1599" t="str">
        <f>'Oversigt anlægsaktiv'!G1599</f>
        <v>Campusvej 55, 5230 Odense M</v>
      </c>
      <c r="H1599" t="str">
        <f>'Oversigt anlægsaktiv'!H1599</f>
        <v>Ø28-603-2</v>
      </c>
      <c r="I1599" t="str">
        <f>'Oversigt anlægsaktiv'!I1599</f>
        <v>Shadow Robot Company Ltd</v>
      </c>
      <c r="J1599" t="str">
        <f>'Oversigt anlægsaktiv'!J1599</f>
        <v>Shadow right Hand</v>
      </c>
      <c r="K1599" t="str">
        <f>'Oversigt anlægsaktiv'!K1599</f>
        <v>E3M5R-6282-881</v>
      </c>
      <c r="L1599" s="312">
        <f>'Oversigt anlægsaktiv'!L1599</f>
        <v>45469</v>
      </c>
      <c r="M1599" s="56">
        <f>'Oversigt anlægsaktiv'!M1599</f>
        <v>720301.18</v>
      </c>
      <c r="N1599" s="56">
        <f>'Oversigt anlægsaktiv'!N1599</f>
        <v>456190.75</v>
      </c>
      <c r="O1599" s="322" t="str">
        <f t="shared" si="72"/>
        <v>55525</v>
      </c>
      <c r="P1599" s="322">
        <f t="shared" si="73"/>
        <v>0</v>
      </c>
      <c r="Q1599" s="337" t="str">
        <f t="shared" si="74"/>
        <v>5</v>
      </c>
    </row>
    <row r="1600" spans="1:17" x14ac:dyDescent="0.35">
      <c r="A1600" s="320" t="str">
        <f>'Oversigt anlægsaktiv'!A1600</f>
        <v>55526</v>
      </c>
      <c r="B1600" t="str">
        <f>'Oversigt anlægsaktiv'!B1600</f>
        <v>Hoved til cement sprøjte til montering på robot</v>
      </c>
      <c r="C1600" t="str">
        <f>'Oversigt anlægsaktiv'!C1600</f>
        <v>-</v>
      </c>
      <c r="D1600" t="str">
        <f>'Oversigt anlægsaktiv'!D1600</f>
        <v>Roberto Naboni</v>
      </c>
      <c r="E1600" t="str">
        <f>'Oversigt anlægsaktiv'!E1600</f>
        <v>5 ÅR</v>
      </c>
      <c r="F1600" t="str">
        <f>'Oversigt anlægsaktiv'!F1600</f>
        <v>43009 SDU CREATE</v>
      </c>
      <c r="G1600" t="str">
        <f>'Oversigt anlægsaktiv'!G1600</f>
        <v>Campusvej 55, 5230 Odense M</v>
      </c>
      <c r="H1600" t="str">
        <f>'Oversigt anlægsaktiv'!H1600</f>
        <v>Ø31-608-1</v>
      </c>
      <c r="I1600" t="str">
        <f>'Oversigt anlægsaktiv'!I1600</f>
        <v>Concrenetics</v>
      </c>
      <c r="J1600" t="str">
        <f>'Oversigt anlægsaktiv'!J1600</f>
        <v>2K Dynamic Mixer Unit</v>
      </c>
      <c r="K1600" t="str">
        <f>'Oversigt anlægsaktiv'!K1600</f>
        <v>-</v>
      </c>
      <c r="L1600" s="312">
        <f>'Oversigt anlægsaktiv'!L1600</f>
        <v>45498</v>
      </c>
      <c r="M1600" s="56">
        <f>'Oversigt anlægsaktiv'!M1600</f>
        <v>145617.59</v>
      </c>
      <c r="N1600" s="56">
        <f>'Oversigt anlægsaktiv'!N1600</f>
        <v>94651.44</v>
      </c>
      <c r="O1600" s="322" t="str">
        <f t="shared" si="72"/>
        <v>55526</v>
      </c>
      <c r="P1600" s="322">
        <f t="shared" si="73"/>
        <v>0</v>
      </c>
      <c r="Q1600" s="337" t="str">
        <f t="shared" si="74"/>
        <v>5</v>
      </c>
    </row>
    <row r="1601" spans="1:17" x14ac:dyDescent="0.35">
      <c r="A1601" s="320" t="str">
        <f>'Oversigt anlægsaktiv'!A1601</f>
        <v>55527</v>
      </c>
      <c r="B1601" t="str">
        <f>'Oversigt anlægsaktiv'!B1601</f>
        <v>Ultralydssvejser</v>
      </c>
      <c r="C1601" t="str">
        <f>'Oversigt anlægsaktiv'!C1601</f>
        <v>2474961</v>
      </c>
      <c r="D1601" t="str">
        <f>'Oversigt anlægsaktiv'!D1601</f>
        <v>William Greenbank</v>
      </c>
      <c r="E1601" t="str">
        <f>'Oversigt anlægsaktiv'!E1601</f>
        <v>10 ÅR</v>
      </c>
      <c r="F1601" t="str">
        <f>'Oversigt anlægsaktiv'!F1601</f>
        <v>45003 SDU Center for Industriel Elektronik (CIE)</v>
      </c>
      <c r="G1601" t="str">
        <f>'Oversigt anlægsaktiv'!G1601</f>
        <v>Alsion 2, 6400 Sønderborg</v>
      </c>
      <c r="H1601" t="str">
        <f>'Oversigt anlægsaktiv'!H1601</f>
        <v>CIE 4-05</v>
      </c>
      <c r="I1601" t="str">
        <f>'Oversigt anlægsaktiv'!I1601</f>
        <v>Schunk Sonosystems GmbH</v>
      </c>
      <c r="J1601" t="str">
        <f>'Oversigt anlægsaktiv'!J1601</f>
        <v>C35-B</v>
      </c>
      <c r="K1601" t="str">
        <f>'Oversigt anlægsaktiv'!K1601</f>
        <v>24-0101</v>
      </c>
      <c r="L1601" s="312">
        <f>'Oversigt anlægsaktiv'!L1601</f>
        <v>45474</v>
      </c>
      <c r="M1601" s="56">
        <f>'Oversigt anlægsaktiv'!M1601</f>
        <v>257096.22</v>
      </c>
      <c r="N1601" s="56">
        <f>'Oversigt anlægsaktiv'!N1601</f>
        <v>212104.38</v>
      </c>
      <c r="O1601" s="322" t="str">
        <f t="shared" si="72"/>
        <v>55527</v>
      </c>
      <c r="P1601" s="322">
        <f t="shared" si="73"/>
        <v>1</v>
      </c>
      <c r="Q1601" s="337" t="str">
        <f t="shared" si="74"/>
        <v>10</v>
      </c>
    </row>
    <row r="1602" spans="1:17" x14ac:dyDescent="0.35">
      <c r="A1602" s="320" t="str">
        <f>'Oversigt anlægsaktiv'!A1602</f>
        <v>55528</v>
      </c>
      <c r="B1602" t="str">
        <f>'Oversigt anlægsaktiv'!B1602</f>
        <v>Simulerings PC</v>
      </c>
      <c r="C1602" t="str">
        <f>'Oversigt anlægsaktiv'!C1602</f>
        <v>3410040</v>
      </c>
      <c r="D1602" t="str">
        <f>'Oversigt anlægsaktiv'!D1602</f>
        <v>Vincent Le Corre</v>
      </c>
      <c r="E1602" t="str">
        <f>'Oversigt anlægsaktiv'!E1602</f>
        <v>7 ÅR</v>
      </c>
      <c r="F1602" t="str">
        <f>'Oversigt anlægsaktiv'!F1602</f>
        <v>44006 SDU Centre for advanced photovoltaics and energy - CAPE</v>
      </c>
      <c r="G1602" t="str">
        <f>'Oversigt anlægsaktiv'!G1602</f>
        <v>Alsion 2, 6400 Sønderborg</v>
      </c>
      <c r="H1602" t="str">
        <f>'Oversigt anlægsaktiv'!H1602</f>
        <v>C2 21</v>
      </c>
      <c r="I1602" t="str">
        <f>'Oversigt anlægsaktiv'!I1602</f>
        <v>PROconsult Data A/S</v>
      </c>
      <c r="J1602" t="str">
        <f>'Oversigt anlægsaktiv'!J1602</f>
        <v>ASUS Pro WS TRX50-SAGE Wi-Fi 7 E-ATX CEB</v>
      </c>
      <c r="K1602" t="str">
        <f>'Oversigt anlægsaktiv'!K1602</f>
        <v>RCM0KC1736919X8</v>
      </c>
      <c r="L1602" s="312">
        <f>'Oversigt anlægsaktiv'!L1602</f>
        <v>45536</v>
      </c>
      <c r="M1602" s="56">
        <f>'Oversigt anlægsaktiv'!M1602</f>
        <v>155407.65</v>
      </c>
      <c r="N1602" s="56">
        <f>'Oversigt anlægsaktiv'!N1602</f>
        <v>120255.93</v>
      </c>
      <c r="O1602" s="322" t="str">
        <f t="shared" si="72"/>
        <v>55528</v>
      </c>
      <c r="P1602" s="322">
        <f t="shared" si="73"/>
        <v>1</v>
      </c>
      <c r="Q1602" s="337" t="str">
        <f t="shared" si="74"/>
        <v>7</v>
      </c>
    </row>
    <row r="1603" spans="1:17" x14ac:dyDescent="0.35">
      <c r="A1603" s="320" t="str">
        <f>'Oversigt anlægsaktiv'!A1603</f>
        <v>55529</v>
      </c>
      <c r="B1603" t="str">
        <f>'Oversigt anlægsaktiv'!B1603</f>
        <v>Near Field Microscope</v>
      </c>
      <c r="C1603" t="str">
        <f>'Oversigt anlægsaktiv'!C1603</f>
        <v>2410173+3410152</v>
      </c>
      <c r="D1603" t="str">
        <f>'Oversigt anlægsaktiv'!D1603</f>
        <v>Jacek Fiutowski</v>
      </c>
      <c r="E1603" t="str">
        <f>'Oversigt anlægsaktiv'!E1603</f>
        <v>10 ÅR</v>
      </c>
      <c r="F1603" t="str">
        <f>'Oversigt anlægsaktiv'!F1603</f>
        <v>44002 SDU NanoSyd</v>
      </c>
      <c r="G1603" t="str">
        <f>'Oversigt anlægsaktiv'!G1603</f>
        <v>Alsion 2, 6400 Sønderborg</v>
      </c>
      <c r="H1603" t="str">
        <f>'Oversigt anlægsaktiv'!H1603</f>
        <v>H0 07</v>
      </c>
      <c r="I1603" t="str">
        <f>'Oversigt anlægsaktiv'!I1603</f>
        <v>NeaSpec 'Attocube Systems AG</v>
      </c>
      <c r="J1603" t="str">
        <f>'Oversigt anlægsaktiv'!J1603</f>
        <v>NeaScope</v>
      </c>
      <c r="K1603" t="str">
        <f>'Oversigt anlægsaktiv'!K1603</f>
        <v>-</v>
      </c>
      <c r="L1603" s="312">
        <f>'Oversigt anlægsaktiv'!L1603</f>
        <v>45444</v>
      </c>
      <c r="M1603" s="56">
        <f>'Oversigt anlægsaktiv'!M1603</f>
        <v>3309523.08</v>
      </c>
      <c r="N1603" s="56">
        <f>'Oversigt anlægsaktiv'!N1603</f>
        <v>2702777.18</v>
      </c>
      <c r="O1603" s="322" t="str">
        <f t="shared" si="72"/>
        <v>55529</v>
      </c>
      <c r="P1603" s="322">
        <f t="shared" si="73"/>
        <v>1</v>
      </c>
      <c r="Q1603" s="337" t="str">
        <f t="shared" si="74"/>
        <v>10</v>
      </c>
    </row>
    <row r="1604" spans="1:17" x14ac:dyDescent="0.35">
      <c r="A1604" s="320" t="str">
        <f>'Oversigt anlægsaktiv'!A1604</f>
        <v>55530</v>
      </c>
      <c r="B1604" t="str">
        <f>'Oversigt anlægsaktiv'!B1604</f>
        <v>LI-7820 N2O/H2O Trace Gas Analyzer</v>
      </c>
      <c r="C1604" t="str">
        <f>'Oversigt anlægsaktiv'!C1604</f>
        <v>3310161</v>
      </c>
      <c r="D1604" t="str">
        <f>'Oversigt anlægsaktiv'!D1604</f>
        <v>Jonas Stage Sø</v>
      </c>
      <c r="E1604" t="str">
        <f>'Oversigt anlægsaktiv'!E1604</f>
        <v>5 ÅR</v>
      </c>
      <c r="F1604" t="str">
        <f>'Oversigt anlægsaktiv'!F1604</f>
        <v>30605 Økologi</v>
      </c>
      <c r="G1604" t="str">
        <f>'Oversigt anlægsaktiv'!G1604</f>
        <v>Campusvej 55, 5230 Odense M</v>
      </c>
      <c r="H1604" t="str">
        <f>'Oversigt anlægsaktiv'!H1604</f>
        <v>V11-405a-1</v>
      </c>
      <c r="I1604" t="str">
        <f>'Oversigt anlægsaktiv'!I1604</f>
        <v>LI-COR Biosciences GmbH</v>
      </c>
      <c r="J1604" t="str">
        <f>'Oversigt anlægsaktiv'!J1604</f>
        <v>LI-7820</v>
      </c>
      <c r="K1604" t="str">
        <f>'Oversigt anlægsaktiv'!K1604</f>
        <v>TG20-01480</v>
      </c>
      <c r="L1604" s="312">
        <f>'Oversigt anlægsaktiv'!L1604</f>
        <v>45299</v>
      </c>
      <c r="M1604" s="56">
        <f>'Oversigt anlægsaktiv'!M1604</f>
        <v>498854.55</v>
      </c>
      <c r="N1604" s="56">
        <f>'Oversigt anlægsaktiv'!N1604</f>
        <v>274370.02</v>
      </c>
      <c r="O1604" s="322" t="str">
        <f t="shared" si="72"/>
        <v>55530</v>
      </c>
      <c r="P1604" s="322">
        <f t="shared" si="73"/>
        <v>1</v>
      </c>
      <c r="Q1604" s="337" t="str">
        <f t="shared" si="74"/>
        <v>5</v>
      </c>
    </row>
    <row r="1605" spans="1:17" x14ac:dyDescent="0.35">
      <c r="A1605" s="320" t="str">
        <f>'Oversigt anlægsaktiv'!A1605</f>
        <v>55531</v>
      </c>
      <c r="B1605" t="str">
        <f>'Oversigt anlægsaktiv'!B1605</f>
        <v>Kølekabinet</v>
      </c>
      <c r="C1605" t="str">
        <f>'Oversigt anlægsaktiv'!C1605</f>
        <v>-</v>
      </c>
      <c r="D1605" t="str">
        <f>'Oversigt anlægsaktiv'!D1605</f>
        <v>Jesper Stæhr</v>
      </c>
      <c r="E1605" t="str">
        <f>'Oversigt anlægsaktiv'!E1605</f>
        <v>10 ÅR</v>
      </c>
      <c r="F1605" t="str">
        <f>'Oversigt anlægsaktiv'!F1605</f>
        <v>19500 Biomedicinsk Laboratorium</v>
      </c>
      <c r="G1605" t="str">
        <f>'Oversigt anlægsaktiv'!G1605</f>
        <v>Campusvej 55, 5230 Odense M</v>
      </c>
      <c r="H1605" t="str">
        <f>'Oversigt anlægsaktiv'!H1605</f>
        <v>V15-612c-0</v>
      </c>
      <c r="I1605" t="str">
        <f>'Oversigt anlægsaktiv'!I1605</f>
        <v>SABLE SYSTEMS</v>
      </c>
      <c r="J1605" t="str">
        <f>'Oversigt anlægsaktiv'!J1605</f>
        <v>CAB-24-RH-L-EU</v>
      </c>
      <c r="K1605" t="str">
        <f>'Oversigt anlægsaktiv'!K1605</f>
        <v>CAB24240001</v>
      </c>
      <c r="L1605" s="312">
        <f>'Oversigt anlægsaktiv'!L1605</f>
        <v>45627</v>
      </c>
      <c r="M1605" s="56">
        <f>'Oversigt anlægsaktiv'!M1605</f>
        <v>333408.36</v>
      </c>
      <c r="N1605" s="56">
        <f>'Oversigt anlægsaktiv'!N1605</f>
        <v>288953.93</v>
      </c>
      <c r="O1605" s="322" t="str">
        <f t="shared" si="72"/>
        <v>55531</v>
      </c>
      <c r="P1605" s="322">
        <f t="shared" si="73"/>
        <v>0</v>
      </c>
      <c r="Q1605" s="337" t="str">
        <f t="shared" si="74"/>
        <v>10</v>
      </c>
    </row>
    <row r="1606" spans="1:17" x14ac:dyDescent="0.35">
      <c r="A1606" s="320" t="str">
        <f>'Oversigt anlægsaktiv'!A1606</f>
        <v>55532</v>
      </c>
      <c r="B1606" t="str">
        <f>'Oversigt anlægsaktiv'!B1606</f>
        <v>Adfærdsundersøgningsudstyr mus</v>
      </c>
      <c r="C1606" t="str">
        <f>'Oversigt anlægsaktiv'!C1606</f>
        <v>3110550</v>
      </c>
      <c r="D1606" t="str">
        <f>'Oversigt anlægsaktiv'!D1606</f>
        <v>Kate Lykke Lambertsen</v>
      </c>
      <c r="E1606" t="str">
        <f>'Oversigt anlægsaktiv'!E1606</f>
        <v>10 ÅR</v>
      </c>
      <c r="F1606" t="str">
        <f>'Oversigt anlægsaktiv'!F1606</f>
        <v>10202 Neurobiologisk Forskning</v>
      </c>
      <c r="G1606" t="str">
        <f>'Oversigt anlægsaktiv'!G1606</f>
        <v>Campusvej 55, 5230 Odense M</v>
      </c>
      <c r="H1606" t="str">
        <f>'Oversigt anlægsaktiv'!H1606</f>
        <v>V14-612a-0</v>
      </c>
      <c r="I1606" t="str">
        <f>'Oversigt anlægsaktiv'!I1606</f>
        <v>Panlab, S.L.U</v>
      </c>
      <c r="J1606" t="str">
        <f>'Oversigt anlægsaktiv'!J1606</f>
        <v>LE111-LE116</v>
      </c>
      <c r="K1606" t="str">
        <f>'Oversigt anlægsaktiv'!K1606</f>
        <v>3191921</v>
      </c>
      <c r="L1606" s="312">
        <f>'Oversigt anlægsaktiv'!L1606</f>
        <v>45901</v>
      </c>
      <c r="M1606" s="56">
        <f>'Oversigt anlægsaktiv'!M1606</f>
        <v>182972.21</v>
      </c>
      <c r="N1606" s="56">
        <f>'Oversigt anlægsaktiv'!N1606</f>
        <v>172298.83</v>
      </c>
      <c r="O1606" s="322" t="str">
        <f t="shared" si="72"/>
        <v>55532</v>
      </c>
      <c r="P1606" s="322">
        <f t="shared" si="73"/>
        <v>1</v>
      </c>
      <c r="Q1606" s="337" t="str">
        <f t="shared" si="74"/>
        <v>10</v>
      </c>
    </row>
    <row r="1607" spans="1:17" x14ac:dyDescent="0.35">
      <c r="A1607" s="320" t="str">
        <f>'Oversigt anlægsaktiv'!A1607</f>
        <v>55533</v>
      </c>
      <c r="B1607" t="str">
        <f>'Oversigt anlægsaktiv'!B1607</f>
        <v>Måleudstyr og dataopsamling</v>
      </c>
      <c r="C1607" t="str">
        <f>'Oversigt anlægsaktiv'!C1607</f>
        <v>3474287</v>
      </c>
      <c r="D1607" t="str">
        <f>'Oversigt anlægsaktiv'!D1607</f>
        <v>Daniel Teichmann</v>
      </c>
      <c r="E1607" t="str">
        <f>'Oversigt anlægsaktiv'!E1607</f>
        <v>5 ÅR</v>
      </c>
      <c r="F1607" t="str">
        <f>'Oversigt anlægsaktiv'!F1607</f>
        <v>41005 SDU Health Informatics and Technology</v>
      </c>
      <c r="G1607" t="str">
        <f>'Oversigt anlægsaktiv'!G1607</f>
        <v>Campusvej 55, 5230 Odense M</v>
      </c>
      <c r="H1607" t="str">
        <f>'Oversigt anlægsaktiv'!H1607</f>
        <v>Ø28-605a-1</v>
      </c>
      <c r="I1607" t="str">
        <f>'Oversigt anlægsaktiv'!I1607</f>
        <v>BIOPAC</v>
      </c>
      <c r="J1607" t="str">
        <f>'Oversigt anlægsaktiv'!J1607</f>
        <v>BIOPAC, MP160 System incl AMI100</v>
      </c>
      <c r="K1607" t="str">
        <f>'Oversigt anlægsaktiv'!K1607</f>
        <v>2401A-00029ED AMI2303D0</v>
      </c>
      <c r="L1607" s="312">
        <f>'Oversigt anlægsaktiv'!L1607</f>
        <v>45338</v>
      </c>
      <c r="M1607" s="56">
        <f>'Oversigt anlægsaktiv'!M1607</f>
        <v>169800.12</v>
      </c>
      <c r="N1607" s="56">
        <f>'Oversigt anlægsaktiv'!N1607</f>
        <v>96220.08</v>
      </c>
      <c r="O1607" s="322" t="str">
        <f t="shared" si="72"/>
        <v>55533</v>
      </c>
      <c r="P1607" s="322">
        <f t="shared" si="73"/>
        <v>1</v>
      </c>
      <c r="Q1607" s="337" t="str">
        <f t="shared" si="74"/>
        <v>5</v>
      </c>
    </row>
    <row r="1608" spans="1:17" x14ac:dyDescent="0.35">
      <c r="A1608" s="320" t="str">
        <f>'Oversigt anlægsaktiv'!A1608</f>
        <v>55534</v>
      </c>
      <c r="B1608" t="str">
        <f>'Oversigt anlægsaktiv'!B1608</f>
        <v>Cryostat</v>
      </c>
      <c r="C1608" t="str">
        <f>'Oversigt anlægsaktiv'!C1608</f>
        <v>-</v>
      </c>
      <c r="D1608" t="str">
        <f>'Oversigt anlægsaktiv'!D1608</f>
        <v>Manuel Meyer</v>
      </c>
      <c r="E1608" t="str">
        <f>'Oversigt anlægsaktiv'!E1608</f>
        <v>7 ÅR</v>
      </c>
      <c r="F1608" t="str">
        <f>'Oversigt anlægsaktiv'!F1608</f>
        <v>30502 Fysik</v>
      </c>
      <c r="G1608" t="str">
        <f>'Oversigt anlægsaktiv'!G1608</f>
        <v>Campusvej 55, 5230 Odense M</v>
      </c>
      <c r="H1608" t="str">
        <f>'Oversigt anlægsaktiv'!H1608</f>
        <v>Ø13-603-0</v>
      </c>
      <c r="I1608" t="str">
        <f>'Oversigt anlægsaktiv'!I1608</f>
        <v>ICE Oxford</v>
      </c>
      <c r="J1608" t="str">
        <f>'Oversigt anlægsaktiv'!J1608</f>
        <v>DRYICE1.5K-PT Cryogen-Free Top Loading S</v>
      </c>
      <c r="K1608" t="str">
        <f>'Oversigt anlægsaktiv'!K1608</f>
        <v>TBD</v>
      </c>
      <c r="L1608" s="312">
        <f>'Oversigt anlægsaktiv'!L1608</f>
        <v>45603</v>
      </c>
      <c r="M1608" s="56">
        <f>'Oversigt anlægsaktiv'!M1608</f>
        <v>265831.09999999998</v>
      </c>
      <c r="N1608" s="56">
        <f>'Oversigt anlægsaktiv'!N1608</f>
        <v>212031.93</v>
      </c>
      <c r="O1608" s="322" t="str">
        <f t="shared" si="72"/>
        <v>55534</v>
      </c>
      <c r="P1608" s="322">
        <f t="shared" si="73"/>
        <v>0</v>
      </c>
      <c r="Q1608" s="337" t="str">
        <f t="shared" si="74"/>
        <v>7</v>
      </c>
    </row>
    <row r="1609" spans="1:17" x14ac:dyDescent="0.35">
      <c r="A1609" s="320" t="str">
        <f>'Oversigt anlægsaktiv'!A1609</f>
        <v>55535</v>
      </c>
      <c r="B1609" t="str">
        <f>'Oversigt anlægsaktiv'!B1609</f>
        <v>Ombygning af foderforberedelse og sommerlab Marinebiologisk Forskningscenter</v>
      </c>
      <c r="C1609" t="str">
        <f>'Oversigt anlægsaktiv'!C1609</f>
        <v>-</v>
      </c>
      <c r="D1609" t="str">
        <f>'Oversigt anlægsaktiv'!D1609</f>
        <v>Rasmus Davidsen</v>
      </c>
      <c r="E1609" t="str">
        <f>'Oversigt anlægsaktiv'!E1609</f>
        <v>10 ÅR</v>
      </c>
      <c r="F1609" t="str">
        <f>'Oversigt anlægsaktiv'!F1609</f>
        <v>87002 Fælles ny- og ombygning</v>
      </c>
      <c r="G1609" t="str">
        <f>'Oversigt anlægsaktiv'!G1609</f>
        <v>Hindsholmvej 11, 5300 Kerteminde</v>
      </c>
      <c r="H1609" t="str">
        <f>'Oversigt anlægsaktiv'!H1609</f>
        <v>Sommerlab filetering,øst af HB</v>
      </c>
      <c r="I1609" t="str">
        <f>'Oversigt anlægsaktiv'!I1609</f>
        <v>Flere</v>
      </c>
      <c r="J1609" t="str">
        <f>'Oversigt anlægsaktiv'!J1609</f>
        <v>Intet</v>
      </c>
      <c r="K1609" t="str">
        <f>'Oversigt anlægsaktiv'!K1609</f>
        <v>Intet</v>
      </c>
      <c r="L1609" s="312">
        <f>'Oversigt anlægsaktiv'!L1609</f>
        <v>45992</v>
      </c>
      <c r="M1609" s="56">
        <f>'Oversigt anlægsaktiv'!M1609</f>
        <v>2944422.08</v>
      </c>
      <c r="N1609" s="56">
        <f>'Oversigt anlægsaktiv'!N1609</f>
        <v>2846274.68</v>
      </c>
      <c r="O1609" s="322" t="str">
        <f t="shared" si="72"/>
        <v>55535</v>
      </c>
      <c r="P1609" s="322">
        <f t="shared" si="73"/>
        <v>0</v>
      </c>
      <c r="Q1609" s="337" t="str">
        <f t="shared" si="74"/>
        <v>10</v>
      </c>
    </row>
    <row r="1610" spans="1:17" x14ac:dyDescent="0.35">
      <c r="A1610" s="320" t="str">
        <f>'Oversigt anlægsaktiv'!A1610</f>
        <v>55537</v>
      </c>
      <c r="B1610" t="str">
        <f>'Oversigt anlægsaktiv'!B1610</f>
        <v>Server</v>
      </c>
      <c r="C1610" t="str">
        <f>'Oversigt anlægsaktiv'!C1610</f>
        <v>-</v>
      </c>
      <c r="D1610" t="str">
        <f>'Oversigt anlægsaktiv'!D1610</f>
        <v>Lars Hvidberg</v>
      </c>
      <c r="E1610" t="str">
        <f>'Oversigt anlægsaktiv'!E1610</f>
        <v>5 ÅR</v>
      </c>
      <c r="F1610" t="str">
        <f>'Oversigt anlægsaktiv'!F1610</f>
        <v>10306 Epidemiologi, Biostatistik og Biodemografi (EBB)</v>
      </c>
      <c r="G1610" t="str">
        <f>'Oversigt anlægsaktiv'!G1610</f>
        <v>Campusvej 55, 5230 Odense M</v>
      </c>
      <c r="H1610" t="str">
        <f>'Oversigt anlægsaktiv'!H1610</f>
        <v>Danmarks Statistik</v>
      </c>
      <c r="I1610" t="str">
        <f>'Oversigt anlægsaktiv'!I1610</f>
        <v>HP</v>
      </c>
      <c r="J1610" t="str">
        <f>'Oversigt anlægsaktiv'!J1610</f>
        <v>HPE DL345</v>
      </c>
      <c r="K1610" t="str">
        <f>'Oversigt anlægsaktiv'!K1610</f>
        <v>-</v>
      </c>
      <c r="L1610" s="312">
        <f>'Oversigt anlægsaktiv'!L1610</f>
        <v>45562</v>
      </c>
      <c r="M1610" s="56">
        <f>'Oversigt anlægsaktiv'!M1610</f>
        <v>182200</v>
      </c>
      <c r="N1610" s="56">
        <f>'Oversigt anlægsaktiv'!N1610</f>
        <v>124503.32</v>
      </c>
      <c r="O1610" s="322" t="str">
        <f t="shared" si="72"/>
        <v>55537</v>
      </c>
      <c r="P1610" s="322">
        <f t="shared" si="73"/>
        <v>0</v>
      </c>
      <c r="Q1610" s="337" t="str">
        <f t="shared" si="74"/>
        <v>5</v>
      </c>
    </row>
    <row r="1611" spans="1:17" x14ac:dyDescent="0.35">
      <c r="A1611" s="320" t="str">
        <f>'Oversigt anlægsaktiv'!A1611</f>
        <v>55538</v>
      </c>
      <c r="B1611" t="str">
        <f>'Oversigt anlægsaktiv'!B1611</f>
        <v>Kamera - High resolution RGB camera for aerial imaging  including lens</v>
      </c>
      <c r="C1611" t="str">
        <f>'Oversigt anlægsaktiv'!C1611</f>
        <v>3310180</v>
      </c>
      <c r="D1611" t="str">
        <f>'Oversigt anlægsaktiv'!D1611</f>
        <v>Mads Toudal Frandsen</v>
      </c>
      <c r="E1611" t="str">
        <f>'Oversigt anlægsaktiv'!E1611</f>
        <v>7 ÅR</v>
      </c>
      <c r="F1611" t="str">
        <f>'Oversigt anlægsaktiv'!F1611</f>
        <v>30502 Fysik</v>
      </c>
      <c r="G1611" t="str">
        <f>'Oversigt anlægsaktiv'!G1611</f>
        <v>Campusvej 55, 5230 Odense M</v>
      </c>
      <c r="H1611" t="str">
        <f>'Oversigt anlægsaktiv'!H1611</f>
        <v>Ø17-602a-1</v>
      </c>
      <c r="I1611" t="str">
        <f>'Oversigt anlægsaktiv'!I1611</f>
        <v>Phase One A/S</v>
      </c>
      <c r="J1611" t="str">
        <f>'Oversigt anlægsaktiv'!J1611</f>
        <v>Kamera: PHASEONE IXM-GS120, linse:  RSM3</v>
      </c>
      <c r="K1611" t="str">
        <f>'Oversigt anlægsaktiv'!K1611</f>
        <v>MV030100</v>
      </c>
      <c r="L1611" s="312">
        <f>'Oversigt anlægsaktiv'!L1611</f>
        <v>45536</v>
      </c>
      <c r="M1611" s="56">
        <f>'Oversigt anlægsaktiv'!M1611</f>
        <v>332599.57</v>
      </c>
      <c r="N1611" s="56">
        <f>'Oversigt anlægsaktiv'!N1611</f>
        <v>257368.71</v>
      </c>
      <c r="O1611" s="322" t="str">
        <f t="shared" ref="O1611:O1674" si="75">IFERROR(_xlfn.TEXTBEFORE(A1611, "-"), A1611)</f>
        <v>55538</v>
      </c>
      <c r="P1611" s="322">
        <f t="shared" ref="P1611:P1674" si="76">IF(C1611="-",0,1)</f>
        <v>1</v>
      </c>
      <c r="Q1611" s="337" t="str">
        <f t="shared" ref="Q1611:Q1674" si="77">IFERROR(_xlfn.TEXTBEFORE(E1611, " "), E1611)</f>
        <v>7</v>
      </c>
    </row>
    <row r="1612" spans="1:17" x14ac:dyDescent="0.35">
      <c r="A1612" s="320" t="str">
        <f>'Oversigt anlægsaktiv'!A1612</f>
        <v>55539</v>
      </c>
      <c r="B1612" t="str">
        <f>'Oversigt anlægsaktiv'!B1612</f>
        <v>OMicroscope</v>
      </c>
      <c r="C1612" t="str">
        <f>'Oversigt anlægsaktiv'!C1612</f>
        <v>3310074</v>
      </c>
      <c r="D1612" t="str">
        <f>'Oversigt anlægsaktiv'!D1612</f>
        <v>Changzhu Wu</v>
      </c>
      <c r="E1612" t="str">
        <f>'Oversigt anlægsaktiv'!E1612</f>
        <v>7 ÅR</v>
      </c>
      <c r="F1612" t="str">
        <f>'Oversigt anlægsaktiv'!F1612</f>
        <v>30503 Kemi og Farmaci</v>
      </c>
      <c r="G1612" t="str">
        <f>'Oversigt anlægsaktiv'!G1612</f>
        <v>Campusvej 55, 5230 Odense M</v>
      </c>
      <c r="H1612" t="str">
        <f>'Oversigt anlægsaktiv'!H1612</f>
        <v>ø11-409-2</v>
      </c>
      <c r="I1612" t="str">
        <f>'Oversigt anlægsaktiv'!I1612</f>
        <v>Nikon</v>
      </c>
      <c r="J1612" t="str">
        <f>'Oversigt anlægsaktiv'!J1612</f>
        <v>T52</v>
      </c>
      <c r="K1612" t="str">
        <f>'Oversigt anlægsaktiv'!K1612</f>
        <v>255508</v>
      </c>
      <c r="L1612" s="312">
        <f>'Oversigt anlægsaktiv'!L1612</f>
        <v>45544</v>
      </c>
      <c r="M1612" s="56">
        <f>'Oversigt anlægsaktiv'!M1612</f>
        <v>100000</v>
      </c>
      <c r="N1612" s="56">
        <f>'Oversigt anlægsaktiv'!N1612</f>
        <v>77380.95</v>
      </c>
      <c r="O1612" s="322" t="str">
        <f t="shared" si="75"/>
        <v>55539</v>
      </c>
      <c r="P1612" s="322">
        <f t="shared" si="76"/>
        <v>1</v>
      </c>
      <c r="Q1612" s="337" t="str">
        <f t="shared" si="77"/>
        <v>7</v>
      </c>
    </row>
    <row r="1613" spans="1:17" x14ac:dyDescent="0.35">
      <c r="A1613" s="320" t="str">
        <f>'Oversigt anlægsaktiv'!A1613</f>
        <v>55540</v>
      </c>
      <c r="B1613" t="str">
        <f>'Oversigt anlægsaktiv'!B1613</f>
        <v>Laser Diffraction Technology</v>
      </c>
      <c r="C1613" t="str">
        <f>'Oversigt anlægsaktiv'!C1613</f>
        <v>5310035</v>
      </c>
      <c r="D1613" t="str">
        <f>'Oversigt anlægsaktiv'!D1613</f>
        <v>René Holm</v>
      </c>
      <c r="E1613" t="str">
        <f>'Oversigt anlægsaktiv'!E1613</f>
        <v>7 ÅR</v>
      </c>
      <c r="F1613" t="str">
        <f>'Oversigt anlægsaktiv'!F1613</f>
        <v>30503 Kemi og Farmaci</v>
      </c>
      <c r="G1613" t="str">
        <f>'Oversigt anlægsaktiv'!G1613</f>
        <v>Campusvej 55, 5230 Odense M</v>
      </c>
      <c r="H1613" t="str">
        <f>'Oversigt anlægsaktiv'!H1613</f>
        <v>Ø10-410a-1</v>
      </c>
      <c r="I1613" t="str">
        <f>'Oversigt anlægsaktiv'!I1613</f>
        <v>Malvern Panalytical, UK</v>
      </c>
      <c r="J1613" t="str">
        <f>'Oversigt anlægsaktiv'!J1613</f>
        <v>24265</v>
      </c>
      <c r="K1613" t="str">
        <f>'Oversigt anlægsaktiv'!K1613</f>
        <v>100012083</v>
      </c>
      <c r="L1613" s="312">
        <f>'Oversigt anlægsaktiv'!L1613</f>
        <v>45572</v>
      </c>
      <c r="M1613" s="56">
        <f>'Oversigt anlægsaktiv'!M1613</f>
        <v>499000</v>
      </c>
      <c r="N1613" s="56">
        <f>'Oversigt anlægsaktiv'!N1613</f>
        <v>392071.42</v>
      </c>
      <c r="O1613" s="322" t="str">
        <f t="shared" si="75"/>
        <v>55540</v>
      </c>
      <c r="P1613" s="322">
        <f t="shared" si="76"/>
        <v>1</v>
      </c>
      <c r="Q1613" s="337" t="str">
        <f t="shared" si="77"/>
        <v>7</v>
      </c>
    </row>
    <row r="1614" spans="1:17" x14ac:dyDescent="0.35">
      <c r="A1614" s="320" t="str">
        <f>'Oversigt anlægsaktiv'!A1614</f>
        <v>55541</v>
      </c>
      <c r="B1614" t="str">
        <f>'Oversigt anlægsaktiv'!B1614</f>
        <v>Ventilationsanlæg - Grafisk Center</v>
      </c>
      <c r="C1614" t="str">
        <f>'Oversigt anlægsaktiv'!C1614</f>
        <v>-</v>
      </c>
      <c r="D1614" t="str">
        <f>'Oversigt anlægsaktiv'!D1614</f>
        <v>Kim Andreasen</v>
      </c>
      <c r="E1614" t="str">
        <f>'Oversigt anlægsaktiv'!E1614</f>
        <v>15 ÅR</v>
      </c>
      <c r="F1614" t="str">
        <f>'Oversigt anlægsaktiv'!F1614</f>
        <v>90400 Teknisk Service</v>
      </c>
      <c r="G1614" t="str">
        <f>'Oversigt anlægsaktiv'!G1614</f>
        <v>Campusvej 55, 5230 Odense M</v>
      </c>
      <c r="H1614" t="str">
        <f>'Oversigt anlægsaktiv'!H1614</f>
        <v>Grafisk Center</v>
      </c>
      <c r="I1614" t="str">
        <f>'Oversigt anlægsaktiv'!I1614</f>
        <v>Systemair</v>
      </c>
      <c r="J1614" t="str">
        <f>'Oversigt anlægsaktiv'!J1614</f>
        <v>Geniox 12</v>
      </c>
      <c r="K1614" t="str">
        <f>'Oversigt anlægsaktiv'!K1614</f>
        <v>2405-0021492622-10</v>
      </c>
      <c r="L1614" s="312">
        <f>'Oversigt anlægsaktiv'!L1614</f>
        <v>45566</v>
      </c>
      <c r="M1614" s="56">
        <f>'Oversigt anlægsaktiv'!M1614</f>
        <v>1477242.35</v>
      </c>
      <c r="N1614" s="56">
        <f>'Oversigt anlægsaktiv'!N1614</f>
        <v>1329518.1299999999</v>
      </c>
      <c r="O1614" s="322" t="str">
        <f t="shared" si="75"/>
        <v>55541</v>
      </c>
      <c r="P1614" s="322">
        <f t="shared" si="76"/>
        <v>0</v>
      </c>
      <c r="Q1614" s="337" t="str">
        <f t="shared" si="77"/>
        <v>15</v>
      </c>
    </row>
    <row r="1615" spans="1:17" x14ac:dyDescent="0.35">
      <c r="A1615" s="320" t="str">
        <f>'Oversigt anlægsaktiv'!A1615</f>
        <v>55542</v>
      </c>
      <c r="B1615" t="str">
        <f>'Oversigt anlægsaktiv'!B1615</f>
        <v>HPC noder med 4x Nvidia H100  - cray -</v>
      </c>
      <c r="C1615" t="str">
        <f>'Oversigt anlægsaktiv'!C1615</f>
        <v>-</v>
      </c>
      <c r="D1615" t="str">
        <f>'Oversigt anlægsaktiv'!D1615</f>
        <v>Martin Lundquist Hansen</v>
      </c>
      <c r="E1615" t="str">
        <f>'Oversigt anlægsaktiv'!E1615</f>
        <v>5 ÅR</v>
      </c>
      <c r="F1615" t="str">
        <f>'Oversigt anlægsaktiv'!F1615</f>
        <v>39600 eScience</v>
      </c>
      <c r="G1615" t="str">
        <f>'Oversigt anlægsaktiv'!G1615</f>
        <v>Campusvej 55, 5230 Odense M</v>
      </c>
      <c r="H1615" t="str">
        <f>'Oversigt anlægsaktiv'!H1615</f>
        <v>HPC Serverrum</v>
      </c>
      <c r="I1615" t="str">
        <f>'Oversigt anlægsaktiv'!I1615</f>
        <v>HPE</v>
      </c>
      <c r="J1615" t="str">
        <f>'Oversigt anlægsaktiv'!J1615</f>
        <v>Cray SC XD665</v>
      </c>
      <c r="K1615" t="str">
        <f>'Oversigt anlægsaktiv'!K1615</f>
        <v>CZ24270DMS, CZ24270DMV, CZ24270DMR,</v>
      </c>
      <c r="L1615" s="312">
        <f>'Oversigt anlægsaktiv'!L1615</f>
        <v>45516</v>
      </c>
      <c r="M1615" s="56">
        <f>'Oversigt anlægsaktiv'!M1615</f>
        <v>2888757</v>
      </c>
      <c r="N1615" s="56">
        <f>'Oversigt anlægsaktiv'!N1615</f>
        <v>1925838</v>
      </c>
      <c r="O1615" s="322" t="str">
        <f t="shared" si="75"/>
        <v>55542</v>
      </c>
      <c r="P1615" s="322">
        <f t="shared" si="76"/>
        <v>0</v>
      </c>
      <c r="Q1615" s="337" t="str">
        <f t="shared" si="77"/>
        <v>5</v>
      </c>
    </row>
    <row r="1616" spans="1:17" x14ac:dyDescent="0.35">
      <c r="A1616" s="320" t="str">
        <f>'Oversigt anlægsaktiv'!A1616</f>
        <v>55543</v>
      </c>
      <c r="B1616" t="str">
        <f>'Oversigt anlægsaktiv'!B1616</f>
        <v>HPC node med 4x Nvidia L40sHA v2  (SY)</v>
      </c>
      <c r="C1616" t="str">
        <f>'Oversigt anlægsaktiv'!C1616</f>
        <v>-</v>
      </c>
      <c r="D1616" t="str">
        <f>'Oversigt anlægsaktiv'!D1616</f>
        <v>Martin Lundquist Hansen</v>
      </c>
      <c r="E1616" t="str">
        <f>'Oversigt anlægsaktiv'!E1616</f>
        <v>5 ÅR</v>
      </c>
      <c r="F1616" t="str">
        <f>'Oversigt anlægsaktiv'!F1616</f>
        <v>39600 eScience</v>
      </c>
      <c r="G1616" t="str">
        <f>'Oversigt anlægsaktiv'!G1616</f>
        <v>Campusvej 55, 5230 Odense M</v>
      </c>
      <c r="H1616" t="str">
        <f>'Oversigt anlægsaktiv'!H1616</f>
        <v>HPC Serverrum</v>
      </c>
      <c r="I1616" t="str">
        <f>'Oversigt anlægsaktiv'!I1616</f>
        <v>HPE</v>
      </c>
      <c r="J1616" t="str">
        <f>'Oversigt anlægsaktiv'!J1616</f>
        <v>ProLiant DL385 Gen11</v>
      </c>
      <c r="K1616" t="str">
        <f>'Oversigt anlægsaktiv'!K1616</f>
        <v>CZ2432085H</v>
      </c>
      <c r="L1616" s="312">
        <f>'Oversigt anlægsaktiv'!L1616</f>
        <v>45526</v>
      </c>
      <c r="M1616" s="56">
        <f>'Oversigt anlægsaktiv'!M1616</f>
        <v>299185</v>
      </c>
      <c r="N1616" s="56">
        <f>'Oversigt anlægsaktiv'!N1616</f>
        <v>199456.64000000001</v>
      </c>
      <c r="O1616" s="322" t="str">
        <f t="shared" si="75"/>
        <v>55543</v>
      </c>
      <c r="P1616" s="322">
        <f t="shared" si="76"/>
        <v>0</v>
      </c>
      <c r="Q1616" s="337" t="str">
        <f t="shared" si="77"/>
        <v>5</v>
      </c>
    </row>
    <row r="1617" spans="1:17" x14ac:dyDescent="0.35">
      <c r="A1617" s="320" t="str">
        <f>'Oversigt anlægsaktiv'!A1617</f>
        <v>55544</v>
      </c>
      <c r="B1617" t="str">
        <f>'Oversigt anlægsaktiv'!B1617</f>
        <v>Gartnerbil</v>
      </c>
      <c r="C1617" t="str">
        <f>'Oversigt anlægsaktiv'!C1617</f>
        <v>-</v>
      </c>
      <c r="D1617" t="str">
        <f>'Oversigt anlægsaktiv'!D1617</f>
        <v>Henrik Toft</v>
      </c>
      <c r="E1617" t="str">
        <f>'Oversigt anlægsaktiv'!E1617</f>
        <v>8 ÅR</v>
      </c>
      <c r="F1617" t="str">
        <f>'Oversigt anlægsaktiv'!F1617</f>
        <v>90405 Bygningsvedligehold</v>
      </c>
      <c r="G1617" t="str">
        <f>'Oversigt anlægsaktiv'!G1617</f>
        <v>Campusvej 55, 5230 Odense M</v>
      </c>
      <c r="H1617" t="str">
        <f>'Oversigt anlægsaktiv'!H1617</f>
        <v>Teknisk Service Gartnerafd</v>
      </c>
      <c r="I1617" t="str">
        <f>'Oversigt anlægsaktiv'!I1617</f>
        <v>Addax</v>
      </c>
      <c r="J1617" t="str">
        <f>'Oversigt anlægsaktiv'!J1617</f>
        <v>MT15x</v>
      </c>
      <c r="K1617" t="str">
        <f>'Oversigt anlægsaktiv'!K1617</f>
        <v>EA 38 943</v>
      </c>
      <c r="L1617" s="312">
        <f>'Oversigt anlægsaktiv'!L1617</f>
        <v>45566</v>
      </c>
      <c r="M1617" s="56">
        <f>'Oversigt anlægsaktiv'!M1617</f>
        <v>571510</v>
      </c>
      <c r="N1617" s="56">
        <f>'Oversigt anlægsaktiv'!N1617</f>
        <v>464351.88</v>
      </c>
      <c r="O1617" s="322" t="str">
        <f t="shared" si="75"/>
        <v>55544</v>
      </c>
      <c r="P1617" s="322">
        <f t="shared" si="76"/>
        <v>0</v>
      </c>
      <c r="Q1617" s="337" t="str">
        <f t="shared" si="77"/>
        <v>8</v>
      </c>
    </row>
    <row r="1618" spans="1:17" x14ac:dyDescent="0.35">
      <c r="A1618" s="320" t="str">
        <f>'Oversigt anlægsaktiv'!A1618</f>
        <v>55545</v>
      </c>
      <c r="B1618" t="str">
        <f>'Oversigt anlægsaktiv'!B1618</f>
        <v>MiniRaman</v>
      </c>
      <c r="C1618" t="str">
        <f>'Oversigt anlægsaktiv'!C1618</f>
        <v>3410156+3410187</v>
      </c>
      <c r="D1618" t="str">
        <f>'Oversigt anlægsaktiv'!D1618</f>
        <v>Casper Høgh Kunstmann</v>
      </c>
      <c r="E1618" t="str">
        <f>'Oversigt anlægsaktiv'!E1618</f>
        <v>7 ÅR</v>
      </c>
      <c r="F1618" t="str">
        <f>'Oversigt anlægsaktiv'!F1618</f>
        <v>44002 SDU NanoSyd</v>
      </c>
      <c r="G1618" t="str">
        <f>'Oversigt anlægsaktiv'!G1618</f>
        <v>Alsion 2, 6400 Sønderborg</v>
      </c>
      <c r="H1618" t="str">
        <f>'Oversigt anlægsaktiv'!H1618</f>
        <v>J1 09</v>
      </c>
      <c r="I1618" t="str">
        <f>'Oversigt anlægsaktiv'!I1618</f>
        <v>Lightnovo Aps</v>
      </c>
      <c r="J1618" t="str">
        <f>'Oversigt anlægsaktiv'!J1618</f>
        <v>miniRaman SERS</v>
      </c>
      <c r="K1618" t="str">
        <f>'Oversigt anlægsaktiv'!K1618</f>
        <v>10006</v>
      </c>
      <c r="L1618" s="312">
        <f>'Oversigt anlægsaktiv'!L1618</f>
        <v>45566</v>
      </c>
      <c r="M1618" s="56">
        <f>'Oversigt anlægsaktiv'!M1618</f>
        <v>136482</v>
      </c>
      <c r="N1618" s="56">
        <f>'Oversigt anlægsaktiv'!N1618</f>
        <v>107235.85</v>
      </c>
      <c r="O1618" s="322" t="str">
        <f t="shared" si="75"/>
        <v>55545</v>
      </c>
      <c r="P1618" s="322">
        <f t="shared" si="76"/>
        <v>1</v>
      </c>
      <c r="Q1618" s="337" t="str">
        <f t="shared" si="77"/>
        <v>7</v>
      </c>
    </row>
    <row r="1619" spans="1:17" x14ac:dyDescent="0.35">
      <c r="A1619" s="320" t="str">
        <f>'Oversigt anlægsaktiv'!A1619</f>
        <v>55547</v>
      </c>
      <c r="B1619" t="str">
        <f>'Oversigt anlægsaktiv'!B1619</f>
        <v>BML - blødtvandsanlæg</v>
      </c>
      <c r="C1619" t="str">
        <f>'Oversigt anlægsaktiv'!C1619</f>
        <v>-</v>
      </c>
      <c r="D1619" t="str">
        <f>'Oversigt anlægsaktiv'!D1619</f>
        <v>Martin Hansen</v>
      </c>
      <c r="E1619" t="str">
        <f>'Oversigt anlægsaktiv'!E1619</f>
        <v>20 ÅR</v>
      </c>
      <c r="F1619" t="str">
        <f>'Oversigt anlægsaktiv'!F1619</f>
        <v>87002 Fælles ny- og ombygning</v>
      </c>
      <c r="G1619" t="str">
        <f>'Oversigt anlægsaktiv'!G1619</f>
        <v>Campusvej 55, 5230 Odense M</v>
      </c>
      <c r="H1619" t="str">
        <f>'Oversigt anlægsaktiv'!H1619</f>
        <v>BML</v>
      </c>
      <c r="I1619" t="str">
        <f>'Oversigt anlægsaktiv'!I1619</f>
        <v>Flere</v>
      </c>
      <c r="J1619" t="str">
        <f>'Oversigt anlægsaktiv'!J1619</f>
        <v>Intet</v>
      </c>
      <c r="K1619" t="str">
        <f>'Oversigt anlægsaktiv'!K1619</f>
        <v>Ingen</v>
      </c>
      <c r="L1619" s="312">
        <f>'Oversigt anlægsaktiv'!L1619</f>
        <v>45597</v>
      </c>
      <c r="M1619" s="56">
        <f>'Oversigt anlægsaktiv'!M1619</f>
        <v>253593</v>
      </c>
      <c r="N1619" s="56">
        <f>'Oversigt anlægsaktiv'!N1619</f>
        <v>235630.15</v>
      </c>
      <c r="O1619" s="322" t="str">
        <f t="shared" si="75"/>
        <v>55547</v>
      </c>
      <c r="P1619" s="322">
        <f t="shared" si="76"/>
        <v>0</v>
      </c>
      <c r="Q1619" s="337" t="str">
        <f t="shared" si="77"/>
        <v>20</v>
      </c>
    </row>
    <row r="1620" spans="1:17" x14ac:dyDescent="0.35">
      <c r="A1620" s="320" t="str">
        <f>'Oversigt anlægsaktiv'!A1620</f>
        <v>55548</v>
      </c>
      <c r="B1620" t="str">
        <f>'Oversigt anlægsaktiv'!B1620</f>
        <v>El-truck</v>
      </c>
      <c r="C1620" t="str">
        <f>'Oversigt anlægsaktiv'!C1620</f>
        <v>-</v>
      </c>
      <c r="D1620" t="str">
        <f>'Oversigt anlægsaktiv'!D1620</f>
        <v>Pia Irene Hjort</v>
      </c>
      <c r="E1620" t="str">
        <f>'Oversigt anlægsaktiv'!E1620</f>
        <v>8 ÅR</v>
      </c>
      <c r="F1620" t="str">
        <f>'Oversigt anlægsaktiv'!F1620</f>
        <v>90402 Service og logistik</v>
      </c>
      <c r="G1620" t="str">
        <f>'Oversigt anlægsaktiv'!G1620</f>
        <v>Campusvej 55, 5230 Odense M</v>
      </c>
      <c r="H1620" t="str">
        <f>'Oversigt anlægsaktiv'!H1620</f>
        <v>Teknisk Service</v>
      </c>
      <c r="I1620" t="str">
        <f>'Oversigt anlægsaktiv'!I1620</f>
        <v>A. Flensborg</v>
      </c>
      <c r="J1620" t="str">
        <f>'Oversigt anlægsaktiv'!J1620</f>
        <v>AC24 LBV</v>
      </c>
      <c r="K1620" t="str">
        <f>'Oversigt anlægsaktiv'!K1620</f>
        <v>-</v>
      </c>
      <c r="L1620" s="312">
        <f>'Oversigt anlægsaktiv'!L1620</f>
        <v>45597</v>
      </c>
      <c r="M1620" s="56">
        <f>'Oversigt anlægsaktiv'!M1620</f>
        <v>115938.72</v>
      </c>
      <c r="N1620" s="56">
        <f>'Oversigt anlægsaktiv'!N1620</f>
        <v>95407.89</v>
      </c>
      <c r="O1620" s="322" t="str">
        <f t="shared" si="75"/>
        <v>55548</v>
      </c>
      <c r="P1620" s="322">
        <f t="shared" si="76"/>
        <v>0</v>
      </c>
      <c r="Q1620" s="337" t="str">
        <f t="shared" si="77"/>
        <v>8</v>
      </c>
    </row>
    <row r="1621" spans="1:17" x14ac:dyDescent="0.35">
      <c r="A1621" s="320" t="str">
        <f>'Oversigt anlægsaktiv'!A1621</f>
        <v>55549</v>
      </c>
      <c r="B1621" t="str">
        <f>'Oversigt anlægsaktiv'!B1621</f>
        <v>El-truck</v>
      </c>
      <c r="C1621" t="str">
        <f>'Oversigt anlægsaktiv'!C1621</f>
        <v>-</v>
      </c>
      <c r="D1621" t="str">
        <f>'Oversigt anlægsaktiv'!D1621</f>
        <v>Pia Irene Hjort</v>
      </c>
      <c r="E1621" t="str">
        <f>'Oversigt anlægsaktiv'!E1621</f>
        <v>8 ÅR</v>
      </c>
      <c r="F1621" t="str">
        <f>'Oversigt anlægsaktiv'!F1621</f>
        <v>90402 Service og logistik</v>
      </c>
      <c r="G1621" t="str">
        <f>'Oversigt anlægsaktiv'!G1621</f>
        <v>Campusvej 55, 5230 Odense M</v>
      </c>
      <c r="H1621" t="str">
        <f>'Oversigt anlægsaktiv'!H1621</f>
        <v>Teknisk Service</v>
      </c>
      <c r="I1621" t="str">
        <f>'Oversigt anlægsaktiv'!I1621</f>
        <v>A. Flensborg</v>
      </c>
      <c r="J1621" t="str">
        <f>'Oversigt anlægsaktiv'!J1621</f>
        <v>AC24 LBV</v>
      </c>
      <c r="K1621" t="str">
        <f>'Oversigt anlægsaktiv'!K1621</f>
        <v>Intet</v>
      </c>
      <c r="L1621" s="312">
        <f>'Oversigt anlægsaktiv'!L1621</f>
        <v>45597</v>
      </c>
      <c r="M1621" s="56">
        <f>'Oversigt anlægsaktiv'!M1621</f>
        <v>115938.72</v>
      </c>
      <c r="N1621" s="56">
        <f>'Oversigt anlægsaktiv'!N1621</f>
        <v>95407.89</v>
      </c>
      <c r="O1621" s="322" t="str">
        <f t="shared" si="75"/>
        <v>55549</v>
      </c>
      <c r="P1621" s="322">
        <f t="shared" si="76"/>
        <v>0</v>
      </c>
      <c r="Q1621" s="337" t="str">
        <f t="shared" si="77"/>
        <v>8</v>
      </c>
    </row>
    <row r="1622" spans="1:17" x14ac:dyDescent="0.35">
      <c r="A1622" s="320" t="str">
        <f>'Oversigt anlægsaktiv'!A1622</f>
        <v>55550</v>
      </c>
      <c r="B1622" t="str">
        <f>'Oversigt anlægsaktiv'!B1622</f>
        <v>Mørklægning cellelab. V5-505-1</v>
      </c>
      <c r="C1622" t="str">
        <f>'Oversigt anlægsaktiv'!C1622</f>
        <v>-</v>
      </c>
      <c r="D1622" t="str">
        <f>'Oversigt anlægsaktiv'!D1622</f>
        <v>Jacob Stork-Hansen</v>
      </c>
      <c r="E1622" t="str">
        <f>'Oversigt anlægsaktiv'!E1622</f>
        <v>10 ÅR</v>
      </c>
      <c r="F1622" t="str">
        <f>'Oversigt anlægsaktiv'!F1622</f>
        <v>90405 Bygningsvedligehold</v>
      </c>
      <c r="G1622" t="str">
        <f>'Oversigt anlægsaktiv'!G1622</f>
        <v>Campusvej 55, 5230 Odense M</v>
      </c>
      <c r="H1622" t="str">
        <f>'Oversigt anlægsaktiv'!H1622</f>
        <v>V5-505-1</v>
      </c>
      <c r="I1622" t="str">
        <f>'Oversigt anlægsaktiv'!I1622</f>
        <v>HLR</v>
      </c>
      <c r="J1622" t="str">
        <f>'Oversigt anlægsaktiv'!J1622</f>
        <v>Matera</v>
      </c>
      <c r="K1622" t="str">
        <f>'Oversigt anlægsaktiv'!K1622</f>
        <v>Intet</v>
      </c>
      <c r="L1622" s="312">
        <f>'Oversigt anlægsaktiv'!L1622</f>
        <v>45536</v>
      </c>
      <c r="M1622" s="56">
        <f>'Oversigt anlægsaktiv'!M1622</f>
        <v>123710</v>
      </c>
      <c r="N1622" s="56">
        <f>'Oversigt anlægsaktiv'!N1622</f>
        <v>104122.57</v>
      </c>
      <c r="O1622" s="322" t="str">
        <f t="shared" si="75"/>
        <v>55550</v>
      </c>
      <c r="P1622" s="322">
        <f t="shared" si="76"/>
        <v>0</v>
      </c>
      <c r="Q1622" s="337" t="str">
        <f t="shared" si="77"/>
        <v>10</v>
      </c>
    </row>
    <row r="1623" spans="1:17" x14ac:dyDescent="0.35">
      <c r="A1623" s="320" t="str">
        <f>'Oversigt anlægsaktiv'!A1623</f>
        <v>55551</v>
      </c>
      <c r="B1623" t="str">
        <f>'Oversigt anlægsaktiv'!B1623</f>
        <v>Brandglasparti ved "Zonen"</v>
      </c>
      <c r="C1623" t="str">
        <f>'Oversigt anlægsaktiv'!C1623</f>
        <v>-</v>
      </c>
      <c r="D1623" t="str">
        <f>'Oversigt anlægsaktiv'!D1623</f>
        <v>Jacob Stork-Hansen</v>
      </c>
      <c r="E1623" t="str">
        <f>'Oversigt anlægsaktiv'!E1623</f>
        <v>10 ÅR</v>
      </c>
      <c r="F1623" t="str">
        <f>'Oversigt anlægsaktiv'!F1623</f>
        <v>90405 Bygningsvedligehold</v>
      </c>
      <c r="G1623" t="str">
        <f>'Oversigt anlægsaktiv'!G1623</f>
        <v>Campusvej 55, 5230 Odense M</v>
      </c>
      <c r="H1623" t="str">
        <f>'Oversigt anlægsaktiv'!H1623</f>
        <v>SDU IT- ved Zonen</v>
      </c>
      <c r="I1623" t="str">
        <f>'Oversigt anlægsaktiv'!I1623</f>
        <v>S. Guldfeldt Nielsen A/S</v>
      </c>
      <c r="J1623" t="str">
        <f>'Oversigt anlægsaktiv'!J1623</f>
        <v>Intet</v>
      </c>
      <c r="K1623" t="str">
        <f>'Oversigt anlægsaktiv'!K1623</f>
        <v>Intet</v>
      </c>
      <c r="L1623" s="312">
        <f>'Oversigt anlægsaktiv'!L1623</f>
        <v>45474</v>
      </c>
      <c r="M1623" s="56">
        <f>'Oversigt anlægsaktiv'!M1623</f>
        <v>120750</v>
      </c>
      <c r="N1623" s="56">
        <f>'Oversigt anlægsaktiv'!N1623</f>
        <v>99618.75</v>
      </c>
      <c r="O1623" s="322" t="str">
        <f t="shared" si="75"/>
        <v>55551</v>
      </c>
      <c r="P1623" s="322">
        <f t="shared" si="76"/>
        <v>0</v>
      </c>
      <c r="Q1623" s="337" t="str">
        <f t="shared" si="77"/>
        <v>10</v>
      </c>
    </row>
    <row r="1624" spans="1:17" x14ac:dyDescent="0.35">
      <c r="A1624" s="320" t="str">
        <f>'Oversigt anlægsaktiv'!A1624</f>
        <v>55552</v>
      </c>
      <c r="B1624" t="str">
        <f>'Oversigt anlægsaktiv'!B1624</f>
        <v>Etablering af ny væg i Grafisk Center</v>
      </c>
      <c r="C1624" t="str">
        <f>'Oversigt anlægsaktiv'!C1624</f>
        <v>-</v>
      </c>
      <c r="D1624" t="str">
        <f>'Oversigt anlægsaktiv'!D1624</f>
        <v>Jacob Stork-Hansen</v>
      </c>
      <c r="E1624" t="str">
        <f>'Oversigt anlægsaktiv'!E1624</f>
        <v>10 ÅR</v>
      </c>
      <c r="F1624" t="str">
        <f>'Oversigt anlægsaktiv'!F1624</f>
        <v>90405 Bygningsvedligehold</v>
      </c>
      <c r="G1624" t="str">
        <f>'Oversigt anlægsaktiv'!G1624</f>
        <v>Campusvej 55, 5230 Odense M</v>
      </c>
      <c r="H1624" t="str">
        <f>'Oversigt anlægsaktiv'!H1624</f>
        <v>Grafisk Center</v>
      </c>
      <c r="I1624" t="str">
        <f>'Oversigt anlægsaktiv'!I1624</f>
        <v>Flere</v>
      </c>
      <c r="J1624" t="str">
        <f>'Oversigt anlægsaktiv'!J1624</f>
        <v>Intet</v>
      </c>
      <c r="K1624" t="str">
        <f>'Oversigt anlægsaktiv'!K1624</f>
        <v>Intet</v>
      </c>
      <c r="L1624" s="312">
        <f>'Oversigt anlægsaktiv'!L1624</f>
        <v>45597</v>
      </c>
      <c r="M1624" s="56">
        <f>'Oversigt anlægsaktiv'!M1624</f>
        <v>229871.43</v>
      </c>
      <c r="N1624" s="56">
        <f>'Oversigt anlægsaktiv'!N1624</f>
        <v>197306.3</v>
      </c>
      <c r="O1624" s="322" t="str">
        <f t="shared" si="75"/>
        <v>55552</v>
      </c>
      <c r="P1624" s="322">
        <f t="shared" si="76"/>
        <v>0</v>
      </c>
      <c r="Q1624" s="337" t="str">
        <f t="shared" si="77"/>
        <v>10</v>
      </c>
    </row>
    <row r="1625" spans="1:17" x14ac:dyDescent="0.35">
      <c r="A1625" s="320" t="str">
        <f>'Oversigt anlægsaktiv'!A1625</f>
        <v>55553</v>
      </c>
      <c r="B1625" t="str">
        <f>'Oversigt anlægsaktiv'!B1625</f>
        <v>Chronos 4K High speed camera</v>
      </c>
      <c r="C1625" t="str">
        <f>'Oversigt anlægsaktiv'!C1625</f>
        <v>2474961</v>
      </c>
      <c r="D1625" t="str">
        <f>'Oversigt anlægsaktiv'!D1625</f>
        <v>Vadzim Adashkevich</v>
      </c>
      <c r="E1625" t="str">
        <f>'Oversigt anlægsaktiv'!E1625</f>
        <v>10 ÅR</v>
      </c>
      <c r="F1625" t="str">
        <f>'Oversigt anlægsaktiv'!F1625</f>
        <v>45003 SDU Center for Industriel Elektronik (CIE)</v>
      </c>
      <c r="G1625" t="str">
        <f>'Oversigt anlægsaktiv'!G1625</f>
        <v>Alsion 2, 6400 Sønderborg</v>
      </c>
      <c r="H1625" t="str">
        <f>'Oversigt anlægsaktiv'!H1625</f>
        <v>A2 04</v>
      </c>
      <c r="I1625" t="str">
        <f>'Oversigt anlægsaktiv'!I1625</f>
        <v>'Kron Technologies</v>
      </c>
      <c r="J1625" t="str">
        <f>'Oversigt anlægsaktiv'!J1625</f>
        <v>Chronos 4K12</v>
      </c>
      <c r="K1625" t="str">
        <f>'Oversigt anlægsaktiv'!K1625</f>
        <v>102</v>
      </c>
      <c r="L1625" s="312">
        <f>'Oversigt anlægsaktiv'!L1625</f>
        <v>45627</v>
      </c>
      <c r="M1625" s="56">
        <f>'Oversigt anlægsaktiv'!M1625</f>
        <v>128850</v>
      </c>
      <c r="N1625" s="56">
        <f>'Oversigt anlægsaktiv'!N1625</f>
        <v>111670</v>
      </c>
      <c r="O1625" s="322" t="str">
        <f t="shared" si="75"/>
        <v>55553</v>
      </c>
      <c r="P1625" s="322">
        <f t="shared" si="76"/>
        <v>1</v>
      </c>
      <c r="Q1625" s="337" t="str">
        <f t="shared" si="77"/>
        <v>10</v>
      </c>
    </row>
    <row r="1626" spans="1:17" x14ac:dyDescent="0.35">
      <c r="A1626" s="320" t="str">
        <f>'Oversigt anlægsaktiv'!A1626</f>
        <v>55555</v>
      </c>
      <c r="B1626" t="str">
        <f>'Oversigt anlægsaktiv'!B1626</f>
        <v>Dobbelt-sidet informationspylon, Esbjerg</v>
      </c>
      <c r="C1626" t="str">
        <f>'Oversigt anlægsaktiv'!C1626</f>
        <v>-</v>
      </c>
      <c r="D1626" t="str">
        <f>'Oversigt anlægsaktiv'!D1626</f>
        <v>Lene Bjerringgaard Chrog</v>
      </c>
      <c r="E1626" t="str">
        <f>'Oversigt anlægsaktiv'!E1626</f>
        <v>5 ÅR</v>
      </c>
      <c r="F1626" t="str">
        <f>'Oversigt anlægsaktiv'!F1626</f>
        <v>90405 Bygningsvedligehold</v>
      </c>
      <c r="G1626" t="str">
        <f>'Oversigt anlægsaktiv'!G1626</f>
        <v>Niels Bohrs Vej 9, 6700 Esbjerg</v>
      </c>
      <c r="H1626" t="str">
        <f>'Oversigt anlægsaktiv'!H1626</f>
        <v>Niels Bohrs vej 9</v>
      </c>
      <c r="I1626" t="str">
        <f>'Oversigt anlægsaktiv'!I1626</f>
        <v>Flere</v>
      </c>
      <c r="J1626" t="str">
        <f>'Oversigt anlægsaktiv'!J1626</f>
        <v>Pylon exp4 smd-o dobbeltsidet</v>
      </c>
      <c r="K1626" t="str">
        <f>'Oversigt anlægsaktiv'!K1626</f>
        <v>S/N: 231980022 - 231980025</v>
      </c>
      <c r="L1626" s="312">
        <f>'Oversigt anlægsaktiv'!L1626</f>
        <v>45536</v>
      </c>
      <c r="M1626" s="56">
        <f>'Oversigt anlægsaktiv'!M1626</f>
        <v>229594.5</v>
      </c>
      <c r="N1626" s="56">
        <f>'Oversigt anlægsaktiv'!N1626</f>
        <v>156889.54999999999</v>
      </c>
      <c r="O1626" s="322" t="str">
        <f t="shared" si="75"/>
        <v>55555</v>
      </c>
      <c r="P1626" s="322">
        <f t="shared" si="76"/>
        <v>0</v>
      </c>
      <c r="Q1626" s="337" t="str">
        <f t="shared" si="77"/>
        <v>5</v>
      </c>
    </row>
    <row r="1627" spans="1:17" x14ac:dyDescent="0.35">
      <c r="A1627" s="320" t="str">
        <f>'Oversigt anlægsaktiv'!A1627</f>
        <v>55556</v>
      </c>
      <c r="B1627" t="str">
        <f>'Oversigt anlægsaktiv'!B1627</f>
        <v>Mobil robot platform</v>
      </c>
      <c r="C1627" t="str">
        <f>'Oversigt anlægsaktiv'!C1627</f>
        <v>2410106</v>
      </c>
      <c r="D1627" t="str">
        <f>'Oversigt anlægsaktiv'!D1627</f>
        <v>Karina T. Therkildsen</v>
      </c>
      <c r="E1627" t="str">
        <f>'Oversigt anlægsaktiv'!E1627</f>
        <v>5 ÅR</v>
      </c>
      <c r="F1627" t="str">
        <f>'Oversigt anlægsaktiv'!F1627</f>
        <v>41003 SDU Robotics</v>
      </c>
      <c r="G1627" t="str">
        <f>'Oversigt anlægsaktiv'!G1627</f>
        <v>Campusvej 55, 5230 Odense M</v>
      </c>
      <c r="H1627" t="str">
        <f>'Oversigt anlægsaktiv'!H1627</f>
        <v>Ø21-603-00</v>
      </c>
      <c r="I1627" t="str">
        <f>'Oversigt anlægsaktiv'!I1627</f>
        <v>Robotnik</v>
      </c>
      <c r="J1627" t="str">
        <f>'Oversigt anlægsaktiv'!J1627</f>
        <v>Summit-XL Steel</v>
      </c>
      <c r="K1627" t="str">
        <f>'Oversigt anlægsaktiv'!K1627</f>
        <v>SXLS0-240410AA</v>
      </c>
      <c r="L1627" s="312">
        <f>'Oversigt anlægsaktiv'!L1627</f>
        <v>45529</v>
      </c>
      <c r="M1627" s="56">
        <f>'Oversigt anlægsaktiv'!M1627</f>
        <v>217216.45</v>
      </c>
      <c r="N1627" s="56">
        <f>'Oversigt anlægsaktiv'!N1627</f>
        <v>144811</v>
      </c>
      <c r="O1627" s="322" t="str">
        <f t="shared" si="75"/>
        <v>55556</v>
      </c>
      <c r="P1627" s="322">
        <f t="shared" si="76"/>
        <v>1</v>
      </c>
      <c r="Q1627" s="337" t="str">
        <f t="shared" si="77"/>
        <v>5</v>
      </c>
    </row>
    <row r="1628" spans="1:17" x14ac:dyDescent="0.35">
      <c r="A1628" s="320" t="str">
        <f>'Oversigt anlægsaktiv'!A1628</f>
        <v>55557</v>
      </c>
      <c r="B1628" t="str">
        <f>'Oversigt anlægsaktiv'!B1628</f>
        <v>single-cell RNA-sekventering</v>
      </c>
      <c r="C1628" t="str">
        <f>'Oversigt anlægsaktiv'!C1628</f>
        <v>3110166</v>
      </c>
      <c r="D1628" t="str">
        <f>'Oversigt anlægsaktiv'!D1628</f>
        <v>Signe Marie Andersen</v>
      </c>
      <c r="E1628" t="str">
        <f>'Oversigt anlægsaktiv'!E1628</f>
        <v>10 ÅR</v>
      </c>
      <c r="F1628" t="str">
        <f>'Oversigt anlægsaktiv'!F1628</f>
        <v>10107 KI, OUH, Forskningsenhed for Patologi (Odense)</v>
      </c>
      <c r="G1628" t="str">
        <f>'Oversigt anlægsaktiv'!G1628</f>
        <v>Campusvej 55, 5230 Odense M</v>
      </c>
      <c r="H1628" t="str">
        <f>'Oversigt anlægsaktiv'!H1628</f>
        <v>bygn 45-4 V17-811C-1</v>
      </c>
      <c r="I1628" t="str">
        <f>'Oversigt anlægsaktiv'!I1628</f>
        <v>10xgenomics</v>
      </c>
      <c r="J1628" t="str">
        <f>'Oversigt anlægsaktiv'!J1628</f>
        <v>1000529</v>
      </c>
      <c r="K1628" t="str">
        <f>'Oversigt anlægsaktiv'!K1628</f>
        <v>XETG00352</v>
      </c>
      <c r="L1628" s="312">
        <f>'Oversigt anlægsaktiv'!L1628</f>
        <v>45352</v>
      </c>
      <c r="M1628" s="56">
        <f>'Oversigt anlægsaktiv'!M1628</f>
        <v>1985230.09</v>
      </c>
      <c r="N1628" s="56">
        <f>'Oversigt anlægsaktiv'!N1628</f>
        <v>1571640.52</v>
      </c>
      <c r="O1628" s="322" t="str">
        <f t="shared" si="75"/>
        <v>55557</v>
      </c>
      <c r="P1628" s="322">
        <f t="shared" si="76"/>
        <v>1</v>
      </c>
      <c r="Q1628" s="337" t="str">
        <f t="shared" si="77"/>
        <v>10</v>
      </c>
    </row>
    <row r="1629" spans="1:17" x14ac:dyDescent="0.35">
      <c r="A1629" s="320" t="str">
        <f>'Oversigt anlægsaktiv'!A1629</f>
        <v>55558</v>
      </c>
      <c r="B1629" t="str">
        <f>'Oversigt anlægsaktiv'!B1629</f>
        <v>Operationsleje</v>
      </c>
      <c r="C1629" t="str">
        <f>'Oversigt anlægsaktiv'!C1629</f>
        <v>-</v>
      </c>
      <c r="D1629" t="str">
        <f>'Oversigt anlægsaktiv'!D1629</f>
        <v>Louise Langhorn</v>
      </c>
      <c r="E1629" t="str">
        <f>'Oversigt anlægsaktiv'!E1629</f>
        <v>10 ÅR</v>
      </c>
      <c r="F1629" t="str">
        <f>'Oversigt anlægsaktiv'!F1629</f>
        <v>19500 Biomedicinsk Laboratorium</v>
      </c>
      <c r="G1629" t="str">
        <f>'Oversigt anlægsaktiv'!G1629</f>
        <v>Campusvej 55, 5230 Odense M</v>
      </c>
      <c r="H1629" t="str">
        <f>'Oversigt anlægsaktiv'!H1629</f>
        <v>V06-608b-0</v>
      </c>
      <c r="I1629" t="str">
        <f>'Oversigt anlægsaktiv'!I1629</f>
        <v>Lojer</v>
      </c>
      <c r="J1629" t="str">
        <f>'Oversigt anlægsaktiv'!J1629</f>
        <v>Scandia Prime</v>
      </c>
      <c r="K1629" t="str">
        <f>'Oversigt anlægsaktiv'!K1629</f>
        <v>LOSA202403160356</v>
      </c>
      <c r="L1629" s="312">
        <f>'Oversigt anlægsaktiv'!L1629</f>
        <v>45555</v>
      </c>
      <c r="M1629" s="56">
        <f>'Oversigt anlægsaktiv'!M1629</f>
        <v>180000</v>
      </c>
      <c r="N1629" s="56">
        <f>'Oversigt anlægsaktiv'!N1629</f>
        <v>151500</v>
      </c>
      <c r="O1629" s="322" t="str">
        <f t="shared" si="75"/>
        <v>55558</v>
      </c>
      <c r="P1629" s="322">
        <f t="shared" si="76"/>
        <v>0</v>
      </c>
      <c r="Q1629" s="337" t="str">
        <f t="shared" si="77"/>
        <v>10</v>
      </c>
    </row>
    <row r="1630" spans="1:17" x14ac:dyDescent="0.35">
      <c r="A1630" s="320" t="str">
        <f>'Oversigt anlægsaktiv'!A1630</f>
        <v>55559</v>
      </c>
      <c r="B1630" t="str">
        <f>'Oversigt anlægsaktiv'!B1630</f>
        <v>CTS MMMI 2 - kontantfinansiering</v>
      </c>
      <c r="C1630" t="str">
        <f>'Oversigt anlægsaktiv'!C1630</f>
        <v>-</v>
      </c>
      <c r="D1630" t="str">
        <f>'Oversigt anlægsaktiv'!D1630</f>
        <v>Annemette Sjelhøj</v>
      </c>
      <c r="E1630" t="str">
        <f>'Oversigt anlægsaktiv'!E1630</f>
        <v>10 ÅR</v>
      </c>
      <c r="F1630" t="str">
        <f>'Oversigt anlægsaktiv'!F1630</f>
        <v>87002 Fælles ny- og ombygning</v>
      </c>
      <c r="G1630" t="str">
        <f>'Oversigt anlægsaktiv'!G1630</f>
        <v>Campusvej 55, 5230 Odense M</v>
      </c>
      <c r="H1630" t="str">
        <f>'Oversigt anlægsaktiv'!H1630</f>
        <v>MMMI2</v>
      </c>
      <c r="I1630" t="str">
        <f>'Oversigt anlægsaktiv'!I1630</f>
        <v>Flere</v>
      </c>
      <c r="J1630" t="str">
        <f>'Oversigt anlægsaktiv'!J1630</f>
        <v>Intet</v>
      </c>
      <c r="K1630" t="str">
        <f>'Oversigt anlægsaktiv'!K1630</f>
        <v>Intet</v>
      </c>
      <c r="L1630" s="312">
        <f>'Oversigt anlægsaktiv'!L1630</f>
        <v>45323</v>
      </c>
      <c r="M1630" s="56">
        <f>'Oversigt anlægsaktiv'!M1630</f>
        <v>309900</v>
      </c>
      <c r="N1630" s="56">
        <f>'Oversigt anlægsaktiv'!N1630</f>
        <v>242755</v>
      </c>
      <c r="O1630" s="322" t="str">
        <f t="shared" si="75"/>
        <v>55559</v>
      </c>
      <c r="P1630" s="322">
        <f t="shared" si="76"/>
        <v>0</v>
      </c>
      <c r="Q1630" s="337" t="str">
        <f t="shared" si="77"/>
        <v>10</v>
      </c>
    </row>
    <row r="1631" spans="1:17" x14ac:dyDescent="0.35">
      <c r="A1631" s="320" t="str">
        <f>'Oversigt anlægsaktiv'!A1631</f>
        <v>55560</v>
      </c>
      <c r="B1631" t="str">
        <f>'Oversigt anlægsaktiv'!B1631</f>
        <v>Campusudviklings fælleskontor og mødelokale</v>
      </c>
      <c r="C1631" t="str">
        <f>'Oversigt anlægsaktiv'!C1631</f>
        <v>-</v>
      </c>
      <c r="D1631" t="str">
        <f>'Oversigt anlægsaktiv'!D1631</f>
        <v>Thomas Kromann Jacobsen</v>
      </c>
      <c r="E1631" t="str">
        <f>'Oversigt anlægsaktiv'!E1631</f>
        <v>10 ÅR</v>
      </c>
      <c r="F1631" t="str">
        <f>'Oversigt anlægsaktiv'!F1631</f>
        <v>90405 Bygningsvedligehold</v>
      </c>
      <c r="G1631" t="str">
        <f>'Oversigt anlægsaktiv'!G1631</f>
        <v>Campusvej 55, 5230 Odense M</v>
      </c>
      <c r="H1631" t="str">
        <f>'Oversigt anlægsaktiv'!H1631</f>
        <v>Campusudvikling Ø10-401a+b-2</v>
      </c>
      <c r="I1631" t="str">
        <f>'Oversigt anlægsaktiv'!I1631</f>
        <v>Ingen</v>
      </c>
      <c r="J1631" t="str">
        <f>'Oversigt anlægsaktiv'!J1631</f>
        <v>Intet</v>
      </c>
      <c r="K1631" t="str">
        <f>'Oversigt anlægsaktiv'!K1631</f>
        <v>Intet</v>
      </c>
      <c r="L1631" s="312">
        <f>'Oversigt anlægsaktiv'!L1631</f>
        <v>45566</v>
      </c>
      <c r="M1631" s="56">
        <f>'Oversigt anlægsaktiv'!M1631</f>
        <v>342091.18</v>
      </c>
      <c r="N1631" s="56">
        <f>'Oversigt anlægsaktiv'!N1631</f>
        <v>290777.52</v>
      </c>
      <c r="O1631" s="322" t="str">
        <f t="shared" si="75"/>
        <v>55560</v>
      </c>
      <c r="P1631" s="322">
        <f t="shared" si="76"/>
        <v>0</v>
      </c>
      <c r="Q1631" s="337" t="str">
        <f t="shared" si="77"/>
        <v>10</v>
      </c>
    </row>
    <row r="1632" spans="1:17" x14ac:dyDescent="0.35">
      <c r="A1632" s="320" t="str">
        <f>'Oversigt anlægsaktiv'!A1632</f>
        <v>55561</v>
      </c>
      <c r="B1632" t="str">
        <f>'Oversigt anlægsaktiv'!B1632</f>
        <v>Rottereol 1</v>
      </c>
      <c r="C1632" t="str">
        <f>'Oversigt anlægsaktiv'!C1632</f>
        <v>-</v>
      </c>
      <c r="D1632" t="str">
        <f>'Oversigt anlægsaktiv'!D1632</f>
        <v>Jesper Stæhr</v>
      </c>
      <c r="E1632" t="str">
        <f>'Oversigt anlægsaktiv'!E1632</f>
        <v>10 ÅR</v>
      </c>
      <c r="F1632" t="str">
        <f>'Oversigt anlægsaktiv'!F1632</f>
        <v>19500 Biomedicinsk Laboratorium</v>
      </c>
      <c r="G1632" t="str">
        <f>'Oversigt anlægsaktiv'!G1632</f>
        <v>Campusvej 55, 5230 Odense M</v>
      </c>
      <c r="H1632" t="str">
        <f>'Oversigt anlægsaktiv'!H1632</f>
        <v>V12-610a-0</v>
      </c>
      <c r="I1632" t="str">
        <f>'Oversigt anlægsaktiv'!I1632</f>
        <v>Techni Plast</v>
      </c>
      <c r="J1632" t="str">
        <f>'Oversigt anlægsaktiv'!J1632</f>
        <v>EmeRAT</v>
      </c>
      <c r="K1632" t="str">
        <f>'Oversigt anlægsaktiv'!K1632</f>
        <v>T22L08488</v>
      </c>
      <c r="L1632" s="312">
        <f>'Oversigt anlægsaktiv'!L1632</f>
        <v>45566</v>
      </c>
      <c r="M1632" s="56">
        <f>'Oversigt anlægsaktiv'!M1632</f>
        <v>137322.01</v>
      </c>
      <c r="N1632" s="56">
        <f>'Oversigt anlægsaktiv'!N1632</f>
        <v>116723.71</v>
      </c>
      <c r="O1632" s="322" t="str">
        <f t="shared" si="75"/>
        <v>55561</v>
      </c>
      <c r="P1632" s="322">
        <f t="shared" si="76"/>
        <v>0</v>
      </c>
      <c r="Q1632" s="337" t="str">
        <f t="shared" si="77"/>
        <v>10</v>
      </c>
    </row>
    <row r="1633" spans="1:17" x14ac:dyDescent="0.35">
      <c r="A1633" s="320" t="str">
        <f>'Oversigt anlægsaktiv'!A1633</f>
        <v>55562</v>
      </c>
      <c r="B1633" t="str">
        <f>'Oversigt anlægsaktiv'!B1633</f>
        <v>Rottereol 2</v>
      </c>
      <c r="C1633" t="str">
        <f>'Oversigt anlægsaktiv'!C1633</f>
        <v>-</v>
      </c>
      <c r="D1633" t="str">
        <f>'Oversigt anlægsaktiv'!D1633</f>
        <v>Jesper Stæhr</v>
      </c>
      <c r="E1633" t="str">
        <f>'Oversigt anlægsaktiv'!E1633</f>
        <v>10 ÅR</v>
      </c>
      <c r="F1633" t="str">
        <f>'Oversigt anlægsaktiv'!F1633</f>
        <v>19500 Biomedicinsk Laboratorium</v>
      </c>
      <c r="G1633" t="str">
        <f>'Oversigt anlægsaktiv'!G1633</f>
        <v>Campusvej 55, 5230 Odense M</v>
      </c>
      <c r="H1633" t="str">
        <f>'Oversigt anlægsaktiv'!H1633</f>
        <v>V12-610a-0</v>
      </c>
      <c r="I1633" t="str">
        <f>'Oversigt anlægsaktiv'!I1633</f>
        <v>Techni Plast</v>
      </c>
      <c r="J1633" t="str">
        <f>'Oversigt anlægsaktiv'!J1633</f>
        <v>EmeRAT</v>
      </c>
      <c r="K1633" t="str">
        <f>'Oversigt anlægsaktiv'!K1633</f>
        <v>T23L28738</v>
      </c>
      <c r="L1633" s="312">
        <f>'Oversigt anlægsaktiv'!L1633</f>
        <v>45566</v>
      </c>
      <c r="M1633" s="56">
        <f>'Oversigt anlægsaktiv'!M1633</f>
        <v>137322.01</v>
      </c>
      <c r="N1633" s="56">
        <f>'Oversigt anlægsaktiv'!N1633</f>
        <v>116723.71</v>
      </c>
      <c r="O1633" s="322" t="str">
        <f t="shared" si="75"/>
        <v>55562</v>
      </c>
      <c r="P1633" s="322">
        <f t="shared" si="76"/>
        <v>0</v>
      </c>
      <c r="Q1633" s="337" t="str">
        <f t="shared" si="77"/>
        <v>10</v>
      </c>
    </row>
    <row r="1634" spans="1:17" x14ac:dyDescent="0.35">
      <c r="A1634" s="320" t="str">
        <f>'Oversigt anlægsaktiv'!A1634</f>
        <v>55563</v>
      </c>
      <c r="B1634" t="str">
        <f>'Oversigt anlægsaktiv'!B1634</f>
        <v>Rottereol 3</v>
      </c>
      <c r="C1634" t="str">
        <f>'Oversigt anlægsaktiv'!C1634</f>
        <v>-</v>
      </c>
      <c r="D1634" t="str">
        <f>'Oversigt anlægsaktiv'!D1634</f>
        <v>Jesper Stæhr</v>
      </c>
      <c r="E1634" t="str">
        <f>'Oversigt anlægsaktiv'!E1634</f>
        <v>10 ÅR</v>
      </c>
      <c r="F1634" t="str">
        <f>'Oversigt anlægsaktiv'!F1634</f>
        <v>19500 Biomedicinsk Laboratorium</v>
      </c>
      <c r="G1634" t="str">
        <f>'Oversigt anlægsaktiv'!G1634</f>
        <v>Campusvej 55, 5230 Odense M</v>
      </c>
      <c r="H1634" t="str">
        <f>'Oversigt anlægsaktiv'!H1634</f>
        <v>V12-610a-0</v>
      </c>
      <c r="I1634" t="str">
        <f>'Oversigt anlægsaktiv'!I1634</f>
        <v>Techni Plast</v>
      </c>
      <c r="J1634" t="str">
        <f>'Oversigt anlægsaktiv'!J1634</f>
        <v>EmeRAT</v>
      </c>
      <c r="K1634" t="str">
        <f>'Oversigt anlægsaktiv'!K1634</f>
        <v>T24L00238</v>
      </c>
      <c r="L1634" s="312">
        <f>'Oversigt anlægsaktiv'!L1634</f>
        <v>45566</v>
      </c>
      <c r="M1634" s="56">
        <f>'Oversigt anlægsaktiv'!M1634</f>
        <v>137322.01</v>
      </c>
      <c r="N1634" s="56">
        <f>'Oversigt anlægsaktiv'!N1634</f>
        <v>116723.71</v>
      </c>
      <c r="O1634" s="322" t="str">
        <f t="shared" si="75"/>
        <v>55563</v>
      </c>
      <c r="P1634" s="322">
        <f t="shared" si="76"/>
        <v>0</v>
      </c>
      <c r="Q1634" s="337" t="str">
        <f t="shared" si="77"/>
        <v>10</v>
      </c>
    </row>
    <row r="1635" spans="1:17" x14ac:dyDescent="0.35">
      <c r="A1635" s="320" t="str">
        <f>'Oversigt anlægsaktiv'!A1635</f>
        <v>55564</v>
      </c>
      <c r="B1635" t="str">
        <f>'Oversigt anlægsaktiv'!B1635</f>
        <v>Rottereol 4</v>
      </c>
      <c r="C1635" t="str">
        <f>'Oversigt anlægsaktiv'!C1635</f>
        <v>-</v>
      </c>
      <c r="D1635" t="str">
        <f>'Oversigt anlægsaktiv'!D1635</f>
        <v>Jesper Stæhr</v>
      </c>
      <c r="E1635" t="str">
        <f>'Oversigt anlægsaktiv'!E1635</f>
        <v>10 ÅR</v>
      </c>
      <c r="F1635" t="str">
        <f>'Oversigt anlægsaktiv'!F1635</f>
        <v>19500 Biomedicinsk Laboratorium</v>
      </c>
      <c r="G1635" t="str">
        <f>'Oversigt anlægsaktiv'!G1635</f>
        <v>Campusvej 55, 5230 Odense M</v>
      </c>
      <c r="H1635" t="str">
        <f>'Oversigt anlægsaktiv'!H1635</f>
        <v>V12-610a-0</v>
      </c>
      <c r="I1635" t="str">
        <f>'Oversigt anlægsaktiv'!I1635</f>
        <v>Techni Plast</v>
      </c>
      <c r="J1635" t="str">
        <f>'Oversigt anlægsaktiv'!J1635</f>
        <v>EmeRAT</v>
      </c>
      <c r="K1635" t="str">
        <f>'Oversigt anlægsaktiv'!K1635</f>
        <v>T24L00238</v>
      </c>
      <c r="L1635" s="312">
        <f>'Oversigt anlægsaktiv'!L1635</f>
        <v>45566</v>
      </c>
      <c r="M1635" s="56">
        <f>'Oversigt anlægsaktiv'!M1635</f>
        <v>137322.01</v>
      </c>
      <c r="N1635" s="56">
        <f>'Oversigt anlægsaktiv'!N1635</f>
        <v>116723.71</v>
      </c>
      <c r="O1635" s="322" t="str">
        <f t="shared" si="75"/>
        <v>55564</v>
      </c>
      <c r="P1635" s="322">
        <f t="shared" si="76"/>
        <v>0</v>
      </c>
      <c r="Q1635" s="337" t="str">
        <f t="shared" si="77"/>
        <v>10</v>
      </c>
    </row>
    <row r="1636" spans="1:17" x14ac:dyDescent="0.35">
      <c r="A1636" s="320" t="str">
        <f>'Oversigt anlægsaktiv'!A1636</f>
        <v>55565</v>
      </c>
      <c r="B1636" t="str">
        <f>'Oversigt anlægsaktiv'!B1636</f>
        <v>Rottereol 5</v>
      </c>
      <c r="C1636" t="str">
        <f>'Oversigt anlægsaktiv'!C1636</f>
        <v>-</v>
      </c>
      <c r="D1636" t="str">
        <f>'Oversigt anlægsaktiv'!D1636</f>
        <v>Jesper Stæhr</v>
      </c>
      <c r="E1636" t="str">
        <f>'Oversigt anlægsaktiv'!E1636</f>
        <v>10 ÅR</v>
      </c>
      <c r="F1636" t="str">
        <f>'Oversigt anlægsaktiv'!F1636</f>
        <v>19500 Biomedicinsk Laboratorium</v>
      </c>
      <c r="G1636" t="str">
        <f>'Oversigt anlægsaktiv'!G1636</f>
        <v>Campusvej 55, 5230 Odense M</v>
      </c>
      <c r="H1636" t="str">
        <f>'Oversigt anlægsaktiv'!H1636</f>
        <v>V12-610a-0</v>
      </c>
      <c r="I1636" t="str">
        <f>'Oversigt anlægsaktiv'!I1636</f>
        <v>Techni Plast</v>
      </c>
      <c r="J1636" t="str">
        <f>'Oversigt anlægsaktiv'!J1636</f>
        <v>EmeRAT</v>
      </c>
      <c r="K1636" t="str">
        <f>'Oversigt anlægsaktiv'!K1636</f>
        <v>T24L00238</v>
      </c>
      <c r="L1636" s="312">
        <f>'Oversigt anlægsaktiv'!L1636</f>
        <v>45566</v>
      </c>
      <c r="M1636" s="56">
        <f>'Oversigt anlægsaktiv'!M1636</f>
        <v>137322.01</v>
      </c>
      <c r="N1636" s="56">
        <f>'Oversigt anlægsaktiv'!N1636</f>
        <v>116723.71</v>
      </c>
      <c r="O1636" s="322" t="str">
        <f t="shared" si="75"/>
        <v>55565</v>
      </c>
      <c r="P1636" s="322">
        <f t="shared" si="76"/>
        <v>0</v>
      </c>
      <c r="Q1636" s="337" t="str">
        <f t="shared" si="77"/>
        <v>10</v>
      </c>
    </row>
    <row r="1637" spans="1:17" x14ac:dyDescent="0.35">
      <c r="A1637" s="320" t="str">
        <f>'Oversigt anlægsaktiv'!A1637</f>
        <v>55566</v>
      </c>
      <c r="B1637" t="str">
        <f>'Oversigt anlægsaktiv'!B1637</f>
        <v>Rottereol 6</v>
      </c>
      <c r="C1637" t="str">
        <f>'Oversigt anlægsaktiv'!C1637</f>
        <v>-</v>
      </c>
      <c r="D1637" t="str">
        <f>'Oversigt anlægsaktiv'!D1637</f>
        <v>Jesper Stæhr</v>
      </c>
      <c r="E1637" t="str">
        <f>'Oversigt anlægsaktiv'!E1637</f>
        <v>10 ÅR</v>
      </c>
      <c r="F1637" t="str">
        <f>'Oversigt anlægsaktiv'!F1637</f>
        <v>19500 Biomedicinsk Laboratorium</v>
      </c>
      <c r="G1637" t="str">
        <f>'Oversigt anlægsaktiv'!G1637</f>
        <v>Campusvej 55, 5230 Odense M</v>
      </c>
      <c r="H1637" t="str">
        <f>'Oversigt anlægsaktiv'!H1637</f>
        <v>V12-610a-0</v>
      </c>
      <c r="I1637" t="str">
        <f>'Oversigt anlægsaktiv'!I1637</f>
        <v>Techni Plast</v>
      </c>
      <c r="J1637" t="str">
        <f>'Oversigt anlægsaktiv'!J1637</f>
        <v>EmeRAT</v>
      </c>
      <c r="K1637" t="str">
        <f>'Oversigt anlægsaktiv'!K1637</f>
        <v>T24L00238</v>
      </c>
      <c r="L1637" s="312">
        <f>'Oversigt anlægsaktiv'!L1637</f>
        <v>45566</v>
      </c>
      <c r="M1637" s="56">
        <f>'Oversigt anlægsaktiv'!M1637</f>
        <v>137322.01</v>
      </c>
      <c r="N1637" s="56">
        <f>'Oversigt anlægsaktiv'!N1637</f>
        <v>116723.71</v>
      </c>
      <c r="O1637" s="322" t="str">
        <f t="shared" si="75"/>
        <v>55566</v>
      </c>
      <c r="P1637" s="322">
        <f t="shared" si="76"/>
        <v>0</v>
      </c>
      <c r="Q1637" s="337" t="str">
        <f t="shared" si="77"/>
        <v>10</v>
      </c>
    </row>
    <row r="1638" spans="1:17" x14ac:dyDescent="0.35">
      <c r="A1638" s="320" t="str">
        <f>'Oversigt anlægsaktiv'!A1638</f>
        <v>55567</v>
      </c>
      <c r="B1638" t="str">
        <f>'Oversigt anlægsaktiv'!B1638</f>
        <v>Rottereol 7</v>
      </c>
      <c r="C1638" t="str">
        <f>'Oversigt anlægsaktiv'!C1638</f>
        <v>-</v>
      </c>
      <c r="D1638" t="str">
        <f>'Oversigt anlægsaktiv'!D1638</f>
        <v>Jesper Stæhr</v>
      </c>
      <c r="E1638" t="str">
        <f>'Oversigt anlægsaktiv'!E1638</f>
        <v>10 ÅR</v>
      </c>
      <c r="F1638" t="str">
        <f>'Oversigt anlægsaktiv'!F1638</f>
        <v>19500 Biomedicinsk Laboratorium</v>
      </c>
      <c r="G1638" t="str">
        <f>'Oversigt anlægsaktiv'!G1638</f>
        <v>Campusvej 55, 5230 Odense M</v>
      </c>
      <c r="H1638" t="str">
        <f>'Oversigt anlægsaktiv'!H1638</f>
        <v>V12-610a-0</v>
      </c>
      <c r="I1638" t="str">
        <f>'Oversigt anlægsaktiv'!I1638</f>
        <v>Techni Plast</v>
      </c>
      <c r="J1638" t="str">
        <f>'Oversigt anlægsaktiv'!J1638</f>
        <v>EmeRAT</v>
      </c>
      <c r="K1638" t="str">
        <f>'Oversigt anlægsaktiv'!K1638</f>
        <v>T24L00576</v>
      </c>
      <c r="L1638" s="312">
        <f>'Oversigt anlægsaktiv'!L1638</f>
        <v>45566</v>
      </c>
      <c r="M1638" s="56">
        <f>'Oversigt anlægsaktiv'!M1638</f>
        <v>137322.01</v>
      </c>
      <c r="N1638" s="56">
        <f>'Oversigt anlægsaktiv'!N1638</f>
        <v>116723.71</v>
      </c>
      <c r="O1638" s="322" t="str">
        <f t="shared" si="75"/>
        <v>55567</v>
      </c>
      <c r="P1638" s="322">
        <f t="shared" si="76"/>
        <v>0</v>
      </c>
      <c r="Q1638" s="337" t="str">
        <f t="shared" si="77"/>
        <v>10</v>
      </c>
    </row>
    <row r="1639" spans="1:17" x14ac:dyDescent="0.35">
      <c r="A1639" s="320" t="str">
        <f>'Oversigt anlægsaktiv'!A1639</f>
        <v>55568</v>
      </c>
      <c r="B1639" t="str">
        <f>'Oversigt anlægsaktiv'!B1639</f>
        <v>Rottereol 8</v>
      </c>
      <c r="C1639" t="str">
        <f>'Oversigt anlægsaktiv'!C1639</f>
        <v>-</v>
      </c>
      <c r="D1639" t="str">
        <f>'Oversigt anlægsaktiv'!D1639</f>
        <v>Jesper Stæhr</v>
      </c>
      <c r="E1639" t="str">
        <f>'Oversigt anlægsaktiv'!E1639</f>
        <v>10 ÅR</v>
      </c>
      <c r="F1639" t="str">
        <f>'Oversigt anlægsaktiv'!F1639</f>
        <v>19500 Biomedicinsk Laboratorium</v>
      </c>
      <c r="G1639" t="str">
        <f>'Oversigt anlægsaktiv'!G1639</f>
        <v>Campusvej 55, 5230 Odense M</v>
      </c>
      <c r="H1639" t="str">
        <f>'Oversigt anlægsaktiv'!H1639</f>
        <v>V12-610a-0</v>
      </c>
      <c r="I1639" t="str">
        <f>'Oversigt anlægsaktiv'!I1639</f>
        <v>Techni Plast</v>
      </c>
      <c r="J1639" t="str">
        <f>'Oversigt anlægsaktiv'!J1639</f>
        <v>EmeRAT</v>
      </c>
      <c r="K1639" t="str">
        <f>'Oversigt anlægsaktiv'!K1639</f>
        <v>T24L00576</v>
      </c>
      <c r="L1639" s="312">
        <f>'Oversigt anlægsaktiv'!L1639</f>
        <v>45566</v>
      </c>
      <c r="M1639" s="56">
        <f>'Oversigt anlægsaktiv'!M1639</f>
        <v>137322.01</v>
      </c>
      <c r="N1639" s="56">
        <f>'Oversigt anlægsaktiv'!N1639</f>
        <v>116723.71</v>
      </c>
      <c r="O1639" s="322" t="str">
        <f t="shared" si="75"/>
        <v>55568</v>
      </c>
      <c r="P1639" s="322">
        <f t="shared" si="76"/>
        <v>0</v>
      </c>
      <c r="Q1639" s="337" t="str">
        <f t="shared" si="77"/>
        <v>10</v>
      </c>
    </row>
    <row r="1640" spans="1:17" x14ac:dyDescent="0.35">
      <c r="A1640" s="320" t="str">
        <f>'Oversigt anlægsaktiv'!A1640</f>
        <v>55569</v>
      </c>
      <c r="B1640" t="str">
        <f>'Oversigt anlægsaktiv'!B1640</f>
        <v>Rottereol 9</v>
      </c>
      <c r="C1640" t="str">
        <f>'Oversigt anlægsaktiv'!C1640</f>
        <v>-</v>
      </c>
      <c r="D1640" t="str">
        <f>'Oversigt anlægsaktiv'!D1640</f>
        <v>Jesper Stæhr</v>
      </c>
      <c r="E1640" t="str">
        <f>'Oversigt anlægsaktiv'!E1640</f>
        <v>10 ÅR</v>
      </c>
      <c r="F1640" t="str">
        <f>'Oversigt anlægsaktiv'!F1640</f>
        <v>19500 Biomedicinsk Laboratorium</v>
      </c>
      <c r="G1640" t="str">
        <f>'Oversigt anlægsaktiv'!G1640</f>
        <v>Campusvej 55, 5230 Odense M</v>
      </c>
      <c r="H1640" t="str">
        <f>'Oversigt anlægsaktiv'!H1640</f>
        <v>V12-610a-0</v>
      </c>
      <c r="I1640" t="str">
        <f>'Oversigt anlægsaktiv'!I1640</f>
        <v>Techni Plast</v>
      </c>
      <c r="J1640" t="str">
        <f>'Oversigt anlægsaktiv'!J1640</f>
        <v>EmeRAT</v>
      </c>
      <c r="K1640" t="str">
        <f>'Oversigt anlægsaktiv'!K1640</f>
        <v>T24L00576</v>
      </c>
      <c r="L1640" s="312">
        <f>'Oversigt anlægsaktiv'!L1640</f>
        <v>45566</v>
      </c>
      <c r="M1640" s="56">
        <f>'Oversigt anlægsaktiv'!M1640</f>
        <v>137322.01</v>
      </c>
      <c r="N1640" s="56">
        <f>'Oversigt anlægsaktiv'!N1640</f>
        <v>116723.71</v>
      </c>
      <c r="O1640" s="322" t="str">
        <f t="shared" si="75"/>
        <v>55569</v>
      </c>
      <c r="P1640" s="322">
        <f t="shared" si="76"/>
        <v>0</v>
      </c>
      <c r="Q1640" s="337" t="str">
        <f t="shared" si="77"/>
        <v>10</v>
      </c>
    </row>
    <row r="1641" spans="1:17" x14ac:dyDescent="0.35">
      <c r="A1641" s="320" t="str">
        <f>'Oversigt anlægsaktiv'!A1641</f>
        <v>55570</v>
      </c>
      <c r="B1641" t="str">
        <f>'Oversigt anlægsaktiv'!B1641</f>
        <v>Rottereol 10</v>
      </c>
      <c r="C1641" t="str">
        <f>'Oversigt anlægsaktiv'!C1641</f>
        <v>-</v>
      </c>
      <c r="D1641" t="str">
        <f>'Oversigt anlægsaktiv'!D1641</f>
        <v>Jesper Stæhr</v>
      </c>
      <c r="E1641" t="str">
        <f>'Oversigt anlægsaktiv'!E1641</f>
        <v>10 ÅR</v>
      </c>
      <c r="F1641" t="str">
        <f>'Oversigt anlægsaktiv'!F1641</f>
        <v>19500 Biomedicinsk Laboratorium</v>
      </c>
      <c r="G1641" t="str">
        <f>'Oversigt anlægsaktiv'!G1641</f>
        <v>Campusvej 55, 5230 Odense M</v>
      </c>
      <c r="H1641" t="str">
        <f>'Oversigt anlægsaktiv'!H1641</f>
        <v>V12-610a-0</v>
      </c>
      <c r="I1641" t="str">
        <f>'Oversigt anlægsaktiv'!I1641</f>
        <v>Techni Plast</v>
      </c>
      <c r="J1641" t="str">
        <f>'Oversigt anlægsaktiv'!J1641</f>
        <v>EmeRAT</v>
      </c>
      <c r="K1641" t="str">
        <f>'Oversigt anlægsaktiv'!K1641</f>
        <v>T24L00576</v>
      </c>
      <c r="L1641" s="312">
        <f>'Oversigt anlægsaktiv'!L1641</f>
        <v>45566</v>
      </c>
      <c r="M1641" s="56">
        <f>'Oversigt anlægsaktiv'!M1641</f>
        <v>137322.01</v>
      </c>
      <c r="N1641" s="56">
        <f>'Oversigt anlægsaktiv'!N1641</f>
        <v>116723.71</v>
      </c>
      <c r="O1641" s="322" t="str">
        <f t="shared" si="75"/>
        <v>55570</v>
      </c>
      <c r="P1641" s="322">
        <f t="shared" si="76"/>
        <v>0</v>
      </c>
      <c r="Q1641" s="337" t="str">
        <f t="shared" si="77"/>
        <v>10</v>
      </c>
    </row>
    <row r="1642" spans="1:17" x14ac:dyDescent="0.35">
      <c r="A1642" s="320" t="str">
        <f>'Oversigt anlægsaktiv'!A1642</f>
        <v>55571</v>
      </c>
      <c r="B1642" t="str">
        <f>'Oversigt anlægsaktiv'!B1642</f>
        <v>Rottereol 11</v>
      </c>
      <c r="C1642" t="str">
        <f>'Oversigt anlægsaktiv'!C1642</f>
        <v>-</v>
      </c>
      <c r="D1642" t="str">
        <f>'Oversigt anlægsaktiv'!D1642</f>
        <v>Jesper Stæhr</v>
      </c>
      <c r="E1642" t="str">
        <f>'Oversigt anlægsaktiv'!E1642</f>
        <v>10 ÅR</v>
      </c>
      <c r="F1642" t="str">
        <f>'Oversigt anlægsaktiv'!F1642</f>
        <v>19500 Biomedicinsk Laboratorium</v>
      </c>
      <c r="G1642" t="str">
        <f>'Oversigt anlægsaktiv'!G1642</f>
        <v>Campusvej 55, 5230 Odense M</v>
      </c>
      <c r="H1642" t="str">
        <f>'Oversigt anlægsaktiv'!H1642</f>
        <v>V12-610a-0</v>
      </c>
      <c r="I1642" t="str">
        <f>'Oversigt anlægsaktiv'!I1642</f>
        <v>Techni Plast</v>
      </c>
      <c r="J1642" t="str">
        <f>'Oversigt anlægsaktiv'!J1642</f>
        <v>EmeRAT</v>
      </c>
      <c r="K1642" t="str">
        <f>'Oversigt anlægsaktiv'!K1642</f>
        <v>T24L00576</v>
      </c>
      <c r="L1642" s="312">
        <f>'Oversigt anlægsaktiv'!L1642</f>
        <v>45566</v>
      </c>
      <c r="M1642" s="56">
        <f>'Oversigt anlægsaktiv'!M1642</f>
        <v>137322.01</v>
      </c>
      <c r="N1642" s="56">
        <f>'Oversigt anlægsaktiv'!N1642</f>
        <v>116723.71</v>
      </c>
      <c r="O1642" s="322" t="str">
        <f t="shared" si="75"/>
        <v>55571</v>
      </c>
      <c r="P1642" s="322">
        <f t="shared" si="76"/>
        <v>0</v>
      </c>
      <c r="Q1642" s="337" t="str">
        <f t="shared" si="77"/>
        <v>10</v>
      </c>
    </row>
    <row r="1643" spans="1:17" x14ac:dyDescent="0.35">
      <c r="A1643" s="320" t="str">
        <f>'Oversigt anlægsaktiv'!A1643</f>
        <v>55572</v>
      </c>
      <c r="B1643" t="str">
        <f>'Oversigt anlægsaktiv'!B1643</f>
        <v>Rottereol 12</v>
      </c>
      <c r="C1643" t="str">
        <f>'Oversigt anlægsaktiv'!C1643</f>
        <v>-</v>
      </c>
      <c r="D1643" t="str">
        <f>'Oversigt anlægsaktiv'!D1643</f>
        <v>Jesper Stæhr</v>
      </c>
      <c r="E1643" t="str">
        <f>'Oversigt anlægsaktiv'!E1643</f>
        <v>10 ÅR</v>
      </c>
      <c r="F1643" t="str">
        <f>'Oversigt anlægsaktiv'!F1643</f>
        <v>19500 Biomedicinsk Laboratorium</v>
      </c>
      <c r="G1643" t="str">
        <f>'Oversigt anlægsaktiv'!G1643</f>
        <v>Campusvej 55, 5230 Odense M</v>
      </c>
      <c r="H1643" t="str">
        <f>'Oversigt anlægsaktiv'!H1643</f>
        <v>V12-610a-0</v>
      </c>
      <c r="I1643" t="str">
        <f>'Oversigt anlægsaktiv'!I1643</f>
        <v>Techni Plast</v>
      </c>
      <c r="J1643" t="str">
        <f>'Oversigt anlægsaktiv'!J1643</f>
        <v>EmeRAT</v>
      </c>
      <c r="K1643" t="str">
        <f>'Oversigt anlægsaktiv'!K1643</f>
        <v>T24L00576</v>
      </c>
      <c r="L1643" s="312">
        <f>'Oversigt anlægsaktiv'!L1643</f>
        <v>45566</v>
      </c>
      <c r="M1643" s="56">
        <f>'Oversigt anlægsaktiv'!M1643</f>
        <v>137322.01</v>
      </c>
      <c r="N1643" s="56">
        <f>'Oversigt anlægsaktiv'!N1643</f>
        <v>116723.71</v>
      </c>
      <c r="O1643" s="322" t="str">
        <f t="shared" si="75"/>
        <v>55572</v>
      </c>
      <c r="P1643" s="322">
        <f t="shared" si="76"/>
        <v>0</v>
      </c>
      <c r="Q1643" s="337" t="str">
        <f t="shared" si="77"/>
        <v>10</v>
      </c>
    </row>
    <row r="1644" spans="1:17" x14ac:dyDescent="0.35">
      <c r="A1644" s="320" t="str">
        <f>'Oversigt anlægsaktiv'!A1644</f>
        <v>55573</v>
      </c>
      <c r="B1644" t="str">
        <f>'Oversigt anlægsaktiv'!B1644</f>
        <v>Rottereol 13</v>
      </c>
      <c r="C1644" t="str">
        <f>'Oversigt anlægsaktiv'!C1644</f>
        <v>-</v>
      </c>
      <c r="D1644" t="str">
        <f>'Oversigt anlægsaktiv'!D1644</f>
        <v>Jesper Stæhr</v>
      </c>
      <c r="E1644" t="str">
        <f>'Oversigt anlægsaktiv'!E1644</f>
        <v>10 ÅR</v>
      </c>
      <c r="F1644" t="str">
        <f>'Oversigt anlægsaktiv'!F1644</f>
        <v>19500 Biomedicinsk Laboratorium</v>
      </c>
      <c r="G1644" t="str">
        <f>'Oversigt anlægsaktiv'!G1644</f>
        <v>Campusvej 55, 5230 Odense M</v>
      </c>
      <c r="H1644" t="str">
        <f>'Oversigt anlægsaktiv'!H1644</f>
        <v>V12-610a-0</v>
      </c>
      <c r="I1644" t="str">
        <f>'Oversigt anlægsaktiv'!I1644</f>
        <v>Techni Plast</v>
      </c>
      <c r="J1644" t="str">
        <f>'Oversigt anlægsaktiv'!J1644</f>
        <v>EmeRAT</v>
      </c>
      <c r="K1644" t="str">
        <f>'Oversigt anlægsaktiv'!K1644</f>
        <v>T24L00576</v>
      </c>
      <c r="L1644" s="312">
        <f>'Oversigt anlægsaktiv'!L1644</f>
        <v>45566</v>
      </c>
      <c r="M1644" s="56">
        <f>'Oversigt anlægsaktiv'!M1644</f>
        <v>137322.04999999999</v>
      </c>
      <c r="N1644" s="56">
        <f>'Oversigt anlægsaktiv'!N1644</f>
        <v>116723.75</v>
      </c>
      <c r="O1644" s="322" t="str">
        <f t="shared" si="75"/>
        <v>55573</v>
      </c>
      <c r="P1644" s="322">
        <f t="shared" si="76"/>
        <v>0</v>
      </c>
      <c r="Q1644" s="337" t="str">
        <f t="shared" si="77"/>
        <v>10</v>
      </c>
    </row>
    <row r="1645" spans="1:17" x14ac:dyDescent="0.35">
      <c r="A1645" s="320" t="str">
        <f>'Oversigt anlægsaktiv'!A1645</f>
        <v>55574</v>
      </c>
      <c r="B1645" t="str">
        <f>'Oversigt anlægsaktiv'!B1645</f>
        <v>Klasse 2 bænk</v>
      </c>
      <c r="C1645" t="str">
        <f>'Oversigt anlægsaktiv'!C1645</f>
        <v>-</v>
      </c>
      <c r="D1645" t="str">
        <f>'Oversigt anlægsaktiv'!D1645</f>
        <v>Jesper Stæhr</v>
      </c>
      <c r="E1645" t="str">
        <f>'Oversigt anlægsaktiv'!E1645</f>
        <v>10 ÅR</v>
      </c>
      <c r="F1645" t="str">
        <f>'Oversigt anlægsaktiv'!F1645</f>
        <v>19500 Biomedicinsk Laboratorium</v>
      </c>
      <c r="G1645" t="str">
        <f>'Oversigt anlægsaktiv'!G1645</f>
        <v>Campusvej 55, 5230 Odense M</v>
      </c>
      <c r="H1645" t="str">
        <f>'Oversigt anlægsaktiv'!H1645</f>
        <v>V11-611b-0</v>
      </c>
      <c r="I1645" t="str">
        <f>'Oversigt anlægsaktiv'!I1645</f>
        <v>Holm og Halby</v>
      </c>
      <c r="J1645" t="str">
        <f>'Oversigt anlægsaktiv'!J1645</f>
        <v>MARS 1800</v>
      </c>
      <c r="K1645" t="str">
        <f>'Oversigt anlægsaktiv'!K1645</f>
        <v>9247430</v>
      </c>
      <c r="L1645" s="312">
        <f>'Oversigt anlægsaktiv'!L1645</f>
        <v>45627</v>
      </c>
      <c r="M1645" s="56">
        <f>'Oversigt anlægsaktiv'!M1645</f>
        <v>137945</v>
      </c>
      <c r="N1645" s="56">
        <f>'Oversigt anlægsaktiv'!N1645</f>
        <v>119552.34</v>
      </c>
      <c r="O1645" s="322" t="str">
        <f t="shared" si="75"/>
        <v>55574</v>
      </c>
      <c r="P1645" s="322">
        <f t="shared" si="76"/>
        <v>0</v>
      </c>
      <c r="Q1645" s="337" t="str">
        <f t="shared" si="77"/>
        <v>10</v>
      </c>
    </row>
    <row r="1646" spans="1:17" x14ac:dyDescent="0.35">
      <c r="A1646" s="320" t="str">
        <f>'Oversigt anlægsaktiv'!A1646</f>
        <v>55575</v>
      </c>
      <c r="B1646" t="str">
        <f>'Oversigt anlægsaktiv'!B1646</f>
        <v>Fenderplader i dyrestald og gange i BML</v>
      </c>
      <c r="C1646" t="str">
        <f>'Oversigt anlægsaktiv'!C1646</f>
        <v>-</v>
      </c>
      <c r="D1646" t="str">
        <f>'Oversigt anlægsaktiv'!D1646</f>
        <v>Martin Hansen</v>
      </c>
      <c r="E1646" t="str">
        <f>'Oversigt anlægsaktiv'!E1646</f>
        <v>10 ÅR</v>
      </c>
      <c r="F1646" t="str">
        <f>'Oversigt anlægsaktiv'!F1646</f>
        <v>87002 Fælles ny- og ombygning</v>
      </c>
      <c r="G1646" t="str">
        <f>'Oversigt anlægsaktiv'!G1646</f>
        <v>Campusvej 55, 5230 Odense M</v>
      </c>
      <c r="H1646" t="str">
        <f>'Oversigt anlægsaktiv'!H1646</f>
        <v>bygning 45-1-0 BML</v>
      </c>
      <c r="I1646" t="str">
        <f>'Oversigt anlægsaktiv'!I1646</f>
        <v>Caverion A/S</v>
      </c>
      <c r="J1646" t="str">
        <f>'Oversigt anlægsaktiv'!J1646</f>
        <v>Intet</v>
      </c>
      <c r="K1646" t="str">
        <f>'Oversigt anlægsaktiv'!K1646</f>
        <v>Ingen</v>
      </c>
      <c r="L1646" s="312">
        <f>'Oversigt anlægsaktiv'!L1646</f>
        <v>45566</v>
      </c>
      <c r="M1646" s="56">
        <f>'Oversigt anlægsaktiv'!M1646</f>
        <v>498900.29</v>
      </c>
      <c r="N1646" s="56">
        <f>'Oversigt anlægsaktiv'!N1646</f>
        <v>424065.27</v>
      </c>
      <c r="O1646" s="322" t="str">
        <f t="shared" si="75"/>
        <v>55575</v>
      </c>
      <c r="P1646" s="322">
        <f t="shared" si="76"/>
        <v>0</v>
      </c>
      <c r="Q1646" s="337" t="str">
        <f t="shared" si="77"/>
        <v>10</v>
      </c>
    </row>
    <row r="1647" spans="1:17" x14ac:dyDescent="0.35">
      <c r="A1647" s="320" t="str">
        <f>'Oversigt anlægsaktiv'!A1647</f>
        <v>55576</v>
      </c>
      <c r="B1647" t="str">
        <f>'Oversigt anlægsaktiv'!B1647</f>
        <v>PET scanner i BML - arbejder forbundet hermed</v>
      </c>
      <c r="C1647" t="str">
        <f>'Oversigt anlægsaktiv'!C1647</f>
        <v>-</v>
      </c>
      <c r="D1647" t="str">
        <f>'Oversigt anlægsaktiv'!D1647</f>
        <v>Martin Hansen</v>
      </c>
      <c r="E1647" t="str">
        <f>'Oversigt anlægsaktiv'!E1647</f>
        <v>10 ÅR</v>
      </c>
      <c r="F1647" t="str">
        <f>'Oversigt anlægsaktiv'!F1647</f>
        <v>87002 Fælles ny- og ombygning</v>
      </c>
      <c r="G1647" t="str">
        <f>'Oversigt anlægsaktiv'!G1647</f>
        <v>Campusvej 55, 5230 Odense M</v>
      </c>
      <c r="H1647" t="str">
        <f>'Oversigt anlægsaktiv'!H1647</f>
        <v>V 11 -611e-0 med flere</v>
      </c>
      <c r="I1647" t="str">
        <f>'Oversigt anlægsaktiv'!I1647</f>
        <v>Flere</v>
      </c>
      <c r="J1647" t="str">
        <f>'Oversigt anlægsaktiv'!J1647</f>
        <v>Intet</v>
      </c>
      <c r="K1647" t="str">
        <f>'Oversigt anlægsaktiv'!K1647</f>
        <v>Ingen</v>
      </c>
      <c r="L1647" s="312">
        <f>'Oversigt anlægsaktiv'!L1647</f>
        <v>45597</v>
      </c>
      <c r="M1647" s="56">
        <f>'Oversigt anlægsaktiv'!M1647</f>
        <v>1492792.3200000001</v>
      </c>
      <c r="N1647" s="56">
        <f>'Oversigt anlægsaktiv'!N1647</f>
        <v>1281313.3500000001</v>
      </c>
      <c r="O1647" s="322" t="str">
        <f t="shared" si="75"/>
        <v>55576</v>
      </c>
      <c r="P1647" s="322">
        <f t="shared" si="76"/>
        <v>0</v>
      </c>
      <c r="Q1647" s="337" t="str">
        <f t="shared" si="77"/>
        <v>10</v>
      </c>
    </row>
    <row r="1648" spans="1:17" x14ac:dyDescent="0.35">
      <c r="A1648" s="320" t="str">
        <f>'Oversigt anlægsaktiv'!A1648</f>
        <v>55577</v>
      </c>
      <c r="B1648" t="str">
        <f>'Oversigt anlægsaktiv'!B1648</f>
        <v>Ventilation BML. Arbejder forbundet med ventilation i stalde</v>
      </c>
      <c r="C1648" t="str">
        <f>'Oversigt anlægsaktiv'!C1648</f>
        <v>-</v>
      </c>
      <c r="D1648" t="str">
        <f>'Oversigt anlægsaktiv'!D1648</f>
        <v>Martin Hansen</v>
      </c>
      <c r="E1648" t="str">
        <f>'Oversigt anlægsaktiv'!E1648</f>
        <v>10 ÅR</v>
      </c>
      <c r="F1648" t="str">
        <f>'Oversigt anlægsaktiv'!F1648</f>
        <v>87002 Fælles ny- og ombygning</v>
      </c>
      <c r="G1648" t="str">
        <f>'Oversigt anlægsaktiv'!G1648</f>
        <v>Campusvej 55, 5230 Odense M</v>
      </c>
      <c r="H1648" t="str">
        <f>'Oversigt anlægsaktiv'!H1648</f>
        <v>45-1-0 BML + WOC</v>
      </c>
      <c r="I1648" t="str">
        <f>'Oversigt anlægsaktiv'!I1648</f>
        <v>Flere</v>
      </c>
      <c r="J1648" t="str">
        <f>'Oversigt anlægsaktiv'!J1648</f>
        <v>Intet</v>
      </c>
      <c r="K1648" t="str">
        <f>'Oversigt anlægsaktiv'!K1648</f>
        <v>Ingen</v>
      </c>
      <c r="L1648" s="312">
        <f>'Oversigt anlægsaktiv'!L1648</f>
        <v>45566</v>
      </c>
      <c r="M1648" s="56">
        <f>'Oversigt anlægsaktiv'!M1648</f>
        <v>1025182.18</v>
      </c>
      <c r="N1648" s="56">
        <f>'Oversigt anlægsaktiv'!N1648</f>
        <v>871404.89</v>
      </c>
      <c r="O1648" s="322" t="str">
        <f t="shared" si="75"/>
        <v>55577</v>
      </c>
      <c r="P1648" s="322">
        <f t="shared" si="76"/>
        <v>0</v>
      </c>
      <c r="Q1648" s="337" t="str">
        <f t="shared" si="77"/>
        <v>10</v>
      </c>
    </row>
    <row r="1649" spans="1:17" x14ac:dyDescent="0.35">
      <c r="A1649" s="320" t="str">
        <f>'Oversigt anlægsaktiv'!A1649</f>
        <v>55578</v>
      </c>
      <c r="B1649" t="str">
        <f>'Oversigt anlægsaktiv'!B1649</f>
        <v>Screens / solafskærmning i grupperum.</v>
      </c>
      <c r="C1649" t="str">
        <f>'Oversigt anlægsaktiv'!C1649</f>
        <v>-</v>
      </c>
      <c r="D1649" t="str">
        <f>'Oversigt anlægsaktiv'!D1649</f>
        <v>Martin Hansen</v>
      </c>
      <c r="E1649" t="str">
        <f>'Oversigt anlægsaktiv'!E1649</f>
        <v>10 ÅR</v>
      </c>
      <c r="F1649" t="str">
        <f>'Oversigt anlægsaktiv'!F1649</f>
        <v>87002 Fælles ny- og ombygning</v>
      </c>
      <c r="G1649" t="str">
        <f>'Oversigt anlægsaktiv'!G1649</f>
        <v>Campusvej 55, 5230 Odense M</v>
      </c>
      <c r="H1649" t="str">
        <f>'Oversigt anlægsaktiv'!H1649</f>
        <v>V10-701a-0 og V13-809a-0</v>
      </c>
      <c r="I1649" t="str">
        <f>'Oversigt anlægsaktiv'!I1649</f>
        <v>-</v>
      </c>
      <c r="J1649" t="str">
        <f>'Oversigt anlægsaktiv'!J1649</f>
        <v>-</v>
      </c>
      <c r="K1649" t="str">
        <f>'Oversigt anlægsaktiv'!K1649</f>
        <v>Ingen</v>
      </c>
      <c r="L1649" s="312">
        <f>'Oversigt anlægsaktiv'!L1649</f>
        <v>45566</v>
      </c>
      <c r="M1649" s="56">
        <f>'Oversigt anlægsaktiv'!M1649</f>
        <v>156097</v>
      </c>
      <c r="N1649" s="56">
        <f>'Oversigt anlægsaktiv'!N1649</f>
        <v>132682.45000000001</v>
      </c>
      <c r="O1649" s="322" t="str">
        <f t="shared" si="75"/>
        <v>55578</v>
      </c>
      <c r="P1649" s="322">
        <f t="shared" si="76"/>
        <v>0</v>
      </c>
      <c r="Q1649" s="337" t="str">
        <f t="shared" si="77"/>
        <v>10</v>
      </c>
    </row>
    <row r="1650" spans="1:17" x14ac:dyDescent="0.35">
      <c r="A1650" s="320" t="str">
        <f>'Oversigt anlægsaktiv'!A1650</f>
        <v>55579</v>
      </c>
      <c r="B1650" t="str">
        <f>'Oversigt anlægsaktiv'!B1650</f>
        <v>Ændrede flugtveje i 45.6-0, bygn.- og dok.arb. for udførelse af 2 nye facadedøre</v>
      </c>
      <c r="C1650" t="str">
        <f>'Oversigt anlægsaktiv'!C1650</f>
        <v>-</v>
      </c>
      <c r="D1650" t="str">
        <f>'Oversigt anlægsaktiv'!D1650</f>
        <v>Martin Hansen</v>
      </c>
      <c r="E1650" t="str">
        <f>'Oversigt anlægsaktiv'!E1650</f>
        <v>10 ÅR</v>
      </c>
      <c r="F1650" t="str">
        <f>'Oversigt anlægsaktiv'!F1650</f>
        <v>87002 Fælles ny- og ombygning</v>
      </c>
      <c r="G1650" t="str">
        <f>'Oversigt anlægsaktiv'!G1650</f>
        <v>Campusvej 55, 5230 Odense M</v>
      </c>
      <c r="H1650" t="str">
        <f>'Oversigt anlægsaktiv'!H1650</f>
        <v>V13-915b-0 og V13-917a-0</v>
      </c>
      <c r="I1650" t="str">
        <f>'Oversigt anlægsaktiv'!I1650</f>
        <v>Flere</v>
      </c>
      <c r="J1650" t="str">
        <f>'Oversigt anlægsaktiv'!J1650</f>
        <v>Ingen</v>
      </c>
      <c r="K1650" t="str">
        <f>'Oversigt anlægsaktiv'!K1650</f>
        <v>Ingen</v>
      </c>
      <c r="L1650" s="312">
        <f>'Oversigt anlægsaktiv'!L1650</f>
        <v>45566</v>
      </c>
      <c r="M1650" s="56">
        <f>'Oversigt anlægsaktiv'!M1650</f>
        <v>382502.43</v>
      </c>
      <c r="N1650" s="56">
        <f>'Oversigt anlægsaktiv'!N1650</f>
        <v>325127.07</v>
      </c>
      <c r="O1650" s="322" t="str">
        <f t="shared" si="75"/>
        <v>55579</v>
      </c>
      <c r="P1650" s="322">
        <f t="shared" si="76"/>
        <v>0</v>
      </c>
      <c r="Q1650" s="337" t="str">
        <f t="shared" si="77"/>
        <v>10</v>
      </c>
    </row>
    <row r="1651" spans="1:17" x14ac:dyDescent="0.35">
      <c r="A1651" s="320" t="str">
        <f>'Oversigt anlægsaktiv'!A1651</f>
        <v>55580</v>
      </c>
      <c r="B1651" t="str">
        <f>'Oversigt anlægsaktiv'!B1651</f>
        <v>Nyt vinylgulv BML uden kortment</v>
      </c>
      <c r="C1651" t="str">
        <f>'Oversigt anlægsaktiv'!C1651</f>
        <v>-</v>
      </c>
      <c r="D1651" t="str">
        <f>'Oversigt anlægsaktiv'!D1651</f>
        <v>Allan Hansen Barslund</v>
      </c>
      <c r="E1651" t="str">
        <f>'Oversigt anlægsaktiv'!E1651</f>
        <v>10 ÅR</v>
      </c>
      <c r="F1651" t="str">
        <f>'Oversigt anlægsaktiv'!F1651</f>
        <v>87002 Fælles ny- og ombygning</v>
      </c>
      <c r="G1651" t="str">
        <f>'Oversigt anlægsaktiv'!G1651</f>
        <v>Campusvej 55, 5230 Odense M</v>
      </c>
      <c r="H1651" t="str">
        <f>'Oversigt anlægsaktiv'!H1651</f>
        <v>BML se bilag</v>
      </c>
      <c r="I1651" t="str">
        <f>'Oversigt anlægsaktiv'!I1651</f>
        <v>-</v>
      </c>
      <c r="J1651" t="str">
        <f>'Oversigt anlægsaktiv'!J1651</f>
        <v>Ingen</v>
      </c>
      <c r="K1651" t="str">
        <f>'Oversigt anlægsaktiv'!K1651</f>
        <v>Ingen</v>
      </c>
      <c r="L1651" s="312">
        <f>'Oversigt anlægsaktiv'!L1651</f>
        <v>45505</v>
      </c>
      <c r="M1651" s="56">
        <f>'Oversigt anlægsaktiv'!M1651</f>
        <v>596028</v>
      </c>
      <c r="N1651" s="56">
        <f>'Oversigt anlægsaktiv'!N1651</f>
        <v>496690</v>
      </c>
      <c r="O1651" s="322" t="str">
        <f t="shared" si="75"/>
        <v>55580</v>
      </c>
      <c r="P1651" s="322">
        <f t="shared" si="76"/>
        <v>0</v>
      </c>
      <c r="Q1651" s="337" t="str">
        <f t="shared" si="77"/>
        <v>10</v>
      </c>
    </row>
    <row r="1652" spans="1:17" x14ac:dyDescent="0.35">
      <c r="A1652" s="320" t="str">
        <f>'Oversigt anlægsaktiv'!A1652</f>
        <v>55581</v>
      </c>
      <c r="B1652" t="str">
        <f>'Oversigt anlægsaktiv'!B1652</f>
        <v>Nyt gulv i Obduktionslokaler grundet manglende fald til afløb</v>
      </c>
      <c r="C1652" t="str">
        <f>'Oversigt anlægsaktiv'!C1652</f>
        <v>-</v>
      </c>
      <c r="D1652" t="str">
        <f>'Oversigt anlægsaktiv'!D1652</f>
        <v>Allan Hansen Barslund</v>
      </c>
      <c r="E1652" t="str">
        <f>'Oversigt anlægsaktiv'!E1652</f>
        <v>10 ÅR</v>
      </c>
      <c r="F1652" t="str">
        <f>'Oversigt anlægsaktiv'!F1652</f>
        <v>87002 Fælles ny- og ombygning</v>
      </c>
      <c r="G1652" t="str">
        <f>'Oversigt anlægsaktiv'!G1652</f>
        <v>Campusvej 55, 5230 Odense M</v>
      </c>
      <c r="H1652" t="str">
        <f>'Oversigt anlægsaktiv'!H1652</f>
        <v>V14-913d-00 og V14-914a-00</v>
      </c>
      <c r="I1652" t="str">
        <f>'Oversigt anlægsaktiv'!I1652</f>
        <v>Ingen</v>
      </c>
      <c r="J1652" t="str">
        <f>'Oversigt anlægsaktiv'!J1652</f>
        <v>Ingen</v>
      </c>
      <c r="K1652" t="str">
        <f>'Oversigt anlægsaktiv'!K1652</f>
        <v>Intet</v>
      </c>
      <c r="L1652" s="312">
        <f>'Oversigt anlægsaktiv'!L1652</f>
        <v>45566</v>
      </c>
      <c r="M1652" s="56">
        <f>'Oversigt anlægsaktiv'!M1652</f>
        <v>261590</v>
      </c>
      <c r="N1652" s="56">
        <f>'Oversigt anlægsaktiv'!N1652</f>
        <v>222351.49</v>
      </c>
      <c r="O1652" s="322" t="str">
        <f t="shared" si="75"/>
        <v>55581</v>
      </c>
      <c r="P1652" s="322">
        <f t="shared" si="76"/>
        <v>0</v>
      </c>
      <c r="Q1652" s="337" t="str">
        <f t="shared" si="77"/>
        <v>10</v>
      </c>
    </row>
    <row r="1653" spans="1:17" x14ac:dyDescent="0.35">
      <c r="A1653" s="320" t="str">
        <f>'Oversigt anlægsaktiv'!A1653</f>
        <v>55582</v>
      </c>
      <c r="B1653" t="str">
        <f>'Oversigt anlægsaktiv'!B1653</f>
        <v>Akustikpaneler i møde- og undervisningslokaler (trukket ud af opr. byggeprojekt)</v>
      </c>
      <c r="C1653" t="str">
        <f>'Oversigt anlægsaktiv'!C1653</f>
        <v>-</v>
      </c>
      <c r="D1653" t="str">
        <f>'Oversigt anlægsaktiv'!D1653</f>
        <v>Allan Hansen Barslund</v>
      </c>
      <c r="E1653" t="str">
        <f>'Oversigt anlægsaktiv'!E1653</f>
        <v>10 ÅR</v>
      </c>
      <c r="F1653" t="str">
        <f>'Oversigt anlægsaktiv'!F1653</f>
        <v>87002 Fælles ny- og ombygning</v>
      </c>
      <c r="G1653" t="str">
        <f>'Oversigt anlægsaktiv'!G1653</f>
        <v>Campusvej 55, 5230 Odense M</v>
      </c>
      <c r="H1653" t="str">
        <f>'Oversigt anlægsaktiv'!H1653</f>
        <v>Møde- og UV-lokaler hele SUND</v>
      </c>
      <c r="I1653" t="str">
        <f>'Oversigt anlægsaktiv'!I1653</f>
        <v>Ingen</v>
      </c>
      <c r="J1653" t="str">
        <f>'Oversigt anlægsaktiv'!J1653</f>
        <v>Ingen</v>
      </c>
      <c r="K1653" t="str">
        <f>'Oversigt anlægsaktiv'!K1653</f>
        <v>Intet</v>
      </c>
      <c r="L1653" s="312">
        <f>'Oversigt anlægsaktiv'!L1653</f>
        <v>45474</v>
      </c>
      <c r="M1653" s="56">
        <f>'Oversigt anlægsaktiv'!M1653</f>
        <v>277598.64</v>
      </c>
      <c r="N1653" s="56">
        <f>'Oversigt anlægsaktiv'!N1653</f>
        <v>229018.89</v>
      </c>
      <c r="O1653" s="322" t="str">
        <f t="shared" si="75"/>
        <v>55582</v>
      </c>
      <c r="P1653" s="322">
        <f t="shared" si="76"/>
        <v>0</v>
      </c>
      <c r="Q1653" s="337" t="str">
        <f t="shared" si="77"/>
        <v>10</v>
      </c>
    </row>
    <row r="1654" spans="1:17" x14ac:dyDescent="0.35">
      <c r="A1654" s="320" t="str">
        <f>'Oversigt anlægsaktiv'!A1654</f>
        <v>55583</v>
      </c>
      <c r="B1654" t="str">
        <f>'Oversigt anlægsaktiv'!B1654</f>
        <v>Musereol 1</v>
      </c>
      <c r="C1654" t="str">
        <f>'Oversigt anlægsaktiv'!C1654</f>
        <v>-</v>
      </c>
      <c r="D1654" t="str">
        <f>'Oversigt anlægsaktiv'!D1654</f>
        <v>Jesper Stæhr</v>
      </c>
      <c r="E1654" t="str">
        <f>'Oversigt anlægsaktiv'!E1654</f>
        <v>10 ÅR</v>
      </c>
      <c r="F1654" t="str">
        <f>'Oversigt anlægsaktiv'!F1654</f>
        <v>19500 Biomedicinsk Laboratorium</v>
      </c>
      <c r="G1654" t="str">
        <f>'Oversigt anlægsaktiv'!G1654</f>
        <v>Campusvej 55, 5230 Odense M</v>
      </c>
      <c r="H1654" t="str">
        <f>'Oversigt anlægsaktiv'!H1654</f>
        <v>V15-612b-0</v>
      </c>
      <c r="I1654" t="str">
        <f>'Oversigt anlægsaktiv'!I1654</f>
        <v>Innovive</v>
      </c>
      <c r="J1654" t="str">
        <f>'Oversigt anlægsaktiv'!J1654</f>
        <v>-</v>
      </c>
      <c r="K1654" t="str">
        <f>'Oversigt anlægsaktiv'!K1654</f>
        <v>1208799</v>
      </c>
      <c r="L1654" s="312">
        <f>'Oversigt anlægsaktiv'!L1654</f>
        <v>45536</v>
      </c>
      <c r="M1654" s="56">
        <f>'Oversigt anlægsaktiv'!M1654</f>
        <v>135029.87</v>
      </c>
      <c r="N1654" s="56">
        <f>'Oversigt anlægsaktiv'!N1654</f>
        <v>113650.14</v>
      </c>
      <c r="O1654" s="322" t="str">
        <f t="shared" si="75"/>
        <v>55583</v>
      </c>
      <c r="P1654" s="322">
        <f t="shared" si="76"/>
        <v>0</v>
      </c>
      <c r="Q1654" s="337" t="str">
        <f t="shared" si="77"/>
        <v>10</v>
      </c>
    </row>
    <row r="1655" spans="1:17" x14ac:dyDescent="0.35">
      <c r="A1655" s="320" t="str">
        <f>'Oversigt anlægsaktiv'!A1655</f>
        <v>55584</v>
      </c>
      <c r="B1655" t="str">
        <f>'Oversigt anlægsaktiv'!B1655</f>
        <v>Musereol 2</v>
      </c>
      <c r="C1655" t="str">
        <f>'Oversigt anlægsaktiv'!C1655</f>
        <v>-</v>
      </c>
      <c r="D1655" t="str">
        <f>'Oversigt anlægsaktiv'!D1655</f>
        <v>Jesper Stæhr</v>
      </c>
      <c r="E1655" t="str">
        <f>'Oversigt anlægsaktiv'!E1655</f>
        <v>10 ÅR</v>
      </c>
      <c r="F1655" t="str">
        <f>'Oversigt anlægsaktiv'!F1655</f>
        <v>19500 Biomedicinsk Laboratorium</v>
      </c>
      <c r="G1655" t="str">
        <f>'Oversigt anlægsaktiv'!G1655</f>
        <v>Campusvej 55, 5230 Odense M</v>
      </c>
      <c r="H1655" t="str">
        <f>'Oversigt anlægsaktiv'!H1655</f>
        <v>V11-608b-0</v>
      </c>
      <c r="I1655" t="str">
        <f>'Oversigt anlægsaktiv'!I1655</f>
        <v>Innovive</v>
      </c>
      <c r="J1655" t="str">
        <f>'Oversigt anlægsaktiv'!J1655</f>
        <v>-</v>
      </c>
      <c r="K1655" t="str">
        <f>'Oversigt anlægsaktiv'!K1655</f>
        <v>1208800</v>
      </c>
      <c r="L1655" s="312">
        <f>'Oversigt anlægsaktiv'!L1655</f>
        <v>45658</v>
      </c>
      <c r="M1655" s="56">
        <f>'Oversigt anlægsaktiv'!M1655</f>
        <v>135029.74</v>
      </c>
      <c r="N1655" s="56">
        <f>'Oversigt anlægsaktiv'!N1655</f>
        <v>118151.02</v>
      </c>
      <c r="O1655" s="322" t="str">
        <f t="shared" si="75"/>
        <v>55584</v>
      </c>
      <c r="P1655" s="322">
        <f t="shared" si="76"/>
        <v>0</v>
      </c>
      <c r="Q1655" s="337" t="str">
        <f t="shared" si="77"/>
        <v>10</v>
      </c>
    </row>
    <row r="1656" spans="1:17" x14ac:dyDescent="0.35">
      <c r="A1656" s="320" t="str">
        <f>'Oversigt anlægsaktiv'!A1656</f>
        <v>55585</v>
      </c>
      <c r="B1656" t="str">
        <f>'Oversigt anlægsaktiv'!B1656</f>
        <v>Ventilation, Bibliotek, Kolding</v>
      </c>
      <c r="C1656" t="str">
        <f>'Oversigt anlægsaktiv'!C1656</f>
        <v>-</v>
      </c>
      <c r="D1656" t="str">
        <f>'Oversigt anlægsaktiv'!D1656</f>
        <v>Tony Schmidt</v>
      </c>
      <c r="E1656" t="str">
        <f>'Oversigt anlægsaktiv'!E1656</f>
        <v>10 ÅR</v>
      </c>
      <c r="F1656" t="str">
        <f>'Oversigt anlægsaktiv'!F1656</f>
        <v>90400 Teknisk Service</v>
      </c>
      <c r="G1656" t="str">
        <f>'Oversigt anlægsaktiv'!G1656</f>
        <v>Universitetsparken 1, 6000 Kolding</v>
      </c>
      <c r="H1656" t="str">
        <f>'Oversigt anlægsaktiv'!H1656</f>
        <v>Lokale 11-84/11-83a</v>
      </c>
      <c r="I1656" t="str">
        <f>'Oversigt anlægsaktiv'!I1656</f>
        <v>Ingen</v>
      </c>
      <c r="J1656" t="str">
        <f>'Oversigt anlægsaktiv'!J1656</f>
        <v>Ingen</v>
      </c>
      <c r="K1656" t="str">
        <f>'Oversigt anlægsaktiv'!K1656</f>
        <v>Ingen</v>
      </c>
      <c r="L1656" s="312">
        <f>'Oversigt anlægsaktiv'!L1656</f>
        <v>45413</v>
      </c>
      <c r="M1656" s="56">
        <f>'Oversigt anlægsaktiv'!M1656</f>
        <v>151787.06</v>
      </c>
      <c r="N1656" s="56">
        <f>'Oversigt anlægsaktiv'!N1656</f>
        <v>122694.56</v>
      </c>
      <c r="O1656" s="322" t="str">
        <f t="shared" si="75"/>
        <v>55585</v>
      </c>
      <c r="P1656" s="322">
        <f t="shared" si="76"/>
        <v>0</v>
      </c>
      <c r="Q1656" s="337" t="str">
        <f t="shared" si="77"/>
        <v>10</v>
      </c>
    </row>
    <row r="1657" spans="1:17" x14ac:dyDescent="0.35">
      <c r="A1657" s="320" t="str">
        <f>'Oversigt anlægsaktiv'!A1657</f>
        <v>55586</v>
      </c>
      <c r="B1657" t="str">
        <f>'Oversigt anlægsaktiv'!B1657</f>
        <v>TREND CTS 2024</v>
      </c>
      <c r="C1657" t="str">
        <f>'Oversigt anlægsaktiv'!C1657</f>
        <v>-</v>
      </c>
      <c r="D1657" t="str">
        <f>'Oversigt anlægsaktiv'!D1657</f>
        <v>Lars Tiedemann</v>
      </c>
      <c r="E1657" t="str">
        <f>'Oversigt anlægsaktiv'!E1657</f>
        <v>8 ÅR</v>
      </c>
      <c r="F1657" t="str">
        <f>'Oversigt anlægsaktiv'!F1657</f>
        <v>90404 Teknik</v>
      </c>
      <c r="G1657" t="str">
        <f>'Oversigt anlægsaktiv'!G1657</f>
        <v>Campusvej 55, 5230 Odense M</v>
      </c>
      <c r="H1657" t="str">
        <f>'Oversigt anlægsaktiv'!H1657</f>
        <v>Flere</v>
      </c>
      <c r="I1657" t="str">
        <f>'Oversigt anlægsaktiv'!I1657</f>
        <v>-</v>
      </c>
      <c r="J1657" t="str">
        <f>'Oversigt anlægsaktiv'!J1657</f>
        <v>Ingen</v>
      </c>
      <c r="K1657" t="str">
        <f>'Oversigt anlægsaktiv'!K1657</f>
        <v>Ingen</v>
      </c>
      <c r="L1657" s="312">
        <f>'Oversigt anlægsaktiv'!L1657</f>
        <v>45657</v>
      </c>
      <c r="M1657" s="56">
        <f>'Oversigt anlægsaktiv'!M1657</f>
        <v>2735462.05</v>
      </c>
      <c r="N1657" s="56">
        <f>'Oversigt anlægsaktiv'!N1657</f>
        <v>2279551.65</v>
      </c>
      <c r="O1657" s="322" t="str">
        <f t="shared" si="75"/>
        <v>55586</v>
      </c>
      <c r="P1657" s="322">
        <f t="shared" si="76"/>
        <v>0</v>
      </c>
      <c r="Q1657" s="337" t="str">
        <f t="shared" si="77"/>
        <v>8</v>
      </c>
    </row>
    <row r="1658" spans="1:17" x14ac:dyDescent="0.35">
      <c r="A1658" s="320" t="str">
        <f>'Oversigt anlægsaktiv'!A1658</f>
        <v>55587</v>
      </c>
      <c r="B1658" t="str">
        <f>'Oversigt anlægsaktiv'!B1658</f>
        <v>Testudstyr til materialeprøver IME A3.03 på Alsion</v>
      </c>
      <c r="C1658" t="str">
        <f>'Oversigt anlægsaktiv'!C1658</f>
        <v>-</v>
      </c>
      <c r="D1658" t="str">
        <f>'Oversigt anlægsaktiv'!D1658</f>
        <v>Thomas Kromann Jacobsen</v>
      </c>
      <c r="E1658" t="str">
        <f>'Oversigt anlægsaktiv'!E1658</f>
        <v>10 ÅR</v>
      </c>
      <c r="F1658" t="str">
        <f>'Oversigt anlægsaktiv'!F1658</f>
        <v>90405 Bygningsvedligehold</v>
      </c>
      <c r="G1658" t="str">
        <f>'Oversigt anlægsaktiv'!G1658</f>
        <v>Alsion 2, 6400 Sønderborg</v>
      </c>
      <c r="H1658" t="str">
        <f>'Oversigt anlægsaktiv'!H1658</f>
        <v>A3-03 Alsion</v>
      </c>
      <c r="I1658" t="str">
        <f>'Oversigt anlægsaktiv'!I1658</f>
        <v>Ingen</v>
      </c>
      <c r="J1658" t="str">
        <f>'Oversigt anlægsaktiv'!J1658</f>
        <v>Ingen</v>
      </c>
      <c r="K1658" t="str">
        <f>'Oversigt anlægsaktiv'!K1658</f>
        <v>Ingen</v>
      </c>
      <c r="L1658" s="312">
        <f>'Oversigt anlægsaktiv'!L1658</f>
        <v>45536</v>
      </c>
      <c r="M1658" s="56">
        <f>'Oversigt anlægsaktiv'!M1658</f>
        <v>317210</v>
      </c>
      <c r="N1658" s="56">
        <f>'Oversigt anlægsaktiv'!N1658</f>
        <v>266985.06</v>
      </c>
      <c r="O1658" s="322" t="str">
        <f t="shared" si="75"/>
        <v>55587</v>
      </c>
      <c r="P1658" s="322">
        <f t="shared" si="76"/>
        <v>0</v>
      </c>
      <c r="Q1658" s="337" t="str">
        <f t="shared" si="77"/>
        <v>10</v>
      </c>
    </row>
    <row r="1659" spans="1:17" x14ac:dyDescent="0.35">
      <c r="A1659" s="320" t="str">
        <f>'Oversigt anlægsaktiv'!A1659</f>
        <v>55588</v>
      </c>
      <c r="B1659" t="str">
        <f>'Oversigt anlægsaktiv'!B1659</f>
        <v>CO2 thermal lab i kælder på Alsion</v>
      </c>
      <c r="C1659" t="str">
        <f>'Oversigt anlægsaktiv'!C1659</f>
        <v>-</v>
      </c>
      <c r="D1659" t="str">
        <f>'Oversigt anlægsaktiv'!D1659</f>
        <v>Thomas Kromann Jacobsen</v>
      </c>
      <c r="E1659" t="str">
        <f>'Oversigt anlægsaktiv'!E1659</f>
        <v>10 ÅR</v>
      </c>
      <c r="F1659" t="str">
        <f>'Oversigt anlægsaktiv'!F1659</f>
        <v>90405 Bygningsvedligehold</v>
      </c>
      <c r="G1659" t="str">
        <f>'Oversigt anlægsaktiv'!G1659</f>
        <v>Alsion 2, 6400 Sønderborg</v>
      </c>
      <c r="H1659" t="str">
        <f>'Oversigt anlægsaktiv'!H1659</f>
        <v>Kælder Alsion ?</v>
      </c>
      <c r="I1659" t="str">
        <f>'Oversigt anlægsaktiv'!I1659</f>
        <v>Flere</v>
      </c>
      <c r="J1659" t="str">
        <f>'Oversigt anlægsaktiv'!J1659</f>
        <v>Ingen</v>
      </c>
      <c r="K1659" t="str">
        <f>'Oversigt anlægsaktiv'!K1659</f>
        <v>Ingen</v>
      </c>
      <c r="L1659" s="312">
        <f>'Oversigt anlægsaktiv'!L1659</f>
        <v>45536</v>
      </c>
      <c r="M1659" s="56">
        <f>'Oversigt anlægsaktiv'!M1659</f>
        <v>765600</v>
      </c>
      <c r="N1659" s="56">
        <f>'Oversigt anlægsaktiv'!N1659</f>
        <v>644380</v>
      </c>
      <c r="O1659" s="322" t="str">
        <f t="shared" si="75"/>
        <v>55588</v>
      </c>
      <c r="P1659" s="322">
        <f t="shared" si="76"/>
        <v>0</v>
      </c>
      <c r="Q1659" s="337" t="str">
        <f t="shared" si="77"/>
        <v>10</v>
      </c>
    </row>
    <row r="1660" spans="1:17" x14ac:dyDescent="0.35">
      <c r="A1660" s="320" t="str">
        <f>'Oversigt anlægsaktiv'!A1660</f>
        <v>55589</v>
      </c>
      <c r="B1660" t="str">
        <f>'Oversigt anlægsaktiv'!B1660</f>
        <v>Nyt motorrullegardin til U109, Sønderborg</v>
      </c>
      <c r="C1660" t="str">
        <f>'Oversigt anlægsaktiv'!C1660</f>
        <v>-</v>
      </c>
      <c r="D1660" t="str">
        <f>'Oversigt anlægsaktiv'!D1660</f>
        <v>Thomas Kromann Jacobsen</v>
      </c>
      <c r="E1660" t="str">
        <f>'Oversigt anlægsaktiv'!E1660</f>
        <v>10 ÅR</v>
      </c>
      <c r="F1660" t="str">
        <f>'Oversigt anlægsaktiv'!F1660</f>
        <v>90405 Bygningsvedligehold</v>
      </c>
      <c r="G1660" t="str">
        <f>'Oversigt anlægsaktiv'!G1660</f>
        <v>Alsion 2, 6400 Sønderborg</v>
      </c>
      <c r="H1660" t="str">
        <f>'Oversigt anlægsaktiv'!H1660</f>
        <v>U109 Alsion, Sønderborg</v>
      </c>
      <c r="I1660" t="str">
        <f>'Oversigt anlægsaktiv'!I1660</f>
        <v>Ukendt</v>
      </c>
      <c r="J1660" t="str">
        <f>'Oversigt anlægsaktiv'!J1660</f>
        <v>Intet</v>
      </c>
      <c r="K1660" t="str">
        <f>'Oversigt anlægsaktiv'!K1660</f>
        <v>Intet</v>
      </c>
      <c r="L1660" s="312">
        <f>'Oversigt anlægsaktiv'!L1660</f>
        <v>45536</v>
      </c>
      <c r="M1660" s="56">
        <f>'Oversigt anlægsaktiv'!M1660</f>
        <v>156000</v>
      </c>
      <c r="N1660" s="56">
        <f>'Oversigt anlægsaktiv'!N1660</f>
        <v>131300</v>
      </c>
      <c r="O1660" s="322" t="str">
        <f t="shared" si="75"/>
        <v>55589</v>
      </c>
      <c r="P1660" s="322">
        <f t="shared" si="76"/>
        <v>0</v>
      </c>
      <c r="Q1660" s="337" t="str">
        <f t="shared" si="77"/>
        <v>10</v>
      </c>
    </row>
    <row r="1661" spans="1:17" x14ac:dyDescent="0.35">
      <c r="A1661" s="320" t="str">
        <f>'Oversigt anlægsaktiv'!A1661</f>
        <v>55590</v>
      </c>
      <c r="B1661" t="str">
        <f>'Oversigt anlægsaktiv'!B1661</f>
        <v>Udskiftning af downlights til LED-lyskilder</v>
      </c>
      <c r="C1661" t="str">
        <f>'Oversigt anlægsaktiv'!C1661</f>
        <v>-</v>
      </c>
      <c r="D1661" t="str">
        <f>'Oversigt anlægsaktiv'!D1661</f>
        <v>Tony Schmidt</v>
      </c>
      <c r="E1661" t="str">
        <f>'Oversigt anlægsaktiv'!E1661</f>
        <v>15 ÅR</v>
      </c>
      <c r="F1661" t="str">
        <f>'Oversigt anlægsaktiv'!F1661</f>
        <v>90404 Teknik</v>
      </c>
      <c r="G1661" t="str">
        <f>'Oversigt anlægsaktiv'!G1661</f>
        <v>Universitetsparken 1, 6000 Kolding</v>
      </c>
      <c r="H1661" t="str">
        <f>'Oversigt anlægsaktiv'!H1661</f>
        <v>Alle gange 1-6+kantine+bib</v>
      </c>
      <c r="I1661" t="str">
        <f>'Oversigt anlægsaktiv'!I1661</f>
        <v>Ingen</v>
      </c>
      <c r="J1661" t="str">
        <f>'Oversigt anlægsaktiv'!J1661</f>
        <v>Ariel downligt UGR&lt;19</v>
      </c>
      <c r="K1661" t="str">
        <f>'Oversigt anlægsaktiv'!K1661</f>
        <v>Intet</v>
      </c>
      <c r="L1661" s="312">
        <f>'Oversigt anlægsaktiv'!L1661</f>
        <v>45566</v>
      </c>
      <c r="M1661" s="56">
        <f>'Oversigt anlægsaktiv'!M1661</f>
        <v>968553.87</v>
      </c>
      <c r="N1661" s="56">
        <f>'Oversigt anlægsaktiv'!N1661</f>
        <v>871698.52</v>
      </c>
      <c r="O1661" s="322" t="str">
        <f t="shared" si="75"/>
        <v>55590</v>
      </c>
      <c r="P1661" s="322">
        <f t="shared" si="76"/>
        <v>0</v>
      </c>
      <c r="Q1661" s="337" t="str">
        <f t="shared" si="77"/>
        <v>15</v>
      </c>
    </row>
    <row r="1662" spans="1:17" x14ac:dyDescent="0.35">
      <c r="A1662" s="320" t="str">
        <f>'Oversigt anlægsaktiv'!A1662</f>
        <v>55591</v>
      </c>
      <c r="B1662" t="str">
        <f>'Oversigt anlægsaktiv'!B1662</f>
        <v>Etablering af sikker adgang til tag</v>
      </c>
      <c r="C1662" t="str">
        <f>'Oversigt anlægsaktiv'!C1662</f>
        <v>-</v>
      </c>
      <c r="D1662" t="str">
        <f>'Oversigt anlægsaktiv'!D1662</f>
        <v>Tony Schmidt</v>
      </c>
      <c r="E1662" t="str">
        <f>'Oversigt anlægsaktiv'!E1662</f>
        <v>10 ÅR</v>
      </c>
      <c r="F1662" t="str">
        <f>'Oversigt anlægsaktiv'!F1662</f>
        <v>90404 Teknik</v>
      </c>
      <c r="G1662" t="str">
        <f>'Oversigt anlægsaktiv'!G1662</f>
        <v>Universitetsparken 1, 6000 Kolding</v>
      </c>
      <c r="H1662" t="str">
        <f>'Oversigt anlægsaktiv'!H1662</f>
        <v>Lokale 61-85</v>
      </c>
      <c r="I1662" t="str">
        <f>'Oversigt anlægsaktiv'!I1662</f>
        <v>Ingen</v>
      </c>
      <c r="J1662" t="str">
        <f>'Oversigt anlægsaktiv'!J1662</f>
        <v>Ingen</v>
      </c>
      <c r="K1662" t="str">
        <f>'Oversigt anlægsaktiv'!K1662</f>
        <v>Intet</v>
      </c>
      <c r="L1662" s="312">
        <f>'Oversigt anlægsaktiv'!L1662</f>
        <v>45778</v>
      </c>
      <c r="M1662" s="56">
        <f>'Oversigt anlægsaktiv'!M1662</f>
        <v>156692.65</v>
      </c>
      <c r="N1662" s="56">
        <f>'Oversigt anlægsaktiv'!N1662</f>
        <v>142329.17000000001</v>
      </c>
      <c r="O1662" s="322" t="str">
        <f t="shared" si="75"/>
        <v>55591</v>
      </c>
      <c r="P1662" s="322">
        <f t="shared" si="76"/>
        <v>0</v>
      </c>
      <c r="Q1662" s="337" t="str">
        <f t="shared" si="77"/>
        <v>10</v>
      </c>
    </row>
    <row r="1663" spans="1:17" x14ac:dyDescent="0.35">
      <c r="A1663" s="320" t="str">
        <f>'Oversigt anlægsaktiv'!A1663</f>
        <v>55592</v>
      </c>
      <c r="B1663" t="str">
        <f>'Oversigt anlægsaktiv'!B1663</f>
        <v>CTS Opdatering Software 2024</v>
      </c>
      <c r="C1663" t="str">
        <f>'Oversigt anlægsaktiv'!C1663</f>
        <v>-</v>
      </c>
      <c r="D1663" t="str">
        <f>'Oversigt anlægsaktiv'!D1663</f>
        <v>Lars Tiedemann</v>
      </c>
      <c r="E1663" t="str">
        <f>'Oversigt anlægsaktiv'!E1663</f>
        <v>8 ÅR</v>
      </c>
      <c r="F1663" t="str">
        <f>'Oversigt anlægsaktiv'!F1663</f>
        <v>90404 Teknik</v>
      </c>
      <c r="G1663" t="str">
        <f>'Oversigt anlægsaktiv'!G1663</f>
        <v>Campusvej 55, 5230 Odense M</v>
      </c>
      <c r="H1663" t="str">
        <f>'Oversigt anlægsaktiv'!H1663</f>
        <v>Campusvej 55</v>
      </c>
      <c r="I1663" t="str">
        <f>'Oversigt anlægsaktiv'!I1663</f>
        <v>Sweco og Schneider</v>
      </c>
      <c r="J1663" t="str">
        <f>'Oversigt anlægsaktiv'!J1663</f>
        <v>Intet</v>
      </c>
      <c r="K1663" t="str">
        <f>'Oversigt anlægsaktiv'!K1663</f>
        <v>Intet</v>
      </c>
      <c r="L1663" s="312">
        <f>'Oversigt anlægsaktiv'!L1663</f>
        <v>45657</v>
      </c>
      <c r="M1663" s="56">
        <f>'Oversigt anlægsaktiv'!M1663</f>
        <v>3462923.53</v>
      </c>
      <c r="N1663" s="56">
        <f>'Oversigt anlægsaktiv'!N1663</f>
        <v>2885769.61</v>
      </c>
      <c r="O1663" s="322" t="str">
        <f t="shared" si="75"/>
        <v>55592</v>
      </c>
      <c r="P1663" s="322">
        <f t="shared" si="76"/>
        <v>0</v>
      </c>
      <c r="Q1663" s="337" t="str">
        <f t="shared" si="77"/>
        <v>8</v>
      </c>
    </row>
    <row r="1664" spans="1:17" x14ac:dyDescent="0.35">
      <c r="A1664" s="320" t="str">
        <f>'Oversigt anlægsaktiv'!A1664</f>
        <v>55593</v>
      </c>
      <c r="B1664" t="str">
        <f>'Oversigt anlægsaktiv'!B1664</f>
        <v>CTS Opdatering Hardware 2024</v>
      </c>
      <c r="C1664" t="str">
        <f>'Oversigt anlægsaktiv'!C1664</f>
        <v>-</v>
      </c>
      <c r="D1664" t="str">
        <f>'Oversigt anlægsaktiv'!D1664</f>
        <v>Lars Tiedemann</v>
      </c>
      <c r="E1664" t="str">
        <f>'Oversigt anlægsaktiv'!E1664</f>
        <v>10 ÅR</v>
      </c>
      <c r="F1664" t="str">
        <f>'Oversigt anlægsaktiv'!F1664</f>
        <v>90404 Teknik</v>
      </c>
      <c r="G1664" t="str">
        <f>'Oversigt anlægsaktiv'!G1664</f>
        <v>Campusvej 55, 5230 Odense M</v>
      </c>
      <c r="H1664" t="str">
        <f>'Oversigt anlægsaktiv'!H1664</f>
        <v>Campusvej 55</v>
      </c>
      <c r="I1664" t="str">
        <f>'Oversigt anlægsaktiv'!I1664</f>
        <v>Sweco og Schneider</v>
      </c>
      <c r="J1664" t="str">
        <f>'Oversigt anlægsaktiv'!J1664</f>
        <v>Intet</v>
      </c>
      <c r="K1664" t="str">
        <f>'Oversigt anlægsaktiv'!K1664</f>
        <v>Intet</v>
      </c>
      <c r="L1664" s="312">
        <f>'Oversigt anlægsaktiv'!L1664</f>
        <v>45657</v>
      </c>
      <c r="M1664" s="56">
        <f>'Oversigt anlægsaktiv'!M1664</f>
        <v>1128588.68</v>
      </c>
      <c r="N1664" s="56">
        <f>'Oversigt anlægsaktiv'!N1664</f>
        <v>978110.23</v>
      </c>
      <c r="O1664" s="322" t="str">
        <f t="shared" si="75"/>
        <v>55593</v>
      </c>
      <c r="P1664" s="322">
        <f t="shared" si="76"/>
        <v>0</v>
      </c>
      <c r="Q1664" s="337" t="str">
        <f t="shared" si="77"/>
        <v>10</v>
      </c>
    </row>
    <row r="1665" spans="1:17" x14ac:dyDescent="0.35">
      <c r="A1665" s="320" t="str">
        <f>'Oversigt anlægsaktiv'!A1665</f>
        <v>55594</v>
      </c>
      <c r="B1665" t="str">
        <f>'Oversigt anlægsaktiv'!B1665</f>
        <v>Køleanlæg Alsion</v>
      </c>
      <c r="C1665" t="str">
        <f>'Oversigt anlægsaktiv'!C1665</f>
        <v>-</v>
      </c>
      <c r="D1665" t="str">
        <f>'Oversigt anlægsaktiv'!D1665</f>
        <v>Tony Schmidt</v>
      </c>
      <c r="E1665" t="str">
        <f>'Oversigt anlægsaktiv'!E1665</f>
        <v>10 ÅR</v>
      </c>
      <c r="F1665" t="str">
        <f>'Oversigt anlægsaktiv'!F1665</f>
        <v>90404 Teknik</v>
      </c>
      <c r="G1665" t="str">
        <f>'Oversigt anlægsaktiv'!G1665</f>
        <v>Alsion 2, 6400 Sønderborg</v>
      </c>
      <c r="H1665" t="str">
        <f>'Oversigt anlægsaktiv'!H1665</f>
        <v>Alsion Blok A, Tag</v>
      </c>
      <c r="I1665" t="str">
        <f>'Oversigt anlægsaktiv'!I1665</f>
        <v>Clint</v>
      </c>
      <c r="J1665" t="str">
        <f>'Oversigt anlægsaktiv'!J1665</f>
        <v>CHA/DG453-P</v>
      </c>
      <c r="K1665" t="str">
        <f>'Oversigt anlægsaktiv'!K1665</f>
        <v>Intet</v>
      </c>
      <c r="L1665" s="312">
        <f>'Oversigt anlægsaktiv'!L1665</f>
        <v>45657</v>
      </c>
      <c r="M1665" s="56">
        <f>'Oversigt anlægsaktiv'!M1665</f>
        <v>459553.99</v>
      </c>
      <c r="N1665" s="56">
        <f>'Oversigt anlægsaktiv'!N1665</f>
        <v>398280.12</v>
      </c>
      <c r="O1665" s="322" t="str">
        <f t="shared" si="75"/>
        <v>55594</v>
      </c>
      <c r="P1665" s="322">
        <f t="shared" si="76"/>
        <v>0</v>
      </c>
      <c r="Q1665" s="337" t="str">
        <f t="shared" si="77"/>
        <v>10</v>
      </c>
    </row>
    <row r="1666" spans="1:17" x14ac:dyDescent="0.35">
      <c r="A1666" s="320" t="str">
        <f>'Oversigt anlægsaktiv'!A1666</f>
        <v>55595</v>
      </c>
      <c r="B1666" t="str">
        <f>'Oversigt anlægsaktiv'!B1666</f>
        <v>Ventilationsaggregat: V91: ID 3045: Ø6-505-0</v>
      </c>
      <c r="C1666" t="str">
        <f>'Oversigt anlægsaktiv'!C1666</f>
        <v>-</v>
      </c>
      <c r="D1666" t="str">
        <f>'Oversigt anlægsaktiv'!D1666</f>
        <v>Lars Tiedemann</v>
      </c>
      <c r="E1666" t="str">
        <f>'Oversigt anlægsaktiv'!E1666</f>
        <v>20 ÅR</v>
      </c>
      <c r="F1666" t="str">
        <f>'Oversigt anlægsaktiv'!F1666</f>
        <v>90404 Teknik</v>
      </c>
      <c r="G1666" t="str">
        <f>'Oversigt anlægsaktiv'!G1666</f>
        <v>Campusvej 55, 5230 Odense M</v>
      </c>
      <c r="H1666" t="str">
        <f>'Oversigt anlægsaktiv'!H1666</f>
        <v>Ø6-505-0(Lokale Ø5-501-1)</v>
      </c>
      <c r="I1666" t="str">
        <f>'Oversigt anlægsaktiv'!I1666</f>
        <v>Flere</v>
      </c>
      <c r="J1666" t="str">
        <f>'Oversigt anlægsaktiv'!J1666</f>
        <v>Intet</v>
      </c>
      <c r="K1666" t="str">
        <f>'Oversigt anlægsaktiv'!K1666</f>
        <v>Intet</v>
      </c>
      <c r="L1666" s="312">
        <f>'Oversigt anlægsaktiv'!L1666</f>
        <v>45597</v>
      </c>
      <c r="M1666" s="56">
        <f>'Oversigt anlægsaktiv'!M1666</f>
        <v>510534.74</v>
      </c>
      <c r="N1666" s="56">
        <f>'Oversigt anlægsaktiv'!N1666</f>
        <v>474371.87</v>
      </c>
      <c r="O1666" s="322" t="str">
        <f t="shared" si="75"/>
        <v>55595</v>
      </c>
      <c r="P1666" s="322">
        <f t="shared" si="76"/>
        <v>0</v>
      </c>
      <c r="Q1666" s="337" t="str">
        <f t="shared" si="77"/>
        <v>20</v>
      </c>
    </row>
    <row r="1667" spans="1:17" x14ac:dyDescent="0.35">
      <c r="A1667" s="320" t="str">
        <f>'Oversigt anlægsaktiv'!A1667</f>
        <v>55596</v>
      </c>
      <c r="B1667" t="str">
        <f>'Oversigt anlægsaktiv'!B1667</f>
        <v>Renovering af større område (omr. 8, 28A, V6-gange)</v>
      </c>
      <c r="C1667" t="str">
        <f>'Oversigt anlægsaktiv'!C1667</f>
        <v>-</v>
      </c>
      <c r="D1667" t="str">
        <f>'Oversigt anlægsaktiv'!D1667</f>
        <v>Jacob Stork-Hansen</v>
      </c>
      <c r="E1667" t="str">
        <f>'Oversigt anlægsaktiv'!E1667</f>
        <v>10 ÅR</v>
      </c>
      <c r="F1667" t="str">
        <f>'Oversigt anlægsaktiv'!F1667</f>
        <v>87002 Fælles ny- og ombygning</v>
      </c>
      <c r="G1667" t="str">
        <f>'Oversigt anlægsaktiv'!G1667</f>
        <v>Campusvej 55, 5230 Odense M</v>
      </c>
      <c r="H1667" t="str">
        <f>'Oversigt anlægsaktiv'!H1667</f>
        <v>Omr 8, 28A, V6-gange</v>
      </c>
      <c r="I1667" t="str">
        <f>'Oversigt anlægsaktiv'!I1667</f>
        <v>Flere</v>
      </c>
      <c r="J1667" t="str">
        <f>'Oversigt anlægsaktiv'!J1667</f>
        <v>Intet</v>
      </c>
      <c r="K1667" t="str">
        <f>'Oversigt anlægsaktiv'!K1667</f>
        <v>Intet</v>
      </c>
      <c r="L1667" s="312">
        <f>'Oversigt anlægsaktiv'!L1667</f>
        <v>45637</v>
      </c>
      <c r="M1667" s="56">
        <f>'Oversigt anlægsaktiv'!M1667</f>
        <v>2256656.96</v>
      </c>
      <c r="N1667" s="56">
        <f>'Oversigt anlægsaktiv'!N1667</f>
        <v>1955769.44</v>
      </c>
      <c r="O1667" s="322" t="str">
        <f t="shared" si="75"/>
        <v>55596</v>
      </c>
      <c r="P1667" s="322">
        <f t="shared" si="76"/>
        <v>0</v>
      </c>
      <c r="Q1667" s="337" t="str">
        <f t="shared" si="77"/>
        <v>10</v>
      </c>
    </row>
    <row r="1668" spans="1:17" x14ac:dyDescent="0.35">
      <c r="A1668" s="320" t="str">
        <f>'Oversigt anlægsaktiv'!A1668</f>
        <v>55597</v>
      </c>
      <c r="B1668" t="str">
        <f>'Oversigt anlægsaktiv'!B1668</f>
        <v>Udskiftning af hoved vandforsyning</v>
      </c>
      <c r="C1668" t="str">
        <f>'Oversigt anlægsaktiv'!C1668</f>
        <v>-</v>
      </c>
      <c r="D1668" t="str">
        <f>'Oversigt anlægsaktiv'!D1668</f>
        <v>Jens Broxgaard Hildebrandt</v>
      </c>
      <c r="E1668" t="str">
        <f>'Oversigt anlægsaktiv'!E1668</f>
        <v>10 ÅR</v>
      </c>
      <c r="F1668" t="str">
        <f>'Oversigt anlægsaktiv'!F1668</f>
        <v>90404 Teknik</v>
      </c>
      <c r="G1668" t="str">
        <f>'Oversigt anlægsaktiv'!G1668</f>
        <v>Campusvej 55, 5230 Odense M</v>
      </c>
      <c r="H1668" t="str">
        <f>'Oversigt anlægsaktiv'!H1668</f>
        <v>Ml Ø500/600 i Ø12-under FKF</v>
      </c>
      <c r="I1668" t="str">
        <f>'Oversigt anlægsaktiv'!I1668</f>
        <v>Flere</v>
      </c>
      <c r="J1668" t="str">
        <f>'Oversigt anlægsaktiv'!J1668</f>
        <v>Inget</v>
      </c>
      <c r="K1668" t="str">
        <f>'Oversigt anlægsaktiv'!K1668</f>
        <v>Intet</v>
      </c>
      <c r="L1668" s="312">
        <f>'Oversigt anlægsaktiv'!L1668</f>
        <v>45649</v>
      </c>
      <c r="M1668" s="56">
        <f>'Oversigt anlægsaktiv'!M1668</f>
        <v>282240.24</v>
      </c>
      <c r="N1668" s="56">
        <f>'Oversigt anlægsaktiv'!N1668</f>
        <v>244608.24</v>
      </c>
      <c r="O1668" s="322" t="str">
        <f t="shared" si="75"/>
        <v>55597</v>
      </c>
      <c r="P1668" s="322">
        <f t="shared" si="76"/>
        <v>0</v>
      </c>
      <c r="Q1668" s="337" t="str">
        <f t="shared" si="77"/>
        <v>10</v>
      </c>
    </row>
    <row r="1669" spans="1:17" x14ac:dyDescent="0.35">
      <c r="A1669" s="320" t="str">
        <f>'Oversigt anlægsaktiv'!A1669</f>
        <v>55598</v>
      </c>
      <c r="B1669" t="str">
        <f>'Oversigt anlægsaktiv'!B1669</f>
        <v>Ombygning af biblioteket</v>
      </c>
      <c r="C1669" t="str">
        <f>'Oversigt anlægsaktiv'!C1669</f>
        <v>-</v>
      </c>
      <c r="D1669" t="str">
        <f>'Oversigt anlægsaktiv'!D1669</f>
        <v>Jacob Stork-Hansen</v>
      </c>
      <c r="E1669" t="str">
        <f>'Oversigt anlægsaktiv'!E1669</f>
        <v>10 ÅR</v>
      </c>
      <c r="F1669" t="str">
        <f>'Oversigt anlægsaktiv'!F1669</f>
        <v>90405 Bygningsvedligehold</v>
      </c>
      <c r="G1669" t="str">
        <f>'Oversigt anlægsaktiv'!G1669</f>
        <v>Campusvej 55, 5230 Odense M</v>
      </c>
      <c r="H1669" t="str">
        <f>'Oversigt anlægsaktiv'!H1669</f>
        <v>Bibliotek</v>
      </c>
      <c r="I1669" t="str">
        <f>'Oversigt anlægsaktiv'!I1669</f>
        <v>Flere</v>
      </c>
      <c r="J1669" t="str">
        <f>'Oversigt anlægsaktiv'!J1669</f>
        <v>Ingen</v>
      </c>
      <c r="K1669" t="str">
        <f>'Oversigt anlægsaktiv'!K1669</f>
        <v>Ingen</v>
      </c>
      <c r="L1669" s="312">
        <f>'Oversigt anlægsaktiv'!L1669</f>
        <v>45558</v>
      </c>
      <c r="M1669" s="56">
        <f>'Oversigt anlægsaktiv'!M1669</f>
        <v>670528.06999999995</v>
      </c>
      <c r="N1669" s="56">
        <f>'Oversigt anlægsaktiv'!N1669</f>
        <v>564361.14999999991</v>
      </c>
      <c r="O1669" s="322" t="str">
        <f t="shared" si="75"/>
        <v>55598</v>
      </c>
      <c r="P1669" s="322">
        <f t="shared" si="76"/>
        <v>0</v>
      </c>
      <c r="Q1669" s="337" t="str">
        <f t="shared" si="77"/>
        <v>10</v>
      </c>
    </row>
    <row r="1670" spans="1:17" x14ac:dyDescent="0.35">
      <c r="A1670" s="320" t="str">
        <f>'Oversigt anlægsaktiv'!A1670</f>
        <v>55599</v>
      </c>
      <c r="B1670" t="str">
        <f>'Oversigt anlægsaktiv'!B1670</f>
        <v>PVC-fri mørklægning bygning 44</v>
      </c>
      <c r="C1670" t="str">
        <f>'Oversigt anlægsaktiv'!C1670</f>
        <v>-</v>
      </c>
      <c r="D1670" t="str">
        <f>'Oversigt anlægsaktiv'!D1670</f>
        <v>Thomas Kromann Jacobsen</v>
      </c>
      <c r="E1670" t="str">
        <f>'Oversigt anlægsaktiv'!E1670</f>
        <v>10 ÅR</v>
      </c>
      <c r="F1670" t="str">
        <f>'Oversigt anlægsaktiv'!F1670</f>
        <v>90405 Bygningsvedligehold</v>
      </c>
      <c r="G1670" t="str">
        <f>'Oversigt anlægsaktiv'!G1670</f>
        <v>Campusvej 55, 5230 Odense M</v>
      </c>
      <c r="H1670" t="str">
        <f>'Oversigt anlægsaktiv'!H1670</f>
        <v>Bygning 42 og 44</v>
      </c>
      <c r="I1670" t="str">
        <f>'Oversigt anlægsaktiv'!I1670</f>
        <v>-</v>
      </c>
      <c r="J1670" t="str">
        <f>'Oversigt anlægsaktiv'!J1670</f>
        <v>-</v>
      </c>
      <c r="K1670" t="str">
        <f>'Oversigt anlægsaktiv'!K1670</f>
        <v>Intet</v>
      </c>
      <c r="L1670" s="312">
        <f>'Oversigt anlægsaktiv'!L1670</f>
        <v>45649</v>
      </c>
      <c r="M1670" s="56">
        <f>'Oversigt anlægsaktiv'!M1670</f>
        <v>1082193</v>
      </c>
      <c r="N1670" s="56">
        <f>'Oversigt anlægsaktiv'!N1670</f>
        <v>937900.58</v>
      </c>
      <c r="O1670" s="322" t="str">
        <f t="shared" si="75"/>
        <v>55599</v>
      </c>
      <c r="P1670" s="322">
        <f t="shared" si="76"/>
        <v>0</v>
      </c>
      <c r="Q1670" s="337" t="str">
        <f t="shared" si="77"/>
        <v>10</v>
      </c>
    </row>
    <row r="1671" spans="1:17" x14ac:dyDescent="0.35">
      <c r="A1671" s="320" t="str">
        <f>'Oversigt anlægsaktiv'!A1671</f>
        <v>55602</v>
      </c>
      <c r="B1671" t="str">
        <f>'Oversigt anlægsaktiv'!B1671</f>
        <v>Laser system</v>
      </c>
      <c r="C1671" t="str">
        <f>'Oversigt anlægsaktiv'!C1671</f>
        <v>-</v>
      </c>
      <c r="D1671" t="str">
        <f>'Oversigt anlægsaktiv'!D1671</f>
        <v>Shailesh Kumar</v>
      </c>
      <c r="E1671" t="str">
        <f>'Oversigt anlægsaktiv'!E1671</f>
        <v>10 ÅR</v>
      </c>
      <c r="F1671" t="str">
        <f>'Oversigt anlægsaktiv'!F1671</f>
        <v>44004 SDU Nano Optics</v>
      </c>
      <c r="G1671" t="str">
        <f>'Oversigt anlægsaktiv'!G1671</f>
        <v>Campusvej 55, 5230 Odense M</v>
      </c>
      <c r="H1671" t="str">
        <f>'Oversigt anlægsaktiv'!H1671</f>
        <v>Ø26-512-1</v>
      </c>
      <c r="I1671" t="str">
        <f>'Oversigt anlægsaktiv'!I1671</f>
        <v>M Squared Lasers</v>
      </c>
      <c r="J1671" t="str">
        <f>'Oversigt anlægsaktiv'!J1671</f>
        <v>SolsTiS 5000 PSX XF Narrow linewidth CW</v>
      </c>
      <c r="K1671" t="str">
        <f>'Oversigt anlægsaktiv'!K1671</f>
        <v>-</v>
      </c>
      <c r="L1671" s="312">
        <f>'Oversigt anlægsaktiv'!L1671</f>
        <v>45566</v>
      </c>
      <c r="M1671" s="56">
        <f>'Oversigt anlægsaktiv'!M1671</f>
        <v>2699180.3</v>
      </c>
      <c r="N1671" s="56">
        <f>'Oversigt anlægsaktiv'!N1671</f>
        <v>2294303.25</v>
      </c>
      <c r="O1671" s="322" t="str">
        <f t="shared" si="75"/>
        <v>55602</v>
      </c>
      <c r="P1671" s="322">
        <f t="shared" si="76"/>
        <v>0</v>
      </c>
      <c r="Q1671" s="337" t="str">
        <f t="shared" si="77"/>
        <v>10</v>
      </c>
    </row>
    <row r="1672" spans="1:17" x14ac:dyDescent="0.35">
      <c r="A1672" s="320" t="str">
        <f>'Oversigt anlægsaktiv'!A1672</f>
        <v>55603</v>
      </c>
      <c r="B1672" t="str">
        <f>'Oversigt anlægsaktiv'!B1672</f>
        <v>El varebil</v>
      </c>
      <c r="C1672" t="str">
        <f>'Oversigt anlægsaktiv'!C1672</f>
        <v>-</v>
      </c>
      <c r="D1672" t="str">
        <f>'Oversigt anlægsaktiv'!D1672</f>
        <v>Jesper Egesborg</v>
      </c>
      <c r="E1672" t="str">
        <f>'Oversigt anlægsaktiv'!E1672</f>
        <v>8 ÅR</v>
      </c>
      <c r="F1672" t="str">
        <f>'Oversigt anlægsaktiv'!F1672</f>
        <v>90402 Service og logistik</v>
      </c>
      <c r="G1672" t="str">
        <f>'Oversigt anlægsaktiv'!G1672</f>
        <v>Campusvej 55, 5230 Odense M</v>
      </c>
      <c r="H1672" t="str">
        <f>'Oversigt anlægsaktiv'!H1672</f>
        <v>P-plads ved Teknisk Service</v>
      </c>
      <c r="I1672" t="str">
        <f>'Oversigt anlægsaktiv'!I1672</f>
        <v>VW</v>
      </c>
      <c r="J1672" t="str">
        <f>'Oversigt anlægsaktiv'!J1672</f>
        <v>'ID. Buzz Cargo Comfort 286 hk 210 kW</v>
      </c>
      <c r="K1672" t="str">
        <f>'Oversigt anlægsaktiv'!K1672</f>
        <v>EF62753</v>
      </c>
      <c r="L1672" s="312">
        <f>'Oversigt anlægsaktiv'!L1672</f>
        <v>45627</v>
      </c>
      <c r="M1672" s="56">
        <f>'Oversigt anlægsaktiv'!M1672</f>
        <v>337931.25</v>
      </c>
      <c r="N1672" s="56">
        <f>'Oversigt anlægsaktiv'!N1672</f>
        <v>281609.37</v>
      </c>
      <c r="O1672" s="322" t="str">
        <f t="shared" si="75"/>
        <v>55603</v>
      </c>
      <c r="P1672" s="322">
        <f t="shared" si="76"/>
        <v>0</v>
      </c>
      <c r="Q1672" s="337" t="str">
        <f t="shared" si="77"/>
        <v>8</v>
      </c>
    </row>
    <row r="1673" spans="1:17" x14ac:dyDescent="0.35">
      <c r="A1673" s="320" t="str">
        <f>'Oversigt anlægsaktiv'!A1673</f>
        <v>55604</v>
      </c>
      <c r="B1673" t="str">
        <f>'Oversigt anlægsaktiv'!B1673</f>
        <v>mIRAGE-LS</v>
      </c>
      <c r="C1673" t="str">
        <f>'Oversigt anlægsaktiv'!C1673</f>
        <v>3310155</v>
      </c>
      <c r="D1673" t="str">
        <f>'Oversigt anlægsaktiv'!D1673</f>
        <v>Katrine Clement Kirkegaard</v>
      </c>
      <c r="E1673" t="str">
        <f>'Oversigt anlægsaktiv'!E1673</f>
        <v>10 ÅR</v>
      </c>
      <c r="F1673" t="str">
        <f>'Oversigt anlægsaktiv'!F1673</f>
        <v>30606 Økotoksikologi</v>
      </c>
      <c r="G1673" t="str">
        <f>'Oversigt anlægsaktiv'!G1673</f>
        <v>Campusvej 55, 5230 Odense M</v>
      </c>
      <c r="H1673" t="str">
        <f>'Oversigt anlægsaktiv'!H1673</f>
        <v>V10-501-2</v>
      </c>
      <c r="I1673" t="str">
        <f>'Oversigt anlægsaktiv'!I1673</f>
        <v>Photothermal Spectroscopy Corp. </v>
      </c>
      <c r="J1673" t="str">
        <f>'Oversigt anlægsaktiv'!J1673</f>
        <v>B90120B</v>
      </c>
      <c r="K1673" t="str">
        <f>'Oversigt anlægsaktiv'!K1673</f>
        <v>348041</v>
      </c>
      <c r="L1673" s="312">
        <f>'Oversigt anlægsaktiv'!L1673</f>
        <v>45597</v>
      </c>
      <c r="M1673" s="56">
        <f>'Oversigt anlægsaktiv'!M1673</f>
        <v>6130346.0300000003</v>
      </c>
      <c r="N1673" s="56">
        <f>'Oversigt anlægsaktiv'!N1673</f>
        <v>5261880.34</v>
      </c>
      <c r="O1673" s="322" t="str">
        <f t="shared" si="75"/>
        <v>55604</v>
      </c>
      <c r="P1673" s="322">
        <f t="shared" si="76"/>
        <v>1</v>
      </c>
      <c r="Q1673" s="337" t="str">
        <f t="shared" si="77"/>
        <v>10</v>
      </c>
    </row>
    <row r="1674" spans="1:17" x14ac:dyDescent="0.35">
      <c r="A1674" s="320" t="str">
        <f>'Oversigt anlægsaktiv'!A1674</f>
        <v>55605</v>
      </c>
      <c r="B1674" t="str">
        <f>'Oversigt anlægsaktiv'!B1674</f>
        <v>Kuglemølle</v>
      </c>
      <c r="C1674" t="str">
        <f>'Oversigt anlægsaktiv'!C1674</f>
        <v>3410165</v>
      </c>
      <c r="D1674" t="str">
        <f>'Oversigt anlægsaktiv'!D1674</f>
        <v>Arkadiusz Jarosław Goszczak</v>
      </c>
      <c r="E1674" t="str">
        <f>'Oversigt anlægsaktiv'!E1674</f>
        <v>10 ÅR</v>
      </c>
      <c r="F1674" t="str">
        <f>'Oversigt anlægsaktiv'!F1674</f>
        <v>44002 SDU NanoSyd</v>
      </c>
      <c r="G1674" t="str">
        <f>'Oversigt anlægsaktiv'!G1674</f>
        <v>Alsion 2, 6400 Sønderborg</v>
      </c>
      <c r="H1674" t="str">
        <f>'Oversigt anlægsaktiv'!H1674</f>
        <v>A3 13</v>
      </c>
      <c r="I1674" t="str">
        <f>'Oversigt anlægsaktiv'!I1674</f>
        <v>Fritsch</v>
      </c>
      <c r="J1674" t="str">
        <f>'Oversigt anlægsaktiv'!J1674</f>
        <v>Pulverisette 7 Classic</v>
      </c>
      <c r="K1674" t="str">
        <f>'Oversigt anlægsaktiv'!K1674</f>
        <v>07.4000/02064</v>
      </c>
      <c r="L1674" s="312">
        <f>'Oversigt anlægsaktiv'!L1674</f>
        <v>45627</v>
      </c>
      <c r="M1674" s="56">
        <f>'Oversigt anlægsaktiv'!M1674</f>
        <v>139989.6</v>
      </c>
      <c r="N1674" s="56">
        <f>'Oversigt anlægsaktiv'!N1674</f>
        <v>121324.32</v>
      </c>
      <c r="O1674" s="322" t="str">
        <f t="shared" si="75"/>
        <v>55605</v>
      </c>
      <c r="P1674" s="322">
        <f t="shared" si="76"/>
        <v>1</v>
      </c>
      <c r="Q1674" s="337" t="str">
        <f t="shared" si="77"/>
        <v>10</v>
      </c>
    </row>
    <row r="1675" spans="1:17" x14ac:dyDescent="0.35">
      <c r="A1675" s="320" t="str">
        <f>'Oversigt anlægsaktiv'!A1675</f>
        <v>55608</v>
      </c>
      <c r="B1675" t="str">
        <f>'Oversigt anlægsaktiv'!B1675</f>
        <v>Potensiostat</v>
      </c>
      <c r="C1675" t="str">
        <f>'Oversigt anlægsaktiv'!C1675</f>
        <v>3410165</v>
      </c>
      <c r="D1675" t="str">
        <f>'Oversigt anlægsaktiv'!D1675</f>
        <v>Arkadiusz Jarosław Goszczak</v>
      </c>
      <c r="E1675" t="str">
        <f>'Oversigt anlægsaktiv'!E1675</f>
        <v>10 ÅR</v>
      </c>
      <c r="F1675" t="str">
        <f>'Oversigt anlægsaktiv'!F1675</f>
        <v>44002 SDU NanoSyd</v>
      </c>
      <c r="G1675" t="str">
        <f>'Oversigt anlægsaktiv'!G1675</f>
        <v>Alsion 2, 6400 Sønderborg</v>
      </c>
      <c r="H1675" t="str">
        <f>'Oversigt anlægsaktiv'!H1675</f>
        <v>A3 13</v>
      </c>
      <c r="I1675" t="str">
        <f>'Oversigt anlægsaktiv'!I1675</f>
        <v>Sametek</v>
      </c>
      <c r="J1675" t="str">
        <f>'Oversigt anlægsaktiv'!J1675</f>
        <v>Solarlab XM</v>
      </c>
      <c r="K1675" t="str">
        <f>'Oversigt anlægsaktiv'!K1675</f>
        <v>-</v>
      </c>
      <c r="L1675" s="312">
        <f>'Oversigt anlægsaktiv'!L1675</f>
        <v>45627</v>
      </c>
      <c r="M1675" s="56">
        <f>'Oversigt anlægsaktiv'!M1675</f>
        <v>275007.21000000002</v>
      </c>
      <c r="N1675" s="56">
        <f>'Oversigt anlægsaktiv'!N1675</f>
        <v>238339.57</v>
      </c>
      <c r="O1675" s="322" t="str">
        <f t="shared" ref="O1675:O1738" si="78">IFERROR(_xlfn.TEXTBEFORE(A1675, "-"), A1675)</f>
        <v>55608</v>
      </c>
      <c r="P1675" s="322">
        <f t="shared" ref="P1675:P1738" si="79">IF(C1675="-",0,1)</f>
        <v>1</v>
      </c>
      <c r="Q1675" s="337" t="str">
        <f t="shared" ref="Q1675:Q1738" si="80">IFERROR(_xlfn.TEXTBEFORE(E1675, " "), E1675)</f>
        <v>10</v>
      </c>
    </row>
    <row r="1676" spans="1:17" x14ac:dyDescent="0.35">
      <c r="A1676" s="320" t="str">
        <f>'Oversigt anlægsaktiv'!A1676</f>
        <v>55609</v>
      </c>
      <c r="B1676" t="str">
        <f>'Oversigt anlægsaktiv'!B1676</f>
        <v>BiAxial Dual Lead Screw tester</v>
      </c>
      <c r="C1676" t="str">
        <f>'Oversigt anlægsaktiv'!C1676</f>
        <v>2474961</v>
      </c>
      <c r="D1676" t="str">
        <f>'Oversigt anlægsaktiv'!D1676</f>
        <v>Luciana Tavares</v>
      </c>
      <c r="E1676" t="str">
        <f>'Oversigt anlægsaktiv'!E1676</f>
        <v>10 ÅR</v>
      </c>
      <c r="F1676" t="str">
        <f>'Oversigt anlægsaktiv'!F1676</f>
        <v>45003 SDU Center for Industriel Elektronik (CIE)</v>
      </c>
      <c r="G1676" t="str">
        <f>'Oversigt anlægsaktiv'!G1676</f>
        <v>Alsion 2, 6400 Sønderborg</v>
      </c>
      <c r="H1676" t="str">
        <f>'Oversigt anlægsaktiv'!H1676</f>
        <v>A1 06</v>
      </c>
      <c r="I1676" t="str">
        <f>'Oversigt anlægsaktiv'!I1676</f>
        <v>Deben UK Limited</v>
      </c>
      <c r="J1676" t="str">
        <f>'Oversigt anlægsaktiv'!J1676</f>
        <v>MT200BA</v>
      </c>
      <c r="K1676" t="str">
        <f>'Oversigt anlægsaktiv'!K1676</f>
        <v>240846</v>
      </c>
      <c r="L1676" s="312">
        <f>'Oversigt anlægsaktiv'!L1676</f>
        <v>45627</v>
      </c>
      <c r="M1676" s="56">
        <f>'Oversigt anlægsaktiv'!M1676</f>
        <v>672837.03</v>
      </c>
      <c r="N1676" s="56">
        <f>'Oversigt anlægsaktiv'!N1676</f>
        <v>583125.41</v>
      </c>
      <c r="O1676" s="322" t="str">
        <f t="shared" si="78"/>
        <v>55609</v>
      </c>
      <c r="P1676" s="322">
        <f t="shared" si="79"/>
        <v>1</v>
      </c>
      <c r="Q1676" s="337" t="str">
        <f t="shared" si="80"/>
        <v>10</v>
      </c>
    </row>
    <row r="1677" spans="1:17" x14ac:dyDescent="0.35">
      <c r="A1677" s="320" t="str">
        <f>'Oversigt anlægsaktiv'!A1677</f>
        <v>55610</v>
      </c>
      <c r="B1677" t="str">
        <f>'Oversigt anlægsaktiv'!B1677</f>
        <v>Pipettemaskine</v>
      </c>
      <c r="C1677" t="str">
        <f>'Oversigt anlægsaktiv'!C1677</f>
        <v>21228</v>
      </c>
      <c r="D1677" t="str">
        <f>'Oversigt anlægsaktiv'!D1677</f>
        <v>Flemming Nielsen</v>
      </c>
      <c r="E1677" t="str">
        <f>'Oversigt anlægsaktiv'!E1677</f>
        <v>7 ÅR</v>
      </c>
      <c r="F1677" t="str">
        <f>'Oversigt anlægsaktiv'!F1677</f>
        <v>10304 Klinisk farmakologi, farmaci og Miljømedicin</v>
      </c>
      <c r="G1677" t="str">
        <f>'Oversigt anlægsaktiv'!G1677</f>
        <v>Campusvej 55, 5230 Odense M</v>
      </c>
      <c r="H1677" t="str">
        <f>'Oversigt anlægsaktiv'!H1677</f>
        <v>V05-606a-0</v>
      </c>
      <c r="I1677" t="str">
        <f>'Oversigt anlægsaktiv'!I1677</f>
        <v>Gilson</v>
      </c>
      <c r="J1677" t="str">
        <f>'Oversigt anlægsaktiv'!J1677</f>
        <v>GX-271 Aspec</v>
      </c>
      <c r="K1677" t="str">
        <f>'Oversigt anlægsaktiv'!K1677</f>
        <v>-</v>
      </c>
      <c r="L1677" s="312">
        <f>'Oversigt anlægsaktiv'!L1677</f>
        <v>40289</v>
      </c>
      <c r="M1677" s="56">
        <f>'Oversigt anlægsaktiv'!M1677</f>
        <v>217740.9</v>
      </c>
      <c r="N1677" s="56">
        <f>'Oversigt anlægsaktiv'!N1677</f>
        <v>0</v>
      </c>
      <c r="O1677" s="322" t="str">
        <f t="shared" si="78"/>
        <v>55610</v>
      </c>
      <c r="P1677" s="322">
        <f t="shared" si="79"/>
        <v>1</v>
      </c>
      <c r="Q1677" s="337" t="str">
        <f t="shared" si="80"/>
        <v>7</v>
      </c>
    </row>
    <row r="1678" spans="1:17" x14ac:dyDescent="0.35">
      <c r="A1678" s="320" t="str">
        <f>'Oversigt anlægsaktiv'!A1678</f>
        <v>55611</v>
      </c>
      <c r="B1678" t="str">
        <f>'Oversigt anlægsaktiv'!B1678</f>
        <v>Automatisk fluoroscens mikropskop</v>
      </c>
      <c r="C1678" t="str">
        <f>'Oversigt anlægsaktiv'!C1678</f>
        <v>3171077</v>
      </c>
      <c r="D1678" t="str">
        <f>'Oversigt anlægsaktiv'!D1678</f>
        <v>Tore B. Stage</v>
      </c>
      <c r="E1678" t="str">
        <f>'Oversigt anlægsaktiv'!E1678</f>
        <v>10 ÅR</v>
      </c>
      <c r="F1678" t="str">
        <f>'Oversigt anlægsaktiv'!F1678</f>
        <v>10304 Klinisk farmakologi, farmaci og Miljømedicin</v>
      </c>
      <c r="G1678" t="str">
        <f>'Oversigt anlægsaktiv'!G1678</f>
        <v>Campusvej 55, 5230 Odense M</v>
      </c>
      <c r="H1678" t="str">
        <f>'Oversigt anlægsaktiv'!H1678</f>
        <v>V17-805a-2</v>
      </c>
      <c r="I1678" t="str">
        <f>'Oversigt anlægsaktiv'!I1678</f>
        <v>Molecular Devices</v>
      </c>
      <c r="J1678" t="str">
        <f>'Oversigt anlægsaktiv'!J1678</f>
        <v>ImageXpress Pico</v>
      </c>
      <c r="K1678" t="str">
        <f>'Oversigt anlægsaktiv'!K1678</f>
        <v>38-570-5048</v>
      </c>
      <c r="L1678" s="312">
        <f>'Oversigt anlægsaktiv'!L1678</f>
        <v>43788</v>
      </c>
      <c r="M1678" s="56">
        <f>'Oversigt anlægsaktiv'!M1678</f>
        <v>470386.51</v>
      </c>
      <c r="N1678" s="56">
        <f>'Oversigt anlægsaktiv'!N1678</f>
        <v>168555.14</v>
      </c>
      <c r="O1678" s="322" t="str">
        <f t="shared" si="78"/>
        <v>55611</v>
      </c>
      <c r="P1678" s="322">
        <f t="shared" si="79"/>
        <v>1</v>
      </c>
      <c r="Q1678" s="337" t="str">
        <f t="shared" si="80"/>
        <v>10</v>
      </c>
    </row>
    <row r="1679" spans="1:17" x14ac:dyDescent="0.35">
      <c r="A1679" s="320" t="str">
        <f>'Oversigt anlægsaktiv'!A1679</f>
        <v>55612</v>
      </c>
      <c r="B1679" t="str">
        <f>'Oversigt anlægsaktiv'!B1679</f>
        <v>LAF bænk</v>
      </c>
      <c r="C1679" t="str">
        <f>'Oversigt anlægsaktiv'!C1679</f>
        <v>-</v>
      </c>
      <c r="D1679" t="str">
        <f>'Oversigt anlægsaktiv'!D1679</f>
        <v>Tore B. Stage</v>
      </c>
      <c r="E1679" t="str">
        <f>'Oversigt anlægsaktiv'!E1679</f>
        <v>10 ÅR</v>
      </c>
      <c r="F1679" t="str">
        <f>'Oversigt anlægsaktiv'!F1679</f>
        <v>10304 Klinisk farmakologi, farmaci og Miljømedicin</v>
      </c>
      <c r="G1679" t="str">
        <f>'Oversigt anlægsaktiv'!G1679</f>
        <v>Campusvej 55, 5230 Odense M</v>
      </c>
      <c r="H1679" t="str">
        <f>'Oversigt anlægsaktiv'!H1679</f>
        <v>V17-809b-2</v>
      </c>
      <c r="I1679" t="str">
        <f>'Oversigt anlægsaktiv'!I1679</f>
        <v>Labogene</v>
      </c>
      <c r="J1679" t="str">
        <f>'Oversigt anlægsaktiv'!J1679</f>
        <v>Mars Pro 1800 TÜV</v>
      </c>
      <c r="K1679" t="str">
        <f>'Oversigt anlægsaktiv'!K1679</f>
        <v>EN12469</v>
      </c>
      <c r="L1679" s="312">
        <f>'Oversigt anlægsaktiv'!L1679</f>
        <v>43826</v>
      </c>
      <c r="M1679" s="56">
        <f>'Oversigt anlægsaktiv'!M1679</f>
        <v>129775</v>
      </c>
      <c r="N1679" s="56">
        <f>'Oversigt anlægsaktiv'!N1679</f>
        <v>47584.14</v>
      </c>
      <c r="O1679" s="322" t="str">
        <f t="shared" si="78"/>
        <v>55612</v>
      </c>
      <c r="P1679" s="322">
        <f t="shared" si="79"/>
        <v>0</v>
      </c>
      <c r="Q1679" s="337" t="str">
        <f t="shared" si="80"/>
        <v>10</v>
      </c>
    </row>
    <row r="1680" spans="1:17" x14ac:dyDescent="0.35">
      <c r="A1680" s="320" t="str">
        <f>'Oversigt anlægsaktiv'!A1680</f>
        <v>55613</v>
      </c>
      <c r="B1680" t="str">
        <f>'Oversigt anlægsaktiv'!B1680</f>
        <v>Overvågning af F-gas i tunnel</v>
      </c>
      <c r="C1680" t="str">
        <f>'Oversigt anlægsaktiv'!C1680</f>
        <v>-</v>
      </c>
      <c r="D1680" t="str">
        <f>'Oversigt anlægsaktiv'!D1680</f>
        <v>Teis Lentz</v>
      </c>
      <c r="E1680" t="str">
        <f>'Oversigt anlægsaktiv'!E1680</f>
        <v>10 ÅR</v>
      </c>
      <c r="F1680" t="str">
        <f>'Oversigt anlægsaktiv'!F1680</f>
        <v>90404 Teknik</v>
      </c>
      <c r="G1680" t="str">
        <f>'Oversigt anlægsaktiv'!G1680</f>
        <v>Campusvej 55, 5230 Odense M</v>
      </c>
      <c r="H1680" t="str">
        <f>'Oversigt anlægsaktiv'!H1680</f>
        <v>Ø4-604-00</v>
      </c>
      <c r="I1680" t="str">
        <f>'Oversigt anlægsaktiv'!I1680</f>
        <v>Ingen</v>
      </c>
      <c r="J1680" t="str">
        <f>'Oversigt anlægsaktiv'!J1680</f>
        <v>Intet</v>
      </c>
      <c r="K1680" t="str">
        <f>'Oversigt anlægsaktiv'!K1680</f>
        <v>Intet</v>
      </c>
      <c r="L1680" s="312">
        <f>'Oversigt anlægsaktiv'!L1680</f>
        <v>46023</v>
      </c>
      <c r="M1680" s="56">
        <f>'Oversigt anlægsaktiv'!M1680</f>
        <v>324153.15000000002</v>
      </c>
      <c r="N1680" s="56">
        <f>'Oversigt anlægsaktiv'!N1680</f>
        <v>316049.31</v>
      </c>
      <c r="O1680" s="322" t="str">
        <f t="shared" si="78"/>
        <v>55613</v>
      </c>
      <c r="P1680" s="322">
        <f t="shared" si="79"/>
        <v>0</v>
      </c>
      <c r="Q1680" s="337" t="str">
        <f t="shared" si="80"/>
        <v>10</v>
      </c>
    </row>
    <row r="1681" spans="1:17" x14ac:dyDescent="0.35">
      <c r="A1681" s="320" t="str">
        <f>'Oversigt anlægsaktiv'!A1681</f>
        <v>55614</v>
      </c>
      <c r="B1681" t="str">
        <f>'Oversigt anlægsaktiv'!B1681</f>
        <v>Mørklægning til U82</v>
      </c>
      <c r="C1681" t="str">
        <f>'Oversigt anlægsaktiv'!C1681</f>
        <v>-</v>
      </c>
      <c r="D1681" t="str">
        <f>'Oversigt anlægsaktiv'!D1681</f>
        <v>Lene Bjerringgaard Chrog</v>
      </c>
      <c r="E1681" t="str">
        <f>'Oversigt anlægsaktiv'!E1681</f>
        <v>10 ÅR</v>
      </c>
      <c r="F1681" t="str">
        <f>'Oversigt anlægsaktiv'!F1681</f>
        <v>90405 Bygningsvedligehold</v>
      </c>
      <c r="G1681" t="str">
        <f>'Oversigt anlægsaktiv'!G1681</f>
        <v>Campusvej 55, 5230 Odense M</v>
      </c>
      <c r="H1681" t="str">
        <f>'Oversigt anlægsaktiv'!H1681</f>
        <v>U82 Ø5-209-1</v>
      </c>
      <c r="I1681" t="str">
        <f>'Oversigt anlægsaktiv'!I1681</f>
        <v>Merkur Gardiner</v>
      </c>
      <c r="J1681" t="str">
        <f>'Oversigt anlægsaktiv'!J1681</f>
        <v>intet</v>
      </c>
      <c r="K1681" t="str">
        <f>'Oversigt anlægsaktiv'!K1681</f>
        <v>Intet</v>
      </c>
      <c r="L1681" s="312">
        <f>'Oversigt anlægsaktiv'!L1681</f>
        <v>45474</v>
      </c>
      <c r="M1681" s="56">
        <f>'Oversigt anlægsaktiv'!M1681</f>
        <v>143381.28</v>
      </c>
      <c r="N1681" s="56">
        <f>'Oversigt anlægsaktiv'!N1681</f>
        <v>118289.58</v>
      </c>
      <c r="O1681" s="322" t="str">
        <f t="shared" si="78"/>
        <v>55614</v>
      </c>
      <c r="P1681" s="322">
        <f t="shared" si="79"/>
        <v>0</v>
      </c>
      <c r="Q1681" s="337" t="str">
        <f t="shared" si="80"/>
        <v>10</v>
      </c>
    </row>
    <row r="1682" spans="1:17" x14ac:dyDescent="0.35">
      <c r="A1682" s="320" t="str">
        <f>'Oversigt anlægsaktiv'!A1682</f>
        <v>55615</v>
      </c>
      <c r="B1682" t="str">
        <f>'Oversigt anlægsaktiv'!B1682</f>
        <v>Eksperimentalrum til psykologi PN1278</v>
      </c>
      <c r="C1682" t="str">
        <f>'Oversigt anlægsaktiv'!C1682</f>
        <v>-</v>
      </c>
      <c r="D1682" t="str">
        <f>'Oversigt anlægsaktiv'!D1682</f>
        <v>Martin Hansen</v>
      </c>
      <c r="E1682" t="str">
        <f>'Oversigt anlægsaktiv'!E1682</f>
        <v>10 ÅR</v>
      </c>
      <c r="F1682" t="str">
        <f>'Oversigt anlægsaktiv'!F1682</f>
        <v>87002 Fælles ny- og ombygning</v>
      </c>
      <c r="G1682" t="str">
        <f>'Oversigt anlægsaktiv'!G1682</f>
        <v>Campusvej 55, 5230 Odense M</v>
      </c>
      <c r="H1682" t="str">
        <f>'Oversigt anlægsaktiv'!H1682</f>
        <v>45-1-02-E V09-611d-2+611c-2</v>
      </c>
      <c r="I1682" t="str">
        <f>'Oversigt anlægsaktiv'!I1682</f>
        <v>Guldfeldt</v>
      </c>
      <c r="J1682" t="str">
        <f>'Oversigt anlægsaktiv'!J1682</f>
        <v>Intet</v>
      </c>
      <c r="K1682" t="str">
        <f>'Oversigt anlægsaktiv'!K1682</f>
        <v>Intet</v>
      </c>
      <c r="L1682" s="312">
        <f>'Oversigt anlægsaktiv'!L1682</f>
        <v>45536</v>
      </c>
      <c r="M1682" s="56">
        <f>'Oversigt anlægsaktiv'!M1682</f>
        <v>156000</v>
      </c>
      <c r="N1682" s="56">
        <f>'Oversigt anlægsaktiv'!N1682</f>
        <v>131300</v>
      </c>
      <c r="O1682" s="322" t="str">
        <f t="shared" si="78"/>
        <v>55615</v>
      </c>
      <c r="P1682" s="322">
        <f t="shared" si="79"/>
        <v>0</v>
      </c>
      <c r="Q1682" s="337" t="str">
        <f t="shared" si="80"/>
        <v>10</v>
      </c>
    </row>
    <row r="1683" spans="1:17" x14ac:dyDescent="0.35">
      <c r="A1683" s="320" t="str">
        <f>'Oversigt anlægsaktiv'!A1683</f>
        <v>55616</v>
      </c>
      <c r="B1683" t="str">
        <f>'Oversigt anlægsaktiv'!B1683</f>
        <v>Tribometer</v>
      </c>
      <c r="C1683" t="str">
        <f>'Oversigt anlægsaktiv'!C1683</f>
        <v>2474272</v>
      </c>
      <c r="D1683" t="str">
        <f>'Oversigt anlægsaktiv'!D1683</f>
        <v>Mohammad Malekan</v>
      </c>
      <c r="E1683" t="str">
        <f>'Oversigt anlægsaktiv'!E1683</f>
        <v>10 ÅR</v>
      </c>
      <c r="F1683" t="str">
        <f>'Oversigt anlægsaktiv'!F1683</f>
        <v>45002 SDU Mechatronics (CIM)</v>
      </c>
      <c r="G1683" t="str">
        <f>'Oversigt anlægsaktiv'!G1683</f>
        <v>Alsion 2, 6400 Sønderborg</v>
      </c>
      <c r="H1683" t="str">
        <f>'Oversigt anlægsaktiv'!H1683</f>
        <v>A3 03</v>
      </c>
      <c r="I1683" t="str">
        <f>'Oversigt anlægsaktiv'!I1683</f>
        <v>RTEC Instruments</v>
      </c>
      <c r="J1683" t="str">
        <f>'Oversigt anlægsaktiv'!J1683</f>
        <v>MFT-5000</v>
      </c>
      <c r="K1683" t="str">
        <f>'Oversigt anlægsaktiv'!K1683</f>
        <v>RTEC202411134</v>
      </c>
      <c r="L1683" s="312">
        <f>'Oversigt anlægsaktiv'!L1683</f>
        <v>45627</v>
      </c>
      <c r="M1683" s="56">
        <f>'Oversigt anlægsaktiv'!M1683</f>
        <v>820458.1</v>
      </c>
      <c r="N1683" s="56">
        <f>'Oversigt anlægsaktiv'!N1683</f>
        <v>711063.69</v>
      </c>
      <c r="O1683" s="322" t="str">
        <f t="shared" si="78"/>
        <v>55616</v>
      </c>
      <c r="P1683" s="322">
        <f t="shared" si="79"/>
        <v>1</v>
      </c>
      <c r="Q1683" s="337" t="str">
        <f t="shared" si="80"/>
        <v>10</v>
      </c>
    </row>
    <row r="1684" spans="1:17" x14ac:dyDescent="0.35">
      <c r="A1684" s="320" t="str">
        <f>'Oversigt anlægsaktiv'!A1684</f>
        <v>55617</v>
      </c>
      <c r="B1684" t="str">
        <f>'Oversigt anlægsaktiv'!B1684</f>
        <v>2-photon polymerization laser 3D printer </v>
      </c>
      <c r="C1684" t="str">
        <f>'Oversigt anlægsaktiv'!C1684</f>
        <v>3310120</v>
      </c>
      <c r="D1684" t="str">
        <f>'Oversigt anlægsaktiv'!D1684</f>
        <v>Francesca Serra</v>
      </c>
      <c r="E1684" t="str">
        <f>'Oversigt anlægsaktiv'!E1684</f>
        <v>7 ÅR</v>
      </c>
      <c r="F1684" t="str">
        <f>'Oversigt anlægsaktiv'!F1684</f>
        <v>30502 Fysik</v>
      </c>
      <c r="G1684" t="str">
        <f>'Oversigt anlægsaktiv'!G1684</f>
        <v>Campusvej 55, 5230 Odense M</v>
      </c>
      <c r="H1684" t="str">
        <f>'Oversigt anlægsaktiv'!H1684</f>
        <v>V11-605b-2</v>
      </c>
      <c r="I1684" t="str">
        <f>'Oversigt anlægsaktiv'!I1684</f>
        <v>Nanoscribe  GmBH and co. </v>
      </c>
      <c r="J1684" t="str">
        <f>'Oversigt anlægsaktiv'!J1684</f>
        <v>Quantum X Shape  </v>
      </c>
      <c r="K1684" t="str">
        <f>'Oversigt anlægsaktiv'!K1684</f>
        <v>10158</v>
      </c>
      <c r="L1684" s="312">
        <f>'Oversigt anlægsaktiv'!L1684</f>
        <v>45680</v>
      </c>
      <c r="M1684" s="56">
        <f>'Oversigt anlægsaktiv'!M1684</f>
        <v>5740415.7400000002</v>
      </c>
      <c r="N1684" s="56">
        <f>'Oversigt anlægsaktiv'!N1684</f>
        <v>4715341.54</v>
      </c>
      <c r="O1684" s="322" t="str">
        <f t="shared" si="78"/>
        <v>55617</v>
      </c>
      <c r="P1684" s="322">
        <f t="shared" si="79"/>
        <v>1</v>
      </c>
      <c r="Q1684" s="337" t="str">
        <f t="shared" si="80"/>
        <v>7</v>
      </c>
    </row>
    <row r="1685" spans="1:17" x14ac:dyDescent="0.35">
      <c r="A1685" s="320" t="str">
        <f>'Oversigt anlægsaktiv'!A1685</f>
        <v>55618</v>
      </c>
      <c r="B1685" t="str">
        <f>'Oversigt anlægsaktiv'!B1685</f>
        <v>Dual fluorescence + Brightfield Cell Counter</v>
      </c>
      <c r="C1685" t="str">
        <f>'Oversigt anlægsaktiv'!C1685</f>
        <v>3110624</v>
      </c>
      <c r="D1685" t="str">
        <f>'Oversigt anlægsaktiv'!D1685</f>
        <v>Jonas Heilskov Graversen</v>
      </c>
      <c r="E1685" t="str">
        <f>'Oversigt anlægsaktiv'!E1685</f>
        <v>10 ÅR</v>
      </c>
      <c r="F1685" t="str">
        <f>'Oversigt anlægsaktiv'!F1685</f>
        <v>10204 Inflammationsforskning</v>
      </c>
      <c r="G1685" t="str">
        <f>'Oversigt anlægsaktiv'!G1685</f>
        <v>Campusvej 55, 5230 Odense M</v>
      </c>
      <c r="H1685" t="str">
        <f>'Oversigt anlægsaktiv'!H1685</f>
        <v>V17-602a-1</v>
      </c>
      <c r="I1685" t="str">
        <f>'Oversigt anlægsaktiv'!I1685</f>
        <v>Thermo Fisher Scientific</v>
      </c>
      <c r="J1685" t="str">
        <f>'Oversigt anlægsaktiv'!J1685</f>
        <v>CellDrop FLi</v>
      </c>
      <c r="K1685" t="str">
        <f>'Oversigt anlægsaktiv'!K1685</f>
        <v>S-12098</v>
      </c>
      <c r="L1685" s="312">
        <f>'Oversigt anlægsaktiv'!L1685</f>
        <v>45726</v>
      </c>
      <c r="M1685" s="56">
        <f>'Oversigt anlægsaktiv'!M1685</f>
        <v>104089.5</v>
      </c>
      <c r="N1685" s="56">
        <f>'Oversigt anlægsaktiv'!N1685</f>
        <v>92813.15</v>
      </c>
      <c r="O1685" s="322" t="str">
        <f t="shared" si="78"/>
        <v>55618</v>
      </c>
      <c r="P1685" s="322">
        <f t="shared" si="79"/>
        <v>1</v>
      </c>
      <c r="Q1685" s="337" t="str">
        <f t="shared" si="80"/>
        <v>10</v>
      </c>
    </row>
    <row r="1686" spans="1:17" x14ac:dyDescent="0.35">
      <c r="A1686" s="320" t="str">
        <f>'Oversigt anlægsaktiv'!A1686</f>
        <v>55620</v>
      </c>
      <c r="B1686" t="str">
        <f>'Oversigt anlægsaktiv'!B1686</f>
        <v>Masse spektrometer (MALDI neoFlex TOFTOF)</v>
      </c>
      <c r="C1686" t="str">
        <f>'Oversigt anlægsaktiv'!C1686</f>
        <v>-</v>
      </c>
      <c r="D1686" t="str">
        <f>'Oversigt anlægsaktiv'!D1686</f>
        <v>Ole Nørregaard Jensen</v>
      </c>
      <c r="E1686" t="str">
        <f>'Oversigt anlægsaktiv'!E1686</f>
        <v>7 ÅR</v>
      </c>
      <c r="F1686" t="str">
        <f>'Oversigt anlægsaktiv'!F1686</f>
        <v>31000 Institut for Biokemi og Molekylær Biologi</v>
      </c>
      <c r="G1686" t="str">
        <f>'Oversigt anlægsaktiv'!G1686</f>
        <v>Campusvej 55, 5230 Odense M</v>
      </c>
      <c r="H1686" t="str">
        <f>'Oversigt anlægsaktiv'!H1686</f>
        <v>V10-510a-2</v>
      </c>
      <c r="I1686" t="str">
        <f>'Oversigt anlægsaktiv'!I1686</f>
        <v>Bruker</v>
      </c>
      <c r="J1686" t="str">
        <f>'Oversigt anlægsaktiv'!J1686</f>
        <v>neoflex TOF/TOF 1907225</v>
      </c>
      <c r="K1686" t="str">
        <f>'Oversigt anlægsaktiv'!K1686</f>
        <v>190722500020</v>
      </c>
      <c r="L1686" s="312">
        <f>'Oversigt anlægsaktiv'!L1686</f>
        <v>45618</v>
      </c>
      <c r="M1686" s="56">
        <f>'Oversigt anlægsaktiv'!M1686</f>
        <v>3500000</v>
      </c>
      <c r="N1686" s="56">
        <f>'Oversigt anlægsaktiv'!N1686</f>
        <v>2791666.66</v>
      </c>
      <c r="O1686" s="322" t="str">
        <f t="shared" si="78"/>
        <v>55620</v>
      </c>
      <c r="P1686" s="322">
        <f t="shared" si="79"/>
        <v>0</v>
      </c>
      <c r="Q1686" s="337" t="str">
        <f t="shared" si="80"/>
        <v>7</v>
      </c>
    </row>
    <row r="1687" spans="1:17" x14ac:dyDescent="0.35">
      <c r="A1687" s="320" t="str">
        <f>'Oversigt anlægsaktiv'!A1687</f>
        <v>55622</v>
      </c>
      <c r="B1687" t="str">
        <f>'Oversigt anlægsaktiv'!B1687</f>
        <v>AS1-XL Absolute Scanner</v>
      </c>
      <c r="C1687" t="str">
        <f>'Oversigt anlægsaktiv'!C1687</f>
        <v>4410079</v>
      </c>
      <c r="D1687" t="str">
        <f>'Oversigt anlægsaktiv'!D1687</f>
        <v>Ole Wennerberg Nielsen</v>
      </c>
      <c r="E1687" t="str">
        <f>'Oversigt anlægsaktiv'!E1687</f>
        <v>5 ÅR</v>
      </c>
      <c r="F1687" t="str">
        <f>'Oversigt anlægsaktiv'!F1687</f>
        <v>41011 SDU Center for Large Structure Production</v>
      </c>
      <c r="G1687" t="str">
        <f>'Oversigt anlægsaktiv'!G1687</f>
        <v>Odense Havn, Elektrikervejen 3+7, 5330 Munkebo</v>
      </c>
      <c r="H1687" t="str">
        <f>'Oversigt anlægsaktiv'!H1687</f>
        <v>LSP temp værksted</v>
      </c>
      <c r="I1687" t="str">
        <f>'Oversigt anlægsaktiv'!I1687</f>
        <v>Hexagon Metrology Nordic AB</v>
      </c>
      <c r="J1687" t="str">
        <f>'Oversigt anlægsaktiv'!J1687</f>
        <v>AS1-XL</v>
      </c>
      <c r="K1687" t="str">
        <f>'Oversigt anlægsaktiv'!K1687</f>
        <v>AS1.1-XL-00603-FA</v>
      </c>
      <c r="L1687" s="312">
        <f>'Oversigt anlægsaktiv'!L1687</f>
        <v>45663</v>
      </c>
      <c r="M1687" s="56">
        <f>'Oversigt anlægsaktiv'!M1687</f>
        <v>238308.88</v>
      </c>
      <c r="N1687" s="56">
        <f>'Oversigt anlægsaktiv'!N1687</f>
        <v>178731.68</v>
      </c>
      <c r="O1687" s="322" t="str">
        <f t="shared" si="78"/>
        <v>55622</v>
      </c>
      <c r="P1687" s="322">
        <f t="shared" si="79"/>
        <v>1</v>
      </c>
      <c r="Q1687" s="337" t="str">
        <f t="shared" si="80"/>
        <v>5</v>
      </c>
    </row>
    <row r="1688" spans="1:17" x14ac:dyDescent="0.35">
      <c r="A1688" s="320" t="str">
        <f>'Oversigt anlægsaktiv'!A1688</f>
        <v>55623</v>
      </c>
      <c r="B1688" t="str">
        <f>'Oversigt anlægsaktiv'!B1688</f>
        <v>Robotarm og controller</v>
      </c>
      <c r="C1688" t="str">
        <f>'Oversigt anlægsaktiv'!C1688</f>
        <v>-</v>
      </c>
      <c r="D1688" t="str">
        <f>'Oversigt anlægsaktiv'!D1688</f>
        <v>Roberto Naboni</v>
      </c>
      <c r="E1688" t="str">
        <f>'Oversigt anlægsaktiv'!E1688</f>
        <v>5 ÅR</v>
      </c>
      <c r="F1688" t="str">
        <f>'Oversigt anlægsaktiv'!F1688</f>
        <v>43009 SDU CREATE</v>
      </c>
      <c r="G1688" t="str">
        <f>'Oversigt anlægsaktiv'!G1688</f>
        <v>Campusvej 55, 5230 Odense M</v>
      </c>
      <c r="H1688" t="str">
        <f>'Oversigt anlægsaktiv'!H1688</f>
        <v>Ø31-608-1</v>
      </c>
      <c r="I1688" t="str">
        <f>'Oversigt anlægsaktiv'!I1688</f>
        <v>Universal Robots og Robotiq</v>
      </c>
      <c r="J1688" t="str">
        <f>'Oversigt anlægsaktiv'!J1688</f>
        <v>UR20 OEM og 3PE Teach pendant</v>
      </c>
      <c r="K1688" t="str">
        <f>'Oversigt anlægsaktiv'!K1688</f>
        <v>SE: 20246802195</v>
      </c>
      <c r="L1688" s="312">
        <f>'Oversigt anlægsaktiv'!L1688</f>
        <v>45691</v>
      </c>
      <c r="M1688" s="56">
        <f>'Oversigt anlægsaktiv'!M1688</f>
        <v>286100</v>
      </c>
      <c r="N1688" s="56">
        <f>'Oversigt anlægsaktiv'!N1688</f>
        <v>219343.35</v>
      </c>
      <c r="O1688" s="322" t="str">
        <f t="shared" si="78"/>
        <v>55623</v>
      </c>
      <c r="P1688" s="322">
        <f t="shared" si="79"/>
        <v>0</v>
      </c>
      <c r="Q1688" s="337" t="str">
        <f t="shared" si="80"/>
        <v>5</v>
      </c>
    </row>
    <row r="1689" spans="1:17" x14ac:dyDescent="0.35">
      <c r="A1689" s="320" t="str">
        <f>'Oversigt anlægsaktiv'!A1689</f>
        <v>55624</v>
      </c>
      <c r="B1689" t="str">
        <f>'Oversigt anlægsaktiv'!B1689</f>
        <v>COLORADO M-SERIES</v>
      </c>
      <c r="C1689" t="str">
        <f>'Oversigt anlægsaktiv'!C1689</f>
        <v>-</v>
      </c>
      <c r="D1689" t="str">
        <f>'Oversigt anlægsaktiv'!D1689</f>
        <v>Ditte Bjerrisgaard</v>
      </c>
      <c r="E1689" t="str">
        <f>'Oversigt anlægsaktiv'!E1689</f>
        <v>5 ÅR</v>
      </c>
      <c r="F1689" t="str">
        <f>'Oversigt anlægsaktiv'!F1689</f>
        <v>91302 Grafisk Center</v>
      </c>
      <c r="G1689" t="str">
        <f>'Oversigt anlægsaktiv'!G1689</f>
        <v>Campusvej 55, 5230 Odense M</v>
      </c>
      <c r="H1689" t="str">
        <f>'Oversigt anlægsaktiv'!H1689</f>
        <v>V4-604c-0</v>
      </c>
      <c r="I1689" t="str">
        <f>'Oversigt anlægsaktiv'!I1689</f>
        <v>Canon</v>
      </c>
      <c r="J1689" t="str">
        <f>'Oversigt anlægsaktiv'!J1689</f>
        <v>M3W</v>
      </c>
      <c r="K1689" t="str">
        <f>'Oversigt anlægsaktiv'!K1689</f>
        <v>990401555</v>
      </c>
      <c r="L1689" s="312">
        <f>'Oversigt anlægsaktiv'!L1689</f>
        <v>45631</v>
      </c>
      <c r="M1689" s="56">
        <f>'Oversigt anlægsaktiv'!M1689</f>
        <v>389000</v>
      </c>
      <c r="N1689" s="56">
        <f>'Oversigt anlægsaktiv'!N1689</f>
        <v>285266.68</v>
      </c>
      <c r="O1689" s="322" t="str">
        <f t="shared" si="78"/>
        <v>55624</v>
      </c>
      <c r="P1689" s="322">
        <f t="shared" si="79"/>
        <v>0</v>
      </c>
      <c r="Q1689" s="337" t="str">
        <f t="shared" si="80"/>
        <v>5</v>
      </c>
    </row>
    <row r="1690" spans="1:17" x14ac:dyDescent="0.35">
      <c r="A1690" s="320" t="str">
        <f>'Oversigt anlægsaktiv'!A1690</f>
        <v>55625</v>
      </c>
      <c r="B1690" t="str">
        <f>'Oversigt anlægsaktiv'!B1690</f>
        <v>Ombygninger ifm udvidelse af lejemål i CIE-bygningen, Alsion</v>
      </c>
      <c r="C1690" t="str">
        <f>'Oversigt anlægsaktiv'!C1690</f>
        <v>-</v>
      </c>
      <c r="D1690" t="str">
        <f>'Oversigt anlægsaktiv'!D1690</f>
        <v>Henrik Mørkenborg Ravn</v>
      </c>
      <c r="E1690" t="str">
        <f>'Oversigt anlægsaktiv'!E1690</f>
        <v>10 ÅR</v>
      </c>
      <c r="F1690" t="str">
        <f>'Oversigt anlægsaktiv'!F1690</f>
        <v>87002 Fælles ny- og ombygning</v>
      </c>
      <c r="G1690" t="str">
        <f>'Oversigt anlægsaktiv'!G1690</f>
        <v>Alsion 2, 6400 Sønderborg</v>
      </c>
      <c r="H1690" t="str">
        <f>'Oversigt anlægsaktiv'!H1690</f>
        <v>Jf allonge II til lejekont</v>
      </c>
      <c r="I1690" t="str">
        <f>'Oversigt anlægsaktiv'!I1690</f>
        <v>Flere</v>
      </c>
      <c r="J1690" t="str">
        <f>'Oversigt anlægsaktiv'!J1690</f>
        <v>Intet</v>
      </c>
      <c r="K1690" t="str">
        <f>'Oversigt anlægsaktiv'!K1690</f>
        <v>Intet</v>
      </c>
      <c r="L1690" s="312">
        <f>'Oversigt anlægsaktiv'!L1690</f>
        <v>45323</v>
      </c>
      <c r="M1690" s="56">
        <f>'Oversigt anlægsaktiv'!M1690</f>
        <v>3750941.81</v>
      </c>
      <c r="N1690" s="56">
        <f>'Oversigt anlægsaktiv'!N1690</f>
        <v>2938237.75</v>
      </c>
      <c r="O1690" s="322" t="str">
        <f t="shared" si="78"/>
        <v>55625</v>
      </c>
      <c r="P1690" s="322">
        <f t="shared" si="79"/>
        <v>0</v>
      </c>
      <c r="Q1690" s="337" t="str">
        <f t="shared" si="80"/>
        <v>10</v>
      </c>
    </row>
    <row r="1691" spans="1:17" x14ac:dyDescent="0.35">
      <c r="A1691" s="320" t="str">
        <f>'Oversigt anlægsaktiv'!A1691</f>
        <v>55626</v>
      </c>
      <c r="B1691" t="str">
        <f>'Oversigt anlægsaktiv'!B1691</f>
        <v>Massespektrometer Orbitrap Astral#1 (Pharma)</v>
      </c>
      <c r="C1691" t="str">
        <f>'Oversigt anlægsaktiv'!C1691</f>
        <v>2310138</v>
      </c>
      <c r="D1691" t="str">
        <f>'Oversigt anlægsaktiv'!D1691</f>
        <v>Ole Nørregaard Jensen</v>
      </c>
      <c r="E1691" t="str">
        <f>'Oversigt anlægsaktiv'!E1691</f>
        <v>7 ÅR</v>
      </c>
      <c r="F1691" t="str">
        <f>'Oversigt anlægsaktiv'!F1691</f>
        <v>31000 Institut for Biokemi og Molekylær Biologi</v>
      </c>
      <c r="G1691" t="str">
        <f>'Oversigt anlægsaktiv'!G1691</f>
        <v>Campusvej 55, 5230 Odense M</v>
      </c>
      <c r="H1691" t="str">
        <f>'Oversigt anlægsaktiv'!H1691</f>
        <v>V10-510a-1</v>
      </c>
      <c r="I1691" t="str">
        <f>'Oversigt anlægsaktiv'!I1691</f>
        <v>Thermo scientific</v>
      </c>
      <c r="J1691" t="str">
        <f>'Oversigt anlægsaktiv'!J1691</f>
        <v>Orbitrap Astral refurb2024 - pharma</v>
      </c>
      <c r="K1691" t="str">
        <f>'Oversigt anlægsaktiv'!K1691</f>
        <v>OA10239</v>
      </c>
      <c r="L1691" s="312">
        <f>'Oversigt anlægsaktiv'!L1691</f>
        <v>45642</v>
      </c>
      <c r="M1691" s="56">
        <f>'Oversigt anlægsaktiv'!M1691</f>
        <v>5600000</v>
      </c>
      <c r="N1691" s="56">
        <f>'Oversigt anlægsaktiv'!N1691</f>
        <v>4533333.32</v>
      </c>
      <c r="O1691" s="322" t="str">
        <f t="shared" si="78"/>
        <v>55626</v>
      </c>
      <c r="P1691" s="322">
        <f t="shared" si="79"/>
        <v>1</v>
      </c>
      <c r="Q1691" s="337" t="str">
        <f t="shared" si="80"/>
        <v>7</v>
      </c>
    </row>
    <row r="1692" spans="1:17" x14ac:dyDescent="0.35">
      <c r="A1692" s="320" t="str">
        <f>'Oversigt anlægsaktiv'!A1692</f>
        <v>55627</v>
      </c>
      <c r="B1692" t="str">
        <f>'Oversigt anlægsaktiv'!B1692</f>
        <v>HPLC Vanquish Neo#3</v>
      </c>
      <c r="C1692" t="str">
        <f>'Oversigt anlægsaktiv'!C1692</f>
        <v>2310138</v>
      </c>
      <c r="D1692" t="str">
        <f>'Oversigt anlægsaktiv'!D1692</f>
        <v>Ole Nørregaard Jensen</v>
      </c>
      <c r="E1692" t="str">
        <f>'Oversigt anlægsaktiv'!E1692</f>
        <v>7 ÅR</v>
      </c>
      <c r="F1692" t="str">
        <f>'Oversigt anlægsaktiv'!F1692</f>
        <v>31000 Institut for Biokemi og Molekylær Biologi</v>
      </c>
      <c r="G1692" t="str">
        <f>'Oversigt anlægsaktiv'!G1692</f>
        <v>Campusvej 55, 5230 Odense M</v>
      </c>
      <c r="H1692" t="str">
        <f>'Oversigt anlægsaktiv'!H1692</f>
        <v>V10-510a-1</v>
      </c>
      <c r="I1692" t="str">
        <f>'Oversigt anlægsaktiv'!I1692</f>
        <v>Thermo scientific</v>
      </c>
      <c r="J1692" t="str">
        <f>'Oversigt anlægsaktiv'!J1692</f>
        <v>BiPumpN-VN-P10-A; SplitSampler-VN-A10-A;</v>
      </c>
      <c r="K1692" t="str">
        <f>'Oversigt anlægsaktiv'!K1692</f>
        <v>BiPumpN-8372110; SplitSampler-83720</v>
      </c>
      <c r="L1692" s="312">
        <f>'Oversigt anlægsaktiv'!L1692</f>
        <v>45642</v>
      </c>
      <c r="M1692" s="56">
        <f>'Oversigt anlægsaktiv'!M1692</f>
        <v>400000</v>
      </c>
      <c r="N1692" s="56">
        <f>'Oversigt anlægsaktiv'!N1692</f>
        <v>323809.55</v>
      </c>
      <c r="O1692" s="322" t="str">
        <f t="shared" si="78"/>
        <v>55627</v>
      </c>
      <c r="P1692" s="322">
        <f t="shared" si="79"/>
        <v>1</v>
      </c>
      <c r="Q1692" s="337" t="str">
        <f t="shared" si="80"/>
        <v>7</v>
      </c>
    </row>
    <row r="1693" spans="1:17" x14ac:dyDescent="0.35">
      <c r="A1693" s="320" t="str">
        <f>'Oversigt anlægsaktiv'!A1693</f>
        <v>55628</v>
      </c>
      <c r="B1693" t="str">
        <f>'Oversigt anlægsaktiv'!B1693</f>
        <v>Switch udbygning 2024</v>
      </c>
      <c r="C1693" t="str">
        <f>'Oversigt anlægsaktiv'!C1693</f>
        <v>'0000000</v>
      </c>
      <c r="D1693" t="str">
        <f>'Oversigt anlægsaktiv'!D1693</f>
        <v>Lasse Birnbaum Jensen</v>
      </c>
      <c r="E1693" t="str">
        <f>'Oversigt anlægsaktiv'!E1693</f>
        <v>5 ÅR</v>
      </c>
      <c r="F1693" t="str">
        <f>'Oversigt anlægsaktiv'!F1693</f>
        <v>93003 Operations</v>
      </c>
      <c r="G1693" t="str">
        <f>'Oversigt anlægsaktiv'!G1693</f>
        <v>Campusvej 55, 5230 Odense M</v>
      </c>
      <c r="H1693" t="str">
        <f>'Oversigt anlægsaktiv'!H1693</f>
        <v>SDU</v>
      </c>
      <c r="I1693" t="str">
        <f>'Oversigt anlægsaktiv'!I1693</f>
        <v>Cisco</v>
      </c>
      <c r="J1693" t="str">
        <f>'Oversigt anlægsaktiv'!J1693</f>
        <v>C9400, C9200</v>
      </c>
      <c r="K1693" t="str">
        <f>'Oversigt anlægsaktiv'!K1693</f>
        <v>Flere</v>
      </c>
      <c r="L1693" s="312">
        <f>'Oversigt anlægsaktiv'!L1693</f>
        <v>45600</v>
      </c>
      <c r="M1693" s="56">
        <f>'Oversigt anlægsaktiv'!M1693</f>
        <v>2548375</v>
      </c>
      <c r="N1693" s="56">
        <f>'Oversigt anlægsaktiv'!N1693</f>
        <v>1826335.41</v>
      </c>
      <c r="O1693" s="322" t="str">
        <f t="shared" si="78"/>
        <v>55628</v>
      </c>
      <c r="P1693" s="322">
        <f t="shared" si="79"/>
        <v>1</v>
      </c>
      <c r="Q1693" s="337" t="str">
        <f t="shared" si="80"/>
        <v>5</v>
      </c>
    </row>
    <row r="1694" spans="1:17" x14ac:dyDescent="0.35">
      <c r="A1694" s="320" t="str">
        <f>'Oversigt anlægsaktiv'!A1694</f>
        <v>55629</v>
      </c>
      <c r="B1694" t="str">
        <f>'Oversigt anlægsaktiv'!B1694</f>
        <v>Qumulo</v>
      </c>
      <c r="C1694" t="str">
        <f>'Oversigt anlægsaktiv'!C1694</f>
        <v>-</v>
      </c>
      <c r="D1694" t="str">
        <f>'Oversigt anlægsaktiv'!D1694</f>
        <v>Lasse Birnbaum Jensen</v>
      </c>
      <c r="E1694" t="str">
        <f>'Oversigt anlægsaktiv'!E1694</f>
        <v>5 ÅR</v>
      </c>
      <c r="F1694" t="str">
        <f>'Oversigt anlægsaktiv'!F1694</f>
        <v>93003 Operations</v>
      </c>
      <c r="G1694" t="str">
        <f>'Oversigt anlægsaktiv'!G1694</f>
        <v>Campusvej 55, 5230 Odense M</v>
      </c>
      <c r="H1694" t="str">
        <f>'Oversigt anlægsaktiv'!H1694</f>
        <v>Serverrum Syd og Nord</v>
      </c>
      <c r="I1694" t="str">
        <f>'Oversigt anlægsaktiv'!I1694</f>
        <v>HPE/Qumulo</v>
      </c>
      <c r="J1694" t="str">
        <f>'Oversigt anlægsaktiv'!J1694</f>
        <v>HPE-A4200</v>
      </c>
      <c r="K1694" t="str">
        <f>'Oversigt anlægsaktiv'!K1694</f>
        <v>Flere</v>
      </c>
      <c r="L1694" s="312">
        <f>'Oversigt anlægsaktiv'!L1694</f>
        <v>45628</v>
      </c>
      <c r="M1694" s="56">
        <f>'Oversigt anlægsaktiv'!M1694</f>
        <v>5190409.62</v>
      </c>
      <c r="N1694" s="56">
        <f>'Oversigt anlægsaktiv'!N1694</f>
        <v>3806300.34</v>
      </c>
      <c r="O1694" s="322" t="str">
        <f t="shared" si="78"/>
        <v>55629</v>
      </c>
      <c r="P1694" s="322">
        <f t="shared" si="79"/>
        <v>0</v>
      </c>
      <c r="Q1694" s="337" t="str">
        <f t="shared" si="80"/>
        <v>5</v>
      </c>
    </row>
    <row r="1695" spans="1:17" x14ac:dyDescent="0.35">
      <c r="A1695" s="320" t="str">
        <f>'Oversigt anlægsaktiv'!A1695</f>
        <v>55630</v>
      </c>
      <c r="B1695" t="str">
        <f>'Oversigt anlægsaktiv'!B1695</f>
        <v>Vmware Management</v>
      </c>
      <c r="C1695" t="str">
        <f>'Oversigt anlægsaktiv'!C1695</f>
        <v>-</v>
      </c>
      <c r="D1695" t="str">
        <f>'Oversigt anlægsaktiv'!D1695</f>
        <v>Lasse Birnbaum Jensen</v>
      </c>
      <c r="E1695" t="str">
        <f>'Oversigt anlægsaktiv'!E1695</f>
        <v>5 ÅR</v>
      </c>
      <c r="F1695" t="str">
        <f>'Oversigt anlægsaktiv'!F1695</f>
        <v>93003 Operations</v>
      </c>
      <c r="G1695" t="str">
        <f>'Oversigt anlægsaktiv'!G1695</f>
        <v>Campusvej 55, 5230 Odense M</v>
      </c>
      <c r="H1695" t="str">
        <f>'Oversigt anlægsaktiv'!H1695</f>
        <v>Serverrum Syd</v>
      </c>
      <c r="I1695" t="str">
        <f>'Oversigt anlægsaktiv'!I1695</f>
        <v>HPE, Infotrend</v>
      </c>
      <c r="J1695" t="str">
        <f>'Oversigt anlægsaktiv'!J1695</f>
        <v>DL325G11</v>
      </c>
      <c r="K1695" t="str">
        <f>'Oversigt anlægsaktiv'!K1695</f>
        <v>Flere</v>
      </c>
      <c r="L1695" s="312">
        <f>'Oversigt anlægsaktiv'!L1695</f>
        <v>45614</v>
      </c>
      <c r="M1695" s="56">
        <f>'Oversigt anlægsaktiv'!M1695</f>
        <v>387504</v>
      </c>
      <c r="N1695" s="56">
        <f>'Oversigt anlægsaktiv'!N1695</f>
        <v>277711.2</v>
      </c>
      <c r="O1695" s="322" t="str">
        <f t="shared" si="78"/>
        <v>55630</v>
      </c>
      <c r="P1695" s="322">
        <f t="shared" si="79"/>
        <v>0</v>
      </c>
      <c r="Q1695" s="337" t="str">
        <f t="shared" si="80"/>
        <v>5</v>
      </c>
    </row>
    <row r="1696" spans="1:17" x14ac:dyDescent="0.35">
      <c r="A1696" s="320" t="str">
        <f>'Oversigt anlægsaktiv'!A1696</f>
        <v>55631</v>
      </c>
      <c r="B1696" t="str">
        <f>'Oversigt anlægsaktiv'!B1696</f>
        <v>Fiberudbygning 2024</v>
      </c>
      <c r="C1696" t="str">
        <f>'Oversigt anlægsaktiv'!C1696</f>
        <v>-</v>
      </c>
      <c r="D1696" t="str">
        <f>'Oversigt anlægsaktiv'!D1696</f>
        <v>Lasse Birnbaum Jensen</v>
      </c>
      <c r="E1696" t="str">
        <f>'Oversigt anlægsaktiv'!E1696</f>
        <v>10 ÅR</v>
      </c>
      <c r="F1696" t="str">
        <f>'Oversigt anlægsaktiv'!F1696</f>
        <v>93003 Operations</v>
      </c>
      <c r="G1696" t="str">
        <f>'Oversigt anlægsaktiv'!G1696</f>
        <v>Alsion 2, 6400 Sønderborg</v>
      </c>
      <c r="H1696" t="str">
        <f>'Oversigt anlægsaktiv'!H1696</f>
        <v>Campus Sønderborg</v>
      </c>
      <c r="I1696" t="str">
        <f>'Oversigt anlægsaktiv'!I1696</f>
        <v>Ingen</v>
      </c>
      <c r="J1696" t="str">
        <f>'Oversigt anlægsaktiv'!J1696</f>
        <v>Intet</v>
      </c>
      <c r="K1696" t="str">
        <f>'Oversigt anlægsaktiv'!K1696</f>
        <v>Intet</v>
      </c>
      <c r="L1696" s="312">
        <f>'Oversigt anlægsaktiv'!L1696</f>
        <v>45475</v>
      </c>
      <c r="M1696" s="56">
        <f>'Oversigt anlægsaktiv'!M1696</f>
        <v>137367.43</v>
      </c>
      <c r="N1696" s="56">
        <f>'Oversigt anlægsaktiv'!N1696</f>
        <v>113328.13</v>
      </c>
      <c r="O1696" s="322" t="str">
        <f t="shared" si="78"/>
        <v>55631</v>
      </c>
      <c r="P1696" s="322">
        <f t="shared" si="79"/>
        <v>0</v>
      </c>
      <c r="Q1696" s="337" t="str">
        <f t="shared" si="80"/>
        <v>10</v>
      </c>
    </row>
    <row r="1697" spans="1:17" x14ac:dyDescent="0.35">
      <c r="A1697" s="320" t="str">
        <f>'Oversigt anlægsaktiv'!A1697</f>
        <v>55632</v>
      </c>
      <c r="B1697" t="str">
        <f>'Oversigt anlægsaktiv'!B1697</f>
        <v>Veeam Storage</v>
      </c>
      <c r="C1697" t="str">
        <f>'Oversigt anlægsaktiv'!C1697</f>
        <v>-</v>
      </c>
      <c r="D1697" t="str">
        <f>'Oversigt anlægsaktiv'!D1697</f>
        <v>Lasse Birnbaum Jensen</v>
      </c>
      <c r="E1697" t="str">
        <f>'Oversigt anlægsaktiv'!E1697</f>
        <v>5 ÅR</v>
      </c>
      <c r="F1697" t="str">
        <f>'Oversigt anlægsaktiv'!F1697</f>
        <v>93003 Operations</v>
      </c>
      <c r="G1697" t="str">
        <f>'Oversigt anlægsaktiv'!G1697</f>
        <v>Campusvej 55, 5230 Odense M</v>
      </c>
      <c r="H1697" t="str">
        <f>'Oversigt anlægsaktiv'!H1697</f>
        <v>Backup rummet</v>
      </c>
      <c r="I1697" t="str">
        <f>'Oversigt anlægsaktiv'!I1697</f>
        <v>Infotrend</v>
      </c>
      <c r="J1697" t="str">
        <f>'Oversigt anlægsaktiv'!J1697</f>
        <v>GS5024U</v>
      </c>
      <c r="K1697" t="str">
        <f>'Oversigt anlægsaktiv'!K1697</f>
        <v>Flere</v>
      </c>
      <c r="L1697" s="312">
        <f>'Oversigt anlægsaktiv'!L1697</f>
        <v>45653</v>
      </c>
      <c r="M1697" s="56">
        <f>'Oversigt anlægsaktiv'!M1697</f>
        <v>1001081</v>
      </c>
      <c r="N1697" s="56">
        <f>'Oversigt anlægsaktiv'!N1697</f>
        <v>734126.08000000007</v>
      </c>
      <c r="O1697" s="322" t="str">
        <f t="shared" si="78"/>
        <v>55632</v>
      </c>
      <c r="P1697" s="322">
        <f t="shared" si="79"/>
        <v>0</v>
      </c>
      <c r="Q1697" s="337" t="str">
        <f t="shared" si="80"/>
        <v>5</v>
      </c>
    </row>
    <row r="1698" spans="1:17" x14ac:dyDescent="0.35">
      <c r="A1698" s="320" t="str">
        <f>'Oversigt anlægsaktiv'!A1698</f>
        <v>55633</v>
      </c>
      <c r="B1698" t="str">
        <f>'Oversigt anlægsaktiv'!B1698</f>
        <v>Båndstation til Qstar</v>
      </c>
      <c r="C1698" t="str">
        <f>'Oversigt anlægsaktiv'!C1698</f>
        <v>-</v>
      </c>
      <c r="D1698" t="str">
        <f>'Oversigt anlægsaktiv'!D1698</f>
        <v>Lasse Birnbaum Jensen</v>
      </c>
      <c r="E1698" t="str">
        <f>'Oversigt anlægsaktiv'!E1698</f>
        <v>5 ÅR</v>
      </c>
      <c r="F1698" t="str">
        <f>'Oversigt anlægsaktiv'!F1698</f>
        <v>93003 Operations</v>
      </c>
      <c r="G1698" t="str">
        <f>'Oversigt anlægsaktiv'!G1698</f>
        <v>Campusvej 55, 5230 Odense M</v>
      </c>
      <c r="H1698" t="str">
        <f>'Oversigt anlægsaktiv'!H1698</f>
        <v>Serverrum Syd og Nord</v>
      </c>
      <c r="I1698" t="str">
        <f>'Oversigt anlægsaktiv'!I1698</f>
        <v>HPE</v>
      </c>
      <c r="J1698" t="str">
        <f>'Oversigt anlægsaktiv'!J1698</f>
        <v>MSL6480</v>
      </c>
      <c r="K1698" t="str">
        <f>'Oversigt anlægsaktiv'!K1698</f>
        <v>Flere</v>
      </c>
      <c r="L1698" s="312">
        <f>'Oversigt anlægsaktiv'!L1698</f>
        <v>45653</v>
      </c>
      <c r="M1698" s="56">
        <f>'Oversigt anlægsaktiv'!M1698</f>
        <v>388881.59</v>
      </c>
      <c r="N1698" s="56">
        <f>'Oversigt anlægsaktiv'!N1698</f>
        <v>285179.84000000003</v>
      </c>
      <c r="O1698" s="322" t="str">
        <f t="shared" si="78"/>
        <v>55633</v>
      </c>
      <c r="P1698" s="322">
        <f t="shared" si="79"/>
        <v>0</v>
      </c>
      <c r="Q1698" s="337" t="str">
        <f t="shared" si="80"/>
        <v>5</v>
      </c>
    </row>
    <row r="1699" spans="1:17" x14ac:dyDescent="0.35">
      <c r="A1699" s="320" t="str">
        <f>'Oversigt anlægsaktiv'!A1699</f>
        <v>55634</v>
      </c>
      <c r="B1699" t="str">
        <f>'Oversigt anlægsaktiv'!B1699</f>
        <v>Bladmikrotominstrument</v>
      </c>
      <c r="C1699" t="str">
        <f>'Oversigt anlægsaktiv'!C1699</f>
        <v>3110550</v>
      </c>
      <c r="D1699" t="str">
        <f>'Oversigt anlægsaktiv'!D1699</f>
        <v>Kate Lykke Lambertsen</v>
      </c>
      <c r="E1699" t="str">
        <f>'Oversigt anlægsaktiv'!E1699</f>
        <v>7 ÅR</v>
      </c>
      <c r="F1699" t="str">
        <f>'Oversigt anlægsaktiv'!F1699</f>
        <v>10202 Neurobiologisk Forskning</v>
      </c>
      <c r="G1699" t="str">
        <f>'Oversigt anlægsaktiv'!G1699</f>
        <v>Campusvej 55, 5230 Odense M</v>
      </c>
      <c r="H1699" t="str">
        <f>'Oversigt anlægsaktiv'!H1699</f>
        <v>V17-704a-2</v>
      </c>
      <c r="I1699" t="str">
        <f>'Oversigt anlægsaktiv'!I1699</f>
        <v>Leica Biosystems</v>
      </c>
      <c r="J1699" t="str">
        <f>'Oversigt anlægsaktiv'!J1699</f>
        <v>VT1000 S</v>
      </c>
      <c r="K1699" t="str">
        <f>'Oversigt anlægsaktiv'!K1699</f>
        <v>kommer senere</v>
      </c>
      <c r="L1699" s="312">
        <f>'Oversigt anlægsaktiv'!L1699</f>
        <v>45597</v>
      </c>
      <c r="M1699" s="56">
        <f>'Oversigt anlægsaktiv'!M1699</f>
        <v>199611.54</v>
      </c>
      <c r="N1699" s="56">
        <f>'Oversigt anlægsaktiv'!N1699</f>
        <v>159213.97</v>
      </c>
      <c r="O1699" s="322" t="str">
        <f t="shared" si="78"/>
        <v>55634</v>
      </c>
      <c r="P1699" s="322">
        <f t="shared" si="79"/>
        <v>1</v>
      </c>
      <c r="Q1699" s="337" t="str">
        <f t="shared" si="80"/>
        <v>7</v>
      </c>
    </row>
    <row r="1700" spans="1:17" x14ac:dyDescent="0.35">
      <c r="A1700" s="320" t="str">
        <f>'Oversigt anlægsaktiv'!A1700</f>
        <v>55635</v>
      </c>
      <c r="B1700" t="str">
        <f>'Oversigt anlægsaktiv'!B1700</f>
        <v>LED skærm - facade mod Syd Campusvej</v>
      </c>
      <c r="C1700" t="str">
        <f>'Oversigt anlægsaktiv'!C1700</f>
        <v>-</v>
      </c>
      <c r="D1700" t="str">
        <f>'Oversigt anlægsaktiv'!D1700</f>
        <v>Ditte Bjerrisgaard</v>
      </c>
      <c r="E1700" t="str">
        <f>'Oversigt anlægsaktiv'!E1700</f>
        <v>5 ÅR</v>
      </c>
      <c r="F1700" t="str">
        <f>'Oversigt anlægsaktiv'!F1700</f>
        <v>91300 SDU Kommunikation</v>
      </c>
      <c r="G1700" t="str">
        <f>'Oversigt anlægsaktiv'!G1700</f>
        <v>Campusvej 55, 5230 Odense M</v>
      </c>
      <c r="H1700" t="str">
        <f>'Oversigt anlægsaktiv'!H1700</f>
        <v>Facade mod syd Campus Odense</v>
      </c>
      <c r="I1700" t="str">
        <f>'Oversigt anlægsaktiv'!I1700</f>
        <v>Expromo</v>
      </c>
      <c r="J1700" t="str">
        <f>'Oversigt anlægsaktiv'!J1700</f>
        <v>expromo smd-o aflang</v>
      </c>
      <c r="K1700" t="str">
        <f>'Oversigt anlægsaktiv'!K1700</f>
        <v>240270174</v>
      </c>
      <c r="L1700" s="312">
        <f>'Oversigt anlægsaktiv'!L1700</f>
        <v>45653</v>
      </c>
      <c r="M1700" s="56">
        <f>'Oversigt anlægsaktiv'!M1700</f>
        <v>233187.5</v>
      </c>
      <c r="N1700" s="56">
        <f>'Oversigt anlægsaktiv'!N1700</f>
        <v>171004.16</v>
      </c>
      <c r="O1700" s="322" t="str">
        <f t="shared" si="78"/>
        <v>55635</v>
      </c>
      <c r="P1700" s="322">
        <f t="shared" si="79"/>
        <v>0</v>
      </c>
      <c r="Q1700" s="337" t="str">
        <f t="shared" si="80"/>
        <v>5</v>
      </c>
    </row>
    <row r="1701" spans="1:17" x14ac:dyDescent="0.35">
      <c r="A1701" s="320" t="str">
        <f>'Oversigt anlægsaktiv'!A1701</f>
        <v>55636</v>
      </c>
      <c r="B1701" t="str">
        <f>'Oversigt anlægsaktiv'!B1701</f>
        <v>LED skærm facade mod Nord Campus Odense</v>
      </c>
      <c r="C1701" t="str">
        <f>'Oversigt anlægsaktiv'!C1701</f>
        <v>-</v>
      </c>
      <c r="D1701" t="str">
        <f>'Oversigt anlægsaktiv'!D1701</f>
        <v>Ditte Bjerrisgaard</v>
      </c>
      <c r="E1701" t="str">
        <f>'Oversigt anlægsaktiv'!E1701</f>
        <v>5 ÅR</v>
      </c>
      <c r="F1701" t="str">
        <f>'Oversigt anlægsaktiv'!F1701</f>
        <v>91300 SDU Kommunikation</v>
      </c>
      <c r="G1701" t="str">
        <f>'Oversigt anlægsaktiv'!G1701</f>
        <v>Campusvej 55, 5230 Odense M</v>
      </c>
      <c r="H1701" t="str">
        <f>'Oversigt anlægsaktiv'!H1701</f>
        <v>Facade mod nord Campus Odense</v>
      </c>
      <c r="I1701" t="str">
        <f>'Oversigt anlægsaktiv'!I1701</f>
        <v>Expromo</v>
      </c>
      <c r="J1701" t="str">
        <f>'Oversigt anlægsaktiv'!J1701</f>
        <v>expromo smd-o aflang</v>
      </c>
      <c r="K1701" t="str">
        <f>'Oversigt anlægsaktiv'!K1701</f>
        <v>240270145</v>
      </c>
      <c r="L1701" s="312">
        <f>'Oversigt anlægsaktiv'!L1701</f>
        <v>45653</v>
      </c>
      <c r="M1701" s="56">
        <f>'Oversigt anlægsaktiv'!M1701</f>
        <v>233187.5</v>
      </c>
      <c r="N1701" s="56">
        <f>'Oversigt anlægsaktiv'!N1701</f>
        <v>171004.16</v>
      </c>
      <c r="O1701" s="322" t="str">
        <f t="shared" si="78"/>
        <v>55636</v>
      </c>
      <c r="P1701" s="322">
        <f t="shared" si="79"/>
        <v>0</v>
      </c>
      <c r="Q1701" s="337" t="str">
        <f t="shared" si="80"/>
        <v>5</v>
      </c>
    </row>
    <row r="1702" spans="1:17" x14ac:dyDescent="0.35">
      <c r="A1702" s="320" t="str">
        <f>'Oversigt anlægsaktiv'!A1702</f>
        <v>55637</v>
      </c>
      <c r="B1702" t="str">
        <f>'Oversigt anlægsaktiv'!B1702</f>
        <v>HPLC</v>
      </c>
      <c r="C1702" t="str">
        <f>'Oversigt anlægsaktiv'!C1702</f>
        <v>3373700</v>
      </c>
      <c r="D1702" t="str">
        <f>'Oversigt anlægsaktiv'!D1702</f>
        <v>René Holm</v>
      </c>
      <c r="E1702" t="str">
        <f>'Oversigt anlægsaktiv'!E1702</f>
        <v>7 ÅR</v>
      </c>
      <c r="F1702" t="str">
        <f>'Oversigt anlægsaktiv'!F1702</f>
        <v>30503 Kemi og Farmaci</v>
      </c>
      <c r="G1702" t="str">
        <f>'Oversigt anlægsaktiv'!G1702</f>
        <v>Campusvej 55, 5230 Odense M</v>
      </c>
      <c r="H1702" t="str">
        <f>'Oversigt anlægsaktiv'!H1702</f>
        <v>Ø10-410a-1</v>
      </c>
      <c r="I1702" t="str">
        <f>'Oversigt anlægsaktiv'!I1702</f>
        <v>Shimadzu</v>
      </c>
      <c r="J1702" t="str">
        <f>'Oversigt anlægsaktiv'!J1702</f>
        <v>Nexera LC-40D</v>
      </c>
      <c r="K1702" t="str">
        <f>'Oversigt anlægsaktiv'!K1702</f>
        <v>L22156252058 + L22156252054</v>
      </c>
      <c r="L1702" s="312">
        <f>'Oversigt anlægsaktiv'!L1702</f>
        <v>45663</v>
      </c>
      <c r="M1702" s="56">
        <f>'Oversigt anlægsaktiv'!M1702</f>
        <v>469000</v>
      </c>
      <c r="N1702" s="56">
        <f>'Oversigt anlægsaktiv'!N1702</f>
        <v>385250.02</v>
      </c>
      <c r="O1702" s="322" t="str">
        <f t="shared" si="78"/>
        <v>55637</v>
      </c>
      <c r="P1702" s="322">
        <f t="shared" si="79"/>
        <v>1</v>
      </c>
      <c r="Q1702" s="337" t="str">
        <f t="shared" si="80"/>
        <v>7</v>
      </c>
    </row>
    <row r="1703" spans="1:17" x14ac:dyDescent="0.35">
      <c r="A1703" s="320" t="str">
        <f>'Oversigt anlægsaktiv'!A1703</f>
        <v>55638</v>
      </c>
      <c r="B1703" t="str">
        <f>'Oversigt anlægsaktiv'!B1703</f>
        <v>Speciel kamera</v>
      </c>
      <c r="C1703" t="str">
        <f>'Oversigt anlægsaktiv'!C1703</f>
        <v>2410115</v>
      </c>
      <c r="D1703" t="str">
        <f>'Oversigt anlægsaktiv'!D1703</f>
        <v>Jakob Kjelstrup-Hansen</v>
      </c>
      <c r="E1703" t="str">
        <f>'Oversigt anlægsaktiv'!E1703</f>
        <v>5 ÅR</v>
      </c>
      <c r="F1703" t="str">
        <f>'Oversigt anlægsaktiv'!F1703</f>
        <v>44002 SDU NanoSyd</v>
      </c>
      <c r="G1703" t="str">
        <f>'Oversigt anlægsaktiv'!G1703</f>
        <v>Campusvej 55, 5230 Odense M</v>
      </c>
      <c r="H1703" t="str">
        <f>'Oversigt anlægsaktiv'!H1703</f>
        <v>Ø28-600-1</v>
      </c>
      <c r="I1703" t="str">
        <f>'Oversigt anlægsaktiv'!I1703</f>
        <v>Basler</v>
      </c>
      <c r="J1703" t="str">
        <f>'Oversigt anlægsaktiv'!J1703</f>
        <v>ace 2 X a2A2560-20GMSWIR IMX992</v>
      </c>
      <c r="K1703" t="str">
        <f>'Oversigt anlægsaktiv'!K1703</f>
        <v>40576896</v>
      </c>
      <c r="L1703" s="312">
        <f>'Oversigt anlægsaktiv'!L1703</f>
        <v>45646</v>
      </c>
      <c r="M1703" s="56">
        <f>'Oversigt anlægsaktiv'!M1703</f>
        <v>120105.92</v>
      </c>
      <c r="N1703" s="56">
        <f>'Oversigt anlægsaktiv'!N1703</f>
        <v>88077.66</v>
      </c>
      <c r="O1703" s="322" t="str">
        <f t="shared" si="78"/>
        <v>55638</v>
      </c>
      <c r="P1703" s="322">
        <f t="shared" si="79"/>
        <v>1</v>
      </c>
      <c r="Q1703" s="337" t="str">
        <f t="shared" si="80"/>
        <v>5</v>
      </c>
    </row>
    <row r="1704" spans="1:17" x14ac:dyDescent="0.35">
      <c r="A1704" s="320" t="str">
        <f>'Oversigt anlægsaktiv'!A1704</f>
        <v>55639</v>
      </c>
      <c r="B1704" t="str">
        <f>'Oversigt anlægsaktiv'!B1704</f>
        <v>qPCR instrument</v>
      </c>
      <c r="C1704" t="str">
        <f>'Oversigt anlægsaktiv'!C1704</f>
        <v>mange - se vedl stamblad</v>
      </c>
      <c r="D1704" t="str">
        <f>'Oversigt anlægsaktiv'!D1704</f>
        <v>Ronni Nielsen</v>
      </c>
      <c r="E1704" t="str">
        <f>'Oversigt anlægsaktiv'!E1704</f>
        <v>7 ÅR</v>
      </c>
      <c r="F1704" t="str">
        <f>'Oversigt anlægsaktiv'!F1704</f>
        <v>31000 Institut for Biokemi og Molekylær Biologi</v>
      </c>
      <c r="G1704" t="str">
        <f>'Oversigt anlægsaktiv'!G1704</f>
        <v>Campusvej 55, 5230 Odense M</v>
      </c>
      <c r="H1704" t="str">
        <f>'Oversigt anlægsaktiv'!H1704</f>
        <v>V18-404-2</v>
      </c>
      <c r="I1704" t="str">
        <f>'Oversigt anlægsaktiv'!I1704</f>
        <v>Bio-Rad Denmark</v>
      </c>
      <c r="J1704" t="str">
        <f>'Oversigt anlægsaktiv'!J1704</f>
        <v>CFX Opus 384</v>
      </c>
      <c r="K1704" t="str">
        <f>'Oversigt anlægsaktiv'!K1704</f>
        <v>796BR20308</v>
      </c>
      <c r="L1704" s="312">
        <f>'Oversigt anlægsaktiv'!L1704</f>
        <v>45636</v>
      </c>
      <c r="M1704" s="56">
        <f>'Oversigt anlægsaktiv'!M1704</f>
        <v>225161</v>
      </c>
      <c r="N1704" s="56">
        <f>'Oversigt anlægsaktiv'!N1704</f>
        <v>182273.19</v>
      </c>
      <c r="O1704" s="322" t="str">
        <f t="shared" si="78"/>
        <v>55639</v>
      </c>
      <c r="P1704" s="322">
        <f t="shared" si="79"/>
        <v>1</v>
      </c>
      <c r="Q1704" s="337" t="str">
        <f t="shared" si="80"/>
        <v>7</v>
      </c>
    </row>
    <row r="1705" spans="1:17" x14ac:dyDescent="0.35">
      <c r="A1705" s="320" t="str">
        <f>'Oversigt anlægsaktiv'!A1705</f>
        <v>55640</v>
      </c>
      <c r="B1705" t="str">
        <f>'Oversigt anlægsaktiv'!B1705</f>
        <v>Potentiostate and impedance measrument</v>
      </c>
      <c r="C1705" t="str">
        <f>'Oversigt anlægsaktiv'!C1705</f>
        <v>3410128+3410238+3373400</v>
      </c>
      <c r="D1705" t="str">
        <f>'Oversigt anlægsaktiv'!D1705</f>
        <v>Shuang Ma Andersen</v>
      </c>
      <c r="E1705" t="str">
        <f>'Oversigt anlægsaktiv'!E1705</f>
        <v>7 ÅR</v>
      </c>
      <c r="F1705" t="str">
        <f>'Oversigt anlægsaktiv'!F1705</f>
        <v>42002 SDU Chemical Engineering</v>
      </c>
      <c r="G1705" t="str">
        <f>'Oversigt anlægsaktiv'!G1705</f>
        <v>Campusvej 55, 5230 Odense M</v>
      </c>
      <c r="H1705" t="str">
        <f>'Oversigt anlægsaktiv'!H1705</f>
        <v>Ø31-512a-2</v>
      </c>
      <c r="I1705" t="str">
        <f>'Oversigt anlægsaktiv'!I1705</f>
        <v>Biologic</v>
      </c>
      <c r="J1705" t="str">
        <f>'Oversigt anlægsaktiv'!J1705</f>
        <v>SP300</v>
      </c>
      <c r="K1705" t="str">
        <f>'Oversigt anlægsaktiv'!K1705</f>
        <v>20-06-1907</v>
      </c>
      <c r="L1705" s="312">
        <f>'Oversigt anlægsaktiv'!L1705</f>
        <v>45672</v>
      </c>
      <c r="M1705" s="56">
        <f>'Oversigt anlægsaktiv'!M1705</f>
        <v>151090.37</v>
      </c>
      <c r="N1705" s="56">
        <f>'Oversigt anlægsaktiv'!N1705</f>
        <v>124109.97</v>
      </c>
      <c r="O1705" s="322" t="str">
        <f t="shared" si="78"/>
        <v>55640</v>
      </c>
      <c r="P1705" s="322">
        <f t="shared" si="79"/>
        <v>1</v>
      </c>
      <c r="Q1705" s="337" t="str">
        <f t="shared" si="80"/>
        <v>7</v>
      </c>
    </row>
    <row r="1706" spans="1:17" x14ac:dyDescent="0.35">
      <c r="A1706" s="320" t="str">
        <f>'Oversigt anlægsaktiv'!A1706</f>
        <v>55641</v>
      </c>
      <c r="B1706" t="str">
        <f>'Oversigt anlægsaktiv'!B1706</f>
        <v>LOGIQ Ultralydscanner</v>
      </c>
      <c r="C1706" t="str">
        <f>'Oversigt anlægsaktiv'!C1706</f>
        <v>3110668</v>
      </c>
      <c r="D1706" t="str">
        <f>'Oversigt anlægsaktiv'!D1706</f>
        <v>Per Svenningsen</v>
      </c>
      <c r="E1706" t="str">
        <f>'Oversigt anlægsaktiv'!E1706</f>
        <v>10 ÅR</v>
      </c>
      <c r="F1706" t="str">
        <f>'Oversigt anlægsaktiv'!F1706</f>
        <v>10203 Kardiovaskulær &amp; Renalforskning</v>
      </c>
      <c r="G1706" t="str">
        <f>'Oversigt anlægsaktiv'!G1706</f>
        <v>Campusvej 55, 5230 Odense M</v>
      </c>
      <c r="H1706" t="str">
        <f>'Oversigt anlægsaktiv'!H1706</f>
        <v>V15-608a-1</v>
      </c>
      <c r="I1706" t="str">
        <f>'Oversigt anlægsaktiv'!I1706</f>
        <v>GE Healthcare Danmark A/S</v>
      </c>
      <c r="J1706" t="str">
        <f>'Oversigt anlægsaktiv'!J1706</f>
        <v>E10 R4</v>
      </c>
      <c r="K1706" t="str">
        <f>'Oversigt anlægsaktiv'!K1706</f>
        <v>LEP400149</v>
      </c>
      <c r="L1706" s="312">
        <f>'Oversigt anlægsaktiv'!L1706</f>
        <v>45649</v>
      </c>
      <c r="M1706" s="56">
        <f>'Oversigt anlægsaktiv'!M1706</f>
        <v>550000</v>
      </c>
      <c r="N1706" s="56">
        <f>'Oversigt anlægsaktiv'!N1706</f>
        <v>476666.68</v>
      </c>
      <c r="O1706" s="322" t="str">
        <f t="shared" si="78"/>
        <v>55641</v>
      </c>
      <c r="P1706" s="322">
        <f t="shared" si="79"/>
        <v>1</v>
      </c>
      <c r="Q1706" s="337" t="str">
        <f t="shared" si="80"/>
        <v>10</v>
      </c>
    </row>
    <row r="1707" spans="1:17" x14ac:dyDescent="0.35">
      <c r="A1707" s="320" t="str">
        <f>'Oversigt anlægsaktiv'!A1707</f>
        <v>55642</v>
      </c>
      <c r="B1707" t="str">
        <f>'Oversigt anlægsaktiv'!B1707</f>
        <v>GPU node</v>
      </c>
      <c r="C1707" t="str">
        <f>'Oversigt anlægsaktiv'!C1707</f>
        <v>-</v>
      </c>
      <c r="D1707" t="str">
        <f>'Oversigt anlægsaktiv'!D1707</f>
        <v>Martin Lundquist Hansen</v>
      </c>
      <c r="E1707" t="str">
        <f>'Oversigt anlægsaktiv'!E1707</f>
        <v>5 ÅR</v>
      </c>
      <c r="F1707" t="str">
        <f>'Oversigt anlægsaktiv'!F1707</f>
        <v>39600 eScience</v>
      </c>
      <c r="G1707" t="str">
        <f>'Oversigt anlægsaktiv'!G1707</f>
        <v>Campusvej 55, 5230 Odense M</v>
      </c>
      <c r="H1707" t="str">
        <f>'Oversigt anlægsaktiv'!H1707</f>
        <v>HPC Serverrum</v>
      </c>
      <c r="I1707" t="str">
        <f>'Oversigt anlægsaktiv'!I1707</f>
        <v>HPE</v>
      </c>
      <c r="J1707" t="str">
        <f>'Oversigt anlægsaktiv'!J1707</f>
        <v>HPE ProLiant DL385 Gen11</v>
      </c>
      <c r="K1707" t="str">
        <f>'Oversigt anlægsaktiv'!K1707</f>
        <v>CZ2D21073R</v>
      </c>
      <c r="L1707" s="312">
        <f>'Oversigt anlægsaktiv'!L1707</f>
        <v>45677</v>
      </c>
      <c r="M1707" s="56">
        <f>'Oversigt anlægsaktiv'!M1707</f>
        <v>298172</v>
      </c>
      <c r="N1707" s="56">
        <f>'Oversigt anlægsaktiv'!N1707</f>
        <v>223629.02</v>
      </c>
      <c r="O1707" s="322" t="str">
        <f t="shared" si="78"/>
        <v>55642</v>
      </c>
      <c r="P1707" s="322">
        <f t="shared" si="79"/>
        <v>0</v>
      </c>
      <c r="Q1707" s="337" t="str">
        <f t="shared" si="80"/>
        <v>5</v>
      </c>
    </row>
    <row r="1708" spans="1:17" x14ac:dyDescent="0.35">
      <c r="A1708" s="320" t="str">
        <f>'Oversigt anlægsaktiv'!A1708</f>
        <v>55643</v>
      </c>
      <c r="B1708" t="str">
        <f>'Oversigt anlægsaktiv'!B1708</f>
        <v>HPLC-apparat</v>
      </c>
      <c r="C1708" t="str">
        <f>'Oversigt anlægsaktiv'!C1708</f>
        <v>2323595</v>
      </c>
      <c r="D1708" t="str">
        <f>'Oversigt anlægsaktiv'!D1708</f>
        <v>Changzhu Wu</v>
      </c>
      <c r="E1708" t="str">
        <f>'Oversigt anlægsaktiv'!E1708</f>
        <v>7 ÅR</v>
      </c>
      <c r="F1708" t="str">
        <f>'Oversigt anlægsaktiv'!F1708</f>
        <v>30503 Kemi og Farmaci</v>
      </c>
      <c r="G1708" t="str">
        <f>'Oversigt anlægsaktiv'!G1708</f>
        <v>Campusvej 55, 5230 Odense M</v>
      </c>
      <c r="H1708" t="str">
        <f>'Oversigt anlægsaktiv'!H1708</f>
        <v>Ø11-410a-2</v>
      </c>
      <c r="I1708" t="str">
        <f>'Oversigt anlægsaktiv'!I1708</f>
        <v>Thermo Fischer Scientific</v>
      </c>
      <c r="J1708" t="str">
        <f>'Oversigt anlægsaktiv'!J1708</f>
        <v>Vanquish Core</v>
      </c>
      <c r="K1708" t="str">
        <f>'Oversigt anlægsaktiv'!K1708</f>
        <v>8372101</v>
      </c>
      <c r="L1708" s="312">
        <f>'Oversigt anlægsaktiv'!L1708</f>
        <v>45597</v>
      </c>
      <c r="M1708" s="56">
        <f>'Oversigt anlægsaktiv'!M1708</f>
        <v>249729.43</v>
      </c>
      <c r="N1708" s="56">
        <f>'Oversigt anlægsaktiv'!N1708</f>
        <v>199188.95</v>
      </c>
      <c r="O1708" s="322" t="str">
        <f t="shared" si="78"/>
        <v>55643</v>
      </c>
      <c r="P1708" s="322">
        <f t="shared" si="79"/>
        <v>1</v>
      </c>
      <c r="Q1708" s="337" t="str">
        <f t="shared" si="80"/>
        <v>7</v>
      </c>
    </row>
    <row r="1709" spans="1:17" x14ac:dyDescent="0.35">
      <c r="A1709" s="320" t="str">
        <f>'Oversigt anlægsaktiv'!A1709</f>
        <v>55644</v>
      </c>
      <c r="B1709" t="str">
        <f>'Oversigt anlægsaktiv'!B1709</f>
        <v>Helkrops måler forurening radioaktivitet</v>
      </c>
      <c r="C1709" t="str">
        <f>'Oversigt anlægsaktiv'!C1709</f>
        <v>3110416</v>
      </c>
      <c r="D1709" t="str">
        <f>'Oversigt anlægsaktiv'!D1709</f>
        <v>Mikael Palner</v>
      </c>
      <c r="E1709" t="str">
        <f>'Oversigt anlægsaktiv'!E1709</f>
        <v>5 ÅR</v>
      </c>
      <c r="F1709" t="str">
        <f>'Oversigt anlægsaktiv'!F1709</f>
        <v>19500 Biomedicinsk Laboratorium</v>
      </c>
      <c r="G1709" t="str">
        <f>'Oversigt anlægsaktiv'!G1709</f>
        <v>Campusvej 55, 5230 Odense M</v>
      </c>
      <c r="H1709" t="str">
        <f>'Oversigt anlægsaktiv'!H1709</f>
        <v>Sluse scanner V11-611d-0</v>
      </c>
      <c r="I1709" t="str">
        <f>'Oversigt anlægsaktiv'!I1709</f>
        <v>NUVIA</v>
      </c>
      <c r="J1709" t="str">
        <f>'Oversigt anlægsaktiv'!J1709</f>
        <v>11010122</v>
      </c>
      <c r="K1709" t="str">
        <f>'Oversigt anlægsaktiv'!K1709</f>
        <v>-</v>
      </c>
      <c r="L1709" s="312">
        <f>'Oversigt anlægsaktiv'!L1709</f>
        <v>45730</v>
      </c>
      <c r="M1709" s="56">
        <f>'Oversigt anlægsaktiv'!M1709</f>
        <v>192882</v>
      </c>
      <c r="N1709" s="56">
        <f>'Oversigt anlægsaktiv'!N1709</f>
        <v>151090.9</v>
      </c>
      <c r="O1709" s="322" t="str">
        <f t="shared" si="78"/>
        <v>55644</v>
      </c>
      <c r="P1709" s="322">
        <f t="shared" si="79"/>
        <v>1</v>
      </c>
      <c r="Q1709" s="337" t="str">
        <f t="shared" si="80"/>
        <v>5</v>
      </c>
    </row>
    <row r="1710" spans="1:17" x14ac:dyDescent="0.35">
      <c r="A1710" s="320" t="str">
        <f>'Oversigt anlægsaktiv'!A1710</f>
        <v>55645</v>
      </c>
      <c r="B1710" t="str">
        <f>'Oversigt anlægsaktiv'!B1710</f>
        <v>Computer Controlled Thermal Solar Energy Unit + Photovoltaic Solar Energy</v>
      </c>
      <c r="C1710" t="str">
        <f>'Oversigt anlægsaktiv'!C1710</f>
        <v>3410090+3410134</v>
      </c>
      <c r="D1710" t="str">
        <f>'Oversigt anlægsaktiv'!D1710</f>
        <v>Elham Chamanehpour</v>
      </c>
      <c r="E1710" t="str">
        <f>'Oversigt anlægsaktiv'!E1710</f>
        <v>10 ÅR</v>
      </c>
      <c r="F1710" t="str">
        <f>'Oversigt anlægsaktiv'!F1710</f>
        <v>45002 SDU Mechatronics (CIM)</v>
      </c>
      <c r="G1710" t="str">
        <f>'Oversigt anlægsaktiv'!G1710</f>
        <v>Alsion 2, 6400 Sønderborg</v>
      </c>
      <c r="H1710" t="str">
        <f>'Oversigt anlægsaktiv'!H1710</f>
        <v>CIE 4 01 Power to X lab</v>
      </c>
      <c r="I1710" t="str">
        <f>'Oversigt anlægsaktiv'!I1710</f>
        <v>EDIBON International, S.A</v>
      </c>
      <c r="J1710" t="str">
        <f>'Oversigt anlægsaktiv'!J1710</f>
        <v>INT/CONS-EESTC +MINI-EESF/M</v>
      </c>
      <c r="K1710" t="str">
        <f>'Oversigt anlægsaktiv'!K1710</f>
        <v>INTCONSEESTC0028 + MINIEESFM0050</v>
      </c>
      <c r="L1710" s="312">
        <f>'Oversigt anlægsaktiv'!L1710</f>
        <v>46113</v>
      </c>
      <c r="M1710" s="56">
        <f>'Oversigt anlægsaktiv'!M1710</f>
        <v>201016.77</v>
      </c>
      <c r="N1710" s="56">
        <f>'Oversigt anlægsaktiv'!N1710</f>
        <v>201016.77</v>
      </c>
      <c r="O1710" s="322" t="str">
        <f t="shared" si="78"/>
        <v>55645</v>
      </c>
      <c r="P1710" s="322">
        <f t="shared" si="79"/>
        <v>1</v>
      </c>
      <c r="Q1710" s="337" t="str">
        <f t="shared" si="80"/>
        <v>10</v>
      </c>
    </row>
    <row r="1711" spans="1:17" x14ac:dyDescent="0.35">
      <c r="A1711" s="320" t="str">
        <f>'Oversigt anlægsaktiv'!A1711</f>
        <v>55646</v>
      </c>
      <c r="B1711" t="str">
        <f>'Oversigt anlægsaktiv'!B1711</f>
        <v>Mikroskop</v>
      </c>
      <c r="C1711" t="str">
        <f>'Oversigt anlægsaktiv'!C1711</f>
        <v>-</v>
      </c>
      <c r="D1711" t="str">
        <f>'Oversigt anlægsaktiv'!D1711</f>
        <v>Panagiotis Galanos</v>
      </c>
      <c r="E1711" t="str">
        <f>'Oversigt anlægsaktiv'!E1711</f>
        <v>10 ÅR</v>
      </c>
      <c r="F1711" t="str">
        <f>'Oversigt anlægsaktiv'!F1711</f>
        <v>31000 Institut for Biokemi og Molekylær Biologi</v>
      </c>
      <c r="G1711" t="str">
        <f>'Oversigt anlægsaktiv'!G1711</f>
        <v>Campusvej 55, 5230 Odense M</v>
      </c>
      <c r="H1711" t="str">
        <f>'Oversigt anlægsaktiv'!H1711</f>
        <v>V15-501b-2</v>
      </c>
      <c r="I1711" t="str">
        <f>'Oversigt anlægsaktiv'!I1711</f>
        <v>Evident Europe</v>
      </c>
      <c r="J1711" t="str">
        <f>'Oversigt anlægsaktiv'!J1711</f>
        <v>CKX53SF with DP28 camera</v>
      </c>
      <c r="K1711" t="str">
        <f>'Oversigt anlægsaktiv'!K1711</f>
        <v>3H42224 (microscope frame), 6920203</v>
      </c>
      <c r="L1711" s="312">
        <f>'Oversigt anlægsaktiv'!L1711</f>
        <v>45658</v>
      </c>
      <c r="M1711" s="56">
        <f>'Oversigt anlægsaktiv'!M1711</f>
        <v>135481.71</v>
      </c>
      <c r="N1711" s="56">
        <f>'Oversigt anlægsaktiv'!N1711</f>
        <v>118546.56</v>
      </c>
      <c r="O1711" s="322" t="str">
        <f t="shared" si="78"/>
        <v>55646</v>
      </c>
      <c r="P1711" s="322">
        <f t="shared" si="79"/>
        <v>0</v>
      </c>
      <c r="Q1711" s="337" t="str">
        <f t="shared" si="80"/>
        <v>10</v>
      </c>
    </row>
    <row r="1712" spans="1:17" x14ac:dyDescent="0.35">
      <c r="A1712" s="320" t="str">
        <f>'Oversigt anlægsaktiv'!A1712</f>
        <v>55647</v>
      </c>
      <c r="B1712" t="str">
        <f>'Oversigt anlægsaktiv'!B1712</f>
        <v>Adv image software analysis with integrated AI modules in a high-perf</v>
      </c>
      <c r="C1712" t="str">
        <f>'Oversigt anlægsaktiv'!C1712</f>
        <v>3310170</v>
      </c>
      <c r="D1712" t="str">
        <f>'Oversigt anlægsaktiv'!D1712</f>
        <v>Panagiotis Galanos</v>
      </c>
      <c r="E1712" t="str">
        <f>'Oversigt anlægsaktiv'!E1712</f>
        <v>10 ÅR</v>
      </c>
      <c r="F1712" t="str">
        <f>'Oversigt anlægsaktiv'!F1712</f>
        <v>31000 Institut for Biokemi og Molekylær Biologi</v>
      </c>
      <c r="G1712" t="str">
        <f>'Oversigt anlægsaktiv'!G1712</f>
        <v>Campusvej 55, 5230 Odense M</v>
      </c>
      <c r="H1712" t="str">
        <f>'Oversigt anlægsaktiv'!H1712</f>
        <v>V18-404-1</v>
      </c>
      <c r="I1712" t="str">
        <f>'Oversigt anlægsaktiv'!I1712</f>
        <v>Evident Europe</v>
      </c>
      <c r="J1712" t="str">
        <f>'Oversigt anlægsaktiv'!J1712</f>
        <v>HW-WORKSTATION-HP-Z2G9-DL, SCAN-MOD-AI-C</v>
      </c>
      <c r="K1712" t="str">
        <f>'Oversigt anlægsaktiv'!K1712</f>
        <v>CZC35177HM (workstation), A7552000</v>
      </c>
      <c r="L1712" s="312">
        <f>'Oversigt anlægsaktiv'!L1712</f>
        <v>45658</v>
      </c>
      <c r="M1712" s="56">
        <f>'Oversigt anlægsaktiv'!M1712</f>
        <v>219708</v>
      </c>
      <c r="N1712" s="56">
        <f>'Oversigt anlægsaktiv'!N1712</f>
        <v>192244.5</v>
      </c>
      <c r="O1712" s="322" t="str">
        <f t="shared" si="78"/>
        <v>55647</v>
      </c>
      <c r="P1712" s="322">
        <f t="shared" si="79"/>
        <v>1</v>
      </c>
      <c r="Q1712" s="337" t="str">
        <f t="shared" si="80"/>
        <v>10</v>
      </c>
    </row>
    <row r="1713" spans="1:17" x14ac:dyDescent="0.35">
      <c r="A1713" s="320" t="str">
        <f>'Oversigt anlægsaktiv'!A1713</f>
        <v>55648</v>
      </c>
      <c r="B1713" t="str">
        <f>'Oversigt anlægsaktiv'!B1713</f>
        <v>Kolding - Udskiftning af defekt varslingsanlæg</v>
      </c>
      <c r="C1713" t="str">
        <f>'Oversigt anlægsaktiv'!C1713</f>
        <v>-</v>
      </c>
      <c r="D1713" t="str">
        <f>'Oversigt anlægsaktiv'!D1713</f>
        <v>Tony Schmidt</v>
      </c>
      <c r="E1713" t="str">
        <f>'Oversigt anlægsaktiv'!E1713</f>
        <v>10 ÅR</v>
      </c>
      <c r="F1713" t="str">
        <f>'Oversigt anlægsaktiv'!F1713</f>
        <v>90404 Teknik</v>
      </c>
      <c r="G1713" t="str">
        <f>'Oversigt anlægsaktiv'!G1713</f>
        <v>Universitetsparken 1, 6000 Kolding</v>
      </c>
      <c r="H1713" t="str">
        <f>'Oversigt anlægsaktiv'!H1713</f>
        <v>Campus Kolding</v>
      </c>
      <c r="I1713" t="str">
        <f>'Oversigt anlægsaktiv'!I1713</f>
        <v>-</v>
      </c>
      <c r="J1713" t="str">
        <f>'Oversigt anlægsaktiv'!J1713</f>
        <v>-</v>
      </c>
      <c r="K1713" t="str">
        <f>'Oversigt anlægsaktiv'!K1713</f>
        <v>-</v>
      </c>
      <c r="L1713" s="312">
        <f>'Oversigt anlægsaktiv'!L1713</f>
        <v>45689</v>
      </c>
      <c r="M1713" s="56">
        <f>'Oversigt anlægsaktiv'!M1713</f>
        <v>248786</v>
      </c>
      <c r="N1713" s="56">
        <f>'Oversigt anlægsaktiv'!N1713</f>
        <v>219760.96</v>
      </c>
      <c r="O1713" s="322" t="str">
        <f t="shared" si="78"/>
        <v>55648</v>
      </c>
      <c r="P1713" s="322">
        <f t="shared" si="79"/>
        <v>0</v>
      </c>
      <c r="Q1713" s="337" t="str">
        <f t="shared" si="80"/>
        <v>10</v>
      </c>
    </row>
    <row r="1714" spans="1:17" x14ac:dyDescent="0.35">
      <c r="A1714" s="320" t="str">
        <f>'Oversigt anlægsaktiv'!A1714</f>
        <v>55649</v>
      </c>
      <c r="B1714" t="str">
        <f>'Oversigt anlægsaktiv'!B1714</f>
        <v>Massespektrometer (Astral  2)</v>
      </c>
      <c r="C1714" t="str">
        <f>'Oversigt anlægsaktiv'!C1714</f>
        <v>2310138</v>
      </c>
      <c r="D1714" t="str">
        <f>'Oversigt anlægsaktiv'!D1714</f>
        <v>Ole Nørregaard Jensen</v>
      </c>
      <c r="E1714" t="str">
        <f>'Oversigt anlægsaktiv'!E1714</f>
        <v>7 ÅR</v>
      </c>
      <c r="F1714" t="str">
        <f>'Oversigt anlægsaktiv'!F1714</f>
        <v>31000 Institut for Biokemi og Molekylær Biologi</v>
      </c>
      <c r="G1714" t="str">
        <f>'Oversigt anlægsaktiv'!G1714</f>
        <v>Campusvej 55, 5230 Odense M</v>
      </c>
      <c r="H1714" t="str">
        <f>'Oversigt anlægsaktiv'!H1714</f>
        <v>V10-510A-1</v>
      </c>
      <c r="I1714" t="str">
        <f>'Oversigt anlægsaktiv'!I1714</f>
        <v>thermo scientific</v>
      </c>
      <c r="J1714" t="str">
        <f>'Oversigt anlægsaktiv'!J1714</f>
        <v>Orbitrap Astral</v>
      </c>
      <c r="K1714" t="str">
        <f>'Oversigt anlægsaktiv'!K1714</f>
        <v>OA10272</v>
      </c>
      <c r="L1714" s="312">
        <f>'Oversigt anlægsaktiv'!L1714</f>
        <v>45667</v>
      </c>
      <c r="M1714" s="56">
        <f>'Oversigt anlægsaktiv'!M1714</f>
        <v>5339899</v>
      </c>
      <c r="N1714" s="56">
        <f>'Oversigt anlægsaktiv'!N1714</f>
        <v>4386345.55</v>
      </c>
      <c r="O1714" s="322" t="str">
        <f t="shared" si="78"/>
        <v>55649</v>
      </c>
      <c r="P1714" s="322">
        <f t="shared" si="79"/>
        <v>1</v>
      </c>
      <c r="Q1714" s="337" t="str">
        <f t="shared" si="80"/>
        <v>7</v>
      </c>
    </row>
    <row r="1715" spans="1:17" x14ac:dyDescent="0.35">
      <c r="A1715" s="320" t="str">
        <f>'Oversigt anlægsaktiv'!A1715</f>
        <v>55650</v>
      </c>
      <c r="B1715" t="str">
        <f>'Oversigt anlægsaktiv'!B1715</f>
        <v>HPLC (Neo 4)</v>
      </c>
      <c r="C1715" t="str">
        <f>'Oversigt anlægsaktiv'!C1715</f>
        <v>2310138</v>
      </c>
      <c r="D1715" t="str">
        <f>'Oversigt anlægsaktiv'!D1715</f>
        <v>Ole Nørregaard Jensen</v>
      </c>
      <c r="E1715" t="str">
        <f>'Oversigt anlægsaktiv'!E1715</f>
        <v>7 ÅR</v>
      </c>
      <c r="F1715" t="str">
        <f>'Oversigt anlægsaktiv'!F1715</f>
        <v>31000 Institut for Biokemi og Molekylær Biologi</v>
      </c>
      <c r="G1715" t="str">
        <f>'Oversigt anlægsaktiv'!G1715</f>
        <v>Campusvej 55, 5230 Odense M</v>
      </c>
      <c r="H1715" t="str">
        <f>'Oversigt anlægsaktiv'!H1715</f>
        <v>V10-510A-1</v>
      </c>
      <c r="I1715" t="str">
        <f>'Oversigt anlægsaktiv'!I1715</f>
        <v>termo scientific</v>
      </c>
      <c r="J1715" t="str">
        <f>'Oversigt anlægsaktiv'!J1715</f>
        <v>VN-C10-A/VN-A10-A/VN-P10-A</v>
      </c>
      <c r="K1715" t="str">
        <f>'Oversigt anlægsaktiv'!K1715</f>
        <v>6538334/8373513/8373481</v>
      </c>
      <c r="L1715" s="312">
        <f>'Oversigt anlægsaktiv'!L1715</f>
        <v>45667</v>
      </c>
      <c r="M1715" s="56">
        <f>'Oversigt anlægsaktiv'!M1715</f>
        <v>400000</v>
      </c>
      <c r="N1715" s="56">
        <f>'Oversigt anlægsaktiv'!N1715</f>
        <v>328571.45</v>
      </c>
      <c r="O1715" s="322" t="str">
        <f t="shared" si="78"/>
        <v>55650</v>
      </c>
      <c r="P1715" s="322">
        <f t="shared" si="79"/>
        <v>1</v>
      </c>
      <c r="Q1715" s="337" t="str">
        <f t="shared" si="80"/>
        <v>7</v>
      </c>
    </row>
    <row r="1716" spans="1:17" x14ac:dyDescent="0.35">
      <c r="A1716" s="320" t="str">
        <f>'Oversigt anlægsaktiv'!A1716</f>
        <v>55651</v>
      </c>
      <c r="B1716" t="str">
        <f>'Oversigt anlægsaktiv'!B1716</f>
        <v>CREOPTIX WAVEdelta</v>
      </c>
      <c r="C1716" t="str">
        <f>'Oversigt anlægsaktiv'!C1716</f>
        <v>3110624</v>
      </c>
      <c r="D1716" t="str">
        <f>'Oversigt anlægsaktiv'!D1716</f>
        <v>Jonas Heilskov Graversen</v>
      </c>
      <c r="E1716" t="str">
        <f>'Oversigt anlægsaktiv'!E1716</f>
        <v>10 ÅR</v>
      </c>
      <c r="F1716" t="str">
        <f>'Oversigt anlægsaktiv'!F1716</f>
        <v>10204 Inflammationsforskning</v>
      </c>
      <c r="G1716" t="str">
        <f>'Oversigt anlægsaktiv'!G1716</f>
        <v>Campusvej 55, 5230 Odense M</v>
      </c>
      <c r="H1716" t="str">
        <f>'Oversigt anlægsaktiv'!H1716</f>
        <v>v17-606a-1</v>
      </c>
      <c r="I1716" t="str">
        <f>'Oversigt anlægsaktiv'!I1716</f>
        <v>Malvern Panalytical</v>
      </c>
      <c r="J1716" t="str">
        <f>'Oversigt anlægsaktiv'!J1716</f>
        <v>04-02-1901</v>
      </c>
      <c r="K1716" t="str">
        <f>'Oversigt anlægsaktiv'!K1716</f>
        <v>16-02-2563</v>
      </c>
      <c r="L1716" s="312">
        <f>'Oversigt anlægsaktiv'!L1716</f>
        <v>45714</v>
      </c>
      <c r="M1716" s="56">
        <f>'Oversigt anlægsaktiv'!M1716</f>
        <v>1935263.2</v>
      </c>
      <c r="N1716" s="56">
        <f>'Oversigt anlægsaktiv'!N1716</f>
        <v>1709482.51</v>
      </c>
      <c r="O1716" s="322" t="str">
        <f t="shared" si="78"/>
        <v>55651</v>
      </c>
      <c r="P1716" s="322">
        <f t="shared" si="79"/>
        <v>1</v>
      </c>
      <c r="Q1716" s="337" t="str">
        <f t="shared" si="80"/>
        <v>10</v>
      </c>
    </row>
    <row r="1717" spans="1:17" x14ac:dyDescent="0.35">
      <c r="A1717" s="320" t="str">
        <f>'Oversigt anlægsaktiv'!A1717</f>
        <v>55653</v>
      </c>
      <c r="B1717" t="str">
        <f>'Oversigt anlægsaktiv'!B1717</f>
        <v>flow system</v>
      </c>
      <c r="C1717" t="str">
        <f>'Oversigt anlægsaktiv'!C1717</f>
        <v>5310024</v>
      </c>
      <c r="D1717" t="str">
        <f>'Oversigt anlægsaktiv'!D1717</f>
        <v>Karl Michael Attard</v>
      </c>
      <c r="E1717" t="str">
        <f>'Oversigt anlægsaktiv'!E1717</f>
        <v>5 ÅR</v>
      </c>
      <c r="F1717" t="str">
        <f>'Oversigt anlægsaktiv'!F1717</f>
        <v>30602 Nordcee</v>
      </c>
      <c r="G1717" t="str">
        <f>'Oversigt anlægsaktiv'!G1717</f>
        <v>Campusvej 55, 5230 Odense M</v>
      </c>
      <c r="H1717" t="str">
        <f>'Oversigt anlægsaktiv'!H1717</f>
        <v>V10-507-0</v>
      </c>
      <c r="I1717" t="str">
        <f>'Oversigt anlægsaktiv'!I1717</f>
        <v>Optolution</v>
      </c>
      <c r="J1717" t="str">
        <f>'Oversigt anlægsaktiv'!J1717</f>
        <v>FL_OW01</v>
      </c>
      <c r="K1717" t="str">
        <f>'Oversigt anlægsaktiv'!K1717</f>
        <v>26-10-1900</v>
      </c>
      <c r="L1717" s="312">
        <f>'Oversigt anlægsaktiv'!L1717</f>
        <v>45748</v>
      </c>
      <c r="M1717" s="56">
        <f>'Oversigt anlægsaktiv'!M1717</f>
        <v>108823.89</v>
      </c>
      <c r="N1717" s="56">
        <f>'Oversigt anlægsaktiv'!N1717</f>
        <v>87059.12</v>
      </c>
      <c r="O1717" s="322" t="str">
        <f t="shared" si="78"/>
        <v>55653</v>
      </c>
      <c r="P1717" s="322">
        <f t="shared" si="79"/>
        <v>1</v>
      </c>
      <c r="Q1717" s="337" t="str">
        <f t="shared" si="80"/>
        <v>5</v>
      </c>
    </row>
    <row r="1718" spans="1:17" x14ac:dyDescent="0.35">
      <c r="A1718" s="320" t="str">
        <f>'Oversigt anlægsaktiv'!A1718</f>
        <v>55654</v>
      </c>
      <c r="B1718" t="str">
        <f>'Oversigt anlægsaktiv'!B1718</f>
        <v>EA Elektro-Automatik DC-belastninger</v>
      </c>
      <c r="C1718" t="str">
        <f>'Oversigt anlægsaktiv'!C1718</f>
        <v>3410233+2474961</v>
      </c>
      <c r="D1718" t="str">
        <f>'Oversigt anlægsaktiv'!D1718</f>
        <v>Ramkrishan Maheshwari</v>
      </c>
      <c r="E1718" t="str">
        <f>'Oversigt anlægsaktiv'!E1718</f>
        <v>5 ÅR</v>
      </c>
      <c r="F1718" t="str">
        <f>'Oversigt anlægsaktiv'!F1718</f>
        <v>45003 SDU Center for Industriel Elektronik (CIE)</v>
      </c>
      <c r="G1718" t="str">
        <f>'Oversigt anlægsaktiv'!G1718</f>
        <v>Alsion 2, 6400 Sønderborg</v>
      </c>
      <c r="H1718" t="str">
        <f>'Oversigt anlægsaktiv'!H1718</f>
        <v>CIE 1 01a (Motor Lab)</v>
      </c>
      <c r="I1718" t="str">
        <f>'Oversigt anlægsaktiv'!I1718</f>
        <v>EA Elektro-Automatik</v>
      </c>
      <c r="J1718" t="str">
        <f>'Oversigt anlægsaktiv'!J1718</f>
        <v>EA-ELR 10000</v>
      </c>
      <c r="K1718" t="str">
        <f>'Oversigt anlægsaktiv'!K1718</f>
        <v>303607001</v>
      </c>
      <c r="L1718" s="312">
        <f>'Oversigt anlægsaktiv'!L1718</f>
        <v>45824</v>
      </c>
      <c r="M1718" s="56">
        <f>'Oversigt anlægsaktiv'!M1718</f>
        <v>152927.78</v>
      </c>
      <c r="N1718" s="56">
        <f>'Oversigt anlægsaktiv'!N1718</f>
        <v>127439.81</v>
      </c>
      <c r="O1718" s="322" t="str">
        <f t="shared" si="78"/>
        <v>55654</v>
      </c>
      <c r="P1718" s="322">
        <f t="shared" si="79"/>
        <v>1</v>
      </c>
      <c r="Q1718" s="337" t="str">
        <f t="shared" si="80"/>
        <v>5</v>
      </c>
    </row>
    <row r="1719" spans="1:17" x14ac:dyDescent="0.35">
      <c r="A1719" s="320" t="str">
        <f>'Oversigt anlægsaktiv'!A1719</f>
        <v>55655</v>
      </c>
      <c r="B1719" t="str">
        <f>'Oversigt anlægsaktiv'!B1719</f>
        <v>Stabino Zeta potential measurement and titran + measurement cell 1mL</v>
      </c>
      <c r="C1719" t="str">
        <f>'Oversigt anlægsaktiv'!C1719</f>
        <v>3474269</v>
      </c>
      <c r="D1719" t="str">
        <f>'Oversigt anlægsaktiv'!D1719</f>
        <v>Morten Madsen</v>
      </c>
      <c r="E1719" t="str">
        <f>'Oversigt anlægsaktiv'!E1719</f>
        <v>5 ÅR</v>
      </c>
      <c r="F1719" t="str">
        <f>'Oversigt anlægsaktiv'!F1719</f>
        <v>44006 SDU Centre for advanced photovoltaics and energy - CAPE</v>
      </c>
      <c r="G1719" t="str">
        <f>'Oversigt anlægsaktiv'!G1719</f>
        <v>Alsion 2, 6400 Sønderborg</v>
      </c>
      <c r="H1719" t="str">
        <f>'Oversigt anlægsaktiv'!H1719</f>
        <v>A3-09</v>
      </c>
      <c r="I1719" t="str">
        <f>'Oversigt anlægsaktiv'!I1719</f>
        <v>Microtrack</v>
      </c>
      <c r="J1719" t="str">
        <f>'Oversigt anlægsaktiv'!J1719</f>
        <v>Stabina Zeta</v>
      </c>
      <c r="K1719" t="str">
        <f>'Oversigt anlægsaktiv'!K1719</f>
        <v>4231000000</v>
      </c>
      <c r="L1719" s="312">
        <f>'Oversigt anlægsaktiv'!L1719</f>
        <v>45677</v>
      </c>
      <c r="M1719" s="56">
        <f>'Oversigt anlægsaktiv'!M1719</f>
        <v>286388.08</v>
      </c>
      <c r="N1719" s="56">
        <f>'Oversigt anlægsaktiv'!N1719</f>
        <v>214791.08</v>
      </c>
      <c r="O1719" s="322" t="str">
        <f t="shared" si="78"/>
        <v>55655</v>
      </c>
      <c r="P1719" s="322">
        <f t="shared" si="79"/>
        <v>1</v>
      </c>
      <c r="Q1719" s="337" t="str">
        <f t="shared" si="80"/>
        <v>5</v>
      </c>
    </row>
    <row r="1720" spans="1:17" x14ac:dyDescent="0.35">
      <c r="A1720" s="320" t="str">
        <f>'Oversigt anlægsaktiv'!A1720</f>
        <v>55656</v>
      </c>
      <c r="B1720" t="str">
        <f>'Oversigt anlægsaktiv'!B1720</f>
        <v>HPLC - Infinity III</v>
      </c>
      <c r="C1720" t="str">
        <f>'Oversigt anlægsaktiv'!C1720</f>
        <v>-</v>
      </c>
      <c r="D1720" t="str">
        <f>'Oversigt anlægsaktiv'!D1720</f>
        <v>Tina Ravn Pedersen</v>
      </c>
      <c r="E1720" t="str">
        <f>'Oversigt anlægsaktiv'!E1720</f>
        <v>10 ÅR</v>
      </c>
      <c r="F1720" t="str">
        <f>'Oversigt anlægsaktiv'!F1720</f>
        <v>13903 Retskemisk Afdeling</v>
      </c>
      <c r="G1720" t="str">
        <f>'Oversigt anlægsaktiv'!G1720</f>
        <v>Campusvej 55, 5230 Odense M</v>
      </c>
      <c r="H1720" t="str">
        <f>'Oversigt anlægsaktiv'!H1720</f>
        <v>V15-909b-0</v>
      </c>
      <c r="I1720" t="str">
        <f>'Oversigt anlægsaktiv'!I1720</f>
        <v>Agilent Technologies</v>
      </c>
      <c r="J1720" t="str">
        <f>'Oversigt anlægsaktiv'!J1720</f>
        <v>1260 - Infinity III</v>
      </c>
      <c r="K1720" t="str">
        <f>'Oversigt anlægsaktiv'!K1720</f>
        <v>DEGCH00169</v>
      </c>
      <c r="L1720" s="312">
        <f>'Oversigt anlægsaktiv'!L1720</f>
        <v>45685</v>
      </c>
      <c r="M1720" s="56">
        <f>'Oversigt anlægsaktiv'!M1720</f>
        <v>489398.21</v>
      </c>
      <c r="N1720" s="56">
        <f>'Oversigt anlægsaktiv'!N1720</f>
        <v>428223.41</v>
      </c>
      <c r="O1720" s="322" t="str">
        <f t="shared" si="78"/>
        <v>55656</v>
      </c>
      <c r="P1720" s="322">
        <f t="shared" si="79"/>
        <v>0</v>
      </c>
      <c r="Q1720" s="337" t="str">
        <f t="shared" si="80"/>
        <v>10</v>
      </c>
    </row>
    <row r="1721" spans="1:17" x14ac:dyDescent="0.35">
      <c r="A1721" s="320" t="str">
        <f>'Oversigt anlægsaktiv'!A1721</f>
        <v>55657</v>
      </c>
      <c r="B1721" t="str">
        <f>'Oversigt anlægsaktiv'!B1721</f>
        <v>Zetasizer Advance</v>
      </c>
      <c r="C1721" t="str">
        <f>'Oversigt anlægsaktiv'!C1721</f>
        <v>3110624</v>
      </c>
      <c r="D1721" t="str">
        <f>'Oversigt anlægsaktiv'!D1721</f>
        <v>Jonas Heilskov Graversen</v>
      </c>
      <c r="E1721" t="str">
        <f>'Oversigt anlægsaktiv'!E1721</f>
        <v>7 ÅR</v>
      </c>
      <c r="F1721" t="str">
        <f>'Oversigt anlægsaktiv'!F1721</f>
        <v>10204 Inflammationsforskning</v>
      </c>
      <c r="G1721" t="str">
        <f>'Oversigt anlægsaktiv'!G1721</f>
        <v>Campusvej 55, 5230 Odense M</v>
      </c>
      <c r="H1721" t="str">
        <f>'Oversigt anlægsaktiv'!H1721</f>
        <v>V18-603a-0</v>
      </c>
      <c r="I1721" t="str">
        <f>'Oversigt anlægsaktiv'!I1721</f>
        <v>Malvern Panalytical</v>
      </c>
      <c r="J1721" t="str">
        <f>'Oversigt anlægsaktiv'!J1721</f>
        <v>10019524</v>
      </c>
      <c r="K1721" t="str">
        <f>'Oversigt anlægsaktiv'!K1721</f>
        <v>100026084</v>
      </c>
      <c r="L1721" s="312">
        <f>'Oversigt anlægsaktiv'!L1721</f>
        <v>45769</v>
      </c>
      <c r="M1721" s="56">
        <f>'Oversigt anlægsaktiv'!M1721</f>
        <v>485311</v>
      </c>
      <c r="N1721" s="56">
        <f>'Oversigt anlægsaktiv'!N1721</f>
        <v>415980.87</v>
      </c>
      <c r="O1721" s="322" t="str">
        <f t="shared" si="78"/>
        <v>55657</v>
      </c>
      <c r="P1721" s="322">
        <f t="shared" si="79"/>
        <v>1</v>
      </c>
      <c r="Q1721" s="337" t="str">
        <f t="shared" si="80"/>
        <v>7</v>
      </c>
    </row>
    <row r="1722" spans="1:17" x14ac:dyDescent="0.35">
      <c r="A1722" s="320" t="str">
        <f>'Oversigt anlægsaktiv'!A1722</f>
        <v>55658</v>
      </c>
      <c r="B1722" t="str">
        <f>'Oversigt anlægsaktiv'!B1722</f>
        <v>Eclipse Ti2-A mikroskop inkl. 17 stk. tilbehør</v>
      </c>
      <c r="C1722" t="str">
        <f>'Oversigt anlægsaktiv'!C1722</f>
        <v>3410074+0030+0041+3410219</v>
      </c>
      <c r="D1722" t="str">
        <f>'Oversigt anlægsaktiv'!D1722</f>
        <v>Till Leissner</v>
      </c>
      <c r="E1722" t="str">
        <f>'Oversigt anlægsaktiv'!E1722</f>
        <v>5 ÅR</v>
      </c>
      <c r="F1722" t="str">
        <f>'Oversigt anlægsaktiv'!F1722</f>
        <v>44002 SDU NanoSyd</v>
      </c>
      <c r="G1722" t="str">
        <f>'Oversigt anlægsaktiv'!G1722</f>
        <v>Alsion 2, 6400 Sønderborg</v>
      </c>
      <c r="H1722" t="str">
        <f>'Oversigt anlægsaktiv'!H1722</f>
        <v>Nanophotonics Lab, H0 07</v>
      </c>
      <c r="I1722" t="str">
        <f>'Oversigt anlægsaktiv'!I1722</f>
        <v>Nikon Instruments</v>
      </c>
      <c r="J1722" t="str">
        <f>'Oversigt anlægsaktiv'!J1722</f>
        <v>Eclipse Ti2-A</v>
      </c>
      <c r="K1722" t="str">
        <f>'Oversigt anlægsaktiv'!K1722</f>
        <v>551104</v>
      </c>
      <c r="L1722" s="312">
        <f>'Oversigt anlægsaktiv'!L1722</f>
        <v>45680</v>
      </c>
      <c r="M1722" s="56">
        <f>'Oversigt anlægsaktiv'!M1722</f>
        <v>226217</v>
      </c>
      <c r="N1722" s="56">
        <f>'Oversigt anlægsaktiv'!N1722</f>
        <v>169662.77</v>
      </c>
      <c r="O1722" s="322" t="str">
        <f t="shared" si="78"/>
        <v>55658</v>
      </c>
      <c r="P1722" s="322">
        <f t="shared" si="79"/>
        <v>1</v>
      </c>
      <c r="Q1722" s="337" t="str">
        <f t="shared" si="80"/>
        <v>5</v>
      </c>
    </row>
    <row r="1723" spans="1:17" x14ac:dyDescent="0.35">
      <c r="A1723" s="320" t="str">
        <f>'Oversigt anlægsaktiv'!A1723</f>
        <v>55659</v>
      </c>
      <c r="B1723" t="str">
        <f>'Oversigt anlægsaktiv'!B1723</f>
        <v>CTD</v>
      </c>
      <c r="C1723" t="str">
        <f>'Oversigt anlægsaktiv'!C1723</f>
        <v>2310171</v>
      </c>
      <c r="D1723" t="str">
        <f>'Oversigt anlægsaktiv'!D1723</f>
        <v>Karl Michael Attard</v>
      </c>
      <c r="E1723" t="str">
        <f>'Oversigt anlægsaktiv'!E1723</f>
        <v>5 ÅR</v>
      </c>
      <c r="F1723" t="str">
        <f>'Oversigt anlægsaktiv'!F1723</f>
        <v>30602 Nordcee</v>
      </c>
      <c r="G1723" t="str">
        <f>'Oversigt anlægsaktiv'!G1723</f>
        <v>Campusvej 55, 5230 Odense M</v>
      </c>
      <c r="H1723" t="str">
        <f>'Oversigt anlægsaktiv'!H1723</f>
        <v>V10-507-0</v>
      </c>
      <c r="I1723" t="str">
        <f>'Oversigt anlægsaktiv'!I1723</f>
        <v>RBR</v>
      </c>
      <c r="J1723" t="str">
        <f>'Oversigt anlægsaktiv'!J1723</f>
        <v>RBRsolo3 Tu</v>
      </c>
      <c r="K1723" t="str">
        <f>'Oversigt anlægsaktiv'!K1723</f>
        <v>237926</v>
      </c>
      <c r="L1723" s="312">
        <f>'Oversigt anlægsaktiv'!L1723</f>
        <v>45778</v>
      </c>
      <c r="M1723" s="56">
        <f>'Oversigt anlægsaktiv'!M1723</f>
        <v>216420.69</v>
      </c>
      <c r="N1723" s="56">
        <f>'Oversigt anlægsaktiv'!N1723</f>
        <v>176743.57</v>
      </c>
      <c r="O1723" s="322" t="str">
        <f t="shared" si="78"/>
        <v>55659</v>
      </c>
      <c r="P1723" s="322">
        <f t="shared" si="79"/>
        <v>1</v>
      </c>
      <c r="Q1723" s="337" t="str">
        <f t="shared" si="80"/>
        <v>5</v>
      </c>
    </row>
    <row r="1724" spans="1:17" x14ac:dyDescent="0.35">
      <c r="A1724" s="320" t="str">
        <f>'Oversigt anlægsaktiv'!A1724</f>
        <v>55661</v>
      </c>
      <c r="B1724" t="str">
        <f>'Oversigt anlægsaktiv'!B1724</f>
        <v>Højtryks reaktor RVD-3-5000</v>
      </c>
      <c r="C1724" t="str">
        <f>'Oversigt anlægsaktiv'!C1724</f>
        <v>3410238</v>
      </c>
      <c r="D1724" t="str">
        <f>'Oversigt anlægsaktiv'!D1724</f>
        <v>Richard Beck</v>
      </c>
      <c r="E1724" t="str">
        <f>'Oversigt anlægsaktiv'!E1724</f>
        <v>10 ÅR</v>
      </c>
      <c r="F1724" t="str">
        <f>'Oversigt anlægsaktiv'!F1724</f>
        <v>42002 SDU Chemical Engineering</v>
      </c>
      <c r="G1724" t="str">
        <f>'Oversigt anlægsaktiv'!G1724</f>
        <v>Campusvej 55, 5230 Odense M</v>
      </c>
      <c r="H1724" t="str">
        <f>'Oversigt anlægsaktiv'!H1724</f>
        <v>Ø31-600-2</v>
      </c>
      <c r="I1724" t="str">
        <f>'Oversigt anlægsaktiv'!I1724</f>
        <v>Ukrorgsyntez</v>
      </c>
      <c r="J1724" t="str">
        <f>'Oversigt anlægsaktiv'!J1724</f>
        <v>RVD-3-5000</v>
      </c>
      <c r="K1724" t="str">
        <f>'Oversigt anlægsaktiv'!K1724</f>
        <v>RS0285665</v>
      </c>
      <c r="L1724" s="312">
        <f>'Oversigt anlægsaktiv'!L1724</f>
        <v>45809</v>
      </c>
      <c r="M1724" s="56">
        <f>'Oversigt anlægsaktiv'!M1724</f>
        <v>224488.82</v>
      </c>
      <c r="N1724" s="56">
        <f>'Oversigt anlægsaktiv'!N1724</f>
        <v>205781.42</v>
      </c>
      <c r="O1724" s="322" t="str">
        <f t="shared" si="78"/>
        <v>55661</v>
      </c>
      <c r="P1724" s="322">
        <f t="shared" si="79"/>
        <v>1</v>
      </c>
      <c r="Q1724" s="337" t="str">
        <f t="shared" si="80"/>
        <v>10</v>
      </c>
    </row>
    <row r="1725" spans="1:17" x14ac:dyDescent="0.35">
      <c r="A1725" s="320" t="str">
        <f>'Oversigt anlægsaktiv'!A1725</f>
        <v>55662</v>
      </c>
      <c r="B1725" t="str">
        <f>'Oversigt anlægsaktiv'!B1725</f>
        <v>Robotic base platform + mini spincoater, vacuum pump</v>
      </c>
      <c r="C1725" t="str">
        <f>'Oversigt anlægsaktiv'!C1725</f>
        <v>3410040</v>
      </c>
      <c r="D1725" t="str">
        <f>'Oversigt anlægsaktiv'!D1725</f>
        <v>Morten Madsen</v>
      </c>
      <c r="E1725" t="str">
        <f>'Oversigt anlægsaktiv'!E1725</f>
        <v>5 ÅR</v>
      </c>
      <c r="F1725" t="str">
        <f>'Oversigt anlægsaktiv'!F1725</f>
        <v>44006 SDU Centre for advanced photovoltaics and energy - CAPE</v>
      </c>
      <c r="G1725" t="str">
        <f>'Oversigt anlægsaktiv'!G1725</f>
        <v>Alsion 2, 6400 Sønderborg</v>
      </c>
      <c r="H1725" t="str">
        <f>'Oversigt anlægsaktiv'!H1725</f>
        <v>Roll2Roll Lab (A3 01)</v>
      </c>
      <c r="I1725" t="str">
        <f>'Oversigt anlægsaktiv'!I1725</f>
        <v>Sciprios GmbH</v>
      </c>
      <c r="J1725" t="str">
        <f>'Oversigt anlægsaktiv'!J1725</f>
        <v>N/A</v>
      </c>
      <c r="K1725" t="str">
        <f>'Oversigt anlægsaktiv'!K1725</f>
        <v>SB004400</v>
      </c>
      <c r="L1725" s="312">
        <f>'Oversigt anlægsaktiv'!L1725</f>
        <v>45809</v>
      </c>
      <c r="M1725" s="56">
        <f>'Oversigt anlægsaktiv'!M1725</f>
        <v>625455.54</v>
      </c>
      <c r="N1725" s="56">
        <f>'Oversigt anlægsaktiv'!N1725</f>
        <v>521212.95000000013</v>
      </c>
      <c r="O1725" s="322" t="str">
        <f t="shared" si="78"/>
        <v>55662</v>
      </c>
      <c r="P1725" s="322">
        <f t="shared" si="79"/>
        <v>1</v>
      </c>
      <c r="Q1725" s="337" t="str">
        <f t="shared" si="80"/>
        <v>5</v>
      </c>
    </row>
    <row r="1726" spans="1:17" x14ac:dyDescent="0.35">
      <c r="A1726" s="320" t="str">
        <f>'Oversigt anlægsaktiv'!A1726</f>
        <v>55663</v>
      </c>
      <c r="B1726" t="str">
        <f>'Oversigt anlægsaktiv'!B1726</f>
        <v>Upgrade laser + filters for spinning disk microscope</v>
      </c>
      <c r="C1726" t="str">
        <f>'Oversigt anlægsaktiv'!C1726</f>
        <v>3310198</v>
      </c>
      <c r="D1726" t="str">
        <f>'Oversigt anlægsaktiv'!D1726</f>
        <v>Jonathan Brewer</v>
      </c>
      <c r="E1726" t="str">
        <f>'Oversigt anlægsaktiv'!E1726</f>
        <v>10 ÅR</v>
      </c>
      <c r="F1726" t="str">
        <f>'Oversigt anlægsaktiv'!F1726</f>
        <v>31000 Institut for Biokemi og Molekylær Biologi</v>
      </c>
      <c r="G1726" t="str">
        <f>'Oversigt anlægsaktiv'!G1726</f>
        <v>Campusvej 55, 5230 Odense M</v>
      </c>
      <c r="H1726" t="str">
        <f>'Oversigt anlægsaktiv'!H1726</f>
        <v>V10-602a-0</v>
      </c>
      <c r="I1726" t="str">
        <f>'Oversigt anlægsaktiv'!I1726</f>
        <v>Lumencor</v>
      </c>
      <c r="J1726" t="str">
        <f>'Oversigt anlægsaktiv'!J1726</f>
        <v>Celesta Quattro 4ch</v>
      </c>
      <c r="K1726" t="str">
        <f>'Oversigt anlægsaktiv'!K1726</f>
        <v>536145 (47930)</v>
      </c>
      <c r="L1726" s="312">
        <f>'Oversigt anlægsaktiv'!L1726</f>
        <v>45809</v>
      </c>
      <c r="M1726" s="56">
        <f>'Oversigt anlægsaktiv'!M1726</f>
        <v>347011</v>
      </c>
      <c r="N1726" s="56">
        <f>'Oversigt anlægsaktiv'!N1726</f>
        <v>318093.40999999997</v>
      </c>
      <c r="O1726" s="322" t="str">
        <f t="shared" si="78"/>
        <v>55663</v>
      </c>
      <c r="P1726" s="322">
        <f t="shared" si="79"/>
        <v>1</v>
      </c>
      <c r="Q1726" s="337" t="str">
        <f t="shared" si="80"/>
        <v>10</v>
      </c>
    </row>
    <row r="1727" spans="1:17" x14ac:dyDescent="0.35">
      <c r="A1727" s="320" t="str">
        <f>'Oversigt anlægsaktiv'!A1727</f>
        <v>55664</v>
      </c>
      <c r="B1727" t="str">
        <f>'Oversigt anlægsaktiv'!B1727</f>
        <v>Server</v>
      </c>
      <c r="C1727" t="str">
        <f>'Oversigt anlægsaktiv'!C1727</f>
        <v>3510120</v>
      </c>
      <c r="D1727" t="str">
        <f>'Oversigt anlægsaktiv'!D1727</f>
        <v>Astrid Holm Nielsen</v>
      </c>
      <c r="E1727" t="str">
        <f>'Oversigt anlægsaktiv'!E1727</f>
        <v>5 ÅR</v>
      </c>
      <c r="F1727" t="str">
        <f>'Oversigt anlægsaktiv'!F1727</f>
        <v>52600 Økonomisk Institut</v>
      </c>
      <c r="G1727" t="str">
        <f>'Oversigt anlægsaktiv'!G1727</f>
        <v>Campusvej 55, 5230 Odense M</v>
      </c>
      <c r="H1727" t="str">
        <f>'Oversigt anlægsaktiv'!H1727</f>
        <v>Serverrum Syd</v>
      </c>
      <c r="I1727" t="str">
        <f>'Oversigt anlægsaktiv'!I1727</f>
        <v>HPE</v>
      </c>
      <c r="J1727" t="str">
        <f>'Oversigt anlægsaktiv'!J1727</f>
        <v>ProLiant DL385 Gen11</v>
      </c>
      <c r="K1727" t="str">
        <f>'Oversigt anlægsaktiv'!K1727</f>
        <v>CZ2D280508</v>
      </c>
      <c r="L1727" s="312">
        <f>'Oversigt anlægsaktiv'!L1727</f>
        <v>45778</v>
      </c>
      <c r="M1727" s="56">
        <f>'Oversigt anlægsaktiv'!M1727</f>
        <v>772994</v>
      </c>
      <c r="N1727" s="56">
        <f>'Oversigt anlægsaktiv'!N1727</f>
        <v>631278.44999999995</v>
      </c>
      <c r="O1727" s="322" t="str">
        <f t="shared" si="78"/>
        <v>55664</v>
      </c>
      <c r="P1727" s="322">
        <f t="shared" si="79"/>
        <v>1</v>
      </c>
      <c r="Q1727" s="337" t="str">
        <f t="shared" si="80"/>
        <v>5</v>
      </c>
    </row>
    <row r="1728" spans="1:17" x14ac:dyDescent="0.35">
      <c r="A1728" s="320" t="str">
        <f>'Oversigt anlægsaktiv'!A1728</f>
        <v>55665</v>
      </c>
      <c r="B1728" t="str">
        <f>'Oversigt anlægsaktiv'!B1728</f>
        <v>Handskeboks</v>
      </c>
      <c r="C1728" t="str">
        <f>'Oversigt anlægsaktiv'!C1728</f>
        <v>2323595</v>
      </c>
      <c r="D1728" t="str">
        <f>'Oversigt anlægsaktiv'!D1728</f>
        <v>Changzhu Wu</v>
      </c>
      <c r="E1728" t="str">
        <f>'Oversigt anlægsaktiv'!E1728</f>
        <v>7 ÅR</v>
      </c>
      <c r="F1728" t="str">
        <f>'Oversigt anlægsaktiv'!F1728</f>
        <v>30503 Kemi og Farmaci</v>
      </c>
      <c r="G1728" t="str">
        <f>'Oversigt anlægsaktiv'!G1728</f>
        <v>Campusvej 55, 5230 Odense M</v>
      </c>
      <c r="H1728" t="str">
        <f>'Oversigt anlægsaktiv'!H1728</f>
        <v>Ø11-410a-2</v>
      </c>
      <c r="I1728" t="str">
        <f>'Oversigt anlægsaktiv'!I1728</f>
        <v>Jacomex</v>
      </c>
      <c r="J1728" t="str">
        <f>'Oversigt anlægsaktiv'!J1728</f>
        <v>10016823</v>
      </c>
      <c r="K1728" t="str">
        <f>'Oversigt anlægsaktiv'!K1728</f>
        <v>6472</v>
      </c>
      <c r="L1728" s="312">
        <f>'Oversigt anlægsaktiv'!L1728</f>
        <v>45771</v>
      </c>
      <c r="M1728" s="56">
        <f>'Oversigt anlægsaktiv'!M1728</f>
        <v>175000</v>
      </c>
      <c r="N1728" s="56">
        <f>'Oversigt anlægsaktiv'!N1728</f>
        <v>150000.01999999999</v>
      </c>
      <c r="O1728" s="322" t="str">
        <f t="shared" si="78"/>
        <v>55665</v>
      </c>
      <c r="P1728" s="322">
        <f t="shared" si="79"/>
        <v>1</v>
      </c>
      <c r="Q1728" s="337" t="str">
        <f t="shared" si="80"/>
        <v>7</v>
      </c>
    </row>
    <row r="1729" spans="1:17" x14ac:dyDescent="0.35">
      <c r="A1729" s="320" t="str">
        <f>'Oversigt anlægsaktiv'!A1729</f>
        <v>55666</v>
      </c>
      <c r="B1729" t="str">
        <f>'Oversigt anlægsaktiv'!B1729</f>
        <v>ICP</v>
      </c>
      <c r="C1729" t="str">
        <f>'Oversigt anlægsaktiv'!C1729</f>
        <v>3373924</v>
      </c>
      <c r="D1729" t="str">
        <f>'Oversigt anlægsaktiv'!D1729</f>
        <v>Kaare Lund Rasmussen</v>
      </c>
      <c r="E1729" t="str">
        <f>'Oversigt anlægsaktiv'!E1729</f>
        <v>7 ÅR</v>
      </c>
      <c r="F1729" t="str">
        <f>'Oversigt anlægsaktiv'!F1729</f>
        <v>30503 Kemi og Farmaci</v>
      </c>
      <c r="G1729" t="str">
        <f>'Oversigt anlægsaktiv'!G1729</f>
        <v>Campusvej 55, 5230 Odense M</v>
      </c>
      <c r="H1729" t="str">
        <f>'Oversigt anlægsaktiv'!H1729</f>
        <v>Ø9-512a-1</v>
      </c>
      <c r="I1729" t="str">
        <f>'Oversigt anlægsaktiv'!I1729</f>
        <v>Analytik Jena</v>
      </c>
      <c r="J1729" t="str">
        <f>'Oversigt anlægsaktiv'!J1729</f>
        <v>PQMS Elite</v>
      </c>
      <c r="K1729" t="str">
        <f>'Oversigt anlægsaktiv'!K1729</f>
        <v>10-5000-062-52-AW501</v>
      </c>
      <c r="L1729" s="312">
        <f>'Oversigt anlægsaktiv'!L1729</f>
        <v>45786</v>
      </c>
      <c r="M1729" s="56">
        <f>'Oversigt anlægsaktiv'!M1729</f>
        <v>442961.94</v>
      </c>
      <c r="N1729" s="56">
        <f>'Oversigt anlægsaktiv'!N1729</f>
        <v>384955.01</v>
      </c>
      <c r="O1729" s="322" t="str">
        <f t="shared" si="78"/>
        <v>55666</v>
      </c>
      <c r="P1729" s="322">
        <f t="shared" si="79"/>
        <v>1</v>
      </c>
      <c r="Q1729" s="337" t="str">
        <f t="shared" si="80"/>
        <v>7</v>
      </c>
    </row>
    <row r="1730" spans="1:17" x14ac:dyDescent="0.35">
      <c r="A1730" s="320" t="str">
        <f>'Oversigt anlægsaktiv'!A1730</f>
        <v>55667</v>
      </c>
      <c r="B1730" t="str">
        <f>'Oversigt anlægsaktiv'!B1730</f>
        <v>Belysning restaurant, læsesal og campustorv</v>
      </c>
      <c r="C1730" t="str">
        <f>'Oversigt anlægsaktiv'!C1730</f>
        <v>-</v>
      </c>
      <c r="D1730" t="str">
        <f>'Oversigt anlægsaktiv'!D1730</f>
        <v>Teis Lentz</v>
      </c>
      <c r="E1730" t="str">
        <f>'Oversigt anlægsaktiv'!E1730</f>
        <v>10 ÅR</v>
      </c>
      <c r="F1730" t="str">
        <f>'Oversigt anlægsaktiv'!F1730</f>
        <v>90404 Teknik</v>
      </c>
      <c r="G1730" t="str">
        <f>'Oversigt anlægsaktiv'!G1730</f>
        <v>Campusvej 55, 5230 Odense M</v>
      </c>
      <c r="H1730" t="str">
        <f>'Oversigt anlægsaktiv'!H1730</f>
        <v>Campustorv, Læsesal,Restaurant</v>
      </c>
      <c r="I1730" t="str">
        <f>'Oversigt anlægsaktiv'!I1730</f>
        <v>Flere</v>
      </c>
      <c r="J1730" t="str">
        <f>'Oversigt anlægsaktiv'!J1730</f>
        <v>Intet</v>
      </c>
      <c r="K1730" t="str">
        <f>'Oversigt anlægsaktiv'!K1730</f>
        <v>Intet</v>
      </c>
      <c r="L1730" s="312">
        <f>'Oversigt anlægsaktiv'!L1730</f>
        <v>45901</v>
      </c>
      <c r="M1730" s="56">
        <f>'Oversigt anlægsaktiv'!M1730</f>
        <v>508151.46</v>
      </c>
      <c r="N1730" s="56">
        <f>'Oversigt anlægsaktiv'!N1730</f>
        <v>478509.28</v>
      </c>
      <c r="O1730" s="322" t="str">
        <f t="shared" si="78"/>
        <v>55667</v>
      </c>
      <c r="P1730" s="322">
        <f t="shared" si="79"/>
        <v>0</v>
      </c>
      <c r="Q1730" s="337" t="str">
        <f t="shared" si="80"/>
        <v>10</v>
      </c>
    </row>
    <row r="1731" spans="1:17" x14ac:dyDescent="0.35">
      <c r="A1731" s="320" t="str">
        <f>'Oversigt anlægsaktiv'!A1731</f>
        <v>55668</v>
      </c>
      <c r="B1731" t="str">
        <f>'Oversigt anlægsaktiv'!B1731</f>
        <v>Indretning af maskinværksted, Alsion</v>
      </c>
      <c r="C1731" t="str">
        <f>'Oversigt anlægsaktiv'!C1731</f>
        <v>-</v>
      </c>
      <c r="D1731" t="str">
        <f>'Oversigt anlægsaktiv'!D1731</f>
        <v>Thomas Kromann Jacobsen</v>
      </c>
      <c r="E1731" t="str">
        <f>'Oversigt anlægsaktiv'!E1731</f>
        <v>10 ÅR</v>
      </c>
      <c r="F1731" t="str">
        <f>'Oversigt anlægsaktiv'!F1731</f>
        <v>90405 Bygningsvedligehold</v>
      </c>
      <c r="G1731" t="str">
        <f>'Oversigt anlægsaktiv'!G1731</f>
        <v>Alsion 2, 6400 Sønderborg</v>
      </c>
      <c r="H1731" t="str">
        <f>'Oversigt anlægsaktiv'!H1731</f>
        <v>Lokale F120, 4 sal, blok H</v>
      </c>
      <c r="I1731" t="str">
        <f>'Oversigt anlægsaktiv'!I1731</f>
        <v>Flere</v>
      </c>
      <c r="J1731" t="str">
        <f>'Oversigt anlægsaktiv'!J1731</f>
        <v>Intet</v>
      </c>
      <c r="K1731" t="str">
        <f>'Oversigt anlægsaktiv'!K1731</f>
        <v>Intet</v>
      </c>
      <c r="L1731" s="312">
        <f>'Oversigt anlægsaktiv'!L1731</f>
        <v>45777</v>
      </c>
      <c r="M1731" s="56">
        <f>'Oversigt anlægsaktiv'!M1731</f>
        <v>229664.65</v>
      </c>
      <c r="N1731" s="56">
        <f>'Oversigt anlægsaktiv'!N1731</f>
        <v>206698.2</v>
      </c>
      <c r="O1731" s="322" t="str">
        <f t="shared" si="78"/>
        <v>55668</v>
      </c>
      <c r="P1731" s="322">
        <f t="shared" si="79"/>
        <v>0</v>
      </c>
      <c r="Q1731" s="337" t="str">
        <f t="shared" si="80"/>
        <v>10</v>
      </c>
    </row>
    <row r="1732" spans="1:17" x14ac:dyDescent="0.35">
      <c r="A1732" s="320" t="str">
        <f>'Oversigt anlægsaktiv'!A1732</f>
        <v>55669</v>
      </c>
      <c r="B1732" t="str">
        <f>'Oversigt anlægsaktiv'!B1732</f>
        <v>Indretning af metalprintværksted, Alsion</v>
      </c>
      <c r="C1732" t="str">
        <f>'Oversigt anlægsaktiv'!C1732</f>
        <v>-</v>
      </c>
      <c r="D1732" t="str">
        <f>'Oversigt anlægsaktiv'!D1732</f>
        <v>Thomas Kromann Jacobsen</v>
      </c>
      <c r="E1732" t="str">
        <f>'Oversigt anlægsaktiv'!E1732</f>
        <v>10 ÅR</v>
      </c>
      <c r="F1732" t="str">
        <f>'Oversigt anlægsaktiv'!F1732</f>
        <v>90405 Bygningsvedligehold</v>
      </c>
      <c r="G1732" t="str">
        <f>'Oversigt anlægsaktiv'!G1732</f>
        <v>Alsion 2, 6400 Sønderborg</v>
      </c>
      <c r="H1732" t="str">
        <f>'Oversigt anlægsaktiv'!H1732</f>
        <v>CIE-bygning 1-02</v>
      </c>
      <c r="I1732" t="str">
        <f>'Oversigt anlægsaktiv'!I1732</f>
        <v>Flere</v>
      </c>
      <c r="J1732" t="str">
        <f>'Oversigt anlægsaktiv'!J1732</f>
        <v>Intet</v>
      </c>
      <c r="K1732" t="str">
        <f>'Oversigt anlægsaktiv'!K1732</f>
        <v>Intet</v>
      </c>
      <c r="L1732" s="312">
        <f>'Oversigt anlægsaktiv'!L1732</f>
        <v>45777</v>
      </c>
      <c r="M1732" s="56">
        <f>'Oversigt anlægsaktiv'!M1732</f>
        <v>109132.64</v>
      </c>
      <c r="N1732" s="56">
        <f>'Oversigt anlægsaktiv'!N1732</f>
        <v>98219.38</v>
      </c>
      <c r="O1732" s="322" t="str">
        <f t="shared" si="78"/>
        <v>55669</v>
      </c>
      <c r="P1732" s="322">
        <f t="shared" si="79"/>
        <v>0</v>
      </c>
      <c r="Q1732" s="337" t="str">
        <f t="shared" si="80"/>
        <v>10</v>
      </c>
    </row>
    <row r="1733" spans="1:17" x14ac:dyDescent="0.35">
      <c r="A1733" s="320" t="str">
        <f>'Oversigt anlægsaktiv'!A1733</f>
        <v>55670</v>
      </c>
      <c r="B1733" t="str">
        <f>'Oversigt anlægsaktiv'!B1733</f>
        <v>CFX Opus 384 Real-Time PCR System</v>
      </c>
      <c r="C1733" t="str">
        <f>'Oversigt anlægsaktiv'!C1733</f>
        <v>3110662</v>
      </c>
      <c r="D1733" t="str">
        <f>'Oversigt anlægsaktiv'!D1733</f>
        <v>Henrik Dimke</v>
      </c>
      <c r="E1733" t="str">
        <f>'Oversigt anlægsaktiv'!E1733</f>
        <v>10 ÅR</v>
      </c>
      <c r="F1733" t="str">
        <f>'Oversigt anlægsaktiv'!F1733</f>
        <v>10203 Kardiovaskulær &amp; Renalforskning</v>
      </c>
      <c r="G1733" t="str">
        <f>'Oversigt anlægsaktiv'!G1733</f>
        <v>Campusvej 55, 5230 Odense M</v>
      </c>
      <c r="H1733" t="str">
        <f>'Oversigt anlægsaktiv'!H1733</f>
        <v>V17-704a-1</v>
      </c>
      <c r="I1733" t="str">
        <f>'Oversigt anlægsaktiv'!I1733</f>
        <v>Bio-Rad Laboratories, Inc.</v>
      </c>
      <c r="J1733" t="str">
        <f>'Oversigt anlægsaktiv'!J1733</f>
        <v>-</v>
      </c>
      <c r="K1733" t="str">
        <f>'Oversigt anlægsaktiv'!K1733</f>
        <v>796BR20304</v>
      </c>
      <c r="L1733" s="312">
        <f>'Oversigt anlægsaktiv'!L1733</f>
        <v>45750</v>
      </c>
      <c r="M1733" s="56">
        <f>'Oversigt anlægsaktiv'!M1733</f>
        <v>307622</v>
      </c>
      <c r="N1733" s="56">
        <f>'Oversigt anlægsaktiv'!N1733</f>
        <v>276859.78999999998</v>
      </c>
      <c r="O1733" s="322" t="str">
        <f t="shared" si="78"/>
        <v>55670</v>
      </c>
      <c r="P1733" s="322">
        <f t="shared" si="79"/>
        <v>1</v>
      </c>
      <c r="Q1733" s="337" t="str">
        <f t="shared" si="80"/>
        <v>10</v>
      </c>
    </row>
    <row r="1734" spans="1:17" x14ac:dyDescent="0.35">
      <c r="A1734" s="320" t="str">
        <f>'Oversigt anlægsaktiv'!A1734</f>
        <v>55671</v>
      </c>
      <c r="B1734" t="str">
        <f>'Oversigt anlægsaktiv'!B1734</f>
        <v>QX200 Droplet Digital PCR System</v>
      </c>
      <c r="C1734" t="str">
        <f>'Oversigt anlægsaktiv'!C1734</f>
        <v>3110662</v>
      </c>
      <c r="D1734" t="str">
        <f>'Oversigt anlægsaktiv'!D1734</f>
        <v>Henrik Dimke</v>
      </c>
      <c r="E1734" t="str">
        <f>'Oversigt anlægsaktiv'!E1734</f>
        <v>10 ÅR</v>
      </c>
      <c r="F1734" t="str">
        <f>'Oversigt anlægsaktiv'!F1734</f>
        <v>10203 Kardiovaskulær &amp; Renalforskning</v>
      </c>
      <c r="G1734" t="str">
        <f>'Oversigt anlægsaktiv'!G1734</f>
        <v>Campusvej 55, 5230 Odense M</v>
      </c>
      <c r="H1734" t="str">
        <f>'Oversigt anlægsaktiv'!H1734</f>
        <v>V18-701c-1</v>
      </c>
      <c r="I1734" t="str">
        <f>'Oversigt anlægsaktiv'!I1734</f>
        <v>Bio-Rad Laboratories, Inc.</v>
      </c>
      <c r="J1734" t="str">
        <f>'Oversigt anlægsaktiv'!J1734</f>
        <v>QX200</v>
      </c>
      <c r="K1734" t="str">
        <f>'Oversigt anlægsaktiv'!K1734</f>
        <v>771BR10151</v>
      </c>
      <c r="L1734" s="312">
        <f>'Oversigt anlægsaktiv'!L1734</f>
        <v>45750</v>
      </c>
      <c r="M1734" s="56">
        <f>'Oversigt anlægsaktiv'!M1734</f>
        <v>309909</v>
      </c>
      <c r="N1734" s="56">
        <f>'Oversigt anlægsaktiv'!N1734</f>
        <v>278918.08</v>
      </c>
      <c r="O1734" s="322" t="str">
        <f t="shared" si="78"/>
        <v>55671</v>
      </c>
      <c r="P1734" s="322">
        <f t="shared" si="79"/>
        <v>1</v>
      </c>
      <c r="Q1734" s="337" t="str">
        <f t="shared" si="80"/>
        <v>10</v>
      </c>
    </row>
    <row r="1735" spans="1:17" x14ac:dyDescent="0.35">
      <c r="A1735" s="320" t="str">
        <f>'Oversigt anlægsaktiv'!A1735</f>
        <v>55673</v>
      </c>
      <c r="B1735" t="str">
        <f>'Oversigt anlægsaktiv'!B1735</f>
        <v>Skridsikkert vinylgulv, BML</v>
      </c>
      <c r="C1735" t="str">
        <f>'Oversigt anlægsaktiv'!C1735</f>
        <v>-</v>
      </c>
      <c r="D1735" t="str">
        <f>'Oversigt anlægsaktiv'!D1735</f>
        <v>Allan Hansen Barslund</v>
      </c>
      <c r="E1735" t="str">
        <f>'Oversigt anlægsaktiv'!E1735</f>
        <v>10 ÅR</v>
      </c>
      <c r="F1735" t="str">
        <f>'Oversigt anlægsaktiv'!F1735</f>
        <v>90405 Bygningsvedligehold</v>
      </c>
      <c r="G1735" t="str">
        <f>'Oversigt anlægsaktiv'!G1735</f>
        <v>Campusvej 55, 5230 Odense M</v>
      </c>
      <c r="H1735" t="str">
        <f>'Oversigt anlægsaktiv'!H1735</f>
        <v>BML, Bygning 45-1</v>
      </c>
      <c r="I1735" t="str">
        <f>'Oversigt anlægsaktiv'!I1735</f>
        <v>LH-Gulve AS</v>
      </c>
      <c r="J1735" t="str">
        <f>'Oversigt anlægsaktiv'!J1735</f>
        <v>Intet</v>
      </c>
      <c r="K1735" t="str">
        <f>'Oversigt anlægsaktiv'!K1735</f>
        <v>Intet</v>
      </c>
      <c r="L1735" s="312">
        <f>'Oversigt anlægsaktiv'!L1735</f>
        <v>45777</v>
      </c>
      <c r="M1735" s="56">
        <f>'Oversigt anlægsaktiv'!M1735</f>
        <v>176665</v>
      </c>
      <c r="N1735" s="56">
        <f>'Oversigt anlægsaktiv'!N1735</f>
        <v>158998.5</v>
      </c>
      <c r="O1735" s="322" t="str">
        <f t="shared" si="78"/>
        <v>55673</v>
      </c>
      <c r="P1735" s="322">
        <f t="shared" si="79"/>
        <v>0</v>
      </c>
      <c r="Q1735" s="337" t="str">
        <f t="shared" si="80"/>
        <v>10</v>
      </c>
    </row>
    <row r="1736" spans="1:17" x14ac:dyDescent="0.35">
      <c r="A1736" s="320" t="str">
        <f>'Oversigt anlægsaktiv'!A1736</f>
        <v>55674</v>
      </c>
      <c r="B1736" t="str">
        <f>'Oversigt anlægsaktiv'!B1736</f>
        <v>Udskiftning af lyskilder Kolding</v>
      </c>
      <c r="C1736" t="str">
        <f>'Oversigt anlægsaktiv'!C1736</f>
        <v>-</v>
      </c>
      <c r="D1736" t="str">
        <f>'Oversigt anlægsaktiv'!D1736</f>
        <v>Tony Schmidt</v>
      </c>
      <c r="E1736" t="str">
        <f>'Oversigt anlægsaktiv'!E1736</f>
        <v>15 ÅR</v>
      </c>
      <c r="F1736" t="str">
        <f>'Oversigt anlægsaktiv'!F1736</f>
        <v>90404 Teknik</v>
      </c>
      <c r="G1736" t="str">
        <f>'Oversigt anlægsaktiv'!G1736</f>
        <v>Universitetsparken 1, 6000 Kolding</v>
      </c>
      <c r="H1736" t="str">
        <f>'Oversigt anlægsaktiv'!H1736</f>
        <v>Alle kontor/underv/møde/audit</v>
      </c>
      <c r="I1736" t="str">
        <f>'Oversigt anlægsaktiv'!I1736</f>
        <v>Ingen</v>
      </c>
      <c r="J1736" t="str">
        <f>'Oversigt anlægsaktiv'!J1736</f>
        <v>Intet</v>
      </c>
      <c r="K1736" t="str">
        <f>'Oversigt anlægsaktiv'!K1736</f>
        <v>Intet</v>
      </c>
      <c r="L1736" s="312">
        <f>'Oversigt anlægsaktiv'!L1736</f>
        <v>45808</v>
      </c>
      <c r="M1736" s="56">
        <f>'Oversigt anlægsaktiv'!M1736</f>
        <v>1316228.46</v>
      </c>
      <c r="N1736" s="56">
        <f>'Oversigt anlægsaktiv'!N1736</f>
        <v>1235792.28</v>
      </c>
      <c r="O1736" s="322" t="str">
        <f t="shared" si="78"/>
        <v>55674</v>
      </c>
      <c r="P1736" s="322">
        <f t="shared" si="79"/>
        <v>0</v>
      </c>
      <c r="Q1736" s="337" t="str">
        <f t="shared" si="80"/>
        <v>15</v>
      </c>
    </row>
    <row r="1737" spans="1:17" x14ac:dyDescent="0.35">
      <c r="A1737" s="320" t="str">
        <f>'Oversigt anlægsaktiv'!A1737</f>
        <v>55675</v>
      </c>
      <c r="B1737" t="str">
        <f>'Oversigt anlægsaktiv'!B1737</f>
        <v>iLOQ låsesystem til Nyt Sund</v>
      </c>
      <c r="C1737" t="str">
        <f>'Oversigt anlægsaktiv'!C1737</f>
        <v>-</v>
      </c>
      <c r="D1737" t="str">
        <f>'Oversigt anlægsaktiv'!D1737</f>
        <v>Lars Tiedemann</v>
      </c>
      <c r="E1737" t="str">
        <f>'Oversigt anlægsaktiv'!E1737</f>
        <v>10 ÅR</v>
      </c>
      <c r="F1737" t="str">
        <f>'Oversigt anlægsaktiv'!F1737</f>
        <v>87002 Fælles ny- og ombygning</v>
      </c>
      <c r="G1737" t="str">
        <f>'Oversigt anlægsaktiv'!G1737</f>
        <v>Campusvej 55, 5230 Odense M</v>
      </c>
      <c r="H1737" t="str">
        <f>'Oversigt anlægsaktiv'!H1737</f>
        <v>Nyt Sund bygning 45</v>
      </c>
      <c r="I1737" t="str">
        <f>'Oversigt anlægsaktiv'!I1737</f>
        <v>Flere</v>
      </c>
      <c r="J1737" t="str">
        <f>'Oversigt anlægsaktiv'!J1737</f>
        <v>Intet</v>
      </c>
      <c r="K1737" t="str">
        <f>'Oversigt anlægsaktiv'!K1737</f>
        <v>Intet</v>
      </c>
      <c r="L1737" s="312">
        <f>'Oversigt anlægsaktiv'!L1737</f>
        <v>45322</v>
      </c>
      <c r="M1737" s="56">
        <f>'Oversigt anlægsaktiv'!M1737</f>
        <v>3691380.32</v>
      </c>
      <c r="N1737" s="56">
        <f>'Oversigt anlægsaktiv'!N1737</f>
        <v>2860819.8</v>
      </c>
      <c r="O1737" s="322" t="str">
        <f t="shared" si="78"/>
        <v>55675</v>
      </c>
      <c r="P1737" s="322">
        <f t="shared" si="79"/>
        <v>0</v>
      </c>
      <c r="Q1737" s="337" t="str">
        <f t="shared" si="80"/>
        <v>10</v>
      </c>
    </row>
    <row r="1738" spans="1:17" x14ac:dyDescent="0.35">
      <c r="A1738" s="320" t="str">
        <f>'Oversigt anlægsaktiv'!A1738</f>
        <v>55676</v>
      </c>
      <c r="B1738" t="str">
        <f>'Oversigt anlægsaktiv'!B1738</f>
        <v>Kameraovervågning i Nyt Sund</v>
      </c>
      <c r="C1738" t="str">
        <f>'Oversigt anlægsaktiv'!C1738</f>
        <v>-</v>
      </c>
      <c r="D1738" t="str">
        <f>'Oversigt anlægsaktiv'!D1738</f>
        <v>Søren Bedsted Steffensen</v>
      </c>
      <c r="E1738" t="str">
        <f>'Oversigt anlægsaktiv'!E1738</f>
        <v>5 ÅR</v>
      </c>
      <c r="F1738" t="str">
        <f>'Oversigt anlægsaktiv'!F1738</f>
        <v>87002 Fælles ny- og ombygning</v>
      </c>
      <c r="G1738" t="str">
        <f>'Oversigt anlægsaktiv'!G1738</f>
        <v>Campusvej 55, 5230 Odense M</v>
      </c>
      <c r="H1738" t="str">
        <f>'Oversigt anlægsaktiv'!H1738</f>
        <v>BML b 45-1 og Retsm b 45-6</v>
      </c>
      <c r="I1738" t="str">
        <f>'Oversigt anlægsaktiv'!I1738</f>
        <v>Flere</v>
      </c>
      <c r="J1738" t="str">
        <f>'Oversigt anlægsaktiv'!J1738</f>
        <v>Flere</v>
      </c>
      <c r="K1738" t="str">
        <f>'Oversigt anlægsaktiv'!K1738</f>
        <v>Flere</v>
      </c>
      <c r="L1738" s="312">
        <f>'Oversigt anlægsaktiv'!L1738</f>
        <v>45382</v>
      </c>
      <c r="M1738" s="56">
        <f>'Oversigt anlægsaktiv'!M1738</f>
        <v>187752.04</v>
      </c>
      <c r="N1738" s="56">
        <f>'Oversigt anlægsaktiv'!N1738</f>
        <v>109522.04</v>
      </c>
      <c r="O1738" s="322" t="str">
        <f t="shared" si="78"/>
        <v>55676</v>
      </c>
      <c r="P1738" s="322">
        <f t="shared" si="79"/>
        <v>0</v>
      </c>
      <c r="Q1738" s="337" t="str">
        <f t="shared" si="80"/>
        <v>5</v>
      </c>
    </row>
    <row r="1739" spans="1:17" x14ac:dyDescent="0.35">
      <c r="A1739" s="320" t="str">
        <f>'Oversigt anlægsaktiv'!A1739</f>
        <v>55677</v>
      </c>
      <c r="B1739" t="str">
        <f>'Oversigt anlægsaktiv'!B1739</f>
        <v>UR3E robot arm og Robotiq griber</v>
      </c>
      <c r="C1739" t="str">
        <f>'Oversigt anlægsaktiv'!C1739</f>
        <v>-</v>
      </c>
      <c r="D1739" t="str">
        <f>'Oversigt anlægsaktiv'!D1739</f>
        <v>Jeroen Bergmann</v>
      </c>
      <c r="E1739" t="str">
        <f>'Oversigt anlægsaktiv'!E1739</f>
        <v>5 ÅR</v>
      </c>
      <c r="F1739" t="str">
        <f>'Oversigt anlægsaktiv'!F1739</f>
        <v>43010 SDU Biomedical Engineering Centre (BEC)</v>
      </c>
      <c r="G1739" t="str">
        <f>'Oversigt anlægsaktiv'!G1739</f>
        <v>Campusvej 55, 5230 Odense M</v>
      </c>
      <c r="H1739" t="str">
        <f>'Oversigt anlægsaktiv'!H1739</f>
        <v>Ø28-605-1</v>
      </c>
      <c r="I1739" t="str">
        <f>'Oversigt anlægsaktiv'!I1739</f>
        <v>Universal Robots og Robotiq</v>
      </c>
      <c r="J1739" t="str">
        <f>'Oversigt anlægsaktiv'!J1739</f>
        <v>UR3 og Robotiq 2 finger griber</v>
      </c>
      <c r="K1739" t="str">
        <f>'Oversigt anlægsaktiv'!K1739</f>
        <v>UR3E: 20245300846 griber: C-49319</v>
      </c>
      <c r="L1739" s="312">
        <f>'Oversigt anlægsaktiv'!L1739</f>
        <v>45691</v>
      </c>
      <c r="M1739" s="56">
        <f>'Oversigt anlægsaktiv'!M1739</f>
        <v>170100</v>
      </c>
      <c r="N1739" s="56">
        <f>'Oversigt anlægsaktiv'!N1739</f>
        <v>130410</v>
      </c>
      <c r="O1739" s="322" t="str">
        <f t="shared" ref="O1739:O1802" si="81">IFERROR(_xlfn.TEXTBEFORE(A1739, "-"), A1739)</f>
        <v>55677</v>
      </c>
      <c r="P1739" s="322">
        <f t="shared" ref="P1739:P1802" si="82">IF(C1739="-",0,1)</f>
        <v>0</v>
      </c>
      <c r="Q1739" s="337" t="str">
        <f t="shared" ref="Q1739:Q1802" si="83">IFERROR(_xlfn.TEXTBEFORE(E1739, " "), E1739)</f>
        <v>5</v>
      </c>
    </row>
    <row r="1740" spans="1:17" x14ac:dyDescent="0.35">
      <c r="A1740" s="320" t="str">
        <f>'Oversigt anlægsaktiv'!A1740</f>
        <v>55678</v>
      </c>
      <c r="B1740" t="str">
        <f>'Oversigt anlægsaktiv'!B1740</f>
        <v>Luna Innovations Incorporated</v>
      </c>
      <c r="C1740" t="str">
        <f>'Oversigt anlægsaktiv'!C1740</f>
        <v>3410262</v>
      </c>
      <c r="D1740" t="str">
        <f>'Oversigt anlægsaktiv'!D1740</f>
        <v>Henrik Brøner Jørgensen</v>
      </c>
      <c r="E1740" t="str">
        <f>'Oversigt anlægsaktiv'!E1740</f>
        <v>10 ÅR</v>
      </c>
      <c r="F1740" t="str">
        <f>'Oversigt anlægsaktiv'!F1740</f>
        <v>43005 SDU Civil and Architectural Engineering</v>
      </c>
      <c r="G1740" t="str">
        <f>'Oversigt anlægsaktiv'!G1740</f>
        <v>Campusvej 55, 5230 Odense M</v>
      </c>
      <c r="H1740" t="str">
        <f>'Oversigt anlægsaktiv'!H1740</f>
        <v>Ø28-607d-1</v>
      </c>
      <c r="I1740" t="str">
        <f>'Oversigt anlægsaktiv'!I1740</f>
        <v>Luna Innovations Inc.</v>
      </c>
      <c r="J1740" t="str">
        <f>'Oversigt anlægsaktiv'!J1740</f>
        <v>ODiSI 7108</v>
      </c>
      <c r="K1740" t="str">
        <f>'Oversigt anlægsaktiv'!K1740</f>
        <v>7108-241190068</v>
      </c>
      <c r="L1740" s="312">
        <f>'Oversigt anlægsaktiv'!L1740</f>
        <v>45627</v>
      </c>
      <c r="M1740" s="56">
        <f>'Oversigt anlægsaktiv'!M1740</f>
        <v>968676.87</v>
      </c>
      <c r="N1740" s="56">
        <f>'Oversigt anlægsaktiv'!N1740</f>
        <v>839519.91</v>
      </c>
      <c r="O1740" s="322" t="str">
        <f t="shared" si="81"/>
        <v>55678</v>
      </c>
      <c r="P1740" s="322">
        <f t="shared" si="82"/>
        <v>1</v>
      </c>
      <c r="Q1740" s="337" t="str">
        <f t="shared" si="83"/>
        <v>10</v>
      </c>
    </row>
    <row r="1741" spans="1:17" x14ac:dyDescent="0.35">
      <c r="A1741" s="320" t="str">
        <f>'Oversigt anlægsaktiv'!A1741</f>
        <v>55679</v>
      </c>
      <c r="B1741" t="str">
        <f>'Oversigt anlægsaktiv'!B1741</f>
        <v>Kameraovervågning Beldringe</v>
      </c>
      <c r="C1741" t="str">
        <f>'Oversigt anlægsaktiv'!C1741</f>
        <v>-</v>
      </c>
      <c r="D1741" t="str">
        <f>'Oversigt anlægsaktiv'!D1741</f>
        <v>Lars Tiedemann</v>
      </c>
      <c r="E1741" t="str">
        <f>'Oversigt anlægsaktiv'!E1741</f>
        <v>5 ÅR</v>
      </c>
      <c r="F1741" t="str">
        <f>'Oversigt anlægsaktiv'!F1741</f>
        <v>90404 Teknik</v>
      </c>
      <c r="G1741" t="str">
        <f>'Oversigt anlægsaktiv'!G1741</f>
        <v>Beldringevej 252, 5270 Odense N</v>
      </c>
      <c r="H1741" t="str">
        <f>'Oversigt anlægsaktiv'!H1741</f>
        <v>Flere - overvågning</v>
      </c>
      <c r="I1741" t="str">
        <f>'Oversigt anlægsaktiv'!I1741</f>
        <v>Flere</v>
      </c>
      <c r="J1741" t="str">
        <f>'Oversigt anlægsaktiv'!J1741</f>
        <v>Flere</v>
      </c>
      <c r="K1741" t="str">
        <f>'Oversigt anlægsaktiv'!K1741</f>
        <v>Intet</v>
      </c>
      <c r="L1741" s="312">
        <f>'Oversigt anlægsaktiv'!L1741</f>
        <v>45778</v>
      </c>
      <c r="M1741" s="56">
        <f>'Oversigt anlægsaktiv'!M1741</f>
        <v>127494.16</v>
      </c>
      <c r="N1741" s="56">
        <f>'Oversigt anlægsaktiv'!N1741</f>
        <v>104120.25</v>
      </c>
      <c r="O1741" s="322" t="str">
        <f t="shared" si="81"/>
        <v>55679</v>
      </c>
      <c r="P1741" s="322">
        <f t="shared" si="82"/>
        <v>0</v>
      </c>
      <c r="Q1741" s="337" t="str">
        <f t="shared" si="83"/>
        <v>5</v>
      </c>
    </row>
    <row r="1742" spans="1:17" x14ac:dyDescent="0.35">
      <c r="A1742" s="320" t="str">
        <f>'Oversigt anlægsaktiv'!A1742</f>
        <v>55680</v>
      </c>
      <c r="B1742" t="str">
        <f>'Oversigt anlægsaktiv'!B1742</f>
        <v>Udvidelse af cykelparkeringen ved Sund Bygning 45.6</v>
      </c>
      <c r="C1742" t="str">
        <f>'Oversigt anlægsaktiv'!C1742</f>
        <v>-</v>
      </c>
      <c r="D1742" t="str">
        <f>'Oversigt anlægsaktiv'!D1742</f>
        <v>Allan Hansen Barslund</v>
      </c>
      <c r="E1742" t="str">
        <f>'Oversigt anlægsaktiv'!E1742</f>
        <v>15 ÅR</v>
      </c>
      <c r="F1742" t="str">
        <f>'Oversigt anlægsaktiv'!F1742</f>
        <v>90405 Bygningsvedligehold</v>
      </c>
      <c r="G1742" t="str">
        <f>'Oversigt anlægsaktiv'!G1742</f>
        <v>Campusvej 55, 5230 Odense M</v>
      </c>
      <c r="H1742" t="str">
        <f>'Oversigt anlægsaktiv'!H1742</f>
        <v>Ved bygning 45-6</v>
      </c>
      <c r="I1742" t="str">
        <f>'Oversigt anlægsaktiv'!I1742</f>
        <v>Ingen</v>
      </c>
      <c r="J1742" t="str">
        <f>'Oversigt anlægsaktiv'!J1742</f>
        <v>Intet</v>
      </c>
      <c r="K1742" t="str">
        <f>'Oversigt anlægsaktiv'!K1742</f>
        <v>Intet</v>
      </c>
      <c r="L1742" s="312">
        <f>'Oversigt anlægsaktiv'!L1742</f>
        <v>45809</v>
      </c>
      <c r="M1742" s="56">
        <f>'Oversigt anlægsaktiv'!M1742</f>
        <v>115000</v>
      </c>
      <c r="N1742" s="56">
        <f>'Oversigt anlægsaktiv'!N1742</f>
        <v>108611.11</v>
      </c>
      <c r="O1742" s="322" t="str">
        <f t="shared" si="81"/>
        <v>55680</v>
      </c>
      <c r="P1742" s="322">
        <f t="shared" si="82"/>
        <v>0</v>
      </c>
      <c r="Q1742" s="337" t="str">
        <f t="shared" si="83"/>
        <v>15</v>
      </c>
    </row>
    <row r="1743" spans="1:17" x14ac:dyDescent="0.35">
      <c r="A1743" s="320" t="str">
        <f>'Oversigt anlægsaktiv'!A1743</f>
        <v>55682</v>
      </c>
      <c r="B1743" t="str">
        <f>'Oversigt anlægsaktiv'!B1743</f>
        <v>Pilot scale pin mill</v>
      </c>
      <c r="C1743" t="str">
        <f>'Oversigt anlægsaktiv'!C1743</f>
        <v>5310019</v>
      </c>
      <c r="D1743" t="str">
        <f>'Oversigt anlægsaktiv'!D1743</f>
        <v>René Holm</v>
      </c>
      <c r="E1743" t="str">
        <f>'Oversigt anlægsaktiv'!E1743</f>
        <v>7 ÅR</v>
      </c>
      <c r="F1743" t="str">
        <f>'Oversigt anlægsaktiv'!F1743</f>
        <v>30503 Kemi og Farmaci</v>
      </c>
      <c r="G1743" t="str">
        <f>'Oversigt anlægsaktiv'!G1743</f>
        <v>Campusvej 55, 5230 Odense M</v>
      </c>
      <c r="H1743" t="str">
        <f>'Oversigt anlægsaktiv'!H1743</f>
        <v>Ø11-409-0</v>
      </c>
      <c r="I1743" t="str">
        <f>'Oversigt anlægsaktiv'!I1743</f>
        <v>Netzsch</v>
      </c>
      <c r="J1743" t="str">
        <f>'Oversigt anlægsaktiv'!J1743</f>
        <v>Lab-Mill</v>
      </c>
      <c r="K1743" t="str">
        <f>'Oversigt anlægsaktiv'!K1743</f>
        <v>2500831-10</v>
      </c>
      <c r="L1743" s="312">
        <f>'Oversigt anlægsaktiv'!L1743</f>
        <v>45580</v>
      </c>
      <c r="M1743" s="56">
        <f>'Oversigt anlægsaktiv'!M1743</f>
        <v>738688.5</v>
      </c>
      <c r="N1743" s="56">
        <f>'Oversigt anlægsaktiv'!N1743</f>
        <v>580398.12</v>
      </c>
      <c r="O1743" s="322" t="str">
        <f t="shared" si="81"/>
        <v>55682</v>
      </c>
      <c r="P1743" s="322">
        <f t="shared" si="82"/>
        <v>1</v>
      </c>
      <c r="Q1743" s="337" t="str">
        <f t="shared" si="83"/>
        <v>7</v>
      </c>
    </row>
    <row r="1744" spans="1:17" x14ac:dyDescent="0.35">
      <c r="A1744" s="320" t="str">
        <f>'Oversigt anlægsaktiv'!A1744</f>
        <v>55683</v>
      </c>
      <c r="B1744" t="str">
        <f>'Oversigt anlægsaktiv'!B1744</f>
        <v>Metal powder 3D printer</v>
      </c>
      <c r="C1744" t="str">
        <f>'Oversigt anlægsaktiv'!C1744</f>
        <v>2474272</v>
      </c>
      <c r="D1744" t="str">
        <f>'Oversigt anlægsaktiv'!D1744</f>
        <v>Andrei-Alexandru Popa</v>
      </c>
      <c r="E1744" t="str">
        <f>'Oversigt anlægsaktiv'!E1744</f>
        <v>10 ÅR</v>
      </c>
      <c r="F1744" t="str">
        <f>'Oversigt anlægsaktiv'!F1744</f>
        <v>45002 SDU Mechatronics (CIM)</v>
      </c>
      <c r="G1744" t="str">
        <f>'Oversigt anlægsaktiv'!G1744</f>
        <v>Alsion 2, 6400 Sønderborg</v>
      </c>
      <c r="H1744" t="str">
        <f>'Oversigt anlægsaktiv'!H1744</f>
        <v>CIE 1 02</v>
      </c>
      <c r="I1744" t="str">
        <f>'Oversigt anlægsaktiv'!I1744</f>
        <v>Freemelt</v>
      </c>
      <c r="J1744" t="str">
        <f>'Oversigt anlægsaktiv'!J1744</f>
        <v>Freemelt One</v>
      </c>
      <c r="K1744" t="str">
        <f>'Oversigt anlægsaktiv'!K1744</f>
        <v>F1039</v>
      </c>
      <c r="L1744" s="312">
        <f>'Oversigt anlægsaktiv'!L1744</f>
        <v>45941</v>
      </c>
      <c r="M1744" s="56">
        <f>'Oversigt anlægsaktiv'!M1744</f>
        <v>2497452.2599999998</v>
      </c>
      <c r="N1744" s="56">
        <f>'Oversigt anlægsaktiv'!N1744</f>
        <v>2372579.66</v>
      </c>
      <c r="O1744" s="322" t="str">
        <f t="shared" si="81"/>
        <v>55683</v>
      </c>
      <c r="P1744" s="322">
        <f t="shared" si="82"/>
        <v>1</v>
      </c>
      <c r="Q1744" s="337" t="str">
        <f t="shared" si="83"/>
        <v>10</v>
      </c>
    </row>
    <row r="1745" spans="1:17" x14ac:dyDescent="0.35">
      <c r="A1745" s="320" t="str">
        <f>'Oversigt anlægsaktiv'!A1745</f>
        <v>55684</v>
      </c>
      <c r="B1745" t="str">
        <f>'Oversigt anlægsaktiv'!B1745</f>
        <v>Server</v>
      </c>
      <c r="C1745" t="str">
        <f>'Oversigt anlægsaktiv'!C1745</f>
        <v>3110671</v>
      </c>
      <c r="D1745" t="str">
        <f>'Oversigt anlægsaktiv'!D1745</f>
        <v>Nicolai Damslund</v>
      </c>
      <c r="E1745" t="str">
        <f>'Oversigt anlægsaktiv'!E1745</f>
        <v>5 ÅR</v>
      </c>
      <c r="F1745" t="str">
        <f>'Oversigt anlægsaktiv'!F1745</f>
        <v>10305 DaCHE - Dansk Center for Sundhedsøkonomi</v>
      </c>
      <c r="G1745" t="str">
        <f>'Oversigt anlægsaktiv'!G1745</f>
        <v>Campusvej 55, 5230 Odense M</v>
      </c>
      <c r="H1745" t="str">
        <f>'Oversigt anlægsaktiv'!H1745</f>
        <v>Danmarks Statistik,Kbh</v>
      </c>
      <c r="I1745" t="str">
        <f>'Oversigt anlægsaktiv'!I1745</f>
        <v>Lenovo</v>
      </c>
      <c r="J1745" t="str">
        <f>'Oversigt anlægsaktiv'!J1745</f>
        <v>ThinkSystem SR665 V3</v>
      </c>
      <c r="K1745" t="str">
        <f>'Oversigt anlægsaktiv'!K1745</f>
        <v>SJ701WV52</v>
      </c>
      <c r="L1745" s="312">
        <f>'Oversigt anlægsaktiv'!L1745</f>
        <v>45838</v>
      </c>
      <c r="M1745" s="56">
        <f>'Oversigt anlægsaktiv'!M1745</f>
        <v>279159</v>
      </c>
      <c r="N1745" s="56">
        <f>'Oversigt anlægsaktiv'!N1745</f>
        <v>232632.5</v>
      </c>
      <c r="O1745" s="322" t="str">
        <f t="shared" si="81"/>
        <v>55684</v>
      </c>
      <c r="P1745" s="322">
        <f t="shared" si="82"/>
        <v>1</v>
      </c>
      <c r="Q1745" s="337" t="str">
        <f t="shared" si="83"/>
        <v>5</v>
      </c>
    </row>
    <row r="1746" spans="1:17" x14ac:dyDescent="0.35">
      <c r="A1746" s="320" t="str">
        <f>'Oversigt anlægsaktiv'!A1746</f>
        <v>55685</v>
      </c>
      <c r="B1746" t="str">
        <f>'Oversigt anlægsaktiv'!B1746</f>
        <v>Jess System Automated Westernblot</v>
      </c>
      <c r="C1746" t="str">
        <f>'Oversigt anlægsaktiv'!C1746</f>
        <v>3110624</v>
      </c>
      <c r="D1746" t="str">
        <f>'Oversigt anlægsaktiv'!D1746</f>
        <v>Jonas Heilskov Graversen</v>
      </c>
      <c r="E1746" t="str">
        <f>'Oversigt anlægsaktiv'!E1746</f>
        <v>7 ÅR</v>
      </c>
      <c r="F1746" t="str">
        <f>'Oversigt anlægsaktiv'!F1746</f>
        <v>10204 Inflammationsforskning</v>
      </c>
      <c r="G1746" t="str">
        <f>'Oversigt anlægsaktiv'!G1746</f>
        <v>Campusvej 55, 5230 Odense M</v>
      </c>
      <c r="H1746" t="str">
        <f>'Oversigt anlægsaktiv'!H1746</f>
        <v>V16-602-1</v>
      </c>
      <c r="I1746" t="str">
        <f>'Oversigt anlægsaktiv'!I1746</f>
        <v>BioTechne</v>
      </c>
      <c r="J1746" t="str">
        <f>'Oversigt anlægsaktiv'!J1746</f>
        <v>HSCC:90272000</v>
      </c>
      <c r="K1746" t="str">
        <f>'Oversigt anlægsaktiv'!K1746</f>
        <v>JS-5477</v>
      </c>
      <c r="L1746" s="312">
        <f>'Oversigt anlægsaktiv'!L1746</f>
        <v>45756</v>
      </c>
      <c r="M1746" s="56">
        <f>'Oversigt anlægsaktiv'!M1746</f>
        <v>451010</v>
      </c>
      <c r="N1746" s="56">
        <f>'Oversigt anlægsaktiv'!N1746</f>
        <v>386579.99</v>
      </c>
      <c r="O1746" s="322" t="str">
        <f t="shared" si="81"/>
        <v>55685</v>
      </c>
      <c r="P1746" s="322">
        <f t="shared" si="82"/>
        <v>1</v>
      </c>
      <c r="Q1746" s="337" t="str">
        <f t="shared" si="83"/>
        <v>7</v>
      </c>
    </row>
    <row r="1747" spans="1:17" x14ac:dyDescent="0.35">
      <c r="A1747" s="320" t="str">
        <f>'Oversigt anlægsaktiv'!A1747</f>
        <v>55686</v>
      </c>
      <c r="B1747" t="str">
        <f>'Oversigt anlægsaktiv'!B1747</f>
        <v>Cyto-Mine: Single Cell Analysis and Monoclonality Assurance System</v>
      </c>
      <c r="C1747" t="str">
        <f>'Oversigt anlægsaktiv'!C1747</f>
        <v>3110624</v>
      </c>
      <c r="D1747" t="str">
        <f>'Oversigt anlægsaktiv'!D1747</f>
        <v>Jonas Heilskov Graversen</v>
      </c>
      <c r="E1747" t="str">
        <f>'Oversigt anlægsaktiv'!E1747</f>
        <v>5 ÅR</v>
      </c>
      <c r="F1747" t="str">
        <f>'Oversigt anlægsaktiv'!F1747</f>
        <v>10204 Inflammationsforskning</v>
      </c>
      <c r="G1747" t="str">
        <f>'Oversigt anlægsaktiv'!G1747</f>
        <v>Campusvej 55, 5230 Odense M</v>
      </c>
      <c r="H1747" t="str">
        <f>'Oversigt anlægsaktiv'!H1747</f>
        <v>V18-602b-0</v>
      </c>
      <c r="I1747" t="str">
        <f>'Oversigt anlægsaktiv'!I1747</f>
        <v>Sphere fluidics</v>
      </c>
      <c r="J1747" t="str">
        <f>'Oversigt anlægsaktiv'!J1747</f>
        <v>S003</v>
      </c>
      <c r="K1747" t="str">
        <f>'Oversigt anlægsaktiv'!K1747</f>
        <v>S003G00044</v>
      </c>
      <c r="L1747" s="312">
        <f>'Oversigt anlægsaktiv'!L1747</f>
        <v>45866</v>
      </c>
      <c r="M1747" s="56">
        <f>'Oversigt anlægsaktiv'!M1747</f>
        <v>2948468.67</v>
      </c>
      <c r="N1747" s="56">
        <f>'Oversigt anlægsaktiv'!N1747</f>
        <v>2506198.39</v>
      </c>
      <c r="O1747" s="322" t="str">
        <f t="shared" si="81"/>
        <v>55686</v>
      </c>
      <c r="P1747" s="322">
        <f t="shared" si="82"/>
        <v>1</v>
      </c>
      <c r="Q1747" s="337" t="str">
        <f t="shared" si="83"/>
        <v>5</v>
      </c>
    </row>
    <row r="1748" spans="1:17" x14ac:dyDescent="0.35">
      <c r="A1748" s="320" t="str">
        <f>'Oversigt anlægsaktiv'!A1748</f>
        <v>55687</v>
      </c>
      <c r="B1748" t="str">
        <f>'Oversigt anlægsaktiv'!B1748</f>
        <v>CytoFLEX nano Flow Cytometer</v>
      </c>
      <c r="C1748" t="str">
        <f>'Oversigt anlægsaktiv'!C1748</f>
        <v>3110658</v>
      </c>
      <c r="D1748" t="str">
        <f>'Oversigt anlægsaktiv'!D1748</f>
        <v>Per Svenningsen</v>
      </c>
      <c r="E1748" t="str">
        <f>'Oversigt anlægsaktiv'!E1748</f>
        <v>10 ÅR</v>
      </c>
      <c r="F1748" t="str">
        <f>'Oversigt anlægsaktiv'!F1748</f>
        <v>10203 Kardiovaskulær &amp; Renalforskning</v>
      </c>
      <c r="G1748" t="str">
        <f>'Oversigt anlægsaktiv'!G1748</f>
        <v>Campusvej 55, 5230 Odense M</v>
      </c>
      <c r="H1748" t="str">
        <f>'Oversigt anlægsaktiv'!H1748</f>
        <v>V17-704b-1</v>
      </c>
      <c r="I1748" t="str">
        <f>'Oversigt anlægsaktiv'!I1748</f>
        <v>Beckman Coulter</v>
      </c>
      <c r="J1748" t="str">
        <f>'Oversigt anlægsaktiv'!J1748</f>
        <v>CytoFLEX nano</v>
      </c>
      <c r="K1748" t="str">
        <f>'Oversigt anlægsaktiv'!K1748</f>
        <v>BJ08004</v>
      </c>
      <c r="L1748" s="312">
        <f>'Oversigt anlægsaktiv'!L1748</f>
        <v>45809</v>
      </c>
      <c r="M1748" s="56">
        <f>'Oversigt anlægsaktiv'!M1748</f>
        <v>1825970</v>
      </c>
      <c r="N1748" s="56">
        <f>'Oversigt anlægsaktiv'!N1748</f>
        <v>1673805.82</v>
      </c>
      <c r="O1748" s="322" t="str">
        <f t="shared" si="81"/>
        <v>55687</v>
      </c>
      <c r="P1748" s="322">
        <f t="shared" si="82"/>
        <v>1</v>
      </c>
      <c r="Q1748" s="337" t="str">
        <f t="shared" si="83"/>
        <v>10</v>
      </c>
    </row>
    <row r="1749" spans="1:17" x14ac:dyDescent="0.35">
      <c r="A1749" s="320" t="str">
        <f>'Oversigt anlægsaktiv'!A1749</f>
        <v>55688</v>
      </c>
      <c r="B1749" t="str">
        <f>'Oversigt anlægsaktiv'!B1749</f>
        <v>Værktøj til montering på kran - speciel bygget</v>
      </c>
      <c r="C1749" t="str">
        <f>'Oversigt anlægsaktiv'!C1749</f>
        <v>2410097</v>
      </c>
      <c r="D1749" t="str">
        <f>'Oversigt anlægsaktiv'!D1749</f>
        <v>Ole Wennerberg Nielsen</v>
      </c>
      <c r="E1749" t="str">
        <f>'Oversigt anlægsaktiv'!E1749</f>
        <v>5 ÅR</v>
      </c>
      <c r="F1749" t="str">
        <f>'Oversigt anlægsaktiv'!F1749</f>
        <v>41011 SDU Center for Large Structure Production</v>
      </c>
      <c r="G1749" t="str">
        <f>'Oversigt anlægsaktiv'!G1749</f>
        <v>Odense Havn, Elektrikervejen 3+7, 5330 Munkebo</v>
      </c>
      <c r="H1749" t="str">
        <f>'Oversigt anlægsaktiv'!H1749</f>
        <v>Hangar</v>
      </c>
      <c r="I1749" t="str">
        <f>'Oversigt anlægsaktiv'!I1749</f>
        <v>IN Service</v>
      </c>
      <c r="J1749" t="str">
        <f>'Oversigt anlægsaktiv'!J1749</f>
        <v>NA</v>
      </c>
      <c r="K1749" t="str">
        <f>'Oversigt anlægsaktiv'!K1749</f>
        <v>NA</v>
      </c>
      <c r="L1749" s="312">
        <f>'Oversigt anlægsaktiv'!L1749</f>
        <v>45964</v>
      </c>
      <c r="M1749" s="56">
        <f>'Oversigt anlægsaktiv'!M1749</f>
        <v>182870</v>
      </c>
      <c r="N1749" s="56">
        <f>'Oversigt anlægsaktiv'!N1749</f>
        <v>167630.85</v>
      </c>
      <c r="O1749" s="322" t="str">
        <f t="shared" si="81"/>
        <v>55688</v>
      </c>
      <c r="P1749" s="322">
        <f t="shared" si="82"/>
        <v>1</v>
      </c>
      <c r="Q1749" s="337" t="str">
        <f t="shared" si="83"/>
        <v>5</v>
      </c>
    </row>
    <row r="1750" spans="1:17" x14ac:dyDescent="0.35">
      <c r="A1750" s="320" t="str">
        <f>'Oversigt anlægsaktiv'!A1750</f>
        <v>55689</v>
      </c>
      <c r="B1750" t="str">
        <f>'Oversigt anlægsaktiv'!B1750</f>
        <v>Netværksstik til Kinexon tracking system</v>
      </c>
      <c r="C1750" t="str">
        <f>'Oversigt anlægsaktiv'!C1750</f>
        <v>3110641</v>
      </c>
      <c r="D1750" t="str">
        <f>'Oversigt anlægsaktiv'!D1750</f>
        <v>Morten B. Randers</v>
      </c>
      <c r="E1750" t="str">
        <f>'Oversigt anlægsaktiv'!E1750</f>
        <v>10 ÅR</v>
      </c>
      <c r="F1750" t="str">
        <f>'Oversigt anlægsaktiv'!F1750</f>
        <v>15410 Forskningsenheden Sport og Sundhed</v>
      </c>
      <c r="G1750" t="str">
        <f>'Oversigt anlægsaktiv'!G1750</f>
        <v>Campusvej 55, 5230 Odense M</v>
      </c>
      <c r="H1750" t="str">
        <f>'Oversigt anlægsaktiv'!H1750</f>
        <v>hal 2</v>
      </c>
      <c r="I1750" t="str">
        <f>'Oversigt anlægsaktiv'!I1750</f>
        <v>-</v>
      </c>
      <c r="J1750" t="str">
        <f>'Oversigt anlægsaktiv'!J1750</f>
        <v>-</v>
      </c>
      <c r="K1750" t="str">
        <f>'Oversigt anlægsaktiv'!K1750</f>
        <v>-</v>
      </c>
      <c r="L1750" s="312">
        <f>'Oversigt anlægsaktiv'!L1750</f>
        <v>45769</v>
      </c>
      <c r="M1750" s="56">
        <f>'Oversigt anlægsaktiv'!M1750</f>
        <v>138297</v>
      </c>
      <c r="N1750" s="56">
        <f>'Oversigt anlægsaktiv'!N1750</f>
        <v>124467.28</v>
      </c>
      <c r="O1750" s="322" t="str">
        <f t="shared" si="81"/>
        <v>55689</v>
      </c>
      <c r="P1750" s="322">
        <f t="shared" si="82"/>
        <v>1</v>
      </c>
      <c r="Q1750" s="337" t="str">
        <f t="shared" si="83"/>
        <v>10</v>
      </c>
    </row>
    <row r="1751" spans="1:17" x14ac:dyDescent="0.35">
      <c r="A1751" s="320" t="str">
        <f>'Oversigt anlægsaktiv'!A1751</f>
        <v>55690</v>
      </c>
      <c r="B1751" t="str">
        <f>'Oversigt anlægsaktiv'!B1751</f>
        <v>Corenet 2025</v>
      </c>
      <c r="C1751" t="str">
        <f>'Oversigt anlægsaktiv'!C1751</f>
        <v>-</v>
      </c>
      <c r="D1751" t="str">
        <f>'Oversigt anlægsaktiv'!D1751</f>
        <v>Lars Jakobsen</v>
      </c>
      <c r="E1751" t="str">
        <f>'Oversigt anlægsaktiv'!E1751</f>
        <v>5 ÅR</v>
      </c>
      <c r="F1751" t="str">
        <f>'Oversigt anlægsaktiv'!F1751</f>
        <v>93003 Operations</v>
      </c>
      <c r="G1751" t="str">
        <f>'Oversigt anlægsaktiv'!G1751</f>
        <v>Campusvej 55, 5230 Odense M</v>
      </c>
      <c r="H1751" t="str">
        <f>'Oversigt anlægsaktiv'!H1751</f>
        <v>Netrum Nord og Syd</v>
      </c>
      <c r="I1751" t="str">
        <f>'Oversigt anlægsaktiv'!I1751</f>
        <v>Cisco</v>
      </c>
      <c r="J1751" t="str">
        <f>'Oversigt anlægsaktiv'!J1751</f>
        <v>C9600,C9500</v>
      </c>
      <c r="K1751" t="str">
        <f>'Oversigt anlægsaktiv'!K1751</f>
        <v>Flere</v>
      </c>
      <c r="L1751" s="312">
        <f>'Oversigt anlægsaktiv'!L1751</f>
        <v>45839</v>
      </c>
      <c r="M1751" s="56">
        <f>'Oversigt anlægsaktiv'!M1751</f>
        <v>1361047</v>
      </c>
      <c r="N1751" s="56">
        <f>'Oversigt anlægsaktiv'!N1751</f>
        <v>1156889.92</v>
      </c>
      <c r="O1751" s="322" t="str">
        <f t="shared" si="81"/>
        <v>55690</v>
      </c>
      <c r="P1751" s="322">
        <f t="shared" si="82"/>
        <v>0</v>
      </c>
      <c r="Q1751" s="337" t="str">
        <f t="shared" si="83"/>
        <v>5</v>
      </c>
    </row>
    <row r="1752" spans="1:17" x14ac:dyDescent="0.35">
      <c r="A1752" s="320" t="str">
        <f>'Oversigt anlægsaktiv'!A1752</f>
        <v>55691</v>
      </c>
      <c r="B1752" t="str">
        <f>'Oversigt anlægsaktiv'!B1752</f>
        <v>High Pressure Micromix Homogenizer</v>
      </c>
      <c r="C1752" t="str">
        <f>'Oversigt anlægsaktiv'!C1752</f>
        <v>3410275</v>
      </c>
      <c r="D1752" t="str">
        <f>'Oversigt anlægsaktiv'!D1752</f>
        <v>Morten Madsen</v>
      </c>
      <c r="E1752" t="str">
        <f>'Oversigt anlægsaktiv'!E1752</f>
        <v>10 ÅR</v>
      </c>
      <c r="F1752" t="str">
        <f>'Oversigt anlægsaktiv'!F1752</f>
        <v>44006 SDU Centre for advanced photovoltaics and energy - CAPE</v>
      </c>
      <c r="G1752" t="str">
        <f>'Oversigt anlægsaktiv'!G1752</f>
        <v>Alsion 2, 6400 Sønderborg</v>
      </c>
      <c r="H1752" t="str">
        <f>'Oversigt anlægsaktiv'!H1752</f>
        <v>A3-09</v>
      </c>
      <c r="I1752" t="str">
        <f>'Oversigt anlægsaktiv'!I1752</f>
        <v>Genizer</v>
      </c>
      <c r="J1752" t="str">
        <f>'Oversigt anlægsaktiv'!J1752</f>
        <v>MixGenize-30K</v>
      </c>
      <c r="K1752" t="str">
        <f>'Oversigt anlægsaktiv'!K1752</f>
        <v>N/A</v>
      </c>
      <c r="L1752" s="312">
        <f>'Oversigt anlægsaktiv'!L1752</f>
        <v>45843</v>
      </c>
      <c r="M1752" s="56">
        <f>'Oversigt anlægsaktiv'!M1752</f>
        <v>418650.15</v>
      </c>
      <c r="N1752" s="56">
        <f>'Oversigt anlægsaktiv'!N1752</f>
        <v>387251.4</v>
      </c>
      <c r="O1752" s="322" t="str">
        <f t="shared" si="81"/>
        <v>55691</v>
      </c>
      <c r="P1752" s="322">
        <f t="shared" si="82"/>
        <v>1</v>
      </c>
      <c r="Q1752" s="337" t="str">
        <f t="shared" si="83"/>
        <v>10</v>
      </c>
    </row>
    <row r="1753" spans="1:17" x14ac:dyDescent="0.35">
      <c r="A1753" s="320" t="str">
        <f>'Oversigt anlægsaktiv'!A1753</f>
        <v>55692</v>
      </c>
      <c r="B1753" t="str">
        <f>'Oversigt anlægsaktiv'!B1753</f>
        <v>Rysteinkubator til bakteriekultur</v>
      </c>
      <c r="C1753" t="str">
        <f>'Oversigt anlægsaktiv'!C1753</f>
        <v>-</v>
      </c>
      <c r="D1753" t="str">
        <f>'Oversigt anlægsaktiv'!D1753</f>
        <v>Cagla Sahin</v>
      </c>
      <c r="E1753" t="str">
        <f>'Oversigt anlægsaktiv'!E1753</f>
        <v>10 ÅR</v>
      </c>
      <c r="F1753" t="str">
        <f>'Oversigt anlægsaktiv'!F1753</f>
        <v>31001 Administration og Service</v>
      </c>
      <c r="G1753" t="str">
        <f>'Oversigt anlægsaktiv'!G1753</f>
        <v>Campusvej 55, 5230 Odense M</v>
      </c>
      <c r="H1753" t="str">
        <f>'Oversigt anlægsaktiv'!H1753</f>
        <v>V10-507a-1</v>
      </c>
      <c r="I1753" t="str">
        <f>'Oversigt anlægsaktiv'!I1753</f>
        <v>Infors</v>
      </c>
      <c r="J1753" t="str">
        <f>'Oversigt anlægsaktiv'!J1753</f>
        <v>Minitron</v>
      </c>
      <c r="K1753" t="str">
        <f>'Oversigt anlægsaktiv'!K1753</f>
        <v>-</v>
      </c>
      <c r="L1753" s="312">
        <f>'Oversigt anlægsaktiv'!L1753</f>
        <v>45805</v>
      </c>
      <c r="M1753" s="56">
        <f>'Oversigt anlægsaktiv'!M1753</f>
        <v>113942.45</v>
      </c>
      <c r="N1753" s="56">
        <f>'Oversigt anlægsaktiv'!N1753</f>
        <v>103497.73</v>
      </c>
      <c r="O1753" s="322" t="str">
        <f t="shared" si="81"/>
        <v>55692</v>
      </c>
      <c r="P1753" s="322">
        <f t="shared" si="82"/>
        <v>0</v>
      </c>
      <c r="Q1753" s="337" t="str">
        <f t="shared" si="83"/>
        <v>10</v>
      </c>
    </row>
    <row r="1754" spans="1:17" x14ac:dyDescent="0.35">
      <c r="A1754" s="320" t="str">
        <f>'Oversigt anlægsaktiv'!A1754</f>
        <v>55693</v>
      </c>
      <c r="B1754" t="str">
        <f>'Oversigt anlægsaktiv'!B1754</f>
        <v>Quantum ActiveScale Hardware</v>
      </c>
      <c r="C1754" t="str">
        <f>'Oversigt anlægsaktiv'!C1754</f>
        <v>-</v>
      </c>
      <c r="D1754" t="str">
        <f>'Oversigt anlægsaktiv'!D1754</f>
        <v>Martin Lundquist Hansen</v>
      </c>
      <c r="E1754" t="str">
        <f>'Oversigt anlægsaktiv'!E1754</f>
        <v>5 ÅR</v>
      </c>
      <c r="F1754" t="str">
        <f>'Oversigt anlægsaktiv'!F1754</f>
        <v>39600 eScience</v>
      </c>
      <c r="G1754" t="str">
        <f>'Oversigt anlægsaktiv'!G1754</f>
        <v>Campusvej 55, 5230 Odense M</v>
      </c>
      <c r="H1754" t="str">
        <f>'Oversigt anlægsaktiv'!H1754</f>
        <v>HPC Serverrum</v>
      </c>
      <c r="I1754" t="str">
        <f>'Oversigt anlægsaktiv'!I1754</f>
        <v>Supermicro</v>
      </c>
      <c r="J1754" t="str">
        <f>'Oversigt anlægsaktiv'!J1754</f>
        <v>X12 Dual Node + JBODs</v>
      </c>
      <c r="K1754" t="str">
        <f>'Oversigt anlægsaktiv'!K1754</f>
        <v>-</v>
      </c>
      <c r="L1754" s="312">
        <f>'Oversigt anlægsaktiv'!L1754</f>
        <v>45867</v>
      </c>
      <c r="M1754" s="56">
        <f>'Oversigt anlægsaktiv'!M1754</f>
        <v>4478044</v>
      </c>
      <c r="N1754" s="56">
        <f>'Oversigt anlægsaktiv'!N1754</f>
        <v>3806337.39</v>
      </c>
      <c r="O1754" s="322" t="str">
        <f t="shared" si="81"/>
        <v>55693</v>
      </c>
      <c r="P1754" s="322">
        <f t="shared" si="82"/>
        <v>0</v>
      </c>
      <c r="Q1754" s="337" t="str">
        <f t="shared" si="83"/>
        <v>5</v>
      </c>
    </row>
    <row r="1755" spans="1:17" x14ac:dyDescent="0.35">
      <c r="A1755" s="320" t="str">
        <f>'Oversigt anlægsaktiv'!A1755</f>
        <v>55694</v>
      </c>
      <c r="B1755" t="str">
        <f>'Oversigt anlægsaktiv'!B1755</f>
        <v>Supermicro B200 HGX</v>
      </c>
      <c r="C1755" t="str">
        <f>'Oversigt anlægsaktiv'!C1755</f>
        <v>-</v>
      </c>
      <c r="D1755" t="str">
        <f>'Oversigt anlægsaktiv'!D1755</f>
        <v>Martin Lundquist Hansen</v>
      </c>
      <c r="E1755" t="str">
        <f>'Oversigt anlægsaktiv'!E1755</f>
        <v>5 ÅR</v>
      </c>
      <c r="F1755" t="str">
        <f>'Oversigt anlægsaktiv'!F1755</f>
        <v>39600 eScience</v>
      </c>
      <c r="G1755" t="str">
        <f>'Oversigt anlægsaktiv'!G1755</f>
        <v>Campusvej 55, 5230 Odense M</v>
      </c>
      <c r="H1755" t="str">
        <f>'Oversigt anlægsaktiv'!H1755</f>
        <v>HPC Serverrum</v>
      </c>
      <c r="I1755" t="str">
        <f>'Oversigt anlægsaktiv'!I1755</f>
        <v>Supermicro</v>
      </c>
      <c r="J1755" t="str">
        <f>'Oversigt anlægsaktiv'!J1755</f>
        <v>AS-A126GS-TNBR</v>
      </c>
      <c r="K1755" t="str">
        <f>'Oversigt anlægsaktiv'!K1755</f>
        <v>S944675X5415638</v>
      </c>
      <c r="L1755" s="312">
        <f>'Oversigt anlægsaktiv'!L1755</f>
        <v>45824</v>
      </c>
      <c r="M1755" s="56">
        <f>'Oversigt anlægsaktiv'!M1755</f>
        <v>2265702</v>
      </c>
      <c r="N1755" s="56">
        <f>'Oversigt anlægsaktiv'!N1755</f>
        <v>1888085</v>
      </c>
      <c r="O1755" s="322" t="str">
        <f t="shared" si="81"/>
        <v>55694</v>
      </c>
      <c r="P1755" s="322">
        <f t="shared" si="82"/>
        <v>0</v>
      </c>
      <c r="Q1755" s="337" t="str">
        <f t="shared" si="83"/>
        <v>5</v>
      </c>
    </row>
    <row r="1756" spans="1:17" x14ac:dyDescent="0.35">
      <c r="A1756" s="320" t="str">
        <f>'Oversigt anlægsaktiv'!A1756</f>
        <v>55695</v>
      </c>
      <c r="B1756" t="str">
        <f>'Oversigt anlægsaktiv'!B1756</f>
        <v>Renovering af lofter med belysning</v>
      </c>
      <c r="C1756" t="str">
        <f>'Oversigt anlægsaktiv'!C1756</f>
        <v>-</v>
      </c>
      <c r="D1756" t="str">
        <f>'Oversigt anlægsaktiv'!D1756</f>
        <v>Lene Bjerringgaard Chrog</v>
      </c>
      <c r="E1756" t="str">
        <f>'Oversigt anlægsaktiv'!E1756</f>
        <v>10 ÅR</v>
      </c>
      <c r="F1756" t="str">
        <f>'Oversigt anlægsaktiv'!F1756</f>
        <v>90405 Bygningsvedligehold</v>
      </c>
      <c r="G1756" t="str">
        <f>'Oversigt anlægsaktiv'!G1756</f>
        <v>Campusvej 55, 5230 Odense M</v>
      </c>
      <c r="H1756" t="str">
        <f>'Oversigt anlægsaktiv'!H1756</f>
        <v>Ø9-509-0</v>
      </c>
      <c r="I1756" t="str">
        <f>'Oversigt anlægsaktiv'!I1756</f>
        <v>Flere</v>
      </c>
      <c r="J1756" t="str">
        <f>'Oversigt anlægsaktiv'!J1756</f>
        <v>Flere</v>
      </c>
      <c r="K1756" t="str">
        <f>'Oversigt anlægsaktiv'!K1756</f>
        <v>Intet</v>
      </c>
      <c r="L1756" s="312">
        <f>'Oversigt anlægsaktiv'!L1756</f>
        <v>45870</v>
      </c>
      <c r="M1756" s="56">
        <f>'Oversigt anlægsaktiv'!M1756</f>
        <v>171978.97</v>
      </c>
      <c r="N1756" s="56">
        <f>'Oversigt anlægsaktiv'!N1756</f>
        <v>160513.69</v>
      </c>
      <c r="O1756" s="322" t="str">
        <f t="shared" si="81"/>
        <v>55695</v>
      </c>
      <c r="P1756" s="322">
        <f t="shared" si="82"/>
        <v>0</v>
      </c>
      <c r="Q1756" s="337" t="str">
        <f t="shared" si="83"/>
        <v>10</v>
      </c>
    </row>
    <row r="1757" spans="1:17" x14ac:dyDescent="0.35">
      <c r="A1757" s="320" t="str">
        <f>'Oversigt anlægsaktiv'!A1757</f>
        <v>55696</v>
      </c>
      <c r="B1757" t="str">
        <f>'Oversigt anlægsaktiv'!B1757</f>
        <v>Indretning af kantiner</v>
      </c>
      <c r="C1757" t="str">
        <f>'Oversigt anlægsaktiv'!C1757</f>
        <v>-</v>
      </c>
      <c r="D1757" t="str">
        <f>'Oversigt anlægsaktiv'!D1757</f>
        <v>Jacob Stork-Hansen</v>
      </c>
      <c r="E1757" t="str">
        <f>'Oversigt anlægsaktiv'!E1757</f>
        <v>10 ÅR</v>
      </c>
      <c r="F1757" t="str">
        <f>'Oversigt anlægsaktiv'!F1757</f>
        <v>90405 Bygningsvedligehold</v>
      </c>
      <c r="G1757" t="str">
        <f>'Oversigt anlægsaktiv'!G1757</f>
        <v>Campusvej 55, 5230 Odense M</v>
      </c>
      <c r="H1757" t="str">
        <f>'Oversigt anlægsaktiv'!H1757</f>
        <v>Kantine 2 og 4</v>
      </c>
      <c r="I1757" t="str">
        <f>'Oversigt anlægsaktiv'!I1757</f>
        <v>Flere</v>
      </c>
      <c r="J1757" t="str">
        <f>'Oversigt anlægsaktiv'!J1757</f>
        <v>Intet</v>
      </c>
      <c r="K1757" t="str">
        <f>'Oversigt anlægsaktiv'!K1757</f>
        <v>Intet</v>
      </c>
      <c r="L1757" s="312">
        <f>'Oversigt anlægsaktiv'!L1757</f>
        <v>45689</v>
      </c>
      <c r="M1757" s="56">
        <f>'Oversigt anlægsaktiv'!M1757</f>
        <v>361379.56</v>
      </c>
      <c r="N1757" s="56">
        <f>'Oversigt anlægsaktiv'!N1757</f>
        <v>319218.59999999998</v>
      </c>
      <c r="O1757" s="322" t="str">
        <f t="shared" si="81"/>
        <v>55696</v>
      </c>
      <c r="P1757" s="322">
        <f t="shared" si="82"/>
        <v>0</v>
      </c>
      <c r="Q1757" s="337" t="str">
        <f t="shared" si="83"/>
        <v>10</v>
      </c>
    </row>
    <row r="1758" spans="1:17" x14ac:dyDescent="0.35">
      <c r="A1758" s="320" t="str">
        <f>'Oversigt anlægsaktiv'!A1758</f>
        <v>55697</v>
      </c>
      <c r="B1758" t="str">
        <f>'Oversigt anlægsaktiv'!B1758</f>
        <v>Omprogrammering af iLOQ på Nyt Sund i URIS-regi</v>
      </c>
      <c r="C1758" t="str">
        <f>'Oversigt anlægsaktiv'!C1758</f>
        <v>-</v>
      </c>
      <c r="D1758" t="str">
        <f>'Oversigt anlægsaktiv'!D1758</f>
        <v>Lars Tiedemann</v>
      </c>
      <c r="E1758" t="str">
        <f>'Oversigt anlægsaktiv'!E1758</f>
        <v>10 ÅR</v>
      </c>
      <c r="F1758" t="str">
        <f>'Oversigt anlægsaktiv'!F1758</f>
        <v>90405 Bygningsvedligehold</v>
      </c>
      <c r="G1758" t="str">
        <f>'Oversigt anlægsaktiv'!G1758</f>
        <v>Campusvej 55, 5230 Odense M</v>
      </c>
      <c r="H1758" t="str">
        <f>'Oversigt anlægsaktiv'!H1758</f>
        <v>Bygning 45</v>
      </c>
      <c r="I1758" t="str">
        <f>'Oversigt anlægsaktiv'!I1758</f>
        <v>iLOQ</v>
      </c>
      <c r="J1758" t="str">
        <f>'Oversigt anlægsaktiv'!J1758</f>
        <v>Intet</v>
      </c>
      <c r="K1758" t="str">
        <f>'Oversigt anlægsaktiv'!K1758</f>
        <v>Intet</v>
      </c>
      <c r="L1758" s="312">
        <f>'Oversigt anlægsaktiv'!L1758</f>
        <v>45870</v>
      </c>
      <c r="M1758" s="56">
        <f>'Oversigt anlægsaktiv'!M1758</f>
        <v>615031.75</v>
      </c>
      <c r="N1758" s="56">
        <f>'Oversigt anlægsaktiv'!N1758</f>
        <v>574029.66</v>
      </c>
      <c r="O1758" s="322" t="str">
        <f t="shared" si="81"/>
        <v>55697</v>
      </c>
      <c r="P1758" s="322">
        <f t="shared" si="82"/>
        <v>0</v>
      </c>
      <c r="Q1758" s="337" t="str">
        <f t="shared" si="83"/>
        <v>10</v>
      </c>
    </row>
    <row r="1759" spans="1:17" x14ac:dyDescent="0.35">
      <c r="A1759" s="320" t="str">
        <f>'Oversigt anlægsaktiv'!A1759</f>
        <v>55698</v>
      </c>
      <c r="B1759" t="str">
        <f>'Oversigt anlægsaktiv'!B1759</f>
        <v>Ombygning til SDU IT efter Forlag fraflyttet</v>
      </c>
      <c r="C1759" t="str">
        <f>'Oversigt anlægsaktiv'!C1759</f>
        <v>-</v>
      </c>
      <c r="D1759" t="str">
        <f>'Oversigt anlægsaktiv'!D1759</f>
        <v>Lene Bjerringgaard Chrog</v>
      </c>
      <c r="E1759" t="str">
        <f>'Oversigt anlægsaktiv'!E1759</f>
        <v>10 ÅR</v>
      </c>
      <c r="F1759" t="str">
        <f>'Oversigt anlægsaktiv'!F1759</f>
        <v>90405 Bygningsvedligehold</v>
      </c>
      <c r="G1759" t="str">
        <f>'Oversigt anlægsaktiv'!G1759</f>
        <v>Campusvej 55, 5230 Odense M</v>
      </c>
      <c r="H1759" t="str">
        <f>'Oversigt anlægsaktiv'!H1759</f>
        <v>Bygning 23N</v>
      </c>
      <c r="I1759" t="str">
        <f>'Oversigt anlægsaktiv'!I1759</f>
        <v>Flere</v>
      </c>
      <c r="J1759" t="str">
        <f>'Oversigt anlægsaktiv'!J1759</f>
        <v>Intet</v>
      </c>
      <c r="K1759" t="str">
        <f>'Oversigt anlægsaktiv'!K1759</f>
        <v>Intet</v>
      </c>
      <c r="L1759" s="312">
        <f>'Oversigt anlægsaktiv'!L1759</f>
        <v>45870</v>
      </c>
      <c r="M1759" s="56">
        <f>'Oversigt anlægsaktiv'!M1759</f>
        <v>87764.36</v>
      </c>
      <c r="N1759" s="56">
        <f>'Oversigt anlægsaktiv'!N1759</f>
        <v>81913.41</v>
      </c>
      <c r="O1759" s="322" t="str">
        <f t="shared" si="81"/>
        <v>55698</v>
      </c>
      <c r="P1759" s="322">
        <f t="shared" si="82"/>
        <v>0</v>
      </c>
      <c r="Q1759" s="337" t="str">
        <f t="shared" si="83"/>
        <v>10</v>
      </c>
    </row>
    <row r="1760" spans="1:17" x14ac:dyDescent="0.35">
      <c r="A1760" s="320" t="str">
        <f>'Oversigt anlægsaktiv'!A1760</f>
        <v>55699</v>
      </c>
      <c r="B1760" t="str">
        <f>'Oversigt anlægsaktiv'!B1760</f>
        <v>Kameraopstilling til flagermus</v>
      </c>
      <c r="C1760" t="str">
        <f>'Oversigt anlægsaktiv'!C1760</f>
        <v>3310196</v>
      </c>
      <c r="D1760" t="str">
        <f>'Oversigt anlægsaktiv'!D1760</f>
        <v>Karsten Vesterholm</v>
      </c>
      <c r="E1760" t="str">
        <f>'Oversigt anlægsaktiv'!E1760</f>
        <v>10 ÅR</v>
      </c>
      <c r="F1760" t="str">
        <f>'Oversigt anlægsaktiv'!F1760</f>
        <v>30607 Lyd og Adfærd</v>
      </c>
      <c r="G1760" t="str">
        <f>'Oversigt anlægsaktiv'!G1760</f>
        <v>Campusvej 55, 5230 Odense M</v>
      </c>
      <c r="H1760" t="str">
        <f>'Oversigt anlægsaktiv'!H1760</f>
        <v>V10-405-0</v>
      </c>
      <c r="I1760" t="str">
        <f>'Oversigt anlægsaktiv'!I1760</f>
        <v>Basler</v>
      </c>
      <c r="J1760" t="str">
        <f>'Oversigt anlægsaktiv'!J1760</f>
        <v>-</v>
      </c>
      <c r="K1760" t="str">
        <f>'Oversigt anlægsaktiv'!K1760</f>
        <v>-</v>
      </c>
      <c r="L1760" s="312">
        <f>'Oversigt anlægsaktiv'!L1760</f>
        <v>45931</v>
      </c>
      <c r="M1760" s="56">
        <f>'Oversigt anlægsaktiv'!M1760</f>
        <v>212539.1</v>
      </c>
      <c r="N1760" s="56">
        <f>'Oversigt anlægsaktiv'!N1760</f>
        <v>201912.15</v>
      </c>
      <c r="O1760" s="322" t="str">
        <f t="shared" si="81"/>
        <v>55699</v>
      </c>
      <c r="P1760" s="322">
        <f t="shared" si="82"/>
        <v>1</v>
      </c>
      <c r="Q1760" s="337" t="str">
        <f t="shared" si="83"/>
        <v>10</v>
      </c>
    </row>
    <row r="1761" spans="1:17" x14ac:dyDescent="0.35">
      <c r="A1761" s="320" t="str">
        <f>'Oversigt anlægsaktiv'!A1761</f>
        <v>55700</v>
      </c>
      <c r="B1761" t="str">
        <f>'Oversigt anlægsaktiv'!B1761</f>
        <v>PET imaging insert + 7T MRI system for preclinical imaging</v>
      </c>
      <c r="C1761" t="str">
        <f>'Oversigt anlægsaktiv'!C1761</f>
        <v>3110416</v>
      </c>
      <c r="D1761" t="str">
        <f>'Oversigt anlægsaktiv'!D1761</f>
        <v>Mikael Palner</v>
      </c>
      <c r="E1761" t="str">
        <f>'Oversigt anlægsaktiv'!E1761</f>
        <v>10 ÅR</v>
      </c>
      <c r="F1761" t="str">
        <f>'Oversigt anlægsaktiv'!F1761</f>
        <v>19500 Biomedicinsk Laboratorium</v>
      </c>
      <c r="G1761" t="str">
        <f>'Oversigt anlægsaktiv'!G1761</f>
        <v>Campusvej 55, 5230 Odense M</v>
      </c>
      <c r="H1761" t="str">
        <f>'Oversigt anlægsaktiv'!H1761</f>
        <v>V11-611e-0</v>
      </c>
      <c r="I1761" t="str">
        <f>'Oversigt anlægsaktiv'!I1761</f>
        <v>MR Solutions</v>
      </c>
      <c r="J1761" t="str">
        <f>'Oversigt anlægsaktiv'!J1761</f>
        <v>MRS*DRYMAG 7024</v>
      </c>
      <c r="K1761" t="str">
        <f>'Oversigt anlægsaktiv'!K1761</f>
        <v>-</v>
      </c>
      <c r="L1761" s="312">
        <f>'Oversigt anlægsaktiv'!L1761</f>
        <v>45663</v>
      </c>
      <c r="M1761" s="56">
        <f>'Oversigt anlægsaktiv'!M1761</f>
        <v>9705576.2400000002</v>
      </c>
      <c r="N1761" s="56">
        <f>'Oversigt anlægsaktiv'!N1761</f>
        <v>8492379.2200000007</v>
      </c>
      <c r="O1761" s="322" t="str">
        <f t="shared" si="81"/>
        <v>55700</v>
      </c>
      <c r="P1761" s="322">
        <f t="shared" si="82"/>
        <v>1</v>
      </c>
      <c r="Q1761" s="337" t="str">
        <f t="shared" si="83"/>
        <v>10</v>
      </c>
    </row>
    <row r="1762" spans="1:17" x14ac:dyDescent="0.35">
      <c r="A1762" s="320" t="str">
        <f>'Oversigt anlægsaktiv'!A1762</f>
        <v>55702</v>
      </c>
      <c r="B1762" t="str">
        <f>'Oversigt anlægsaktiv'!B1762</f>
        <v>Steril LAF bænk</v>
      </c>
      <c r="C1762" t="str">
        <f>'Oversigt anlægsaktiv'!C1762</f>
        <v>3110624</v>
      </c>
      <c r="D1762" t="str">
        <f>'Oversigt anlægsaktiv'!D1762</f>
        <v>Jonas Heilskov Graversen</v>
      </c>
      <c r="E1762" t="str">
        <f>'Oversigt anlægsaktiv'!E1762</f>
        <v>10 ÅR</v>
      </c>
      <c r="F1762" t="str">
        <f>'Oversigt anlægsaktiv'!F1762</f>
        <v>10204 Inflammationsforskning</v>
      </c>
      <c r="G1762" t="str">
        <f>'Oversigt anlægsaktiv'!G1762</f>
        <v>Campusvej 55, 5230 Odense M</v>
      </c>
      <c r="H1762" t="str">
        <f>'Oversigt anlægsaktiv'!H1762</f>
        <v>V18-603a-0</v>
      </c>
      <c r="I1762" t="str">
        <f>'Oversigt anlægsaktiv'!I1762</f>
        <v>Ninolab a/s</v>
      </c>
      <c r="J1762" t="str">
        <f>'Oversigt anlægsaktiv'!J1762</f>
        <v>n-Safe XL Sterile 1500</v>
      </c>
      <c r="K1762" t="str">
        <f>'Oversigt anlægsaktiv'!K1762</f>
        <v>103921</v>
      </c>
      <c r="L1762" s="312">
        <f>'Oversigt anlægsaktiv'!L1762</f>
        <v>45901</v>
      </c>
      <c r="M1762" s="56">
        <f>'Oversigt anlægsaktiv'!M1762</f>
        <v>202976.45</v>
      </c>
      <c r="N1762" s="56">
        <f>'Oversigt anlægsaktiv'!N1762</f>
        <v>191136.16</v>
      </c>
      <c r="O1762" s="322" t="str">
        <f t="shared" si="81"/>
        <v>55702</v>
      </c>
      <c r="P1762" s="322">
        <f t="shared" si="82"/>
        <v>1</v>
      </c>
      <c r="Q1762" s="337" t="str">
        <f t="shared" si="83"/>
        <v>10</v>
      </c>
    </row>
    <row r="1763" spans="1:17" x14ac:dyDescent="0.35">
      <c r="A1763" s="320" t="str">
        <f>'Oversigt anlægsaktiv'!A1763</f>
        <v>55703</v>
      </c>
      <c r="B1763" t="str">
        <f>'Oversigt anlægsaktiv'!B1763</f>
        <v>Accessnet 2025</v>
      </c>
      <c r="C1763" t="str">
        <f>'Oversigt anlægsaktiv'!C1763</f>
        <v>-</v>
      </c>
      <c r="D1763" t="str">
        <f>'Oversigt anlægsaktiv'!D1763</f>
        <v>Lasse Birnbaum Jensen</v>
      </c>
      <c r="E1763" t="str">
        <f>'Oversigt anlægsaktiv'!E1763</f>
        <v>5 ÅR</v>
      </c>
      <c r="F1763" t="str">
        <f>'Oversigt anlægsaktiv'!F1763</f>
        <v>93003 Operations</v>
      </c>
      <c r="G1763" t="str">
        <f>'Oversigt anlægsaktiv'!G1763</f>
        <v>Campusvej 55, 5230 Odense M</v>
      </c>
      <c r="H1763" t="str">
        <f>'Oversigt anlægsaktiv'!H1763</f>
        <v>Krydsfelter på hele SDU</v>
      </c>
      <c r="I1763" t="str">
        <f>'Oversigt anlægsaktiv'!I1763</f>
        <v>Cisco</v>
      </c>
      <c r="J1763" t="str">
        <f>'Oversigt anlægsaktiv'!J1763</f>
        <v>C9300,C9200,C9400</v>
      </c>
      <c r="K1763" t="str">
        <f>'Oversigt anlægsaktiv'!K1763</f>
        <v>Flere</v>
      </c>
      <c r="L1763" s="312">
        <f>'Oversigt anlægsaktiv'!L1763</f>
        <v>45839</v>
      </c>
      <c r="M1763" s="56">
        <f>'Oversigt anlægsaktiv'!M1763</f>
        <v>603042</v>
      </c>
      <c r="N1763" s="56">
        <f>'Oversigt anlægsaktiv'!N1763</f>
        <v>512585.7</v>
      </c>
      <c r="O1763" s="322" t="str">
        <f t="shared" si="81"/>
        <v>55703</v>
      </c>
      <c r="P1763" s="322">
        <f t="shared" si="82"/>
        <v>0</v>
      </c>
      <c r="Q1763" s="337" t="str">
        <f t="shared" si="83"/>
        <v>5</v>
      </c>
    </row>
    <row r="1764" spans="1:17" x14ac:dyDescent="0.35">
      <c r="A1764" s="320" t="str">
        <f>'Oversigt anlægsaktiv'!A1764</f>
        <v>55704</v>
      </c>
      <c r="B1764" t="str">
        <f>'Oversigt anlægsaktiv'!B1764</f>
        <v>Wireless 2025</v>
      </c>
      <c r="C1764" t="str">
        <f>'Oversigt anlægsaktiv'!C1764</f>
        <v>-</v>
      </c>
      <c r="D1764" t="str">
        <f>'Oversigt anlægsaktiv'!D1764</f>
        <v>Martin Philipsen</v>
      </c>
      <c r="E1764" t="str">
        <f>'Oversigt anlægsaktiv'!E1764</f>
        <v>5 ÅR</v>
      </c>
      <c r="F1764" t="str">
        <f>'Oversigt anlægsaktiv'!F1764</f>
        <v>93003 Operations</v>
      </c>
      <c r="G1764" t="str">
        <f>'Oversigt anlægsaktiv'!G1764</f>
        <v>Campusvej 55, 5230 Odense M</v>
      </c>
      <c r="H1764" t="str">
        <f>'Oversigt anlægsaktiv'!H1764</f>
        <v>Netrum Nord og Syd</v>
      </c>
      <c r="I1764" t="str">
        <f>'Oversigt anlægsaktiv'!I1764</f>
        <v>Cisco</v>
      </c>
      <c r="J1764" t="str">
        <f>'Oversigt anlægsaktiv'!J1764</f>
        <v>CW9800H1 mfl</v>
      </c>
      <c r="K1764" t="str">
        <f>'Oversigt anlægsaktiv'!K1764</f>
        <v>Flere</v>
      </c>
      <c r="L1764" s="312">
        <f>'Oversigt anlægsaktiv'!L1764</f>
        <v>45901</v>
      </c>
      <c r="M1764" s="56">
        <f>'Oversigt anlægsaktiv'!M1764</f>
        <v>447350</v>
      </c>
      <c r="N1764" s="56">
        <f>'Oversigt anlægsaktiv'!N1764</f>
        <v>395159.18</v>
      </c>
      <c r="O1764" s="322" t="str">
        <f t="shared" si="81"/>
        <v>55704</v>
      </c>
      <c r="P1764" s="322">
        <f t="shared" si="82"/>
        <v>0</v>
      </c>
      <c r="Q1764" s="337" t="str">
        <f t="shared" si="83"/>
        <v>5</v>
      </c>
    </row>
    <row r="1765" spans="1:17" x14ac:dyDescent="0.35">
      <c r="A1765" s="320" t="str">
        <f>'Oversigt anlægsaktiv'!A1765</f>
        <v>55705</v>
      </c>
      <c r="B1765" t="str">
        <f>'Oversigt anlægsaktiv'!B1765</f>
        <v>Cryogenic stage for scanning electron microscope Mira3</v>
      </c>
      <c r="C1765" t="str">
        <f>'Oversigt anlægsaktiv'!C1765</f>
        <v>3410243</v>
      </c>
      <c r="D1765" t="str">
        <f>'Oversigt anlægsaktiv'!D1765</f>
        <v>Sergii Morozov</v>
      </c>
      <c r="E1765" t="str">
        <f>'Oversigt anlægsaktiv'!E1765</f>
        <v>5 ÅR</v>
      </c>
      <c r="F1765" t="str">
        <f>'Oversigt anlægsaktiv'!F1765</f>
        <v>44007 Center for Polariton-driven Light-Matter Interactions (POLIMA)</v>
      </c>
      <c r="G1765" t="str">
        <f>'Oversigt anlægsaktiv'!G1765</f>
        <v>Campusvej 55, 5230 Odense M</v>
      </c>
      <c r="H1765" t="str">
        <f>'Oversigt anlægsaktiv'!H1765</f>
        <v>Ø26-510a-1</v>
      </c>
      <c r="I1765" t="str">
        <f>'Oversigt anlægsaktiv'!I1765</f>
        <v>Kammrath &amp; Weiss GmbH</v>
      </c>
      <c r="J1765" t="str">
        <f>'Oversigt anlægsaktiv'!J1765</f>
        <v>CLN-00</v>
      </c>
      <c r="K1765" t="str">
        <f>'Oversigt anlægsaktiv'!K1765</f>
        <v>2505B-01</v>
      </c>
      <c r="L1765" s="312">
        <f>'Oversigt anlægsaktiv'!L1765</f>
        <v>45901</v>
      </c>
      <c r="M1765" s="56">
        <f>'Oversigt anlægsaktiv'!M1765</f>
        <v>234348.25</v>
      </c>
      <c r="N1765" s="56">
        <f>'Oversigt anlægsaktiv'!N1765</f>
        <v>207007.64</v>
      </c>
      <c r="O1765" s="322" t="str">
        <f t="shared" si="81"/>
        <v>55705</v>
      </c>
      <c r="P1765" s="322">
        <f t="shared" si="82"/>
        <v>1</v>
      </c>
      <c r="Q1765" s="337" t="str">
        <f t="shared" si="83"/>
        <v>5</v>
      </c>
    </row>
    <row r="1766" spans="1:17" x14ac:dyDescent="0.35">
      <c r="A1766" s="320" t="str">
        <f>'Oversigt anlægsaktiv'!A1766</f>
        <v>55706</v>
      </c>
      <c r="B1766" t="str">
        <f>'Oversigt anlægsaktiv'!B1766</f>
        <v>HP BUNDLE 44658193/DL380</v>
      </c>
      <c r="C1766" t="str">
        <f>'Oversigt anlægsaktiv'!C1766</f>
        <v>-</v>
      </c>
      <c r="D1766" t="str">
        <f>'Oversigt anlægsaktiv'!D1766</f>
        <v>Thomas Volke Nielsen</v>
      </c>
      <c r="E1766" t="str">
        <f>'Oversigt anlægsaktiv'!E1766</f>
        <v>3 ÅR</v>
      </c>
      <c r="F1766" t="str">
        <f>'Oversigt anlægsaktiv'!F1766</f>
        <v>93003 Operations</v>
      </c>
      <c r="G1766" t="str">
        <f>'Oversigt anlægsaktiv'!G1766</f>
        <v>Campusvej 55, 5230 Odense M</v>
      </c>
      <c r="H1766" t="str">
        <f>'Oversigt anlægsaktiv'!H1766</f>
        <v>Ø5-511a-0</v>
      </c>
      <c r="I1766" t="str">
        <f>'Oversigt anlægsaktiv'!I1766</f>
        <v>HPE</v>
      </c>
      <c r="J1766" t="str">
        <f>'Oversigt anlægsaktiv'!J1766</f>
        <v>ProLiant DL380 Gen11</v>
      </c>
      <c r="K1766" t="str">
        <f>'Oversigt anlægsaktiv'!K1766</f>
        <v>CZ2D2W0194</v>
      </c>
      <c r="L1766" s="312">
        <f>'Oversigt anlægsaktiv'!L1766</f>
        <v>45870</v>
      </c>
      <c r="M1766" s="56">
        <f>'Oversigt anlægsaktiv'!M1766</f>
        <v>219494</v>
      </c>
      <c r="N1766" s="56">
        <f>'Oversigt anlægsaktiv'!N1766</f>
        <v>170717.54</v>
      </c>
      <c r="O1766" s="322" t="str">
        <f t="shared" si="81"/>
        <v>55706</v>
      </c>
      <c r="P1766" s="322">
        <f t="shared" si="82"/>
        <v>0</v>
      </c>
      <c r="Q1766" s="337" t="str">
        <f t="shared" si="83"/>
        <v>3</v>
      </c>
    </row>
    <row r="1767" spans="1:17" x14ac:dyDescent="0.35">
      <c r="A1767" s="320" t="str">
        <f>'Oversigt anlægsaktiv'!A1767</f>
        <v>55707</v>
      </c>
      <c r="B1767" t="str">
        <f>'Oversigt anlægsaktiv'!B1767</f>
        <v>LI-7810 CH4/CO2/H2O Trace Gas Analyzer</v>
      </c>
      <c r="C1767" t="str">
        <f>'Oversigt anlægsaktiv'!C1767</f>
        <v>3310161</v>
      </c>
      <c r="D1767" t="str">
        <f>'Oversigt anlægsaktiv'!D1767</f>
        <v>Jonas Stage Sø</v>
      </c>
      <c r="E1767" t="str">
        <f>'Oversigt anlægsaktiv'!E1767</f>
        <v>10 ÅR</v>
      </c>
      <c r="F1767" t="str">
        <f>'Oversigt anlægsaktiv'!F1767</f>
        <v>30605 Økologi</v>
      </c>
      <c r="G1767" t="str">
        <f>'Oversigt anlægsaktiv'!G1767</f>
        <v>Campusvej 55, 5230 Odense M</v>
      </c>
      <c r="H1767" t="str">
        <f>'Oversigt anlægsaktiv'!H1767</f>
        <v>V11-405a-1</v>
      </c>
      <c r="I1767" t="str">
        <f>'Oversigt anlægsaktiv'!I1767</f>
        <v>LI-COR Biosciences GmbH</v>
      </c>
      <c r="J1767" t="str">
        <f>'Oversigt anlægsaktiv'!J1767</f>
        <v>LI-7810</v>
      </c>
      <c r="K1767" t="str">
        <f>'Oversigt anlægsaktiv'!K1767</f>
        <v>-</v>
      </c>
      <c r="L1767" s="312">
        <f>'Oversigt anlægsaktiv'!L1767</f>
        <v>45894</v>
      </c>
      <c r="M1767" s="56">
        <f>'Oversigt anlægsaktiv'!M1767</f>
        <v>330997.36</v>
      </c>
      <c r="N1767" s="56">
        <f>'Oversigt anlægsaktiv'!N1767</f>
        <v>308930.88</v>
      </c>
      <c r="O1767" s="322" t="str">
        <f t="shared" si="81"/>
        <v>55707</v>
      </c>
      <c r="P1767" s="322">
        <f t="shared" si="82"/>
        <v>1</v>
      </c>
      <c r="Q1767" s="337" t="str">
        <f t="shared" si="83"/>
        <v>10</v>
      </c>
    </row>
    <row r="1768" spans="1:17" x14ac:dyDescent="0.35">
      <c r="A1768" s="320" t="str">
        <f>'Oversigt anlægsaktiv'!A1768</f>
        <v>55708</v>
      </c>
      <c r="B1768" t="str">
        <f>'Oversigt anlægsaktiv'!B1768</f>
        <v>Microscope</v>
      </c>
      <c r="C1768" t="str">
        <f>'Oversigt anlægsaktiv'!C1768</f>
        <v>5310035</v>
      </c>
      <c r="D1768" t="str">
        <f>'Oversigt anlægsaktiv'!D1768</f>
        <v>René Holm</v>
      </c>
      <c r="E1768" t="str">
        <f>'Oversigt anlægsaktiv'!E1768</f>
        <v>7 ÅR</v>
      </c>
      <c r="F1768" t="str">
        <f>'Oversigt anlægsaktiv'!F1768</f>
        <v>30503 Kemi og Farmaci</v>
      </c>
      <c r="G1768" t="str">
        <f>'Oversigt anlægsaktiv'!G1768</f>
        <v>Campusvej 55, 5230 Odense M</v>
      </c>
      <c r="H1768" t="str">
        <f>'Oversigt anlægsaktiv'!H1768</f>
        <v>Ø10-409-1</v>
      </c>
      <c r="I1768" t="str">
        <f>'Oversigt anlægsaktiv'!I1768</f>
        <v>Zeiss</v>
      </c>
      <c r="J1768" t="str">
        <f>'Oversigt anlægsaktiv'!J1768</f>
        <v>Axiolab 5, SW ZEN modul coded Microscope</v>
      </c>
      <c r="K1768" t="str">
        <f>'Oversigt anlægsaktiv'!K1768</f>
        <v>3164005980</v>
      </c>
      <c r="L1768" s="312">
        <f>'Oversigt anlægsaktiv'!L1768</f>
        <v>45894</v>
      </c>
      <c r="M1768" s="56">
        <f>'Oversigt anlægsaktiv'!M1768</f>
        <v>172906.53</v>
      </c>
      <c r="N1768" s="56">
        <f>'Oversigt anlægsaktiv'!N1768</f>
        <v>156439.25</v>
      </c>
      <c r="O1768" s="322" t="str">
        <f t="shared" si="81"/>
        <v>55708</v>
      </c>
      <c r="P1768" s="322">
        <f t="shared" si="82"/>
        <v>1</v>
      </c>
      <c r="Q1768" s="337" t="str">
        <f t="shared" si="83"/>
        <v>7</v>
      </c>
    </row>
    <row r="1769" spans="1:17" x14ac:dyDescent="0.35">
      <c r="A1769" s="320" t="str">
        <f>'Oversigt anlægsaktiv'!A1769</f>
        <v>55710</v>
      </c>
      <c r="B1769" t="str">
        <f>'Oversigt anlægsaktiv'!B1769</f>
        <v>Vinduesstyringer (brand- og røgventilation)</v>
      </c>
      <c r="C1769" t="str">
        <f>'Oversigt anlægsaktiv'!C1769</f>
        <v>-</v>
      </c>
      <c r="D1769" t="str">
        <f>'Oversigt anlægsaktiv'!D1769</f>
        <v>Søren Lauesen</v>
      </c>
      <c r="E1769" t="str">
        <f>'Oversigt anlægsaktiv'!E1769</f>
        <v>10 ÅR</v>
      </c>
      <c r="F1769" t="str">
        <f>'Oversigt anlægsaktiv'!F1769</f>
        <v>90404 Teknik</v>
      </c>
      <c r="G1769" t="str">
        <f>'Oversigt anlægsaktiv'!G1769</f>
        <v>Campusvej 55, 5230 Odense M</v>
      </c>
      <c r="H1769" t="str">
        <f>'Oversigt anlægsaktiv'!H1769</f>
        <v>Bygning 36</v>
      </c>
      <c r="I1769" t="str">
        <f>'Oversigt anlægsaktiv'!I1769</f>
        <v>WindowMaster</v>
      </c>
      <c r="J1769" t="str">
        <f>'Oversigt anlægsaktiv'!J1769</f>
        <v>Intet</v>
      </c>
      <c r="K1769" t="str">
        <f>'Oversigt anlægsaktiv'!K1769</f>
        <v>Intet</v>
      </c>
      <c r="L1769" s="312">
        <f>'Oversigt anlægsaktiv'!L1769</f>
        <v>45870</v>
      </c>
      <c r="M1769" s="56">
        <f>'Oversigt anlægsaktiv'!M1769</f>
        <v>233034.58</v>
      </c>
      <c r="N1769" s="56">
        <f>'Oversigt anlægsaktiv'!N1769</f>
        <v>217498.97</v>
      </c>
      <c r="O1769" s="322" t="str">
        <f t="shared" si="81"/>
        <v>55710</v>
      </c>
      <c r="P1769" s="322">
        <f t="shared" si="82"/>
        <v>0</v>
      </c>
      <c r="Q1769" s="337" t="str">
        <f t="shared" si="83"/>
        <v>10</v>
      </c>
    </row>
    <row r="1770" spans="1:17" x14ac:dyDescent="0.35">
      <c r="A1770" s="320" t="str">
        <f>'Oversigt anlægsaktiv'!A1770</f>
        <v>55711</v>
      </c>
      <c r="B1770" t="str">
        <f>'Oversigt anlægsaktiv'!B1770</f>
        <v>Kabling for vinduesautomatik (brand- og røgventilation)</v>
      </c>
      <c r="C1770" t="str">
        <f>'Oversigt anlægsaktiv'!C1770</f>
        <v>-</v>
      </c>
      <c r="D1770" t="str">
        <f>'Oversigt anlægsaktiv'!D1770</f>
        <v>Søren Lauesen</v>
      </c>
      <c r="E1770" t="str">
        <f>'Oversigt anlægsaktiv'!E1770</f>
        <v>10 ÅR</v>
      </c>
      <c r="F1770" t="str">
        <f>'Oversigt anlægsaktiv'!F1770</f>
        <v>90404 Teknik</v>
      </c>
      <c r="G1770" t="str">
        <f>'Oversigt anlægsaktiv'!G1770</f>
        <v>Campusvej 55, 5230 Odense M</v>
      </c>
      <c r="H1770" t="str">
        <f>'Oversigt anlægsaktiv'!H1770</f>
        <v>Bygning 34-1</v>
      </c>
      <c r="I1770" t="str">
        <f>'Oversigt anlægsaktiv'!I1770</f>
        <v>Ingen</v>
      </c>
      <c r="J1770" t="str">
        <f>'Oversigt anlægsaktiv'!J1770</f>
        <v>Ingen</v>
      </c>
      <c r="K1770" t="str">
        <f>'Oversigt anlægsaktiv'!K1770</f>
        <v>Intet</v>
      </c>
      <c r="L1770" s="312">
        <f>'Oversigt anlægsaktiv'!L1770</f>
        <v>45839</v>
      </c>
      <c r="M1770" s="56">
        <f>'Oversigt anlægsaktiv'!M1770</f>
        <v>137045.20000000001</v>
      </c>
      <c r="N1770" s="56">
        <f>'Oversigt anlægsaktiv'!N1770</f>
        <v>126766.83</v>
      </c>
      <c r="O1770" s="322" t="str">
        <f t="shared" si="81"/>
        <v>55711</v>
      </c>
      <c r="P1770" s="322">
        <f t="shared" si="82"/>
        <v>0</v>
      </c>
      <c r="Q1770" s="337" t="str">
        <f t="shared" si="83"/>
        <v>10</v>
      </c>
    </row>
    <row r="1771" spans="1:17" x14ac:dyDescent="0.35">
      <c r="A1771" s="320" t="str">
        <f>'Oversigt anlægsaktiv'!A1771</f>
        <v>55712</v>
      </c>
      <c r="B1771" t="str">
        <f>'Oversigt anlægsaktiv'!B1771</f>
        <v>Batteribank Serverrum</v>
      </c>
      <c r="C1771" t="str">
        <f>'Oversigt anlægsaktiv'!C1771</f>
        <v>-</v>
      </c>
      <c r="D1771" t="str">
        <f>'Oversigt anlægsaktiv'!D1771</f>
        <v>Teis Lentz</v>
      </c>
      <c r="E1771" t="str">
        <f>'Oversigt anlægsaktiv'!E1771</f>
        <v>10 ÅR</v>
      </c>
      <c r="F1771" t="str">
        <f>'Oversigt anlægsaktiv'!F1771</f>
        <v>90404 Teknik</v>
      </c>
      <c r="G1771" t="str">
        <f>'Oversigt anlægsaktiv'!G1771</f>
        <v>Campusvej 55, 5230 Odense M</v>
      </c>
      <c r="H1771" t="str">
        <f>'Oversigt anlægsaktiv'!H1771</f>
        <v>Serverrum Nord</v>
      </c>
      <c r="I1771" t="str">
        <f>'Oversigt anlægsaktiv'!I1771</f>
        <v>Ingen</v>
      </c>
      <c r="J1771" t="str">
        <f>'Oversigt anlægsaktiv'!J1771</f>
        <v>Intet</v>
      </c>
      <c r="K1771" t="str">
        <f>'Oversigt anlægsaktiv'!K1771</f>
        <v>Intet</v>
      </c>
      <c r="L1771" s="312">
        <f>'Oversigt anlægsaktiv'!L1771</f>
        <v>45870</v>
      </c>
      <c r="M1771" s="56">
        <f>'Oversigt anlægsaktiv'!M1771</f>
        <v>132905.24</v>
      </c>
      <c r="N1771" s="56">
        <f>'Oversigt anlægsaktiv'!N1771</f>
        <v>124044.91</v>
      </c>
      <c r="O1771" s="322" t="str">
        <f t="shared" si="81"/>
        <v>55712</v>
      </c>
      <c r="P1771" s="322">
        <f t="shared" si="82"/>
        <v>0</v>
      </c>
      <c r="Q1771" s="337" t="str">
        <f t="shared" si="83"/>
        <v>10</v>
      </c>
    </row>
    <row r="1772" spans="1:17" x14ac:dyDescent="0.35">
      <c r="A1772" s="320" t="str">
        <f>'Oversigt anlægsaktiv'!A1772</f>
        <v>55713</v>
      </c>
      <c r="B1772" t="str">
        <f>'Oversigt anlægsaktiv'!B1772</f>
        <v>Ombygning af Fysik- og Kemilab.</v>
      </c>
      <c r="C1772" t="str">
        <f>'Oversigt anlægsaktiv'!C1772</f>
        <v>-</v>
      </c>
      <c r="D1772" t="str">
        <f>'Oversigt anlægsaktiv'!D1772</f>
        <v>Tony Schmidt</v>
      </c>
      <c r="E1772" t="str">
        <f>'Oversigt anlægsaktiv'!E1772</f>
        <v>10 ÅR</v>
      </c>
      <c r="F1772" t="str">
        <f>'Oversigt anlægsaktiv'!F1772</f>
        <v>90404 Teknik</v>
      </c>
      <c r="G1772" t="str">
        <f>'Oversigt anlægsaktiv'!G1772</f>
        <v>Alsion 2, 6400 Sønderborg</v>
      </c>
      <c r="H1772" t="str">
        <f>'Oversigt anlægsaktiv'!H1772</f>
        <v>A3-12</v>
      </c>
      <c r="I1772" t="str">
        <f>'Oversigt anlægsaktiv'!I1772</f>
        <v>Ingen</v>
      </c>
      <c r="J1772" t="str">
        <f>'Oversigt anlægsaktiv'!J1772</f>
        <v>Intet</v>
      </c>
      <c r="K1772" t="str">
        <f>'Oversigt anlægsaktiv'!K1772</f>
        <v>Intet</v>
      </c>
      <c r="L1772" s="312">
        <f>'Oversigt anlægsaktiv'!L1772</f>
        <v>45931</v>
      </c>
      <c r="M1772" s="56">
        <f>'Oversigt anlægsaktiv'!M1772</f>
        <v>180000</v>
      </c>
      <c r="N1772" s="56">
        <f>'Oversigt anlægsaktiv'!N1772</f>
        <v>171000</v>
      </c>
      <c r="O1772" s="322" t="str">
        <f t="shared" si="81"/>
        <v>55713</v>
      </c>
      <c r="P1772" s="322">
        <f t="shared" si="82"/>
        <v>0</v>
      </c>
      <c r="Q1772" s="337" t="str">
        <f t="shared" si="83"/>
        <v>10</v>
      </c>
    </row>
    <row r="1773" spans="1:17" x14ac:dyDescent="0.35">
      <c r="A1773" s="320" t="str">
        <f>'Oversigt anlægsaktiv'!A1773</f>
        <v>55714</v>
      </c>
      <c r="B1773" t="str">
        <f>'Oversigt anlægsaktiv'!B1773</f>
        <v>Optical detector</v>
      </c>
      <c r="C1773" t="str">
        <f>'Oversigt anlægsaktiv'!C1773</f>
        <v>-</v>
      </c>
      <c r="D1773" t="str">
        <f>'Oversigt anlægsaktiv'!D1773</f>
        <v>Nicolas Ubrig</v>
      </c>
      <c r="E1773" t="str">
        <f>'Oversigt anlægsaktiv'!E1773</f>
        <v>5 ÅR</v>
      </c>
      <c r="F1773" t="str">
        <f>'Oversigt anlægsaktiv'!F1773</f>
        <v>44007 Center for Polariton-driven Light-Matter Interactions (POLIMA)</v>
      </c>
      <c r="G1773" t="str">
        <f>'Oversigt anlægsaktiv'!G1773</f>
        <v>Campusvej 55, 5230 Odense M</v>
      </c>
      <c r="H1773" t="str">
        <f>'Oversigt anlægsaktiv'!H1773</f>
        <v>Ø28-600a-1</v>
      </c>
      <c r="I1773" t="str">
        <f>'Oversigt anlægsaktiv'!I1773</f>
        <v>Teledyne Prinston Intruments</v>
      </c>
      <c r="J1773" t="str">
        <f>'Oversigt anlægsaktiv'!J1773</f>
        <v>PYL400-BRX-SM-Q-F-S</v>
      </c>
      <c r="K1773" t="str">
        <f>'Oversigt anlægsaktiv'!K1773</f>
        <v>X060017425</v>
      </c>
      <c r="L1773" s="312">
        <f>'Oversigt anlægsaktiv'!L1773</f>
        <v>45870</v>
      </c>
      <c r="M1773" s="56">
        <f>'Oversigt anlægsaktiv'!M1773</f>
        <v>597024.06999999995</v>
      </c>
      <c r="N1773" s="56">
        <f>'Oversigt anlægsaktiv'!N1773</f>
        <v>517420.86999999988</v>
      </c>
      <c r="O1773" s="322" t="str">
        <f t="shared" si="81"/>
        <v>55714</v>
      </c>
      <c r="P1773" s="322">
        <f t="shared" si="82"/>
        <v>0</v>
      </c>
      <c r="Q1773" s="337" t="str">
        <f t="shared" si="83"/>
        <v>5</v>
      </c>
    </row>
    <row r="1774" spans="1:17" x14ac:dyDescent="0.35">
      <c r="A1774" s="320" t="str">
        <f>'Oversigt anlægsaktiv'!A1774</f>
        <v>55715</v>
      </c>
      <c r="B1774" t="str">
        <f>'Oversigt anlægsaktiv'!B1774</f>
        <v>OMK - 45003 2474961 - IMES003363 Kurt Godiksen</v>
      </c>
      <c r="C1774" t="str">
        <f>'Oversigt anlægsaktiv'!C1774</f>
        <v>2474961</v>
      </c>
      <c r="D1774" t="str">
        <f>'Oversigt anlægsaktiv'!D1774</f>
        <v>Kurt Godiksen</v>
      </c>
      <c r="E1774" t="str">
        <f>'Oversigt anlægsaktiv'!E1774</f>
        <v>7 ÅR</v>
      </c>
      <c r="F1774" t="str">
        <f>'Oversigt anlægsaktiv'!F1774</f>
        <v>45003 SDU Center for Industriel Elektronik (CIE)</v>
      </c>
      <c r="G1774" t="str">
        <f>'Oversigt anlægsaktiv'!G1774</f>
        <v>Alsion 2, 6400 Sønderborg</v>
      </c>
      <c r="H1774" t="str">
        <f>'Oversigt anlægsaktiv'!H1774</f>
        <v>CIE 4-06</v>
      </c>
      <c r="I1774" t="str">
        <f>'Oversigt anlægsaktiv'!I1774</f>
        <v>Keithley</v>
      </c>
      <c r="J1774" t="str">
        <f>'Oversigt anlægsaktiv'!J1774</f>
        <v>Keithley 6517B Electrometer m 6522 Multi</v>
      </c>
      <c r="K1774" t="str">
        <f>'Oversigt anlægsaktiv'!K1774</f>
        <v>4665846</v>
      </c>
      <c r="L1774" s="312">
        <f>'Oversigt anlægsaktiv'!L1774</f>
        <v>45748</v>
      </c>
      <c r="M1774" s="56">
        <f>'Oversigt anlægsaktiv'!M1774</f>
        <v>104347.5</v>
      </c>
      <c r="N1774" s="56">
        <f>'Oversigt anlægsaktiv'!N1774</f>
        <v>89440.73</v>
      </c>
      <c r="O1774" s="322" t="str">
        <f t="shared" si="81"/>
        <v>55715</v>
      </c>
      <c r="P1774" s="322">
        <f t="shared" si="82"/>
        <v>1</v>
      </c>
      <c r="Q1774" s="337" t="str">
        <f t="shared" si="83"/>
        <v>7</v>
      </c>
    </row>
    <row r="1775" spans="1:17" x14ac:dyDescent="0.35">
      <c r="A1775" s="320" t="str">
        <f>'Oversigt anlægsaktiv'!A1775</f>
        <v>55716</v>
      </c>
      <c r="B1775" t="str">
        <f>'Oversigt anlægsaktiv'!B1775</f>
        <v>Keithley 6517B Electrometer m 6522 Multiplexer</v>
      </c>
      <c r="C1775" t="str">
        <f>'Oversigt anlægsaktiv'!C1775</f>
        <v>2474961</v>
      </c>
      <c r="D1775" t="str">
        <f>'Oversigt anlægsaktiv'!D1775</f>
        <v>Kurt Godiksen</v>
      </c>
      <c r="E1775" t="str">
        <f>'Oversigt anlægsaktiv'!E1775</f>
        <v>7 ÅR</v>
      </c>
      <c r="F1775" t="str">
        <f>'Oversigt anlægsaktiv'!F1775</f>
        <v>45003 SDU Center for Industriel Elektronik (CIE)</v>
      </c>
      <c r="G1775" t="str">
        <f>'Oversigt anlægsaktiv'!G1775</f>
        <v>Alsion 2, 6400 Sønderborg</v>
      </c>
      <c r="H1775" t="str">
        <f>'Oversigt anlægsaktiv'!H1775</f>
        <v>CIE 4-06</v>
      </c>
      <c r="I1775" t="str">
        <f>'Oversigt anlægsaktiv'!I1775</f>
        <v>Keithley</v>
      </c>
      <c r="J1775" t="str">
        <f>'Oversigt anlægsaktiv'!J1775</f>
        <v>Keithley 6517B Electrometer m 6522 Multi</v>
      </c>
      <c r="K1775" t="str">
        <f>'Oversigt anlægsaktiv'!K1775</f>
        <v>4665580</v>
      </c>
      <c r="L1775" s="312">
        <f>'Oversigt anlægsaktiv'!L1775</f>
        <v>45748</v>
      </c>
      <c r="M1775" s="56">
        <f>'Oversigt anlægsaktiv'!M1775</f>
        <v>104347.5</v>
      </c>
      <c r="N1775" s="56">
        <f>'Oversigt anlægsaktiv'!N1775</f>
        <v>89440.73</v>
      </c>
      <c r="O1775" s="322" t="str">
        <f t="shared" si="81"/>
        <v>55716</v>
      </c>
      <c r="P1775" s="322">
        <f t="shared" si="82"/>
        <v>1</v>
      </c>
      <c r="Q1775" s="337" t="str">
        <f t="shared" si="83"/>
        <v>7</v>
      </c>
    </row>
    <row r="1776" spans="1:17" x14ac:dyDescent="0.35">
      <c r="A1776" s="320" t="str">
        <f>'Oversigt anlægsaktiv'!A1776</f>
        <v>55717</v>
      </c>
      <c r="B1776" t="str">
        <f>'Oversigt anlægsaktiv'!B1776</f>
        <v>Triple quadropole LC-MS/MS</v>
      </c>
      <c r="C1776" t="str">
        <f>'Oversigt anlægsaktiv'!C1776</f>
        <v>-</v>
      </c>
      <c r="D1776" t="str">
        <f>'Oversigt anlægsaktiv'!D1776</f>
        <v>Lone Lindal</v>
      </c>
      <c r="E1776" t="str">
        <f>'Oversigt anlægsaktiv'!E1776</f>
        <v>10 ÅR</v>
      </c>
      <c r="F1776" t="str">
        <f>'Oversigt anlægsaktiv'!F1776</f>
        <v>13903 Retskemisk Afdeling</v>
      </c>
      <c r="G1776" t="str">
        <f>'Oversigt anlægsaktiv'!G1776</f>
        <v>Campusvej 55, 5230 Odense M</v>
      </c>
      <c r="H1776" t="str">
        <f>'Oversigt anlægsaktiv'!H1776</f>
        <v>V15-909a-0</v>
      </c>
      <c r="I1776" t="str">
        <f>'Oversigt anlægsaktiv'!I1776</f>
        <v>Agilent Technology</v>
      </c>
      <c r="J1776" t="str">
        <f>'Oversigt anlægsaktiv'!J1776</f>
        <v>1290 Infinity High Speed pump + 6495 Tri</v>
      </c>
      <c r="K1776" t="str">
        <f>'Oversigt anlægsaktiv'!K1776</f>
        <v>Pump: DEHAD01014; 3Q: SD2528D307</v>
      </c>
      <c r="L1776" s="312">
        <f>'Oversigt anlægsaktiv'!L1776</f>
        <v>45901</v>
      </c>
      <c r="M1776" s="56">
        <f>'Oversigt anlægsaktiv'!M1776</f>
        <v>2482055.35</v>
      </c>
      <c r="N1776" s="56">
        <f>'Oversigt anlægsaktiv'!N1776</f>
        <v>2337268.81</v>
      </c>
      <c r="O1776" s="322" t="str">
        <f t="shared" si="81"/>
        <v>55717</v>
      </c>
      <c r="P1776" s="322">
        <f t="shared" si="82"/>
        <v>0</v>
      </c>
      <c r="Q1776" s="337" t="str">
        <f t="shared" si="83"/>
        <v>10</v>
      </c>
    </row>
    <row r="1777" spans="1:17" x14ac:dyDescent="0.35">
      <c r="A1777" s="320" t="str">
        <f>'Oversigt anlægsaktiv'!A1777</f>
        <v>55718</v>
      </c>
      <c r="B1777" t="str">
        <f>'Oversigt anlægsaktiv'!B1777</f>
        <v>Ultrafast spectroscopy system</v>
      </c>
      <c r="C1777" t="str">
        <f>'Oversigt anlægsaktiv'!C1777</f>
        <v>3310191</v>
      </c>
      <c r="D1777" t="str">
        <f>'Oversigt anlægsaktiv'!D1777</f>
        <v>Christina Wegeberg</v>
      </c>
      <c r="E1777" t="str">
        <f>'Oversigt anlægsaktiv'!E1777</f>
        <v>10 ÅR</v>
      </c>
      <c r="F1777" t="str">
        <f>'Oversigt anlægsaktiv'!F1777</f>
        <v>30503 Kemi og Farmaci</v>
      </c>
      <c r="G1777" t="str">
        <f>'Oversigt anlægsaktiv'!G1777</f>
        <v>Campusvej 55, 5230 Odense M</v>
      </c>
      <c r="H1777" t="str">
        <f>'Oversigt anlægsaktiv'!H1777</f>
        <v>Ø11-410a-0</v>
      </c>
      <c r="I1777" t="str">
        <f>'Oversigt anlægsaktiv'!I1777</f>
        <v>Light Conversion</v>
      </c>
      <c r="J1777" t="str">
        <f>'Oversigt anlægsaktiv'!J1777</f>
        <v>PHAROS (PH2-10-0200-02-A0), ORPHEUS (PP5</v>
      </c>
      <c r="K1777" t="str">
        <f>'Oversigt anlægsaktiv'!K1777</f>
        <v>PHAROS (SN: L252703), ORPHEUS (SN:</v>
      </c>
      <c r="L1777" s="312">
        <f>'Oversigt anlægsaktiv'!L1777</f>
        <v>45953</v>
      </c>
      <c r="M1777" s="56">
        <f>'Oversigt anlægsaktiv'!M1777</f>
        <v>2561921.11</v>
      </c>
      <c r="N1777" s="56">
        <f>'Oversigt anlægsaktiv'!N1777</f>
        <v>2433825.0699999998</v>
      </c>
      <c r="O1777" s="322" t="str">
        <f t="shared" si="81"/>
        <v>55718</v>
      </c>
      <c r="P1777" s="322">
        <f t="shared" si="82"/>
        <v>1</v>
      </c>
      <c r="Q1777" s="337" t="str">
        <f t="shared" si="83"/>
        <v>10</v>
      </c>
    </row>
    <row r="1778" spans="1:17" x14ac:dyDescent="0.35">
      <c r="A1778" s="320" t="str">
        <f>'Oversigt anlægsaktiv'!A1778</f>
        <v>55719</v>
      </c>
      <c r="B1778" t="str">
        <f>'Oversigt anlægsaktiv'!B1778</f>
        <v>AKTA go Chromatography system</v>
      </c>
      <c r="C1778" t="str">
        <f>'Oversigt anlægsaktiv'!C1778</f>
        <v>3110624</v>
      </c>
      <c r="D1778" t="str">
        <f>'Oversigt anlægsaktiv'!D1778</f>
        <v>Lars Vitved</v>
      </c>
      <c r="E1778" t="str">
        <f>'Oversigt anlægsaktiv'!E1778</f>
        <v>10 ÅR</v>
      </c>
      <c r="F1778" t="str">
        <f>'Oversigt anlægsaktiv'!F1778</f>
        <v>10204 Inflammationsforskning</v>
      </c>
      <c r="G1778" t="str">
        <f>'Oversigt anlægsaktiv'!G1778</f>
        <v>Campusvej 55, 5230 Odense M</v>
      </c>
      <c r="H1778" t="str">
        <f>'Oversigt anlægsaktiv'!H1778</f>
        <v>V17-605a-1</v>
      </c>
      <c r="I1778" t="str">
        <f>'Oversigt anlægsaktiv'!I1778</f>
        <v>Cytiva</v>
      </c>
      <c r="J1778" t="str">
        <f>'Oversigt anlægsaktiv'!J1778</f>
        <v>29383015</v>
      </c>
      <c r="K1778" t="str">
        <f>'Oversigt anlægsaktiv'!K1778</f>
        <v>3234158</v>
      </c>
      <c r="L1778" s="312">
        <f>'Oversigt anlægsaktiv'!L1778</f>
        <v>45931</v>
      </c>
      <c r="M1778" s="56">
        <f>'Oversigt anlægsaktiv'!M1778</f>
        <v>268898.89</v>
      </c>
      <c r="N1778" s="56">
        <f>'Oversigt anlægsaktiv'!N1778</f>
        <v>255453.97</v>
      </c>
      <c r="O1778" s="322" t="str">
        <f t="shared" si="81"/>
        <v>55719</v>
      </c>
      <c r="P1778" s="322">
        <f t="shared" si="82"/>
        <v>1</v>
      </c>
      <c r="Q1778" s="337" t="str">
        <f t="shared" si="83"/>
        <v>10</v>
      </c>
    </row>
    <row r="1779" spans="1:17" x14ac:dyDescent="0.35">
      <c r="A1779" s="320" t="str">
        <f>'Oversigt anlægsaktiv'!A1779</f>
        <v>55720</v>
      </c>
      <c r="B1779" t="str">
        <f>'Oversigt anlægsaktiv'!B1779</f>
        <v>IRMS Isoprime visION med EA PYROCube</v>
      </c>
      <c r="C1779" t="str">
        <f>'Oversigt anlægsaktiv'!C1779</f>
        <v>3310205</v>
      </c>
      <c r="D1779" t="str">
        <f>'Oversigt anlægsaktiv'!D1779</f>
        <v>Zarah Josefine Kofoed</v>
      </c>
      <c r="E1779" t="str">
        <f>'Oversigt anlægsaktiv'!E1779</f>
        <v>10 ÅR</v>
      </c>
      <c r="F1779" t="str">
        <f>'Oversigt anlægsaktiv'!F1779</f>
        <v>30602 Nordcee</v>
      </c>
      <c r="G1779" t="str">
        <f>'Oversigt anlægsaktiv'!G1779</f>
        <v>Campusvej 55, 5230 Odense M</v>
      </c>
      <c r="H1779" t="str">
        <f>'Oversigt anlægsaktiv'!H1779</f>
        <v>V11-409a-1</v>
      </c>
      <c r="I1779" t="str">
        <f>'Oversigt anlægsaktiv'!I1779</f>
        <v>Elementar</v>
      </c>
      <c r="J1779" t="str">
        <f>'Oversigt anlægsaktiv'!J1779</f>
        <v>GeovisION</v>
      </c>
      <c r="K1779" t="str">
        <f>'Oversigt anlægsaktiv'!K1779</f>
        <v>AHTBE1013 og 2310BE1007</v>
      </c>
      <c r="L1779" s="312">
        <f>'Oversigt anlægsaktiv'!L1779</f>
        <v>45964</v>
      </c>
      <c r="M1779" s="56">
        <f>'Oversigt anlægsaktiv'!M1779</f>
        <v>1519108.01</v>
      </c>
      <c r="N1779" s="56">
        <f>'Oversigt anlægsaktiv'!N1779</f>
        <v>1455811.86</v>
      </c>
      <c r="O1779" s="322" t="str">
        <f t="shared" si="81"/>
        <v>55720</v>
      </c>
      <c r="P1779" s="322">
        <f t="shared" si="82"/>
        <v>1</v>
      </c>
      <c r="Q1779" s="337" t="str">
        <f t="shared" si="83"/>
        <v>10</v>
      </c>
    </row>
    <row r="1780" spans="1:17" x14ac:dyDescent="0.35">
      <c r="A1780" s="320" t="str">
        <f>'Oversigt anlægsaktiv'!A1780</f>
        <v>55721</v>
      </c>
      <c r="B1780" t="str">
        <f>'Oversigt anlægsaktiv'!B1780</f>
        <v>Kantine 4, Køkken - udskiftning af defekt vandinstallation over lofter</v>
      </c>
      <c r="C1780" t="str">
        <f>'Oversigt anlægsaktiv'!C1780</f>
        <v>-</v>
      </c>
      <c r="D1780" t="str">
        <f>'Oversigt anlægsaktiv'!D1780</f>
        <v>Teis Lentz</v>
      </c>
      <c r="E1780" t="str">
        <f>'Oversigt anlægsaktiv'!E1780</f>
        <v>10 ÅR</v>
      </c>
      <c r="F1780" t="str">
        <f>'Oversigt anlægsaktiv'!F1780</f>
        <v>90404 Teknik</v>
      </c>
      <c r="G1780" t="str">
        <f>'Oversigt anlægsaktiv'!G1780</f>
        <v>Campusvej 55, 5230 Odense M</v>
      </c>
      <c r="H1780" t="str">
        <f>'Oversigt anlægsaktiv'!H1780</f>
        <v>Kantine 4</v>
      </c>
      <c r="I1780" t="str">
        <f>'Oversigt anlægsaktiv'!I1780</f>
        <v>Flere</v>
      </c>
      <c r="J1780" t="str">
        <f>'Oversigt anlægsaktiv'!J1780</f>
        <v>Intet</v>
      </c>
      <c r="K1780" t="str">
        <f>'Oversigt anlægsaktiv'!K1780</f>
        <v>Intet</v>
      </c>
      <c r="L1780" s="312">
        <f>'Oversigt anlægsaktiv'!L1780</f>
        <v>45931</v>
      </c>
      <c r="M1780" s="56">
        <f>'Oversigt anlægsaktiv'!M1780</f>
        <v>117067.03</v>
      </c>
      <c r="N1780" s="56">
        <f>'Oversigt anlægsaktiv'!N1780</f>
        <v>111213.68</v>
      </c>
      <c r="O1780" s="322" t="str">
        <f t="shared" si="81"/>
        <v>55721</v>
      </c>
      <c r="P1780" s="322">
        <f t="shared" si="82"/>
        <v>0</v>
      </c>
      <c r="Q1780" s="337" t="str">
        <f t="shared" si="83"/>
        <v>10</v>
      </c>
    </row>
    <row r="1781" spans="1:17" x14ac:dyDescent="0.35">
      <c r="A1781" s="320" t="str">
        <f>'Oversigt anlægsaktiv'!A1781</f>
        <v>55722</v>
      </c>
      <c r="B1781" t="str">
        <f>'Oversigt anlægsaktiv'!B1781</f>
        <v>Udskiftning af køleanlæg (Chilleranlæg) for køl 30</v>
      </c>
      <c r="C1781" t="str">
        <f>'Oversigt anlægsaktiv'!C1781</f>
        <v>-</v>
      </c>
      <c r="D1781" t="str">
        <f>'Oversigt anlægsaktiv'!D1781</f>
        <v>Kasper Ege Scharff</v>
      </c>
      <c r="E1781" t="str">
        <f>'Oversigt anlægsaktiv'!E1781</f>
        <v>10 ÅR</v>
      </c>
      <c r="F1781" t="str">
        <f>'Oversigt anlægsaktiv'!F1781</f>
        <v>90404 Teknik</v>
      </c>
      <c r="G1781" t="str">
        <f>'Oversigt anlægsaktiv'!G1781</f>
        <v>Campusvej 55, 5230 Odense M</v>
      </c>
      <c r="H1781" t="str">
        <f>'Oversigt anlægsaktiv'!H1781</f>
        <v>Taget af bygning 25</v>
      </c>
      <c r="I1781" t="str">
        <f>'Oversigt anlægsaktiv'!I1781</f>
        <v>Flere</v>
      </c>
      <c r="J1781" t="str">
        <f>'Oversigt anlægsaktiv'!J1781</f>
        <v>Intet</v>
      </c>
      <c r="K1781" t="str">
        <f>'Oversigt anlægsaktiv'!K1781</f>
        <v>Intet</v>
      </c>
      <c r="L1781" s="312">
        <f>'Oversigt anlægsaktiv'!L1781</f>
        <v>45962</v>
      </c>
      <c r="M1781" s="56">
        <f>'Oversigt anlægsaktiv'!M1781</f>
        <v>242900</v>
      </c>
      <c r="N1781" s="56">
        <f>'Oversigt anlægsaktiv'!N1781</f>
        <v>232779.16</v>
      </c>
      <c r="O1781" s="322" t="str">
        <f t="shared" si="81"/>
        <v>55722</v>
      </c>
      <c r="P1781" s="322">
        <f t="shared" si="82"/>
        <v>0</v>
      </c>
      <c r="Q1781" s="337" t="str">
        <f t="shared" si="83"/>
        <v>10</v>
      </c>
    </row>
    <row r="1782" spans="1:17" x14ac:dyDescent="0.35">
      <c r="A1782" s="320" t="str">
        <f>'Oversigt anlægsaktiv'!A1782</f>
        <v>55723</v>
      </c>
      <c r="B1782" t="str">
        <f>'Oversigt anlægsaktiv'!B1782</f>
        <v>Rational Kombiovn iCombi Classic 20 - ovn 1</v>
      </c>
      <c r="C1782" t="str">
        <f>'Oversigt anlægsaktiv'!C1782</f>
        <v>-</v>
      </c>
      <c r="D1782" t="str">
        <f>'Oversigt anlægsaktiv'!D1782</f>
        <v>Lars Tiedemann</v>
      </c>
      <c r="E1782" t="str">
        <f>'Oversigt anlægsaktiv'!E1782</f>
        <v>10 ÅR</v>
      </c>
      <c r="F1782" t="str">
        <f>'Oversigt anlægsaktiv'!F1782</f>
        <v>90404 Teknik</v>
      </c>
      <c r="G1782" t="str">
        <f>'Oversigt anlægsaktiv'!G1782</f>
        <v>Campusvej 55, 5230 Odense M</v>
      </c>
      <c r="H1782" t="str">
        <f>'Oversigt anlægsaktiv'!H1782</f>
        <v>Kantine 4 Ø3-310-1</v>
      </c>
      <c r="I1782" t="str">
        <f>'Oversigt anlægsaktiv'!I1782</f>
        <v>Rational</v>
      </c>
      <c r="J1782" t="str">
        <f>'Oversigt anlægsaktiv'!J1782</f>
        <v>Rational Kombiovn iCombi Classic 20</v>
      </c>
      <c r="K1782" t="str">
        <f>'Oversigt anlægsaktiv'!K1782</f>
        <v>E21MJ25063229323</v>
      </c>
      <c r="L1782" s="312">
        <f>'Oversigt anlægsaktiv'!L1782</f>
        <v>45992</v>
      </c>
      <c r="M1782" s="56">
        <f>'Oversigt anlægsaktiv'!M1782</f>
        <v>102592.33</v>
      </c>
      <c r="N1782" s="56">
        <f>'Oversigt anlægsaktiv'!N1782</f>
        <v>99172.57</v>
      </c>
      <c r="O1782" s="322" t="str">
        <f t="shared" si="81"/>
        <v>55723</v>
      </c>
      <c r="P1782" s="322">
        <f t="shared" si="82"/>
        <v>0</v>
      </c>
      <c r="Q1782" s="337" t="str">
        <f t="shared" si="83"/>
        <v>10</v>
      </c>
    </row>
    <row r="1783" spans="1:17" x14ac:dyDescent="0.35">
      <c r="A1783" s="320" t="str">
        <f>'Oversigt anlægsaktiv'!A1783</f>
        <v>55724</v>
      </c>
      <c r="B1783" t="str">
        <f>'Oversigt anlægsaktiv'!B1783</f>
        <v>Rational Kombiovn iCombi Classic 20 - ovn 2</v>
      </c>
      <c r="C1783" t="str">
        <f>'Oversigt anlægsaktiv'!C1783</f>
        <v>-</v>
      </c>
      <c r="D1783" t="str">
        <f>'Oversigt anlægsaktiv'!D1783</f>
        <v>Lars Tiedemann</v>
      </c>
      <c r="E1783" t="str">
        <f>'Oversigt anlægsaktiv'!E1783</f>
        <v>5 ÅR</v>
      </c>
      <c r="F1783" t="str">
        <f>'Oversigt anlægsaktiv'!F1783</f>
        <v>90404 Teknik</v>
      </c>
      <c r="G1783" t="str">
        <f>'Oversigt anlægsaktiv'!G1783</f>
        <v>Campusvej 55, 5230 Odense M</v>
      </c>
      <c r="H1783" t="str">
        <f>'Oversigt anlægsaktiv'!H1783</f>
        <v>Kantine 4 Ø3-310-1</v>
      </c>
      <c r="I1783" t="str">
        <f>'Oversigt anlægsaktiv'!I1783</f>
        <v>Rational</v>
      </c>
      <c r="J1783" t="str">
        <f>'Oversigt anlægsaktiv'!J1783</f>
        <v>Rational Kombiovn iCombi Classic 20</v>
      </c>
      <c r="K1783" t="str">
        <f>'Oversigt anlægsaktiv'!K1783</f>
        <v>E21MJ24103174671</v>
      </c>
      <c r="L1783" s="312">
        <f>'Oversigt anlægsaktiv'!L1783</f>
        <v>45992</v>
      </c>
      <c r="M1783" s="56">
        <f>'Oversigt anlægsaktiv'!M1783</f>
        <v>102592.33</v>
      </c>
      <c r="N1783" s="56">
        <f>'Oversigt anlægsaktiv'!N1783</f>
        <v>95752.85</v>
      </c>
      <c r="O1783" s="322" t="str">
        <f t="shared" si="81"/>
        <v>55724</v>
      </c>
      <c r="P1783" s="322">
        <f t="shared" si="82"/>
        <v>0</v>
      </c>
      <c r="Q1783" s="337" t="str">
        <f t="shared" si="83"/>
        <v>5</v>
      </c>
    </row>
    <row r="1784" spans="1:17" x14ac:dyDescent="0.35">
      <c r="A1784" s="320" t="str">
        <f>'Oversigt anlægsaktiv'!A1784</f>
        <v>55725</v>
      </c>
      <c r="B1784" t="str">
        <f>'Oversigt anlægsaktiv'!B1784</f>
        <v>Rational Kombiovn iCombi Classic 20 - ovn 3</v>
      </c>
      <c r="C1784" t="str">
        <f>'Oversigt anlægsaktiv'!C1784</f>
        <v>-</v>
      </c>
      <c r="D1784" t="str">
        <f>'Oversigt anlægsaktiv'!D1784</f>
        <v>Lars Tiedemann</v>
      </c>
      <c r="E1784" t="str">
        <f>'Oversigt anlægsaktiv'!E1784</f>
        <v>5 ÅR</v>
      </c>
      <c r="F1784" t="str">
        <f>'Oversigt anlægsaktiv'!F1784</f>
        <v>90404 Teknik</v>
      </c>
      <c r="G1784" t="str">
        <f>'Oversigt anlægsaktiv'!G1784</f>
        <v>Campusvej 55, 5230 Odense M</v>
      </c>
      <c r="H1784" t="str">
        <f>'Oversigt anlægsaktiv'!H1784</f>
        <v>Kantine 4 Ø3-310-1</v>
      </c>
      <c r="I1784" t="str">
        <f>'Oversigt anlægsaktiv'!I1784</f>
        <v>Rational</v>
      </c>
      <c r="J1784" t="str">
        <f>'Oversigt anlægsaktiv'!J1784</f>
        <v>Rational Kombiovn iCombi Classic 20</v>
      </c>
      <c r="K1784" t="str">
        <f>'Oversigt anlægsaktiv'!K1784</f>
        <v>E21MJ24123189015</v>
      </c>
      <c r="L1784" s="312">
        <f>'Oversigt anlægsaktiv'!L1784</f>
        <v>45992</v>
      </c>
      <c r="M1784" s="56">
        <f>'Oversigt anlægsaktiv'!M1784</f>
        <v>102592.34</v>
      </c>
      <c r="N1784" s="56">
        <f>'Oversigt anlægsaktiv'!N1784</f>
        <v>95752.86</v>
      </c>
      <c r="O1784" s="322" t="str">
        <f t="shared" si="81"/>
        <v>55725</v>
      </c>
      <c r="P1784" s="322">
        <f t="shared" si="82"/>
        <v>0</v>
      </c>
      <c r="Q1784" s="337" t="str">
        <f t="shared" si="83"/>
        <v>5</v>
      </c>
    </row>
    <row r="1785" spans="1:17" x14ac:dyDescent="0.35">
      <c r="A1785" s="320" t="str">
        <f>'Oversigt anlægsaktiv'!A1785</f>
        <v>55726</v>
      </c>
      <c r="B1785" t="str">
        <f>'Oversigt anlægsaktiv'!B1785</f>
        <v>Storskærm, Auditorie U45, Odense</v>
      </c>
      <c r="C1785" t="str">
        <f>'Oversigt anlægsaktiv'!C1785</f>
        <v>-</v>
      </c>
      <c r="D1785" t="str">
        <f>'Oversigt anlægsaktiv'!D1785</f>
        <v>Martin Garfield Jørgensen</v>
      </c>
      <c r="E1785" t="str">
        <f>'Oversigt anlægsaktiv'!E1785</f>
        <v>5 ÅR</v>
      </c>
      <c r="F1785" t="str">
        <f>'Oversigt anlægsaktiv'!F1785</f>
        <v>93002 Support</v>
      </c>
      <c r="G1785" t="str">
        <f>'Oversigt anlægsaktiv'!G1785</f>
        <v>Campusvej 55, 5230 Odense M</v>
      </c>
      <c r="H1785" t="str">
        <f>'Oversigt anlægsaktiv'!H1785</f>
        <v>U45</v>
      </c>
      <c r="I1785" t="str">
        <f>'Oversigt anlægsaktiv'!I1785</f>
        <v>Exprome, Senheisser, Creston mv.</v>
      </c>
      <c r="J1785" t="str">
        <f>'Oversigt anlægsaktiv'!J1785</f>
        <v>Det samlede anlæg beståer af flere tekni</v>
      </c>
      <c r="K1785" t="str">
        <f>'Oversigt anlægsaktiv'!K1785</f>
        <v>Det samlede anlæg beståer af flere</v>
      </c>
      <c r="L1785" s="312">
        <f>'Oversigt anlægsaktiv'!L1785</f>
        <v>45954</v>
      </c>
      <c r="M1785" s="56">
        <f>'Oversigt anlægsaktiv'!M1785</f>
        <v>2408367.96</v>
      </c>
      <c r="N1785" s="56">
        <f>'Oversigt anlægsaktiv'!N1785</f>
        <v>2167531.15</v>
      </c>
      <c r="O1785" s="322" t="str">
        <f t="shared" si="81"/>
        <v>55726</v>
      </c>
      <c r="P1785" s="322">
        <f t="shared" si="82"/>
        <v>0</v>
      </c>
      <c r="Q1785" s="337" t="str">
        <f t="shared" si="83"/>
        <v>5</v>
      </c>
    </row>
    <row r="1786" spans="1:17" x14ac:dyDescent="0.35">
      <c r="A1786" s="320" t="str">
        <f>'Oversigt anlægsaktiv'!A1786</f>
        <v>55727</v>
      </c>
      <c r="B1786" t="str">
        <f>'Oversigt anlægsaktiv'!B1786</f>
        <v>Potentiostat multi-channel</v>
      </c>
      <c r="C1786" t="str">
        <f>'Oversigt anlægsaktiv'!C1786</f>
        <v>3373922</v>
      </c>
      <c r="D1786" t="str">
        <f>'Oversigt anlægsaktiv'!D1786</f>
        <v>Satoshi Kawaichi</v>
      </c>
      <c r="E1786" t="str">
        <f>'Oversigt anlægsaktiv'!E1786</f>
        <v>5 ÅR</v>
      </c>
      <c r="F1786" t="str">
        <f>'Oversigt anlægsaktiv'!F1786</f>
        <v>30602 Nordcee</v>
      </c>
      <c r="G1786" t="str">
        <f>'Oversigt anlægsaktiv'!G1786</f>
        <v>Campusvej 55, 5230 Odense M</v>
      </c>
      <c r="H1786" t="str">
        <f>'Oversigt anlægsaktiv'!H1786</f>
        <v>V11-406-2</v>
      </c>
      <c r="I1786" t="str">
        <f>'Oversigt anlægsaktiv'!I1786</f>
        <v>PalmSens</v>
      </c>
      <c r="J1786" t="str">
        <f>'Oversigt anlægsaktiv'!J1786</f>
        <v>Multi EmStat4 HR</v>
      </c>
      <c r="K1786" t="str">
        <f>'Oversigt anlægsaktiv'!K1786</f>
        <v>SE 4192510009001</v>
      </c>
      <c r="L1786" s="312">
        <f>'Oversigt anlægsaktiv'!L1786</f>
        <v>45950</v>
      </c>
      <c r="M1786" s="56">
        <f>'Oversigt anlægsaktiv'!M1786</f>
        <v>119872.64</v>
      </c>
      <c r="N1786" s="56">
        <f>'Oversigt anlægsaktiv'!N1786</f>
        <v>107885.37</v>
      </c>
      <c r="O1786" s="322" t="str">
        <f t="shared" si="81"/>
        <v>55727</v>
      </c>
      <c r="P1786" s="322">
        <f t="shared" si="82"/>
        <v>1</v>
      </c>
      <c r="Q1786" s="337" t="str">
        <f t="shared" si="83"/>
        <v>5</v>
      </c>
    </row>
    <row r="1787" spans="1:17" x14ac:dyDescent="0.35">
      <c r="A1787" s="320" t="str">
        <f>'Oversigt anlægsaktiv'!A1787</f>
        <v>55729</v>
      </c>
      <c r="B1787" t="str">
        <f>'Oversigt anlægsaktiv'!B1787</f>
        <v>Server 2025</v>
      </c>
      <c r="C1787" t="str">
        <f>'Oversigt anlægsaktiv'!C1787</f>
        <v>-</v>
      </c>
      <c r="D1787" t="str">
        <f>'Oversigt anlægsaktiv'!D1787</f>
        <v>Thomas Volke Nielsen</v>
      </c>
      <c r="E1787" t="str">
        <f>'Oversigt anlægsaktiv'!E1787</f>
        <v>5 ÅR</v>
      </c>
      <c r="F1787" t="str">
        <f>'Oversigt anlægsaktiv'!F1787</f>
        <v>93003 Operations</v>
      </c>
      <c r="G1787" t="str">
        <f>'Oversigt anlægsaktiv'!G1787</f>
        <v>Campusvej 55, 5230 Odense M</v>
      </c>
      <c r="H1787" t="str">
        <f>'Oversigt anlægsaktiv'!H1787</f>
        <v>Serverum Syd</v>
      </c>
      <c r="I1787" t="str">
        <f>'Oversigt anlægsaktiv'!I1787</f>
        <v>HPE</v>
      </c>
      <c r="J1787" t="str">
        <f>'Oversigt anlægsaktiv'!J1787</f>
        <v>2*DL385 G11</v>
      </c>
      <c r="K1787" t="str">
        <f>'Oversigt anlægsaktiv'!K1787</f>
        <v>Flere</v>
      </c>
      <c r="L1787" s="312">
        <f>'Oversigt anlægsaktiv'!L1787</f>
        <v>45992</v>
      </c>
      <c r="M1787" s="56">
        <f>'Oversigt anlægsaktiv'!M1787</f>
        <v>345966.45</v>
      </c>
      <c r="N1787" s="56">
        <f>'Oversigt anlægsaktiv'!N1787</f>
        <v>322902.01</v>
      </c>
      <c r="O1787" s="322" t="str">
        <f t="shared" si="81"/>
        <v>55729</v>
      </c>
      <c r="P1787" s="322">
        <f t="shared" si="82"/>
        <v>0</v>
      </c>
      <c r="Q1787" s="337" t="str">
        <f t="shared" si="83"/>
        <v>5</v>
      </c>
    </row>
    <row r="1788" spans="1:17" x14ac:dyDescent="0.35">
      <c r="A1788" s="320" t="str">
        <f>'Oversigt anlægsaktiv'!A1788</f>
        <v>55730</v>
      </c>
      <c r="B1788" t="str">
        <f>'Oversigt anlægsaktiv'!B1788</f>
        <v>Fiberudbygning SDU 2025</v>
      </c>
      <c r="C1788" t="str">
        <f>'Oversigt anlægsaktiv'!C1788</f>
        <v>-</v>
      </c>
      <c r="D1788" t="str">
        <f>'Oversigt anlægsaktiv'!D1788</f>
        <v>Lars Thomsen</v>
      </c>
      <c r="E1788" t="str">
        <f>'Oversigt anlægsaktiv'!E1788</f>
        <v>10 ÅR</v>
      </c>
      <c r="F1788" t="str">
        <f>'Oversigt anlægsaktiv'!F1788</f>
        <v>93003 Operations</v>
      </c>
      <c r="G1788" t="str">
        <f>'Oversigt anlægsaktiv'!G1788</f>
        <v>Campusvej 55, 5230 Odense M</v>
      </c>
      <c r="H1788" t="str">
        <f>'Oversigt anlægsaktiv'!H1788</f>
        <v>Campus SB og OD</v>
      </c>
      <c r="I1788" t="str">
        <f>'Oversigt anlægsaktiv'!I1788</f>
        <v>Flere</v>
      </c>
      <c r="J1788" t="str">
        <f>'Oversigt anlægsaktiv'!J1788</f>
        <v>Flere</v>
      </c>
      <c r="K1788" t="str">
        <f>'Oversigt anlægsaktiv'!K1788</f>
        <v>Flere</v>
      </c>
      <c r="L1788" s="312">
        <f>'Oversigt anlægsaktiv'!L1788</f>
        <v>45992</v>
      </c>
      <c r="M1788" s="56">
        <f>'Oversigt anlægsaktiv'!M1788</f>
        <v>785758.83</v>
      </c>
      <c r="N1788" s="56">
        <f>'Oversigt anlægsaktiv'!N1788</f>
        <v>759566.87</v>
      </c>
      <c r="O1788" s="322" t="str">
        <f t="shared" si="81"/>
        <v>55730</v>
      </c>
      <c r="P1788" s="322">
        <f t="shared" si="82"/>
        <v>0</v>
      </c>
      <c r="Q1788" s="337" t="str">
        <f t="shared" si="83"/>
        <v>10</v>
      </c>
    </row>
    <row r="1789" spans="1:17" x14ac:dyDescent="0.35">
      <c r="A1789" s="320" t="str">
        <f>'Oversigt anlægsaktiv'!A1789</f>
        <v>55731</v>
      </c>
      <c r="B1789" t="str">
        <f>'Oversigt anlægsaktiv'!B1789</f>
        <v>Undervisnings auditorie, Lokale 136</v>
      </c>
      <c r="C1789" t="str">
        <f>'Oversigt anlægsaktiv'!C1789</f>
        <v>-</v>
      </c>
      <c r="D1789" t="str">
        <f>'Oversigt anlægsaktiv'!D1789</f>
        <v>Martin Garfield Jørgensen</v>
      </c>
      <c r="E1789" t="str">
        <f>'Oversigt anlægsaktiv'!E1789</f>
        <v>5 ÅR</v>
      </c>
      <c r="F1789" t="str">
        <f>'Oversigt anlægsaktiv'!F1789</f>
        <v>93002 Support</v>
      </c>
      <c r="G1789" t="str">
        <f>'Oversigt anlægsaktiv'!G1789</f>
        <v>Løkken 1, 6400 Sønderborg</v>
      </c>
      <c r="H1789" t="str">
        <f>'Oversigt anlægsaktiv'!H1789</f>
        <v>Lokale 136</v>
      </c>
      <c r="I1789" t="str">
        <f>'Oversigt anlægsaktiv'!I1789</f>
        <v>Exprome, Senheisser, Creston mv</v>
      </c>
      <c r="J1789" t="str">
        <f>'Oversigt anlægsaktiv'!J1789</f>
        <v>Det samlede anlæg beståer af flere tekni</v>
      </c>
      <c r="K1789" t="str">
        <f>'Oversigt anlægsaktiv'!K1789</f>
        <v>Det samlede anlæg beståer af flere</v>
      </c>
      <c r="L1789" s="312">
        <f>'Oversigt anlægsaktiv'!L1789</f>
        <v>45919</v>
      </c>
      <c r="M1789" s="56">
        <f>'Oversigt anlægsaktiv'!M1789</f>
        <v>498636.33</v>
      </c>
      <c r="N1789" s="56">
        <f>'Oversigt anlægsaktiv'!N1789</f>
        <v>440462.08000000002</v>
      </c>
      <c r="O1789" s="322" t="str">
        <f t="shared" si="81"/>
        <v>55731</v>
      </c>
      <c r="P1789" s="322">
        <f t="shared" si="82"/>
        <v>0</v>
      </c>
      <c r="Q1789" s="337" t="str">
        <f t="shared" si="83"/>
        <v>5</v>
      </c>
    </row>
    <row r="1790" spans="1:17" x14ac:dyDescent="0.35">
      <c r="A1790" s="320" t="str">
        <f>'Oversigt anlægsaktiv'!A1790</f>
        <v>55732</v>
      </c>
      <c r="B1790" t="str">
        <f>'Oversigt anlægsaktiv'!B1790</f>
        <v>Undervisnings auditorie, lokale 104</v>
      </c>
      <c r="C1790" t="str">
        <f>'Oversigt anlægsaktiv'!C1790</f>
        <v>-</v>
      </c>
      <c r="D1790" t="str">
        <f>'Oversigt anlægsaktiv'!D1790</f>
        <v>Martin Garfield Jørgensen</v>
      </c>
      <c r="E1790" t="str">
        <f>'Oversigt anlægsaktiv'!E1790</f>
        <v>5 ÅR</v>
      </c>
      <c r="F1790" t="str">
        <f>'Oversigt anlægsaktiv'!F1790</f>
        <v>93002 Support</v>
      </c>
      <c r="G1790" t="str">
        <f>'Oversigt anlægsaktiv'!G1790</f>
        <v>Løkken 1, 6400 Sønderborg</v>
      </c>
      <c r="H1790" t="str">
        <f>'Oversigt anlægsaktiv'!H1790</f>
        <v>Lokale 104</v>
      </c>
      <c r="I1790" t="str">
        <f>'Oversigt anlægsaktiv'!I1790</f>
        <v>Exprome, Senheisser, Creston mv.</v>
      </c>
      <c r="J1790" t="str">
        <f>'Oversigt anlægsaktiv'!J1790</f>
        <v>Det samlede anlæg beståer af flere tekni</v>
      </c>
      <c r="K1790" t="str">
        <f>'Oversigt anlægsaktiv'!K1790</f>
        <v>Det samlede anlæg beståer af flere</v>
      </c>
      <c r="L1790" s="312">
        <f>'Oversigt anlægsaktiv'!L1790</f>
        <v>45920</v>
      </c>
      <c r="M1790" s="56">
        <f>'Oversigt anlægsaktiv'!M1790</f>
        <v>480099.33</v>
      </c>
      <c r="N1790" s="56">
        <f>'Oversigt anlægsaktiv'!N1790</f>
        <v>424087.73</v>
      </c>
      <c r="O1790" s="322" t="str">
        <f t="shared" si="81"/>
        <v>55732</v>
      </c>
      <c r="P1790" s="322">
        <f t="shared" si="82"/>
        <v>0</v>
      </c>
      <c r="Q1790" s="337" t="str">
        <f t="shared" si="83"/>
        <v>5</v>
      </c>
    </row>
    <row r="1791" spans="1:17" x14ac:dyDescent="0.35">
      <c r="A1791" s="320" t="str">
        <f>'Oversigt anlægsaktiv'!A1791</f>
        <v>55733</v>
      </c>
      <c r="B1791" t="str">
        <f>'Oversigt anlægsaktiv'!B1791</f>
        <v>Undervisnings auditorie, lokale 247</v>
      </c>
      <c r="C1791" t="str">
        <f>'Oversigt anlægsaktiv'!C1791</f>
        <v>-</v>
      </c>
      <c r="D1791" t="str">
        <f>'Oversigt anlægsaktiv'!D1791</f>
        <v>Maria Garfield Grønbjerg Jørgensen</v>
      </c>
      <c r="E1791" t="str">
        <f>'Oversigt anlægsaktiv'!E1791</f>
        <v>5 ÅR</v>
      </c>
      <c r="F1791" t="str">
        <f>'Oversigt anlægsaktiv'!F1791</f>
        <v>93002 Support</v>
      </c>
      <c r="G1791" t="str">
        <f>'Oversigt anlægsaktiv'!G1791</f>
        <v>Løkken 1, 6400 Sønderborg</v>
      </c>
      <c r="H1791" t="str">
        <f>'Oversigt anlægsaktiv'!H1791</f>
        <v>Lokale 247</v>
      </c>
      <c r="I1791" t="str">
        <f>'Oversigt anlægsaktiv'!I1791</f>
        <v>Exprome, Senheisser, Creston mv.</v>
      </c>
      <c r="J1791" t="str">
        <f>'Oversigt anlægsaktiv'!J1791</f>
        <v>Det samlede anlæg beståer af flere tekni</v>
      </c>
      <c r="K1791" t="str">
        <f>'Oversigt anlægsaktiv'!K1791</f>
        <v>Det samlede anlæg beståer af flere</v>
      </c>
      <c r="L1791" s="312">
        <f>'Oversigt anlægsaktiv'!L1791</f>
        <v>45919</v>
      </c>
      <c r="M1791" s="56">
        <f>'Oversigt anlægsaktiv'!M1791</f>
        <v>410768.34</v>
      </c>
      <c r="N1791" s="56">
        <f>'Oversigt anlægsaktiv'!N1791</f>
        <v>362845.37</v>
      </c>
      <c r="O1791" s="322" t="str">
        <f t="shared" si="81"/>
        <v>55733</v>
      </c>
      <c r="P1791" s="322">
        <f t="shared" si="82"/>
        <v>0</v>
      </c>
      <c r="Q1791" s="337" t="str">
        <f t="shared" si="83"/>
        <v>5</v>
      </c>
    </row>
    <row r="1792" spans="1:17" x14ac:dyDescent="0.35">
      <c r="A1792" s="320" t="str">
        <f>'Oversigt anlægsaktiv'!A1792</f>
        <v>55734</v>
      </c>
      <c r="B1792" t="str">
        <f>'Oversigt anlægsaktiv'!B1792</f>
        <v>Nødbelysningsanlæg i bygning OU27A</v>
      </c>
      <c r="C1792" t="str">
        <f>'Oversigt anlægsaktiv'!C1792</f>
        <v>-</v>
      </c>
      <c r="D1792" t="str">
        <f>'Oversigt anlægsaktiv'!D1792</f>
        <v>Kasper Ege Scharff</v>
      </c>
      <c r="E1792" t="str">
        <f>'Oversigt anlægsaktiv'!E1792</f>
        <v>15 ÅR</v>
      </c>
      <c r="F1792" t="str">
        <f>'Oversigt anlægsaktiv'!F1792</f>
        <v>90404 Teknik</v>
      </c>
      <c r="G1792" t="str">
        <f>'Oversigt anlægsaktiv'!G1792</f>
        <v>Campusvej 55, 5230 Odense M</v>
      </c>
      <c r="H1792" t="str">
        <f>'Oversigt anlægsaktiv'!H1792</f>
        <v>Bygning 27a</v>
      </c>
      <c r="I1792" t="str">
        <f>'Oversigt anlægsaktiv'!I1792</f>
        <v>Flere</v>
      </c>
      <c r="J1792" t="str">
        <f>'Oversigt anlægsaktiv'!J1792</f>
        <v>Ingen</v>
      </c>
      <c r="K1792" t="str">
        <f>'Oversigt anlægsaktiv'!K1792</f>
        <v>Intet</v>
      </c>
      <c r="L1792" s="312">
        <f>'Oversigt anlægsaktiv'!L1792</f>
        <v>45931</v>
      </c>
      <c r="M1792" s="56">
        <f>'Oversigt anlægsaktiv'!M1792</f>
        <v>134701.66</v>
      </c>
      <c r="N1792" s="56">
        <f>'Oversigt anlægsaktiv'!N1792</f>
        <v>130211.62</v>
      </c>
      <c r="O1792" s="322" t="str">
        <f t="shared" si="81"/>
        <v>55734</v>
      </c>
      <c r="P1792" s="322">
        <f t="shared" si="82"/>
        <v>0</v>
      </c>
      <c r="Q1792" s="337" t="str">
        <f t="shared" si="83"/>
        <v>15</v>
      </c>
    </row>
    <row r="1793" spans="1:17" x14ac:dyDescent="0.35">
      <c r="A1793" s="320" t="str">
        <f>'Oversigt anlægsaktiv'!A1793</f>
        <v>55735</v>
      </c>
      <c r="B1793" t="str">
        <f>'Oversigt anlægsaktiv'!B1793</f>
        <v>Container til klimakammer TEK</v>
      </c>
      <c r="C1793" t="str">
        <f>'Oversigt anlægsaktiv'!C1793</f>
        <v>-</v>
      </c>
      <c r="D1793" t="str">
        <f>'Oversigt anlægsaktiv'!D1793</f>
        <v>Teis Lentz</v>
      </c>
      <c r="E1793" t="str">
        <f>'Oversigt anlægsaktiv'!E1793</f>
        <v>5 ÅR</v>
      </c>
      <c r="F1793" t="str">
        <f>'Oversigt anlægsaktiv'!F1793</f>
        <v>90404 Teknik</v>
      </c>
      <c r="G1793" t="str">
        <f>'Oversigt anlægsaktiv'!G1793</f>
        <v>Campusvej 55, 5230 Odense M</v>
      </c>
      <c r="H1793" t="str">
        <f>'Oversigt anlægsaktiv'!H1793</f>
        <v>Ved Teknisk Fakultet</v>
      </c>
      <c r="I1793" t="str">
        <f>'Oversigt anlægsaktiv'!I1793</f>
        <v>Flere</v>
      </c>
      <c r="J1793" t="str">
        <f>'Oversigt anlægsaktiv'!J1793</f>
        <v>Intet</v>
      </c>
      <c r="K1793" t="str">
        <f>'Oversigt anlægsaktiv'!K1793</f>
        <v>Intet</v>
      </c>
      <c r="L1793" s="312">
        <f>'Oversigt anlægsaktiv'!L1793</f>
        <v>45809</v>
      </c>
      <c r="M1793" s="56">
        <f>'Oversigt anlægsaktiv'!M1793</f>
        <v>119762.69</v>
      </c>
      <c r="N1793" s="56">
        <f>'Oversigt anlægsaktiv'!N1793</f>
        <v>99802.27</v>
      </c>
      <c r="O1793" s="322" t="str">
        <f t="shared" si="81"/>
        <v>55735</v>
      </c>
      <c r="P1793" s="322">
        <f t="shared" si="82"/>
        <v>0</v>
      </c>
      <c r="Q1793" s="337" t="str">
        <f t="shared" si="83"/>
        <v>5</v>
      </c>
    </row>
    <row r="1794" spans="1:17" x14ac:dyDescent="0.35">
      <c r="A1794" s="320" t="str">
        <f>'Oversigt anlægsaktiv'!A1794</f>
        <v>55736</v>
      </c>
      <c r="B1794" t="str">
        <f>'Oversigt anlægsaktiv'!B1794</f>
        <v>Institutgang mellem Sund OU45.1 og OU41</v>
      </c>
      <c r="C1794" t="str">
        <f>'Oversigt anlægsaktiv'!C1794</f>
        <v>-</v>
      </c>
      <c r="D1794" t="str">
        <f>'Oversigt anlægsaktiv'!D1794</f>
        <v>Allan Hansen Barslund</v>
      </c>
      <c r="E1794" t="str">
        <f>'Oversigt anlægsaktiv'!E1794</f>
        <v>10 ÅR</v>
      </c>
      <c r="F1794" t="str">
        <f>'Oversigt anlægsaktiv'!F1794</f>
        <v>90405 Bygningsvedligehold</v>
      </c>
      <c r="G1794" t="str">
        <f>'Oversigt anlægsaktiv'!G1794</f>
        <v>Campusvej 55, 5230 Odense M</v>
      </c>
      <c r="H1794" t="str">
        <f>'Oversigt anlægsaktiv'!H1794</f>
        <v>OU41 og UO45-1</v>
      </c>
      <c r="I1794" t="str">
        <f>'Oversigt anlægsaktiv'!I1794</f>
        <v>Flere</v>
      </c>
      <c r="J1794" t="str">
        <f>'Oversigt anlægsaktiv'!J1794</f>
        <v>Intet</v>
      </c>
      <c r="K1794" t="str">
        <f>'Oversigt anlægsaktiv'!K1794</f>
        <v>Intet</v>
      </c>
      <c r="L1794" s="312">
        <f>'Oversigt anlægsaktiv'!L1794</f>
        <v>45992</v>
      </c>
      <c r="M1794" s="56">
        <f>'Oversigt anlægsaktiv'!M1794</f>
        <v>184013.36</v>
      </c>
      <c r="N1794" s="56">
        <f>'Oversigt anlægsaktiv'!N1794</f>
        <v>177879.6</v>
      </c>
      <c r="O1794" s="322" t="str">
        <f t="shared" si="81"/>
        <v>55736</v>
      </c>
      <c r="P1794" s="322">
        <f t="shared" si="82"/>
        <v>0</v>
      </c>
      <c r="Q1794" s="337" t="str">
        <f t="shared" si="83"/>
        <v>10</v>
      </c>
    </row>
    <row r="1795" spans="1:17" x14ac:dyDescent="0.35">
      <c r="A1795" s="320" t="str">
        <f>'Oversigt anlægsaktiv'!A1795</f>
        <v>55737</v>
      </c>
      <c r="B1795" t="str">
        <f>'Oversigt anlægsaktiv'!B1795</f>
        <v>Ændringer af Renrum, Alsion til Elektronmikroskop</v>
      </c>
      <c r="C1795" t="str">
        <f>'Oversigt anlægsaktiv'!C1795</f>
        <v>-</v>
      </c>
      <c r="D1795" t="str">
        <f>'Oversigt anlægsaktiv'!D1795</f>
        <v>Tony Schmidt</v>
      </c>
      <c r="E1795" t="str">
        <f>'Oversigt anlægsaktiv'!E1795</f>
        <v>10 ÅR</v>
      </c>
      <c r="F1795" t="str">
        <f>'Oversigt anlægsaktiv'!F1795</f>
        <v>90404 Teknik</v>
      </c>
      <c r="G1795" t="str">
        <f>'Oversigt anlægsaktiv'!G1795</f>
        <v>Alsion 2, 6400 Sønderborg</v>
      </c>
      <c r="H1795" t="str">
        <f>'Oversigt anlægsaktiv'!H1795</f>
        <v>H1-05+06+07+08 Alsion, Renrum</v>
      </c>
      <c r="I1795" t="str">
        <f>'Oversigt anlægsaktiv'!I1795</f>
        <v>Flere</v>
      </c>
      <c r="J1795" t="str">
        <f>'Oversigt anlægsaktiv'!J1795</f>
        <v>Intet</v>
      </c>
      <c r="K1795" t="str">
        <f>'Oversigt anlægsaktiv'!K1795</f>
        <v>Intet</v>
      </c>
      <c r="L1795" s="312">
        <f>'Oversigt anlægsaktiv'!L1795</f>
        <v>45992</v>
      </c>
      <c r="M1795" s="56">
        <f>'Oversigt anlægsaktiv'!M1795</f>
        <v>367582.25</v>
      </c>
      <c r="N1795" s="56">
        <f>'Oversigt anlægsaktiv'!N1795</f>
        <v>355329.49</v>
      </c>
      <c r="O1795" s="322" t="str">
        <f t="shared" si="81"/>
        <v>55737</v>
      </c>
      <c r="P1795" s="322">
        <f t="shared" si="82"/>
        <v>0</v>
      </c>
      <c r="Q1795" s="337" t="str">
        <f t="shared" si="83"/>
        <v>10</v>
      </c>
    </row>
    <row r="1796" spans="1:17" x14ac:dyDescent="0.35">
      <c r="A1796" s="320" t="str">
        <f>'Oversigt anlægsaktiv'!A1796</f>
        <v>55738</v>
      </c>
      <c r="B1796" t="str">
        <f>'Oversigt anlægsaktiv'!B1796</f>
        <v>El-truck</v>
      </c>
      <c r="C1796" t="str">
        <f>'Oversigt anlægsaktiv'!C1796</f>
        <v>-</v>
      </c>
      <c r="D1796" t="str">
        <f>'Oversigt anlægsaktiv'!D1796</f>
        <v>Pia Irene Hjort</v>
      </c>
      <c r="E1796" t="str">
        <f>'Oversigt anlægsaktiv'!E1796</f>
        <v>8 ÅR</v>
      </c>
      <c r="F1796" t="str">
        <f>'Oversigt anlægsaktiv'!F1796</f>
        <v>90402 Service og logistik</v>
      </c>
      <c r="G1796" t="str">
        <f>'Oversigt anlægsaktiv'!G1796</f>
        <v>Campusvej 55, 5230 Odense M</v>
      </c>
      <c r="H1796" t="str">
        <f>'Oversigt anlægsaktiv'!H1796</f>
        <v>Teknisk Service</v>
      </c>
      <c r="I1796" t="str">
        <f>'Oversigt anlægsaktiv'!I1796</f>
        <v>A. Flensborg</v>
      </c>
      <c r="J1796" t="str">
        <f>'Oversigt anlægsaktiv'!J1796</f>
        <v>AC24 LBV</v>
      </c>
      <c r="K1796" t="str">
        <f>'Oversigt anlægsaktiv'!K1796</f>
        <v>Intet</v>
      </c>
      <c r="L1796" s="312">
        <f>'Oversigt anlægsaktiv'!L1796</f>
        <v>45962</v>
      </c>
      <c r="M1796" s="56">
        <f>'Oversigt anlægsaktiv'!M1796</f>
        <v>130435.31</v>
      </c>
      <c r="N1796" s="56">
        <f>'Oversigt anlægsaktiv'!N1796</f>
        <v>123641.81</v>
      </c>
      <c r="O1796" s="322" t="str">
        <f t="shared" si="81"/>
        <v>55738</v>
      </c>
      <c r="P1796" s="322">
        <f t="shared" si="82"/>
        <v>0</v>
      </c>
      <c r="Q1796" s="337" t="str">
        <f t="shared" si="83"/>
        <v>8</v>
      </c>
    </row>
    <row r="1797" spans="1:17" x14ac:dyDescent="0.35">
      <c r="A1797" s="320" t="str">
        <f>'Oversigt anlægsaktiv'!A1797</f>
        <v>55739</v>
      </c>
      <c r="B1797" t="str">
        <f>'Oversigt anlægsaktiv'!B1797</f>
        <v>Rational Kombiovn iCombi Classic 20 - ovn 1 Kolding</v>
      </c>
      <c r="C1797" t="str">
        <f>'Oversigt anlægsaktiv'!C1797</f>
        <v>-</v>
      </c>
      <c r="D1797" t="str">
        <f>'Oversigt anlægsaktiv'!D1797</f>
        <v>Lars Tiedemann</v>
      </c>
      <c r="E1797" t="str">
        <f>'Oversigt anlægsaktiv'!E1797</f>
        <v>5 ÅR</v>
      </c>
      <c r="F1797" t="str">
        <f>'Oversigt anlægsaktiv'!F1797</f>
        <v>90404 Teknik</v>
      </c>
      <c r="G1797" t="str">
        <f>'Oversigt anlægsaktiv'!G1797</f>
        <v>Universitetsparken 1, 6000 Kolding</v>
      </c>
      <c r="H1797" t="str">
        <f>'Oversigt anlægsaktiv'!H1797</f>
        <v>Kantinekøkken</v>
      </c>
      <c r="I1797" t="str">
        <f>'Oversigt anlægsaktiv'!I1797</f>
        <v>Rational</v>
      </c>
      <c r="J1797" t="str">
        <f>'Oversigt anlægsaktiv'!J1797</f>
        <v>Rational Kombiovn iCombi Classic 20</v>
      </c>
      <c r="K1797" t="str">
        <f>'Oversigt anlægsaktiv'!K1797</f>
        <v>-</v>
      </c>
      <c r="L1797" s="312">
        <f>'Oversigt anlægsaktiv'!L1797</f>
        <v>45992</v>
      </c>
      <c r="M1797" s="56">
        <f>'Oversigt anlægsaktiv'!M1797</f>
        <v>102459</v>
      </c>
      <c r="N1797" s="56">
        <f>'Oversigt anlægsaktiv'!N1797</f>
        <v>95628.4</v>
      </c>
      <c r="O1797" s="322" t="str">
        <f t="shared" si="81"/>
        <v>55739</v>
      </c>
      <c r="P1797" s="322">
        <f t="shared" si="82"/>
        <v>0</v>
      </c>
      <c r="Q1797" s="337" t="str">
        <f t="shared" si="83"/>
        <v>5</v>
      </c>
    </row>
    <row r="1798" spans="1:17" x14ac:dyDescent="0.35">
      <c r="A1798" s="320" t="str">
        <f>'Oversigt anlægsaktiv'!A1798</f>
        <v>55740</v>
      </c>
      <c r="B1798" t="str">
        <f>'Oversigt anlægsaktiv'!B1798</f>
        <v>Rational Kombiovn iCombi Classic 20 - ovn 2 Kolding</v>
      </c>
      <c r="C1798" t="str">
        <f>'Oversigt anlægsaktiv'!C1798</f>
        <v>-</v>
      </c>
      <c r="D1798" t="str">
        <f>'Oversigt anlægsaktiv'!D1798</f>
        <v>Lars Tiedemann</v>
      </c>
      <c r="E1798" t="str">
        <f>'Oversigt anlægsaktiv'!E1798</f>
        <v>5 ÅR</v>
      </c>
      <c r="F1798" t="str">
        <f>'Oversigt anlægsaktiv'!F1798</f>
        <v>90404 Teknik</v>
      </c>
      <c r="G1798" t="str">
        <f>'Oversigt anlægsaktiv'!G1798</f>
        <v>Universitetsparken 1, 6000 Kolding</v>
      </c>
      <c r="H1798" t="str">
        <f>'Oversigt anlægsaktiv'!H1798</f>
        <v>Kantinekøkken</v>
      </c>
      <c r="I1798" t="str">
        <f>'Oversigt anlægsaktiv'!I1798</f>
        <v>Rational</v>
      </c>
      <c r="J1798" t="str">
        <f>'Oversigt anlægsaktiv'!J1798</f>
        <v>Rational Kombiovn iCombi Classic 20</v>
      </c>
      <c r="K1798" t="str">
        <f>'Oversigt anlægsaktiv'!K1798</f>
        <v>-</v>
      </c>
      <c r="L1798" s="312">
        <f>'Oversigt anlægsaktiv'!L1798</f>
        <v>45992</v>
      </c>
      <c r="M1798" s="56">
        <f>'Oversigt anlægsaktiv'!M1798</f>
        <v>102459</v>
      </c>
      <c r="N1798" s="56">
        <f>'Oversigt anlægsaktiv'!N1798</f>
        <v>95628.4</v>
      </c>
      <c r="O1798" s="322" t="str">
        <f t="shared" si="81"/>
        <v>55740</v>
      </c>
      <c r="P1798" s="322">
        <f t="shared" si="82"/>
        <v>0</v>
      </c>
      <c r="Q1798" s="337" t="str">
        <f t="shared" si="83"/>
        <v>5</v>
      </c>
    </row>
    <row r="1799" spans="1:17" x14ac:dyDescent="0.35">
      <c r="A1799" s="320" t="str">
        <f>'Oversigt anlægsaktiv'!A1799</f>
        <v>55741</v>
      </c>
      <c r="B1799" t="str">
        <f>'Oversigt anlægsaktiv'!B1799</f>
        <v>Benchtop X-ray diffractometer</v>
      </c>
      <c r="C1799" t="str">
        <f>'Oversigt anlægsaktiv'!C1799</f>
        <v>-</v>
      </c>
      <c r="D1799" t="str">
        <f>'Oversigt anlægsaktiv'!D1799</f>
        <v>Mirabbos Khujamberdiev</v>
      </c>
      <c r="E1799" t="str">
        <f>'Oversigt anlægsaktiv'!E1799</f>
        <v>10 ÅR</v>
      </c>
      <c r="F1799" t="str">
        <f>'Oversigt anlægsaktiv'!F1799</f>
        <v>44002 SDU NanoSyd</v>
      </c>
      <c r="G1799" t="str">
        <f>'Oversigt anlægsaktiv'!G1799</f>
        <v>Alsion 2, 6400 Sønderborg</v>
      </c>
      <c r="H1799" t="str">
        <f>'Oversigt anlægsaktiv'!H1799</f>
        <v>A3-12</v>
      </c>
      <c r="I1799" t="str">
        <f>'Oversigt anlægsaktiv'!I1799</f>
        <v>Rigaku</v>
      </c>
      <c r="J1799" t="str">
        <f>'Oversigt anlægsaktiv'!J1799</f>
        <v>MiniFlex 600-C</v>
      </c>
      <c r="K1799" t="str">
        <f>'Oversigt anlægsaktiv'!K1799</f>
        <v>BD75000363-01</v>
      </c>
      <c r="L1799" s="312">
        <f>'Oversigt anlægsaktiv'!L1799</f>
        <v>45947</v>
      </c>
      <c r="M1799" s="56">
        <f>'Oversigt anlægsaktiv'!M1799</f>
        <v>1425000</v>
      </c>
      <c r="N1799" s="56">
        <f>'Oversigt anlægsaktiv'!N1799</f>
        <v>1353750</v>
      </c>
      <c r="O1799" s="322" t="str">
        <f t="shared" si="81"/>
        <v>55741</v>
      </c>
      <c r="P1799" s="322">
        <f t="shared" si="82"/>
        <v>0</v>
      </c>
      <c r="Q1799" s="337" t="str">
        <f t="shared" si="83"/>
        <v>10</v>
      </c>
    </row>
    <row r="1800" spans="1:17" x14ac:dyDescent="0.35">
      <c r="A1800" s="320" t="str">
        <f>'Oversigt anlægsaktiv'!A1800</f>
        <v>55742</v>
      </c>
      <c r="B1800" t="str">
        <f>'Oversigt anlægsaktiv'!B1800</f>
        <v>Cell counter</v>
      </c>
      <c r="C1800" t="str">
        <f>'Oversigt anlægsaktiv'!C1800</f>
        <v>3110527</v>
      </c>
      <c r="D1800" t="str">
        <f>'Oversigt anlægsaktiv'!D1800</f>
        <v>Aida Solhøj Hansen</v>
      </c>
      <c r="E1800" t="str">
        <f>'Oversigt anlægsaktiv'!E1800</f>
        <v>10 ÅR</v>
      </c>
      <c r="F1800" t="str">
        <f>'Oversigt anlægsaktiv'!F1800</f>
        <v>10205 Cancerforskning</v>
      </c>
      <c r="G1800" t="str">
        <f>'Oversigt anlægsaktiv'!G1800</f>
        <v>Campusvej 55, 5230 Odense M</v>
      </c>
      <c r="H1800" t="str">
        <f>'Oversigt anlægsaktiv'!H1800</f>
        <v>V16-602A-2</v>
      </c>
      <c r="I1800" t="str">
        <f>'Oversigt anlægsaktiv'!I1800</f>
        <v>Chemometec</v>
      </c>
      <c r="J1800" t="str">
        <f>'Oversigt anlægsaktiv'!J1800</f>
        <v>900-2020</v>
      </c>
      <c r="K1800" t="str">
        <f>'Oversigt anlægsaktiv'!K1800</f>
        <v>9002020092502830</v>
      </c>
      <c r="L1800" s="312">
        <f>'Oversigt anlægsaktiv'!L1800</f>
        <v>46006</v>
      </c>
      <c r="M1800" s="56">
        <f>'Oversigt anlægsaktiv'!M1800</f>
        <v>159044</v>
      </c>
      <c r="N1800" s="56">
        <f>'Oversigt anlægsaktiv'!N1800</f>
        <v>153742.51999999999</v>
      </c>
      <c r="O1800" s="322" t="str">
        <f t="shared" si="81"/>
        <v>55742</v>
      </c>
      <c r="P1800" s="322">
        <f t="shared" si="82"/>
        <v>1</v>
      </c>
      <c r="Q1800" s="337" t="str">
        <f t="shared" si="83"/>
        <v>10</v>
      </c>
    </row>
    <row r="1801" spans="1:17" x14ac:dyDescent="0.35">
      <c r="A1801" s="320" t="str">
        <f>'Oversigt anlægsaktiv'!A1801</f>
        <v>55743</v>
      </c>
      <c r="B1801" t="str">
        <f>'Oversigt anlægsaktiv'!B1801</f>
        <v>Materials analysis</v>
      </c>
      <c r="C1801" t="str">
        <f>'Oversigt anlægsaktiv'!C1801</f>
        <v>2410173+3410172</v>
      </c>
      <c r="D1801" t="str">
        <f>'Oversigt anlægsaktiv'!D1801</f>
        <v>Till Leissner</v>
      </c>
      <c r="E1801" t="str">
        <f>'Oversigt anlægsaktiv'!E1801</f>
        <v>5 ÅR</v>
      </c>
      <c r="F1801" t="str">
        <f>'Oversigt anlægsaktiv'!F1801</f>
        <v>44002 SDU NanoSyd</v>
      </c>
      <c r="G1801" t="str">
        <f>'Oversigt anlægsaktiv'!G1801</f>
        <v>Alsion 2, 6400 Sønderborg</v>
      </c>
      <c r="H1801" t="str">
        <f>'Oversigt anlægsaktiv'!H1801</f>
        <v>H1 05+H1 06+H1 07+H1 08</v>
      </c>
      <c r="I1801" t="str">
        <f>'Oversigt anlægsaktiv'!I1801</f>
        <v>Thermo Fisher Scientific</v>
      </c>
      <c r="J1801" t="str">
        <f>'Oversigt anlægsaktiv'!J1801</f>
        <v>Helios 5 UC</v>
      </c>
      <c r="K1801" t="str">
        <f>'Oversigt anlægsaktiv'!K1801</f>
        <v>9962139</v>
      </c>
      <c r="L1801" s="312">
        <f>'Oversigt anlægsaktiv'!L1801</f>
        <v>46037</v>
      </c>
      <c r="M1801" s="56">
        <f>'Oversigt anlægsaktiv'!M1801</f>
        <v>12728000</v>
      </c>
      <c r="N1801" s="56">
        <f>'Oversigt anlægsaktiv'!N1801</f>
        <v>12091600.01</v>
      </c>
      <c r="O1801" s="322" t="str">
        <f t="shared" si="81"/>
        <v>55743</v>
      </c>
      <c r="P1801" s="322">
        <f t="shared" si="82"/>
        <v>1</v>
      </c>
      <c r="Q1801" s="337" t="str">
        <f t="shared" si="83"/>
        <v>5</v>
      </c>
    </row>
    <row r="1802" spans="1:17" x14ac:dyDescent="0.35">
      <c r="A1802" s="320" t="str">
        <f>'Oversigt anlægsaktiv'!A1802</f>
        <v>55744</v>
      </c>
      <c r="B1802" t="str">
        <f>'Oversigt anlægsaktiv'!B1802</f>
        <v>Bygningsændringer til plastineringsanlæg</v>
      </c>
      <c r="C1802" t="str">
        <f>'Oversigt anlægsaktiv'!C1802</f>
        <v>-</v>
      </c>
      <c r="D1802" t="str">
        <f>'Oversigt anlægsaktiv'!D1802</f>
        <v>Kasper Ege Scharff</v>
      </c>
      <c r="E1802" t="str">
        <f>'Oversigt anlægsaktiv'!E1802</f>
        <v>10 ÅR</v>
      </c>
      <c r="F1802" t="str">
        <f>'Oversigt anlægsaktiv'!F1802</f>
        <v>90404 Teknik</v>
      </c>
      <c r="G1802" t="str">
        <f>'Oversigt anlægsaktiv'!G1802</f>
        <v>Campusvej 55, 5230 Odense M</v>
      </c>
      <c r="H1802" t="str">
        <f>'Oversigt anlægsaktiv'!H1802</f>
        <v>Bygning 45-6 V18-911a-2</v>
      </c>
      <c r="I1802" t="str">
        <f>'Oversigt anlægsaktiv'!I1802</f>
        <v>Flere</v>
      </c>
      <c r="J1802" t="str">
        <f>'Oversigt anlægsaktiv'!J1802</f>
        <v>Intet</v>
      </c>
      <c r="K1802" t="str">
        <f>'Oversigt anlægsaktiv'!K1802</f>
        <v>Intet</v>
      </c>
      <c r="L1802" s="312">
        <f>'Oversigt anlægsaktiv'!L1802</f>
        <v>46006</v>
      </c>
      <c r="M1802" s="56">
        <f>'Oversigt anlægsaktiv'!M1802</f>
        <v>464535.83</v>
      </c>
      <c r="N1802" s="56">
        <f>'Oversigt anlægsaktiv'!N1802</f>
        <v>449051.31</v>
      </c>
      <c r="O1802" s="322" t="str">
        <f t="shared" si="81"/>
        <v>55744</v>
      </c>
      <c r="P1802" s="322">
        <f t="shared" si="82"/>
        <v>0</v>
      </c>
      <c r="Q1802" s="337" t="str">
        <f t="shared" si="83"/>
        <v>10</v>
      </c>
    </row>
    <row r="1803" spans="1:17" x14ac:dyDescent="0.35">
      <c r="A1803" s="320" t="str">
        <f>'Oversigt anlægsaktiv'!A1803</f>
        <v>55745</v>
      </c>
      <c r="B1803" t="str">
        <f>'Oversigt anlægsaktiv'!B1803</f>
        <v>Radio for satellite communication</v>
      </c>
      <c r="C1803" t="str">
        <f>'Oversigt anlægsaktiv'!C1803</f>
        <v>3310235+2310208</v>
      </c>
      <c r="D1803" t="str">
        <f>'Oversigt anlægsaktiv'!D1803</f>
        <v>Mads Toudal Frandsen</v>
      </c>
      <c r="E1803" t="str">
        <f>'Oversigt anlægsaktiv'!E1803</f>
        <v>10 ÅR</v>
      </c>
      <c r="F1803" t="str">
        <f>'Oversigt anlægsaktiv'!F1803</f>
        <v>30502 Fysik</v>
      </c>
      <c r="G1803" t="str">
        <f>'Oversigt anlægsaktiv'!G1803</f>
        <v>Lunde Åvej, 5450 Otterup</v>
      </c>
      <c r="H1803" t="str">
        <f>'Oversigt anlægsaktiv'!H1803</f>
        <v>matrikel 2r</v>
      </c>
      <c r="I1803" t="str">
        <f>'Oversigt anlægsaktiv'!I1803</f>
        <v>Space Inventor</v>
      </c>
      <c r="J1803" t="str">
        <f>'Oversigt anlægsaktiv'!J1803</f>
        <v>STTC-P3</v>
      </c>
      <c r="K1803" t="str">
        <f>'Oversigt anlægsaktiv'!K1803</f>
        <v>STTC-p3</v>
      </c>
      <c r="L1803" s="312">
        <f>'Oversigt anlægsaktiv'!L1803</f>
        <v>46024</v>
      </c>
      <c r="M1803" s="56">
        <f>'Oversigt anlægsaktiv'!M1803</f>
        <v>130676</v>
      </c>
      <c r="N1803" s="56">
        <f>'Oversigt anlægsaktiv'!N1803</f>
        <v>127409.09</v>
      </c>
      <c r="O1803" s="322" t="str">
        <f t="shared" ref="O1803:O1866" si="84">IFERROR(_xlfn.TEXTBEFORE(A1803, "-"), A1803)</f>
        <v>55745</v>
      </c>
      <c r="P1803" s="322">
        <f t="shared" ref="P1803:P1866" si="85">IF(C1803="-",0,1)</f>
        <v>1</v>
      </c>
      <c r="Q1803" s="337" t="str">
        <f t="shared" ref="Q1803:Q1866" si="86">IFERROR(_xlfn.TEXTBEFORE(E1803, " "), E1803)</f>
        <v>10</v>
      </c>
    </row>
    <row r="1804" spans="1:17" x14ac:dyDescent="0.35">
      <c r="A1804" s="320" t="str">
        <f>'Oversigt anlægsaktiv'!A1804</f>
        <v>55746</v>
      </c>
      <c r="B1804" t="str">
        <f>'Oversigt anlægsaktiv'!B1804</f>
        <v>Satellite antenna system</v>
      </c>
      <c r="C1804" t="str">
        <f>'Oversigt anlægsaktiv'!C1804</f>
        <v>3310235+2310208</v>
      </c>
      <c r="D1804" t="str">
        <f>'Oversigt anlægsaktiv'!D1804</f>
        <v>Mads Toudal Frandsen</v>
      </c>
      <c r="E1804" t="str">
        <f>'Oversigt anlægsaktiv'!E1804</f>
        <v>10 ÅR</v>
      </c>
      <c r="F1804" t="str">
        <f>'Oversigt anlægsaktiv'!F1804</f>
        <v>30502 Fysik</v>
      </c>
      <c r="G1804" t="str">
        <f>'Oversigt anlægsaktiv'!G1804</f>
        <v>Lunde Åvej, 5450 Otterup</v>
      </c>
      <c r="H1804" t="str">
        <f>'Oversigt anlægsaktiv'!H1804</f>
        <v>matrikkel 2r</v>
      </c>
      <c r="I1804" t="str">
        <f>'Oversigt anlægsaktiv'!I1804</f>
        <v>Safran</v>
      </c>
      <c r="J1804" t="str">
        <f>'Oversigt anlægsaktiv'!J1804</f>
        <v>LEGION400</v>
      </c>
      <c r="K1804" t="str">
        <f>'Oversigt anlægsaktiv'!K1804</f>
        <v>S157462/022</v>
      </c>
      <c r="L1804" s="312">
        <f>'Oversigt anlægsaktiv'!L1804</f>
        <v>46082</v>
      </c>
      <c r="M1804" s="56">
        <f>'Oversigt anlægsaktiv'!M1804</f>
        <v>2501545.5</v>
      </c>
      <c r="N1804" s="56">
        <f>'Oversigt anlægsaktiv'!N1804</f>
        <v>2480699.29</v>
      </c>
      <c r="O1804" s="322" t="str">
        <f t="shared" si="84"/>
        <v>55746</v>
      </c>
      <c r="P1804" s="322">
        <f t="shared" si="85"/>
        <v>1</v>
      </c>
      <c r="Q1804" s="337" t="str">
        <f t="shared" si="86"/>
        <v>10</v>
      </c>
    </row>
    <row r="1805" spans="1:17" x14ac:dyDescent="0.35">
      <c r="A1805" s="320" t="str">
        <f>'Oversigt anlægsaktiv'!A1805</f>
        <v>55747</v>
      </c>
      <c r="B1805" t="str">
        <f>'Oversigt anlægsaktiv'!B1805</f>
        <v>Vector Network Analyzer 44GHz</v>
      </c>
      <c r="C1805" t="str">
        <f>'Oversigt anlægsaktiv'!C1805</f>
        <v>3310235+2310208</v>
      </c>
      <c r="D1805" t="str">
        <f>'Oversigt anlægsaktiv'!D1805</f>
        <v>Mads Toudal Frandsen</v>
      </c>
      <c r="E1805" t="str">
        <f>'Oversigt anlægsaktiv'!E1805</f>
        <v>10 ÅR</v>
      </c>
      <c r="F1805" t="str">
        <f>'Oversigt anlægsaktiv'!F1805</f>
        <v>30502 Fysik</v>
      </c>
      <c r="G1805" t="str">
        <f>'Oversigt anlægsaktiv'!G1805</f>
        <v>Campusvej 55, 5230 Odense M</v>
      </c>
      <c r="H1805" t="str">
        <f>'Oversigt anlægsaktiv'!H1805</f>
        <v>Ø17-605b-1</v>
      </c>
      <c r="I1805" t="str">
        <f>'Oversigt anlægsaktiv'!I1805</f>
        <v>Keysight</v>
      </c>
      <c r="J1805" t="str">
        <f>'Oversigt anlægsaktiv'!J1805</f>
        <v>N9951A</v>
      </c>
      <c r="K1805" t="str">
        <f>'Oversigt anlægsaktiv'!K1805</f>
        <v>TH65191010</v>
      </c>
      <c r="L1805" s="312">
        <f>'Oversigt anlægsaktiv'!L1805</f>
        <v>46010</v>
      </c>
      <c r="M1805" s="56">
        <f>'Oversigt anlægsaktiv'!M1805</f>
        <v>841815.38</v>
      </c>
      <c r="N1805" s="56">
        <f>'Oversigt anlægsaktiv'!N1805</f>
        <v>813754.86</v>
      </c>
      <c r="O1805" s="322" t="str">
        <f t="shared" si="84"/>
        <v>55747</v>
      </c>
      <c r="P1805" s="322">
        <f t="shared" si="85"/>
        <v>1</v>
      </c>
      <c r="Q1805" s="337" t="str">
        <f t="shared" si="86"/>
        <v>10</v>
      </c>
    </row>
    <row r="1806" spans="1:17" x14ac:dyDescent="0.35">
      <c r="A1806" s="320" t="str">
        <f>'Oversigt anlægsaktiv'!A1806</f>
        <v>55748</v>
      </c>
      <c r="B1806" t="str">
        <f>'Oversigt anlægsaktiv'!B1806</f>
        <v>Server til Videoovervågning</v>
      </c>
      <c r="C1806" t="str">
        <f>'Oversigt anlægsaktiv'!C1806</f>
        <v>-</v>
      </c>
      <c r="D1806" t="str">
        <f>'Oversigt anlægsaktiv'!D1806</f>
        <v>Thomas Volke Nielsen</v>
      </c>
      <c r="E1806" t="str">
        <f>'Oversigt anlægsaktiv'!E1806</f>
        <v>5 ÅR</v>
      </c>
      <c r="F1806" t="str">
        <f>'Oversigt anlægsaktiv'!F1806</f>
        <v>93003 Operations</v>
      </c>
      <c r="G1806" t="str">
        <f>'Oversigt anlægsaktiv'!G1806</f>
        <v>Campusvej 55, 5230 Odense M</v>
      </c>
      <c r="H1806" t="str">
        <f>'Oversigt anlægsaktiv'!H1806</f>
        <v>Serverrum Syd</v>
      </c>
      <c r="I1806" t="str">
        <f>'Oversigt anlægsaktiv'!I1806</f>
        <v>HPE</v>
      </c>
      <c r="J1806" t="str">
        <f>'Oversigt anlægsaktiv'!J1806</f>
        <v>DL385 G11</v>
      </c>
      <c r="K1806" t="str">
        <f>'Oversigt anlægsaktiv'!K1806</f>
        <v>Intet</v>
      </c>
      <c r="L1806" s="312">
        <f>'Oversigt anlægsaktiv'!L1806</f>
        <v>45962</v>
      </c>
      <c r="M1806" s="56">
        <f>'Oversigt anlægsaktiv'!M1806</f>
        <v>125795.55</v>
      </c>
      <c r="N1806" s="56">
        <f>'Oversigt anlægsaktiv'!N1806</f>
        <v>115312.6</v>
      </c>
      <c r="O1806" s="322" t="str">
        <f t="shared" si="84"/>
        <v>55748</v>
      </c>
      <c r="P1806" s="322">
        <f t="shared" si="85"/>
        <v>0</v>
      </c>
      <c r="Q1806" s="337" t="str">
        <f t="shared" si="86"/>
        <v>5</v>
      </c>
    </row>
    <row r="1807" spans="1:17" x14ac:dyDescent="0.35">
      <c r="A1807" s="320" t="str">
        <f>'Oversigt anlægsaktiv'!A1807</f>
        <v>55750</v>
      </c>
      <c r="B1807" t="str">
        <f>'Oversigt anlægsaktiv'!B1807</f>
        <v>Impedance analyzer</v>
      </c>
      <c r="C1807" t="str">
        <f>'Oversigt anlægsaktiv'!C1807</f>
        <v>-</v>
      </c>
      <c r="D1807" t="str">
        <f>'Oversigt anlægsaktiv'!D1807</f>
        <v>Fataneh Farhadinia</v>
      </c>
      <c r="E1807" t="str">
        <f>'Oversigt anlægsaktiv'!E1807</f>
        <v>5 ÅR</v>
      </c>
      <c r="F1807" t="str">
        <f>'Oversigt anlægsaktiv'!F1807</f>
        <v>45005 SDU Mikroelektronik</v>
      </c>
      <c r="G1807" t="str">
        <f>'Oversigt anlægsaktiv'!G1807</f>
        <v>Campusvej 55, 5230 Odense M</v>
      </c>
      <c r="H1807" t="str">
        <f>'Oversigt anlægsaktiv'!H1807</f>
        <v>Ø26-603a-1</v>
      </c>
      <c r="I1807" t="str">
        <f>'Oversigt anlægsaktiv'!I1807</f>
        <v>Keysight</v>
      </c>
      <c r="J1807" t="str">
        <f>'Oversigt anlægsaktiv'!J1807</f>
        <v>E4990A</v>
      </c>
      <c r="K1807" t="str">
        <f>'Oversigt anlægsaktiv'!K1807</f>
        <v>MY54604461</v>
      </c>
      <c r="L1807" s="312">
        <f>'Oversigt anlægsaktiv'!L1807</f>
        <v>45980</v>
      </c>
      <c r="M1807" s="56">
        <f>'Oversigt anlægsaktiv'!M1807</f>
        <v>230918.67</v>
      </c>
      <c r="N1807" s="56">
        <f>'Oversigt anlægsaktiv'!N1807</f>
        <v>211675.47</v>
      </c>
      <c r="O1807" s="322" t="str">
        <f t="shared" si="84"/>
        <v>55750</v>
      </c>
      <c r="P1807" s="322">
        <f t="shared" si="85"/>
        <v>0</v>
      </c>
      <c r="Q1807" s="337" t="str">
        <f t="shared" si="86"/>
        <v>5</v>
      </c>
    </row>
    <row r="1808" spans="1:17" x14ac:dyDescent="0.35">
      <c r="A1808" s="320" t="str">
        <f>'Oversigt anlægsaktiv'!A1808</f>
        <v>55751</v>
      </c>
      <c r="B1808" t="str">
        <f>'Oversigt anlægsaktiv'!B1808</f>
        <v>Vector network analyzer</v>
      </c>
      <c r="C1808" t="str">
        <f>'Oversigt anlægsaktiv'!C1808</f>
        <v>-</v>
      </c>
      <c r="D1808" t="str">
        <f>'Oversigt anlægsaktiv'!D1808</f>
        <v>Fataneh Farhadinia</v>
      </c>
      <c r="E1808" t="str">
        <f>'Oversigt anlægsaktiv'!E1808</f>
        <v>5 ÅR</v>
      </c>
      <c r="F1808" t="str">
        <f>'Oversigt anlægsaktiv'!F1808</f>
        <v>45005 SDU Mikroelektronik</v>
      </c>
      <c r="G1808" t="str">
        <f>'Oversigt anlægsaktiv'!G1808</f>
        <v>Campusvej 55, 5230 Odense M</v>
      </c>
      <c r="H1808" t="str">
        <f>'Oversigt anlægsaktiv'!H1808</f>
        <v>Ø26-603a-1</v>
      </c>
      <c r="I1808" t="str">
        <f>'Oversigt anlægsaktiv'!I1808</f>
        <v>Keysight</v>
      </c>
      <c r="J1808" t="str">
        <f>'Oversigt anlægsaktiv'!J1808</f>
        <v>P5004B</v>
      </c>
      <c r="K1808" t="str">
        <f>'Oversigt anlægsaktiv'!K1808</f>
        <v>MY61400416</v>
      </c>
      <c r="L1808" s="312">
        <f>'Oversigt anlægsaktiv'!L1808</f>
        <v>45980</v>
      </c>
      <c r="M1808" s="56">
        <f>'Oversigt anlægsaktiv'!M1808</f>
        <v>377049.23</v>
      </c>
      <c r="N1808" s="56">
        <f>'Oversigt anlægsaktiv'!N1808</f>
        <v>345628.48</v>
      </c>
      <c r="O1808" s="322" t="str">
        <f t="shared" si="84"/>
        <v>55751</v>
      </c>
      <c r="P1808" s="322">
        <f t="shared" si="85"/>
        <v>0</v>
      </c>
      <c r="Q1808" s="337" t="str">
        <f t="shared" si="86"/>
        <v>5</v>
      </c>
    </row>
    <row r="1809" spans="1:17" x14ac:dyDescent="0.35">
      <c r="A1809" s="320" t="str">
        <f>'Oversigt anlægsaktiv'!A1809</f>
        <v>55752</v>
      </c>
      <c r="B1809" t="str">
        <f>'Oversigt anlægsaktiv'!B1809</f>
        <v>Waveform generator</v>
      </c>
      <c r="C1809" t="str">
        <f>'Oversigt anlægsaktiv'!C1809</f>
        <v>-</v>
      </c>
      <c r="D1809" t="str">
        <f>'Oversigt anlægsaktiv'!D1809</f>
        <v>Fataneh Farhadinia</v>
      </c>
      <c r="E1809" t="str">
        <f>'Oversigt anlægsaktiv'!E1809</f>
        <v>5 ÅR</v>
      </c>
      <c r="F1809" t="str">
        <f>'Oversigt anlægsaktiv'!F1809</f>
        <v>45005 SDU Mikroelektronik</v>
      </c>
      <c r="G1809" t="str">
        <f>'Oversigt anlægsaktiv'!G1809</f>
        <v>Campusvej 55, 5230 Odense M</v>
      </c>
      <c r="H1809" t="str">
        <f>'Oversigt anlægsaktiv'!H1809</f>
        <v>Ø26-603a-1</v>
      </c>
      <c r="I1809" t="str">
        <f>'Oversigt anlægsaktiv'!I1809</f>
        <v>Keysight</v>
      </c>
      <c r="J1809" t="str">
        <f>'Oversigt anlægsaktiv'!J1809</f>
        <v>81160A</v>
      </c>
      <c r="K1809" t="str">
        <f>'Oversigt anlægsaktiv'!K1809</f>
        <v>MY60411215</v>
      </c>
      <c r="L1809" s="312">
        <f>'Oversigt anlægsaktiv'!L1809</f>
        <v>45980</v>
      </c>
      <c r="M1809" s="56">
        <f>'Oversigt anlægsaktiv'!M1809</f>
        <v>227491.68</v>
      </c>
      <c r="N1809" s="56">
        <f>'Oversigt anlægsaktiv'!N1809</f>
        <v>208534.04</v>
      </c>
      <c r="O1809" s="322" t="str">
        <f t="shared" si="84"/>
        <v>55752</v>
      </c>
      <c r="P1809" s="322">
        <f t="shared" si="85"/>
        <v>0</v>
      </c>
      <c r="Q1809" s="337" t="str">
        <f t="shared" si="86"/>
        <v>5</v>
      </c>
    </row>
    <row r="1810" spans="1:17" x14ac:dyDescent="0.35">
      <c r="A1810" s="320" t="str">
        <f>'Oversigt anlægsaktiv'!A1810</f>
        <v>55753</v>
      </c>
      <c r="B1810" t="str">
        <f>'Oversigt anlægsaktiv'!B1810</f>
        <v>4,5 GHz Voltage probe active</v>
      </c>
      <c r="C1810" t="str">
        <f>'Oversigt anlægsaktiv'!C1810</f>
        <v>-</v>
      </c>
      <c r="D1810" t="str">
        <f>'Oversigt anlægsaktiv'!D1810</f>
        <v>Fataneh Farhadinia</v>
      </c>
      <c r="E1810" t="str">
        <f>'Oversigt anlægsaktiv'!E1810</f>
        <v>5 ÅR</v>
      </c>
      <c r="F1810" t="str">
        <f>'Oversigt anlægsaktiv'!F1810</f>
        <v>45005 SDU Mikroelektronik</v>
      </c>
      <c r="G1810" t="str">
        <f>'Oversigt anlægsaktiv'!G1810</f>
        <v>Campusvej 55, 5230 Odense M</v>
      </c>
      <c r="H1810" t="str">
        <f>'Oversigt anlægsaktiv'!H1810</f>
        <v>Ø26-603a-1</v>
      </c>
      <c r="I1810" t="str">
        <f>'Oversigt anlægsaktiv'!I1810</f>
        <v>Rohde &amp; Schwarz</v>
      </c>
      <c r="J1810" t="str">
        <f>'Oversigt anlægsaktiv'!J1810</f>
        <v>RT-ZD40</v>
      </c>
      <c r="K1810" t="str">
        <f>'Oversigt anlægsaktiv'!K1810</f>
        <v>ID: 1410.5205.02-300587-YN</v>
      </c>
      <c r="L1810" s="312">
        <f>'Oversigt anlægsaktiv'!L1810</f>
        <v>45980</v>
      </c>
      <c r="M1810" s="56">
        <f>'Oversigt anlægsaktiv'!M1810</f>
        <v>119642.56</v>
      </c>
      <c r="N1810" s="56">
        <f>'Oversigt anlægsaktiv'!N1810</f>
        <v>109672.36</v>
      </c>
      <c r="O1810" s="322" t="str">
        <f t="shared" si="84"/>
        <v>55753</v>
      </c>
      <c r="P1810" s="322">
        <f t="shared" si="85"/>
        <v>0</v>
      </c>
      <c r="Q1810" s="337" t="str">
        <f t="shared" si="86"/>
        <v>5</v>
      </c>
    </row>
    <row r="1811" spans="1:17" x14ac:dyDescent="0.35">
      <c r="A1811" s="320" t="str">
        <f>'Oversigt anlægsaktiv'!A1811</f>
        <v>55754</v>
      </c>
      <c r="B1811" t="str">
        <f>'Oversigt anlægsaktiv'!B1811</f>
        <v>4,5 GHz Voltage probe active</v>
      </c>
      <c r="C1811" t="str">
        <f>'Oversigt anlægsaktiv'!C1811</f>
        <v>-</v>
      </c>
      <c r="D1811" t="str">
        <f>'Oversigt anlægsaktiv'!D1811</f>
        <v>Fataneh Farhadinia</v>
      </c>
      <c r="E1811" t="str">
        <f>'Oversigt anlægsaktiv'!E1811</f>
        <v>5 ÅR</v>
      </c>
      <c r="F1811" t="str">
        <f>'Oversigt anlægsaktiv'!F1811</f>
        <v>45005 SDU Mikroelektronik</v>
      </c>
      <c r="G1811" t="str">
        <f>'Oversigt anlægsaktiv'!G1811</f>
        <v>Campusvej 55, 5230 Odense M</v>
      </c>
      <c r="H1811" t="str">
        <f>'Oversigt anlægsaktiv'!H1811</f>
        <v>Ø26-603a-1</v>
      </c>
      <c r="I1811" t="str">
        <f>'Oversigt anlægsaktiv'!I1811</f>
        <v>Rohde &amp; Schwarz</v>
      </c>
      <c r="J1811" t="str">
        <f>'Oversigt anlægsaktiv'!J1811</f>
        <v>RT-ZD40</v>
      </c>
      <c r="K1811" t="str">
        <f>'Oversigt anlægsaktiv'!K1811</f>
        <v>ID: 1410.5205.02-300586-HH</v>
      </c>
      <c r="L1811" s="312">
        <f>'Oversigt anlægsaktiv'!L1811</f>
        <v>45980</v>
      </c>
      <c r="M1811" s="56">
        <f>'Oversigt anlægsaktiv'!M1811</f>
        <v>119642.56</v>
      </c>
      <c r="N1811" s="56">
        <f>'Oversigt anlægsaktiv'!N1811</f>
        <v>109672.36</v>
      </c>
      <c r="O1811" s="322" t="str">
        <f t="shared" si="84"/>
        <v>55754</v>
      </c>
      <c r="P1811" s="322">
        <f t="shared" si="85"/>
        <v>0</v>
      </c>
      <c r="Q1811" s="337" t="str">
        <f t="shared" si="86"/>
        <v>5</v>
      </c>
    </row>
    <row r="1812" spans="1:17" x14ac:dyDescent="0.35">
      <c r="A1812" s="320" t="str">
        <f>'Oversigt anlægsaktiv'!A1812</f>
        <v>55755</v>
      </c>
      <c r="B1812" t="str">
        <f>'Oversigt anlægsaktiv'!B1812</f>
        <v>Signal and spectrum analyser</v>
      </c>
      <c r="C1812" t="str">
        <f>'Oversigt anlægsaktiv'!C1812</f>
        <v>-</v>
      </c>
      <c r="D1812" t="str">
        <f>'Oversigt anlægsaktiv'!D1812</f>
        <v>Fataneh Farhadinia</v>
      </c>
      <c r="E1812" t="str">
        <f>'Oversigt anlægsaktiv'!E1812</f>
        <v>5 ÅR</v>
      </c>
      <c r="F1812" t="str">
        <f>'Oversigt anlægsaktiv'!F1812</f>
        <v>45005 SDU Mikroelektronik</v>
      </c>
      <c r="G1812" t="str">
        <f>'Oversigt anlægsaktiv'!G1812</f>
        <v>Campusvej 55, 5230 Odense M</v>
      </c>
      <c r="H1812" t="str">
        <f>'Oversigt anlægsaktiv'!H1812</f>
        <v>Ø26-603a-1</v>
      </c>
      <c r="I1812" t="str">
        <f>'Oversigt anlægsaktiv'!I1812</f>
        <v>Rohde &amp; Schwarz</v>
      </c>
      <c r="J1812" t="str">
        <f>'Oversigt anlægsaktiv'!J1812</f>
        <v>FSV3030</v>
      </c>
      <c r="K1812" t="str">
        <f>'Oversigt anlægsaktiv'!K1812</f>
        <v>ID: 1330.5000.K30-102579-AZ</v>
      </c>
      <c r="L1812" s="312">
        <f>'Oversigt anlægsaktiv'!L1812</f>
        <v>45980</v>
      </c>
      <c r="M1812" s="56">
        <f>'Oversigt anlægsaktiv'!M1812</f>
        <v>279012.65999999997</v>
      </c>
      <c r="N1812" s="56">
        <f>'Oversigt anlægsaktiv'!N1812</f>
        <v>255761.61</v>
      </c>
      <c r="O1812" s="322" t="str">
        <f t="shared" si="84"/>
        <v>55755</v>
      </c>
      <c r="P1812" s="322">
        <f t="shared" si="85"/>
        <v>0</v>
      </c>
      <c r="Q1812" s="337" t="str">
        <f t="shared" si="86"/>
        <v>5</v>
      </c>
    </row>
    <row r="1813" spans="1:17" x14ac:dyDescent="0.35">
      <c r="A1813" s="320" t="str">
        <f>'Oversigt anlægsaktiv'!A1813</f>
        <v>55756</v>
      </c>
      <c r="B1813" t="str">
        <f>'Oversigt anlægsaktiv'!B1813</f>
        <v>Digital Osciloscop</v>
      </c>
      <c r="C1813" t="str">
        <f>'Oversigt anlægsaktiv'!C1813</f>
        <v>-</v>
      </c>
      <c r="D1813" t="str">
        <f>'Oversigt anlægsaktiv'!D1813</f>
        <v>Fataneh Farhadinia</v>
      </c>
      <c r="E1813" t="str">
        <f>'Oversigt anlægsaktiv'!E1813</f>
        <v>5 ÅR</v>
      </c>
      <c r="F1813" t="str">
        <f>'Oversigt anlægsaktiv'!F1813</f>
        <v>45005 SDU Mikroelektronik</v>
      </c>
      <c r="G1813" t="str">
        <f>'Oversigt anlægsaktiv'!G1813</f>
        <v>Campusvej 55, 5230 Odense M</v>
      </c>
      <c r="H1813" t="str">
        <f>'Oversigt anlægsaktiv'!H1813</f>
        <v>Ø26-603a-1</v>
      </c>
      <c r="I1813" t="str">
        <f>'Oversigt anlægsaktiv'!I1813</f>
        <v>Rohde &amp; Schwarz</v>
      </c>
      <c r="J1813" t="str">
        <f>'Oversigt anlægsaktiv'!J1813</f>
        <v>RT064</v>
      </c>
      <c r="K1813" t="str">
        <f>'Oversigt anlægsaktiv'!K1813</f>
        <v>ID: 1802.0001K04-112532-XJ</v>
      </c>
      <c r="L1813" s="312">
        <f>'Oversigt anlægsaktiv'!L1813</f>
        <v>45980</v>
      </c>
      <c r="M1813" s="56">
        <f>'Oversigt anlægsaktiv'!M1813</f>
        <v>144594.44</v>
      </c>
      <c r="N1813" s="56">
        <f>'Oversigt anlægsaktiv'!N1813</f>
        <v>132544.9</v>
      </c>
      <c r="O1813" s="322" t="str">
        <f t="shared" si="84"/>
        <v>55756</v>
      </c>
      <c r="P1813" s="322">
        <f t="shared" si="85"/>
        <v>0</v>
      </c>
      <c r="Q1813" s="337" t="str">
        <f t="shared" si="86"/>
        <v>5</v>
      </c>
    </row>
    <row r="1814" spans="1:17" x14ac:dyDescent="0.35">
      <c r="A1814" s="320" t="str">
        <f>'Oversigt anlægsaktiv'!A1814</f>
        <v>55757</v>
      </c>
      <c r="B1814" t="str">
        <f>'Oversigt anlægsaktiv'!B1814</f>
        <v>Digital Osciloscop</v>
      </c>
      <c r="C1814" t="str">
        <f>'Oversigt anlægsaktiv'!C1814</f>
        <v>-</v>
      </c>
      <c r="D1814" t="str">
        <f>'Oversigt anlægsaktiv'!D1814</f>
        <v>Fataneh Farhadinia</v>
      </c>
      <c r="E1814" t="str">
        <f>'Oversigt anlægsaktiv'!E1814</f>
        <v>5 ÅR</v>
      </c>
      <c r="F1814" t="str">
        <f>'Oversigt anlægsaktiv'!F1814</f>
        <v>45005 SDU Mikroelektronik</v>
      </c>
      <c r="G1814" t="str">
        <f>'Oversigt anlægsaktiv'!G1814</f>
        <v>Campusvej 55, 5230 Odense M</v>
      </c>
      <c r="H1814" t="str">
        <f>'Oversigt anlægsaktiv'!H1814</f>
        <v>Ø26-603a-1</v>
      </c>
      <c r="I1814" t="str">
        <f>'Oversigt anlægsaktiv'!I1814</f>
        <v>Rohde &amp; Schwarz</v>
      </c>
      <c r="J1814" t="str">
        <f>'Oversigt anlægsaktiv'!J1814</f>
        <v>RT064</v>
      </c>
      <c r="K1814" t="str">
        <f>'Oversigt anlægsaktiv'!K1814</f>
        <v>ID: 1802.0001K04-112533-NX</v>
      </c>
      <c r="L1814" s="312">
        <f>'Oversigt anlægsaktiv'!L1814</f>
        <v>45980</v>
      </c>
      <c r="M1814" s="56">
        <f>'Oversigt anlægsaktiv'!M1814</f>
        <v>144594.44</v>
      </c>
      <c r="N1814" s="56">
        <f>'Oversigt anlægsaktiv'!N1814</f>
        <v>132544.9</v>
      </c>
      <c r="O1814" s="322" t="str">
        <f t="shared" si="84"/>
        <v>55757</v>
      </c>
      <c r="P1814" s="322">
        <f t="shared" si="85"/>
        <v>0</v>
      </c>
      <c r="Q1814" s="337" t="str">
        <f t="shared" si="86"/>
        <v>5</v>
      </c>
    </row>
    <row r="1815" spans="1:17" x14ac:dyDescent="0.35">
      <c r="A1815" s="320" t="str">
        <f>'Oversigt anlægsaktiv'!A1815</f>
        <v>55759</v>
      </c>
      <c r="B1815" t="str">
        <f>'Oversigt anlægsaktiv'!B1815</f>
        <v>Robot arm og controller skab</v>
      </c>
      <c r="C1815" t="str">
        <f>'Oversigt anlægsaktiv'!C1815</f>
        <v>-</v>
      </c>
      <c r="D1815" t="str">
        <f>'Oversigt anlægsaktiv'!D1815</f>
        <v>Karina T. Therkildsen</v>
      </c>
      <c r="E1815" t="str">
        <f>'Oversigt anlægsaktiv'!E1815</f>
        <v>5 ÅR</v>
      </c>
      <c r="F1815" t="str">
        <f>'Oversigt anlægsaktiv'!F1815</f>
        <v>41003 SDU Robotics</v>
      </c>
      <c r="G1815" t="str">
        <f>'Oversigt anlægsaktiv'!G1815</f>
        <v>Campusvej 55, 5230 Odense M</v>
      </c>
      <c r="H1815" t="str">
        <f>'Oversigt anlægsaktiv'!H1815</f>
        <v>Ø26-606-1</v>
      </c>
      <c r="I1815" t="str">
        <f>'Oversigt anlægsaktiv'!I1815</f>
        <v>KUKA</v>
      </c>
      <c r="J1815" t="str">
        <f>'Oversigt anlægsaktiv'!J1815</f>
        <v>LBR Med 14 R820</v>
      </c>
      <c r="K1815" t="str">
        <f>'Oversigt anlægsaktiv'!K1815</f>
        <v>4587838 og 3419210</v>
      </c>
      <c r="L1815" s="312">
        <f>'Oversigt anlægsaktiv'!L1815</f>
        <v>46006</v>
      </c>
      <c r="M1815" s="56">
        <f>'Oversigt anlægsaktiv'!M1815</f>
        <v>336172.5</v>
      </c>
      <c r="N1815" s="56">
        <f>'Oversigt anlægsaktiv'!N1815</f>
        <v>313760.98</v>
      </c>
      <c r="O1815" s="322" t="str">
        <f t="shared" si="84"/>
        <v>55759</v>
      </c>
      <c r="P1815" s="322">
        <f t="shared" si="85"/>
        <v>0</v>
      </c>
      <c r="Q1815" s="337" t="str">
        <f t="shared" si="86"/>
        <v>5</v>
      </c>
    </row>
    <row r="1816" spans="1:17" x14ac:dyDescent="0.35">
      <c r="A1816" s="320" t="str">
        <f>'Oversigt anlægsaktiv'!A1816</f>
        <v>55760</v>
      </c>
      <c r="B1816" t="str">
        <f>'Oversigt anlægsaktiv'!B1816</f>
        <v>Digital osciloscop</v>
      </c>
      <c r="C1816" t="str">
        <f>'Oversigt anlægsaktiv'!C1816</f>
        <v>-</v>
      </c>
      <c r="D1816" t="str">
        <f>'Oversigt anlægsaktiv'!D1816</f>
        <v>Fataneh Farhadinia</v>
      </c>
      <c r="E1816" t="str">
        <f>'Oversigt anlægsaktiv'!E1816</f>
        <v>5 ÅR</v>
      </c>
      <c r="F1816" t="str">
        <f>'Oversigt anlægsaktiv'!F1816</f>
        <v>45005 SDU Mikroelektronik</v>
      </c>
      <c r="G1816" t="str">
        <f>'Oversigt anlægsaktiv'!G1816</f>
        <v>Campusvej 55, 5230 Odense M</v>
      </c>
      <c r="H1816" t="str">
        <f>'Oversigt anlægsaktiv'!H1816</f>
        <v>Ø26-603a-1</v>
      </c>
      <c r="I1816" t="str">
        <f>'Oversigt anlægsaktiv'!I1816</f>
        <v>Rohde &amp; Schwarz</v>
      </c>
      <c r="J1816" t="str">
        <f>'Oversigt anlægsaktiv'!J1816</f>
        <v>RTO64</v>
      </c>
      <c r="K1816" t="str">
        <f>'Oversigt anlægsaktiv'!K1816</f>
        <v>ID: 1802.0001K01-112531-FE</v>
      </c>
      <c r="L1816" s="312">
        <f>'Oversigt anlægsaktiv'!L1816</f>
        <v>45980</v>
      </c>
      <c r="M1816" s="56">
        <f>'Oversigt anlægsaktiv'!M1816</f>
        <v>282575.15999999997</v>
      </c>
      <c r="N1816" s="56">
        <f>'Oversigt anlægsaktiv'!N1816</f>
        <v>259027.22</v>
      </c>
      <c r="O1816" s="322" t="str">
        <f t="shared" si="84"/>
        <v>55760</v>
      </c>
      <c r="P1816" s="322">
        <f t="shared" si="85"/>
        <v>0</v>
      </c>
      <c r="Q1816" s="337" t="str">
        <f t="shared" si="86"/>
        <v>5</v>
      </c>
    </row>
    <row r="1817" spans="1:17" x14ac:dyDescent="0.35">
      <c r="A1817" s="320" t="str">
        <f>'Oversigt anlægsaktiv'!A1817</f>
        <v>55761</v>
      </c>
      <c r="B1817" t="str">
        <f>'Oversigt anlægsaktiv'!B1817</f>
        <v>Spektrum analyser</v>
      </c>
      <c r="C1817" t="str">
        <f>'Oversigt anlægsaktiv'!C1817</f>
        <v>-</v>
      </c>
      <c r="D1817" t="str">
        <f>'Oversigt anlægsaktiv'!D1817</f>
        <v>Fataneh Farhadinia</v>
      </c>
      <c r="E1817" t="str">
        <f>'Oversigt anlægsaktiv'!E1817</f>
        <v>5 ÅR</v>
      </c>
      <c r="F1817" t="str">
        <f>'Oversigt anlægsaktiv'!F1817</f>
        <v>45005 SDU Mikroelektronik</v>
      </c>
      <c r="G1817" t="str">
        <f>'Oversigt anlægsaktiv'!G1817</f>
        <v>Campusvej 55, 5230 Odense M</v>
      </c>
      <c r="H1817" t="str">
        <f>'Oversigt anlægsaktiv'!H1817</f>
        <v>Ø26-603a-1</v>
      </c>
      <c r="I1817" t="str">
        <f>'Oversigt anlægsaktiv'!I1817</f>
        <v>Rohde &amp; Schwarz</v>
      </c>
      <c r="J1817" t="str">
        <f>'Oversigt anlægsaktiv'!J1817</f>
        <v>FPL1026 5 KHz til 26,5 GHz</v>
      </c>
      <c r="K1817" t="str">
        <f>'Oversigt anlægsaktiv'!K1817</f>
        <v>ID: 1304.0004K26-200345-VK</v>
      </c>
      <c r="L1817" s="312">
        <f>'Oversigt anlægsaktiv'!L1817</f>
        <v>45980</v>
      </c>
      <c r="M1817" s="56">
        <f>'Oversigt anlægsaktiv'!M1817</f>
        <v>161554.82999999999</v>
      </c>
      <c r="N1817" s="56">
        <f>'Oversigt anlægsaktiv'!N1817</f>
        <v>148091.93</v>
      </c>
      <c r="O1817" s="322" t="str">
        <f t="shared" si="84"/>
        <v>55761</v>
      </c>
      <c r="P1817" s="322">
        <f t="shared" si="85"/>
        <v>0</v>
      </c>
      <c r="Q1817" s="337" t="str">
        <f t="shared" si="86"/>
        <v>5</v>
      </c>
    </row>
    <row r="1818" spans="1:17" x14ac:dyDescent="0.35">
      <c r="A1818" s="320" t="str">
        <f>'Oversigt anlægsaktiv'!A1818</f>
        <v>55762</v>
      </c>
      <c r="B1818" t="str">
        <f>'Oversigt anlægsaktiv'!B1818</f>
        <v>TREND CTS 2025</v>
      </c>
      <c r="C1818" t="str">
        <f>'Oversigt anlægsaktiv'!C1818</f>
        <v>-</v>
      </c>
      <c r="D1818" t="str">
        <f>'Oversigt anlægsaktiv'!D1818</f>
        <v>Lars Tiedemann</v>
      </c>
      <c r="E1818" t="str">
        <f>'Oversigt anlægsaktiv'!E1818</f>
        <v>8 ÅR</v>
      </c>
      <c r="F1818" t="str">
        <f>'Oversigt anlægsaktiv'!F1818</f>
        <v>90404 Teknik</v>
      </c>
      <c r="G1818" t="str">
        <f>'Oversigt anlægsaktiv'!G1818</f>
        <v>Campusvej 55, 5230 Odense M</v>
      </c>
      <c r="H1818" t="str">
        <f>'Oversigt anlægsaktiv'!H1818</f>
        <v>Trend CTS</v>
      </c>
      <c r="I1818" t="str">
        <f>'Oversigt anlægsaktiv'!I1818</f>
        <v>Flere</v>
      </c>
      <c r="J1818" t="str">
        <f>'Oversigt anlægsaktiv'!J1818</f>
        <v>Intet</v>
      </c>
      <c r="K1818" t="str">
        <f>'Oversigt anlægsaktiv'!K1818</f>
        <v>Ingen</v>
      </c>
      <c r="L1818" s="312">
        <f>'Oversigt anlægsaktiv'!L1818</f>
        <v>46013</v>
      </c>
      <c r="M1818" s="56">
        <f>'Oversigt anlægsaktiv'!M1818</f>
        <v>2596862.33</v>
      </c>
      <c r="N1818" s="56">
        <f>'Oversigt anlægsaktiv'!N1818</f>
        <v>2488659.73</v>
      </c>
      <c r="O1818" s="322" t="str">
        <f t="shared" si="84"/>
        <v>55762</v>
      </c>
      <c r="P1818" s="322">
        <f t="shared" si="85"/>
        <v>0</v>
      </c>
      <c r="Q1818" s="337" t="str">
        <f t="shared" si="86"/>
        <v>8</v>
      </c>
    </row>
    <row r="1819" spans="1:17" x14ac:dyDescent="0.35">
      <c r="A1819" s="320" t="str">
        <f>'Oversigt anlægsaktiv'!A1819</f>
        <v>55763</v>
      </c>
      <c r="B1819" t="str">
        <f>'Oversigt anlægsaktiv'!B1819</f>
        <v>Kabling og programmering af brandspjæld byg 39</v>
      </c>
      <c r="C1819" t="str">
        <f>'Oversigt anlægsaktiv'!C1819</f>
        <v>-</v>
      </c>
      <c r="D1819" t="str">
        <f>'Oversigt anlægsaktiv'!D1819</f>
        <v>Jens Lindskov Brentegani</v>
      </c>
      <c r="E1819" t="str">
        <f>'Oversigt anlægsaktiv'!E1819</f>
        <v>10 ÅR</v>
      </c>
      <c r="F1819" t="str">
        <f>'Oversigt anlægsaktiv'!F1819</f>
        <v>90404 Teknik</v>
      </c>
      <c r="G1819" t="str">
        <f>'Oversigt anlægsaktiv'!G1819</f>
        <v>Campusvej 55, 5230 Odense M</v>
      </c>
      <c r="H1819" t="str">
        <f>'Oversigt anlægsaktiv'!H1819</f>
        <v>Bygning 39</v>
      </c>
      <c r="I1819" t="str">
        <f>'Oversigt anlægsaktiv'!I1819</f>
        <v>Ingen Intet</v>
      </c>
      <c r="J1819" t="str">
        <f>'Oversigt anlægsaktiv'!J1819</f>
        <v>Intet</v>
      </c>
      <c r="K1819" t="str">
        <f>'Oversigt anlægsaktiv'!K1819</f>
        <v>Intet</v>
      </c>
      <c r="L1819" s="312">
        <f>'Oversigt anlægsaktiv'!L1819</f>
        <v>45930</v>
      </c>
      <c r="M1819" s="56">
        <f>'Oversigt anlægsaktiv'!M1819</f>
        <v>282881.53000000003</v>
      </c>
      <c r="N1819" s="56">
        <f>'Oversigt anlægsaktiv'!N1819</f>
        <v>266380.09999999998</v>
      </c>
      <c r="O1819" s="322" t="str">
        <f t="shared" si="84"/>
        <v>55763</v>
      </c>
      <c r="P1819" s="322">
        <f t="shared" si="85"/>
        <v>0</v>
      </c>
      <c r="Q1819" s="337" t="str">
        <f t="shared" si="86"/>
        <v>10</v>
      </c>
    </row>
    <row r="1820" spans="1:17" x14ac:dyDescent="0.35">
      <c r="A1820" s="320" t="str">
        <f>'Oversigt anlægsaktiv'!A1820</f>
        <v>55764</v>
      </c>
      <c r="B1820" t="str">
        <f>'Oversigt anlægsaktiv'!B1820</f>
        <v>Hyperspectral Camera system - Oculus Hypervision 1700</v>
      </c>
      <c r="C1820" t="str">
        <f>'Oversigt anlægsaktiv'!C1820</f>
        <v>3410318, 3410319 &amp; 3410330</v>
      </c>
      <c r="D1820" t="str">
        <f>'Oversigt anlægsaktiv'!D1820</f>
        <v>Jacek Fiutowski</v>
      </c>
      <c r="E1820" t="str">
        <f>'Oversigt anlægsaktiv'!E1820</f>
        <v>10 ÅR</v>
      </c>
      <c r="F1820" t="str">
        <f>'Oversigt anlægsaktiv'!F1820</f>
        <v>44002 SDU NanoSyd</v>
      </c>
      <c r="G1820" t="str">
        <f>'Oversigt anlægsaktiv'!G1820</f>
        <v>Alsion 2, 6400 Sønderborg</v>
      </c>
      <c r="H1820" t="str">
        <f>'Oversigt anlægsaktiv'!H1820</f>
        <v>Imaging Lab, B2 01</v>
      </c>
      <c r="I1820" t="str">
        <f>'Oversigt anlægsaktiv'!I1820</f>
        <v>QTechnology</v>
      </c>
      <c r="J1820" t="str">
        <f>'Oversigt anlægsaktiv'!J1820</f>
        <v>Hypervision 1700 - HV-IMX990</v>
      </c>
      <c r="K1820" t="str">
        <f>'Oversigt anlægsaktiv'!K1820</f>
        <v>AFF93A</v>
      </c>
      <c r="L1820" s="312">
        <f>'Oversigt anlægsaktiv'!L1820</f>
        <v>45968</v>
      </c>
      <c r="M1820" s="56">
        <f>'Oversigt anlægsaktiv'!M1820</f>
        <v>325000</v>
      </c>
      <c r="N1820" s="56">
        <f>'Oversigt anlægsaktiv'!N1820</f>
        <v>311458.34999999998</v>
      </c>
      <c r="O1820" s="322" t="str">
        <f t="shared" si="84"/>
        <v>55764</v>
      </c>
      <c r="P1820" s="322">
        <f t="shared" si="85"/>
        <v>1</v>
      </c>
      <c r="Q1820" s="337" t="str">
        <f t="shared" si="86"/>
        <v>10</v>
      </c>
    </row>
    <row r="1821" spans="1:17" x14ac:dyDescent="0.35">
      <c r="A1821" s="320" t="str">
        <f>'Oversigt anlægsaktiv'!A1821</f>
        <v>55765</v>
      </c>
      <c r="B1821" t="str">
        <f>'Oversigt anlægsaktiv'!B1821</f>
        <v>G2000 Plasma Generator</v>
      </c>
      <c r="C1821" t="str">
        <f>'Oversigt anlægsaktiv'!C1821</f>
        <v>2474272</v>
      </c>
      <c r="D1821" t="str">
        <f>'Oversigt anlægsaktiv'!D1821</f>
        <v>Fatemeh Sadat Mirsafi</v>
      </c>
      <c r="E1821" t="str">
        <f>'Oversigt anlægsaktiv'!E1821</f>
        <v>5 ÅR</v>
      </c>
      <c r="F1821" t="str">
        <f>'Oversigt anlægsaktiv'!F1821</f>
        <v>45002 SDU Mechatronics (CIM)</v>
      </c>
      <c r="G1821" t="str">
        <f>'Oversigt anlægsaktiv'!G1821</f>
        <v>Alsion 2, 6400 Sønderborg</v>
      </c>
      <c r="H1821" t="str">
        <f>'Oversigt anlægsaktiv'!H1821</f>
        <v>CIE 4 01</v>
      </c>
      <c r="I1821" t="str">
        <f>'Oversigt anlægsaktiv'!I1821</f>
        <v>Redline</v>
      </c>
      <c r="J1821" t="str">
        <f>'Oversigt anlægsaktiv'!J1821</f>
        <v>45-20-100-10G2000</v>
      </c>
      <c r="K1821" t="str">
        <f>'Oversigt anlægsaktiv'!K1821</f>
        <v>A3-33349</v>
      </c>
      <c r="L1821" s="312">
        <f>'Oversigt anlægsaktiv'!L1821</f>
        <v>46129</v>
      </c>
      <c r="M1821" s="56">
        <f>'Oversigt anlægsaktiv'!M1821</f>
        <v>118011.78</v>
      </c>
      <c r="N1821" s="56">
        <f>'Oversigt anlægsaktiv'!N1821</f>
        <v>118011.78</v>
      </c>
      <c r="O1821" s="322" t="str">
        <f t="shared" si="84"/>
        <v>55765</v>
      </c>
      <c r="P1821" s="322">
        <f t="shared" si="85"/>
        <v>1</v>
      </c>
      <c r="Q1821" s="337" t="str">
        <f t="shared" si="86"/>
        <v>5</v>
      </c>
    </row>
    <row r="1822" spans="1:17" x14ac:dyDescent="0.35">
      <c r="A1822" s="320" t="str">
        <f>'Oversigt anlægsaktiv'!A1822</f>
        <v>55766</v>
      </c>
      <c r="B1822" t="str">
        <f>'Oversigt anlægsaktiv'!B1822</f>
        <v>Vogn 5, 5 pers., el</v>
      </c>
      <c r="C1822" t="str">
        <f>'Oversigt anlægsaktiv'!C1822</f>
        <v>-</v>
      </c>
      <c r="D1822" t="str">
        <f>'Oversigt anlægsaktiv'!D1822</f>
        <v>Rikke Mailund Mikkelsen</v>
      </c>
      <c r="E1822" t="str">
        <f>'Oversigt anlægsaktiv'!E1822</f>
        <v>5 ÅR</v>
      </c>
      <c r="F1822" t="str">
        <f>'Oversigt anlægsaktiv'!F1822</f>
        <v>87104 Fællesvarer, Teknisk Service</v>
      </c>
      <c r="G1822" t="str">
        <f>'Oversigt anlægsaktiv'!G1822</f>
        <v>Spinderigade 24, 7100 Vejle</v>
      </c>
      <c r="H1822" t="str">
        <f>'Oversigt anlægsaktiv'!H1822</f>
        <v>SDU, Vejle</v>
      </c>
      <c r="I1822" t="str">
        <f>'Oversigt anlægsaktiv'!I1822</f>
        <v>WV</v>
      </c>
      <c r="J1822" t="str">
        <f>'Oversigt anlægsaktiv'!J1822</f>
        <v>ID.4 Move+</v>
      </c>
      <c r="K1822" t="str">
        <f>'Oversigt anlægsaktiv'!K1822</f>
        <v>wvgzzze20te013202/EM97956</v>
      </c>
      <c r="L1822" s="312">
        <f>'Oversigt anlægsaktiv'!L1822</f>
        <v>46017</v>
      </c>
      <c r="M1822" s="56">
        <f>'Oversigt anlægsaktiv'!M1822</f>
        <v>367257.47</v>
      </c>
      <c r="N1822" s="56">
        <f>'Oversigt anlægsaktiv'!N1822</f>
        <v>342773.62999999989</v>
      </c>
      <c r="O1822" s="322" t="str">
        <f t="shared" si="84"/>
        <v>55766</v>
      </c>
      <c r="P1822" s="322">
        <f t="shared" si="85"/>
        <v>0</v>
      </c>
      <c r="Q1822" s="337" t="str">
        <f t="shared" si="86"/>
        <v>5</v>
      </c>
    </row>
    <row r="1823" spans="1:17" x14ac:dyDescent="0.35">
      <c r="A1823" s="320" t="str">
        <f>'Oversigt anlægsaktiv'!A1823</f>
        <v>55767</v>
      </c>
      <c r="B1823" t="str">
        <f>'Oversigt anlægsaktiv'!B1823</f>
        <v>Vogn 10, 7 pers., el</v>
      </c>
      <c r="C1823" t="str">
        <f>'Oversigt anlægsaktiv'!C1823</f>
        <v>-</v>
      </c>
      <c r="D1823" t="str">
        <f>'Oversigt anlægsaktiv'!D1823</f>
        <v>Rikke Mailund Mikkelsen</v>
      </c>
      <c r="E1823" t="str">
        <f>'Oversigt anlægsaktiv'!E1823</f>
        <v>5 ÅR</v>
      </c>
      <c r="F1823" t="str">
        <f>'Oversigt anlægsaktiv'!F1823</f>
        <v>87104 Fællesvarer, Teknisk Service</v>
      </c>
      <c r="G1823" t="str">
        <f>'Oversigt anlægsaktiv'!G1823</f>
        <v>Alsion 2, 6400 Sønderborg</v>
      </c>
      <c r="H1823" t="str">
        <f>'Oversigt anlægsaktiv'!H1823</f>
        <v>SDU, Sønderborg</v>
      </c>
      <c r="I1823" t="str">
        <f>'Oversigt anlægsaktiv'!I1823</f>
        <v>WV</v>
      </c>
      <c r="J1823" t="str">
        <f>'Oversigt anlægsaktiv'!J1823</f>
        <v>ID Buzz Lang Life+</v>
      </c>
      <c r="K1823" t="str">
        <f>'Oversigt anlægsaktiv'!K1823</f>
        <v>wv2zzzeb3th022724/EM10039</v>
      </c>
      <c r="L1823" s="312">
        <f>'Oversigt anlægsaktiv'!L1823</f>
        <v>46017</v>
      </c>
      <c r="M1823" s="56">
        <f>'Oversigt anlægsaktiv'!M1823</f>
        <v>448746.25</v>
      </c>
      <c r="N1823" s="56">
        <f>'Oversigt anlægsaktiv'!N1823</f>
        <v>418829.85</v>
      </c>
      <c r="O1823" s="322" t="str">
        <f t="shared" si="84"/>
        <v>55767</v>
      </c>
      <c r="P1823" s="322">
        <f t="shared" si="85"/>
        <v>0</v>
      </c>
      <c r="Q1823" s="337" t="str">
        <f t="shared" si="86"/>
        <v>5</v>
      </c>
    </row>
    <row r="1824" spans="1:17" x14ac:dyDescent="0.35">
      <c r="A1824" s="320" t="str">
        <f>'Oversigt anlægsaktiv'!A1824</f>
        <v>55768</v>
      </c>
      <c r="B1824" t="str">
        <f>'Oversigt anlægsaktiv'!B1824</f>
        <v>Vogn 28, 5 pers., el</v>
      </c>
      <c r="C1824" t="str">
        <f>'Oversigt anlægsaktiv'!C1824</f>
        <v>-</v>
      </c>
      <c r="D1824" t="str">
        <f>'Oversigt anlægsaktiv'!D1824</f>
        <v>Rikke Mailund Mikkelsen</v>
      </c>
      <c r="E1824" t="str">
        <f>'Oversigt anlægsaktiv'!E1824</f>
        <v>5 ÅR</v>
      </c>
      <c r="F1824" t="str">
        <f>'Oversigt anlægsaktiv'!F1824</f>
        <v>87104 Fællesvarer, Teknisk Service</v>
      </c>
      <c r="G1824" t="str">
        <f>'Oversigt anlægsaktiv'!G1824</f>
        <v>Campusvej 55, 5230 Odense M</v>
      </c>
      <c r="H1824" t="str">
        <f>'Oversigt anlægsaktiv'!H1824</f>
        <v>P8-Vest</v>
      </c>
      <c r="I1824" t="str">
        <f>'Oversigt anlægsaktiv'!I1824</f>
        <v>WV</v>
      </c>
      <c r="J1824" t="str">
        <f>'Oversigt anlægsaktiv'!J1824</f>
        <v>ID.4 Move+</v>
      </c>
      <c r="K1824" t="str">
        <f>'Oversigt anlægsaktiv'!K1824</f>
        <v>wvgzzze22te011435/EM97951</v>
      </c>
      <c r="L1824" s="312">
        <f>'Oversigt anlægsaktiv'!L1824</f>
        <v>46017</v>
      </c>
      <c r="M1824" s="56">
        <f>'Oversigt anlægsaktiv'!M1824</f>
        <v>367257.47</v>
      </c>
      <c r="N1824" s="56">
        <f>'Oversigt anlægsaktiv'!N1824</f>
        <v>342773.62999999989</v>
      </c>
      <c r="O1824" s="322" t="str">
        <f t="shared" si="84"/>
        <v>55768</v>
      </c>
      <c r="P1824" s="322">
        <f t="shared" si="85"/>
        <v>0</v>
      </c>
      <c r="Q1824" s="337" t="str">
        <f t="shared" si="86"/>
        <v>5</v>
      </c>
    </row>
    <row r="1825" spans="1:17" x14ac:dyDescent="0.35">
      <c r="A1825" s="320" t="str">
        <f>'Oversigt anlægsaktiv'!A1825</f>
        <v>55769</v>
      </c>
      <c r="B1825" t="str">
        <f>'Oversigt anlægsaktiv'!B1825</f>
        <v>Vogn 29, 5 pers., el</v>
      </c>
      <c r="C1825" t="str">
        <f>'Oversigt anlægsaktiv'!C1825</f>
        <v>-</v>
      </c>
      <c r="D1825" t="str">
        <f>'Oversigt anlægsaktiv'!D1825</f>
        <v>Rikke Mailund Mikkelsen</v>
      </c>
      <c r="E1825" t="str">
        <f>'Oversigt anlægsaktiv'!E1825</f>
        <v>5 ÅR</v>
      </c>
      <c r="F1825" t="str">
        <f>'Oversigt anlægsaktiv'!F1825</f>
        <v>87104 Fællesvarer, Teknisk Service</v>
      </c>
      <c r="G1825" t="str">
        <f>'Oversigt anlægsaktiv'!G1825</f>
        <v>Campusvej 55, 5230 Odense M</v>
      </c>
      <c r="H1825" t="str">
        <f>'Oversigt anlægsaktiv'!H1825</f>
        <v>P1-Øst</v>
      </c>
      <c r="I1825" t="str">
        <f>'Oversigt anlægsaktiv'!I1825</f>
        <v>WV</v>
      </c>
      <c r="J1825" t="str">
        <f>'Oversigt anlægsaktiv'!J1825</f>
        <v>ID.4 Move+</v>
      </c>
      <c r="K1825" t="str">
        <f>'Oversigt anlægsaktiv'!K1825</f>
        <v>wvgzzze24te011503/EM97954</v>
      </c>
      <c r="L1825" s="312">
        <f>'Oversigt anlægsaktiv'!L1825</f>
        <v>46017</v>
      </c>
      <c r="M1825" s="56">
        <f>'Oversigt anlægsaktiv'!M1825</f>
        <v>367257.47</v>
      </c>
      <c r="N1825" s="56">
        <f>'Oversigt anlægsaktiv'!N1825</f>
        <v>342773.62999999989</v>
      </c>
      <c r="O1825" s="322" t="str">
        <f t="shared" si="84"/>
        <v>55769</v>
      </c>
      <c r="P1825" s="322">
        <f t="shared" si="85"/>
        <v>0</v>
      </c>
      <c r="Q1825" s="337" t="str">
        <f t="shared" si="86"/>
        <v>5</v>
      </c>
    </row>
    <row r="1826" spans="1:17" x14ac:dyDescent="0.35">
      <c r="A1826" s="320" t="str">
        <f>'Oversigt anlægsaktiv'!A1826</f>
        <v>55770</v>
      </c>
      <c r="B1826" t="str">
        <f>'Oversigt anlægsaktiv'!B1826</f>
        <v>Vogn 30, 5 pers., el</v>
      </c>
      <c r="C1826" t="str">
        <f>'Oversigt anlægsaktiv'!C1826</f>
        <v>-</v>
      </c>
      <c r="D1826" t="str">
        <f>'Oversigt anlægsaktiv'!D1826</f>
        <v>Rikke Mailund Mikkelsen</v>
      </c>
      <c r="E1826" t="str">
        <f>'Oversigt anlægsaktiv'!E1826</f>
        <v>5 ÅR</v>
      </c>
      <c r="F1826" t="str">
        <f>'Oversigt anlægsaktiv'!F1826</f>
        <v>87104 Fællesvarer, Teknisk Service</v>
      </c>
      <c r="G1826" t="str">
        <f>'Oversigt anlægsaktiv'!G1826</f>
        <v>Campusvej 55, 5230 Odense M</v>
      </c>
      <c r="H1826" t="str">
        <f>'Oversigt anlægsaktiv'!H1826</f>
        <v>P8-Vest</v>
      </c>
      <c r="I1826" t="str">
        <f>'Oversigt anlægsaktiv'!I1826</f>
        <v>WV</v>
      </c>
      <c r="J1826" t="str">
        <f>'Oversigt anlægsaktiv'!J1826</f>
        <v>ID.4 Move+</v>
      </c>
      <c r="K1826" t="str">
        <f>'Oversigt anlægsaktiv'!K1826</f>
        <v>wvgzzze21te011703/EM97953</v>
      </c>
      <c r="L1826" s="312">
        <f>'Oversigt anlægsaktiv'!L1826</f>
        <v>46017</v>
      </c>
      <c r="M1826" s="56">
        <f>'Oversigt anlægsaktiv'!M1826</f>
        <v>367257.47</v>
      </c>
      <c r="N1826" s="56">
        <f>'Oversigt anlægsaktiv'!N1826</f>
        <v>342773.62999999989</v>
      </c>
      <c r="O1826" s="322" t="str">
        <f t="shared" si="84"/>
        <v>55770</v>
      </c>
      <c r="P1826" s="322">
        <f t="shared" si="85"/>
        <v>0</v>
      </c>
      <c r="Q1826" s="337" t="str">
        <f t="shared" si="86"/>
        <v>5</v>
      </c>
    </row>
    <row r="1827" spans="1:17" x14ac:dyDescent="0.35">
      <c r="A1827" s="320" t="str">
        <f>'Oversigt anlægsaktiv'!A1827</f>
        <v>55771</v>
      </c>
      <c r="B1827" t="str">
        <f>'Oversigt anlægsaktiv'!B1827</f>
        <v>Vogn 31, 5 pers., el</v>
      </c>
      <c r="C1827" t="str">
        <f>'Oversigt anlægsaktiv'!C1827</f>
        <v>-</v>
      </c>
      <c r="D1827" t="str">
        <f>'Oversigt anlægsaktiv'!D1827</f>
        <v>Rikke Mailund Mikkelsen</v>
      </c>
      <c r="E1827" t="str">
        <f>'Oversigt anlægsaktiv'!E1827</f>
        <v>5 ÅR</v>
      </c>
      <c r="F1827" t="str">
        <f>'Oversigt anlægsaktiv'!F1827</f>
        <v>87104 Fællesvarer, Teknisk Service</v>
      </c>
      <c r="G1827" t="str">
        <f>'Oversigt anlægsaktiv'!G1827</f>
        <v>Campusvej 55, 5230 Odense M</v>
      </c>
      <c r="H1827" t="str">
        <f>'Oversigt anlægsaktiv'!H1827</f>
        <v>P1-Øst</v>
      </c>
      <c r="I1827" t="str">
        <f>'Oversigt anlægsaktiv'!I1827</f>
        <v>WV</v>
      </c>
      <c r="J1827" t="str">
        <f>'Oversigt anlægsaktiv'!J1827</f>
        <v>ID.4 Move+</v>
      </c>
      <c r="K1827" t="str">
        <f>'Oversigt anlægsaktiv'!K1827</f>
        <v>wvgzzze20te011482/EM97952</v>
      </c>
      <c r="L1827" s="312">
        <f>'Oversigt anlægsaktiv'!L1827</f>
        <v>46022</v>
      </c>
      <c r="M1827" s="56">
        <f>'Oversigt anlægsaktiv'!M1827</f>
        <v>367257.48</v>
      </c>
      <c r="N1827" s="56">
        <f>'Oversigt anlægsaktiv'!N1827</f>
        <v>342773.64</v>
      </c>
      <c r="O1827" s="322" t="str">
        <f t="shared" si="84"/>
        <v>55771</v>
      </c>
      <c r="P1827" s="322">
        <f t="shared" si="85"/>
        <v>0</v>
      </c>
      <c r="Q1827" s="337" t="str">
        <f t="shared" si="86"/>
        <v>5</v>
      </c>
    </row>
    <row r="1828" spans="1:17" x14ac:dyDescent="0.35">
      <c r="A1828" s="320" t="str">
        <f>'Oversigt anlægsaktiv'!A1828</f>
        <v>55772</v>
      </c>
      <c r="B1828" t="str">
        <f>'Oversigt anlægsaktiv'!B1828</f>
        <v>Vogn 32, 5 pers., el</v>
      </c>
      <c r="C1828" t="str">
        <f>'Oversigt anlægsaktiv'!C1828</f>
        <v>-</v>
      </c>
      <c r="D1828" t="str">
        <f>'Oversigt anlægsaktiv'!D1828</f>
        <v>Rikke Mailund Mikkelsen</v>
      </c>
      <c r="E1828" t="str">
        <f>'Oversigt anlægsaktiv'!E1828</f>
        <v>5 ÅR</v>
      </c>
      <c r="F1828" t="str">
        <f>'Oversigt anlægsaktiv'!F1828</f>
        <v>87104 Fællesvarer, Teknisk Service</v>
      </c>
      <c r="G1828" t="str">
        <f>'Oversigt anlægsaktiv'!G1828</f>
        <v>Campusvej 55, 5230 Odense M</v>
      </c>
      <c r="H1828" t="str">
        <f>'Oversigt anlægsaktiv'!H1828</f>
        <v>P8-Vest</v>
      </c>
      <c r="I1828" t="str">
        <f>'Oversigt anlægsaktiv'!I1828</f>
        <v>WV</v>
      </c>
      <c r="J1828" t="str">
        <f>'Oversigt anlægsaktiv'!J1828</f>
        <v>ID.4 Move+</v>
      </c>
      <c r="K1828" t="str">
        <f>'Oversigt anlægsaktiv'!K1828</f>
        <v>wvgzzze29te011433/EM97955</v>
      </c>
      <c r="L1828" s="312">
        <f>'Oversigt anlægsaktiv'!L1828</f>
        <v>46112</v>
      </c>
      <c r="M1828" s="56">
        <f>'Oversigt anlægsaktiv'!M1828</f>
        <v>367257.48</v>
      </c>
      <c r="N1828" s="56">
        <f>'Oversigt anlægsaktiv'!N1828</f>
        <v>361136.52</v>
      </c>
      <c r="O1828" s="322" t="str">
        <f t="shared" si="84"/>
        <v>55772</v>
      </c>
      <c r="P1828" s="322">
        <f t="shared" si="85"/>
        <v>0</v>
      </c>
      <c r="Q1828" s="337" t="str">
        <f t="shared" si="86"/>
        <v>5</v>
      </c>
    </row>
    <row r="1829" spans="1:17" x14ac:dyDescent="0.35">
      <c r="A1829" s="320" t="str">
        <f>'Oversigt anlægsaktiv'!A1829</f>
        <v>55774</v>
      </c>
      <c r="B1829" t="str">
        <f>'Oversigt anlægsaktiv'!B1829</f>
        <v>Vogn 34, 7 pers., el</v>
      </c>
      <c r="C1829" t="str">
        <f>'Oversigt anlægsaktiv'!C1829</f>
        <v>-</v>
      </c>
      <c r="D1829" t="str">
        <f>'Oversigt anlægsaktiv'!D1829</f>
        <v>Rikke Mailund Mikkelsen</v>
      </c>
      <c r="E1829" t="str">
        <f>'Oversigt anlægsaktiv'!E1829</f>
        <v>5 ÅR</v>
      </c>
      <c r="F1829" t="str">
        <f>'Oversigt anlægsaktiv'!F1829</f>
        <v>87104 Fællesvarer, Teknisk Service</v>
      </c>
      <c r="G1829" t="str">
        <f>'Oversigt anlægsaktiv'!G1829</f>
        <v>Campusvej 55, 5230 Odense M</v>
      </c>
      <c r="H1829" t="str">
        <f>'Oversigt anlægsaktiv'!H1829</f>
        <v>P8-Vest</v>
      </c>
      <c r="I1829" t="str">
        <f>'Oversigt anlægsaktiv'!I1829</f>
        <v>WV</v>
      </c>
      <c r="J1829" t="str">
        <f>'Oversigt anlægsaktiv'!J1829</f>
        <v>ID Buzz Lang Life+</v>
      </c>
      <c r="K1829" t="str">
        <f>'Oversigt anlægsaktiv'!K1829</f>
        <v>wv2zzzeb3th022688/EM10038</v>
      </c>
      <c r="L1829" s="312">
        <f>'Oversigt anlægsaktiv'!L1829</f>
        <v>46017</v>
      </c>
      <c r="M1829" s="56">
        <f>'Oversigt anlægsaktiv'!M1829</f>
        <v>448746.25</v>
      </c>
      <c r="N1829" s="56">
        <f>'Oversigt anlægsaktiv'!N1829</f>
        <v>418829.85</v>
      </c>
      <c r="O1829" s="322" t="str">
        <f t="shared" si="84"/>
        <v>55774</v>
      </c>
      <c r="P1829" s="322">
        <f t="shared" si="85"/>
        <v>0</v>
      </c>
      <c r="Q1829" s="337" t="str">
        <f t="shared" si="86"/>
        <v>5</v>
      </c>
    </row>
    <row r="1830" spans="1:17" x14ac:dyDescent="0.35">
      <c r="A1830" s="320" t="str">
        <f>'Oversigt anlægsaktiv'!A1830</f>
        <v>55775</v>
      </c>
      <c r="B1830" t="str">
        <f>'Oversigt anlægsaktiv'!B1830</f>
        <v>Vogn 35, 7 pers., el</v>
      </c>
      <c r="C1830" t="str">
        <f>'Oversigt anlægsaktiv'!C1830</f>
        <v>-</v>
      </c>
      <c r="D1830" t="str">
        <f>'Oversigt anlægsaktiv'!D1830</f>
        <v>Rikke Mailund Mikkelsen</v>
      </c>
      <c r="E1830" t="str">
        <f>'Oversigt anlægsaktiv'!E1830</f>
        <v>5 ÅR</v>
      </c>
      <c r="F1830" t="str">
        <f>'Oversigt anlægsaktiv'!F1830</f>
        <v>87104 Fællesvarer, Teknisk Service</v>
      </c>
      <c r="G1830" t="str">
        <f>'Oversigt anlægsaktiv'!G1830</f>
        <v>Campusvej 55, 5230 Odense M</v>
      </c>
      <c r="H1830" t="str">
        <f>'Oversigt anlægsaktiv'!H1830</f>
        <v>P1-Øst</v>
      </c>
      <c r="I1830" t="str">
        <f>'Oversigt anlægsaktiv'!I1830</f>
        <v>WV</v>
      </c>
      <c r="J1830" t="str">
        <f>'Oversigt anlægsaktiv'!J1830</f>
        <v>ID Buzz Lang Life+</v>
      </c>
      <c r="K1830" t="str">
        <f>'Oversigt anlægsaktiv'!K1830</f>
        <v>wv2zzzeb0th022616/EM10037</v>
      </c>
      <c r="L1830" s="312">
        <f>'Oversigt anlægsaktiv'!L1830</f>
        <v>46017</v>
      </c>
      <c r="M1830" s="56">
        <f>'Oversigt anlægsaktiv'!M1830</f>
        <v>448746.25</v>
      </c>
      <c r="N1830" s="56">
        <f>'Oversigt anlægsaktiv'!N1830</f>
        <v>418829.85</v>
      </c>
      <c r="O1830" s="322" t="str">
        <f t="shared" si="84"/>
        <v>55775</v>
      </c>
      <c r="P1830" s="322">
        <f t="shared" si="85"/>
        <v>0</v>
      </c>
      <c r="Q1830" s="337" t="str">
        <f t="shared" si="86"/>
        <v>5</v>
      </c>
    </row>
    <row r="1831" spans="1:17" x14ac:dyDescent="0.35">
      <c r="A1831" s="320" t="str">
        <f>'Oversigt anlægsaktiv'!A1831</f>
        <v>55777</v>
      </c>
      <c r="B1831" t="str">
        <f>'Oversigt anlægsaktiv'!B1831</f>
        <v>Software Defined Radio</v>
      </c>
      <c r="C1831" t="str">
        <f>'Oversigt anlægsaktiv'!C1831</f>
        <v>2310208+3310235</v>
      </c>
      <c r="D1831" t="str">
        <f>'Oversigt anlægsaktiv'!D1831</f>
        <v>Mads Toudal Frandsen</v>
      </c>
      <c r="E1831" t="str">
        <f>'Oversigt anlægsaktiv'!E1831</f>
        <v>10 ÅR</v>
      </c>
      <c r="F1831" t="str">
        <f>'Oversigt anlægsaktiv'!F1831</f>
        <v>30502 Fysik</v>
      </c>
      <c r="G1831" t="str">
        <f>'Oversigt anlægsaktiv'!G1831</f>
        <v>Beldringevej 252, 5270 Odense N</v>
      </c>
      <c r="H1831" t="str">
        <f>'Oversigt anlægsaktiv'!H1831</f>
        <v>Udendørs</v>
      </c>
      <c r="I1831" t="str">
        <f>'Oversigt anlægsaktiv'!I1831</f>
        <v>National Instruments, Ettus</v>
      </c>
      <c r="J1831" t="str">
        <f>'Oversigt anlægsaktiv'!J1831</f>
        <v>USRP X440, 131868E-03L</v>
      </c>
      <c r="K1831" t="str">
        <f>'Oversigt anlægsaktiv'!K1831</f>
        <v>35548E5</v>
      </c>
      <c r="L1831" s="312">
        <f>'Oversigt anlægsaktiv'!L1831</f>
        <v>46072</v>
      </c>
      <c r="M1831" s="56">
        <f>'Oversigt anlægsaktiv'!M1831</f>
        <v>179775</v>
      </c>
      <c r="N1831" s="56">
        <f>'Oversigt anlægsaktiv'!N1831</f>
        <v>176778.74</v>
      </c>
      <c r="O1831" s="322" t="str">
        <f t="shared" si="84"/>
        <v>55777</v>
      </c>
      <c r="P1831" s="322">
        <f t="shared" si="85"/>
        <v>1</v>
      </c>
      <c r="Q1831" s="337" t="str">
        <f t="shared" si="86"/>
        <v>10</v>
      </c>
    </row>
    <row r="1832" spans="1:17" x14ac:dyDescent="0.35">
      <c r="A1832" s="320" t="str">
        <f>'Oversigt anlægsaktiv'!A1832</f>
        <v>55778</v>
      </c>
      <c r="B1832" t="str">
        <f>'Oversigt anlægsaktiv'!B1832</f>
        <v>Leica DMi8 UV-WF</v>
      </c>
      <c r="C1832" t="str">
        <f>'Oversigt anlægsaktiv'!C1832</f>
        <v>3310210</v>
      </c>
      <c r="D1832" t="str">
        <f>'Oversigt anlægsaktiv'!D1832</f>
        <v>Maria Szomek</v>
      </c>
      <c r="E1832" t="str">
        <f>'Oversigt anlægsaktiv'!E1832</f>
        <v>10 ÅR</v>
      </c>
      <c r="F1832" t="str">
        <f>'Oversigt anlægsaktiv'!F1832</f>
        <v>31000 Institut for Biokemi og Molekylær Biologi</v>
      </c>
      <c r="G1832" t="str">
        <f>'Oversigt anlægsaktiv'!G1832</f>
        <v>Campusvej 55, 5230 Odense M</v>
      </c>
      <c r="H1832" t="str">
        <f>'Oversigt anlægsaktiv'!H1832</f>
        <v>v10-602-2</v>
      </c>
      <c r="I1832" t="str">
        <f>'Oversigt anlægsaktiv'!I1832</f>
        <v>Leica</v>
      </c>
      <c r="J1832" t="str">
        <f>'Oversigt anlægsaktiv'!J1832</f>
        <v>25037376</v>
      </c>
      <c r="K1832" t="str">
        <f>'Oversigt anlægsaktiv'!K1832</f>
        <v>S/N 687876</v>
      </c>
      <c r="L1832" s="312">
        <f>'Oversigt anlægsaktiv'!L1832</f>
        <v>45789</v>
      </c>
      <c r="M1832" s="56">
        <f>'Oversigt anlægsaktiv'!M1832</f>
        <v>1470000</v>
      </c>
      <c r="N1832" s="56">
        <f>'Oversigt anlægsaktiv'!N1832</f>
        <v>1335250</v>
      </c>
      <c r="O1832" s="322" t="str">
        <f t="shared" si="84"/>
        <v>55778</v>
      </c>
      <c r="P1832" s="322">
        <f t="shared" si="85"/>
        <v>1</v>
      </c>
      <c r="Q1832" s="337" t="str">
        <f t="shared" si="86"/>
        <v>10</v>
      </c>
    </row>
    <row r="1833" spans="1:17" x14ac:dyDescent="0.35">
      <c r="A1833" s="320" t="str">
        <f>'Oversigt anlægsaktiv'!A1833</f>
        <v>55781</v>
      </c>
      <c r="B1833" t="str">
        <f>'Oversigt anlægsaktiv'!B1833</f>
        <v>Gas Chromatography–Mass Spectrometry</v>
      </c>
      <c r="C1833" t="str">
        <f>'Oversigt anlægsaktiv'!C1833</f>
        <v>3310261</v>
      </c>
      <c r="D1833" t="str">
        <f>'Oversigt anlægsaktiv'!D1833</f>
        <v>Changzhu Wu</v>
      </c>
      <c r="E1833" t="str">
        <f>'Oversigt anlægsaktiv'!E1833</f>
        <v>10 ÅR</v>
      </c>
      <c r="F1833" t="str">
        <f>'Oversigt anlægsaktiv'!F1833</f>
        <v>30503 Kemi og Farmaci</v>
      </c>
      <c r="G1833" t="str">
        <f>'Oversigt anlægsaktiv'!G1833</f>
        <v>Campusvej 55, 5230 Odense M</v>
      </c>
      <c r="H1833" t="str">
        <f>'Oversigt anlægsaktiv'!H1833</f>
        <v>Ø11-410a-2</v>
      </c>
      <c r="I1833" t="str">
        <f>'Oversigt anlægsaktiv'!I1833</f>
        <v>Shimadzu Corporation</v>
      </c>
      <c r="J1833" t="str">
        <f>'Oversigt anlægsaktiv'!J1833</f>
        <v>GCMS-QP2050 and Nexis GC-2030</v>
      </c>
      <c r="K1833" t="str">
        <f>'Oversigt anlægsaktiv'!K1833</f>
        <v>GCMS-QP2050 021896200351; GC-2030 C</v>
      </c>
      <c r="L1833" s="312">
        <f>'Oversigt anlægsaktiv'!L1833</f>
        <v>45971</v>
      </c>
      <c r="M1833" s="56">
        <f>'Oversigt anlægsaktiv'!M1833</f>
        <v>791000</v>
      </c>
      <c r="N1833" s="56">
        <f>'Oversigt anlægsaktiv'!N1833</f>
        <v>758041.66</v>
      </c>
      <c r="O1833" s="322" t="str">
        <f t="shared" si="84"/>
        <v>55781</v>
      </c>
      <c r="P1833" s="322">
        <f t="shared" si="85"/>
        <v>1</v>
      </c>
      <c r="Q1833" s="337" t="str">
        <f t="shared" si="86"/>
        <v>10</v>
      </c>
    </row>
    <row r="1834" spans="1:17" x14ac:dyDescent="0.35">
      <c r="A1834" s="320" t="str">
        <f>'Oversigt anlægsaktiv'!A1834</f>
        <v>55782</v>
      </c>
      <c r="B1834" t="str">
        <f>'Oversigt anlægsaktiv'!B1834</f>
        <v>Opdeling af NAT sekr. mindre lokaler</v>
      </c>
      <c r="C1834" t="str">
        <f>'Oversigt anlægsaktiv'!C1834</f>
        <v>-</v>
      </c>
      <c r="D1834" t="str">
        <f>'Oversigt anlægsaktiv'!D1834</f>
        <v>Rasmus Davidsen</v>
      </c>
      <c r="E1834" t="str">
        <f>'Oversigt anlægsaktiv'!E1834</f>
        <v>10 ÅR</v>
      </c>
      <c r="F1834" t="str">
        <f>'Oversigt anlægsaktiv'!F1834</f>
        <v>90405 Bygningsvedligehold</v>
      </c>
      <c r="G1834" t="str">
        <f>'Oversigt anlægsaktiv'!G1834</f>
        <v>Campusvej 55, 5230 Odense M</v>
      </c>
      <c r="H1834" t="str">
        <f>'Oversigt anlægsaktiv'!H1834</f>
        <v>NAT Ø6-509a-2 og Ø6-508c-2</v>
      </c>
      <c r="I1834" t="str">
        <f>'Oversigt anlægsaktiv'!I1834</f>
        <v>Flere</v>
      </c>
      <c r="J1834" t="str">
        <f>'Oversigt anlægsaktiv'!J1834</f>
        <v>Intet</v>
      </c>
      <c r="K1834" t="str">
        <f>'Oversigt anlægsaktiv'!K1834</f>
        <v>Intet</v>
      </c>
      <c r="L1834" s="312">
        <f>'Oversigt anlægsaktiv'!L1834</f>
        <v>46021</v>
      </c>
      <c r="M1834" s="56">
        <f>'Oversigt anlægsaktiv'!M1834</f>
        <v>264363.81</v>
      </c>
      <c r="N1834" s="56">
        <f>'Oversigt anlægsaktiv'!N1834</f>
        <v>255551.69</v>
      </c>
      <c r="O1834" s="322" t="str">
        <f t="shared" si="84"/>
        <v>55782</v>
      </c>
      <c r="P1834" s="322">
        <f t="shared" si="85"/>
        <v>0</v>
      </c>
      <c r="Q1834" s="337" t="str">
        <f t="shared" si="86"/>
        <v>10</v>
      </c>
    </row>
    <row r="1835" spans="1:17" x14ac:dyDescent="0.35">
      <c r="A1835" s="320" t="str">
        <f>'Oversigt anlægsaktiv'!A1835</f>
        <v>55783</v>
      </c>
      <c r="B1835" t="str">
        <f>'Oversigt anlægsaktiv'!B1835</f>
        <v>Centraler til styring af vinduer Campustorvet</v>
      </c>
      <c r="C1835" t="str">
        <f>'Oversigt anlægsaktiv'!C1835</f>
        <v>-</v>
      </c>
      <c r="D1835" t="str">
        <f>'Oversigt anlægsaktiv'!D1835</f>
        <v>Henrik Guldager</v>
      </c>
      <c r="E1835" t="str">
        <f>'Oversigt anlægsaktiv'!E1835</f>
        <v>10 ÅR</v>
      </c>
      <c r="F1835" t="str">
        <f>'Oversigt anlægsaktiv'!F1835</f>
        <v>90404 Teknik</v>
      </c>
      <c r="G1835" t="str">
        <f>'Oversigt anlægsaktiv'!G1835</f>
        <v>Campusvej 55, 5230 Odense M</v>
      </c>
      <c r="H1835" t="str">
        <f>'Oversigt anlægsaktiv'!H1835</f>
        <v>Campustorvet, bygning 34.1</v>
      </c>
      <c r="I1835" t="str">
        <f>'Oversigt anlægsaktiv'!I1835</f>
        <v>WindowMaster</v>
      </c>
      <c r="J1835" t="str">
        <f>'Oversigt anlægsaktiv'!J1835</f>
        <v>Intet</v>
      </c>
      <c r="K1835" t="str">
        <f>'Oversigt anlægsaktiv'!K1835</f>
        <v>Intet</v>
      </c>
      <c r="L1835" s="312">
        <f>'Oversigt anlægsaktiv'!L1835</f>
        <v>46006</v>
      </c>
      <c r="M1835" s="56">
        <f>'Oversigt anlægsaktiv'!M1835</f>
        <v>324875</v>
      </c>
      <c r="N1835" s="56">
        <f>'Oversigt anlægsaktiv'!N1835</f>
        <v>314045.84000000003</v>
      </c>
      <c r="O1835" s="322" t="str">
        <f t="shared" si="84"/>
        <v>55783</v>
      </c>
      <c r="P1835" s="322">
        <f t="shared" si="85"/>
        <v>0</v>
      </c>
      <c r="Q1835" s="337" t="str">
        <f t="shared" si="86"/>
        <v>10</v>
      </c>
    </row>
    <row r="1836" spans="1:17" x14ac:dyDescent="0.35">
      <c r="A1836" s="320" t="str">
        <f>'Oversigt anlægsaktiv'!A1836</f>
        <v>55784</v>
      </c>
      <c r="B1836" t="str">
        <f>'Oversigt anlægsaktiv'!B1836</f>
        <v>Tilretning af varsling til dyrehold BML</v>
      </c>
      <c r="C1836" t="str">
        <f>'Oversigt anlægsaktiv'!C1836</f>
        <v>-</v>
      </c>
      <c r="D1836" t="str">
        <f>'Oversigt anlægsaktiv'!D1836</f>
        <v>Søren Lauesen</v>
      </c>
      <c r="E1836" t="str">
        <f>'Oversigt anlægsaktiv'!E1836</f>
        <v>10 ÅR</v>
      </c>
      <c r="F1836" t="str">
        <f>'Oversigt anlægsaktiv'!F1836</f>
        <v>90404 Teknik</v>
      </c>
      <c r="G1836" t="str">
        <f>'Oversigt anlægsaktiv'!G1836</f>
        <v>Campusvej 55, 5230 Odense M</v>
      </c>
      <c r="H1836" t="str">
        <f>'Oversigt anlægsaktiv'!H1836</f>
        <v>OU45-1 - BML</v>
      </c>
      <c r="I1836" t="str">
        <f>'Oversigt anlægsaktiv'!I1836</f>
        <v>Flere</v>
      </c>
      <c r="J1836" t="str">
        <f>'Oversigt anlægsaktiv'!J1836</f>
        <v>Intet</v>
      </c>
      <c r="K1836" t="str">
        <f>'Oversigt anlægsaktiv'!K1836</f>
        <v>Intet</v>
      </c>
      <c r="L1836" s="312">
        <f>'Oversigt anlægsaktiv'!L1836</f>
        <v>45996</v>
      </c>
      <c r="M1836" s="56">
        <f>'Oversigt anlægsaktiv'!M1836</f>
        <v>338961.34</v>
      </c>
      <c r="N1836" s="56">
        <f>'Oversigt anlægsaktiv'!N1836</f>
        <v>327662.62000000011</v>
      </c>
      <c r="O1836" s="322" t="str">
        <f t="shared" si="84"/>
        <v>55784</v>
      </c>
      <c r="P1836" s="322">
        <f t="shared" si="85"/>
        <v>0</v>
      </c>
      <c r="Q1836" s="337" t="str">
        <f t="shared" si="86"/>
        <v>10</v>
      </c>
    </row>
    <row r="1837" spans="1:17" x14ac:dyDescent="0.35">
      <c r="A1837" s="320" t="str">
        <f>'Oversigt anlægsaktiv'!A1837</f>
        <v>55785</v>
      </c>
      <c r="B1837" t="str">
        <f>'Oversigt anlægsaktiv'!B1837</f>
        <v>Forsyninger til Kryostat TEKMCI POLIMA</v>
      </c>
      <c r="C1837" t="str">
        <f>'Oversigt anlægsaktiv'!C1837</f>
        <v>-</v>
      </c>
      <c r="D1837" t="str">
        <f>'Oversigt anlægsaktiv'!D1837</f>
        <v>Søren Lauesen</v>
      </c>
      <c r="E1837" t="str">
        <f>'Oversigt anlægsaktiv'!E1837</f>
        <v>10 ÅR</v>
      </c>
      <c r="F1837" t="str">
        <f>'Oversigt anlægsaktiv'!F1837</f>
        <v>90404 Teknik</v>
      </c>
      <c r="G1837" t="str">
        <f>'Oversigt anlægsaktiv'!G1837</f>
        <v>Campusvej 55, 5230 Odense M</v>
      </c>
      <c r="H1837" t="str">
        <f>'Oversigt anlægsaktiv'!H1837</f>
        <v>Bygning 42 og 43</v>
      </c>
      <c r="I1837" t="str">
        <f>'Oversigt anlægsaktiv'!I1837</f>
        <v>Flere</v>
      </c>
      <c r="J1837" t="str">
        <f>'Oversigt anlægsaktiv'!J1837</f>
        <v>Intet</v>
      </c>
      <c r="K1837" t="str">
        <f>'Oversigt anlægsaktiv'!K1837</f>
        <v>Intet</v>
      </c>
      <c r="L1837" s="312">
        <f>'Oversigt anlægsaktiv'!L1837</f>
        <v>46081</v>
      </c>
      <c r="M1837" s="56">
        <f>'Oversigt anlægsaktiv'!M1837</f>
        <v>441825.23</v>
      </c>
      <c r="N1837" s="56">
        <f>'Oversigt anlægsaktiv'!N1837</f>
        <v>434461.47</v>
      </c>
      <c r="O1837" s="322" t="str">
        <f t="shared" si="84"/>
        <v>55785</v>
      </c>
      <c r="P1837" s="322">
        <f t="shared" si="85"/>
        <v>0</v>
      </c>
      <c r="Q1837" s="337" t="str">
        <f t="shared" si="86"/>
        <v>10</v>
      </c>
    </row>
    <row r="1838" spans="1:17" x14ac:dyDescent="0.35">
      <c r="A1838" s="320" t="str">
        <f>'Oversigt anlægsaktiv'!A1838</f>
        <v>55786</v>
      </c>
      <c r="B1838" t="str">
        <f>'Oversigt anlægsaktiv'!B1838</f>
        <v>Ombygning af lejemål Sydvestjysk Sygehus til flere medicinstuderende</v>
      </c>
      <c r="C1838" t="str">
        <f>'Oversigt anlægsaktiv'!C1838</f>
        <v>-</v>
      </c>
      <c r="D1838" t="str">
        <f>'Oversigt anlægsaktiv'!D1838</f>
        <v>Charlotte Eg Eisenhardt</v>
      </c>
      <c r="E1838" t="str">
        <f>'Oversigt anlægsaktiv'!E1838</f>
        <v>10 ÅR</v>
      </c>
      <c r="F1838" t="str">
        <f>'Oversigt anlægsaktiv'!F1838</f>
        <v>87002 Fælles ny- og ombygning</v>
      </c>
      <c r="G1838" t="str">
        <f>'Oversigt anlægsaktiv'!G1838</f>
        <v>Finsensgade 35, 6700 Esbjerg</v>
      </c>
      <c r="H1838" t="str">
        <f>'Oversigt anlægsaktiv'!H1838</f>
        <v>Sydvestjysk sygehus</v>
      </c>
      <c r="I1838" t="str">
        <f>'Oversigt anlægsaktiv'!I1838</f>
        <v>Flere</v>
      </c>
      <c r="J1838" t="str">
        <f>'Oversigt anlægsaktiv'!J1838</f>
        <v>Intet</v>
      </c>
      <c r="K1838" t="str">
        <f>'Oversigt anlægsaktiv'!K1838</f>
        <v>Intet</v>
      </c>
      <c r="L1838" s="312">
        <f>'Oversigt anlægsaktiv'!L1838</f>
        <v>45900</v>
      </c>
      <c r="M1838" s="56">
        <f>'Oversigt anlægsaktiv'!M1838</f>
        <v>713190.55</v>
      </c>
      <c r="N1838" s="56">
        <f>'Oversigt anlægsaktiv'!N1838</f>
        <v>665644.54</v>
      </c>
      <c r="O1838" s="322" t="str">
        <f t="shared" si="84"/>
        <v>55786</v>
      </c>
      <c r="P1838" s="322">
        <f t="shared" si="85"/>
        <v>0</v>
      </c>
      <c r="Q1838" s="337" t="str">
        <f t="shared" si="86"/>
        <v>10</v>
      </c>
    </row>
    <row r="1839" spans="1:17" x14ac:dyDescent="0.35">
      <c r="A1839" s="320" t="str">
        <f>'Oversigt anlægsaktiv'!A1839</f>
        <v>55787</v>
      </c>
      <c r="B1839" t="str">
        <f>'Oversigt anlægsaktiv'!B1839</f>
        <v>Mørklægnings-motorrullegardiner AL U110</v>
      </c>
      <c r="C1839" t="str">
        <f>'Oversigt anlægsaktiv'!C1839</f>
        <v>-</v>
      </c>
      <c r="D1839" t="str">
        <f>'Oversigt anlægsaktiv'!D1839</f>
        <v>Anders Kobborg Staugaard</v>
      </c>
      <c r="E1839" t="str">
        <f>'Oversigt anlægsaktiv'!E1839</f>
        <v>10 ÅR</v>
      </c>
      <c r="F1839" t="str">
        <f>'Oversigt anlægsaktiv'!F1839</f>
        <v>90405 Bygningsvedligehold</v>
      </c>
      <c r="G1839" t="str">
        <f>'Oversigt anlægsaktiv'!G1839</f>
        <v>Alsion 2, 6400 Sønderborg</v>
      </c>
      <c r="H1839" t="str">
        <f>'Oversigt anlægsaktiv'!H1839</f>
        <v>Alsion Blok C U110</v>
      </c>
      <c r="I1839" t="str">
        <f>'Oversigt anlægsaktiv'!I1839</f>
        <v>Flere</v>
      </c>
      <c r="J1839" t="str">
        <f>'Oversigt anlægsaktiv'!J1839</f>
        <v>Intet</v>
      </c>
      <c r="K1839" t="str">
        <f>'Oversigt anlægsaktiv'!K1839</f>
        <v>Intet</v>
      </c>
      <c r="L1839" s="312">
        <f>'Oversigt anlægsaktiv'!L1839</f>
        <v>46001</v>
      </c>
      <c r="M1839" s="56">
        <f>'Oversigt anlægsaktiv'!M1839</f>
        <v>195000</v>
      </c>
      <c r="N1839" s="56">
        <f>'Oversigt anlægsaktiv'!N1839</f>
        <v>188500</v>
      </c>
      <c r="O1839" s="322" t="str">
        <f t="shared" si="84"/>
        <v>55787</v>
      </c>
      <c r="P1839" s="322">
        <f t="shared" si="85"/>
        <v>0</v>
      </c>
      <c r="Q1839" s="337" t="str">
        <f t="shared" si="86"/>
        <v>10</v>
      </c>
    </row>
    <row r="1840" spans="1:17" x14ac:dyDescent="0.35">
      <c r="A1840" s="320" t="str">
        <f>'Oversigt anlægsaktiv'!A1840</f>
        <v>55788</v>
      </c>
      <c r="B1840" t="str">
        <f>'Oversigt anlægsaktiv'!B1840</f>
        <v>Backup 2025</v>
      </c>
      <c r="C1840" t="str">
        <f>'Oversigt anlægsaktiv'!C1840</f>
        <v>-</v>
      </c>
      <c r="D1840" t="str">
        <f>'Oversigt anlægsaktiv'!D1840</f>
        <v>Torben Kruchov Madsen</v>
      </c>
      <c r="E1840" t="str">
        <f>'Oversigt anlægsaktiv'!E1840</f>
        <v>3 ÅR</v>
      </c>
      <c r="F1840" t="str">
        <f>'Oversigt anlægsaktiv'!F1840</f>
        <v>93003 Operations</v>
      </c>
      <c r="G1840" t="str">
        <f>'Oversigt anlægsaktiv'!G1840</f>
        <v>Campusvej 55, 5230 Odense M</v>
      </c>
      <c r="H1840" t="str">
        <f>'Oversigt anlægsaktiv'!H1840</f>
        <v>Maskinstue 2, Serverrum Nord</v>
      </c>
      <c r="I1840" t="str">
        <f>'Oversigt anlægsaktiv'!I1840</f>
        <v>HPE, Infortrend</v>
      </c>
      <c r="J1840" t="str">
        <f>'Oversigt anlægsaktiv'!J1840</f>
        <v>Flere</v>
      </c>
      <c r="K1840" t="str">
        <f>'Oversigt anlægsaktiv'!K1840</f>
        <v>Flere</v>
      </c>
      <c r="L1840" s="312">
        <f>'Oversigt anlægsaktiv'!L1840</f>
        <v>45962</v>
      </c>
      <c r="M1840" s="56">
        <f>'Oversigt anlægsaktiv'!M1840</f>
        <v>1084257</v>
      </c>
      <c r="N1840" s="56">
        <f>'Oversigt anlægsaktiv'!N1840</f>
        <v>933665.75</v>
      </c>
      <c r="O1840" s="322" t="str">
        <f t="shared" si="84"/>
        <v>55788</v>
      </c>
      <c r="P1840" s="322">
        <f t="shared" si="85"/>
        <v>0</v>
      </c>
      <c r="Q1840" s="337" t="str">
        <f t="shared" si="86"/>
        <v>3</v>
      </c>
    </row>
    <row r="1841" spans="1:17" x14ac:dyDescent="0.35">
      <c r="A1841" s="320" t="str">
        <f>'Oversigt anlægsaktiv'!A1841</f>
        <v>55789</v>
      </c>
      <c r="B1841" t="str">
        <f>'Oversigt anlægsaktiv'!B1841</f>
        <v>Billedeanalyser</v>
      </c>
      <c r="C1841" t="str">
        <f>'Oversigt anlægsaktiv'!C1841</f>
        <v>-</v>
      </c>
      <c r="D1841" t="str">
        <f>'Oversigt anlægsaktiv'!D1841</f>
        <v>Kumar Somyajit</v>
      </c>
      <c r="E1841" t="str">
        <f>'Oversigt anlægsaktiv'!E1841</f>
        <v>7 ÅR</v>
      </c>
      <c r="F1841" t="str">
        <f>'Oversigt anlægsaktiv'!F1841</f>
        <v>31000 Institut for Biokemi og Molekylær Biologi</v>
      </c>
      <c r="G1841" t="str">
        <f>'Oversigt anlægsaktiv'!G1841</f>
        <v>Campusvej 55, 5230 Odense M</v>
      </c>
      <c r="H1841" t="str">
        <f>'Oversigt anlægsaktiv'!H1841</f>
        <v>V10-602-1</v>
      </c>
      <c r="I1841" t="str">
        <f>'Oversigt anlægsaktiv'!I1841</f>
        <v>Amersham ImageQuant 800</v>
      </c>
      <c r="J1841" t="str">
        <f>'Oversigt anlægsaktiv'!J1841</f>
        <v>29399484</v>
      </c>
      <c r="K1841" t="str">
        <f>'Oversigt anlægsaktiv'!K1841</f>
        <v>56740889 B</v>
      </c>
      <c r="L1841" s="312">
        <f>'Oversigt anlægsaktiv'!L1841</f>
        <v>45993</v>
      </c>
      <c r="M1841" s="56">
        <f>'Oversigt anlægsaktiv'!M1841</f>
        <v>215550.57</v>
      </c>
      <c r="N1841" s="56">
        <f>'Oversigt anlægsaktiv'!N1841</f>
        <v>205286.25</v>
      </c>
      <c r="O1841" s="322" t="str">
        <f t="shared" si="84"/>
        <v>55789</v>
      </c>
      <c r="P1841" s="322">
        <f t="shared" si="85"/>
        <v>0</v>
      </c>
      <c r="Q1841" s="337" t="str">
        <f t="shared" si="86"/>
        <v>7</v>
      </c>
    </row>
    <row r="1842" spans="1:17" x14ac:dyDescent="0.35">
      <c r="A1842" s="320" t="str">
        <f>'Oversigt anlægsaktiv'!A1842</f>
        <v>55791</v>
      </c>
      <c r="B1842" t="str">
        <f>'Oversigt anlægsaktiv'!B1842</f>
        <v>Kalorimeter</v>
      </c>
      <c r="C1842" t="str">
        <f>'Oversigt anlægsaktiv'!C1842</f>
        <v>3410048</v>
      </c>
      <c r="D1842" t="str">
        <f>'Oversigt anlægsaktiv'!D1842</f>
        <v>Lars Yde</v>
      </c>
      <c r="E1842" t="str">
        <f>'Oversigt anlægsaktiv'!E1842</f>
        <v>10 ÅR</v>
      </c>
      <c r="F1842" t="str">
        <f>'Oversigt anlægsaktiv'!F1842</f>
        <v>42003 SDU Biotechnology</v>
      </c>
      <c r="G1842" t="str">
        <f>'Oversigt anlægsaktiv'!G1842</f>
        <v>Campusvej 55, 5230 Odense M</v>
      </c>
      <c r="H1842" t="str">
        <f>'Oversigt anlægsaktiv'!H1842</f>
        <v>Ø40-603a-0</v>
      </c>
      <c r="I1842" t="str">
        <f>'Oversigt anlægsaktiv'!I1842</f>
        <v>IKA</v>
      </c>
      <c r="J1842" t="str">
        <f>'Oversigt anlægsaktiv'!J1842</f>
        <v>4899021 Kalorimeter, IKA C 200 UNI</v>
      </c>
      <c r="K1842" t="str">
        <f>'Oversigt anlægsaktiv'!K1842</f>
        <v>-</v>
      </c>
      <c r="L1842" s="312">
        <f>'Oversigt anlægsaktiv'!L1842</f>
        <v>46054</v>
      </c>
      <c r="M1842" s="56">
        <f>'Oversigt anlægsaktiv'!M1842</f>
        <v>131103</v>
      </c>
      <c r="N1842" s="56">
        <f>'Oversigt anlægsaktiv'!N1842</f>
        <v>128917.94</v>
      </c>
      <c r="O1842" s="322" t="str">
        <f t="shared" si="84"/>
        <v>55791</v>
      </c>
      <c r="P1842" s="322">
        <f t="shared" si="85"/>
        <v>1</v>
      </c>
      <c r="Q1842" s="337" t="str">
        <f t="shared" si="86"/>
        <v>10</v>
      </c>
    </row>
    <row r="1843" spans="1:17" x14ac:dyDescent="0.35">
      <c r="A1843" s="320" t="str">
        <f>'Oversigt anlægsaktiv'!A1843</f>
        <v>55792</v>
      </c>
      <c r="B1843" t="str">
        <f>'Oversigt anlægsaktiv'!B1843</f>
        <v>Optisk tracking system</v>
      </c>
      <c r="C1843" t="str">
        <f>'Oversigt anlægsaktiv'!C1843</f>
        <v>-</v>
      </c>
      <c r="D1843" t="str">
        <f>'Oversigt anlægsaktiv'!D1843</f>
        <v>Karina T. Therkildsen</v>
      </c>
      <c r="E1843" t="str">
        <f>'Oversigt anlægsaktiv'!E1843</f>
        <v>5 ÅR</v>
      </c>
      <c r="F1843" t="str">
        <f>'Oversigt anlægsaktiv'!F1843</f>
        <v>41003 SDU Robotics</v>
      </c>
      <c r="G1843" t="str">
        <f>'Oversigt anlægsaktiv'!G1843</f>
        <v>Campusvej 55, 5230 Odense M</v>
      </c>
      <c r="H1843" t="str">
        <f>'Oversigt anlægsaktiv'!H1843</f>
        <v>Ø26-606-1</v>
      </c>
      <c r="I1843" t="str">
        <f>'Oversigt anlægsaktiv'!I1843</f>
        <v>Atracsys LLC</v>
      </c>
      <c r="J1843" t="str">
        <f>'Oversigt anlægsaktiv'!J1843</f>
        <v>Fusion Track 500</v>
      </c>
      <c r="K1843" t="str">
        <f>'Oversigt anlægsaktiv'!K1843</f>
        <v>0x2100000e34c50c28</v>
      </c>
      <c r="L1843" s="312">
        <f>'Oversigt anlægsaktiv'!L1843</f>
        <v>46006</v>
      </c>
      <c r="M1843" s="56">
        <f>'Oversigt anlægsaktiv'!M1843</f>
        <v>145363.82999999999</v>
      </c>
      <c r="N1843" s="56">
        <f>'Oversigt anlægsaktiv'!N1843</f>
        <v>135672.91</v>
      </c>
      <c r="O1843" s="322" t="str">
        <f t="shared" si="84"/>
        <v>55792</v>
      </c>
      <c r="P1843" s="322">
        <f t="shared" si="85"/>
        <v>0</v>
      </c>
      <c r="Q1843" s="337" t="str">
        <f t="shared" si="86"/>
        <v>5</v>
      </c>
    </row>
    <row r="1844" spans="1:17" x14ac:dyDescent="0.35">
      <c r="A1844" s="320" t="str">
        <f>'Oversigt anlægsaktiv'!A1844</f>
        <v>55793</v>
      </c>
      <c r="B1844" t="str">
        <f>'Oversigt anlægsaktiv'!B1844</f>
        <v>Dual-channel dynamic signal analyzer</v>
      </c>
      <c r="C1844" t="str">
        <f>'Oversigt anlægsaktiv'!C1844</f>
        <v>-</v>
      </c>
      <c r="D1844" t="str">
        <f>'Oversigt anlægsaktiv'!D1844</f>
        <v>Fataneh Farhadinia</v>
      </c>
      <c r="E1844" t="str">
        <f>'Oversigt anlægsaktiv'!E1844</f>
        <v>5 ÅR</v>
      </c>
      <c r="F1844" t="str">
        <f>'Oversigt anlægsaktiv'!F1844</f>
        <v>45005 SDU Mikroelektronik</v>
      </c>
      <c r="G1844" t="str">
        <f>'Oversigt anlægsaktiv'!G1844</f>
        <v>Campusvej 55, 5230 Odense M</v>
      </c>
      <c r="H1844" t="str">
        <f>'Oversigt anlægsaktiv'!H1844</f>
        <v>Ø26-603a-1</v>
      </c>
      <c r="I1844" t="str">
        <f>'Oversigt anlægsaktiv'!I1844</f>
        <v>Stanford Research Systems</v>
      </c>
      <c r="J1844" t="str">
        <f>'Oversigt anlægsaktiv'!J1844</f>
        <v>SR780</v>
      </c>
      <c r="K1844" t="str">
        <f>'Oversigt anlægsaktiv'!K1844</f>
        <v>77584</v>
      </c>
      <c r="L1844" s="312">
        <f>'Oversigt anlægsaktiv'!L1844</f>
        <v>45980</v>
      </c>
      <c r="M1844" s="56">
        <f>'Oversigt anlægsaktiv'!M1844</f>
        <v>112105.94</v>
      </c>
      <c r="N1844" s="56">
        <f>'Oversigt anlægsaktiv'!N1844</f>
        <v>102763.79</v>
      </c>
      <c r="O1844" s="322" t="str">
        <f t="shared" si="84"/>
        <v>55793</v>
      </c>
      <c r="P1844" s="322">
        <f t="shared" si="85"/>
        <v>0</v>
      </c>
      <c r="Q1844" s="337" t="str">
        <f t="shared" si="86"/>
        <v>5</v>
      </c>
    </row>
    <row r="1845" spans="1:17" x14ac:dyDescent="0.35">
      <c r="A1845" s="320" t="str">
        <f>'Oversigt anlægsaktiv'!A1845</f>
        <v>55795</v>
      </c>
      <c r="B1845" t="str">
        <f>'Oversigt anlægsaktiv'!B1845</f>
        <v>Robotic end effector for programmed assembly and disassembly of structures</v>
      </c>
      <c r="C1845" t="str">
        <f>'Oversigt anlægsaktiv'!C1845</f>
        <v>-</v>
      </c>
      <c r="D1845" t="str">
        <f>'Oversigt anlægsaktiv'!D1845</f>
        <v>Roberto Naboni</v>
      </c>
      <c r="E1845" t="str">
        <f>'Oversigt anlægsaktiv'!E1845</f>
        <v>5 ÅR</v>
      </c>
      <c r="F1845" t="str">
        <f>'Oversigt anlægsaktiv'!F1845</f>
        <v>43009 SDU CREATE</v>
      </c>
      <c r="G1845" t="str">
        <f>'Oversigt anlægsaktiv'!G1845</f>
        <v>Campusvej 55, 5230 Odense M</v>
      </c>
      <c r="H1845" t="str">
        <f>'Oversigt anlægsaktiv'!H1845</f>
        <v>Ø31-608-1</v>
      </c>
      <c r="I1845" t="str">
        <f>'Oversigt anlægsaktiv'!I1845</f>
        <v>Various</v>
      </c>
      <c r="J1845" t="str">
        <f>'Oversigt anlægsaktiv'!J1845</f>
        <v>NA</v>
      </c>
      <c r="K1845" t="str">
        <f>'Oversigt anlægsaktiv'!K1845</f>
        <v>NA</v>
      </c>
      <c r="L1845" s="312">
        <f>'Oversigt anlægsaktiv'!L1845</f>
        <v>45992</v>
      </c>
      <c r="M1845" s="56">
        <f>'Oversigt anlægsaktiv'!M1845</f>
        <v>204008.81</v>
      </c>
      <c r="N1845" s="56">
        <f>'Oversigt anlægsaktiv'!N1845</f>
        <v>190408.21</v>
      </c>
      <c r="O1845" s="322" t="str">
        <f t="shared" si="84"/>
        <v>55795</v>
      </c>
      <c r="P1845" s="322">
        <f t="shared" si="85"/>
        <v>0</v>
      </c>
      <c r="Q1845" s="337" t="str">
        <f t="shared" si="86"/>
        <v>5</v>
      </c>
    </row>
    <row r="1846" spans="1:17" x14ac:dyDescent="0.35">
      <c r="A1846" s="320" t="str">
        <f>'Oversigt anlægsaktiv'!A1846</f>
        <v>55796</v>
      </c>
      <c r="B1846" t="str">
        <f>'Oversigt anlægsaktiv'!B1846</f>
        <v>Hyperspektralt mikroskop</v>
      </c>
      <c r="C1846" t="str">
        <f>'Oversigt anlægsaktiv'!C1846</f>
        <v>2410115</v>
      </c>
      <c r="D1846" t="str">
        <f>'Oversigt anlægsaktiv'!D1846</f>
        <v>Morten Sielnik Andersen</v>
      </c>
      <c r="E1846" t="str">
        <f>'Oversigt anlægsaktiv'!E1846</f>
        <v>5 ÅR</v>
      </c>
      <c r="F1846" t="str">
        <f>'Oversigt anlægsaktiv'!F1846</f>
        <v>44002 SDU NanoSyd</v>
      </c>
      <c r="G1846" t="str">
        <f>'Oversigt anlægsaktiv'!G1846</f>
        <v>Campusvej 55, 5230 Odense M</v>
      </c>
      <c r="H1846" t="str">
        <f>'Oversigt anlægsaktiv'!H1846</f>
        <v>Ø28-601-1</v>
      </c>
      <c r="I1846" t="str">
        <f>'Oversigt anlægsaktiv'!I1846</f>
        <v>Thorlabs Sweden AB</v>
      </c>
      <c r="J1846" t="str">
        <f>'Oversigt anlægsaktiv'!J1846</f>
        <v>NA</v>
      </c>
      <c r="K1846" t="str">
        <f>'Oversigt anlægsaktiv'!K1846</f>
        <v>NA</v>
      </c>
      <c r="L1846" s="312">
        <f>'Oversigt anlægsaktiv'!L1846</f>
        <v>45992</v>
      </c>
      <c r="M1846" s="56">
        <f>'Oversigt anlægsaktiv'!M1846</f>
        <v>146280.84</v>
      </c>
      <c r="N1846" s="56">
        <f>'Oversigt anlægsaktiv'!N1846</f>
        <v>136528.79999999999</v>
      </c>
      <c r="O1846" s="322" t="str">
        <f t="shared" si="84"/>
        <v>55796</v>
      </c>
      <c r="P1846" s="322">
        <f t="shared" si="85"/>
        <v>1</v>
      </c>
      <c r="Q1846" s="337" t="str">
        <f t="shared" si="86"/>
        <v>5</v>
      </c>
    </row>
    <row r="1847" spans="1:17" x14ac:dyDescent="0.35">
      <c r="A1847" s="320" t="str">
        <f>'Oversigt anlægsaktiv'!A1847</f>
        <v>55797</v>
      </c>
      <c r="B1847" t="str">
        <f>'Oversigt anlægsaktiv'!B1847</f>
        <v>micro positioners</v>
      </c>
      <c r="C1847" t="str">
        <f>'Oversigt anlægsaktiv'!C1847</f>
        <v>3410357</v>
      </c>
      <c r="D1847" t="str">
        <f>'Oversigt anlægsaktiv'!D1847</f>
        <v>Nicolas Ubrig</v>
      </c>
      <c r="E1847" t="str">
        <f>'Oversigt anlægsaktiv'!E1847</f>
        <v>5 ÅR</v>
      </c>
      <c r="F1847" t="str">
        <f>'Oversigt anlægsaktiv'!F1847</f>
        <v>44007 Center for Polariton-driven Light-Matter Interactions (POLIMA)</v>
      </c>
      <c r="G1847" t="str">
        <f>'Oversigt anlægsaktiv'!G1847</f>
        <v>Campusvej 55, 5230 Odense M</v>
      </c>
      <c r="H1847" t="str">
        <f>'Oversigt anlægsaktiv'!H1847</f>
        <v>Ø26-507-1</v>
      </c>
      <c r="I1847" t="str">
        <f>'Oversigt anlægsaktiv'!I1847</f>
        <v>Zaber</v>
      </c>
      <c r="J1847" t="str">
        <f>'Oversigt anlægsaktiv'!J1847</f>
        <v>ASR100B120B-T3A-K0063, X-LSM050A-E03-PTB</v>
      </c>
      <c r="K1847" t="str">
        <f>'Oversigt anlægsaktiv'!K1847</f>
        <v>NA</v>
      </c>
      <c r="L1847" s="312">
        <f>'Oversigt anlægsaktiv'!L1847</f>
        <v>45957</v>
      </c>
      <c r="M1847" s="56">
        <f>'Oversigt anlægsaktiv'!M1847</f>
        <v>152852.98000000001</v>
      </c>
      <c r="N1847" s="56">
        <f>'Oversigt anlægsaktiv'!N1847</f>
        <v>137567.69</v>
      </c>
      <c r="O1847" s="322" t="str">
        <f t="shared" si="84"/>
        <v>55797</v>
      </c>
      <c r="P1847" s="322">
        <f t="shared" si="85"/>
        <v>1</v>
      </c>
      <c r="Q1847" s="337" t="str">
        <f t="shared" si="86"/>
        <v>5</v>
      </c>
    </row>
    <row r="1848" spans="1:17" x14ac:dyDescent="0.35">
      <c r="A1848" s="320" t="str">
        <f>'Oversigt anlægsaktiv'!A1848</f>
        <v>55800</v>
      </c>
      <c r="B1848" t="str">
        <f>'Oversigt anlægsaktiv'!B1848</f>
        <v>990 Microware Generator</v>
      </c>
      <c r="C1848" t="str">
        <f>'Oversigt anlægsaktiv'!C1848</f>
        <v>2474272</v>
      </c>
      <c r="D1848" t="str">
        <f>'Oversigt anlægsaktiv'!D1848</f>
        <v>Fatemeh Sadat Mirsafi</v>
      </c>
      <c r="E1848" t="str">
        <f>'Oversigt anlægsaktiv'!E1848</f>
        <v>5 ÅR</v>
      </c>
      <c r="F1848" t="str">
        <f>'Oversigt anlægsaktiv'!F1848</f>
        <v>45002 SDU Mechatronics (CIM)</v>
      </c>
      <c r="G1848" t="str">
        <f>'Oversigt anlægsaktiv'!G1848</f>
        <v>Alsion 2, 6400 Sønderborg</v>
      </c>
      <c r="H1848" t="str">
        <f>'Oversigt anlægsaktiv'!H1848</f>
        <v>CIE 4 01</v>
      </c>
      <c r="I1848" t="str">
        <f>'Oversigt anlægsaktiv'!I1848</f>
        <v>Agilent Technologies</v>
      </c>
      <c r="J1848" t="str">
        <f>'Oversigt anlægsaktiv'!J1848</f>
        <v>RMN3588A</v>
      </c>
      <c r="K1848" t="str">
        <f>'Oversigt anlægsaktiv'!K1848</f>
        <v>G3588-64000</v>
      </c>
      <c r="L1848" s="312">
        <f>'Oversigt anlægsaktiv'!L1848</f>
        <v>46087</v>
      </c>
      <c r="M1848" s="56">
        <f>'Oversigt anlægsaktiv'!M1848</f>
        <v>330467.32</v>
      </c>
      <c r="N1848" s="56">
        <f>'Oversigt anlægsaktiv'!N1848</f>
        <v>324959.53000000003</v>
      </c>
      <c r="O1848" s="322" t="str">
        <f t="shared" si="84"/>
        <v>55800</v>
      </c>
      <c r="P1848" s="322">
        <f t="shared" si="85"/>
        <v>1</v>
      </c>
      <c r="Q1848" s="337" t="str">
        <f t="shared" si="86"/>
        <v>5</v>
      </c>
    </row>
    <row r="1849" spans="1:17" x14ac:dyDescent="0.35">
      <c r="A1849" s="320" t="str">
        <f>'Oversigt anlægsaktiv'!A1849</f>
        <v>55801</v>
      </c>
      <c r="B1849" t="str">
        <f>'Oversigt anlægsaktiv'!B1849</f>
        <v>Optical devise for microscopy</v>
      </c>
      <c r="C1849" t="str">
        <f>'Oversigt anlægsaktiv'!C1849</f>
        <v>2410270+3410205</v>
      </c>
      <c r="D1849" t="str">
        <f>'Oversigt anlægsaktiv'!D1849</f>
        <v>Arkadiusz Jarosław Goszczak</v>
      </c>
      <c r="E1849" t="str">
        <f>'Oversigt anlægsaktiv'!E1849</f>
        <v>10 ÅR</v>
      </c>
      <c r="F1849" t="str">
        <f>'Oversigt anlægsaktiv'!F1849</f>
        <v>44002 SDU NanoSyd</v>
      </c>
      <c r="G1849" t="str">
        <f>'Oversigt anlægsaktiv'!G1849</f>
        <v>Alsion 2, 6400 Sønderborg</v>
      </c>
      <c r="H1849" t="str">
        <f>'Oversigt anlægsaktiv'!H1849</f>
        <v>Cleanroom</v>
      </c>
      <c r="I1849" t="str">
        <f>'Oversigt anlægsaktiv'!I1849</f>
        <v>MIGHTEX SYSTEMS</v>
      </c>
      <c r="J1849" t="str">
        <f>'Oversigt anlægsaktiv'!J1849</f>
        <v>Polygon1000G</v>
      </c>
      <c r="K1849" t="str">
        <f>'Oversigt anlægsaktiv'!K1849</f>
        <v>10-250711-006</v>
      </c>
      <c r="L1849" s="312">
        <f>'Oversigt anlægsaktiv'!L1849</f>
        <v>45931</v>
      </c>
      <c r="M1849" s="56">
        <f>'Oversigt anlægsaktiv'!M1849</f>
        <v>404033.15</v>
      </c>
      <c r="N1849" s="56">
        <f>'Oversigt anlægsaktiv'!N1849</f>
        <v>383831.51</v>
      </c>
      <c r="O1849" s="322" t="str">
        <f t="shared" si="84"/>
        <v>55801</v>
      </c>
      <c r="P1849" s="322">
        <f t="shared" si="85"/>
        <v>1</v>
      </c>
      <c r="Q1849" s="337" t="str">
        <f t="shared" si="86"/>
        <v>10</v>
      </c>
    </row>
    <row r="1850" spans="1:17" x14ac:dyDescent="0.35">
      <c r="A1850" s="320" t="str">
        <f>'Oversigt anlægsaktiv'!A1850</f>
        <v>55802</v>
      </c>
      <c r="B1850" t="str">
        <f>'Oversigt anlægsaktiv'!B1850</f>
        <v>Real-time controller that runs Simulink models to control laborato</v>
      </c>
      <c r="C1850" t="str">
        <f>'Oversigt anlægsaktiv'!C1850</f>
        <v>3410136 + 3410254</v>
      </c>
      <c r="D1850" t="str">
        <f>'Oversigt anlægsaktiv'!D1850</f>
        <v>Hossein Ramezani</v>
      </c>
      <c r="E1850" t="str">
        <f>'Oversigt anlægsaktiv'!E1850</f>
        <v>10 ÅR</v>
      </c>
      <c r="F1850" t="str">
        <f>'Oversigt anlægsaktiv'!F1850</f>
        <v>45002 SDU Mechatronics (CIM)</v>
      </c>
      <c r="G1850" t="str">
        <f>'Oversigt anlægsaktiv'!G1850</f>
        <v>Alsion 2, 6400 Sønderborg</v>
      </c>
      <c r="H1850" t="str">
        <f>'Oversigt anlægsaktiv'!H1850</f>
        <v>J4 05</v>
      </c>
      <c r="I1850" t="str">
        <f>'Oversigt anlægsaktiv'!I1850</f>
        <v>Speedgoat GmbH</v>
      </c>
      <c r="J1850" t="str">
        <f>'Oversigt anlægsaktiv'!J1850</f>
        <v>-</v>
      </c>
      <c r="K1850" t="str">
        <f>'Oversigt anlægsaktiv'!K1850</f>
        <v>12277</v>
      </c>
      <c r="L1850" s="312">
        <f>'Oversigt anlægsaktiv'!L1850</f>
        <v>46043</v>
      </c>
      <c r="M1850" s="56">
        <f>'Oversigt anlægsaktiv'!M1850</f>
        <v>176686.41</v>
      </c>
      <c r="N1850" s="56">
        <f>'Oversigt anlægsaktiv'!N1850</f>
        <v>172269.24</v>
      </c>
      <c r="O1850" s="322" t="str">
        <f t="shared" si="84"/>
        <v>55802</v>
      </c>
      <c r="P1850" s="322">
        <f t="shared" si="85"/>
        <v>1</v>
      </c>
      <c r="Q1850" s="337" t="str">
        <f t="shared" si="86"/>
        <v>10</v>
      </c>
    </row>
    <row r="1851" spans="1:17" x14ac:dyDescent="0.35">
      <c r="A1851" s="320" t="str">
        <f>'Oversigt anlægsaktiv'!A1851</f>
        <v>55803</v>
      </c>
      <c r="B1851" t="str">
        <f>'Oversigt anlægsaktiv'!B1851</f>
        <v>Qstar 2025</v>
      </c>
      <c r="C1851" t="str">
        <f>'Oversigt anlægsaktiv'!C1851</f>
        <v>-</v>
      </c>
      <c r="D1851" t="str">
        <f>'Oversigt anlægsaktiv'!D1851</f>
        <v>Thomas Volke Nielsen</v>
      </c>
      <c r="E1851" t="str">
        <f>'Oversigt anlægsaktiv'!E1851</f>
        <v>3 ÅR</v>
      </c>
      <c r="F1851" t="str">
        <f>'Oversigt anlægsaktiv'!F1851</f>
        <v>93003 Operations</v>
      </c>
      <c r="G1851" t="str">
        <f>'Oversigt anlægsaktiv'!G1851</f>
        <v>Campusvej 55, 5230 Odense M</v>
      </c>
      <c r="H1851" t="str">
        <f>'Oversigt anlægsaktiv'!H1851</f>
        <v>Serverrum Syd</v>
      </c>
      <c r="I1851" t="str">
        <f>'Oversigt anlægsaktiv'!I1851</f>
        <v>Qstar, HPE</v>
      </c>
      <c r="J1851" t="str">
        <f>'Oversigt anlægsaktiv'!J1851</f>
        <v>MSL LTO9</v>
      </c>
      <c r="K1851" t="str">
        <f>'Oversigt anlægsaktiv'!K1851</f>
        <v>Flere</v>
      </c>
      <c r="L1851" s="312">
        <f>'Oversigt anlægsaktiv'!L1851</f>
        <v>45992</v>
      </c>
      <c r="M1851" s="56">
        <f>'Oversigt anlægsaktiv'!M1851</f>
        <v>117990</v>
      </c>
      <c r="N1851" s="56">
        <f>'Oversigt anlægsaktiv'!N1851</f>
        <v>104880</v>
      </c>
      <c r="O1851" s="322" t="str">
        <f t="shared" si="84"/>
        <v>55803</v>
      </c>
      <c r="P1851" s="322">
        <f t="shared" si="85"/>
        <v>0</v>
      </c>
      <c r="Q1851" s="337" t="str">
        <f t="shared" si="86"/>
        <v>3</v>
      </c>
    </row>
    <row r="1852" spans="1:17" x14ac:dyDescent="0.35">
      <c r="A1852" s="320" t="str">
        <f>'Oversigt anlægsaktiv'!A1852</f>
        <v>55805</v>
      </c>
      <c r="B1852" t="str">
        <f>'Oversigt anlægsaktiv'!B1852</f>
        <v>Batteri Klimaskab</v>
      </c>
      <c r="C1852" t="str">
        <f>'Oversigt anlægsaktiv'!C1852</f>
        <v>2474961</v>
      </c>
      <c r="D1852" t="str">
        <f>'Oversigt anlægsaktiv'!D1852</f>
        <v>Henrik Andersen</v>
      </c>
      <c r="E1852" t="str">
        <f>'Oversigt anlægsaktiv'!E1852</f>
        <v>10 ÅR</v>
      </c>
      <c r="F1852" t="str">
        <f>'Oversigt anlægsaktiv'!F1852</f>
        <v>45003 SDU Center for Industriel Elektronik (CIE)</v>
      </c>
      <c r="G1852" t="str">
        <f>'Oversigt anlægsaktiv'!G1852</f>
        <v>Alsion 2, 6400 Sønderborg</v>
      </c>
      <c r="H1852" t="str">
        <f>'Oversigt anlægsaktiv'!H1852</f>
        <v>CIE - 0.06A</v>
      </c>
      <c r="I1852" t="str">
        <f>'Oversigt anlægsaktiv'!I1852</f>
        <v>Weiss technik</v>
      </c>
      <c r="J1852" t="str">
        <f>'Oversigt anlægsaktiv'!J1852</f>
        <v>ClimeEvent C2/600/50/4</v>
      </c>
      <c r="K1852" t="str">
        <f>'Oversigt anlægsaktiv'!K1852</f>
        <v>58566335210010</v>
      </c>
      <c r="L1852" s="312">
        <f>'Oversigt anlægsaktiv'!L1852</f>
        <v>46082</v>
      </c>
      <c r="M1852" s="56">
        <f>'Oversigt anlægsaktiv'!M1852</f>
        <v>751017.6</v>
      </c>
      <c r="N1852" s="56">
        <f>'Oversigt anlægsaktiv'!N1852</f>
        <v>744759.12</v>
      </c>
      <c r="O1852" s="322" t="str">
        <f t="shared" si="84"/>
        <v>55805</v>
      </c>
      <c r="P1852" s="322">
        <f t="shared" si="85"/>
        <v>1</v>
      </c>
      <c r="Q1852" s="337" t="str">
        <f t="shared" si="86"/>
        <v>10</v>
      </c>
    </row>
    <row r="1853" spans="1:17" x14ac:dyDescent="0.35">
      <c r="A1853" s="320" t="str">
        <f>'Oversigt anlægsaktiv'!A1853</f>
        <v>55806</v>
      </c>
      <c r="B1853" t="str">
        <f>'Oversigt anlægsaktiv'!B1853</f>
        <v>Electrochemical testing equipment</v>
      </c>
      <c r="C1853" t="str">
        <f>'Oversigt anlægsaktiv'!C1853</f>
        <v>3410240</v>
      </c>
      <c r="D1853" t="str">
        <f>'Oversigt anlægsaktiv'!D1853</f>
        <v>Bartosz Gackowski</v>
      </c>
      <c r="E1853" t="str">
        <f>'Oversigt anlægsaktiv'!E1853</f>
        <v>10 ÅR</v>
      </c>
      <c r="F1853" t="str">
        <f>'Oversigt anlægsaktiv'!F1853</f>
        <v>45003 SDU Center for Industriel Elektronik (CIE)</v>
      </c>
      <c r="G1853" t="str">
        <f>'Oversigt anlægsaktiv'!G1853</f>
        <v>Alsion 2, 6400 Sønderborg</v>
      </c>
      <c r="H1853" t="str">
        <f>'Oversigt anlægsaktiv'!H1853</f>
        <v>CIE 4-03</v>
      </c>
      <c r="I1853" t="str">
        <f>'Oversigt anlægsaktiv'!I1853</f>
        <v>Ivium Technologies</v>
      </c>
      <c r="J1853" t="str">
        <f>'Oversigt anlægsaktiv'!J1853</f>
        <v>Iviumstat 2.h / Iviumboost</v>
      </c>
      <c r="K1853" t="str">
        <f>'Oversigt anlægsaktiv'!K1853</f>
        <v>A79718, IB9224</v>
      </c>
      <c r="L1853" s="312">
        <f>'Oversigt anlægsaktiv'!L1853</f>
        <v>46003</v>
      </c>
      <c r="M1853" s="56">
        <f>'Oversigt anlægsaktiv'!M1853</f>
        <v>250487.69</v>
      </c>
      <c r="N1853" s="56">
        <f>'Oversigt anlægsaktiv'!N1853</f>
        <v>242138.09</v>
      </c>
      <c r="O1853" s="322" t="str">
        <f t="shared" si="84"/>
        <v>55806</v>
      </c>
      <c r="P1853" s="322">
        <f t="shared" si="85"/>
        <v>1</v>
      </c>
      <c r="Q1853" s="337" t="str">
        <f t="shared" si="86"/>
        <v>10</v>
      </c>
    </row>
    <row r="1854" spans="1:17" x14ac:dyDescent="0.35">
      <c r="A1854" s="320" t="str">
        <f>'Oversigt anlægsaktiv'!A1854</f>
        <v>55807</v>
      </c>
      <c r="B1854" t="str">
        <f>'Oversigt anlægsaktiv'!B1854</f>
        <v>Guava easyCyte 11HT, Boxed Instrument, Flowcytometer</v>
      </c>
      <c r="C1854" t="str">
        <f>'Oversigt anlægsaktiv'!C1854</f>
        <v>-</v>
      </c>
      <c r="D1854" t="str">
        <f>'Oversigt anlægsaktiv'!D1854</f>
        <v>Beate Kraft</v>
      </c>
      <c r="E1854" t="str">
        <f>'Oversigt anlægsaktiv'!E1854</f>
        <v>5 ÅR</v>
      </c>
      <c r="F1854" t="str">
        <f>'Oversigt anlægsaktiv'!F1854</f>
        <v>30602 Nordcee</v>
      </c>
      <c r="G1854" t="str">
        <f>'Oversigt anlægsaktiv'!G1854</f>
        <v>Campusvej 55, 5230 Odense M</v>
      </c>
      <c r="H1854" t="str">
        <f>'Oversigt anlægsaktiv'!H1854</f>
        <v>V11-406-2</v>
      </c>
      <c r="I1854" t="str">
        <f>'Oversigt anlægsaktiv'!I1854</f>
        <v>Cytek Biosciences B.V.</v>
      </c>
      <c r="J1854" t="str">
        <f>'Oversigt anlægsaktiv'!J1854</f>
        <v>0500-4020 (11HT)</v>
      </c>
      <c r="K1854" t="str">
        <f>'Oversigt anlægsaktiv'!K1854</f>
        <v>EC253126F1</v>
      </c>
      <c r="L1854" s="312">
        <f>'Oversigt anlægsaktiv'!L1854</f>
        <v>46006</v>
      </c>
      <c r="M1854" s="56">
        <f>'Oversigt anlægsaktiv'!M1854</f>
        <v>490678.83</v>
      </c>
      <c r="N1854" s="56">
        <f>'Oversigt anlægsaktiv'!N1854</f>
        <v>457966.91</v>
      </c>
      <c r="O1854" s="322" t="str">
        <f t="shared" si="84"/>
        <v>55807</v>
      </c>
      <c r="P1854" s="322">
        <f t="shared" si="85"/>
        <v>0</v>
      </c>
      <c r="Q1854" s="337" t="str">
        <f t="shared" si="86"/>
        <v>5</v>
      </c>
    </row>
    <row r="1855" spans="1:17" x14ac:dyDescent="0.35">
      <c r="A1855" s="320" t="str">
        <f>'Oversigt anlægsaktiv'!A1855</f>
        <v>55808</v>
      </c>
      <c r="B1855" t="str">
        <f>'Oversigt anlægsaktiv'!B1855</f>
        <v>Ultralydsmåler</v>
      </c>
      <c r="C1855" t="str">
        <f>'Oversigt anlægsaktiv'!C1855</f>
        <v>3310226</v>
      </c>
      <c r="D1855" t="str">
        <f>'Oversigt anlægsaktiv'!D1855</f>
        <v>Lasse Jakobsen</v>
      </c>
      <c r="E1855" t="str">
        <f>'Oversigt anlægsaktiv'!E1855</f>
        <v>7 ÅR</v>
      </c>
      <c r="F1855" t="str">
        <f>'Oversigt anlægsaktiv'!F1855</f>
        <v>30607 Lyd og Adfærd</v>
      </c>
      <c r="G1855" t="str">
        <f>'Oversigt anlægsaktiv'!G1855</f>
        <v>Campusvej 55, 5230 Odense M</v>
      </c>
      <c r="H1855" t="str">
        <f>'Oversigt anlægsaktiv'!H1855</f>
        <v>V10-405-0</v>
      </c>
      <c r="I1855" t="str">
        <f>'Oversigt anlægsaktiv'!I1855</f>
        <v>Avisoft Bioacoustics</v>
      </c>
      <c r="J1855" t="str">
        <f>'Oversigt anlægsaktiv'!J1855</f>
        <v>1216H</v>
      </c>
      <c r="K1855" t="str">
        <f>'Oversigt anlægsaktiv'!K1855</f>
        <v>1216H/18</v>
      </c>
      <c r="L1855" s="312">
        <f>'Oversigt anlægsaktiv'!L1855</f>
        <v>46082</v>
      </c>
      <c r="M1855" s="56">
        <f>'Oversigt anlægsaktiv'!M1855</f>
        <v>145128.06</v>
      </c>
      <c r="N1855" s="56">
        <f>'Oversigt anlægsaktiv'!N1855</f>
        <v>143400.34</v>
      </c>
      <c r="O1855" s="322" t="str">
        <f t="shared" si="84"/>
        <v>55808</v>
      </c>
      <c r="P1855" s="322">
        <f t="shared" si="85"/>
        <v>1</v>
      </c>
      <c r="Q1855" s="337" t="str">
        <f t="shared" si="86"/>
        <v>7</v>
      </c>
    </row>
    <row r="1856" spans="1:17" x14ac:dyDescent="0.35">
      <c r="A1856" s="320" t="str">
        <f>'Oversigt anlægsaktiv'!A1856</f>
        <v>55809</v>
      </c>
      <c r="B1856" t="str">
        <f>'Oversigt anlægsaktiv'!B1856</f>
        <v>VMWare og AI kapacitet</v>
      </c>
      <c r="C1856" t="str">
        <f>'Oversigt anlægsaktiv'!C1856</f>
        <v>-</v>
      </c>
      <c r="D1856" t="str">
        <f>'Oversigt anlægsaktiv'!D1856</f>
        <v>Thomas Volke Nielsen</v>
      </c>
      <c r="E1856" t="str">
        <f>'Oversigt anlægsaktiv'!E1856</f>
        <v>3 ÅR</v>
      </c>
      <c r="F1856" t="str">
        <f>'Oversigt anlægsaktiv'!F1856</f>
        <v>93003 Operations</v>
      </c>
      <c r="G1856" t="str">
        <f>'Oversigt anlægsaktiv'!G1856</f>
        <v>Campusvej 55, 5230 Odense M</v>
      </c>
      <c r="H1856" t="str">
        <f>'Oversigt anlægsaktiv'!H1856</f>
        <v>Serverrum Syd</v>
      </c>
      <c r="I1856" t="str">
        <f>'Oversigt anlægsaktiv'!I1856</f>
        <v>HPE, Nvidia</v>
      </c>
      <c r="J1856" t="str">
        <f>'Oversigt anlægsaktiv'!J1856</f>
        <v>DL385</v>
      </c>
      <c r="K1856" t="str">
        <f>'Oversigt anlægsaktiv'!K1856</f>
        <v>Flere</v>
      </c>
      <c r="L1856" s="312">
        <f>'Oversigt anlægsaktiv'!L1856</f>
        <v>46054</v>
      </c>
      <c r="M1856" s="56">
        <f>'Oversigt anlægsaktiv'!M1856</f>
        <v>2150385</v>
      </c>
      <c r="N1856" s="56">
        <f>'Oversigt anlægsaktiv'!N1856</f>
        <v>2030919.16</v>
      </c>
      <c r="O1856" s="322" t="str">
        <f t="shared" si="84"/>
        <v>55809</v>
      </c>
      <c r="P1856" s="322">
        <f t="shared" si="85"/>
        <v>0</v>
      </c>
      <c r="Q1856" s="337" t="str">
        <f t="shared" si="86"/>
        <v>3</v>
      </c>
    </row>
    <row r="1857" spans="1:17" x14ac:dyDescent="0.35">
      <c r="A1857" s="320" t="str">
        <f>'Oversigt anlægsaktiv'!A1857</f>
        <v>55810</v>
      </c>
      <c r="B1857" t="str">
        <f>'Oversigt anlægsaktiv'!B1857</f>
        <v>Screenduge bygn 42, PVC frie, komplet</v>
      </c>
      <c r="C1857" t="str">
        <f>'Oversigt anlægsaktiv'!C1857</f>
        <v>-</v>
      </c>
      <c r="D1857" t="str">
        <f>'Oversigt anlægsaktiv'!D1857</f>
        <v>Anders Kobborg Staugaard</v>
      </c>
      <c r="E1857" t="str">
        <f>'Oversigt anlægsaktiv'!E1857</f>
        <v>10 ÅR</v>
      </c>
      <c r="F1857" t="str">
        <f>'Oversigt anlægsaktiv'!F1857</f>
        <v>90405 Bygningsvedligehold</v>
      </c>
      <c r="G1857" t="str">
        <f>'Oversigt anlægsaktiv'!G1857</f>
        <v>Campusvej 55, 5230 Odense M</v>
      </c>
      <c r="H1857" t="str">
        <f>'Oversigt anlægsaktiv'!H1857</f>
        <v>Bygn 42 (Vest og syd)</v>
      </c>
      <c r="I1857" t="str">
        <f>'Oversigt anlægsaktiv'!I1857</f>
        <v>HLR</v>
      </c>
      <c r="J1857" t="str">
        <f>'Oversigt anlægsaktiv'!J1857</f>
        <v>Intet</v>
      </c>
      <c r="K1857" t="str">
        <f>'Oversigt anlægsaktiv'!K1857</f>
        <v>Intet</v>
      </c>
      <c r="L1857" s="312">
        <f>'Oversigt anlægsaktiv'!L1857</f>
        <v>46021</v>
      </c>
      <c r="M1857" s="56">
        <f>'Oversigt anlægsaktiv'!M1857</f>
        <v>860048</v>
      </c>
      <c r="N1857" s="56">
        <f>'Oversigt anlægsaktiv'!N1857</f>
        <v>831379.72</v>
      </c>
      <c r="O1857" s="322" t="str">
        <f t="shared" si="84"/>
        <v>55810</v>
      </c>
      <c r="P1857" s="322">
        <f t="shared" si="85"/>
        <v>0</v>
      </c>
      <c r="Q1857" s="337" t="str">
        <f t="shared" si="86"/>
        <v>10</v>
      </c>
    </row>
    <row r="1858" spans="1:17" x14ac:dyDescent="0.35">
      <c r="A1858" s="320" t="str">
        <f>'Oversigt anlægsaktiv'!A1858</f>
        <v>55811</v>
      </c>
      <c r="B1858" t="str">
        <f>'Oversigt anlægsaktiv'!B1858</f>
        <v>Døre som giver adgang til pudsebroer</v>
      </c>
      <c r="C1858" t="str">
        <f>'Oversigt anlægsaktiv'!C1858</f>
        <v>-</v>
      </c>
      <c r="D1858" t="str">
        <f>'Oversigt anlægsaktiv'!D1858</f>
        <v>Allan Hansen Barslund</v>
      </c>
      <c r="E1858" t="str">
        <f>'Oversigt anlægsaktiv'!E1858</f>
        <v>10 ÅR</v>
      </c>
      <c r="F1858" t="str">
        <f>'Oversigt anlægsaktiv'!F1858</f>
        <v>90405 Bygningsvedligehold</v>
      </c>
      <c r="G1858" t="str">
        <f>'Oversigt anlægsaktiv'!G1858</f>
        <v>Campusvej 55, 5230 Odense M</v>
      </c>
      <c r="H1858" t="str">
        <f>'Oversigt anlægsaktiv'!H1858</f>
        <v>Bygning 45</v>
      </c>
      <c r="I1858" t="str">
        <f>'Oversigt anlægsaktiv'!I1858</f>
        <v>Fjelsø</v>
      </c>
      <c r="J1858" t="str">
        <f>'Oversigt anlægsaktiv'!J1858</f>
        <v>Ingen</v>
      </c>
      <c r="K1858" t="str">
        <f>'Oversigt anlægsaktiv'!K1858</f>
        <v>Intet</v>
      </c>
      <c r="L1858" s="312">
        <f>'Oversigt anlægsaktiv'!L1858</f>
        <v>46006</v>
      </c>
      <c r="M1858" s="56">
        <f>'Oversigt anlægsaktiv'!M1858</f>
        <v>870820</v>
      </c>
      <c r="N1858" s="56">
        <f>'Oversigt anlægsaktiv'!N1858</f>
        <v>841792.68</v>
      </c>
      <c r="O1858" s="322" t="str">
        <f t="shared" si="84"/>
        <v>55811</v>
      </c>
      <c r="P1858" s="322">
        <f t="shared" si="85"/>
        <v>0</v>
      </c>
      <c r="Q1858" s="337" t="str">
        <f t="shared" si="86"/>
        <v>10</v>
      </c>
    </row>
    <row r="1859" spans="1:17" x14ac:dyDescent="0.35">
      <c r="A1859" s="320" t="str">
        <f>'Oversigt anlægsaktiv'!A1859</f>
        <v>55812</v>
      </c>
      <c r="B1859" t="str">
        <f>'Oversigt anlægsaktiv'!B1859</f>
        <v>High proformance osciloscop</v>
      </c>
      <c r="C1859" t="str">
        <f>'Oversigt anlægsaktiv'!C1859</f>
        <v>-</v>
      </c>
      <c r="D1859" t="str">
        <f>'Oversigt anlægsaktiv'!D1859</f>
        <v>Fataneh Farhadinia</v>
      </c>
      <c r="E1859" t="str">
        <f>'Oversigt anlægsaktiv'!E1859</f>
        <v>5 ÅR</v>
      </c>
      <c r="F1859" t="str">
        <f>'Oversigt anlægsaktiv'!F1859</f>
        <v>45005 SDU Mikroelektronik</v>
      </c>
      <c r="G1859" t="str">
        <f>'Oversigt anlægsaktiv'!G1859</f>
        <v>Campusvej 55, 5230 Odense M</v>
      </c>
      <c r="H1859" t="str">
        <f>'Oversigt anlægsaktiv'!H1859</f>
        <v>Ø26-603a-1</v>
      </c>
      <c r="I1859" t="str">
        <f>'Oversigt anlægsaktiv'!I1859</f>
        <v>Rohde &amp; Schwarz</v>
      </c>
      <c r="J1859" t="str">
        <f>'Oversigt anlægsaktiv'!J1859</f>
        <v>RTP164B</v>
      </c>
      <c r="K1859" t="str">
        <f>'Oversigt anlægsaktiv'!K1859</f>
        <v>ID: 1803.7000K16-100954-bp</v>
      </c>
      <c r="L1859" s="312">
        <f>'Oversigt anlægsaktiv'!L1859</f>
        <v>45980</v>
      </c>
      <c r="M1859" s="56">
        <f>'Oversigt anlægsaktiv'!M1859</f>
        <v>1051486.18</v>
      </c>
      <c r="N1859" s="56">
        <f>'Oversigt anlægsaktiv'!N1859</f>
        <v>963862.34</v>
      </c>
      <c r="O1859" s="322" t="str">
        <f t="shared" si="84"/>
        <v>55812</v>
      </c>
      <c r="P1859" s="322">
        <f t="shared" si="85"/>
        <v>0</v>
      </c>
      <c r="Q1859" s="337" t="str">
        <f t="shared" si="86"/>
        <v>5</v>
      </c>
    </row>
    <row r="1860" spans="1:17" x14ac:dyDescent="0.35">
      <c r="A1860" s="320" t="str">
        <f>'Oversigt anlægsaktiv'!A1860</f>
        <v>55816</v>
      </c>
      <c r="B1860" t="str">
        <f>'Oversigt anlægsaktiv'!B1860</f>
        <v>DNA/RNA kapilær elektroforese system</v>
      </c>
      <c r="C1860" t="str">
        <f>'Oversigt anlægsaktiv'!C1860</f>
        <v>3310292</v>
      </c>
      <c r="D1860" t="str">
        <f>'Oversigt anlægsaktiv'!D1860</f>
        <v>Ronni Nielsen</v>
      </c>
      <c r="E1860" t="str">
        <f>'Oversigt anlægsaktiv'!E1860</f>
        <v>7 ÅR</v>
      </c>
      <c r="F1860" t="str">
        <f>'Oversigt anlægsaktiv'!F1860</f>
        <v>31000 Institut for Biokemi og Molekylær Biologi</v>
      </c>
      <c r="G1860" t="str">
        <f>'Oversigt anlægsaktiv'!G1860</f>
        <v>Campusvej 55, 5230 Odense M</v>
      </c>
      <c r="H1860" t="str">
        <f>'Oversigt anlægsaktiv'!H1860</f>
        <v>V15-409b-2</v>
      </c>
      <c r="I1860" t="str">
        <f>'Oversigt anlægsaktiv'!I1860</f>
        <v>Agilent Technologies</v>
      </c>
      <c r="J1860" t="str">
        <f>'Oversigt anlægsaktiv'!J1860</f>
        <v>Fragment Analyzer 5200</v>
      </c>
      <c r="K1860" t="str">
        <f>'Oversigt anlægsaktiv'!K1860</f>
        <v>MY2545AA92</v>
      </c>
      <c r="L1860" s="312">
        <f>'Oversigt anlægsaktiv'!L1860</f>
        <v>46054</v>
      </c>
      <c r="M1860" s="56">
        <f>'Oversigt anlægsaktiv'!M1860</f>
        <v>485902.7</v>
      </c>
      <c r="N1860" s="56">
        <f>'Oversigt anlægsaktiv'!N1860</f>
        <v>474333.58</v>
      </c>
      <c r="O1860" s="322" t="str">
        <f t="shared" si="84"/>
        <v>55816</v>
      </c>
      <c r="P1860" s="322">
        <f t="shared" si="85"/>
        <v>1</v>
      </c>
      <c r="Q1860" s="337" t="str">
        <f t="shared" si="86"/>
        <v>7</v>
      </c>
    </row>
    <row r="1861" spans="1:17" x14ac:dyDescent="0.35">
      <c r="A1861" s="320" t="str">
        <f>'Oversigt anlægsaktiv'!A1861</f>
        <v>55821</v>
      </c>
      <c r="B1861" t="str">
        <f>'Oversigt anlægsaktiv'!B1861</f>
        <v>Co2 inkubator</v>
      </c>
      <c r="C1861" t="str">
        <f>'Oversigt anlægsaktiv'!C1861</f>
        <v>3110854</v>
      </c>
      <c r="D1861" t="str">
        <f>'Oversigt anlægsaktiv'!D1861</f>
        <v>Dorte Overgaard Brorsen</v>
      </c>
      <c r="E1861" t="str">
        <f>'Oversigt anlægsaktiv'!E1861</f>
        <v>10 ÅR</v>
      </c>
      <c r="F1861" t="str">
        <f>'Oversigt anlægsaktiv'!F1861</f>
        <v>10202 Neurobiologisk Forskning</v>
      </c>
      <c r="G1861" t="str">
        <f>'Oversigt anlægsaktiv'!G1861</f>
        <v>Campusvej 55, 5230 Odense M</v>
      </c>
      <c r="H1861" t="str">
        <f>'Oversigt anlægsaktiv'!H1861</f>
        <v>V17-801b-2</v>
      </c>
      <c r="I1861" t="str">
        <f>'Oversigt anlægsaktiv'!I1861</f>
        <v>PHCbi</v>
      </c>
      <c r="J1861" t="str">
        <f>'Oversigt anlægsaktiv'!J1861</f>
        <v>PHCbi MCO-230AIC/UV/H2O2, 50 C, 230</v>
      </c>
      <c r="K1861" t="str">
        <f>'Oversigt anlægsaktiv'!K1861</f>
        <v>250560095</v>
      </c>
      <c r="L1861" s="312">
        <f>'Oversigt anlægsaktiv'!L1861</f>
        <v>46057</v>
      </c>
      <c r="M1861" s="56">
        <f>'Oversigt anlægsaktiv'!M1861</f>
        <v>117041.25</v>
      </c>
      <c r="N1861" s="56">
        <f>'Oversigt anlægsaktiv'!N1861</f>
        <v>115090.57</v>
      </c>
      <c r="O1861" s="322" t="str">
        <f t="shared" si="84"/>
        <v>55821</v>
      </c>
      <c r="P1861" s="322">
        <f t="shared" si="85"/>
        <v>1</v>
      </c>
      <c r="Q1861" s="337" t="str">
        <f t="shared" si="86"/>
        <v>10</v>
      </c>
    </row>
    <row r="1862" spans="1:17" x14ac:dyDescent="0.35">
      <c r="A1862" s="320" t="str">
        <f>'Oversigt anlægsaktiv'!A1862</f>
        <v>55822</v>
      </c>
      <c r="B1862" t="str">
        <f>'Oversigt anlægsaktiv'!B1862</f>
        <v>Omrokering af Flow core og MADE Core - SUND</v>
      </c>
      <c r="C1862" t="str">
        <f>'Oversigt anlægsaktiv'!C1862</f>
        <v>-</v>
      </c>
      <c r="D1862" t="str">
        <f>'Oversigt anlægsaktiv'!D1862</f>
        <v>Kasper Ege Scharff</v>
      </c>
      <c r="E1862" t="str">
        <f>'Oversigt anlægsaktiv'!E1862</f>
        <v>10 ÅR</v>
      </c>
      <c r="F1862" t="str">
        <f>'Oversigt anlægsaktiv'!F1862</f>
        <v>90404 Teknik</v>
      </c>
      <c r="G1862" t="str">
        <f>'Oversigt anlægsaktiv'!G1862</f>
        <v>Campusvej 55, 5230 Odense M</v>
      </c>
      <c r="H1862" t="str">
        <f>'Oversigt anlægsaktiv'!H1862</f>
        <v>Bygning 41 og 45</v>
      </c>
      <c r="I1862" t="str">
        <f>'Oversigt anlægsaktiv'!I1862</f>
        <v>Flere</v>
      </c>
      <c r="J1862" t="str">
        <f>'Oversigt anlægsaktiv'!J1862</f>
        <v>Intet</v>
      </c>
      <c r="K1862" t="str">
        <f>'Oversigt anlægsaktiv'!K1862</f>
        <v>Intet</v>
      </c>
      <c r="L1862" s="312">
        <f>'Oversigt anlægsaktiv'!L1862</f>
        <v>46081</v>
      </c>
      <c r="M1862" s="56">
        <f>'Oversigt anlægsaktiv'!M1862</f>
        <v>1246735.6499999999</v>
      </c>
      <c r="N1862" s="56">
        <f>'Oversigt anlægsaktiv'!N1862</f>
        <v>1225956.73</v>
      </c>
      <c r="O1862" s="322" t="str">
        <f t="shared" si="84"/>
        <v>55822</v>
      </c>
      <c r="P1862" s="322">
        <f t="shared" si="85"/>
        <v>0</v>
      </c>
      <c r="Q1862" s="337" t="str">
        <f t="shared" si="86"/>
        <v>10</v>
      </c>
    </row>
    <row r="1863" spans="1:17" x14ac:dyDescent="0.35">
      <c r="A1863" s="320" t="str">
        <f>'Oversigt anlægsaktiv'!A1863</f>
        <v>55823</v>
      </c>
      <c r="B1863" t="str">
        <f>'Oversigt anlægsaktiv'!B1863</f>
        <v>Solgardiner og diskriminationsgardiner</v>
      </c>
      <c r="C1863" t="str">
        <f>'Oversigt anlægsaktiv'!C1863</f>
        <v>-</v>
      </c>
      <c r="D1863" t="str">
        <f>'Oversigt anlægsaktiv'!D1863</f>
        <v>Anders Kobborg Staugaard</v>
      </c>
      <c r="E1863" t="str">
        <f>'Oversigt anlægsaktiv'!E1863</f>
        <v>10 ÅR</v>
      </c>
      <c r="F1863" t="str">
        <f>'Oversigt anlægsaktiv'!F1863</f>
        <v>90405 Bygningsvedligehold</v>
      </c>
      <c r="G1863" t="str">
        <f>'Oversigt anlægsaktiv'!G1863</f>
        <v>Alsion 2, 6400 Sønderborg</v>
      </c>
      <c r="H1863" t="str">
        <f>'Oversigt anlægsaktiv'!H1863</f>
        <v>U110</v>
      </c>
      <c r="I1863" t="str">
        <f>'Oversigt anlægsaktiv'!I1863</f>
        <v>Garant Sønderborg</v>
      </c>
      <c r="J1863" t="str">
        <f>'Oversigt anlægsaktiv'!J1863</f>
        <v>Intet</v>
      </c>
      <c r="K1863" t="str">
        <f>'Oversigt anlægsaktiv'!K1863</f>
        <v>Intet</v>
      </c>
      <c r="L1863" s="312">
        <f>'Oversigt anlægsaktiv'!L1863</f>
        <v>46081</v>
      </c>
      <c r="M1863" s="56">
        <f>'Oversigt anlægsaktiv'!M1863</f>
        <v>131000</v>
      </c>
      <c r="N1863" s="56">
        <f>'Oversigt anlægsaktiv'!N1863</f>
        <v>128816.66</v>
      </c>
      <c r="O1863" s="322" t="str">
        <f t="shared" si="84"/>
        <v>55823</v>
      </c>
      <c r="P1863" s="322">
        <f t="shared" si="85"/>
        <v>0</v>
      </c>
      <c r="Q1863" s="337" t="str">
        <f t="shared" si="86"/>
        <v>10</v>
      </c>
    </row>
    <row r="1864" spans="1:17" x14ac:dyDescent="0.35">
      <c r="A1864" s="320" t="str">
        <f>'Oversigt anlægsaktiv'!A1864</f>
        <v>55825</v>
      </c>
      <c r="B1864" t="str">
        <f>'Oversigt anlægsaktiv'!B1864</f>
        <v>Bil / reg. nr. EN10080</v>
      </c>
      <c r="C1864" t="str">
        <f>'Oversigt anlægsaktiv'!C1864</f>
        <v>-</v>
      </c>
      <c r="D1864" t="str">
        <f>'Oversigt anlægsaktiv'!D1864</f>
        <v>Jesper Egesborg</v>
      </c>
      <c r="E1864" t="str">
        <f>'Oversigt anlægsaktiv'!E1864</f>
        <v>5 ÅR</v>
      </c>
      <c r="F1864" t="str">
        <f>'Oversigt anlægsaktiv'!F1864</f>
        <v>87104 Fællesvarer, Teknisk Service</v>
      </c>
      <c r="G1864" t="str">
        <f>'Oversigt anlægsaktiv'!G1864</f>
        <v>Campusvej 55, 5230 Odense M</v>
      </c>
      <c r="H1864" t="str">
        <f>'Oversigt anlægsaktiv'!H1864</f>
        <v>P1-Øst /Odense</v>
      </c>
      <c r="I1864" t="str">
        <f>'Oversigt anlægsaktiv'!I1864</f>
        <v>Volkswagen e-Caravelle lang</v>
      </c>
      <c r="J1864" t="str">
        <f>'Oversigt anlægsaktiv'!J1864</f>
        <v>Basis EL 218 HK 160 kW Aut1 trins</v>
      </c>
      <c r="K1864" t="str">
        <f>'Oversigt anlægsaktiv'!K1864</f>
        <v>WV5ZZZTW2SK095254</v>
      </c>
      <c r="L1864" s="312">
        <f>'Oversigt anlægsaktiv'!L1864</f>
        <v>46079</v>
      </c>
      <c r="M1864" s="56">
        <f>'Oversigt anlægsaktiv'!M1864</f>
        <v>483098.88</v>
      </c>
      <c r="N1864" s="56">
        <f>'Oversigt anlægsaktiv'!N1864</f>
        <v>466995.58</v>
      </c>
      <c r="O1864" s="322" t="str">
        <f t="shared" si="84"/>
        <v>55825</v>
      </c>
      <c r="P1864" s="322">
        <f t="shared" si="85"/>
        <v>0</v>
      </c>
      <c r="Q1864" s="337" t="str">
        <f t="shared" si="86"/>
        <v>5</v>
      </c>
    </row>
    <row r="1865" spans="1:17" x14ac:dyDescent="0.35">
      <c r="A1865" s="320" t="str">
        <f>'Oversigt anlægsaktiv'!A1865</f>
        <v>55826</v>
      </c>
      <c r="B1865" t="str">
        <f>'Oversigt anlægsaktiv'!B1865</f>
        <v>BIL reg. nr. EN10079</v>
      </c>
      <c r="C1865" t="str">
        <f>'Oversigt anlægsaktiv'!C1865</f>
        <v>-</v>
      </c>
      <c r="D1865" t="str">
        <f>'Oversigt anlægsaktiv'!D1865</f>
        <v>Jesper Egesborg</v>
      </c>
      <c r="E1865" t="str">
        <f>'Oversigt anlægsaktiv'!E1865</f>
        <v>5 ÅR</v>
      </c>
      <c r="F1865" t="str">
        <f>'Oversigt anlægsaktiv'!F1865</f>
        <v>87104 Fællesvarer, Teknisk Service</v>
      </c>
      <c r="G1865" t="str">
        <f>'Oversigt anlægsaktiv'!G1865</f>
        <v>Campusvej 55, 5230 Odense M</v>
      </c>
      <c r="H1865" t="str">
        <f>'Oversigt anlægsaktiv'!H1865</f>
        <v>P1-Øst /Odense</v>
      </c>
      <c r="I1865" t="str">
        <f>'Oversigt anlægsaktiv'!I1865</f>
        <v>Volkswagen ID. BUZZ lang  life</v>
      </c>
      <c r="J1865" t="str">
        <f>'Oversigt anlægsaktiv'!J1865</f>
        <v>286 hk 210 kw</v>
      </c>
      <c r="K1865" t="str">
        <f>'Oversigt anlægsaktiv'!K1865</f>
        <v>Wv2ZZZEB6TH023186</v>
      </c>
      <c r="L1865" s="312">
        <f>'Oversigt anlægsaktiv'!L1865</f>
        <v>46079</v>
      </c>
      <c r="M1865" s="56">
        <f>'Oversigt anlægsaktiv'!M1865</f>
        <v>448746.25</v>
      </c>
      <c r="N1865" s="56">
        <f>'Oversigt anlægsaktiv'!N1865</f>
        <v>433788.05</v>
      </c>
      <c r="O1865" s="322" t="str">
        <f t="shared" si="84"/>
        <v>55826</v>
      </c>
      <c r="P1865" s="322">
        <f t="shared" si="85"/>
        <v>0</v>
      </c>
      <c r="Q1865" s="337" t="str">
        <f t="shared" si="86"/>
        <v>5</v>
      </c>
    </row>
    <row r="1866" spans="1:17" x14ac:dyDescent="0.35">
      <c r="A1866" s="320" t="str">
        <f>'Oversigt anlægsaktiv'!A1866</f>
        <v>55827</v>
      </c>
      <c r="B1866" t="str">
        <f>'Oversigt anlægsaktiv'!B1866</f>
        <v>AV Auditorie U1, Odense</v>
      </c>
      <c r="C1866" t="str">
        <f>'Oversigt anlægsaktiv'!C1866</f>
        <v>-</v>
      </c>
      <c r="D1866" t="str">
        <f>'Oversigt anlægsaktiv'!D1866</f>
        <v>Martin Garfield Jørgensen</v>
      </c>
      <c r="E1866" t="str">
        <f>'Oversigt anlægsaktiv'!E1866</f>
        <v>5 ÅR</v>
      </c>
      <c r="F1866" t="str">
        <f>'Oversigt anlægsaktiv'!F1866</f>
        <v>93002 Support</v>
      </c>
      <c r="G1866" t="str">
        <f>'Oversigt anlægsaktiv'!G1866</f>
        <v>Campusvej 55, 5230 Odense M</v>
      </c>
      <c r="H1866" t="str">
        <f>'Oversigt anlægsaktiv'!H1866</f>
        <v>U1</v>
      </c>
      <c r="I1866" t="str">
        <f>'Oversigt anlægsaktiv'!I1866</f>
        <v>Expromo, Senheisser, Creston mv.</v>
      </c>
      <c r="J1866" t="str">
        <f>'Oversigt anlægsaktiv'!J1866</f>
        <v>Flere enheder</v>
      </c>
      <c r="K1866" t="str">
        <f>'Oversigt anlægsaktiv'!K1866</f>
        <v>Flere enheder</v>
      </c>
      <c r="L1866" s="312">
        <f>'Oversigt anlægsaktiv'!L1866</f>
        <v>46054</v>
      </c>
      <c r="M1866" s="56">
        <f>'Oversigt anlægsaktiv'!M1866</f>
        <v>465043</v>
      </c>
      <c r="N1866" s="56">
        <f>'Oversigt anlægsaktiv'!N1866</f>
        <v>449541.56</v>
      </c>
      <c r="O1866" s="322" t="str">
        <f t="shared" si="84"/>
        <v>55827</v>
      </c>
      <c r="P1866" s="322">
        <f t="shared" si="85"/>
        <v>0</v>
      </c>
      <c r="Q1866" s="337" t="str">
        <f t="shared" si="86"/>
        <v>5</v>
      </c>
    </row>
    <row r="1867" spans="1:17" x14ac:dyDescent="0.35">
      <c r="A1867" s="320" t="str">
        <f>'Oversigt anlægsaktiv'!A1867</f>
        <v>55828</v>
      </c>
      <c r="B1867" t="str">
        <f>'Oversigt anlægsaktiv'!B1867</f>
        <v>Materialetestinstrument til mekanisk karakterisering på nanoskala</v>
      </c>
      <c r="C1867" t="str">
        <f>'Oversigt anlægsaktiv'!C1867</f>
        <v>3110672</v>
      </c>
      <c r="D1867" t="str">
        <f>'Oversigt anlægsaktiv'!D1867</f>
        <v>Alexander Rauch</v>
      </c>
      <c r="E1867" t="str">
        <f>'Oversigt anlægsaktiv'!E1867</f>
        <v>10 ÅR</v>
      </c>
      <c r="F1867" t="str">
        <f>'Oversigt anlægsaktiv'!F1867</f>
        <v>10114 KI, OUH, Forskningsenhed for Endokrinologi (Odense)</v>
      </c>
      <c r="G1867" t="str">
        <f>'Oversigt anlægsaktiv'!G1867</f>
        <v>Campusvej 55, 5230 Odense M</v>
      </c>
      <c r="H1867" t="str">
        <f>'Oversigt anlægsaktiv'!H1867</f>
        <v>V18-807f-1</v>
      </c>
      <c r="I1867" t="str">
        <f>'Oversigt anlægsaktiv'!I1867</f>
        <v>KLA instruments</v>
      </c>
      <c r="J1867" t="str">
        <f>'Oversigt anlægsaktiv'!J1867</f>
        <v>G200X Nanoindenter</v>
      </c>
      <c r="K1867" t="str">
        <f>'Oversigt anlægsaktiv'!K1867</f>
        <v>44241961</v>
      </c>
      <c r="L1867" s="312">
        <f>'Oversigt anlægsaktiv'!L1867</f>
        <v>46048</v>
      </c>
      <c r="M1867" s="56">
        <f>'Oversigt anlægsaktiv'!M1867</f>
        <v>2416738</v>
      </c>
      <c r="N1867" s="56">
        <f>'Oversigt anlægsaktiv'!N1867</f>
        <v>2356319.56</v>
      </c>
      <c r="O1867" s="322" t="str">
        <f t="shared" ref="O1867:O1930" si="87">IFERROR(_xlfn.TEXTBEFORE(A1867, "-"), A1867)</f>
        <v>55828</v>
      </c>
      <c r="P1867" s="322">
        <f t="shared" ref="P1867:P1930" si="88">IF(C1867="-",0,1)</f>
        <v>1</v>
      </c>
      <c r="Q1867" s="337" t="str">
        <f t="shared" ref="Q1867:Q1930" si="89">IFERROR(_xlfn.TEXTBEFORE(E1867, " "), E1867)</f>
        <v>10</v>
      </c>
    </row>
    <row r="1868" spans="1:17" x14ac:dyDescent="0.35">
      <c r="A1868" s="320" t="str">
        <f>'Oversigt anlægsaktiv'!A1868</f>
        <v>55829</v>
      </c>
      <c r="B1868" t="str">
        <f>'Oversigt anlægsaktiv'!B1868</f>
        <v>Vandskærer</v>
      </c>
      <c r="C1868" t="str">
        <f>'Oversigt anlægsaktiv'!C1868</f>
        <v>-</v>
      </c>
      <c r="D1868" t="str">
        <f>'Oversigt anlægsaktiv'!D1868</f>
        <v>Thomas Schmidt</v>
      </c>
      <c r="E1868" t="str">
        <f>'Oversigt anlægsaktiv'!E1868</f>
        <v>7 ÅR</v>
      </c>
      <c r="F1868" t="str">
        <f>'Oversigt anlægsaktiv'!F1868</f>
        <v>91206 Collaboration &amp; SDU Startup Station</v>
      </c>
      <c r="G1868" t="str">
        <f>'Oversigt anlægsaktiv'!G1868</f>
        <v>Cortex Park 26, 5230 Odense M</v>
      </c>
      <c r="H1868" t="str">
        <f>'Oversigt anlægsaktiv'!H1868</f>
        <v>3-0-14</v>
      </c>
      <c r="I1868" t="str">
        <f>'Oversigt anlægsaktiv'!I1868</f>
        <v>WAZER</v>
      </c>
      <c r="J1868" t="str">
        <f>'Oversigt anlægsaktiv'!J1868</f>
        <v>WAZER G2 Pro (50Hz)</v>
      </c>
      <c r="K1868" t="str">
        <f>'Oversigt anlægsaktiv'!K1868</f>
        <v>M2PB1132CB</v>
      </c>
      <c r="L1868" s="312">
        <f>'Oversigt anlægsaktiv'!L1868</f>
        <v>46083</v>
      </c>
      <c r="M1868" s="56">
        <f>'Oversigt anlægsaktiv'!M1868</f>
        <v>103999.2</v>
      </c>
      <c r="N1868" s="56">
        <f>'Oversigt anlægsaktiv'!N1868</f>
        <v>102761.11</v>
      </c>
      <c r="O1868" s="322" t="str">
        <f t="shared" si="87"/>
        <v>55829</v>
      </c>
      <c r="P1868" s="322">
        <f t="shared" si="88"/>
        <v>0</v>
      </c>
      <c r="Q1868" s="337" t="str">
        <f t="shared" si="89"/>
        <v>7</v>
      </c>
    </row>
    <row r="1869" spans="1:17" x14ac:dyDescent="0.35">
      <c r="A1869" s="320" t="str">
        <f>'Oversigt anlægsaktiv'!A1869</f>
        <v>55830</v>
      </c>
      <c r="B1869" t="str">
        <f>'Oversigt anlægsaktiv'!B1869</f>
        <v>Pladevasker</v>
      </c>
      <c r="C1869" t="str">
        <f>'Oversigt anlægsaktiv'!C1869</f>
        <v>-</v>
      </c>
      <c r="D1869" t="str">
        <f>'Oversigt anlægsaktiv'!D1869</f>
        <v>Katrine Clement Kirkegaard</v>
      </c>
      <c r="E1869" t="str">
        <f>'Oversigt anlægsaktiv'!E1869</f>
        <v>7 ÅR</v>
      </c>
      <c r="F1869" t="str">
        <f>'Oversigt anlægsaktiv'!F1869</f>
        <v>30606 Økotoksikologi</v>
      </c>
      <c r="G1869" t="str">
        <f>'Oversigt anlægsaktiv'!G1869</f>
        <v>Campusvej 55, 5230 Odense M</v>
      </c>
      <c r="H1869" t="str">
        <f>'Oversigt anlægsaktiv'!H1869</f>
        <v>V10-502-1</v>
      </c>
      <c r="I1869" t="str">
        <f>'Oversigt anlægsaktiv'!I1869</f>
        <v>Molecular Devices</v>
      </c>
      <c r="J1869" t="str">
        <f>'Oversigt anlægsaktiv'!J1869</f>
        <v>Aquamax 2000</v>
      </c>
      <c r="K1869" t="str">
        <f>'Oversigt anlægsaktiv'!K1869</f>
        <v>AQ2K 08169</v>
      </c>
      <c r="L1869" s="312">
        <f>'Oversigt anlægsaktiv'!L1869</f>
        <v>46082</v>
      </c>
      <c r="M1869" s="56">
        <f>'Oversigt anlægsaktiv'!M1869</f>
        <v>100528</v>
      </c>
      <c r="N1869" s="56">
        <f>'Oversigt anlægsaktiv'!N1869</f>
        <v>99331.24</v>
      </c>
      <c r="O1869" s="322" t="str">
        <f t="shared" si="87"/>
        <v>55830</v>
      </c>
      <c r="P1869" s="322">
        <f t="shared" si="88"/>
        <v>0</v>
      </c>
      <c r="Q1869" s="337" t="str">
        <f t="shared" si="89"/>
        <v>7</v>
      </c>
    </row>
    <row r="1870" spans="1:17" x14ac:dyDescent="0.35">
      <c r="A1870" s="320" t="str">
        <f>'Oversigt anlægsaktiv'!A1870</f>
        <v>55831</v>
      </c>
      <c r="B1870" t="str">
        <f>'Oversigt anlægsaktiv'!B1870</f>
        <v>HPLC</v>
      </c>
      <c r="C1870" t="str">
        <f>'Oversigt anlægsaktiv'!C1870</f>
        <v>3310208</v>
      </c>
      <c r="D1870" t="str">
        <f>'Oversigt anlægsaktiv'!D1870</f>
        <v>Nils Joakim K. Færgeman</v>
      </c>
      <c r="E1870" t="str">
        <f>'Oversigt anlægsaktiv'!E1870</f>
        <v>7 ÅR</v>
      </c>
      <c r="F1870" t="str">
        <f>'Oversigt anlægsaktiv'!F1870</f>
        <v>31006 Translational Biology</v>
      </c>
      <c r="G1870" t="str">
        <f>'Oversigt anlægsaktiv'!G1870</f>
        <v>Campusvej 55, 5230 Odense M</v>
      </c>
      <c r="H1870" t="str">
        <f>'Oversigt anlægsaktiv'!H1870</f>
        <v>V15-408b-1</v>
      </c>
      <c r="I1870" t="str">
        <f>'Oversigt anlægsaktiv'!I1870</f>
        <v>Agilent</v>
      </c>
      <c r="J1870" t="str">
        <f>'Oversigt anlægsaktiv'!J1870</f>
        <v>G7180A, G7104A,G7116B, G7137B</v>
      </c>
      <c r="K1870" t="str">
        <f>'Oversigt anlægsaktiv'!K1870</f>
        <v>ROJAA14965, DEHAB00315, DEHFB02411,</v>
      </c>
      <c r="L1870" s="312">
        <f>'Oversigt anlægsaktiv'!L1870</f>
        <v>46044</v>
      </c>
      <c r="M1870" s="56">
        <f>'Oversigt anlægsaktiv'!M1870</f>
        <v>438880.37</v>
      </c>
      <c r="N1870" s="56">
        <f>'Oversigt anlægsaktiv'!N1870</f>
        <v>423206.06</v>
      </c>
      <c r="O1870" s="322" t="str">
        <f t="shared" si="87"/>
        <v>55831</v>
      </c>
      <c r="P1870" s="322">
        <f t="shared" si="88"/>
        <v>1</v>
      </c>
      <c r="Q1870" s="337" t="str">
        <f t="shared" si="89"/>
        <v>7</v>
      </c>
    </row>
    <row r="1871" spans="1:17" x14ac:dyDescent="0.35">
      <c r="A1871" s="320" t="str">
        <f>'Oversigt anlægsaktiv'!A1871</f>
        <v>55832</v>
      </c>
      <c r="B1871" t="str">
        <f>'Oversigt anlægsaktiv'!B1871</f>
        <v>Nyt ABV anlæg Hal 1</v>
      </c>
      <c r="C1871" t="str">
        <f>'Oversigt anlægsaktiv'!C1871</f>
        <v>-</v>
      </c>
      <c r="D1871" t="str">
        <f>'Oversigt anlægsaktiv'!D1871</f>
        <v>Kasper Ege Scharff</v>
      </c>
      <c r="E1871" t="str">
        <f>'Oversigt anlægsaktiv'!E1871</f>
        <v>10 ÅR</v>
      </c>
      <c r="F1871" t="str">
        <f>'Oversigt anlægsaktiv'!F1871</f>
        <v>90404 Teknik</v>
      </c>
      <c r="G1871" t="str">
        <f>'Oversigt anlægsaktiv'!G1871</f>
        <v>P.L. Brandts Allé 2, 5220 Odense SØ</v>
      </c>
      <c r="H1871" t="str">
        <f>'Oversigt anlægsaktiv'!H1871</f>
        <v>Hal 1</v>
      </c>
      <c r="I1871" t="str">
        <f>'Oversigt anlægsaktiv'!I1871</f>
        <v>MK Global</v>
      </c>
      <c r="J1871" t="str">
        <f>'Oversigt anlægsaktiv'!J1871</f>
        <v>Ingen</v>
      </c>
      <c r="K1871" t="str">
        <f>'Oversigt anlægsaktiv'!K1871</f>
        <v>Intet</v>
      </c>
      <c r="L1871" s="312">
        <f>'Oversigt anlægsaktiv'!L1871</f>
        <v>46112</v>
      </c>
      <c r="M1871" s="56">
        <f>'Oversigt anlægsaktiv'!M1871</f>
        <v>158053.94</v>
      </c>
      <c r="N1871" s="56">
        <f>'Oversigt anlægsaktiv'!N1871</f>
        <v>156736.82</v>
      </c>
      <c r="O1871" s="322" t="str">
        <f t="shared" si="87"/>
        <v>55832</v>
      </c>
      <c r="P1871" s="322">
        <f t="shared" si="88"/>
        <v>0</v>
      </c>
      <c r="Q1871" s="337" t="str">
        <f t="shared" si="89"/>
        <v>10</v>
      </c>
    </row>
    <row r="1872" spans="1:17" x14ac:dyDescent="0.35">
      <c r="A1872" s="320" t="str">
        <f>'Oversigt anlægsaktiv'!A1872</f>
        <v>55833</v>
      </c>
      <c r="B1872" t="str">
        <f>'Oversigt anlægsaktiv'!B1872</f>
        <v>Nyt ABV anlæg Hal 3</v>
      </c>
      <c r="C1872" t="str">
        <f>'Oversigt anlægsaktiv'!C1872</f>
        <v>-</v>
      </c>
      <c r="D1872" t="str">
        <f>'Oversigt anlægsaktiv'!D1872</f>
        <v>Kasper Ege Scharff</v>
      </c>
      <c r="E1872" t="str">
        <f>'Oversigt anlægsaktiv'!E1872</f>
        <v>10 ÅR</v>
      </c>
      <c r="F1872" t="str">
        <f>'Oversigt anlægsaktiv'!F1872</f>
        <v>90404 Teknik</v>
      </c>
      <c r="G1872" t="str">
        <f>'Oversigt anlægsaktiv'!G1872</f>
        <v>P.L. Brandts Allé 2, 5220 Odense SØ</v>
      </c>
      <c r="H1872" t="str">
        <f>'Oversigt anlægsaktiv'!H1872</f>
        <v>Hal 3</v>
      </c>
      <c r="I1872" t="str">
        <f>'Oversigt anlægsaktiv'!I1872</f>
        <v>MK Global</v>
      </c>
      <c r="J1872" t="str">
        <f>'Oversigt anlægsaktiv'!J1872</f>
        <v>Ingen</v>
      </c>
      <c r="K1872" t="str">
        <f>'Oversigt anlægsaktiv'!K1872</f>
        <v>Intet</v>
      </c>
      <c r="L1872" s="312">
        <f>'Oversigt anlægsaktiv'!L1872</f>
        <v>46112</v>
      </c>
      <c r="M1872" s="56">
        <f>'Oversigt anlægsaktiv'!M1872</f>
        <v>158053.94</v>
      </c>
      <c r="N1872" s="56">
        <f>'Oversigt anlægsaktiv'!N1872</f>
        <v>156736.82</v>
      </c>
      <c r="O1872" s="322" t="str">
        <f t="shared" si="87"/>
        <v>55833</v>
      </c>
      <c r="P1872" s="322">
        <f t="shared" si="88"/>
        <v>0</v>
      </c>
      <c r="Q1872" s="337" t="str">
        <f t="shared" si="89"/>
        <v>10</v>
      </c>
    </row>
    <row r="1873" spans="1:17" x14ac:dyDescent="0.35">
      <c r="A1873" s="320" t="str">
        <f>'Oversigt anlægsaktiv'!A1873</f>
        <v>55834</v>
      </c>
      <c r="B1873" t="str">
        <f>'Oversigt anlægsaktiv'!B1873</f>
        <v>Cykelparkeringspladser Campus Kolding - særlig installation</v>
      </c>
      <c r="C1873" t="str">
        <f>'Oversigt anlægsaktiv'!C1873</f>
        <v>-</v>
      </c>
      <c r="D1873" t="str">
        <f>'Oversigt anlægsaktiv'!D1873</f>
        <v>Lene B. Andersen</v>
      </c>
      <c r="E1873" t="str">
        <f>'Oversigt anlægsaktiv'!E1873</f>
        <v>15 ÅR</v>
      </c>
      <c r="F1873" t="str">
        <f>'Oversigt anlægsaktiv'!F1873</f>
        <v>90405 Bygningsvedligehold</v>
      </c>
      <c r="G1873" t="str">
        <f>'Oversigt anlægsaktiv'!G1873</f>
        <v>Universitetsparken 1, 6000 Kolding</v>
      </c>
      <c r="H1873" t="str">
        <f>'Oversigt anlægsaktiv'!H1873</f>
        <v>Universitetsparken 1 Kolding</v>
      </c>
      <c r="I1873" t="str">
        <f>'Oversigt anlægsaktiv'!I1873</f>
        <v>CK-Mt A/S</v>
      </c>
      <c r="J1873" t="str">
        <f>'Oversigt anlægsaktiv'!J1873</f>
        <v>Intet</v>
      </c>
      <c r="K1873" t="str">
        <f>'Oversigt anlægsaktiv'!K1873</f>
        <v>Intet</v>
      </c>
      <c r="L1873" s="312">
        <f>'Oversigt anlægsaktiv'!L1873</f>
        <v>46023</v>
      </c>
      <c r="M1873" s="56">
        <f>'Oversigt anlægsaktiv'!M1873</f>
        <v>109395</v>
      </c>
      <c r="N1873" s="56">
        <f>'Oversigt anlægsaktiv'!N1873</f>
        <v>107571.75</v>
      </c>
      <c r="O1873" s="322" t="str">
        <f t="shared" si="87"/>
        <v>55834</v>
      </c>
      <c r="P1873" s="322">
        <f t="shared" si="88"/>
        <v>0</v>
      </c>
      <c r="Q1873" s="337" t="str">
        <f t="shared" si="89"/>
        <v>15</v>
      </c>
    </row>
    <row r="1874" spans="1:17" x14ac:dyDescent="0.35">
      <c r="A1874" s="320" t="str">
        <f>'Oversigt anlægsaktiv'!A1874</f>
        <v>55836</v>
      </c>
      <c r="B1874" t="str">
        <f>'Oversigt anlægsaktiv'!B1874</f>
        <v>LSP bygning (ikke doneret del)</v>
      </c>
      <c r="C1874" t="str">
        <f>'Oversigt anlægsaktiv'!C1874</f>
        <v>-</v>
      </c>
      <c r="D1874" t="str">
        <f>'Oversigt anlægsaktiv'!D1874</f>
        <v>Anton Holm Madsen</v>
      </c>
      <c r="E1874" t="str">
        <f>'Oversigt anlægsaktiv'!E1874</f>
        <v>28 ÅR</v>
      </c>
      <c r="F1874" t="str">
        <f>'Oversigt anlægsaktiv'!F1874</f>
        <v>87002 Fælles ny- og ombygning</v>
      </c>
      <c r="G1874" t="str">
        <f>'Oversigt anlægsaktiv'!G1874</f>
        <v>Odense Havn, Elektrikervejen 3+7, 5330 Munkebo</v>
      </c>
      <c r="H1874" t="str">
        <f>'Oversigt anlægsaktiv'!H1874</f>
        <v>LSP-bygningen</v>
      </c>
      <c r="I1874" t="str">
        <f>'Oversigt anlægsaktiv'!I1874</f>
        <v>Flere</v>
      </c>
      <c r="J1874" t="str">
        <f>'Oversigt anlægsaktiv'!J1874</f>
        <v>Intet</v>
      </c>
      <c r="K1874" t="str">
        <f>'Oversigt anlægsaktiv'!K1874</f>
        <v>Intet</v>
      </c>
      <c r="L1874" s="312">
        <f>'Oversigt anlægsaktiv'!L1874</f>
        <v>46113</v>
      </c>
      <c r="M1874" s="56">
        <f>'Oversigt anlægsaktiv'!M1874</f>
        <v>37394475.710000001</v>
      </c>
      <c r="N1874" s="56">
        <f>'Oversigt anlægsaktiv'!N1874</f>
        <v>37394475.710000001</v>
      </c>
      <c r="O1874" s="322" t="str">
        <f t="shared" si="87"/>
        <v>55836</v>
      </c>
      <c r="P1874" s="322">
        <f t="shared" si="88"/>
        <v>0</v>
      </c>
      <c r="Q1874" s="337" t="str">
        <f t="shared" si="89"/>
        <v>28</v>
      </c>
    </row>
    <row r="1875" spans="1:17" x14ac:dyDescent="0.35">
      <c r="A1875" s="320" t="str">
        <f>'Oversigt anlægsaktiv'!A1875</f>
        <v>55837</v>
      </c>
      <c r="B1875" t="str">
        <f>'Oversigt anlægsaktiv'!B1875</f>
        <v>LSP installationer i bygning (ikke doneret del)</v>
      </c>
      <c r="C1875" t="str">
        <f>'Oversigt anlægsaktiv'!C1875</f>
        <v>-</v>
      </c>
      <c r="D1875" t="str">
        <f>'Oversigt anlægsaktiv'!D1875</f>
        <v>Anton Holm Madsen</v>
      </c>
      <c r="E1875" t="str">
        <f>'Oversigt anlægsaktiv'!E1875</f>
        <v>20 ÅR</v>
      </c>
      <c r="F1875" t="str">
        <f>'Oversigt anlægsaktiv'!F1875</f>
        <v>87002 Fælles ny- og ombygning</v>
      </c>
      <c r="G1875" t="str">
        <f>'Oversigt anlægsaktiv'!G1875</f>
        <v>Odense Havn, Elektrikervejen 3+7, 5330 Munkebo</v>
      </c>
      <c r="H1875" t="str">
        <f>'Oversigt anlægsaktiv'!H1875</f>
        <v>LSP bygningen</v>
      </c>
      <c r="I1875" t="str">
        <f>'Oversigt anlægsaktiv'!I1875</f>
        <v>Flere</v>
      </c>
      <c r="J1875" t="str">
        <f>'Oversigt anlægsaktiv'!J1875</f>
        <v>Intet</v>
      </c>
      <c r="K1875" t="str">
        <f>'Oversigt anlægsaktiv'!K1875</f>
        <v>Intet</v>
      </c>
      <c r="L1875" s="312">
        <f>'Oversigt anlægsaktiv'!L1875</f>
        <v>46113</v>
      </c>
      <c r="M1875" s="56">
        <f>'Oversigt anlægsaktiv'!M1875</f>
        <v>19526060.460000001</v>
      </c>
      <c r="N1875" s="56">
        <f>'Oversigt anlægsaktiv'!N1875</f>
        <v>19526060.460000001</v>
      </c>
      <c r="O1875" s="322" t="str">
        <f t="shared" si="87"/>
        <v>55837</v>
      </c>
      <c r="P1875" s="322">
        <f t="shared" si="88"/>
        <v>0</v>
      </c>
      <c r="Q1875" s="337" t="str">
        <f t="shared" si="89"/>
        <v>20</v>
      </c>
    </row>
    <row r="1876" spans="1:17" x14ac:dyDescent="0.35">
      <c r="A1876" s="320" t="str">
        <f>'Oversigt anlægsaktiv'!A1876</f>
        <v>55838</v>
      </c>
      <c r="B1876" t="str">
        <f>'Oversigt anlægsaktiv'!B1876</f>
        <v>Doneret bygning, LSP</v>
      </c>
      <c r="C1876" t="str">
        <f>'Oversigt anlægsaktiv'!C1876</f>
        <v>3910031</v>
      </c>
      <c r="D1876" t="str">
        <f>'Oversigt anlægsaktiv'!D1876</f>
        <v>Anton Holm Madsen</v>
      </c>
      <c r="E1876" t="str">
        <f>'Oversigt anlægsaktiv'!E1876</f>
        <v>28 ÅR</v>
      </c>
      <c r="F1876" t="str">
        <f>'Oversigt anlægsaktiv'!F1876</f>
        <v>87000 Fælles husleje</v>
      </c>
      <c r="G1876" t="str">
        <f>'Oversigt anlægsaktiv'!G1876</f>
        <v>Odense Havn, Elektrikervejen 3+7, 5330 Munkebo</v>
      </c>
      <c r="H1876" t="str">
        <f>'Oversigt anlægsaktiv'!H1876</f>
        <v>LSP bygningen</v>
      </c>
      <c r="I1876" t="str">
        <f>'Oversigt anlægsaktiv'!I1876</f>
        <v>lere</v>
      </c>
      <c r="J1876" t="str">
        <f>'Oversigt anlægsaktiv'!J1876</f>
        <v>Intet</v>
      </c>
      <c r="K1876" t="str">
        <f>'Oversigt anlægsaktiv'!K1876</f>
        <v>Intet</v>
      </c>
      <c r="L1876" s="312">
        <f>'Oversigt anlægsaktiv'!L1876</f>
        <v>46113</v>
      </c>
      <c r="M1876" s="56">
        <f>'Oversigt anlægsaktiv'!M1876</f>
        <v>75560763.140000001</v>
      </c>
      <c r="N1876" s="56">
        <f>'Oversigt anlægsaktiv'!N1876</f>
        <v>75560763.140000001</v>
      </c>
      <c r="O1876" s="322" t="str">
        <f t="shared" si="87"/>
        <v>55838</v>
      </c>
      <c r="P1876" s="322">
        <f t="shared" si="88"/>
        <v>1</v>
      </c>
      <c r="Q1876" s="337" t="str">
        <f t="shared" si="89"/>
        <v>28</v>
      </c>
    </row>
    <row r="1877" spans="1:17" x14ac:dyDescent="0.35">
      <c r="A1877" s="320" t="str">
        <f>'Oversigt anlægsaktiv'!A1877</f>
        <v>55839</v>
      </c>
      <c r="B1877" t="str">
        <f>'Oversigt anlægsaktiv'!B1877</f>
        <v>LSP installationer i bygning (doneret del)</v>
      </c>
      <c r="C1877" t="str">
        <f>'Oversigt anlægsaktiv'!C1877</f>
        <v>3910031</v>
      </c>
      <c r="D1877" t="str">
        <f>'Oversigt anlægsaktiv'!D1877</f>
        <v>Anton Holm Madsen</v>
      </c>
      <c r="E1877" t="str">
        <f>'Oversigt anlægsaktiv'!E1877</f>
        <v>20 ÅR</v>
      </c>
      <c r="F1877" t="str">
        <f>'Oversigt anlægsaktiv'!F1877</f>
        <v>87000 Fælles husleje</v>
      </c>
      <c r="G1877" t="str">
        <f>'Oversigt anlægsaktiv'!G1877</f>
        <v>Odense Havn, Elektrikervejen 3+7, 5330 Munkebo</v>
      </c>
      <c r="H1877" t="str">
        <f>'Oversigt anlægsaktiv'!H1877</f>
        <v>LSP bygningen</v>
      </c>
      <c r="I1877" t="str">
        <f>'Oversigt anlægsaktiv'!I1877</f>
        <v>Flere</v>
      </c>
      <c r="J1877" t="str">
        <f>'Oversigt anlægsaktiv'!J1877</f>
        <v>Intet</v>
      </c>
      <c r="K1877" t="str">
        <f>'Oversigt anlægsaktiv'!K1877</f>
        <v>Intet</v>
      </c>
      <c r="L1877" s="312">
        <f>'Oversigt anlægsaktiv'!L1877</f>
        <v>46113</v>
      </c>
      <c r="M1877" s="56">
        <f>'Oversigt anlægsaktiv'!M1877</f>
        <v>13491874.859999999</v>
      </c>
      <c r="N1877" s="56">
        <f>'Oversigt anlægsaktiv'!N1877</f>
        <v>13491874.859999999</v>
      </c>
      <c r="O1877" s="322" t="str">
        <f t="shared" si="87"/>
        <v>55839</v>
      </c>
      <c r="P1877" s="322">
        <f t="shared" si="88"/>
        <v>1</v>
      </c>
      <c r="Q1877" s="337" t="str">
        <f t="shared" si="89"/>
        <v>20</v>
      </c>
    </row>
    <row r="1878" spans="1:17" x14ac:dyDescent="0.35">
      <c r="A1878" s="320" t="str">
        <f>'Oversigt anlægsaktiv'!A1878</f>
        <v>546141</v>
      </c>
      <c r="B1878" t="str">
        <f>'Oversigt anlægsaktiv'!B1878</f>
        <v>Element EDS Analysis System</v>
      </c>
      <c r="C1878" t="str">
        <f>'Oversigt anlægsaktiv'!C1878</f>
        <v>-</v>
      </c>
      <c r="D1878" t="str">
        <f>'Oversigt anlægsaktiv'!D1878</f>
        <v>Ron Hajrizaj</v>
      </c>
      <c r="E1878" t="str">
        <f>'Oversigt anlægsaktiv'!E1878</f>
        <v>5 ÅR</v>
      </c>
      <c r="F1878" t="str">
        <f>'Oversigt anlægsaktiv'!F1878</f>
        <v>42002 SDU Chemical Engineering</v>
      </c>
      <c r="G1878" t="str">
        <f>'Oversigt anlægsaktiv'!G1878</f>
        <v>Campusvej 55, 5230 Odense M</v>
      </c>
      <c r="H1878" t="str">
        <f>'Oversigt anlægsaktiv'!H1878</f>
        <v>Ø10-510-0</v>
      </c>
      <c r="I1878" t="str">
        <f>'Oversigt anlægsaktiv'!I1878</f>
        <v>Ametek</v>
      </c>
      <c r="J1878" t="str">
        <f>'Oversigt anlægsaktiv'!J1878</f>
        <v>Element Ametek Edax</v>
      </c>
      <c r="K1878" t="str">
        <f>'Oversigt anlægsaktiv'!K1878</f>
        <v>E1481-C2B</v>
      </c>
      <c r="L1878" s="312">
        <f>'Oversigt anlægsaktiv'!L1878</f>
        <v>42795</v>
      </c>
      <c r="M1878" s="56">
        <f>'Oversigt anlægsaktiv'!M1878</f>
        <v>223456.34</v>
      </c>
      <c r="N1878" s="56">
        <f>'Oversigt anlægsaktiv'!N1878</f>
        <v>0</v>
      </c>
      <c r="O1878" s="322" t="str">
        <f t="shared" si="87"/>
        <v>546141</v>
      </c>
      <c r="P1878" s="322">
        <f t="shared" si="88"/>
        <v>0</v>
      </c>
      <c r="Q1878" s="337" t="str">
        <f t="shared" si="89"/>
        <v>5</v>
      </c>
    </row>
    <row r="1879" spans="1:17" x14ac:dyDescent="0.35">
      <c r="A1879" s="320">
        <f>'Oversigt anlægsaktiv'!A1879</f>
        <v>0</v>
      </c>
      <c r="B1879">
        <f>'Oversigt anlægsaktiv'!B1879</f>
        <v>0</v>
      </c>
      <c r="C1879">
        <f>'Oversigt anlægsaktiv'!C1879</f>
        <v>0</v>
      </c>
      <c r="D1879">
        <f>'Oversigt anlægsaktiv'!D1879</f>
        <v>0</v>
      </c>
      <c r="E1879">
        <f>'Oversigt anlægsaktiv'!E1879</f>
        <v>0</v>
      </c>
      <c r="F1879">
        <f>'Oversigt anlægsaktiv'!F1879</f>
        <v>0</v>
      </c>
      <c r="G1879">
        <f>'Oversigt anlægsaktiv'!G1879</f>
        <v>0</v>
      </c>
      <c r="H1879">
        <f>'Oversigt anlægsaktiv'!H1879</f>
        <v>0</v>
      </c>
      <c r="I1879">
        <f>'Oversigt anlægsaktiv'!I1879</f>
        <v>0</v>
      </c>
      <c r="J1879">
        <f>'Oversigt anlægsaktiv'!J1879</f>
        <v>0</v>
      </c>
      <c r="K1879">
        <f>'Oversigt anlægsaktiv'!K1879</f>
        <v>0</v>
      </c>
      <c r="L1879" s="312">
        <f>'Oversigt anlægsaktiv'!L1879</f>
        <v>0</v>
      </c>
      <c r="M1879" s="56">
        <f>'Oversigt anlægsaktiv'!M1879</f>
        <v>1503198713.786375</v>
      </c>
      <c r="N1879" s="56">
        <f>'Oversigt anlægsaktiv'!N1879</f>
        <v>722403561.9000001</v>
      </c>
      <c r="O1879" s="322">
        <f t="shared" si="87"/>
        <v>0</v>
      </c>
      <c r="P1879" s="322">
        <f t="shared" si="88"/>
        <v>1</v>
      </c>
      <c r="Q1879" s="337">
        <f t="shared" si="89"/>
        <v>0</v>
      </c>
    </row>
    <row r="1880" spans="1:17" x14ac:dyDescent="0.35">
      <c r="A1880" s="320">
        <f>'Oversigt anlægsaktiv'!A1880</f>
        <v>0</v>
      </c>
      <c r="B1880">
        <f>'Oversigt anlægsaktiv'!B1880</f>
        <v>0</v>
      </c>
      <c r="C1880">
        <f>'Oversigt anlægsaktiv'!C1880</f>
        <v>0</v>
      </c>
      <c r="D1880">
        <f>'Oversigt anlægsaktiv'!D1880</f>
        <v>0</v>
      </c>
      <c r="E1880">
        <f>'Oversigt anlægsaktiv'!E1880</f>
        <v>0</v>
      </c>
      <c r="F1880">
        <f>'Oversigt anlægsaktiv'!F1880</f>
        <v>0</v>
      </c>
      <c r="G1880">
        <f>'Oversigt anlægsaktiv'!G1880</f>
        <v>0</v>
      </c>
      <c r="H1880">
        <f>'Oversigt anlægsaktiv'!H1880</f>
        <v>0</v>
      </c>
      <c r="I1880">
        <f>'Oversigt anlægsaktiv'!I1880</f>
        <v>0</v>
      </c>
      <c r="J1880">
        <f>'Oversigt anlægsaktiv'!J1880</f>
        <v>0</v>
      </c>
      <c r="K1880">
        <f>'Oversigt anlægsaktiv'!K1880</f>
        <v>0</v>
      </c>
      <c r="L1880" s="312">
        <f>'Oversigt anlægsaktiv'!L1880</f>
        <v>0</v>
      </c>
      <c r="M1880" s="56">
        <f>'Oversigt anlægsaktiv'!M1880</f>
        <v>0</v>
      </c>
      <c r="N1880" s="56">
        <f>'Oversigt anlægsaktiv'!N1880</f>
        <v>0</v>
      </c>
      <c r="O1880" s="322">
        <f t="shared" si="87"/>
        <v>0</v>
      </c>
      <c r="P1880" s="322">
        <f t="shared" si="88"/>
        <v>1</v>
      </c>
      <c r="Q1880" s="337">
        <f t="shared" si="89"/>
        <v>0</v>
      </c>
    </row>
    <row r="1881" spans="1:17" x14ac:dyDescent="0.35">
      <c r="A1881" s="320">
        <f>'Oversigt anlægsaktiv'!A1881</f>
        <v>0</v>
      </c>
      <c r="B1881">
        <f>'Oversigt anlægsaktiv'!B1881</f>
        <v>0</v>
      </c>
      <c r="C1881">
        <f>'Oversigt anlægsaktiv'!C1881</f>
        <v>0</v>
      </c>
      <c r="D1881">
        <f>'Oversigt anlægsaktiv'!D1881</f>
        <v>0</v>
      </c>
      <c r="E1881">
        <f>'Oversigt anlægsaktiv'!E1881</f>
        <v>0</v>
      </c>
      <c r="F1881">
        <f>'Oversigt anlægsaktiv'!F1881</f>
        <v>0</v>
      </c>
      <c r="G1881">
        <f>'Oversigt anlægsaktiv'!G1881</f>
        <v>0</v>
      </c>
      <c r="H1881">
        <f>'Oversigt anlægsaktiv'!H1881</f>
        <v>0</v>
      </c>
      <c r="I1881">
        <f>'Oversigt anlægsaktiv'!I1881</f>
        <v>0</v>
      </c>
      <c r="J1881">
        <f>'Oversigt anlægsaktiv'!J1881</f>
        <v>0</v>
      </c>
      <c r="K1881">
        <f>'Oversigt anlægsaktiv'!K1881</f>
        <v>0</v>
      </c>
      <c r="L1881" s="312">
        <f>'Oversigt anlægsaktiv'!L1881</f>
        <v>0</v>
      </c>
      <c r="M1881" s="56">
        <f>'Oversigt anlægsaktiv'!M1881</f>
        <v>0</v>
      </c>
      <c r="N1881" s="56">
        <f>'Oversigt anlægsaktiv'!N1881</f>
        <v>0</v>
      </c>
      <c r="O1881" s="322">
        <f t="shared" si="87"/>
        <v>0</v>
      </c>
      <c r="P1881" s="322">
        <f t="shared" si="88"/>
        <v>1</v>
      </c>
      <c r="Q1881" s="337">
        <f t="shared" si="89"/>
        <v>0</v>
      </c>
    </row>
    <row r="1882" spans="1:17" x14ac:dyDescent="0.35">
      <c r="A1882" s="320">
        <f>'Oversigt anlægsaktiv'!A1882</f>
        <v>0</v>
      </c>
      <c r="B1882">
        <f>'Oversigt anlægsaktiv'!B1882</f>
        <v>0</v>
      </c>
      <c r="C1882">
        <f>'Oversigt anlægsaktiv'!C1882</f>
        <v>0</v>
      </c>
      <c r="D1882">
        <f>'Oversigt anlægsaktiv'!D1882</f>
        <v>0</v>
      </c>
      <c r="E1882">
        <f>'Oversigt anlægsaktiv'!E1882</f>
        <v>0</v>
      </c>
      <c r="F1882">
        <f>'Oversigt anlægsaktiv'!F1882</f>
        <v>0</v>
      </c>
      <c r="G1882">
        <f>'Oversigt anlægsaktiv'!G1882</f>
        <v>0</v>
      </c>
      <c r="H1882">
        <f>'Oversigt anlægsaktiv'!H1882</f>
        <v>0</v>
      </c>
      <c r="I1882">
        <f>'Oversigt anlægsaktiv'!I1882</f>
        <v>0</v>
      </c>
      <c r="J1882">
        <f>'Oversigt anlægsaktiv'!J1882</f>
        <v>0</v>
      </c>
      <c r="K1882">
        <f>'Oversigt anlægsaktiv'!K1882</f>
        <v>0</v>
      </c>
      <c r="L1882" s="312">
        <f>'Oversigt anlægsaktiv'!L1882</f>
        <v>0</v>
      </c>
      <c r="M1882" s="56">
        <f>'Oversigt anlægsaktiv'!M1882</f>
        <v>0</v>
      </c>
      <c r="N1882" s="56">
        <f>'Oversigt anlægsaktiv'!N1882</f>
        <v>0</v>
      </c>
      <c r="O1882" s="322">
        <f t="shared" si="87"/>
        <v>0</v>
      </c>
      <c r="P1882" s="322">
        <f t="shared" si="88"/>
        <v>1</v>
      </c>
      <c r="Q1882" s="337">
        <f t="shared" si="89"/>
        <v>0</v>
      </c>
    </row>
    <row r="1883" spans="1:17" x14ac:dyDescent="0.35">
      <c r="A1883" s="320">
        <f>'Oversigt anlægsaktiv'!A1883</f>
        <v>0</v>
      </c>
      <c r="B1883">
        <f>'Oversigt anlægsaktiv'!B1883</f>
        <v>0</v>
      </c>
      <c r="C1883">
        <f>'Oversigt anlægsaktiv'!C1883</f>
        <v>0</v>
      </c>
      <c r="D1883">
        <f>'Oversigt anlægsaktiv'!D1883</f>
        <v>0</v>
      </c>
      <c r="E1883">
        <f>'Oversigt anlægsaktiv'!E1883</f>
        <v>0</v>
      </c>
      <c r="F1883">
        <f>'Oversigt anlægsaktiv'!F1883</f>
        <v>0</v>
      </c>
      <c r="G1883">
        <f>'Oversigt anlægsaktiv'!G1883</f>
        <v>0</v>
      </c>
      <c r="H1883">
        <f>'Oversigt anlægsaktiv'!H1883</f>
        <v>0</v>
      </c>
      <c r="I1883">
        <f>'Oversigt anlægsaktiv'!I1883</f>
        <v>0</v>
      </c>
      <c r="J1883">
        <f>'Oversigt anlægsaktiv'!J1883</f>
        <v>0</v>
      </c>
      <c r="K1883">
        <f>'Oversigt anlægsaktiv'!K1883</f>
        <v>0</v>
      </c>
      <c r="L1883" s="312">
        <f>'Oversigt anlægsaktiv'!L1883</f>
        <v>0</v>
      </c>
      <c r="M1883" s="56">
        <f>'Oversigt anlægsaktiv'!M1883</f>
        <v>0</v>
      </c>
      <c r="N1883" s="56">
        <f>'Oversigt anlægsaktiv'!N1883</f>
        <v>0</v>
      </c>
      <c r="O1883" s="322">
        <f t="shared" si="87"/>
        <v>0</v>
      </c>
      <c r="P1883" s="322">
        <f t="shared" si="88"/>
        <v>1</v>
      </c>
      <c r="Q1883" s="337">
        <f t="shared" si="89"/>
        <v>0</v>
      </c>
    </row>
    <row r="1884" spans="1:17" x14ac:dyDescent="0.35">
      <c r="A1884" s="320">
        <f>'Oversigt anlægsaktiv'!A1884</f>
        <v>0</v>
      </c>
      <c r="B1884">
        <f>'Oversigt anlægsaktiv'!B1884</f>
        <v>0</v>
      </c>
      <c r="C1884">
        <f>'Oversigt anlægsaktiv'!C1884</f>
        <v>0</v>
      </c>
      <c r="D1884">
        <f>'Oversigt anlægsaktiv'!D1884</f>
        <v>0</v>
      </c>
      <c r="E1884">
        <f>'Oversigt anlægsaktiv'!E1884</f>
        <v>0</v>
      </c>
      <c r="F1884">
        <f>'Oversigt anlægsaktiv'!F1884</f>
        <v>0</v>
      </c>
      <c r="G1884">
        <f>'Oversigt anlægsaktiv'!G1884</f>
        <v>0</v>
      </c>
      <c r="H1884">
        <f>'Oversigt anlægsaktiv'!H1884</f>
        <v>0</v>
      </c>
      <c r="I1884">
        <f>'Oversigt anlægsaktiv'!I1884</f>
        <v>0</v>
      </c>
      <c r="J1884">
        <f>'Oversigt anlægsaktiv'!J1884</f>
        <v>0</v>
      </c>
      <c r="K1884">
        <f>'Oversigt anlægsaktiv'!K1884</f>
        <v>0</v>
      </c>
      <c r="L1884" s="312">
        <f>'Oversigt anlægsaktiv'!L1884</f>
        <v>0</v>
      </c>
      <c r="M1884" s="56">
        <f>'Oversigt anlægsaktiv'!M1884</f>
        <v>0</v>
      </c>
      <c r="N1884" s="56">
        <f>'Oversigt anlægsaktiv'!N1884</f>
        <v>0</v>
      </c>
      <c r="O1884" s="322">
        <f t="shared" si="87"/>
        <v>0</v>
      </c>
      <c r="P1884" s="322">
        <f t="shared" si="88"/>
        <v>1</v>
      </c>
      <c r="Q1884" s="337">
        <f t="shared" si="89"/>
        <v>0</v>
      </c>
    </row>
    <row r="1885" spans="1:17" x14ac:dyDescent="0.35">
      <c r="A1885" s="320">
        <f>'Oversigt anlægsaktiv'!A1885</f>
        <v>0</v>
      </c>
      <c r="B1885">
        <f>'Oversigt anlægsaktiv'!B1885</f>
        <v>0</v>
      </c>
      <c r="C1885">
        <f>'Oversigt anlægsaktiv'!C1885</f>
        <v>0</v>
      </c>
      <c r="D1885">
        <f>'Oversigt anlægsaktiv'!D1885</f>
        <v>0</v>
      </c>
      <c r="E1885">
        <f>'Oversigt anlægsaktiv'!E1885</f>
        <v>0</v>
      </c>
      <c r="F1885">
        <f>'Oversigt anlægsaktiv'!F1885</f>
        <v>0</v>
      </c>
      <c r="G1885">
        <f>'Oversigt anlægsaktiv'!G1885</f>
        <v>0</v>
      </c>
      <c r="H1885">
        <f>'Oversigt anlægsaktiv'!H1885</f>
        <v>0</v>
      </c>
      <c r="I1885">
        <f>'Oversigt anlægsaktiv'!I1885</f>
        <v>0</v>
      </c>
      <c r="J1885">
        <f>'Oversigt anlægsaktiv'!J1885</f>
        <v>0</v>
      </c>
      <c r="K1885">
        <f>'Oversigt anlægsaktiv'!K1885</f>
        <v>0</v>
      </c>
      <c r="L1885" s="312">
        <f>'Oversigt anlægsaktiv'!L1885</f>
        <v>0</v>
      </c>
      <c r="M1885" s="56">
        <f>'Oversigt anlægsaktiv'!M1885</f>
        <v>0</v>
      </c>
      <c r="N1885" s="56">
        <f>'Oversigt anlægsaktiv'!N1885</f>
        <v>0</v>
      </c>
      <c r="O1885" s="322">
        <f t="shared" si="87"/>
        <v>0</v>
      </c>
      <c r="P1885" s="322">
        <f t="shared" si="88"/>
        <v>1</v>
      </c>
      <c r="Q1885" s="337">
        <f t="shared" si="89"/>
        <v>0</v>
      </c>
    </row>
    <row r="1886" spans="1:17" x14ac:dyDescent="0.35">
      <c r="A1886" s="320">
        <f>'Oversigt anlægsaktiv'!A1886</f>
        <v>0</v>
      </c>
      <c r="B1886">
        <f>'Oversigt anlægsaktiv'!B1886</f>
        <v>0</v>
      </c>
      <c r="C1886">
        <f>'Oversigt anlægsaktiv'!C1886</f>
        <v>0</v>
      </c>
      <c r="D1886">
        <f>'Oversigt anlægsaktiv'!D1886</f>
        <v>0</v>
      </c>
      <c r="E1886">
        <f>'Oversigt anlægsaktiv'!E1886</f>
        <v>0</v>
      </c>
      <c r="F1886">
        <f>'Oversigt anlægsaktiv'!F1886</f>
        <v>0</v>
      </c>
      <c r="G1886">
        <f>'Oversigt anlægsaktiv'!G1886</f>
        <v>0</v>
      </c>
      <c r="H1886">
        <f>'Oversigt anlægsaktiv'!H1886</f>
        <v>0</v>
      </c>
      <c r="I1886">
        <f>'Oversigt anlægsaktiv'!I1886</f>
        <v>0</v>
      </c>
      <c r="J1886">
        <f>'Oversigt anlægsaktiv'!J1886</f>
        <v>0</v>
      </c>
      <c r="K1886">
        <f>'Oversigt anlægsaktiv'!K1886</f>
        <v>0</v>
      </c>
      <c r="L1886" s="312">
        <f>'Oversigt anlægsaktiv'!L1886</f>
        <v>0</v>
      </c>
      <c r="M1886" s="56">
        <f>'Oversigt anlægsaktiv'!M1886</f>
        <v>0</v>
      </c>
      <c r="N1886" s="56">
        <f>'Oversigt anlægsaktiv'!N1886</f>
        <v>0</v>
      </c>
      <c r="O1886" s="322">
        <f t="shared" si="87"/>
        <v>0</v>
      </c>
      <c r="P1886" s="322">
        <f t="shared" si="88"/>
        <v>1</v>
      </c>
      <c r="Q1886" s="337">
        <f t="shared" si="89"/>
        <v>0</v>
      </c>
    </row>
    <row r="1887" spans="1:17" x14ac:dyDescent="0.35">
      <c r="A1887" s="320">
        <f>'Oversigt anlægsaktiv'!A1887</f>
        <v>0</v>
      </c>
      <c r="B1887">
        <f>'Oversigt anlægsaktiv'!B1887</f>
        <v>0</v>
      </c>
      <c r="C1887">
        <f>'Oversigt anlægsaktiv'!C1887</f>
        <v>0</v>
      </c>
      <c r="D1887">
        <f>'Oversigt anlægsaktiv'!D1887</f>
        <v>0</v>
      </c>
      <c r="E1887">
        <f>'Oversigt anlægsaktiv'!E1887</f>
        <v>0</v>
      </c>
      <c r="F1887">
        <f>'Oversigt anlægsaktiv'!F1887</f>
        <v>0</v>
      </c>
      <c r="G1887">
        <f>'Oversigt anlægsaktiv'!G1887</f>
        <v>0</v>
      </c>
      <c r="H1887">
        <f>'Oversigt anlægsaktiv'!H1887</f>
        <v>0</v>
      </c>
      <c r="I1887">
        <f>'Oversigt anlægsaktiv'!I1887</f>
        <v>0</v>
      </c>
      <c r="J1887">
        <f>'Oversigt anlægsaktiv'!J1887</f>
        <v>0</v>
      </c>
      <c r="K1887">
        <f>'Oversigt anlægsaktiv'!K1887</f>
        <v>0</v>
      </c>
      <c r="L1887" s="312">
        <f>'Oversigt anlægsaktiv'!L1887</f>
        <v>0</v>
      </c>
      <c r="M1887" s="56">
        <f>'Oversigt anlægsaktiv'!M1887</f>
        <v>0</v>
      </c>
      <c r="N1887" s="56">
        <f>'Oversigt anlægsaktiv'!N1887</f>
        <v>0</v>
      </c>
      <c r="O1887" s="322">
        <f t="shared" si="87"/>
        <v>0</v>
      </c>
      <c r="P1887" s="322">
        <f t="shared" si="88"/>
        <v>1</v>
      </c>
      <c r="Q1887" s="337">
        <f t="shared" si="89"/>
        <v>0</v>
      </c>
    </row>
    <row r="1888" spans="1:17" x14ac:dyDescent="0.35">
      <c r="A1888" s="320">
        <f>'Oversigt anlægsaktiv'!A1888</f>
        <v>0</v>
      </c>
      <c r="B1888">
        <f>'Oversigt anlægsaktiv'!B1888</f>
        <v>0</v>
      </c>
      <c r="C1888">
        <f>'Oversigt anlægsaktiv'!C1888</f>
        <v>0</v>
      </c>
      <c r="D1888">
        <f>'Oversigt anlægsaktiv'!D1888</f>
        <v>0</v>
      </c>
      <c r="E1888">
        <f>'Oversigt anlægsaktiv'!E1888</f>
        <v>0</v>
      </c>
      <c r="F1888">
        <f>'Oversigt anlægsaktiv'!F1888</f>
        <v>0</v>
      </c>
      <c r="G1888">
        <f>'Oversigt anlægsaktiv'!G1888</f>
        <v>0</v>
      </c>
      <c r="H1888">
        <f>'Oversigt anlægsaktiv'!H1888</f>
        <v>0</v>
      </c>
      <c r="I1888">
        <f>'Oversigt anlægsaktiv'!I1888</f>
        <v>0</v>
      </c>
      <c r="J1888">
        <f>'Oversigt anlægsaktiv'!J1888</f>
        <v>0</v>
      </c>
      <c r="K1888">
        <f>'Oversigt anlægsaktiv'!K1888</f>
        <v>0</v>
      </c>
      <c r="L1888" s="312">
        <f>'Oversigt anlægsaktiv'!L1888</f>
        <v>0</v>
      </c>
      <c r="M1888" s="56">
        <f>'Oversigt anlægsaktiv'!M1888</f>
        <v>0</v>
      </c>
      <c r="N1888" s="56">
        <f>'Oversigt anlægsaktiv'!N1888</f>
        <v>0</v>
      </c>
      <c r="O1888" s="322">
        <f t="shared" si="87"/>
        <v>0</v>
      </c>
      <c r="P1888" s="322">
        <f t="shared" si="88"/>
        <v>1</v>
      </c>
      <c r="Q1888" s="337">
        <f t="shared" si="89"/>
        <v>0</v>
      </c>
    </row>
    <row r="1889" spans="1:17" x14ac:dyDescent="0.35">
      <c r="A1889" s="320">
        <f>'Oversigt anlægsaktiv'!A1889</f>
        <v>0</v>
      </c>
      <c r="B1889">
        <f>'Oversigt anlægsaktiv'!B1889</f>
        <v>0</v>
      </c>
      <c r="C1889">
        <f>'Oversigt anlægsaktiv'!C1889</f>
        <v>0</v>
      </c>
      <c r="D1889">
        <f>'Oversigt anlægsaktiv'!D1889</f>
        <v>0</v>
      </c>
      <c r="E1889">
        <f>'Oversigt anlægsaktiv'!E1889</f>
        <v>0</v>
      </c>
      <c r="F1889">
        <f>'Oversigt anlægsaktiv'!F1889</f>
        <v>0</v>
      </c>
      <c r="G1889">
        <f>'Oversigt anlægsaktiv'!G1889</f>
        <v>0</v>
      </c>
      <c r="H1889">
        <f>'Oversigt anlægsaktiv'!H1889</f>
        <v>0</v>
      </c>
      <c r="I1889">
        <f>'Oversigt anlægsaktiv'!I1889</f>
        <v>0</v>
      </c>
      <c r="J1889">
        <f>'Oversigt anlægsaktiv'!J1889</f>
        <v>0</v>
      </c>
      <c r="K1889">
        <f>'Oversigt anlægsaktiv'!K1889</f>
        <v>0</v>
      </c>
      <c r="L1889" s="312">
        <f>'Oversigt anlægsaktiv'!L1889</f>
        <v>0</v>
      </c>
      <c r="M1889" s="56">
        <f>'Oversigt anlægsaktiv'!M1889</f>
        <v>0</v>
      </c>
      <c r="N1889" s="56">
        <f>'Oversigt anlægsaktiv'!N1889</f>
        <v>0</v>
      </c>
      <c r="O1889" s="322">
        <f t="shared" si="87"/>
        <v>0</v>
      </c>
      <c r="P1889" s="322">
        <f t="shared" si="88"/>
        <v>1</v>
      </c>
      <c r="Q1889" s="337">
        <f t="shared" si="89"/>
        <v>0</v>
      </c>
    </row>
    <row r="1890" spans="1:17" x14ac:dyDescent="0.35">
      <c r="A1890" s="320">
        <f>'Oversigt anlægsaktiv'!A1890</f>
        <v>0</v>
      </c>
      <c r="B1890">
        <f>'Oversigt anlægsaktiv'!B1890</f>
        <v>0</v>
      </c>
      <c r="C1890">
        <f>'Oversigt anlægsaktiv'!C1890</f>
        <v>0</v>
      </c>
      <c r="D1890">
        <f>'Oversigt anlægsaktiv'!D1890</f>
        <v>0</v>
      </c>
      <c r="E1890">
        <f>'Oversigt anlægsaktiv'!E1890</f>
        <v>0</v>
      </c>
      <c r="F1890">
        <f>'Oversigt anlægsaktiv'!F1890</f>
        <v>0</v>
      </c>
      <c r="G1890">
        <f>'Oversigt anlægsaktiv'!G1890</f>
        <v>0</v>
      </c>
      <c r="H1890">
        <f>'Oversigt anlægsaktiv'!H1890</f>
        <v>0</v>
      </c>
      <c r="I1890">
        <f>'Oversigt anlægsaktiv'!I1890</f>
        <v>0</v>
      </c>
      <c r="J1890">
        <f>'Oversigt anlægsaktiv'!J1890</f>
        <v>0</v>
      </c>
      <c r="K1890">
        <f>'Oversigt anlægsaktiv'!K1890</f>
        <v>0</v>
      </c>
      <c r="L1890" s="312">
        <f>'Oversigt anlægsaktiv'!L1890</f>
        <v>0</v>
      </c>
      <c r="M1890" s="56">
        <f>'Oversigt anlægsaktiv'!M1890</f>
        <v>0</v>
      </c>
      <c r="N1890" s="56">
        <f>'Oversigt anlægsaktiv'!N1890</f>
        <v>0</v>
      </c>
      <c r="O1890" s="322">
        <f t="shared" si="87"/>
        <v>0</v>
      </c>
      <c r="P1890" s="322">
        <f t="shared" si="88"/>
        <v>1</v>
      </c>
      <c r="Q1890" s="337">
        <f t="shared" si="89"/>
        <v>0</v>
      </c>
    </row>
    <row r="1891" spans="1:17" x14ac:dyDescent="0.35">
      <c r="A1891" s="320">
        <f>'Oversigt anlægsaktiv'!A1891</f>
        <v>0</v>
      </c>
      <c r="B1891">
        <f>'Oversigt anlægsaktiv'!B1891</f>
        <v>0</v>
      </c>
      <c r="C1891">
        <f>'Oversigt anlægsaktiv'!C1891</f>
        <v>0</v>
      </c>
      <c r="D1891">
        <f>'Oversigt anlægsaktiv'!D1891</f>
        <v>0</v>
      </c>
      <c r="E1891">
        <f>'Oversigt anlægsaktiv'!E1891</f>
        <v>0</v>
      </c>
      <c r="F1891">
        <f>'Oversigt anlægsaktiv'!F1891</f>
        <v>0</v>
      </c>
      <c r="G1891">
        <f>'Oversigt anlægsaktiv'!G1891</f>
        <v>0</v>
      </c>
      <c r="H1891">
        <f>'Oversigt anlægsaktiv'!H1891</f>
        <v>0</v>
      </c>
      <c r="I1891">
        <f>'Oversigt anlægsaktiv'!I1891</f>
        <v>0</v>
      </c>
      <c r="J1891">
        <f>'Oversigt anlægsaktiv'!J1891</f>
        <v>0</v>
      </c>
      <c r="K1891">
        <f>'Oversigt anlægsaktiv'!K1891</f>
        <v>0</v>
      </c>
      <c r="L1891" s="312">
        <f>'Oversigt anlægsaktiv'!L1891</f>
        <v>0</v>
      </c>
      <c r="M1891" s="56">
        <f>'Oversigt anlægsaktiv'!M1891</f>
        <v>0</v>
      </c>
      <c r="N1891" s="56">
        <f>'Oversigt anlægsaktiv'!N1891</f>
        <v>0</v>
      </c>
      <c r="O1891" s="322">
        <f t="shared" si="87"/>
        <v>0</v>
      </c>
      <c r="P1891" s="322">
        <f t="shared" si="88"/>
        <v>1</v>
      </c>
      <c r="Q1891" s="337">
        <f t="shared" si="89"/>
        <v>0</v>
      </c>
    </row>
    <row r="1892" spans="1:17" x14ac:dyDescent="0.35">
      <c r="A1892" s="320">
        <f>'Oversigt anlægsaktiv'!A1892</f>
        <v>0</v>
      </c>
      <c r="B1892">
        <f>'Oversigt anlægsaktiv'!B1892</f>
        <v>0</v>
      </c>
      <c r="C1892">
        <f>'Oversigt anlægsaktiv'!C1892</f>
        <v>0</v>
      </c>
      <c r="D1892">
        <f>'Oversigt anlægsaktiv'!D1892</f>
        <v>0</v>
      </c>
      <c r="E1892">
        <f>'Oversigt anlægsaktiv'!E1892</f>
        <v>0</v>
      </c>
      <c r="F1892">
        <f>'Oversigt anlægsaktiv'!F1892</f>
        <v>0</v>
      </c>
      <c r="G1892">
        <f>'Oversigt anlægsaktiv'!G1892</f>
        <v>0</v>
      </c>
      <c r="H1892">
        <f>'Oversigt anlægsaktiv'!H1892</f>
        <v>0</v>
      </c>
      <c r="I1892">
        <f>'Oversigt anlægsaktiv'!I1892</f>
        <v>0</v>
      </c>
      <c r="J1892">
        <f>'Oversigt anlægsaktiv'!J1892</f>
        <v>0</v>
      </c>
      <c r="K1892">
        <f>'Oversigt anlægsaktiv'!K1892</f>
        <v>0</v>
      </c>
      <c r="L1892" s="312">
        <f>'Oversigt anlægsaktiv'!L1892</f>
        <v>0</v>
      </c>
      <c r="M1892" s="56">
        <f>'Oversigt anlægsaktiv'!M1892</f>
        <v>0</v>
      </c>
      <c r="N1892" s="56">
        <f>'Oversigt anlægsaktiv'!N1892</f>
        <v>0</v>
      </c>
      <c r="O1892" s="322">
        <f t="shared" si="87"/>
        <v>0</v>
      </c>
      <c r="P1892" s="322">
        <f t="shared" si="88"/>
        <v>1</v>
      </c>
      <c r="Q1892" s="337">
        <f t="shared" si="89"/>
        <v>0</v>
      </c>
    </row>
    <row r="1893" spans="1:17" x14ac:dyDescent="0.35">
      <c r="A1893" s="320">
        <f>'Oversigt anlægsaktiv'!A1893</f>
        <v>0</v>
      </c>
      <c r="B1893">
        <f>'Oversigt anlægsaktiv'!B1893</f>
        <v>0</v>
      </c>
      <c r="C1893">
        <f>'Oversigt anlægsaktiv'!C1893</f>
        <v>0</v>
      </c>
      <c r="D1893">
        <f>'Oversigt anlægsaktiv'!D1893</f>
        <v>0</v>
      </c>
      <c r="E1893">
        <f>'Oversigt anlægsaktiv'!E1893</f>
        <v>0</v>
      </c>
      <c r="F1893">
        <f>'Oversigt anlægsaktiv'!F1893</f>
        <v>0</v>
      </c>
      <c r="G1893">
        <f>'Oversigt anlægsaktiv'!G1893</f>
        <v>0</v>
      </c>
      <c r="H1893">
        <f>'Oversigt anlægsaktiv'!H1893</f>
        <v>0</v>
      </c>
      <c r="I1893">
        <f>'Oversigt anlægsaktiv'!I1893</f>
        <v>0</v>
      </c>
      <c r="J1893">
        <f>'Oversigt anlægsaktiv'!J1893</f>
        <v>0</v>
      </c>
      <c r="K1893">
        <f>'Oversigt anlægsaktiv'!K1893</f>
        <v>0</v>
      </c>
      <c r="L1893" s="312">
        <f>'Oversigt anlægsaktiv'!L1893</f>
        <v>0</v>
      </c>
      <c r="M1893" s="56">
        <f>'Oversigt anlægsaktiv'!M1893</f>
        <v>0</v>
      </c>
      <c r="N1893" s="56">
        <f>'Oversigt anlægsaktiv'!N1893</f>
        <v>0</v>
      </c>
      <c r="O1893" s="322">
        <f t="shared" si="87"/>
        <v>0</v>
      </c>
      <c r="P1893" s="322">
        <f t="shared" si="88"/>
        <v>1</v>
      </c>
      <c r="Q1893" s="337">
        <f t="shared" si="89"/>
        <v>0</v>
      </c>
    </row>
    <row r="1894" spans="1:17" x14ac:dyDescent="0.35">
      <c r="A1894" s="320">
        <f>'Oversigt anlægsaktiv'!A1894</f>
        <v>0</v>
      </c>
      <c r="B1894">
        <f>'Oversigt anlægsaktiv'!B1894</f>
        <v>0</v>
      </c>
      <c r="C1894">
        <f>'Oversigt anlægsaktiv'!C1894</f>
        <v>0</v>
      </c>
      <c r="D1894">
        <f>'Oversigt anlægsaktiv'!D1894</f>
        <v>0</v>
      </c>
      <c r="E1894">
        <f>'Oversigt anlægsaktiv'!E1894</f>
        <v>0</v>
      </c>
      <c r="F1894">
        <f>'Oversigt anlægsaktiv'!F1894</f>
        <v>0</v>
      </c>
      <c r="G1894">
        <f>'Oversigt anlægsaktiv'!G1894</f>
        <v>0</v>
      </c>
      <c r="H1894">
        <f>'Oversigt anlægsaktiv'!H1894</f>
        <v>0</v>
      </c>
      <c r="I1894">
        <f>'Oversigt anlægsaktiv'!I1894</f>
        <v>0</v>
      </c>
      <c r="J1894">
        <f>'Oversigt anlægsaktiv'!J1894</f>
        <v>0</v>
      </c>
      <c r="K1894">
        <f>'Oversigt anlægsaktiv'!K1894</f>
        <v>0</v>
      </c>
      <c r="L1894" s="312">
        <f>'Oversigt anlægsaktiv'!L1894</f>
        <v>0</v>
      </c>
      <c r="M1894" s="56">
        <f>'Oversigt anlægsaktiv'!M1894</f>
        <v>0</v>
      </c>
      <c r="N1894" s="56">
        <f>'Oversigt anlægsaktiv'!N1894</f>
        <v>0</v>
      </c>
      <c r="O1894" s="322">
        <f t="shared" si="87"/>
        <v>0</v>
      </c>
      <c r="P1894" s="322">
        <f t="shared" si="88"/>
        <v>1</v>
      </c>
      <c r="Q1894" s="337">
        <f t="shared" si="89"/>
        <v>0</v>
      </c>
    </row>
    <row r="1895" spans="1:17" x14ac:dyDescent="0.35">
      <c r="A1895" s="320">
        <f>'Oversigt anlægsaktiv'!A1895</f>
        <v>0</v>
      </c>
      <c r="B1895">
        <f>'Oversigt anlægsaktiv'!B1895</f>
        <v>0</v>
      </c>
      <c r="C1895">
        <f>'Oversigt anlægsaktiv'!C1895</f>
        <v>0</v>
      </c>
      <c r="D1895">
        <f>'Oversigt anlægsaktiv'!D1895</f>
        <v>0</v>
      </c>
      <c r="E1895">
        <f>'Oversigt anlægsaktiv'!E1895</f>
        <v>0</v>
      </c>
      <c r="F1895">
        <f>'Oversigt anlægsaktiv'!F1895</f>
        <v>0</v>
      </c>
      <c r="G1895">
        <f>'Oversigt anlægsaktiv'!G1895</f>
        <v>0</v>
      </c>
      <c r="H1895">
        <f>'Oversigt anlægsaktiv'!H1895</f>
        <v>0</v>
      </c>
      <c r="I1895">
        <f>'Oversigt anlægsaktiv'!I1895</f>
        <v>0</v>
      </c>
      <c r="J1895">
        <f>'Oversigt anlægsaktiv'!J1895</f>
        <v>0</v>
      </c>
      <c r="K1895">
        <f>'Oversigt anlægsaktiv'!K1895</f>
        <v>0</v>
      </c>
      <c r="L1895" s="312">
        <f>'Oversigt anlægsaktiv'!L1895</f>
        <v>0</v>
      </c>
      <c r="M1895" s="56">
        <f>'Oversigt anlægsaktiv'!M1895</f>
        <v>0</v>
      </c>
      <c r="N1895" s="56">
        <f>'Oversigt anlægsaktiv'!N1895</f>
        <v>0</v>
      </c>
      <c r="O1895" s="322">
        <f t="shared" si="87"/>
        <v>0</v>
      </c>
      <c r="P1895" s="322">
        <f t="shared" si="88"/>
        <v>1</v>
      </c>
      <c r="Q1895" s="337">
        <f t="shared" si="89"/>
        <v>0</v>
      </c>
    </row>
    <row r="1896" spans="1:17" x14ac:dyDescent="0.35">
      <c r="A1896" s="320">
        <f>'Oversigt anlægsaktiv'!A1896</f>
        <v>0</v>
      </c>
      <c r="B1896">
        <f>'Oversigt anlægsaktiv'!B1896</f>
        <v>0</v>
      </c>
      <c r="C1896">
        <f>'Oversigt anlægsaktiv'!C1896</f>
        <v>0</v>
      </c>
      <c r="D1896">
        <f>'Oversigt anlægsaktiv'!D1896</f>
        <v>0</v>
      </c>
      <c r="E1896">
        <f>'Oversigt anlægsaktiv'!E1896</f>
        <v>0</v>
      </c>
      <c r="F1896">
        <f>'Oversigt anlægsaktiv'!F1896</f>
        <v>0</v>
      </c>
      <c r="G1896">
        <f>'Oversigt anlægsaktiv'!G1896</f>
        <v>0</v>
      </c>
      <c r="H1896">
        <f>'Oversigt anlægsaktiv'!H1896</f>
        <v>0</v>
      </c>
      <c r="I1896">
        <f>'Oversigt anlægsaktiv'!I1896</f>
        <v>0</v>
      </c>
      <c r="J1896">
        <f>'Oversigt anlægsaktiv'!J1896</f>
        <v>0</v>
      </c>
      <c r="K1896">
        <f>'Oversigt anlægsaktiv'!K1896</f>
        <v>0</v>
      </c>
      <c r="L1896" s="312">
        <f>'Oversigt anlægsaktiv'!L1896</f>
        <v>0</v>
      </c>
      <c r="M1896" s="56">
        <f>'Oversigt anlægsaktiv'!M1896</f>
        <v>0</v>
      </c>
      <c r="N1896" s="56">
        <f>'Oversigt anlægsaktiv'!N1896</f>
        <v>0</v>
      </c>
      <c r="O1896" s="322">
        <f t="shared" si="87"/>
        <v>0</v>
      </c>
      <c r="P1896" s="322">
        <f t="shared" si="88"/>
        <v>1</v>
      </c>
      <c r="Q1896" s="337">
        <f t="shared" si="89"/>
        <v>0</v>
      </c>
    </row>
    <row r="1897" spans="1:17" x14ac:dyDescent="0.35">
      <c r="A1897" s="320">
        <f>'Oversigt anlægsaktiv'!A1897</f>
        <v>0</v>
      </c>
      <c r="B1897">
        <f>'Oversigt anlægsaktiv'!B1897</f>
        <v>0</v>
      </c>
      <c r="C1897">
        <f>'Oversigt anlægsaktiv'!C1897</f>
        <v>0</v>
      </c>
      <c r="D1897">
        <f>'Oversigt anlægsaktiv'!D1897</f>
        <v>0</v>
      </c>
      <c r="E1897">
        <f>'Oversigt anlægsaktiv'!E1897</f>
        <v>0</v>
      </c>
      <c r="F1897">
        <f>'Oversigt anlægsaktiv'!F1897</f>
        <v>0</v>
      </c>
      <c r="G1897">
        <f>'Oversigt anlægsaktiv'!G1897</f>
        <v>0</v>
      </c>
      <c r="H1897">
        <f>'Oversigt anlægsaktiv'!H1897</f>
        <v>0</v>
      </c>
      <c r="I1897">
        <f>'Oversigt anlægsaktiv'!I1897</f>
        <v>0</v>
      </c>
      <c r="J1897">
        <f>'Oversigt anlægsaktiv'!J1897</f>
        <v>0</v>
      </c>
      <c r="K1897">
        <f>'Oversigt anlægsaktiv'!K1897</f>
        <v>0</v>
      </c>
      <c r="L1897" s="312">
        <f>'Oversigt anlægsaktiv'!L1897</f>
        <v>0</v>
      </c>
      <c r="M1897" s="56">
        <f>'Oversigt anlægsaktiv'!M1897</f>
        <v>0</v>
      </c>
      <c r="N1897" s="56">
        <f>'Oversigt anlægsaktiv'!N1897</f>
        <v>0</v>
      </c>
      <c r="O1897" s="322">
        <f t="shared" si="87"/>
        <v>0</v>
      </c>
      <c r="P1897" s="322">
        <f t="shared" si="88"/>
        <v>1</v>
      </c>
      <c r="Q1897" s="337">
        <f t="shared" si="89"/>
        <v>0</v>
      </c>
    </row>
    <row r="1898" spans="1:17" x14ac:dyDescent="0.35">
      <c r="A1898" s="320">
        <f>'Oversigt anlægsaktiv'!A1898</f>
        <v>0</v>
      </c>
      <c r="B1898">
        <f>'Oversigt anlægsaktiv'!B1898</f>
        <v>0</v>
      </c>
      <c r="C1898">
        <f>'Oversigt anlægsaktiv'!C1898</f>
        <v>0</v>
      </c>
      <c r="D1898">
        <f>'Oversigt anlægsaktiv'!D1898</f>
        <v>0</v>
      </c>
      <c r="E1898">
        <f>'Oversigt anlægsaktiv'!E1898</f>
        <v>0</v>
      </c>
      <c r="F1898">
        <f>'Oversigt anlægsaktiv'!F1898</f>
        <v>0</v>
      </c>
      <c r="G1898">
        <f>'Oversigt anlægsaktiv'!G1898</f>
        <v>0</v>
      </c>
      <c r="H1898">
        <f>'Oversigt anlægsaktiv'!H1898</f>
        <v>0</v>
      </c>
      <c r="I1898">
        <f>'Oversigt anlægsaktiv'!I1898</f>
        <v>0</v>
      </c>
      <c r="J1898">
        <f>'Oversigt anlægsaktiv'!J1898</f>
        <v>0</v>
      </c>
      <c r="K1898">
        <f>'Oversigt anlægsaktiv'!K1898</f>
        <v>0</v>
      </c>
      <c r="L1898" s="312">
        <f>'Oversigt anlægsaktiv'!L1898</f>
        <v>0</v>
      </c>
      <c r="M1898" s="56">
        <f>'Oversigt anlægsaktiv'!M1898</f>
        <v>0</v>
      </c>
      <c r="N1898" s="56">
        <f>'Oversigt anlægsaktiv'!N1898</f>
        <v>0</v>
      </c>
      <c r="O1898" s="322">
        <f t="shared" si="87"/>
        <v>0</v>
      </c>
      <c r="P1898" s="322">
        <f t="shared" si="88"/>
        <v>1</v>
      </c>
      <c r="Q1898" s="337">
        <f t="shared" si="89"/>
        <v>0</v>
      </c>
    </row>
    <row r="1899" spans="1:17" x14ac:dyDescent="0.35">
      <c r="A1899" s="320">
        <f>'Oversigt anlægsaktiv'!A1899</f>
        <v>0</v>
      </c>
      <c r="B1899">
        <f>'Oversigt anlægsaktiv'!B1899</f>
        <v>0</v>
      </c>
      <c r="C1899">
        <f>'Oversigt anlægsaktiv'!C1899</f>
        <v>0</v>
      </c>
      <c r="D1899">
        <f>'Oversigt anlægsaktiv'!D1899</f>
        <v>0</v>
      </c>
      <c r="E1899">
        <f>'Oversigt anlægsaktiv'!E1899</f>
        <v>0</v>
      </c>
      <c r="F1899">
        <f>'Oversigt anlægsaktiv'!F1899</f>
        <v>0</v>
      </c>
      <c r="G1899">
        <f>'Oversigt anlægsaktiv'!G1899</f>
        <v>0</v>
      </c>
      <c r="H1899">
        <f>'Oversigt anlægsaktiv'!H1899</f>
        <v>0</v>
      </c>
      <c r="I1899">
        <f>'Oversigt anlægsaktiv'!I1899</f>
        <v>0</v>
      </c>
      <c r="J1899">
        <f>'Oversigt anlægsaktiv'!J1899</f>
        <v>0</v>
      </c>
      <c r="K1899">
        <f>'Oversigt anlægsaktiv'!K1899</f>
        <v>0</v>
      </c>
      <c r="L1899" s="312">
        <f>'Oversigt anlægsaktiv'!L1899</f>
        <v>0</v>
      </c>
      <c r="M1899" s="56">
        <f>'Oversigt anlægsaktiv'!M1899</f>
        <v>0</v>
      </c>
      <c r="N1899" s="56">
        <f>'Oversigt anlægsaktiv'!N1899</f>
        <v>0</v>
      </c>
      <c r="O1899" s="322">
        <f t="shared" si="87"/>
        <v>0</v>
      </c>
      <c r="P1899" s="322">
        <f t="shared" si="88"/>
        <v>1</v>
      </c>
      <c r="Q1899" s="337">
        <f t="shared" si="89"/>
        <v>0</v>
      </c>
    </row>
    <row r="1900" spans="1:17" x14ac:dyDescent="0.35">
      <c r="A1900" s="320">
        <f>'Oversigt anlægsaktiv'!A1900</f>
        <v>0</v>
      </c>
      <c r="B1900">
        <f>'Oversigt anlægsaktiv'!B1900</f>
        <v>0</v>
      </c>
      <c r="C1900">
        <f>'Oversigt anlægsaktiv'!C1900</f>
        <v>0</v>
      </c>
      <c r="D1900">
        <f>'Oversigt anlægsaktiv'!D1900</f>
        <v>0</v>
      </c>
      <c r="E1900">
        <f>'Oversigt anlægsaktiv'!E1900</f>
        <v>0</v>
      </c>
      <c r="F1900">
        <f>'Oversigt anlægsaktiv'!F1900</f>
        <v>0</v>
      </c>
      <c r="G1900">
        <f>'Oversigt anlægsaktiv'!G1900</f>
        <v>0</v>
      </c>
      <c r="H1900">
        <f>'Oversigt anlægsaktiv'!H1900</f>
        <v>0</v>
      </c>
      <c r="I1900">
        <f>'Oversigt anlægsaktiv'!I1900</f>
        <v>0</v>
      </c>
      <c r="J1900">
        <f>'Oversigt anlægsaktiv'!J1900</f>
        <v>0</v>
      </c>
      <c r="K1900">
        <f>'Oversigt anlægsaktiv'!K1900</f>
        <v>0</v>
      </c>
      <c r="L1900" s="312">
        <f>'Oversigt anlægsaktiv'!L1900</f>
        <v>0</v>
      </c>
      <c r="M1900" s="56">
        <f>'Oversigt anlægsaktiv'!M1900</f>
        <v>0</v>
      </c>
      <c r="N1900" s="56">
        <f>'Oversigt anlægsaktiv'!N1900</f>
        <v>0</v>
      </c>
      <c r="O1900" s="322">
        <f t="shared" si="87"/>
        <v>0</v>
      </c>
      <c r="P1900" s="322">
        <f t="shared" si="88"/>
        <v>1</v>
      </c>
      <c r="Q1900" s="337">
        <f t="shared" si="89"/>
        <v>0</v>
      </c>
    </row>
    <row r="1901" spans="1:17" x14ac:dyDescent="0.35">
      <c r="A1901" s="320">
        <f>'Oversigt anlægsaktiv'!A1901</f>
        <v>0</v>
      </c>
      <c r="B1901">
        <f>'Oversigt anlægsaktiv'!B1901</f>
        <v>0</v>
      </c>
      <c r="C1901">
        <f>'Oversigt anlægsaktiv'!C1901</f>
        <v>0</v>
      </c>
      <c r="D1901">
        <f>'Oversigt anlægsaktiv'!D1901</f>
        <v>0</v>
      </c>
      <c r="E1901">
        <f>'Oversigt anlægsaktiv'!E1901</f>
        <v>0</v>
      </c>
      <c r="F1901">
        <f>'Oversigt anlægsaktiv'!F1901</f>
        <v>0</v>
      </c>
      <c r="G1901">
        <f>'Oversigt anlægsaktiv'!G1901</f>
        <v>0</v>
      </c>
      <c r="H1901">
        <f>'Oversigt anlægsaktiv'!H1901</f>
        <v>0</v>
      </c>
      <c r="I1901">
        <f>'Oversigt anlægsaktiv'!I1901</f>
        <v>0</v>
      </c>
      <c r="J1901">
        <f>'Oversigt anlægsaktiv'!J1901</f>
        <v>0</v>
      </c>
      <c r="K1901">
        <f>'Oversigt anlægsaktiv'!K1901</f>
        <v>0</v>
      </c>
      <c r="L1901" s="312">
        <f>'Oversigt anlægsaktiv'!L1901</f>
        <v>0</v>
      </c>
      <c r="M1901" s="56">
        <f>'Oversigt anlægsaktiv'!M1901</f>
        <v>0</v>
      </c>
      <c r="N1901" s="56">
        <f>'Oversigt anlægsaktiv'!N1901</f>
        <v>0</v>
      </c>
      <c r="O1901" s="322">
        <f t="shared" si="87"/>
        <v>0</v>
      </c>
      <c r="P1901" s="322">
        <f t="shared" si="88"/>
        <v>1</v>
      </c>
      <c r="Q1901" s="337">
        <f t="shared" si="89"/>
        <v>0</v>
      </c>
    </row>
    <row r="1902" spans="1:17" x14ac:dyDescent="0.35">
      <c r="A1902" s="320">
        <f>'Oversigt anlægsaktiv'!A1902</f>
        <v>0</v>
      </c>
      <c r="B1902">
        <f>'Oversigt anlægsaktiv'!B1902</f>
        <v>0</v>
      </c>
      <c r="C1902">
        <f>'Oversigt anlægsaktiv'!C1902</f>
        <v>0</v>
      </c>
      <c r="D1902">
        <f>'Oversigt anlægsaktiv'!D1902</f>
        <v>0</v>
      </c>
      <c r="E1902">
        <f>'Oversigt anlægsaktiv'!E1902</f>
        <v>0</v>
      </c>
      <c r="F1902">
        <f>'Oversigt anlægsaktiv'!F1902</f>
        <v>0</v>
      </c>
      <c r="G1902">
        <f>'Oversigt anlægsaktiv'!G1902</f>
        <v>0</v>
      </c>
      <c r="H1902">
        <f>'Oversigt anlægsaktiv'!H1902</f>
        <v>0</v>
      </c>
      <c r="I1902">
        <f>'Oversigt anlægsaktiv'!I1902</f>
        <v>0</v>
      </c>
      <c r="J1902">
        <f>'Oversigt anlægsaktiv'!J1902</f>
        <v>0</v>
      </c>
      <c r="K1902">
        <f>'Oversigt anlægsaktiv'!K1902</f>
        <v>0</v>
      </c>
      <c r="L1902" s="312">
        <f>'Oversigt anlægsaktiv'!L1902</f>
        <v>0</v>
      </c>
      <c r="M1902" s="56">
        <f>'Oversigt anlægsaktiv'!M1902</f>
        <v>0</v>
      </c>
      <c r="N1902" s="56">
        <f>'Oversigt anlægsaktiv'!N1902</f>
        <v>0</v>
      </c>
      <c r="O1902" s="322">
        <f t="shared" si="87"/>
        <v>0</v>
      </c>
      <c r="P1902" s="322">
        <f t="shared" si="88"/>
        <v>1</v>
      </c>
      <c r="Q1902" s="337">
        <f t="shared" si="89"/>
        <v>0</v>
      </c>
    </row>
    <row r="1903" spans="1:17" x14ac:dyDescent="0.35">
      <c r="A1903" s="320">
        <f>'Oversigt anlægsaktiv'!A1903</f>
        <v>0</v>
      </c>
      <c r="B1903">
        <f>'Oversigt anlægsaktiv'!B1903</f>
        <v>0</v>
      </c>
      <c r="C1903">
        <f>'Oversigt anlægsaktiv'!C1903</f>
        <v>0</v>
      </c>
      <c r="D1903">
        <f>'Oversigt anlægsaktiv'!D1903</f>
        <v>0</v>
      </c>
      <c r="E1903">
        <f>'Oversigt anlægsaktiv'!E1903</f>
        <v>0</v>
      </c>
      <c r="F1903">
        <f>'Oversigt anlægsaktiv'!F1903</f>
        <v>0</v>
      </c>
      <c r="G1903">
        <f>'Oversigt anlægsaktiv'!G1903</f>
        <v>0</v>
      </c>
      <c r="H1903">
        <f>'Oversigt anlægsaktiv'!H1903</f>
        <v>0</v>
      </c>
      <c r="I1903">
        <f>'Oversigt anlægsaktiv'!I1903</f>
        <v>0</v>
      </c>
      <c r="J1903">
        <f>'Oversigt anlægsaktiv'!J1903</f>
        <v>0</v>
      </c>
      <c r="K1903">
        <f>'Oversigt anlægsaktiv'!K1903</f>
        <v>0</v>
      </c>
      <c r="L1903" s="312">
        <f>'Oversigt anlægsaktiv'!L1903</f>
        <v>0</v>
      </c>
      <c r="M1903" s="56">
        <f>'Oversigt anlægsaktiv'!M1903</f>
        <v>0</v>
      </c>
      <c r="N1903" s="56">
        <f>'Oversigt anlægsaktiv'!N1903</f>
        <v>0</v>
      </c>
      <c r="O1903" s="322">
        <f t="shared" si="87"/>
        <v>0</v>
      </c>
      <c r="P1903" s="322">
        <f t="shared" si="88"/>
        <v>1</v>
      </c>
      <c r="Q1903" s="337">
        <f t="shared" si="89"/>
        <v>0</v>
      </c>
    </row>
    <row r="1904" spans="1:17" x14ac:dyDescent="0.35">
      <c r="A1904" s="320">
        <f>'Oversigt anlægsaktiv'!A1904</f>
        <v>0</v>
      </c>
      <c r="B1904">
        <f>'Oversigt anlægsaktiv'!B1904</f>
        <v>0</v>
      </c>
      <c r="C1904">
        <f>'Oversigt anlægsaktiv'!C1904</f>
        <v>0</v>
      </c>
      <c r="D1904">
        <f>'Oversigt anlægsaktiv'!D1904</f>
        <v>0</v>
      </c>
      <c r="E1904">
        <f>'Oversigt anlægsaktiv'!E1904</f>
        <v>0</v>
      </c>
      <c r="F1904">
        <f>'Oversigt anlægsaktiv'!F1904</f>
        <v>0</v>
      </c>
      <c r="G1904">
        <f>'Oversigt anlægsaktiv'!G1904</f>
        <v>0</v>
      </c>
      <c r="H1904">
        <f>'Oversigt anlægsaktiv'!H1904</f>
        <v>0</v>
      </c>
      <c r="I1904">
        <f>'Oversigt anlægsaktiv'!I1904</f>
        <v>0</v>
      </c>
      <c r="J1904">
        <f>'Oversigt anlægsaktiv'!J1904</f>
        <v>0</v>
      </c>
      <c r="K1904">
        <f>'Oversigt anlægsaktiv'!K1904</f>
        <v>0</v>
      </c>
      <c r="L1904" s="312">
        <f>'Oversigt anlægsaktiv'!L1904</f>
        <v>0</v>
      </c>
      <c r="M1904" s="56">
        <f>'Oversigt anlægsaktiv'!M1904</f>
        <v>0</v>
      </c>
      <c r="N1904" s="56">
        <f>'Oversigt anlægsaktiv'!N1904</f>
        <v>0</v>
      </c>
      <c r="O1904" s="322">
        <f t="shared" si="87"/>
        <v>0</v>
      </c>
      <c r="P1904" s="322">
        <f t="shared" si="88"/>
        <v>1</v>
      </c>
      <c r="Q1904" s="337">
        <f t="shared" si="89"/>
        <v>0</v>
      </c>
    </row>
    <row r="1905" spans="1:17" x14ac:dyDescent="0.35">
      <c r="A1905" s="320">
        <f>'Oversigt anlægsaktiv'!A1905</f>
        <v>0</v>
      </c>
      <c r="B1905">
        <f>'Oversigt anlægsaktiv'!B1905</f>
        <v>0</v>
      </c>
      <c r="C1905">
        <f>'Oversigt anlægsaktiv'!C1905</f>
        <v>0</v>
      </c>
      <c r="D1905">
        <f>'Oversigt anlægsaktiv'!D1905</f>
        <v>0</v>
      </c>
      <c r="E1905">
        <f>'Oversigt anlægsaktiv'!E1905</f>
        <v>0</v>
      </c>
      <c r="F1905">
        <f>'Oversigt anlægsaktiv'!F1905</f>
        <v>0</v>
      </c>
      <c r="G1905">
        <f>'Oversigt anlægsaktiv'!G1905</f>
        <v>0</v>
      </c>
      <c r="H1905">
        <f>'Oversigt anlægsaktiv'!H1905</f>
        <v>0</v>
      </c>
      <c r="I1905">
        <f>'Oversigt anlægsaktiv'!I1905</f>
        <v>0</v>
      </c>
      <c r="J1905">
        <f>'Oversigt anlægsaktiv'!J1905</f>
        <v>0</v>
      </c>
      <c r="K1905">
        <f>'Oversigt anlægsaktiv'!K1905</f>
        <v>0</v>
      </c>
      <c r="L1905" s="312">
        <f>'Oversigt anlægsaktiv'!L1905</f>
        <v>0</v>
      </c>
      <c r="M1905" s="56">
        <f>'Oversigt anlægsaktiv'!M1905</f>
        <v>0</v>
      </c>
      <c r="N1905" s="56">
        <f>'Oversigt anlægsaktiv'!N1905</f>
        <v>0</v>
      </c>
      <c r="O1905" s="322">
        <f t="shared" si="87"/>
        <v>0</v>
      </c>
      <c r="P1905" s="322">
        <f t="shared" si="88"/>
        <v>1</v>
      </c>
      <c r="Q1905" s="337">
        <f t="shared" si="89"/>
        <v>0</v>
      </c>
    </row>
    <row r="1906" spans="1:17" x14ac:dyDescent="0.35">
      <c r="A1906" s="320">
        <f>'Oversigt anlægsaktiv'!A1906</f>
        <v>0</v>
      </c>
      <c r="B1906">
        <f>'Oversigt anlægsaktiv'!B1906</f>
        <v>0</v>
      </c>
      <c r="C1906">
        <f>'Oversigt anlægsaktiv'!C1906</f>
        <v>0</v>
      </c>
      <c r="D1906">
        <f>'Oversigt anlægsaktiv'!D1906</f>
        <v>0</v>
      </c>
      <c r="E1906">
        <f>'Oversigt anlægsaktiv'!E1906</f>
        <v>0</v>
      </c>
      <c r="F1906">
        <f>'Oversigt anlægsaktiv'!F1906</f>
        <v>0</v>
      </c>
      <c r="G1906">
        <f>'Oversigt anlægsaktiv'!G1906</f>
        <v>0</v>
      </c>
      <c r="H1906">
        <f>'Oversigt anlægsaktiv'!H1906</f>
        <v>0</v>
      </c>
      <c r="I1906">
        <f>'Oversigt anlægsaktiv'!I1906</f>
        <v>0</v>
      </c>
      <c r="J1906">
        <f>'Oversigt anlægsaktiv'!J1906</f>
        <v>0</v>
      </c>
      <c r="K1906">
        <f>'Oversigt anlægsaktiv'!K1906</f>
        <v>0</v>
      </c>
      <c r="L1906" s="312">
        <f>'Oversigt anlægsaktiv'!L1906</f>
        <v>0</v>
      </c>
      <c r="M1906" s="56">
        <f>'Oversigt anlægsaktiv'!M1906</f>
        <v>0</v>
      </c>
      <c r="N1906" s="56">
        <f>'Oversigt anlægsaktiv'!N1906</f>
        <v>0</v>
      </c>
      <c r="O1906" s="322">
        <f t="shared" si="87"/>
        <v>0</v>
      </c>
      <c r="P1906" s="322">
        <f t="shared" si="88"/>
        <v>1</v>
      </c>
      <c r="Q1906" s="337">
        <f t="shared" si="89"/>
        <v>0</v>
      </c>
    </row>
    <row r="1907" spans="1:17" x14ac:dyDescent="0.35">
      <c r="A1907" s="320">
        <f>'Oversigt anlægsaktiv'!A1907</f>
        <v>0</v>
      </c>
      <c r="B1907">
        <f>'Oversigt anlægsaktiv'!B1907</f>
        <v>0</v>
      </c>
      <c r="C1907">
        <f>'Oversigt anlægsaktiv'!C1907</f>
        <v>0</v>
      </c>
      <c r="D1907">
        <f>'Oversigt anlægsaktiv'!D1907</f>
        <v>0</v>
      </c>
      <c r="E1907">
        <f>'Oversigt anlægsaktiv'!E1907</f>
        <v>0</v>
      </c>
      <c r="F1907">
        <f>'Oversigt anlægsaktiv'!F1907</f>
        <v>0</v>
      </c>
      <c r="G1907">
        <f>'Oversigt anlægsaktiv'!G1907</f>
        <v>0</v>
      </c>
      <c r="H1907">
        <f>'Oversigt anlægsaktiv'!H1907</f>
        <v>0</v>
      </c>
      <c r="I1907">
        <f>'Oversigt anlægsaktiv'!I1907</f>
        <v>0</v>
      </c>
      <c r="J1907">
        <f>'Oversigt anlægsaktiv'!J1907</f>
        <v>0</v>
      </c>
      <c r="K1907">
        <f>'Oversigt anlægsaktiv'!K1907</f>
        <v>0</v>
      </c>
      <c r="L1907" s="312">
        <f>'Oversigt anlægsaktiv'!L1907</f>
        <v>0</v>
      </c>
      <c r="M1907" s="56">
        <f>'Oversigt anlægsaktiv'!M1907</f>
        <v>0</v>
      </c>
      <c r="N1907" s="56">
        <f>'Oversigt anlægsaktiv'!N1907</f>
        <v>0</v>
      </c>
      <c r="O1907" s="322">
        <f t="shared" si="87"/>
        <v>0</v>
      </c>
      <c r="P1907" s="322">
        <f t="shared" si="88"/>
        <v>1</v>
      </c>
      <c r="Q1907" s="337">
        <f t="shared" si="89"/>
        <v>0</v>
      </c>
    </row>
    <row r="1908" spans="1:17" x14ac:dyDescent="0.35">
      <c r="A1908" s="320">
        <f>'Oversigt anlægsaktiv'!A1908</f>
        <v>0</v>
      </c>
      <c r="B1908">
        <f>'Oversigt anlægsaktiv'!B1908</f>
        <v>0</v>
      </c>
      <c r="C1908">
        <f>'Oversigt anlægsaktiv'!C1908</f>
        <v>0</v>
      </c>
      <c r="D1908">
        <f>'Oversigt anlægsaktiv'!D1908</f>
        <v>0</v>
      </c>
      <c r="E1908">
        <f>'Oversigt anlægsaktiv'!E1908</f>
        <v>0</v>
      </c>
      <c r="F1908">
        <f>'Oversigt anlægsaktiv'!F1908</f>
        <v>0</v>
      </c>
      <c r="G1908">
        <f>'Oversigt anlægsaktiv'!G1908</f>
        <v>0</v>
      </c>
      <c r="H1908">
        <f>'Oversigt anlægsaktiv'!H1908</f>
        <v>0</v>
      </c>
      <c r="I1908">
        <f>'Oversigt anlægsaktiv'!I1908</f>
        <v>0</v>
      </c>
      <c r="J1908">
        <f>'Oversigt anlægsaktiv'!J1908</f>
        <v>0</v>
      </c>
      <c r="K1908">
        <f>'Oversigt anlægsaktiv'!K1908</f>
        <v>0</v>
      </c>
      <c r="L1908" s="312">
        <f>'Oversigt anlægsaktiv'!L1908</f>
        <v>0</v>
      </c>
      <c r="M1908" s="56">
        <f>'Oversigt anlægsaktiv'!M1908</f>
        <v>0</v>
      </c>
      <c r="N1908" s="56">
        <f>'Oversigt anlægsaktiv'!N1908</f>
        <v>0</v>
      </c>
      <c r="O1908" s="322">
        <f t="shared" si="87"/>
        <v>0</v>
      </c>
      <c r="P1908" s="322">
        <f t="shared" si="88"/>
        <v>1</v>
      </c>
      <c r="Q1908" s="337">
        <f t="shared" si="89"/>
        <v>0</v>
      </c>
    </row>
    <row r="1909" spans="1:17" x14ac:dyDescent="0.35">
      <c r="A1909" s="320">
        <f>'Oversigt anlægsaktiv'!A1909</f>
        <v>0</v>
      </c>
      <c r="B1909">
        <f>'Oversigt anlægsaktiv'!B1909</f>
        <v>0</v>
      </c>
      <c r="C1909">
        <f>'Oversigt anlægsaktiv'!C1909</f>
        <v>0</v>
      </c>
      <c r="D1909">
        <f>'Oversigt anlægsaktiv'!D1909</f>
        <v>0</v>
      </c>
      <c r="E1909">
        <f>'Oversigt anlægsaktiv'!E1909</f>
        <v>0</v>
      </c>
      <c r="F1909">
        <f>'Oversigt anlægsaktiv'!F1909</f>
        <v>0</v>
      </c>
      <c r="G1909">
        <f>'Oversigt anlægsaktiv'!G1909</f>
        <v>0</v>
      </c>
      <c r="H1909">
        <f>'Oversigt anlægsaktiv'!H1909</f>
        <v>0</v>
      </c>
      <c r="I1909">
        <f>'Oversigt anlægsaktiv'!I1909</f>
        <v>0</v>
      </c>
      <c r="J1909">
        <f>'Oversigt anlægsaktiv'!J1909</f>
        <v>0</v>
      </c>
      <c r="K1909">
        <f>'Oversigt anlægsaktiv'!K1909</f>
        <v>0</v>
      </c>
      <c r="L1909" s="312">
        <f>'Oversigt anlægsaktiv'!L1909</f>
        <v>0</v>
      </c>
      <c r="M1909" s="56">
        <f>'Oversigt anlægsaktiv'!M1909</f>
        <v>0</v>
      </c>
      <c r="N1909" s="56">
        <f>'Oversigt anlægsaktiv'!N1909</f>
        <v>0</v>
      </c>
      <c r="O1909" s="322">
        <f t="shared" si="87"/>
        <v>0</v>
      </c>
      <c r="P1909" s="322">
        <f t="shared" si="88"/>
        <v>1</v>
      </c>
      <c r="Q1909" s="337">
        <f t="shared" si="89"/>
        <v>0</v>
      </c>
    </row>
    <row r="1910" spans="1:17" x14ac:dyDescent="0.35">
      <c r="A1910" s="320">
        <f>'Oversigt anlægsaktiv'!A1910</f>
        <v>0</v>
      </c>
      <c r="B1910">
        <f>'Oversigt anlægsaktiv'!B1910</f>
        <v>0</v>
      </c>
      <c r="C1910">
        <f>'Oversigt anlægsaktiv'!C1910</f>
        <v>0</v>
      </c>
      <c r="D1910">
        <f>'Oversigt anlægsaktiv'!D1910</f>
        <v>0</v>
      </c>
      <c r="E1910">
        <f>'Oversigt anlægsaktiv'!E1910</f>
        <v>0</v>
      </c>
      <c r="F1910">
        <f>'Oversigt anlægsaktiv'!F1910</f>
        <v>0</v>
      </c>
      <c r="G1910">
        <f>'Oversigt anlægsaktiv'!G1910</f>
        <v>0</v>
      </c>
      <c r="H1910">
        <f>'Oversigt anlægsaktiv'!H1910</f>
        <v>0</v>
      </c>
      <c r="I1910">
        <f>'Oversigt anlægsaktiv'!I1910</f>
        <v>0</v>
      </c>
      <c r="J1910">
        <f>'Oversigt anlægsaktiv'!J1910</f>
        <v>0</v>
      </c>
      <c r="K1910">
        <f>'Oversigt anlægsaktiv'!K1910</f>
        <v>0</v>
      </c>
      <c r="L1910" s="312">
        <f>'Oversigt anlægsaktiv'!L1910</f>
        <v>0</v>
      </c>
      <c r="M1910" s="56">
        <f>'Oversigt anlægsaktiv'!M1910</f>
        <v>0</v>
      </c>
      <c r="N1910" s="56">
        <f>'Oversigt anlægsaktiv'!N1910</f>
        <v>0</v>
      </c>
      <c r="O1910" s="322">
        <f t="shared" si="87"/>
        <v>0</v>
      </c>
      <c r="P1910" s="322">
        <f t="shared" si="88"/>
        <v>1</v>
      </c>
      <c r="Q1910" s="337">
        <f t="shared" si="89"/>
        <v>0</v>
      </c>
    </row>
    <row r="1911" spans="1:17" x14ac:dyDescent="0.35">
      <c r="A1911" s="320">
        <f>'Oversigt anlægsaktiv'!A1911</f>
        <v>0</v>
      </c>
      <c r="B1911">
        <f>'Oversigt anlægsaktiv'!B1911</f>
        <v>0</v>
      </c>
      <c r="C1911">
        <f>'Oversigt anlægsaktiv'!C1911</f>
        <v>0</v>
      </c>
      <c r="D1911">
        <f>'Oversigt anlægsaktiv'!D1911</f>
        <v>0</v>
      </c>
      <c r="E1911">
        <f>'Oversigt anlægsaktiv'!E1911</f>
        <v>0</v>
      </c>
      <c r="F1911">
        <f>'Oversigt anlægsaktiv'!F1911</f>
        <v>0</v>
      </c>
      <c r="G1911">
        <f>'Oversigt anlægsaktiv'!G1911</f>
        <v>0</v>
      </c>
      <c r="H1911">
        <f>'Oversigt anlægsaktiv'!H1911</f>
        <v>0</v>
      </c>
      <c r="I1911">
        <f>'Oversigt anlægsaktiv'!I1911</f>
        <v>0</v>
      </c>
      <c r="J1911">
        <f>'Oversigt anlægsaktiv'!J1911</f>
        <v>0</v>
      </c>
      <c r="K1911">
        <f>'Oversigt anlægsaktiv'!K1911</f>
        <v>0</v>
      </c>
      <c r="L1911" s="312">
        <f>'Oversigt anlægsaktiv'!L1911</f>
        <v>0</v>
      </c>
      <c r="M1911" s="56">
        <f>'Oversigt anlægsaktiv'!M1911</f>
        <v>0</v>
      </c>
      <c r="N1911" s="56">
        <f>'Oversigt anlægsaktiv'!N1911</f>
        <v>0</v>
      </c>
      <c r="O1911" s="322">
        <f t="shared" si="87"/>
        <v>0</v>
      </c>
      <c r="P1911" s="322">
        <f t="shared" si="88"/>
        <v>1</v>
      </c>
      <c r="Q1911" s="337">
        <f t="shared" si="89"/>
        <v>0</v>
      </c>
    </row>
    <row r="1912" spans="1:17" x14ac:dyDescent="0.35">
      <c r="A1912" s="320">
        <f>'Oversigt anlægsaktiv'!A1912</f>
        <v>0</v>
      </c>
      <c r="B1912">
        <f>'Oversigt anlægsaktiv'!B1912</f>
        <v>0</v>
      </c>
      <c r="C1912">
        <f>'Oversigt anlægsaktiv'!C1912</f>
        <v>0</v>
      </c>
      <c r="D1912">
        <f>'Oversigt anlægsaktiv'!D1912</f>
        <v>0</v>
      </c>
      <c r="E1912">
        <f>'Oversigt anlægsaktiv'!E1912</f>
        <v>0</v>
      </c>
      <c r="F1912">
        <f>'Oversigt anlægsaktiv'!F1912</f>
        <v>0</v>
      </c>
      <c r="G1912">
        <f>'Oversigt anlægsaktiv'!G1912</f>
        <v>0</v>
      </c>
      <c r="H1912">
        <f>'Oversigt anlægsaktiv'!H1912</f>
        <v>0</v>
      </c>
      <c r="I1912">
        <f>'Oversigt anlægsaktiv'!I1912</f>
        <v>0</v>
      </c>
      <c r="J1912">
        <f>'Oversigt anlægsaktiv'!J1912</f>
        <v>0</v>
      </c>
      <c r="K1912">
        <f>'Oversigt anlægsaktiv'!K1912</f>
        <v>0</v>
      </c>
      <c r="L1912" s="312">
        <f>'Oversigt anlægsaktiv'!L1912</f>
        <v>0</v>
      </c>
      <c r="M1912" s="56">
        <f>'Oversigt anlægsaktiv'!M1912</f>
        <v>0</v>
      </c>
      <c r="N1912" s="56">
        <f>'Oversigt anlægsaktiv'!N1912</f>
        <v>0</v>
      </c>
      <c r="O1912" s="322">
        <f t="shared" si="87"/>
        <v>0</v>
      </c>
      <c r="P1912" s="322">
        <f t="shared" si="88"/>
        <v>1</v>
      </c>
      <c r="Q1912" s="337">
        <f t="shared" si="89"/>
        <v>0</v>
      </c>
    </row>
    <row r="1913" spans="1:17" x14ac:dyDescent="0.35">
      <c r="A1913" s="320">
        <f>'Oversigt anlægsaktiv'!A1913</f>
        <v>0</v>
      </c>
      <c r="B1913">
        <f>'Oversigt anlægsaktiv'!B1913</f>
        <v>0</v>
      </c>
      <c r="C1913">
        <f>'Oversigt anlægsaktiv'!C1913</f>
        <v>0</v>
      </c>
      <c r="D1913">
        <f>'Oversigt anlægsaktiv'!D1913</f>
        <v>0</v>
      </c>
      <c r="E1913">
        <f>'Oversigt anlægsaktiv'!E1913</f>
        <v>0</v>
      </c>
      <c r="F1913">
        <f>'Oversigt anlægsaktiv'!F1913</f>
        <v>0</v>
      </c>
      <c r="G1913">
        <f>'Oversigt anlægsaktiv'!G1913</f>
        <v>0</v>
      </c>
      <c r="H1913">
        <f>'Oversigt anlægsaktiv'!H1913</f>
        <v>0</v>
      </c>
      <c r="I1913">
        <f>'Oversigt anlægsaktiv'!I1913</f>
        <v>0</v>
      </c>
      <c r="J1913">
        <f>'Oversigt anlægsaktiv'!J1913</f>
        <v>0</v>
      </c>
      <c r="K1913">
        <f>'Oversigt anlægsaktiv'!K1913</f>
        <v>0</v>
      </c>
      <c r="L1913" s="312">
        <f>'Oversigt anlægsaktiv'!L1913</f>
        <v>0</v>
      </c>
      <c r="M1913" s="56">
        <f>'Oversigt anlægsaktiv'!M1913</f>
        <v>0</v>
      </c>
      <c r="N1913" s="56">
        <f>'Oversigt anlægsaktiv'!N1913</f>
        <v>0</v>
      </c>
      <c r="O1913" s="322">
        <f t="shared" si="87"/>
        <v>0</v>
      </c>
      <c r="P1913" s="322">
        <f t="shared" si="88"/>
        <v>1</v>
      </c>
      <c r="Q1913" s="337">
        <f t="shared" si="89"/>
        <v>0</v>
      </c>
    </row>
    <row r="1914" spans="1:17" x14ac:dyDescent="0.35">
      <c r="A1914" s="320">
        <f>'Oversigt anlægsaktiv'!A1914</f>
        <v>0</v>
      </c>
      <c r="B1914">
        <f>'Oversigt anlægsaktiv'!B1914</f>
        <v>0</v>
      </c>
      <c r="C1914">
        <f>'Oversigt anlægsaktiv'!C1914</f>
        <v>0</v>
      </c>
      <c r="D1914">
        <f>'Oversigt anlægsaktiv'!D1914</f>
        <v>0</v>
      </c>
      <c r="E1914">
        <f>'Oversigt anlægsaktiv'!E1914</f>
        <v>0</v>
      </c>
      <c r="F1914">
        <f>'Oversigt anlægsaktiv'!F1914</f>
        <v>0</v>
      </c>
      <c r="G1914">
        <f>'Oversigt anlægsaktiv'!G1914</f>
        <v>0</v>
      </c>
      <c r="H1914">
        <f>'Oversigt anlægsaktiv'!H1914</f>
        <v>0</v>
      </c>
      <c r="I1914">
        <f>'Oversigt anlægsaktiv'!I1914</f>
        <v>0</v>
      </c>
      <c r="J1914">
        <f>'Oversigt anlægsaktiv'!J1914</f>
        <v>0</v>
      </c>
      <c r="K1914">
        <f>'Oversigt anlægsaktiv'!K1914</f>
        <v>0</v>
      </c>
      <c r="L1914" s="312">
        <f>'Oversigt anlægsaktiv'!L1914</f>
        <v>0</v>
      </c>
      <c r="M1914" s="56">
        <f>'Oversigt anlægsaktiv'!M1914</f>
        <v>0</v>
      </c>
      <c r="N1914" s="56">
        <f>'Oversigt anlægsaktiv'!N1914</f>
        <v>0</v>
      </c>
      <c r="O1914" s="322">
        <f t="shared" si="87"/>
        <v>0</v>
      </c>
      <c r="P1914" s="322">
        <f t="shared" si="88"/>
        <v>1</v>
      </c>
      <c r="Q1914" s="337">
        <f t="shared" si="89"/>
        <v>0</v>
      </c>
    </row>
    <row r="1915" spans="1:17" x14ac:dyDescent="0.35">
      <c r="A1915" s="320">
        <f>'Oversigt anlægsaktiv'!A1915</f>
        <v>0</v>
      </c>
      <c r="B1915">
        <f>'Oversigt anlægsaktiv'!B1915</f>
        <v>0</v>
      </c>
      <c r="C1915">
        <f>'Oversigt anlægsaktiv'!C1915</f>
        <v>0</v>
      </c>
      <c r="D1915">
        <f>'Oversigt anlægsaktiv'!D1915</f>
        <v>0</v>
      </c>
      <c r="E1915">
        <f>'Oversigt anlægsaktiv'!E1915</f>
        <v>0</v>
      </c>
      <c r="F1915">
        <f>'Oversigt anlægsaktiv'!F1915</f>
        <v>0</v>
      </c>
      <c r="G1915">
        <f>'Oversigt anlægsaktiv'!G1915</f>
        <v>0</v>
      </c>
      <c r="H1915">
        <f>'Oversigt anlægsaktiv'!H1915</f>
        <v>0</v>
      </c>
      <c r="I1915">
        <f>'Oversigt anlægsaktiv'!I1915</f>
        <v>0</v>
      </c>
      <c r="J1915">
        <f>'Oversigt anlægsaktiv'!J1915</f>
        <v>0</v>
      </c>
      <c r="K1915">
        <f>'Oversigt anlægsaktiv'!K1915</f>
        <v>0</v>
      </c>
      <c r="L1915" s="312">
        <f>'Oversigt anlægsaktiv'!L1915</f>
        <v>0</v>
      </c>
      <c r="M1915" s="56">
        <f>'Oversigt anlægsaktiv'!M1915</f>
        <v>0</v>
      </c>
      <c r="N1915" s="56">
        <f>'Oversigt anlægsaktiv'!N1915</f>
        <v>0</v>
      </c>
      <c r="O1915" s="322">
        <f t="shared" si="87"/>
        <v>0</v>
      </c>
      <c r="P1915" s="322">
        <f t="shared" si="88"/>
        <v>1</v>
      </c>
      <c r="Q1915" s="337">
        <f t="shared" si="89"/>
        <v>0</v>
      </c>
    </row>
    <row r="1916" spans="1:17" x14ac:dyDescent="0.35">
      <c r="A1916" s="320">
        <f>'Oversigt anlægsaktiv'!A1916</f>
        <v>0</v>
      </c>
      <c r="B1916">
        <f>'Oversigt anlægsaktiv'!B1916</f>
        <v>0</v>
      </c>
      <c r="C1916">
        <f>'Oversigt anlægsaktiv'!C1916</f>
        <v>0</v>
      </c>
      <c r="D1916">
        <f>'Oversigt anlægsaktiv'!D1916</f>
        <v>0</v>
      </c>
      <c r="E1916">
        <f>'Oversigt anlægsaktiv'!E1916</f>
        <v>0</v>
      </c>
      <c r="F1916">
        <f>'Oversigt anlægsaktiv'!F1916</f>
        <v>0</v>
      </c>
      <c r="G1916">
        <f>'Oversigt anlægsaktiv'!G1916</f>
        <v>0</v>
      </c>
      <c r="H1916">
        <f>'Oversigt anlægsaktiv'!H1916</f>
        <v>0</v>
      </c>
      <c r="I1916">
        <f>'Oversigt anlægsaktiv'!I1916</f>
        <v>0</v>
      </c>
      <c r="J1916">
        <f>'Oversigt anlægsaktiv'!J1916</f>
        <v>0</v>
      </c>
      <c r="K1916">
        <f>'Oversigt anlægsaktiv'!K1916</f>
        <v>0</v>
      </c>
      <c r="L1916" s="312">
        <f>'Oversigt anlægsaktiv'!L1916</f>
        <v>0</v>
      </c>
      <c r="M1916" s="56">
        <f>'Oversigt anlægsaktiv'!M1916</f>
        <v>0</v>
      </c>
      <c r="N1916" s="56">
        <f>'Oversigt anlægsaktiv'!N1916</f>
        <v>0</v>
      </c>
      <c r="O1916" s="322">
        <f t="shared" si="87"/>
        <v>0</v>
      </c>
      <c r="P1916" s="322">
        <f t="shared" si="88"/>
        <v>1</v>
      </c>
      <c r="Q1916" s="337">
        <f t="shared" si="89"/>
        <v>0</v>
      </c>
    </row>
    <row r="1917" spans="1:17" x14ac:dyDescent="0.35">
      <c r="A1917" s="320">
        <f>'Oversigt anlægsaktiv'!A1917</f>
        <v>0</v>
      </c>
      <c r="B1917">
        <f>'Oversigt anlægsaktiv'!B1917</f>
        <v>0</v>
      </c>
      <c r="C1917">
        <f>'Oversigt anlægsaktiv'!C1917</f>
        <v>0</v>
      </c>
      <c r="D1917">
        <f>'Oversigt anlægsaktiv'!D1917</f>
        <v>0</v>
      </c>
      <c r="E1917">
        <f>'Oversigt anlægsaktiv'!E1917</f>
        <v>0</v>
      </c>
      <c r="F1917">
        <f>'Oversigt anlægsaktiv'!F1917</f>
        <v>0</v>
      </c>
      <c r="G1917">
        <f>'Oversigt anlægsaktiv'!G1917</f>
        <v>0</v>
      </c>
      <c r="H1917">
        <f>'Oversigt anlægsaktiv'!H1917</f>
        <v>0</v>
      </c>
      <c r="I1917">
        <f>'Oversigt anlægsaktiv'!I1917</f>
        <v>0</v>
      </c>
      <c r="J1917">
        <f>'Oversigt anlægsaktiv'!J1917</f>
        <v>0</v>
      </c>
      <c r="K1917">
        <f>'Oversigt anlægsaktiv'!K1917</f>
        <v>0</v>
      </c>
      <c r="L1917" s="312">
        <f>'Oversigt anlægsaktiv'!L1917</f>
        <v>0</v>
      </c>
      <c r="M1917" s="56">
        <f>'Oversigt anlægsaktiv'!M1917</f>
        <v>0</v>
      </c>
      <c r="N1917" s="56">
        <f>'Oversigt anlægsaktiv'!N1917</f>
        <v>0</v>
      </c>
      <c r="O1917" s="322">
        <f t="shared" si="87"/>
        <v>0</v>
      </c>
      <c r="P1917" s="322">
        <f t="shared" si="88"/>
        <v>1</v>
      </c>
      <c r="Q1917" s="337">
        <f t="shared" si="89"/>
        <v>0</v>
      </c>
    </row>
    <row r="1918" spans="1:17" x14ac:dyDescent="0.35">
      <c r="A1918" s="320">
        <f>'Oversigt anlægsaktiv'!A1918</f>
        <v>0</v>
      </c>
      <c r="B1918">
        <f>'Oversigt anlægsaktiv'!B1918</f>
        <v>0</v>
      </c>
      <c r="C1918">
        <f>'Oversigt anlægsaktiv'!C1918</f>
        <v>0</v>
      </c>
      <c r="D1918">
        <f>'Oversigt anlægsaktiv'!D1918</f>
        <v>0</v>
      </c>
      <c r="E1918">
        <f>'Oversigt anlægsaktiv'!E1918</f>
        <v>0</v>
      </c>
      <c r="F1918">
        <f>'Oversigt anlægsaktiv'!F1918</f>
        <v>0</v>
      </c>
      <c r="G1918">
        <f>'Oversigt anlægsaktiv'!G1918</f>
        <v>0</v>
      </c>
      <c r="H1918">
        <f>'Oversigt anlægsaktiv'!H1918</f>
        <v>0</v>
      </c>
      <c r="I1918">
        <f>'Oversigt anlægsaktiv'!I1918</f>
        <v>0</v>
      </c>
      <c r="J1918">
        <f>'Oversigt anlægsaktiv'!J1918</f>
        <v>0</v>
      </c>
      <c r="K1918">
        <f>'Oversigt anlægsaktiv'!K1918</f>
        <v>0</v>
      </c>
      <c r="L1918" s="312">
        <f>'Oversigt anlægsaktiv'!L1918</f>
        <v>0</v>
      </c>
      <c r="M1918" s="56">
        <f>'Oversigt anlægsaktiv'!M1918</f>
        <v>0</v>
      </c>
      <c r="N1918" s="56">
        <f>'Oversigt anlægsaktiv'!N1918</f>
        <v>0</v>
      </c>
      <c r="O1918" s="322">
        <f t="shared" si="87"/>
        <v>0</v>
      </c>
      <c r="P1918" s="322">
        <f t="shared" si="88"/>
        <v>1</v>
      </c>
      <c r="Q1918" s="337">
        <f t="shared" si="89"/>
        <v>0</v>
      </c>
    </row>
    <row r="1919" spans="1:17" x14ac:dyDescent="0.35">
      <c r="A1919" s="320">
        <f>'Oversigt anlægsaktiv'!A1919</f>
        <v>0</v>
      </c>
      <c r="B1919">
        <f>'Oversigt anlægsaktiv'!B1919</f>
        <v>0</v>
      </c>
      <c r="C1919">
        <f>'Oversigt anlægsaktiv'!C1919</f>
        <v>0</v>
      </c>
      <c r="D1919">
        <f>'Oversigt anlægsaktiv'!D1919</f>
        <v>0</v>
      </c>
      <c r="E1919">
        <f>'Oversigt anlægsaktiv'!E1919</f>
        <v>0</v>
      </c>
      <c r="F1919">
        <f>'Oversigt anlægsaktiv'!F1919</f>
        <v>0</v>
      </c>
      <c r="G1919">
        <f>'Oversigt anlægsaktiv'!G1919</f>
        <v>0</v>
      </c>
      <c r="H1919">
        <f>'Oversigt anlægsaktiv'!H1919</f>
        <v>0</v>
      </c>
      <c r="I1919">
        <f>'Oversigt anlægsaktiv'!I1919</f>
        <v>0</v>
      </c>
      <c r="J1919">
        <f>'Oversigt anlægsaktiv'!J1919</f>
        <v>0</v>
      </c>
      <c r="K1919">
        <f>'Oversigt anlægsaktiv'!K1919</f>
        <v>0</v>
      </c>
      <c r="L1919" s="312">
        <f>'Oversigt anlægsaktiv'!L1919</f>
        <v>0</v>
      </c>
      <c r="M1919" s="56">
        <f>'Oversigt anlægsaktiv'!M1919</f>
        <v>0</v>
      </c>
      <c r="N1919" s="56">
        <f>'Oversigt anlægsaktiv'!N1919</f>
        <v>0</v>
      </c>
      <c r="O1919" s="322">
        <f t="shared" si="87"/>
        <v>0</v>
      </c>
      <c r="P1919" s="322">
        <f t="shared" si="88"/>
        <v>1</v>
      </c>
      <c r="Q1919" s="337">
        <f t="shared" si="89"/>
        <v>0</v>
      </c>
    </row>
    <row r="1920" spans="1:17" x14ac:dyDescent="0.35">
      <c r="A1920" s="320">
        <f>'Oversigt anlægsaktiv'!A1920</f>
        <v>0</v>
      </c>
      <c r="B1920">
        <f>'Oversigt anlægsaktiv'!B1920</f>
        <v>0</v>
      </c>
      <c r="C1920">
        <f>'Oversigt anlægsaktiv'!C1920</f>
        <v>0</v>
      </c>
      <c r="D1920">
        <f>'Oversigt anlægsaktiv'!D1920</f>
        <v>0</v>
      </c>
      <c r="E1920">
        <f>'Oversigt anlægsaktiv'!E1920</f>
        <v>0</v>
      </c>
      <c r="F1920">
        <f>'Oversigt anlægsaktiv'!F1920</f>
        <v>0</v>
      </c>
      <c r="G1920">
        <f>'Oversigt anlægsaktiv'!G1920</f>
        <v>0</v>
      </c>
      <c r="H1920">
        <f>'Oversigt anlægsaktiv'!H1920</f>
        <v>0</v>
      </c>
      <c r="I1920">
        <f>'Oversigt anlægsaktiv'!I1920</f>
        <v>0</v>
      </c>
      <c r="J1920">
        <f>'Oversigt anlægsaktiv'!J1920</f>
        <v>0</v>
      </c>
      <c r="K1920">
        <f>'Oversigt anlægsaktiv'!K1920</f>
        <v>0</v>
      </c>
      <c r="L1920" s="312">
        <f>'Oversigt anlægsaktiv'!L1920</f>
        <v>0</v>
      </c>
      <c r="M1920" s="56">
        <f>'Oversigt anlægsaktiv'!M1920</f>
        <v>0</v>
      </c>
      <c r="N1920" s="56">
        <f>'Oversigt anlægsaktiv'!N1920</f>
        <v>0</v>
      </c>
      <c r="O1920" s="322">
        <f t="shared" si="87"/>
        <v>0</v>
      </c>
      <c r="P1920" s="322">
        <f t="shared" si="88"/>
        <v>1</v>
      </c>
      <c r="Q1920" s="337">
        <f t="shared" si="89"/>
        <v>0</v>
      </c>
    </row>
    <row r="1921" spans="1:17" x14ac:dyDescent="0.35">
      <c r="A1921" s="320">
        <f>'Oversigt anlægsaktiv'!A1921</f>
        <v>0</v>
      </c>
      <c r="B1921">
        <f>'Oversigt anlægsaktiv'!B1921</f>
        <v>0</v>
      </c>
      <c r="C1921">
        <f>'Oversigt anlægsaktiv'!C1921</f>
        <v>0</v>
      </c>
      <c r="D1921">
        <f>'Oversigt anlægsaktiv'!D1921</f>
        <v>0</v>
      </c>
      <c r="E1921">
        <f>'Oversigt anlægsaktiv'!E1921</f>
        <v>0</v>
      </c>
      <c r="F1921">
        <f>'Oversigt anlægsaktiv'!F1921</f>
        <v>0</v>
      </c>
      <c r="G1921">
        <f>'Oversigt anlægsaktiv'!G1921</f>
        <v>0</v>
      </c>
      <c r="H1921">
        <f>'Oversigt anlægsaktiv'!H1921</f>
        <v>0</v>
      </c>
      <c r="I1921">
        <f>'Oversigt anlægsaktiv'!I1921</f>
        <v>0</v>
      </c>
      <c r="J1921">
        <f>'Oversigt anlægsaktiv'!J1921</f>
        <v>0</v>
      </c>
      <c r="K1921">
        <f>'Oversigt anlægsaktiv'!K1921</f>
        <v>0</v>
      </c>
      <c r="L1921" s="312">
        <f>'Oversigt anlægsaktiv'!L1921</f>
        <v>0</v>
      </c>
      <c r="M1921" s="56">
        <f>'Oversigt anlægsaktiv'!M1921</f>
        <v>0</v>
      </c>
      <c r="N1921" s="56">
        <f>'Oversigt anlægsaktiv'!N1921</f>
        <v>0</v>
      </c>
      <c r="O1921" s="322">
        <f t="shared" si="87"/>
        <v>0</v>
      </c>
      <c r="P1921" s="322">
        <f t="shared" si="88"/>
        <v>1</v>
      </c>
      <c r="Q1921" s="337">
        <f t="shared" si="89"/>
        <v>0</v>
      </c>
    </row>
    <row r="1922" spans="1:17" x14ac:dyDescent="0.35">
      <c r="A1922" s="320">
        <f>'Oversigt anlægsaktiv'!A1922</f>
        <v>0</v>
      </c>
      <c r="B1922">
        <f>'Oversigt anlægsaktiv'!B1922</f>
        <v>0</v>
      </c>
      <c r="C1922">
        <f>'Oversigt anlægsaktiv'!C1922</f>
        <v>0</v>
      </c>
      <c r="D1922">
        <f>'Oversigt anlægsaktiv'!D1922</f>
        <v>0</v>
      </c>
      <c r="E1922">
        <f>'Oversigt anlægsaktiv'!E1922</f>
        <v>0</v>
      </c>
      <c r="F1922">
        <f>'Oversigt anlægsaktiv'!F1922</f>
        <v>0</v>
      </c>
      <c r="G1922">
        <f>'Oversigt anlægsaktiv'!G1922</f>
        <v>0</v>
      </c>
      <c r="H1922">
        <f>'Oversigt anlægsaktiv'!H1922</f>
        <v>0</v>
      </c>
      <c r="I1922">
        <f>'Oversigt anlægsaktiv'!I1922</f>
        <v>0</v>
      </c>
      <c r="J1922">
        <f>'Oversigt anlægsaktiv'!J1922</f>
        <v>0</v>
      </c>
      <c r="K1922">
        <f>'Oversigt anlægsaktiv'!K1922</f>
        <v>0</v>
      </c>
      <c r="L1922" s="312">
        <f>'Oversigt anlægsaktiv'!L1922</f>
        <v>0</v>
      </c>
      <c r="M1922" s="56">
        <f>'Oversigt anlægsaktiv'!M1922</f>
        <v>0</v>
      </c>
      <c r="N1922" s="56">
        <f>'Oversigt anlægsaktiv'!N1922</f>
        <v>0</v>
      </c>
      <c r="O1922" s="322">
        <f t="shared" si="87"/>
        <v>0</v>
      </c>
      <c r="P1922" s="322">
        <f t="shared" si="88"/>
        <v>1</v>
      </c>
      <c r="Q1922" s="337">
        <f t="shared" si="89"/>
        <v>0</v>
      </c>
    </row>
    <row r="1923" spans="1:17" x14ac:dyDescent="0.35">
      <c r="A1923" s="320">
        <f>'Oversigt anlægsaktiv'!A1923</f>
        <v>0</v>
      </c>
      <c r="B1923">
        <f>'Oversigt anlægsaktiv'!B1923</f>
        <v>0</v>
      </c>
      <c r="C1923">
        <f>'Oversigt anlægsaktiv'!C1923</f>
        <v>0</v>
      </c>
      <c r="D1923">
        <f>'Oversigt anlægsaktiv'!D1923</f>
        <v>0</v>
      </c>
      <c r="E1923">
        <f>'Oversigt anlægsaktiv'!E1923</f>
        <v>0</v>
      </c>
      <c r="F1923">
        <f>'Oversigt anlægsaktiv'!F1923</f>
        <v>0</v>
      </c>
      <c r="G1923">
        <f>'Oversigt anlægsaktiv'!G1923</f>
        <v>0</v>
      </c>
      <c r="H1923">
        <f>'Oversigt anlægsaktiv'!H1923</f>
        <v>0</v>
      </c>
      <c r="I1923">
        <f>'Oversigt anlægsaktiv'!I1923</f>
        <v>0</v>
      </c>
      <c r="J1923">
        <f>'Oversigt anlægsaktiv'!J1923</f>
        <v>0</v>
      </c>
      <c r="K1923">
        <f>'Oversigt anlægsaktiv'!K1923</f>
        <v>0</v>
      </c>
      <c r="L1923" s="312">
        <f>'Oversigt anlægsaktiv'!L1923</f>
        <v>0</v>
      </c>
      <c r="M1923" s="56">
        <f>'Oversigt anlægsaktiv'!M1923</f>
        <v>0</v>
      </c>
      <c r="N1923" s="56">
        <f>'Oversigt anlægsaktiv'!N1923</f>
        <v>0</v>
      </c>
      <c r="O1923" s="322">
        <f t="shared" si="87"/>
        <v>0</v>
      </c>
      <c r="P1923" s="322">
        <f t="shared" si="88"/>
        <v>1</v>
      </c>
      <c r="Q1923" s="337">
        <f t="shared" si="89"/>
        <v>0</v>
      </c>
    </row>
    <row r="1924" spans="1:17" x14ac:dyDescent="0.35">
      <c r="A1924" s="320">
        <f>'Oversigt anlægsaktiv'!A1924</f>
        <v>0</v>
      </c>
      <c r="B1924">
        <f>'Oversigt anlægsaktiv'!B1924</f>
        <v>0</v>
      </c>
      <c r="C1924">
        <f>'Oversigt anlægsaktiv'!C1924</f>
        <v>0</v>
      </c>
      <c r="D1924">
        <f>'Oversigt anlægsaktiv'!D1924</f>
        <v>0</v>
      </c>
      <c r="E1924">
        <f>'Oversigt anlægsaktiv'!E1924</f>
        <v>0</v>
      </c>
      <c r="F1924">
        <f>'Oversigt anlægsaktiv'!F1924</f>
        <v>0</v>
      </c>
      <c r="G1924">
        <f>'Oversigt anlægsaktiv'!G1924</f>
        <v>0</v>
      </c>
      <c r="H1924">
        <f>'Oversigt anlægsaktiv'!H1924</f>
        <v>0</v>
      </c>
      <c r="I1924">
        <f>'Oversigt anlægsaktiv'!I1924</f>
        <v>0</v>
      </c>
      <c r="J1924">
        <f>'Oversigt anlægsaktiv'!J1924</f>
        <v>0</v>
      </c>
      <c r="K1924">
        <f>'Oversigt anlægsaktiv'!K1924</f>
        <v>0</v>
      </c>
      <c r="L1924" s="312">
        <f>'Oversigt anlægsaktiv'!L1924</f>
        <v>0</v>
      </c>
      <c r="M1924" s="56">
        <f>'Oversigt anlægsaktiv'!M1924</f>
        <v>0</v>
      </c>
      <c r="N1924" s="56">
        <f>'Oversigt anlægsaktiv'!N1924</f>
        <v>0</v>
      </c>
      <c r="O1924" s="322">
        <f t="shared" si="87"/>
        <v>0</v>
      </c>
      <c r="P1924" s="322">
        <f t="shared" si="88"/>
        <v>1</v>
      </c>
      <c r="Q1924" s="337">
        <f t="shared" si="89"/>
        <v>0</v>
      </c>
    </row>
    <row r="1925" spans="1:17" x14ac:dyDescent="0.35">
      <c r="A1925" s="320">
        <f>'Oversigt anlægsaktiv'!A1925</f>
        <v>0</v>
      </c>
      <c r="B1925">
        <f>'Oversigt anlægsaktiv'!B1925</f>
        <v>0</v>
      </c>
      <c r="C1925">
        <f>'Oversigt anlægsaktiv'!C1925</f>
        <v>0</v>
      </c>
      <c r="D1925">
        <f>'Oversigt anlægsaktiv'!D1925</f>
        <v>0</v>
      </c>
      <c r="E1925">
        <f>'Oversigt anlægsaktiv'!E1925</f>
        <v>0</v>
      </c>
      <c r="F1925">
        <f>'Oversigt anlægsaktiv'!F1925</f>
        <v>0</v>
      </c>
      <c r="G1925">
        <f>'Oversigt anlægsaktiv'!G1925</f>
        <v>0</v>
      </c>
      <c r="H1925">
        <f>'Oversigt anlægsaktiv'!H1925</f>
        <v>0</v>
      </c>
      <c r="I1925">
        <f>'Oversigt anlægsaktiv'!I1925</f>
        <v>0</v>
      </c>
      <c r="J1925">
        <f>'Oversigt anlægsaktiv'!J1925</f>
        <v>0</v>
      </c>
      <c r="K1925">
        <f>'Oversigt anlægsaktiv'!K1925</f>
        <v>0</v>
      </c>
      <c r="L1925" s="312">
        <f>'Oversigt anlægsaktiv'!L1925</f>
        <v>0</v>
      </c>
      <c r="M1925" s="56">
        <f>'Oversigt anlægsaktiv'!M1925</f>
        <v>0</v>
      </c>
      <c r="N1925" s="56">
        <f>'Oversigt anlægsaktiv'!N1925</f>
        <v>0</v>
      </c>
      <c r="O1925" s="322">
        <f t="shared" si="87"/>
        <v>0</v>
      </c>
      <c r="P1925" s="322">
        <f t="shared" si="88"/>
        <v>1</v>
      </c>
      <c r="Q1925" s="337">
        <f t="shared" si="89"/>
        <v>0</v>
      </c>
    </row>
    <row r="1926" spans="1:17" x14ac:dyDescent="0.35">
      <c r="A1926" s="320">
        <f>'Oversigt anlægsaktiv'!A1926</f>
        <v>0</v>
      </c>
      <c r="B1926">
        <f>'Oversigt anlægsaktiv'!B1926</f>
        <v>0</v>
      </c>
      <c r="C1926">
        <f>'Oversigt anlægsaktiv'!C1926</f>
        <v>0</v>
      </c>
      <c r="D1926">
        <f>'Oversigt anlægsaktiv'!D1926</f>
        <v>0</v>
      </c>
      <c r="E1926">
        <f>'Oversigt anlægsaktiv'!E1926</f>
        <v>0</v>
      </c>
      <c r="F1926">
        <f>'Oversigt anlægsaktiv'!F1926</f>
        <v>0</v>
      </c>
      <c r="G1926">
        <f>'Oversigt anlægsaktiv'!G1926</f>
        <v>0</v>
      </c>
      <c r="H1926">
        <f>'Oversigt anlægsaktiv'!H1926</f>
        <v>0</v>
      </c>
      <c r="I1926">
        <f>'Oversigt anlægsaktiv'!I1926</f>
        <v>0</v>
      </c>
      <c r="J1926">
        <f>'Oversigt anlægsaktiv'!J1926</f>
        <v>0</v>
      </c>
      <c r="K1926">
        <f>'Oversigt anlægsaktiv'!K1926</f>
        <v>0</v>
      </c>
      <c r="L1926" s="312">
        <f>'Oversigt anlægsaktiv'!L1926</f>
        <v>0</v>
      </c>
      <c r="M1926" s="56">
        <f>'Oversigt anlægsaktiv'!M1926</f>
        <v>0</v>
      </c>
      <c r="N1926" s="56">
        <f>'Oversigt anlægsaktiv'!N1926</f>
        <v>0</v>
      </c>
      <c r="O1926" s="322">
        <f t="shared" si="87"/>
        <v>0</v>
      </c>
      <c r="P1926" s="322">
        <f t="shared" si="88"/>
        <v>1</v>
      </c>
      <c r="Q1926" s="337">
        <f t="shared" si="89"/>
        <v>0</v>
      </c>
    </row>
    <row r="1927" spans="1:17" x14ac:dyDescent="0.35">
      <c r="A1927" s="320">
        <f>'Oversigt anlægsaktiv'!A1927</f>
        <v>0</v>
      </c>
      <c r="B1927">
        <f>'Oversigt anlægsaktiv'!B1927</f>
        <v>0</v>
      </c>
      <c r="C1927">
        <f>'Oversigt anlægsaktiv'!C1927</f>
        <v>0</v>
      </c>
      <c r="D1927">
        <f>'Oversigt anlægsaktiv'!D1927</f>
        <v>0</v>
      </c>
      <c r="E1927">
        <f>'Oversigt anlægsaktiv'!E1927</f>
        <v>0</v>
      </c>
      <c r="F1927">
        <f>'Oversigt anlægsaktiv'!F1927</f>
        <v>0</v>
      </c>
      <c r="G1927">
        <f>'Oversigt anlægsaktiv'!G1927</f>
        <v>0</v>
      </c>
      <c r="H1927">
        <f>'Oversigt anlægsaktiv'!H1927</f>
        <v>0</v>
      </c>
      <c r="I1927">
        <f>'Oversigt anlægsaktiv'!I1927</f>
        <v>0</v>
      </c>
      <c r="J1927">
        <f>'Oversigt anlægsaktiv'!J1927</f>
        <v>0</v>
      </c>
      <c r="K1927">
        <f>'Oversigt anlægsaktiv'!K1927</f>
        <v>0</v>
      </c>
      <c r="L1927" s="312">
        <f>'Oversigt anlægsaktiv'!L1927</f>
        <v>0</v>
      </c>
      <c r="M1927" s="56">
        <f>'Oversigt anlægsaktiv'!M1927</f>
        <v>0</v>
      </c>
      <c r="N1927" s="56">
        <f>'Oversigt anlægsaktiv'!N1927</f>
        <v>0</v>
      </c>
      <c r="O1927" s="322">
        <f t="shared" si="87"/>
        <v>0</v>
      </c>
      <c r="P1927" s="322">
        <f t="shared" si="88"/>
        <v>1</v>
      </c>
      <c r="Q1927" s="337">
        <f t="shared" si="89"/>
        <v>0</v>
      </c>
    </row>
    <row r="1928" spans="1:17" x14ac:dyDescent="0.35">
      <c r="A1928" s="320">
        <f>'Oversigt anlægsaktiv'!A1928</f>
        <v>0</v>
      </c>
      <c r="B1928">
        <f>'Oversigt anlægsaktiv'!B1928</f>
        <v>0</v>
      </c>
      <c r="C1928">
        <f>'Oversigt anlægsaktiv'!C1928</f>
        <v>0</v>
      </c>
      <c r="D1928">
        <f>'Oversigt anlægsaktiv'!D1928</f>
        <v>0</v>
      </c>
      <c r="E1928">
        <f>'Oversigt anlægsaktiv'!E1928</f>
        <v>0</v>
      </c>
      <c r="F1928">
        <f>'Oversigt anlægsaktiv'!F1928</f>
        <v>0</v>
      </c>
      <c r="G1928">
        <f>'Oversigt anlægsaktiv'!G1928</f>
        <v>0</v>
      </c>
      <c r="H1928">
        <f>'Oversigt anlægsaktiv'!H1928</f>
        <v>0</v>
      </c>
      <c r="I1928">
        <f>'Oversigt anlægsaktiv'!I1928</f>
        <v>0</v>
      </c>
      <c r="J1928">
        <f>'Oversigt anlægsaktiv'!J1928</f>
        <v>0</v>
      </c>
      <c r="K1928">
        <f>'Oversigt anlægsaktiv'!K1928</f>
        <v>0</v>
      </c>
      <c r="L1928" s="312">
        <f>'Oversigt anlægsaktiv'!L1928</f>
        <v>0</v>
      </c>
      <c r="M1928" s="56">
        <f>'Oversigt anlægsaktiv'!M1928</f>
        <v>0</v>
      </c>
      <c r="N1928" s="56">
        <f>'Oversigt anlægsaktiv'!N1928</f>
        <v>0</v>
      </c>
      <c r="O1928" s="322">
        <f t="shared" si="87"/>
        <v>0</v>
      </c>
      <c r="P1928" s="322">
        <f t="shared" si="88"/>
        <v>1</v>
      </c>
      <c r="Q1928" s="337">
        <f t="shared" si="89"/>
        <v>0</v>
      </c>
    </row>
    <row r="1929" spans="1:17" x14ac:dyDescent="0.35">
      <c r="A1929" s="320">
        <f>'Oversigt anlægsaktiv'!A1929</f>
        <v>0</v>
      </c>
      <c r="B1929">
        <f>'Oversigt anlægsaktiv'!B1929</f>
        <v>0</v>
      </c>
      <c r="C1929">
        <f>'Oversigt anlægsaktiv'!C1929</f>
        <v>0</v>
      </c>
      <c r="D1929">
        <f>'Oversigt anlægsaktiv'!D1929</f>
        <v>0</v>
      </c>
      <c r="E1929">
        <f>'Oversigt anlægsaktiv'!E1929</f>
        <v>0</v>
      </c>
      <c r="F1929">
        <f>'Oversigt anlægsaktiv'!F1929</f>
        <v>0</v>
      </c>
      <c r="G1929">
        <f>'Oversigt anlægsaktiv'!G1929</f>
        <v>0</v>
      </c>
      <c r="H1929">
        <f>'Oversigt anlægsaktiv'!H1929</f>
        <v>0</v>
      </c>
      <c r="I1929">
        <f>'Oversigt anlægsaktiv'!I1929</f>
        <v>0</v>
      </c>
      <c r="J1929">
        <f>'Oversigt anlægsaktiv'!J1929</f>
        <v>0</v>
      </c>
      <c r="K1929">
        <f>'Oversigt anlægsaktiv'!K1929</f>
        <v>0</v>
      </c>
      <c r="L1929" s="312">
        <f>'Oversigt anlægsaktiv'!L1929</f>
        <v>0</v>
      </c>
      <c r="M1929" s="56">
        <f>'Oversigt anlægsaktiv'!M1929</f>
        <v>0</v>
      </c>
      <c r="N1929" s="56">
        <f>'Oversigt anlægsaktiv'!N1929</f>
        <v>0</v>
      </c>
      <c r="O1929" s="322">
        <f t="shared" si="87"/>
        <v>0</v>
      </c>
      <c r="P1929" s="322">
        <f t="shared" si="88"/>
        <v>1</v>
      </c>
      <c r="Q1929" s="337">
        <f t="shared" si="89"/>
        <v>0</v>
      </c>
    </row>
    <row r="1930" spans="1:17" x14ac:dyDescent="0.35">
      <c r="A1930" s="320">
        <f>'Oversigt anlægsaktiv'!A1930</f>
        <v>0</v>
      </c>
      <c r="B1930">
        <f>'Oversigt anlægsaktiv'!B1930</f>
        <v>0</v>
      </c>
      <c r="C1930">
        <f>'Oversigt anlægsaktiv'!C1930</f>
        <v>0</v>
      </c>
      <c r="D1930">
        <f>'Oversigt anlægsaktiv'!D1930</f>
        <v>0</v>
      </c>
      <c r="E1930">
        <f>'Oversigt anlægsaktiv'!E1930</f>
        <v>0</v>
      </c>
      <c r="F1930">
        <f>'Oversigt anlægsaktiv'!F1930</f>
        <v>0</v>
      </c>
      <c r="G1930">
        <f>'Oversigt anlægsaktiv'!G1930</f>
        <v>0</v>
      </c>
      <c r="H1930">
        <f>'Oversigt anlægsaktiv'!H1930</f>
        <v>0</v>
      </c>
      <c r="I1930">
        <f>'Oversigt anlægsaktiv'!I1930</f>
        <v>0</v>
      </c>
      <c r="J1930">
        <f>'Oversigt anlægsaktiv'!J1930</f>
        <v>0</v>
      </c>
      <c r="K1930">
        <f>'Oversigt anlægsaktiv'!K1930</f>
        <v>0</v>
      </c>
      <c r="L1930" s="312">
        <f>'Oversigt anlægsaktiv'!L1930</f>
        <v>0</v>
      </c>
      <c r="M1930" s="56">
        <f>'Oversigt anlægsaktiv'!M1930</f>
        <v>0</v>
      </c>
      <c r="N1930" s="56">
        <f>'Oversigt anlægsaktiv'!N1930</f>
        <v>0</v>
      </c>
      <c r="O1930" s="322">
        <f t="shared" si="87"/>
        <v>0</v>
      </c>
      <c r="P1930" s="322">
        <f t="shared" si="88"/>
        <v>1</v>
      </c>
      <c r="Q1930" s="337">
        <f t="shared" si="89"/>
        <v>0</v>
      </c>
    </row>
    <row r="1931" spans="1:17" x14ac:dyDescent="0.35">
      <c r="A1931" s="320">
        <f>'Oversigt anlægsaktiv'!A1931</f>
        <v>0</v>
      </c>
      <c r="B1931">
        <f>'Oversigt anlægsaktiv'!B1931</f>
        <v>0</v>
      </c>
      <c r="C1931">
        <f>'Oversigt anlægsaktiv'!C1931</f>
        <v>0</v>
      </c>
      <c r="D1931">
        <f>'Oversigt anlægsaktiv'!D1931</f>
        <v>0</v>
      </c>
      <c r="E1931">
        <f>'Oversigt anlægsaktiv'!E1931</f>
        <v>0</v>
      </c>
      <c r="F1931">
        <f>'Oversigt anlægsaktiv'!F1931</f>
        <v>0</v>
      </c>
      <c r="G1931">
        <f>'Oversigt anlægsaktiv'!G1931</f>
        <v>0</v>
      </c>
      <c r="H1931">
        <f>'Oversigt anlægsaktiv'!H1931</f>
        <v>0</v>
      </c>
      <c r="I1931">
        <f>'Oversigt anlægsaktiv'!I1931</f>
        <v>0</v>
      </c>
      <c r="J1931">
        <f>'Oversigt anlægsaktiv'!J1931</f>
        <v>0</v>
      </c>
      <c r="K1931">
        <f>'Oversigt anlægsaktiv'!K1931</f>
        <v>0</v>
      </c>
      <c r="L1931" s="312">
        <f>'Oversigt anlægsaktiv'!L1931</f>
        <v>0</v>
      </c>
      <c r="M1931" s="56">
        <f>'Oversigt anlægsaktiv'!M1931</f>
        <v>0</v>
      </c>
      <c r="N1931" s="56">
        <f>'Oversigt anlægsaktiv'!N1931</f>
        <v>0</v>
      </c>
      <c r="O1931" s="322">
        <f t="shared" ref="O1931:O1994" si="90">IFERROR(_xlfn.TEXTBEFORE(A1931, "-"), A1931)</f>
        <v>0</v>
      </c>
      <c r="P1931" s="322">
        <f t="shared" ref="P1931:P1994" si="91">IF(C1931="-",0,1)</f>
        <v>1</v>
      </c>
      <c r="Q1931" s="337">
        <f t="shared" ref="Q1931:Q1994" si="92">IFERROR(_xlfn.TEXTBEFORE(E1931, " "), E1931)</f>
        <v>0</v>
      </c>
    </row>
    <row r="1932" spans="1:17" x14ac:dyDescent="0.35">
      <c r="A1932" s="320">
        <f>'Oversigt anlægsaktiv'!A1932</f>
        <v>0</v>
      </c>
      <c r="B1932">
        <f>'Oversigt anlægsaktiv'!B1932</f>
        <v>0</v>
      </c>
      <c r="C1932">
        <f>'Oversigt anlægsaktiv'!C1932</f>
        <v>0</v>
      </c>
      <c r="D1932">
        <f>'Oversigt anlægsaktiv'!D1932</f>
        <v>0</v>
      </c>
      <c r="E1932">
        <f>'Oversigt anlægsaktiv'!E1932</f>
        <v>0</v>
      </c>
      <c r="F1932">
        <f>'Oversigt anlægsaktiv'!F1932</f>
        <v>0</v>
      </c>
      <c r="G1932">
        <f>'Oversigt anlægsaktiv'!G1932</f>
        <v>0</v>
      </c>
      <c r="H1932">
        <f>'Oversigt anlægsaktiv'!H1932</f>
        <v>0</v>
      </c>
      <c r="I1932">
        <f>'Oversigt anlægsaktiv'!I1932</f>
        <v>0</v>
      </c>
      <c r="J1932">
        <f>'Oversigt anlægsaktiv'!J1932</f>
        <v>0</v>
      </c>
      <c r="K1932">
        <f>'Oversigt anlægsaktiv'!K1932</f>
        <v>0</v>
      </c>
      <c r="L1932" s="312">
        <f>'Oversigt anlægsaktiv'!L1932</f>
        <v>0</v>
      </c>
      <c r="M1932" s="56">
        <f>'Oversigt anlægsaktiv'!M1932</f>
        <v>0</v>
      </c>
      <c r="N1932" s="56">
        <f>'Oversigt anlægsaktiv'!N1932</f>
        <v>0</v>
      </c>
      <c r="O1932" s="322">
        <f t="shared" si="90"/>
        <v>0</v>
      </c>
      <c r="P1932" s="322">
        <f t="shared" si="91"/>
        <v>1</v>
      </c>
      <c r="Q1932" s="337">
        <f t="shared" si="92"/>
        <v>0</v>
      </c>
    </row>
    <row r="1933" spans="1:17" x14ac:dyDescent="0.35">
      <c r="A1933" s="320">
        <f>'Oversigt anlægsaktiv'!A1933</f>
        <v>0</v>
      </c>
      <c r="B1933">
        <f>'Oversigt anlægsaktiv'!B1933</f>
        <v>0</v>
      </c>
      <c r="C1933">
        <f>'Oversigt anlægsaktiv'!C1933</f>
        <v>0</v>
      </c>
      <c r="D1933">
        <f>'Oversigt anlægsaktiv'!D1933</f>
        <v>0</v>
      </c>
      <c r="E1933">
        <f>'Oversigt anlægsaktiv'!E1933</f>
        <v>0</v>
      </c>
      <c r="F1933">
        <f>'Oversigt anlægsaktiv'!F1933</f>
        <v>0</v>
      </c>
      <c r="G1933">
        <f>'Oversigt anlægsaktiv'!G1933</f>
        <v>0</v>
      </c>
      <c r="H1933">
        <f>'Oversigt anlægsaktiv'!H1933</f>
        <v>0</v>
      </c>
      <c r="I1933">
        <f>'Oversigt anlægsaktiv'!I1933</f>
        <v>0</v>
      </c>
      <c r="J1933">
        <f>'Oversigt anlægsaktiv'!J1933</f>
        <v>0</v>
      </c>
      <c r="K1933">
        <f>'Oversigt anlægsaktiv'!K1933</f>
        <v>0</v>
      </c>
      <c r="L1933" s="312">
        <f>'Oversigt anlægsaktiv'!L1933</f>
        <v>0</v>
      </c>
      <c r="M1933" s="56">
        <f>'Oversigt anlægsaktiv'!M1933</f>
        <v>0</v>
      </c>
      <c r="N1933" s="56">
        <f>'Oversigt anlægsaktiv'!N1933</f>
        <v>0</v>
      </c>
      <c r="O1933" s="322">
        <f t="shared" si="90"/>
        <v>0</v>
      </c>
      <c r="P1933" s="322">
        <f t="shared" si="91"/>
        <v>1</v>
      </c>
      <c r="Q1933" s="337">
        <f t="shared" si="92"/>
        <v>0</v>
      </c>
    </row>
    <row r="1934" spans="1:17" x14ac:dyDescent="0.35">
      <c r="A1934" s="320">
        <f>'Oversigt anlægsaktiv'!A1934</f>
        <v>0</v>
      </c>
      <c r="B1934">
        <f>'Oversigt anlægsaktiv'!B1934</f>
        <v>0</v>
      </c>
      <c r="C1934">
        <f>'Oversigt anlægsaktiv'!C1934</f>
        <v>0</v>
      </c>
      <c r="D1934">
        <f>'Oversigt anlægsaktiv'!D1934</f>
        <v>0</v>
      </c>
      <c r="E1934">
        <f>'Oversigt anlægsaktiv'!E1934</f>
        <v>0</v>
      </c>
      <c r="F1934">
        <f>'Oversigt anlægsaktiv'!F1934</f>
        <v>0</v>
      </c>
      <c r="G1934">
        <f>'Oversigt anlægsaktiv'!G1934</f>
        <v>0</v>
      </c>
      <c r="H1934">
        <f>'Oversigt anlægsaktiv'!H1934</f>
        <v>0</v>
      </c>
      <c r="I1934">
        <f>'Oversigt anlægsaktiv'!I1934</f>
        <v>0</v>
      </c>
      <c r="J1934">
        <f>'Oversigt anlægsaktiv'!J1934</f>
        <v>0</v>
      </c>
      <c r="K1934">
        <f>'Oversigt anlægsaktiv'!K1934</f>
        <v>0</v>
      </c>
      <c r="L1934" s="312">
        <f>'Oversigt anlægsaktiv'!L1934</f>
        <v>0</v>
      </c>
      <c r="M1934" s="56">
        <f>'Oversigt anlægsaktiv'!M1934</f>
        <v>0</v>
      </c>
      <c r="N1934" s="56">
        <f>'Oversigt anlægsaktiv'!N1934</f>
        <v>0</v>
      </c>
      <c r="O1934" s="322">
        <f t="shared" si="90"/>
        <v>0</v>
      </c>
      <c r="P1934" s="322">
        <f t="shared" si="91"/>
        <v>1</v>
      </c>
      <c r="Q1934" s="337">
        <f t="shared" si="92"/>
        <v>0</v>
      </c>
    </row>
    <row r="1935" spans="1:17" x14ac:dyDescent="0.35">
      <c r="A1935" s="320">
        <f>'Oversigt anlægsaktiv'!A1935</f>
        <v>0</v>
      </c>
      <c r="B1935">
        <f>'Oversigt anlægsaktiv'!B1935</f>
        <v>0</v>
      </c>
      <c r="C1935">
        <f>'Oversigt anlægsaktiv'!C1935</f>
        <v>0</v>
      </c>
      <c r="D1935">
        <f>'Oversigt anlægsaktiv'!D1935</f>
        <v>0</v>
      </c>
      <c r="E1935">
        <f>'Oversigt anlægsaktiv'!E1935</f>
        <v>0</v>
      </c>
      <c r="F1935">
        <f>'Oversigt anlægsaktiv'!F1935</f>
        <v>0</v>
      </c>
      <c r="G1935">
        <f>'Oversigt anlægsaktiv'!G1935</f>
        <v>0</v>
      </c>
      <c r="H1935">
        <f>'Oversigt anlægsaktiv'!H1935</f>
        <v>0</v>
      </c>
      <c r="I1935">
        <f>'Oversigt anlægsaktiv'!I1935</f>
        <v>0</v>
      </c>
      <c r="J1935">
        <f>'Oversigt anlægsaktiv'!J1935</f>
        <v>0</v>
      </c>
      <c r="K1935">
        <f>'Oversigt anlægsaktiv'!K1935</f>
        <v>0</v>
      </c>
      <c r="L1935" s="312">
        <f>'Oversigt anlægsaktiv'!L1935</f>
        <v>0</v>
      </c>
      <c r="M1935" s="56">
        <f>'Oversigt anlægsaktiv'!M1935</f>
        <v>0</v>
      </c>
      <c r="N1935" s="56">
        <f>'Oversigt anlægsaktiv'!N1935</f>
        <v>0</v>
      </c>
      <c r="O1935" s="322">
        <f t="shared" si="90"/>
        <v>0</v>
      </c>
      <c r="P1935" s="322">
        <f t="shared" si="91"/>
        <v>1</v>
      </c>
      <c r="Q1935" s="337">
        <f t="shared" si="92"/>
        <v>0</v>
      </c>
    </row>
    <row r="1936" spans="1:17" x14ac:dyDescent="0.35">
      <c r="A1936" s="320">
        <f>'Oversigt anlægsaktiv'!A1936</f>
        <v>0</v>
      </c>
      <c r="B1936">
        <f>'Oversigt anlægsaktiv'!B1936</f>
        <v>0</v>
      </c>
      <c r="C1936">
        <f>'Oversigt anlægsaktiv'!C1936</f>
        <v>0</v>
      </c>
      <c r="D1936">
        <f>'Oversigt anlægsaktiv'!D1936</f>
        <v>0</v>
      </c>
      <c r="E1936">
        <f>'Oversigt anlægsaktiv'!E1936</f>
        <v>0</v>
      </c>
      <c r="F1936">
        <f>'Oversigt anlægsaktiv'!F1936</f>
        <v>0</v>
      </c>
      <c r="G1936">
        <f>'Oversigt anlægsaktiv'!G1936</f>
        <v>0</v>
      </c>
      <c r="H1936">
        <f>'Oversigt anlægsaktiv'!H1936</f>
        <v>0</v>
      </c>
      <c r="I1936">
        <f>'Oversigt anlægsaktiv'!I1936</f>
        <v>0</v>
      </c>
      <c r="J1936">
        <f>'Oversigt anlægsaktiv'!J1936</f>
        <v>0</v>
      </c>
      <c r="K1936">
        <f>'Oversigt anlægsaktiv'!K1936</f>
        <v>0</v>
      </c>
      <c r="L1936" s="312">
        <f>'Oversigt anlægsaktiv'!L1936</f>
        <v>0</v>
      </c>
      <c r="M1936" s="56">
        <f>'Oversigt anlægsaktiv'!M1936</f>
        <v>0</v>
      </c>
      <c r="N1936" s="56">
        <f>'Oversigt anlægsaktiv'!N1936</f>
        <v>0</v>
      </c>
      <c r="O1936" s="322">
        <f t="shared" si="90"/>
        <v>0</v>
      </c>
      <c r="P1936" s="322">
        <f t="shared" si="91"/>
        <v>1</v>
      </c>
      <c r="Q1936" s="337">
        <f t="shared" si="92"/>
        <v>0</v>
      </c>
    </row>
    <row r="1937" spans="1:17" x14ac:dyDescent="0.35">
      <c r="A1937" s="320">
        <f>'Oversigt anlægsaktiv'!A1937</f>
        <v>0</v>
      </c>
      <c r="B1937">
        <f>'Oversigt anlægsaktiv'!B1937</f>
        <v>0</v>
      </c>
      <c r="C1937">
        <f>'Oversigt anlægsaktiv'!C1937</f>
        <v>0</v>
      </c>
      <c r="D1937">
        <f>'Oversigt anlægsaktiv'!D1937</f>
        <v>0</v>
      </c>
      <c r="E1937">
        <f>'Oversigt anlægsaktiv'!E1937</f>
        <v>0</v>
      </c>
      <c r="F1937">
        <f>'Oversigt anlægsaktiv'!F1937</f>
        <v>0</v>
      </c>
      <c r="G1937">
        <f>'Oversigt anlægsaktiv'!G1937</f>
        <v>0</v>
      </c>
      <c r="H1937">
        <f>'Oversigt anlægsaktiv'!H1937</f>
        <v>0</v>
      </c>
      <c r="I1937">
        <f>'Oversigt anlægsaktiv'!I1937</f>
        <v>0</v>
      </c>
      <c r="J1937">
        <f>'Oversigt anlægsaktiv'!J1937</f>
        <v>0</v>
      </c>
      <c r="K1937">
        <f>'Oversigt anlægsaktiv'!K1937</f>
        <v>0</v>
      </c>
      <c r="L1937" s="312">
        <f>'Oversigt anlægsaktiv'!L1937</f>
        <v>0</v>
      </c>
      <c r="M1937" s="56">
        <f>'Oversigt anlægsaktiv'!M1937</f>
        <v>0</v>
      </c>
      <c r="N1937" s="56">
        <f>'Oversigt anlægsaktiv'!N1937</f>
        <v>0</v>
      </c>
      <c r="O1937" s="322">
        <f t="shared" si="90"/>
        <v>0</v>
      </c>
      <c r="P1937" s="322">
        <f t="shared" si="91"/>
        <v>1</v>
      </c>
      <c r="Q1937" s="337">
        <f t="shared" si="92"/>
        <v>0</v>
      </c>
    </row>
    <row r="1938" spans="1:17" x14ac:dyDescent="0.35">
      <c r="A1938" s="320">
        <f>'Oversigt anlægsaktiv'!A1938</f>
        <v>0</v>
      </c>
      <c r="B1938">
        <f>'Oversigt anlægsaktiv'!B1938</f>
        <v>0</v>
      </c>
      <c r="C1938">
        <f>'Oversigt anlægsaktiv'!C1938</f>
        <v>0</v>
      </c>
      <c r="D1938">
        <f>'Oversigt anlægsaktiv'!D1938</f>
        <v>0</v>
      </c>
      <c r="E1938">
        <f>'Oversigt anlægsaktiv'!E1938</f>
        <v>0</v>
      </c>
      <c r="F1938">
        <f>'Oversigt anlægsaktiv'!F1938</f>
        <v>0</v>
      </c>
      <c r="G1938">
        <f>'Oversigt anlægsaktiv'!G1938</f>
        <v>0</v>
      </c>
      <c r="H1938">
        <f>'Oversigt anlægsaktiv'!H1938</f>
        <v>0</v>
      </c>
      <c r="I1938">
        <f>'Oversigt anlægsaktiv'!I1938</f>
        <v>0</v>
      </c>
      <c r="J1938">
        <f>'Oversigt anlægsaktiv'!J1938</f>
        <v>0</v>
      </c>
      <c r="K1938">
        <f>'Oversigt anlægsaktiv'!K1938</f>
        <v>0</v>
      </c>
      <c r="L1938" s="312">
        <f>'Oversigt anlægsaktiv'!L1938</f>
        <v>0</v>
      </c>
      <c r="M1938" s="56">
        <f>'Oversigt anlægsaktiv'!M1938</f>
        <v>0</v>
      </c>
      <c r="N1938" s="56">
        <f>'Oversigt anlægsaktiv'!N1938</f>
        <v>0</v>
      </c>
      <c r="O1938" s="322">
        <f t="shared" si="90"/>
        <v>0</v>
      </c>
      <c r="P1938" s="322">
        <f t="shared" si="91"/>
        <v>1</v>
      </c>
      <c r="Q1938" s="337">
        <f t="shared" si="92"/>
        <v>0</v>
      </c>
    </row>
    <row r="1939" spans="1:17" x14ac:dyDescent="0.35">
      <c r="A1939" s="320">
        <f>'Oversigt anlægsaktiv'!A1939</f>
        <v>0</v>
      </c>
      <c r="B1939">
        <f>'Oversigt anlægsaktiv'!B1939</f>
        <v>0</v>
      </c>
      <c r="C1939">
        <f>'Oversigt anlægsaktiv'!C1939</f>
        <v>0</v>
      </c>
      <c r="D1939">
        <f>'Oversigt anlægsaktiv'!D1939</f>
        <v>0</v>
      </c>
      <c r="E1939">
        <f>'Oversigt anlægsaktiv'!E1939</f>
        <v>0</v>
      </c>
      <c r="F1939">
        <f>'Oversigt anlægsaktiv'!F1939</f>
        <v>0</v>
      </c>
      <c r="G1939">
        <f>'Oversigt anlægsaktiv'!G1939</f>
        <v>0</v>
      </c>
      <c r="H1939">
        <f>'Oversigt anlægsaktiv'!H1939</f>
        <v>0</v>
      </c>
      <c r="I1939">
        <f>'Oversigt anlægsaktiv'!I1939</f>
        <v>0</v>
      </c>
      <c r="J1939">
        <f>'Oversigt anlægsaktiv'!J1939</f>
        <v>0</v>
      </c>
      <c r="K1939">
        <f>'Oversigt anlægsaktiv'!K1939</f>
        <v>0</v>
      </c>
      <c r="L1939" s="312">
        <f>'Oversigt anlægsaktiv'!L1939</f>
        <v>0</v>
      </c>
      <c r="M1939" s="56">
        <f>'Oversigt anlægsaktiv'!M1939</f>
        <v>0</v>
      </c>
      <c r="N1939" s="56">
        <f>'Oversigt anlægsaktiv'!N1939</f>
        <v>0</v>
      </c>
      <c r="O1939" s="322">
        <f t="shared" si="90"/>
        <v>0</v>
      </c>
      <c r="P1939" s="322">
        <f t="shared" si="91"/>
        <v>1</v>
      </c>
      <c r="Q1939" s="337">
        <f t="shared" si="92"/>
        <v>0</v>
      </c>
    </row>
    <row r="1940" spans="1:17" x14ac:dyDescent="0.35">
      <c r="A1940" s="320">
        <f>'Oversigt anlægsaktiv'!A1940</f>
        <v>0</v>
      </c>
      <c r="B1940">
        <f>'Oversigt anlægsaktiv'!B1940</f>
        <v>0</v>
      </c>
      <c r="C1940">
        <f>'Oversigt anlægsaktiv'!C1940</f>
        <v>0</v>
      </c>
      <c r="D1940">
        <f>'Oversigt anlægsaktiv'!D1940</f>
        <v>0</v>
      </c>
      <c r="E1940">
        <f>'Oversigt anlægsaktiv'!E1940</f>
        <v>0</v>
      </c>
      <c r="F1940">
        <f>'Oversigt anlægsaktiv'!F1940</f>
        <v>0</v>
      </c>
      <c r="G1940">
        <f>'Oversigt anlægsaktiv'!G1940</f>
        <v>0</v>
      </c>
      <c r="H1940">
        <f>'Oversigt anlægsaktiv'!H1940</f>
        <v>0</v>
      </c>
      <c r="I1940">
        <f>'Oversigt anlægsaktiv'!I1940</f>
        <v>0</v>
      </c>
      <c r="J1940">
        <f>'Oversigt anlægsaktiv'!J1940</f>
        <v>0</v>
      </c>
      <c r="K1940">
        <f>'Oversigt anlægsaktiv'!K1940</f>
        <v>0</v>
      </c>
      <c r="L1940" s="312">
        <f>'Oversigt anlægsaktiv'!L1940</f>
        <v>0</v>
      </c>
      <c r="M1940" s="56">
        <f>'Oversigt anlægsaktiv'!M1940</f>
        <v>0</v>
      </c>
      <c r="N1940" s="56">
        <f>'Oversigt anlægsaktiv'!N1940</f>
        <v>0</v>
      </c>
      <c r="O1940" s="322">
        <f t="shared" si="90"/>
        <v>0</v>
      </c>
      <c r="P1940" s="322">
        <f t="shared" si="91"/>
        <v>1</v>
      </c>
      <c r="Q1940" s="337">
        <f t="shared" si="92"/>
        <v>0</v>
      </c>
    </row>
    <row r="1941" spans="1:17" x14ac:dyDescent="0.35">
      <c r="A1941" s="320">
        <f>'Oversigt anlægsaktiv'!A1941</f>
        <v>0</v>
      </c>
      <c r="B1941">
        <f>'Oversigt anlægsaktiv'!B1941</f>
        <v>0</v>
      </c>
      <c r="C1941">
        <f>'Oversigt anlægsaktiv'!C1941</f>
        <v>0</v>
      </c>
      <c r="D1941">
        <f>'Oversigt anlægsaktiv'!D1941</f>
        <v>0</v>
      </c>
      <c r="E1941">
        <f>'Oversigt anlægsaktiv'!E1941</f>
        <v>0</v>
      </c>
      <c r="F1941">
        <f>'Oversigt anlægsaktiv'!F1941</f>
        <v>0</v>
      </c>
      <c r="G1941">
        <f>'Oversigt anlægsaktiv'!G1941</f>
        <v>0</v>
      </c>
      <c r="H1941">
        <f>'Oversigt anlægsaktiv'!H1941</f>
        <v>0</v>
      </c>
      <c r="I1941">
        <f>'Oversigt anlægsaktiv'!I1941</f>
        <v>0</v>
      </c>
      <c r="J1941">
        <f>'Oversigt anlægsaktiv'!J1941</f>
        <v>0</v>
      </c>
      <c r="K1941">
        <f>'Oversigt anlægsaktiv'!K1941</f>
        <v>0</v>
      </c>
      <c r="L1941" s="312">
        <f>'Oversigt anlægsaktiv'!L1941</f>
        <v>0</v>
      </c>
      <c r="M1941" s="56">
        <f>'Oversigt anlægsaktiv'!M1941</f>
        <v>0</v>
      </c>
      <c r="N1941" s="56">
        <f>'Oversigt anlægsaktiv'!N1941</f>
        <v>0</v>
      </c>
      <c r="O1941" s="322">
        <f t="shared" si="90"/>
        <v>0</v>
      </c>
      <c r="P1941" s="322">
        <f t="shared" si="91"/>
        <v>1</v>
      </c>
      <c r="Q1941" s="337">
        <f t="shared" si="92"/>
        <v>0</v>
      </c>
    </row>
    <row r="1942" spans="1:17" x14ac:dyDescent="0.35">
      <c r="A1942" s="320">
        <f>'Oversigt anlægsaktiv'!A1942</f>
        <v>0</v>
      </c>
      <c r="B1942">
        <f>'Oversigt anlægsaktiv'!B1942</f>
        <v>0</v>
      </c>
      <c r="C1942">
        <f>'Oversigt anlægsaktiv'!C1942</f>
        <v>0</v>
      </c>
      <c r="D1942">
        <f>'Oversigt anlægsaktiv'!D1942</f>
        <v>0</v>
      </c>
      <c r="E1942">
        <f>'Oversigt anlægsaktiv'!E1942</f>
        <v>0</v>
      </c>
      <c r="F1942">
        <f>'Oversigt anlægsaktiv'!F1942</f>
        <v>0</v>
      </c>
      <c r="G1942">
        <f>'Oversigt anlægsaktiv'!G1942</f>
        <v>0</v>
      </c>
      <c r="H1942">
        <f>'Oversigt anlægsaktiv'!H1942</f>
        <v>0</v>
      </c>
      <c r="I1942">
        <f>'Oversigt anlægsaktiv'!I1942</f>
        <v>0</v>
      </c>
      <c r="J1942">
        <f>'Oversigt anlægsaktiv'!J1942</f>
        <v>0</v>
      </c>
      <c r="K1942">
        <f>'Oversigt anlægsaktiv'!K1942</f>
        <v>0</v>
      </c>
      <c r="L1942" s="312">
        <f>'Oversigt anlægsaktiv'!L1942</f>
        <v>0</v>
      </c>
      <c r="M1942" s="56">
        <f>'Oversigt anlægsaktiv'!M1942</f>
        <v>0</v>
      </c>
      <c r="N1942" s="56">
        <f>'Oversigt anlægsaktiv'!N1942</f>
        <v>0</v>
      </c>
      <c r="O1942" s="322">
        <f t="shared" si="90"/>
        <v>0</v>
      </c>
      <c r="P1942" s="322">
        <f t="shared" si="91"/>
        <v>1</v>
      </c>
      <c r="Q1942" s="337">
        <f t="shared" si="92"/>
        <v>0</v>
      </c>
    </row>
    <row r="1943" spans="1:17" x14ac:dyDescent="0.35">
      <c r="A1943" s="320">
        <f>'Oversigt anlægsaktiv'!A1943</f>
        <v>0</v>
      </c>
      <c r="B1943">
        <f>'Oversigt anlægsaktiv'!B1943</f>
        <v>0</v>
      </c>
      <c r="C1943">
        <f>'Oversigt anlægsaktiv'!C1943</f>
        <v>0</v>
      </c>
      <c r="D1943">
        <f>'Oversigt anlægsaktiv'!D1943</f>
        <v>0</v>
      </c>
      <c r="E1943">
        <f>'Oversigt anlægsaktiv'!E1943</f>
        <v>0</v>
      </c>
      <c r="F1943">
        <f>'Oversigt anlægsaktiv'!F1943</f>
        <v>0</v>
      </c>
      <c r="G1943">
        <f>'Oversigt anlægsaktiv'!G1943</f>
        <v>0</v>
      </c>
      <c r="H1943">
        <f>'Oversigt anlægsaktiv'!H1943</f>
        <v>0</v>
      </c>
      <c r="I1943">
        <f>'Oversigt anlægsaktiv'!I1943</f>
        <v>0</v>
      </c>
      <c r="J1943">
        <f>'Oversigt anlægsaktiv'!J1943</f>
        <v>0</v>
      </c>
      <c r="K1943">
        <f>'Oversigt anlægsaktiv'!K1943</f>
        <v>0</v>
      </c>
      <c r="L1943" s="312">
        <f>'Oversigt anlægsaktiv'!L1943</f>
        <v>0</v>
      </c>
      <c r="M1943" s="56">
        <f>'Oversigt anlægsaktiv'!M1943</f>
        <v>0</v>
      </c>
      <c r="N1943" s="56">
        <f>'Oversigt anlægsaktiv'!N1943</f>
        <v>0</v>
      </c>
      <c r="O1943" s="322">
        <f t="shared" si="90"/>
        <v>0</v>
      </c>
      <c r="P1943" s="322">
        <f t="shared" si="91"/>
        <v>1</v>
      </c>
      <c r="Q1943" s="337">
        <f t="shared" si="92"/>
        <v>0</v>
      </c>
    </row>
    <row r="1944" spans="1:17" x14ac:dyDescent="0.35">
      <c r="A1944" s="320">
        <f>'Oversigt anlægsaktiv'!A1944</f>
        <v>0</v>
      </c>
      <c r="B1944">
        <f>'Oversigt anlægsaktiv'!B1944</f>
        <v>0</v>
      </c>
      <c r="C1944">
        <f>'Oversigt anlægsaktiv'!C1944</f>
        <v>0</v>
      </c>
      <c r="D1944">
        <f>'Oversigt anlægsaktiv'!D1944</f>
        <v>0</v>
      </c>
      <c r="E1944">
        <f>'Oversigt anlægsaktiv'!E1944</f>
        <v>0</v>
      </c>
      <c r="F1944">
        <f>'Oversigt anlægsaktiv'!F1944</f>
        <v>0</v>
      </c>
      <c r="G1944">
        <f>'Oversigt anlægsaktiv'!G1944</f>
        <v>0</v>
      </c>
      <c r="H1944">
        <f>'Oversigt anlægsaktiv'!H1944</f>
        <v>0</v>
      </c>
      <c r="I1944">
        <f>'Oversigt anlægsaktiv'!I1944</f>
        <v>0</v>
      </c>
      <c r="J1944">
        <f>'Oversigt anlægsaktiv'!J1944</f>
        <v>0</v>
      </c>
      <c r="K1944">
        <f>'Oversigt anlægsaktiv'!K1944</f>
        <v>0</v>
      </c>
      <c r="L1944" s="312">
        <f>'Oversigt anlægsaktiv'!L1944</f>
        <v>0</v>
      </c>
      <c r="M1944" s="56">
        <f>'Oversigt anlægsaktiv'!M1944</f>
        <v>0</v>
      </c>
      <c r="N1944" s="56">
        <f>'Oversigt anlægsaktiv'!N1944</f>
        <v>0</v>
      </c>
      <c r="O1944" s="322">
        <f t="shared" si="90"/>
        <v>0</v>
      </c>
      <c r="P1944" s="322">
        <f t="shared" si="91"/>
        <v>1</v>
      </c>
      <c r="Q1944" s="337">
        <f t="shared" si="92"/>
        <v>0</v>
      </c>
    </row>
    <row r="1945" spans="1:17" x14ac:dyDescent="0.35">
      <c r="A1945" s="320">
        <f>'Oversigt anlægsaktiv'!A1945</f>
        <v>0</v>
      </c>
      <c r="B1945">
        <f>'Oversigt anlægsaktiv'!B1945</f>
        <v>0</v>
      </c>
      <c r="C1945">
        <f>'Oversigt anlægsaktiv'!C1945</f>
        <v>0</v>
      </c>
      <c r="D1945">
        <f>'Oversigt anlægsaktiv'!D1945</f>
        <v>0</v>
      </c>
      <c r="E1945">
        <f>'Oversigt anlægsaktiv'!E1945</f>
        <v>0</v>
      </c>
      <c r="F1945">
        <f>'Oversigt anlægsaktiv'!F1945</f>
        <v>0</v>
      </c>
      <c r="G1945">
        <f>'Oversigt anlægsaktiv'!G1945</f>
        <v>0</v>
      </c>
      <c r="H1945">
        <f>'Oversigt anlægsaktiv'!H1945</f>
        <v>0</v>
      </c>
      <c r="I1945">
        <f>'Oversigt anlægsaktiv'!I1945</f>
        <v>0</v>
      </c>
      <c r="J1945">
        <f>'Oversigt anlægsaktiv'!J1945</f>
        <v>0</v>
      </c>
      <c r="K1945">
        <f>'Oversigt anlægsaktiv'!K1945</f>
        <v>0</v>
      </c>
      <c r="L1945" s="312">
        <f>'Oversigt anlægsaktiv'!L1945</f>
        <v>0</v>
      </c>
      <c r="M1945" s="56">
        <f>'Oversigt anlægsaktiv'!M1945</f>
        <v>0</v>
      </c>
      <c r="N1945" s="56">
        <f>'Oversigt anlægsaktiv'!N1945</f>
        <v>0</v>
      </c>
      <c r="O1945" s="322">
        <f t="shared" si="90"/>
        <v>0</v>
      </c>
      <c r="P1945" s="322">
        <f t="shared" si="91"/>
        <v>1</v>
      </c>
      <c r="Q1945" s="337">
        <f t="shared" si="92"/>
        <v>0</v>
      </c>
    </row>
    <row r="1946" spans="1:17" x14ac:dyDescent="0.35">
      <c r="A1946" s="320">
        <f>'Oversigt anlægsaktiv'!A1946</f>
        <v>0</v>
      </c>
      <c r="B1946">
        <f>'Oversigt anlægsaktiv'!B1946</f>
        <v>0</v>
      </c>
      <c r="C1946">
        <f>'Oversigt anlægsaktiv'!C1946</f>
        <v>0</v>
      </c>
      <c r="D1946">
        <f>'Oversigt anlægsaktiv'!D1946</f>
        <v>0</v>
      </c>
      <c r="E1946">
        <f>'Oversigt anlægsaktiv'!E1946</f>
        <v>0</v>
      </c>
      <c r="F1946">
        <f>'Oversigt anlægsaktiv'!F1946</f>
        <v>0</v>
      </c>
      <c r="G1946">
        <f>'Oversigt anlægsaktiv'!G1946</f>
        <v>0</v>
      </c>
      <c r="H1946">
        <f>'Oversigt anlægsaktiv'!H1946</f>
        <v>0</v>
      </c>
      <c r="I1946">
        <f>'Oversigt anlægsaktiv'!I1946</f>
        <v>0</v>
      </c>
      <c r="J1946">
        <f>'Oversigt anlægsaktiv'!J1946</f>
        <v>0</v>
      </c>
      <c r="K1946">
        <f>'Oversigt anlægsaktiv'!K1946</f>
        <v>0</v>
      </c>
      <c r="L1946" s="312">
        <f>'Oversigt anlægsaktiv'!L1946</f>
        <v>0</v>
      </c>
      <c r="M1946" s="56">
        <f>'Oversigt anlægsaktiv'!M1946</f>
        <v>0</v>
      </c>
      <c r="N1946" s="56">
        <f>'Oversigt anlægsaktiv'!N1946</f>
        <v>0</v>
      </c>
      <c r="O1946" s="322">
        <f t="shared" si="90"/>
        <v>0</v>
      </c>
      <c r="P1946" s="322">
        <f t="shared" si="91"/>
        <v>1</v>
      </c>
      <c r="Q1946" s="337">
        <f t="shared" si="92"/>
        <v>0</v>
      </c>
    </row>
    <row r="1947" spans="1:17" x14ac:dyDescent="0.35">
      <c r="A1947" s="320">
        <f>'Oversigt anlægsaktiv'!A1947</f>
        <v>0</v>
      </c>
      <c r="B1947">
        <f>'Oversigt anlægsaktiv'!B1947</f>
        <v>0</v>
      </c>
      <c r="C1947">
        <f>'Oversigt anlægsaktiv'!C1947</f>
        <v>0</v>
      </c>
      <c r="D1947">
        <f>'Oversigt anlægsaktiv'!D1947</f>
        <v>0</v>
      </c>
      <c r="E1947">
        <f>'Oversigt anlægsaktiv'!E1947</f>
        <v>0</v>
      </c>
      <c r="F1947">
        <f>'Oversigt anlægsaktiv'!F1947</f>
        <v>0</v>
      </c>
      <c r="G1947">
        <f>'Oversigt anlægsaktiv'!G1947</f>
        <v>0</v>
      </c>
      <c r="H1947">
        <f>'Oversigt anlægsaktiv'!H1947</f>
        <v>0</v>
      </c>
      <c r="I1947">
        <f>'Oversigt anlægsaktiv'!I1947</f>
        <v>0</v>
      </c>
      <c r="J1947">
        <f>'Oversigt anlægsaktiv'!J1947</f>
        <v>0</v>
      </c>
      <c r="K1947">
        <f>'Oversigt anlægsaktiv'!K1947</f>
        <v>0</v>
      </c>
      <c r="L1947" s="312">
        <f>'Oversigt anlægsaktiv'!L1947</f>
        <v>0</v>
      </c>
      <c r="M1947" s="56">
        <f>'Oversigt anlægsaktiv'!M1947</f>
        <v>0</v>
      </c>
      <c r="N1947" s="56">
        <f>'Oversigt anlægsaktiv'!N1947</f>
        <v>0</v>
      </c>
      <c r="O1947" s="322">
        <f t="shared" si="90"/>
        <v>0</v>
      </c>
      <c r="P1947" s="322">
        <f t="shared" si="91"/>
        <v>1</v>
      </c>
      <c r="Q1947" s="337">
        <f t="shared" si="92"/>
        <v>0</v>
      </c>
    </row>
    <row r="1948" spans="1:17" x14ac:dyDescent="0.35">
      <c r="A1948" s="320">
        <f>'Oversigt anlægsaktiv'!A1948</f>
        <v>0</v>
      </c>
      <c r="B1948">
        <f>'Oversigt anlægsaktiv'!B1948</f>
        <v>0</v>
      </c>
      <c r="C1948">
        <f>'Oversigt anlægsaktiv'!C1948</f>
        <v>0</v>
      </c>
      <c r="D1948">
        <f>'Oversigt anlægsaktiv'!D1948</f>
        <v>0</v>
      </c>
      <c r="E1948">
        <f>'Oversigt anlægsaktiv'!E1948</f>
        <v>0</v>
      </c>
      <c r="F1948">
        <f>'Oversigt anlægsaktiv'!F1948</f>
        <v>0</v>
      </c>
      <c r="G1948">
        <f>'Oversigt anlægsaktiv'!G1948</f>
        <v>0</v>
      </c>
      <c r="H1948">
        <f>'Oversigt anlægsaktiv'!H1948</f>
        <v>0</v>
      </c>
      <c r="I1948">
        <f>'Oversigt anlægsaktiv'!I1948</f>
        <v>0</v>
      </c>
      <c r="J1948">
        <f>'Oversigt anlægsaktiv'!J1948</f>
        <v>0</v>
      </c>
      <c r="K1948">
        <f>'Oversigt anlægsaktiv'!K1948</f>
        <v>0</v>
      </c>
      <c r="L1948" s="312">
        <f>'Oversigt anlægsaktiv'!L1948</f>
        <v>0</v>
      </c>
      <c r="M1948" s="56">
        <f>'Oversigt anlægsaktiv'!M1948</f>
        <v>0</v>
      </c>
      <c r="N1948" s="56">
        <f>'Oversigt anlægsaktiv'!N1948</f>
        <v>0</v>
      </c>
      <c r="O1948" s="322">
        <f t="shared" si="90"/>
        <v>0</v>
      </c>
      <c r="P1948" s="322">
        <f t="shared" si="91"/>
        <v>1</v>
      </c>
      <c r="Q1948" s="337">
        <f t="shared" si="92"/>
        <v>0</v>
      </c>
    </row>
    <row r="1949" spans="1:17" x14ac:dyDescent="0.35">
      <c r="A1949" s="320">
        <f>'Oversigt anlægsaktiv'!A1949</f>
        <v>0</v>
      </c>
      <c r="B1949">
        <f>'Oversigt anlægsaktiv'!B1949</f>
        <v>0</v>
      </c>
      <c r="C1949">
        <f>'Oversigt anlægsaktiv'!C1949</f>
        <v>0</v>
      </c>
      <c r="D1949">
        <f>'Oversigt anlægsaktiv'!D1949</f>
        <v>0</v>
      </c>
      <c r="E1949">
        <f>'Oversigt anlægsaktiv'!E1949</f>
        <v>0</v>
      </c>
      <c r="F1949">
        <f>'Oversigt anlægsaktiv'!F1949</f>
        <v>0</v>
      </c>
      <c r="G1949">
        <f>'Oversigt anlægsaktiv'!G1949</f>
        <v>0</v>
      </c>
      <c r="H1949">
        <f>'Oversigt anlægsaktiv'!H1949</f>
        <v>0</v>
      </c>
      <c r="I1949">
        <f>'Oversigt anlægsaktiv'!I1949</f>
        <v>0</v>
      </c>
      <c r="J1949">
        <f>'Oversigt anlægsaktiv'!J1949</f>
        <v>0</v>
      </c>
      <c r="K1949">
        <f>'Oversigt anlægsaktiv'!K1949</f>
        <v>0</v>
      </c>
      <c r="L1949" s="312">
        <f>'Oversigt anlægsaktiv'!L1949</f>
        <v>0</v>
      </c>
      <c r="M1949" s="56">
        <f>'Oversigt anlægsaktiv'!M1949</f>
        <v>0</v>
      </c>
      <c r="N1949" s="56">
        <f>'Oversigt anlægsaktiv'!N1949</f>
        <v>0</v>
      </c>
      <c r="O1949" s="322">
        <f t="shared" si="90"/>
        <v>0</v>
      </c>
      <c r="P1949" s="322">
        <f t="shared" si="91"/>
        <v>1</v>
      </c>
      <c r="Q1949" s="337">
        <f t="shared" si="92"/>
        <v>0</v>
      </c>
    </row>
    <row r="1950" spans="1:17" x14ac:dyDescent="0.35">
      <c r="A1950" s="320">
        <f>'Oversigt anlægsaktiv'!A1950</f>
        <v>0</v>
      </c>
      <c r="B1950">
        <f>'Oversigt anlægsaktiv'!B1950</f>
        <v>0</v>
      </c>
      <c r="C1950">
        <f>'Oversigt anlægsaktiv'!C1950</f>
        <v>0</v>
      </c>
      <c r="D1950">
        <f>'Oversigt anlægsaktiv'!D1950</f>
        <v>0</v>
      </c>
      <c r="E1950">
        <f>'Oversigt anlægsaktiv'!E1950</f>
        <v>0</v>
      </c>
      <c r="F1950">
        <f>'Oversigt anlægsaktiv'!F1950</f>
        <v>0</v>
      </c>
      <c r="G1950">
        <f>'Oversigt anlægsaktiv'!G1950</f>
        <v>0</v>
      </c>
      <c r="H1950">
        <f>'Oversigt anlægsaktiv'!H1950</f>
        <v>0</v>
      </c>
      <c r="I1950">
        <f>'Oversigt anlægsaktiv'!I1950</f>
        <v>0</v>
      </c>
      <c r="J1950">
        <f>'Oversigt anlægsaktiv'!J1950</f>
        <v>0</v>
      </c>
      <c r="K1950">
        <f>'Oversigt anlægsaktiv'!K1950</f>
        <v>0</v>
      </c>
      <c r="L1950" s="312">
        <f>'Oversigt anlægsaktiv'!L1950</f>
        <v>0</v>
      </c>
      <c r="M1950" s="56">
        <f>'Oversigt anlægsaktiv'!M1950</f>
        <v>0</v>
      </c>
      <c r="N1950" s="56">
        <f>'Oversigt anlægsaktiv'!N1950</f>
        <v>0</v>
      </c>
      <c r="O1950" s="322">
        <f t="shared" si="90"/>
        <v>0</v>
      </c>
      <c r="P1950" s="322">
        <f t="shared" si="91"/>
        <v>1</v>
      </c>
      <c r="Q1950" s="337">
        <f t="shared" si="92"/>
        <v>0</v>
      </c>
    </row>
    <row r="1951" spans="1:17" x14ac:dyDescent="0.35">
      <c r="A1951" s="320">
        <f>'Oversigt anlægsaktiv'!A1951</f>
        <v>0</v>
      </c>
      <c r="B1951">
        <f>'Oversigt anlægsaktiv'!B1951</f>
        <v>0</v>
      </c>
      <c r="C1951">
        <f>'Oversigt anlægsaktiv'!C1951</f>
        <v>0</v>
      </c>
      <c r="D1951">
        <f>'Oversigt anlægsaktiv'!D1951</f>
        <v>0</v>
      </c>
      <c r="E1951">
        <f>'Oversigt anlægsaktiv'!E1951</f>
        <v>0</v>
      </c>
      <c r="F1951">
        <f>'Oversigt anlægsaktiv'!F1951</f>
        <v>0</v>
      </c>
      <c r="G1951">
        <f>'Oversigt anlægsaktiv'!G1951</f>
        <v>0</v>
      </c>
      <c r="H1951">
        <f>'Oversigt anlægsaktiv'!H1951</f>
        <v>0</v>
      </c>
      <c r="I1951">
        <f>'Oversigt anlægsaktiv'!I1951</f>
        <v>0</v>
      </c>
      <c r="J1951">
        <f>'Oversigt anlægsaktiv'!J1951</f>
        <v>0</v>
      </c>
      <c r="K1951">
        <f>'Oversigt anlægsaktiv'!K1951</f>
        <v>0</v>
      </c>
      <c r="L1951" s="312">
        <f>'Oversigt anlægsaktiv'!L1951</f>
        <v>0</v>
      </c>
      <c r="M1951" s="56">
        <f>'Oversigt anlægsaktiv'!M1951</f>
        <v>0</v>
      </c>
      <c r="N1951" s="56">
        <f>'Oversigt anlægsaktiv'!N1951</f>
        <v>0</v>
      </c>
      <c r="O1951" s="322">
        <f t="shared" si="90"/>
        <v>0</v>
      </c>
      <c r="P1951" s="322">
        <f t="shared" si="91"/>
        <v>1</v>
      </c>
      <c r="Q1951" s="337">
        <f t="shared" si="92"/>
        <v>0</v>
      </c>
    </row>
    <row r="1952" spans="1:17" x14ac:dyDescent="0.35">
      <c r="A1952" s="320">
        <f>'Oversigt anlægsaktiv'!A1952</f>
        <v>0</v>
      </c>
      <c r="B1952">
        <f>'Oversigt anlægsaktiv'!B1952</f>
        <v>0</v>
      </c>
      <c r="C1952">
        <f>'Oversigt anlægsaktiv'!C1952</f>
        <v>0</v>
      </c>
      <c r="D1952">
        <f>'Oversigt anlægsaktiv'!D1952</f>
        <v>0</v>
      </c>
      <c r="E1952">
        <f>'Oversigt anlægsaktiv'!E1952</f>
        <v>0</v>
      </c>
      <c r="F1952">
        <f>'Oversigt anlægsaktiv'!F1952</f>
        <v>0</v>
      </c>
      <c r="G1952">
        <f>'Oversigt anlægsaktiv'!G1952</f>
        <v>0</v>
      </c>
      <c r="H1952">
        <f>'Oversigt anlægsaktiv'!H1952</f>
        <v>0</v>
      </c>
      <c r="I1952">
        <f>'Oversigt anlægsaktiv'!I1952</f>
        <v>0</v>
      </c>
      <c r="J1952">
        <f>'Oversigt anlægsaktiv'!J1952</f>
        <v>0</v>
      </c>
      <c r="K1952">
        <f>'Oversigt anlægsaktiv'!K1952</f>
        <v>0</v>
      </c>
      <c r="L1952" s="312">
        <f>'Oversigt anlægsaktiv'!L1952</f>
        <v>0</v>
      </c>
      <c r="M1952" s="56">
        <f>'Oversigt anlægsaktiv'!M1952</f>
        <v>0</v>
      </c>
      <c r="N1952" s="56">
        <f>'Oversigt anlægsaktiv'!N1952</f>
        <v>0</v>
      </c>
      <c r="O1952" s="322">
        <f t="shared" si="90"/>
        <v>0</v>
      </c>
      <c r="P1952" s="322">
        <f t="shared" si="91"/>
        <v>1</v>
      </c>
      <c r="Q1952" s="337">
        <f t="shared" si="92"/>
        <v>0</v>
      </c>
    </row>
    <row r="1953" spans="1:17" x14ac:dyDescent="0.35">
      <c r="A1953" s="320">
        <f>'Oversigt anlægsaktiv'!A1953</f>
        <v>0</v>
      </c>
      <c r="B1953">
        <f>'Oversigt anlægsaktiv'!B1953</f>
        <v>0</v>
      </c>
      <c r="C1953">
        <f>'Oversigt anlægsaktiv'!C1953</f>
        <v>0</v>
      </c>
      <c r="D1953">
        <f>'Oversigt anlægsaktiv'!D1953</f>
        <v>0</v>
      </c>
      <c r="E1953">
        <f>'Oversigt anlægsaktiv'!E1953</f>
        <v>0</v>
      </c>
      <c r="F1953">
        <f>'Oversigt anlægsaktiv'!F1953</f>
        <v>0</v>
      </c>
      <c r="G1953">
        <f>'Oversigt anlægsaktiv'!G1953</f>
        <v>0</v>
      </c>
      <c r="H1953">
        <f>'Oversigt anlægsaktiv'!H1953</f>
        <v>0</v>
      </c>
      <c r="I1953">
        <f>'Oversigt anlægsaktiv'!I1953</f>
        <v>0</v>
      </c>
      <c r="J1953">
        <f>'Oversigt anlægsaktiv'!J1953</f>
        <v>0</v>
      </c>
      <c r="K1953">
        <f>'Oversigt anlægsaktiv'!K1953</f>
        <v>0</v>
      </c>
      <c r="L1953" s="312">
        <f>'Oversigt anlægsaktiv'!L1953</f>
        <v>0</v>
      </c>
      <c r="M1953" s="56">
        <f>'Oversigt anlægsaktiv'!M1953</f>
        <v>0</v>
      </c>
      <c r="N1953" s="56">
        <f>'Oversigt anlægsaktiv'!N1953</f>
        <v>0</v>
      </c>
      <c r="O1953" s="322">
        <f t="shared" si="90"/>
        <v>0</v>
      </c>
      <c r="P1953" s="322">
        <f t="shared" si="91"/>
        <v>1</v>
      </c>
      <c r="Q1953" s="337">
        <f t="shared" si="92"/>
        <v>0</v>
      </c>
    </row>
    <row r="1954" spans="1:17" x14ac:dyDescent="0.35">
      <c r="A1954" s="320">
        <f>'Oversigt anlægsaktiv'!A1954</f>
        <v>0</v>
      </c>
      <c r="B1954">
        <f>'Oversigt anlægsaktiv'!B1954</f>
        <v>0</v>
      </c>
      <c r="C1954">
        <f>'Oversigt anlægsaktiv'!C1954</f>
        <v>0</v>
      </c>
      <c r="D1954">
        <f>'Oversigt anlægsaktiv'!D1954</f>
        <v>0</v>
      </c>
      <c r="E1954">
        <f>'Oversigt anlægsaktiv'!E1954</f>
        <v>0</v>
      </c>
      <c r="F1954">
        <f>'Oversigt anlægsaktiv'!F1954</f>
        <v>0</v>
      </c>
      <c r="G1954">
        <f>'Oversigt anlægsaktiv'!G1954</f>
        <v>0</v>
      </c>
      <c r="H1954">
        <f>'Oversigt anlægsaktiv'!H1954</f>
        <v>0</v>
      </c>
      <c r="I1954">
        <f>'Oversigt anlægsaktiv'!I1954</f>
        <v>0</v>
      </c>
      <c r="J1954">
        <f>'Oversigt anlægsaktiv'!J1954</f>
        <v>0</v>
      </c>
      <c r="K1954">
        <f>'Oversigt anlægsaktiv'!K1954</f>
        <v>0</v>
      </c>
      <c r="L1954" s="312">
        <f>'Oversigt anlægsaktiv'!L1954</f>
        <v>0</v>
      </c>
      <c r="M1954" s="56">
        <f>'Oversigt anlægsaktiv'!M1954</f>
        <v>0</v>
      </c>
      <c r="N1954" s="56">
        <f>'Oversigt anlægsaktiv'!N1954</f>
        <v>0</v>
      </c>
      <c r="O1954" s="322">
        <f t="shared" si="90"/>
        <v>0</v>
      </c>
      <c r="P1954" s="322">
        <f t="shared" si="91"/>
        <v>1</v>
      </c>
      <c r="Q1954" s="337">
        <f t="shared" si="92"/>
        <v>0</v>
      </c>
    </row>
    <row r="1955" spans="1:17" x14ac:dyDescent="0.35">
      <c r="A1955" s="320">
        <f>'Oversigt anlægsaktiv'!A1955</f>
        <v>0</v>
      </c>
      <c r="B1955">
        <f>'Oversigt anlægsaktiv'!B1955</f>
        <v>0</v>
      </c>
      <c r="C1955">
        <f>'Oversigt anlægsaktiv'!C1955</f>
        <v>0</v>
      </c>
      <c r="D1955">
        <f>'Oversigt anlægsaktiv'!D1955</f>
        <v>0</v>
      </c>
      <c r="E1955">
        <f>'Oversigt anlægsaktiv'!E1955</f>
        <v>0</v>
      </c>
      <c r="F1955">
        <f>'Oversigt anlægsaktiv'!F1955</f>
        <v>0</v>
      </c>
      <c r="G1955">
        <f>'Oversigt anlægsaktiv'!G1955</f>
        <v>0</v>
      </c>
      <c r="H1955">
        <f>'Oversigt anlægsaktiv'!H1955</f>
        <v>0</v>
      </c>
      <c r="I1955">
        <f>'Oversigt anlægsaktiv'!I1955</f>
        <v>0</v>
      </c>
      <c r="J1955">
        <f>'Oversigt anlægsaktiv'!J1955</f>
        <v>0</v>
      </c>
      <c r="K1955">
        <f>'Oversigt anlægsaktiv'!K1955</f>
        <v>0</v>
      </c>
      <c r="L1955" s="312">
        <f>'Oversigt anlægsaktiv'!L1955</f>
        <v>0</v>
      </c>
      <c r="M1955" s="56">
        <f>'Oversigt anlægsaktiv'!M1955</f>
        <v>0</v>
      </c>
      <c r="N1955" s="56">
        <f>'Oversigt anlægsaktiv'!N1955</f>
        <v>0</v>
      </c>
      <c r="O1955" s="322">
        <f t="shared" si="90"/>
        <v>0</v>
      </c>
      <c r="P1955" s="322">
        <f t="shared" si="91"/>
        <v>1</v>
      </c>
      <c r="Q1955" s="337">
        <f t="shared" si="92"/>
        <v>0</v>
      </c>
    </row>
    <row r="1956" spans="1:17" x14ac:dyDescent="0.35">
      <c r="A1956" s="320">
        <f>'Oversigt anlægsaktiv'!A1956</f>
        <v>0</v>
      </c>
      <c r="B1956">
        <f>'Oversigt anlægsaktiv'!B1956</f>
        <v>0</v>
      </c>
      <c r="C1956">
        <f>'Oversigt anlægsaktiv'!C1956</f>
        <v>0</v>
      </c>
      <c r="D1956">
        <f>'Oversigt anlægsaktiv'!D1956</f>
        <v>0</v>
      </c>
      <c r="E1956">
        <f>'Oversigt anlægsaktiv'!E1956</f>
        <v>0</v>
      </c>
      <c r="F1956">
        <f>'Oversigt anlægsaktiv'!F1956</f>
        <v>0</v>
      </c>
      <c r="G1956">
        <f>'Oversigt anlægsaktiv'!G1956</f>
        <v>0</v>
      </c>
      <c r="H1956">
        <f>'Oversigt anlægsaktiv'!H1956</f>
        <v>0</v>
      </c>
      <c r="I1956">
        <f>'Oversigt anlægsaktiv'!I1956</f>
        <v>0</v>
      </c>
      <c r="J1956">
        <f>'Oversigt anlægsaktiv'!J1956</f>
        <v>0</v>
      </c>
      <c r="K1956">
        <f>'Oversigt anlægsaktiv'!K1956</f>
        <v>0</v>
      </c>
      <c r="L1956" s="312">
        <f>'Oversigt anlægsaktiv'!L1956</f>
        <v>0</v>
      </c>
      <c r="M1956" s="56">
        <f>'Oversigt anlægsaktiv'!M1956</f>
        <v>0</v>
      </c>
      <c r="N1956" s="56">
        <f>'Oversigt anlægsaktiv'!N1956</f>
        <v>0</v>
      </c>
      <c r="O1956" s="322">
        <f t="shared" si="90"/>
        <v>0</v>
      </c>
      <c r="P1956" s="322">
        <f t="shared" si="91"/>
        <v>1</v>
      </c>
      <c r="Q1956" s="337">
        <f t="shared" si="92"/>
        <v>0</v>
      </c>
    </row>
    <row r="1957" spans="1:17" x14ac:dyDescent="0.35">
      <c r="A1957" s="320">
        <f>'Oversigt anlægsaktiv'!A1957</f>
        <v>0</v>
      </c>
      <c r="B1957">
        <f>'Oversigt anlægsaktiv'!B1957</f>
        <v>0</v>
      </c>
      <c r="C1957">
        <f>'Oversigt anlægsaktiv'!C1957</f>
        <v>0</v>
      </c>
      <c r="D1957">
        <f>'Oversigt anlægsaktiv'!D1957</f>
        <v>0</v>
      </c>
      <c r="E1957">
        <f>'Oversigt anlægsaktiv'!E1957</f>
        <v>0</v>
      </c>
      <c r="F1957">
        <f>'Oversigt anlægsaktiv'!F1957</f>
        <v>0</v>
      </c>
      <c r="G1957">
        <f>'Oversigt anlægsaktiv'!G1957</f>
        <v>0</v>
      </c>
      <c r="H1957">
        <f>'Oversigt anlægsaktiv'!H1957</f>
        <v>0</v>
      </c>
      <c r="I1957">
        <f>'Oversigt anlægsaktiv'!I1957</f>
        <v>0</v>
      </c>
      <c r="J1957">
        <f>'Oversigt anlægsaktiv'!J1957</f>
        <v>0</v>
      </c>
      <c r="K1957">
        <f>'Oversigt anlægsaktiv'!K1957</f>
        <v>0</v>
      </c>
      <c r="L1957" s="312">
        <f>'Oversigt anlægsaktiv'!L1957</f>
        <v>0</v>
      </c>
      <c r="M1957" s="56">
        <f>'Oversigt anlægsaktiv'!M1957</f>
        <v>0</v>
      </c>
      <c r="N1957" s="56">
        <f>'Oversigt anlægsaktiv'!N1957</f>
        <v>0</v>
      </c>
      <c r="O1957" s="322">
        <f t="shared" si="90"/>
        <v>0</v>
      </c>
      <c r="P1957" s="322">
        <f t="shared" si="91"/>
        <v>1</v>
      </c>
      <c r="Q1957" s="337">
        <f t="shared" si="92"/>
        <v>0</v>
      </c>
    </row>
    <row r="1958" spans="1:17" x14ac:dyDescent="0.35">
      <c r="A1958" s="320">
        <f>'Oversigt anlægsaktiv'!A1958</f>
        <v>0</v>
      </c>
      <c r="B1958">
        <f>'Oversigt anlægsaktiv'!B1958</f>
        <v>0</v>
      </c>
      <c r="C1958">
        <f>'Oversigt anlægsaktiv'!C1958</f>
        <v>0</v>
      </c>
      <c r="D1958">
        <f>'Oversigt anlægsaktiv'!D1958</f>
        <v>0</v>
      </c>
      <c r="E1958">
        <f>'Oversigt anlægsaktiv'!E1958</f>
        <v>0</v>
      </c>
      <c r="F1958">
        <f>'Oversigt anlægsaktiv'!F1958</f>
        <v>0</v>
      </c>
      <c r="G1958">
        <f>'Oversigt anlægsaktiv'!G1958</f>
        <v>0</v>
      </c>
      <c r="H1958">
        <f>'Oversigt anlægsaktiv'!H1958</f>
        <v>0</v>
      </c>
      <c r="I1958">
        <f>'Oversigt anlægsaktiv'!I1958</f>
        <v>0</v>
      </c>
      <c r="J1958">
        <f>'Oversigt anlægsaktiv'!J1958</f>
        <v>0</v>
      </c>
      <c r="K1958">
        <f>'Oversigt anlægsaktiv'!K1958</f>
        <v>0</v>
      </c>
      <c r="L1958" s="312">
        <f>'Oversigt anlægsaktiv'!L1958</f>
        <v>0</v>
      </c>
      <c r="M1958" s="56">
        <f>'Oversigt anlægsaktiv'!M1958</f>
        <v>0</v>
      </c>
      <c r="N1958" s="56">
        <f>'Oversigt anlægsaktiv'!N1958</f>
        <v>0</v>
      </c>
      <c r="O1958" s="322">
        <f t="shared" si="90"/>
        <v>0</v>
      </c>
      <c r="P1958" s="322">
        <f t="shared" si="91"/>
        <v>1</v>
      </c>
      <c r="Q1958" s="337">
        <f t="shared" si="92"/>
        <v>0</v>
      </c>
    </row>
    <row r="1959" spans="1:17" x14ac:dyDescent="0.35">
      <c r="A1959" s="320">
        <f>'Oversigt anlægsaktiv'!A1959</f>
        <v>0</v>
      </c>
      <c r="B1959">
        <f>'Oversigt anlægsaktiv'!B1959</f>
        <v>0</v>
      </c>
      <c r="C1959">
        <f>'Oversigt anlægsaktiv'!C1959</f>
        <v>0</v>
      </c>
      <c r="D1959">
        <f>'Oversigt anlægsaktiv'!D1959</f>
        <v>0</v>
      </c>
      <c r="E1959">
        <f>'Oversigt anlægsaktiv'!E1959</f>
        <v>0</v>
      </c>
      <c r="F1959">
        <f>'Oversigt anlægsaktiv'!F1959</f>
        <v>0</v>
      </c>
      <c r="G1959">
        <f>'Oversigt anlægsaktiv'!G1959</f>
        <v>0</v>
      </c>
      <c r="H1959">
        <f>'Oversigt anlægsaktiv'!H1959</f>
        <v>0</v>
      </c>
      <c r="I1959">
        <f>'Oversigt anlægsaktiv'!I1959</f>
        <v>0</v>
      </c>
      <c r="J1959">
        <f>'Oversigt anlægsaktiv'!J1959</f>
        <v>0</v>
      </c>
      <c r="K1959">
        <f>'Oversigt anlægsaktiv'!K1959</f>
        <v>0</v>
      </c>
      <c r="L1959" s="312">
        <f>'Oversigt anlægsaktiv'!L1959</f>
        <v>0</v>
      </c>
      <c r="M1959" s="56">
        <f>'Oversigt anlægsaktiv'!M1959</f>
        <v>0</v>
      </c>
      <c r="N1959" s="56">
        <f>'Oversigt anlægsaktiv'!N1959</f>
        <v>0</v>
      </c>
      <c r="O1959" s="322">
        <f t="shared" si="90"/>
        <v>0</v>
      </c>
      <c r="P1959" s="322">
        <f t="shared" si="91"/>
        <v>1</v>
      </c>
      <c r="Q1959" s="337">
        <f t="shared" si="92"/>
        <v>0</v>
      </c>
    </row>
    <row r="1960" spans="1:17" x14ac:dyDescent="0.35">
      <c r="A1960" s="320">
        <f>'Oversigt anlægsaktiv'!A1960</f>
        <v>0</v>
      </c>
      <c r="B1960">
        <f>'Oversigt anlægsaktiv'!B1960</f>
        <v>0</v>
      </c>
      <c r="C1960">
        <f>'Oversigt anlægsaktiv'!C1960</f>
        <v>0</v>
      </c>
      <c r="D1960">
        <f>'Oversigt anlægsaktiv'!D1960</f>
        <v>0</v>
      </c>
      <c r="E1960">
        <f>'Oversigt anlægsaktiv'!E1960</f>
        <v>0</v>
      </c>
      <c r="F1960">
        <f>'Oversigt anlægsaktiv'!F1960</f>
        <v>0</v>
      </c>
      <c r="G1960">
        <f>'Oversigt anlægsaktiv'!G1960</f>
        <v>0</v>
      </c>
      <c r="H1960">
        <f>'Oversigt anlægsaktiv'!H1960</f>
        <v>0</v>
      </c>
      <c r="I1960">
        <f>'Oversigt anlægsaktiv'!I1960</f>
        <v>0</v>
      </c>
      <c r="J1960">
        <f>'Oversigt anlægsaktiv'!J1960</f>
        <v>0</v>
      </c>
      <c r="K1960">
        <f>'Oversigt anlægsaktiv'!K1960</f>
        <v>0</v>
      </c>
      <c r="L1960" s="312">
        <f>'Oversigt anlægsaktiv'!L1960</f>
        <v>0</v>
      </c>
      <c r="M1960" s="56">
        <f>'Oversigt anlægsaktiv'!M1960</f>
        <v>0</v>
      </c>
      <c r="N1960" s="56">
        <f>'Oversigt anlægsaktiv'!N1960</f>
        <v>0</v>
      </c>
      <c r="O1960" s="322">
        <f t="shared" si="90"/>
        <v>0</v>
      </c>
      <c r="P1960" s="322">
        <f t="shared" si="91"/>
        <v>1</v>
      </c>
      <c r="Q1960" s="337">
        <f t="shared" si="92"/>
        <v>0</v>
      </c>
    </row>
    <row r="1961" spans="1:17" x14ac:dyDescent="0.35">
      <c r="A1961" s="320">
        <f>'Oversigt anlægsaktiv'!A1961</f>
        <v>0</v>
      </c>
      <c r="B1961">
        <f>'Oversigt anlægsaktiv'!B1961</f>
        <v>0</v>
      </c>
      <c r="C1961">
        <f>'Oversigt anlægsaktiv'!C1961</f>
        <v>0</v>
      </c>
      <c r="D1961">
        <f>'Oversigt anlægsaktiv'!D1961</f>
        <v>0</v>
      </c>
      <c r="E1961">
        <f>'Oversigt anlægsaktiv'!E1961</f>
        <v>0</v>
      </c>
      <c r="F1961">
        <f>'Oversigt anlægsaktiv'!F1961</f>
        <v>0</v>
      </c>
      <c r="G1961">
        <f>'Oversigt anlægsaktiv'!G1961</f>
        <v>0</v>
      </c>
      <c r="H1961">
        <f>'Oversigt anlægsaktiv'!H1961</f>
        <v>0</v>
      </c>
      <c r="I1961">
        <f>'Oversigt anlægsaktiv'!I1961</f>
        <v>0</v>
      </c>
      <c r="J1961">
        <f>'Oversigt anlægsaktiv'!J1961</f>
        <v>0</v>
      </c>
      <c r="K1961">
        <f>'Oversigt anlægsaktiv'!K1961</f>
        <v>0</v>
      </c>
      <c r="L1961" s="312">
        <f>'Oversigt anlægsaktiv'!L1961</f>
        <v>0</v>
      </c>
      <c r="M1961" s="56">
        <f>'Oversigt anlægsaktiv'!M1961</f>
        <v>0</v>
      </c>
      <c r="N1961" s="56">
        <f>'Oversigt anlægsaktiv'!N1961</f>
        <v>0</v>
      </c>
      <c r="O1961" s="322">
        <f t="shared" si="90"/>
        <v>0</v>
      </c>
      <c r="P1961" s="322">
        <f t="shared" si="91"/>
        <v>1</v>
      </c>
      <c r="Q1961" s="337">
        <f t="shared" si="92"/>
        <v>0</v>
      </c>
    </row>
    <row r="1962" spans="1:17" x14ac:dyDescent="0.35">
      <c r="A1962" s="320">
        <f>'Oversigt anlægsaktiv'!A1962</f>
        <v>0</v>
      </c>
      <c r="B1962">
        <f>'Oversigt anlægsaktiv'!B1962</f>
        <v>0</v>
      </c>
      <c r="C1962">
        <f>'Oversigt anlægsaktiv'!C1962</f>
        <v>0</v>
      </c>
      <c r="D1962">
        <f>'Oversigt anlægsaktiv'!D1962</f>
        <v>0</v>
      </c>
      <c r="E1962">
        <f>'Oversigt anlægsaktiv'!E1962</f>
        <v>0</v>
      </c>
      <c r="F1962">
        <f>'Oversigt anlægsaktiv'!F1962</f>
        <v>0</v>
      </c>
      <c r="G1962">
        <f>'Oversigt anlægsaktiv'!G1962</f>
        <v>0</v>
      </c>
      <c r="H1962">
        <f>'Oversigt anlægsaktiv'!H1962</f>
        <v>0</v>
      </c>
      <c r="I1962">
        <f>'Oversigt anlægsaktiv'!I1962</f>
        <v>0</v>
      </c>
      <c r="J1962">
        <f>'Oversigt anlægsaktiv'!J1962</f>
        <v>0</v>
      </c>
      <c r="K1962">
        <f>'Oversigt anlægsaktiv'!K1962</f>
        <v>0</v>
      </c>
      <c r="L1962" s="312">
        <f>'Oversigt anlægsaktiv'!L1962</f>
        <v>0</v>
      </c>
      <c r="M1962" s="56">
        <f>'Oversigt anlægsaktiv'!M1962</f>
        <v>0</v>
      </c>
      <c r="N1962" s="56">
        <f>'Oversigt anlægsaktiv'!N1962</f>
        <v>0</v>
      </c>
      <c r="O1962" s="322">
        <f t="shared" si="90"/>
        <v>0</v>
      </c>
      <c r="P1962" s="322">
        <f t="shared" si="91"/>
        <v>1</v>
      </c>
      <c r="Q1962" s="337">
        <f t="shared" si="92"/>
        <v>0</v>
      </c>
    </row>
    <row r="1963" spans="1:17" x14ac:dyDescent="0.35">
      <c r="A1963" s="320">
        <f>'Oversigt anlægsaktiv'!A1963</f>
        <v>0</v>
      </c>
      <c r="B1963">
        <f>'Oversigt anlægsaktiv'!B1963</f>
        <v>0</v>
      </c>
      <c r="C1963">
        <f>'Oversigt anlægsaktiv'!C1963</f>
        <v>0</v>
      </c>
      <c r="D1963">
        <f>'Oversigt anlægsaktiv'!D1963</f>
        <v>0</v>
      </c>
      <c r="E1963">
        <f>'Oversigt anlægsaktiv'!E1963</f>
        <v>0</v>
      </c>
      <c r="F1963">
        <f>'Oversigt anlægsaktiv'!F1963</f>
        <v>0</v>
      </c>
      <c r="G1963">
        <f>'Oversigt anlægsaktiv'!G1963</f>
        <v>0</v>
      </c>
      <c r="H1963">
        <f>'Oversigt anlægsaktiv'!H1963</f>
        <v>0</v>
      </c>
      <c r="I1963">
        <f>'Oversigt anlægsaktiv'!I1963</f>
        <v>0</v>
      </c>
      <c r="J1963">
        <f>'Oversigt anlægsaktiv'!J1963</f>
        <v>0</v>
      </c>
      <c r="K1963">
        <f>'Oversigt anlægsaktiv'!K1963</f>
        <v>0</v>
      </c>
      <c r="L1963" s="312">
        <f>'Oversigt anlægsaktiv'!L1963</f>
        <v>0</v>
      </c>
      <c r="M1963" s="56">
        <f>'Oversigt anlægsaktiv'!M1963</f>
        <v>0</v>
      </c>
      <c r="N1963" s="56">
        <f>'Oversigt anlægsaktiv'!N1963</f>
        <v>0</v>
      </c>
      <c r="O1963" s="322">
        <f t="shared" si="90"/>
        <v>0</v>
      </c>
      <c r="P1963" s="322">
        <f t="shared" si="91"/>
        <v>1</v>
      </c>
      <c r="Q1963" s="337">
        <f t="shared" si="92"/>
        <v>0</v>
      </c>
    </row>
    <row r="1964" spans="1:17" x14ac:dyDescent="0.35">
      <c r="A1964" s="320">
        <f>'Oversigt anlægsaktiv'!A1964</f>
        <v>0</v>
      </c>
      <c r="B1964">
        <f>'Oversigt anlægsaktiv'!B1964</f>
        <v>0</v>
      </c>
      <c r="C1964">
        <f>'Oversigt anlægsaktiv'!C1964</f>
        <v>0</v>
      </c>
      <c r="D1964">
        <f>'Oversigt anlægsaktiv'!D1964</f>
        <v>0</v>
      </c>
      <c r="E1964">
        <f>'Oversigt anlægsaktiv'!E1964</f>
        <v>0</v>
      </c>
      <c r="F1964">
        <f>'Oversigt anlægsaktiv'!F1964</f>
        <v>0</v>
      </c>
      <c r="G1964">
        <f>'Oversigt anlægsaktiv'!G1964</f>
        <v>0</v>
      </c>
      <c r="H1964">
        <f>'Oversigt anlægsaktiv'!H1964</f>
        <v>0</v>
      </c>
      <c r="I1964">
        <f>'Oversigt anlægsaktiv'!I1964</f>
        <v>0</v>
      </c>
      <c r="J1964">
        <f>'Oversigt anlægsaktiv'!J1964</f>
        <v>0</v>
      </c>
      <c r="K1964">
        <f>'Oversigt anlægsaktiv'!K1964</f>
        <v>0</v>
      </c>
      <c r="L1964" s="312">
        <f>'Oversigt anlægsaktiv'!L1964</f>
        <v>0</v>
      </c>
      <c r="M1964" s="56">
        <f>'Oversigt anlægsaktiv'!M1964</f>
        <v>0</v>
      </c>
      <c r="N1964" s="56">
        <f>'Oversigt anlægsaktiv'!N1964</f>
        <v>0</v>
      </c>
      <c r="O1964" s="322">
        <f t="shared" si="90"/>
        <v>0</v>
      </c>
      <c r="P1964" s="322">
        <f t="shared" si="91"/>
        <v>1</v>
      </c>
      <c r="Q1964" s="337">
        <f t="shared" si="92"/>
        <v>0</v>
      </c>
    </row>
    <row r="1965" spans="1:17" x14ac:dyDescent="0.35">
      <c r="A1965" s="320">
        <f>'Oversigt anlægsaktiv'!A1965</f>
        <v>0</v>
      </c>
      <c r="B1965">
        <f>'Oversigt anlægsaktiv'!B1965</f>
        <v>0</v>
      </c>
      <c r="C1965">
        <f>'Oversigt anlægsaktiv'!C1965</f>
        <v>0</v>
      </c>
      <c r="D1965">
        <f>'Oversigt anlægsaktiv'!D1965</f>
        <v>0</v>
      </c>
      <c r="E1965">
        <f>'Oversigt anlægsaktiv'!E1965</f>
        <v>0</v>
      </c>
      <c r="F1965">
        <f>'Oversigt anlægsaktiv'!F1965</f>
        <v>0</v>
      </c>
      <c r="G1965">
        <f>'Oversigt anlægsaktiv'!G1965</f>
        <v>0</v>
      </c>
      <c r="H1965">
        <f>'Oversigt anlægsaktiv'!H1965</f>
        <v>0</v>
      </c>
      <c r="I1965">
        <f>'Oversigt anlægsaktiv'!I1965</f>
        <v>0</v>
      </c>
      <c r="J1965">
        <f>'Oversigt anlægsaktiv'!J1965</f>
        <v>0</v>
      </c>
      <c r="K1965">
        <f>'Oversigt anlægsaktiv'!K1965</f>
        <v>0</v>
      </c>
      <c r="L1965" s="312">
        <f>'Oversigt anlægsaktiv'!L1965</f>
        <v>0</v>
      </c>
      <c r="M1965" s="56">
        <f>'Oversigt anlægsaktiv'!M1965</f>
        <v>0</v>
      </c>
      <c r="N1965" s="56">
        <f>'Oversigt anlægsaktiv'!N1965</f>
        <v>0</v>
      </c>
      <c r="O1965" s="322">
        <f t="shared" si="90"/>
        <v>0</v>
      </c>
      <c r="P1965" s="322">
        <f t="shared" si="91"/>
        <v>1</v>
      </c>
      <c r="Q1965" s="337">
        <f t="shared" si="92"/>
        <v>0</v>
      </c>
    </row>
    <row r="1966" spans="1:17" x14ac:dyDescent="0.35">
      <c r="A1966" s="320">
        <f>'Oversigt anlægsaktiv'!A1966</f>
        <v>0</v>
      </c>
      <c r="B1966">
        <f>'Oversigt anlægsaktiv'!B1966</f>
        <v>0</v>
      </c>
      <c r="C1966">
        <f>'Oversigt anlægsaktiv'!C1966</f>
        <v>0</v>
      </c>
      <c r="D1966">
        <f>'Oversigt anlægsaktiv'!D1966</f>
        <v>0</v>
      </c>
      <c r="E1966">
        <f>'Oversigt anlægsaktiv'!E1966</f>
        <v>0</v>
      </c>
      <c r="F1966">
        <f>'Oversigt anlægsaktiv'!F1966</f>
        <v>0</v>
      </c>
      <c r="G1966">
        <f>'Oversigt anlægsaktiv'!G1966</f>
        <v>0</v>
      </c>
      <c r="H1966">
        <f>'Oversigt anlægsaktiv'!H1966</f>
        <v>0</v>
      </c>
      <c r="I1966">
        <f>'Oversigt anlægsaktiv'!I1966</f>
        <v>0</v>
      </c>
      <c r="J1966">
        <f>'Oversigt anlægsaktiv'!J1966</f>
        <v>0</v>
      </c>
      <c r="K1966">
        <f>'Oversigt anlægsaktiv'!K1966</f>
        <v>0</v>
      </c>
      <c r="L1966" s="312">
        <f>'Oversigt anlægsaktiv'!L1966</f>
        <v>0</v>
      </c>
      <c r="M1966" s="56">
        <f>'Oversigt anlægsaktiv'!M1966</f>
        <v>0</v>
      </c>
      <c r="N1966" s="56">
        <f>'Oversigt anlægsaktiv'!N1966</f>
        <v>0</v>
      </c>
      <c r="O1966" s="322">
        <f t="shared" si="90"/>
        <v>0</v>
      </c>
      <c r="P1966" s="322">
        <f t="shared" si="91"/>
        <v>1</v>
      </c>
      <c r="Q1966" s="337">
        <f t="shared" si="92"/>
        <v>0</v>
      </c>
    </row>
    <row r="1967" spans="1:17" x14ac:dyDescent="0.35">
      <c r="A1967" s="320">
        <f>'Oversigt anlægsaktiv'!A1967</f>
        <v>0</v>
      </c>
      <c r="B1967">
        <f>'Oversigt anlægsaktiv'!B1967</f>
        <v>0</v>
      </c>
      <c r="C1967">
        <f>'Oversigt anlægsaktiv'!C1967</f>
        <v>0</v>
      </c>
      <c r="D1967">
        <f>'Oversigt anlægsaktiv'!D1967</f>
        <v>0</v>
      </c>
      <c r="E1967">
        <f>'Oversigt anlægsaktiv'!E1967</f>
        <v>0</v>
      </c>
      <c r="F1967">
        <f>'Oversigt anlægsaktiv'!F1967</f>
        <v>0</v>
      </c>
      <c r="G1967">
        <f>'Oversigt anlægsaktiv'!G1967</f>
        <v>0</v>
      </c>
      <c r="H1967">
        <f>'Oversigt anlægsaktiv'!H1967</f>
        <v>0</v>
      </c>
      <c r="I1967">
        <f>'Oversigt anlægsaktiv'!I1967</f>
        <v>0</v>
      </c>
      <c r="J1967">
        <f>'Oversigt anlægsaktiv'!J1967</f>
        <v>0</v>
      </c>
      <c r="K1967">
        <f>'Oversigt anlægsaktiv'!K1967</f>
        <v>0</v>
      </c>
      <c r="L1967" s="312">
        <f>'Oversigt anlægsaktiv'!L1967</f>
        <v>0</v>
      </c>
      <c r="M1967" s="56">
        <f>'Oversigt anlægsaktiv'!M1967</f>
        <v>0</v>
      </c>
      <c r="N1967" s="56">
        <f>'Oversigt anlægsaktiv'!N1967</f>
        <v>0</v>
      </c>
      <c r="O1967" s="322">
        <f t="shared" si="90"/>
        <v>0</v>
      </c>
      <c r="P1967" s="322">
        <f t="shared" si="91"/>
        <v>1</v>
      </c>
      <c r="Q1967" s="337">
        <f t="shared" si="92"/>
        <v>0</v>
      </c>
    </row>
    <row r="1968" spans="1:17" x14ac:dyDescent="0.35">
      <c r="A1968" s="320">
        <f>'Oversigt anlægsaktiv'!A1968</f>
        <v>0</v>
      </c>
      <c r="B1968">
        <f>'Oversigt anlægsaktiv'!B1968</f>
        <v>0</v>
      </c>
      <c r="C1968">
        <f>'Oversigt anlægsaktiv'!C1968</f>
        <v>0</v>
      </c>
      <c r="D1968">
        <f>'Oversigt anlægsaktiv'!D1968</f>
        <v>0</v>
      </c>
      <c r="E1968">
        <f>'Oversigt anlægsaktiv'!E1968</f>
        <v>0</v>
      </c>
      <c r="F1968">
        <f>'Oversigt anlægsaktiv'!F1968</f>
        <v>0</v>
      </c>
      <c r="G1968">
        <f>'Oversigt anlægsaktiv'!G1968</f>
        <v>0</v>
      </c>
      <c r="H1968">
        <f>'Oversigt anlægsaktiv'!H1968</f>
        <v>0</v>
      </c>
      <c r="I1968">
        <f>'Oversigt anlægsaktiv'!I1968</f>
        <v>0</v>
      </c>
      <c r="J1968">
        <f>'Oversigt anlægsaktiv'!J1968</f>
        <v>0</v>
      </c>
      <c r="K1968">
        <f>'Oversigt anlægsaktiv'!K1968</f>
        <v>0</v>
      </c>
      <c r="L1968" s="312">
        <f>'Oversigt anlægsaktiv'!L1968</f>
        <v>0</v>
      </c>
      <c r="M1968" s="56">
        <f>'Oversigt anlægsaktiv'!M1968</f>
        <v>0</v>
      </c>
      <c r="N1968" s="56">
        <f>'Oversigt anlægsaktiv'!N1968</f>
        <v>0</v>
      </c>
      <c r="O1968" s="322">
        <f t="shared" si="90"/>
        <v>0</v>
      </c>
      <c r="P1968" s="322">
        <f t="shared" si="91"/>
        <v>1</v>
      </c>
      <c r="Q1968" s="337">
        <f t="shared" si="92"/>
        <v>0</v>
      </c>
    </row>
    <row r="1969" spans="1:17" x14ac:dyDescent="0.35">
      <c r="A1969" s="320">
        <f>'Oversigt anlægsaktiv'!A1969</f>
        <v>0</v>
      </c>
      <c r="B1969">
        <f>'Oversigt anlægsaktiv'!B1969</f>
        <v>0</v>
      </c>
      <c r="C1969">
        <f>'Oversigt anlægsaktiv'!C1969</f>
        <v>0</v>
      </c>
      <c r="D1969">
        <f>'Oversigt anlægsaktiv'!D1969</f>
        <v>0</v>
      </c>
      <c r="E1969">
        <f>'Oversigt anlægsaktiv'!E1969</f>
        <v>0</v>
      </c>
      <c r="F1969">
        <f>'Oversigt anlægsaktiv'!F1969</f>
        <v>0</v>
      </c>
      <c r="G1969">
        <f>'Oversigt anlægsaktiv'!G1969</f>
        <v>0</v>
      </c>
      <c r="H1969">
        <f>'Oversigt anlægsaktiv'!H1969</f>
        <v>0</v>
      </c>
      <c r="I1969">
        <f>'Oversigt anlægsaktiv'!I1969</f>
        <v>0</v>
      </c>
      <c r="J1969">
        <f>'Oversigt anlægsaktiv'!J1969</f>
        <v>0</v>
      </c>
      <c r="K1969">
        <f>'Oversigt anlægsaktiv'!K1969</f>
        <v>0</v>
      </c>
      <c r="L1969" s="312">
        <f>'Oversigt anlægsaktiv'!L1969</f>
        <v>0</v>
      </c>
      <c r="M1969" s="56">
        <f>'Oversigt anlægsaktiv'!M1969</f>
        <v>0</v>
      </c>
      <c r="N1969" s="56">
        <f>'Oversigt anlægsaktiv'!N1969</f>
        <v>0</v>
      </c>
      <c r="O1969" s="322">
        <f t="shared" si="90"/>
        <v>0</v>
      </c>
      <c r="P1969" s="322">
        <f t="shared" si="91"/>
        <v>1</v>
      </c>
      <c r="Q1969" s="337">
        <f t="shared" si="92"/>
        <v>0</v>
      </c>
    </row>
    <row r="1970" spans="1:17" x14ac:dyDescent="0.35">
      <c r="A1970" s="320">
        <f>'Oversigt anlægsaktiv'!A1970</f>
        <v>0</v>
      </c>
      <c r="B1970">
        <f>'Oversigt anlægsaktiv'!B1970</f>
        <v>0</v>
      </c>
      <c r="C1970">
        <f>'Oversigt anlægsaktiv'!C1970</f>
        <v>0</v>
      </c>
      <c r="D1970">
        <f>'Oversigt anlægsaktiv'!D1970</f>
        <v>0</v>
      </c>
      <c r="E1970">
        <f>'Oversigt anlægsaktiv'!E1970</f>
        <v>0</v>
      </c>
      <c r="F1970">
        <f>'Oversigt anlægsaktiv'!F1970</f>
        <v>0</v>
      </c>
      <c r="G1970">
        <f>'Oversigt anlægsaktiv'!G1970</f>
        <v>0</v>
      </c>
      <c r="H1970">
        <f>'Oversigt anlægsaktiv'!H1970</f>
        <v>0</v>
      </c>
      <c r="I1970">
        <f>'Oversigt anlægsaktiv'!I1970</f>
        <v>0</v>
      </c>
      <c r="J1970">
        <f>'Oversigt anlægsaktiv'!J1970</f>
        <v>0</v>
      </c>
      <c r="K1970">
        <f>'Oversigt anlægsaktiv'!K1970</f>
        <v>0</v>
      </c>
      <c r="L1970" s="312">
        <f>'Oversigt anlægsaktiv'!L1970</f>
        <v>0</v>
      </c>
      <c r="M1970" s="56">
        <f>'Oversigt anlægsaktiv'!M1970</f>
        <v>0</v>
      </c>
      <c r="N1970" s="56">
        <f>'Oversigt anlægsaktiv'!N1970</f>
        <v>0</v>
      </c>
      <c r="O1970" s="322">
        <f t="shared" si="90"/>
        <v>0</v>
      </c>
      <c r="P1970" s="322">
        <f t="shared" si="91"/>
        <v>1</v>
      </c>
      <c r="Q1970" s="337">
        <f t="shared" si="92"/>
        <v>0</v>
      </c>
    </row>
    <row r="1971" spans="1:17" x14ac:dyDescent="0.35">
      <c r="A1971" s="320">
        <f>'Oversigt anlægsaktiv'!A1971</f>
        <v>0</v>
      </c>
      <c r="B1971">
        <f>'Oversigt anlægsaktiv'!B1971</f>
        <v>0</v>
      </c>
      <c r="C1971">
        <f>'Oversigt anlægsaktiv'!C1971</f>
        <v>0</v>
      </c>
      <c r="D1971">
        <f>'Oversigt anlægsaktiv'!D1971</f>
        <v>0</v>
      </c>
      <c r="E1971">
        <f>'Oversigt anlægsaktiv'!E1971</f>
        <v>0</v>
      </c>
      <c r="F1971">
        <f>'Oversigt anlægsaktiv'!F1971</f>
        <v>0</v>
      </c>
      <c r="G1971">
        <f>'Oversigt anlægsaktiv'!G1971</f>
        <v>0</v>
      </c>
      <c r="H1971">
        <f>'Oversigt anlægsaktiv'!H1971</f>
        <v>0</v>
      </c>
      <c r="I1971">
        <f>'Oversigt anlægsaktiv'!I1971</f>
        <v>0</v>
      </c>
      <c r="J1971">
        <f>'Oversigt anlægsaktiv'!J1971</f>
        <v>0</v>
      </c>
      <c r="K1971">
        <f>'Oversigt anlægsaktiv'!K1971</f>
        <v>0</v>
      </c>
      <c r="L1971" s="312">
        <f>'Oversigt anlægsaktiv'!L1971</f>
        <v>0</v>
      </c>
      <c r="M1971" s="56">
        <f>'Oversigt anlægsaktiv'!M1971</f>
        <v>0</v>
      </c>
      <c r="N1971" s="56">
        <f>'Oversigt anlægsaktiv'!N1971</f>
        <v>0</v>
      </c>
      <c r="O1971" s="322">
        <f t="shared" si="90"/>
        <v>0</v>
      </c>
      <c r="P1971" s="322">
        <f t="shared" si="91"/>
        <v>1</v>
      </c>
      <c r="Q1971" s="337">
        <f t="shared" si="92"/>
        <v>0</v>
      </c>
    </row>
    <row r="1972" spans="1:17" x14ac:dyDescent="0.35">
      <c r="A1972" s="320">
        <f>'Oversigt anlægsaktiv'!A1972</f>
        <v>0</v>
      </c>
      <c r="B1972">
        <f>'Oversigt anlægsaktiv'!B1972</f>
        <v>0</v>
      </c>
      <c r="C1972">
        <f>'Oversigt anlægsaktiv'!C1972</f>
        <v>0</v>
      </c>
      <c r="D1972">
        <f>'Oversigt anlægsaktiv'!D1972</f>
        <v>0</v>
      </c>
      <c r="E1972">
        <f>'Oversigt anlægsaktiv'!E1972</f>
        <v>0</v>
      </c>
      <c r="F1972">
        <f>'Oversigt anlægsaktiv'!F1972</f>
        <v>0</v>
      </c>
      <c r="G1972">
        <f>'Oversigt anlægsaktiv'!G1972</f>
        <v>0</v>
      </c>
      <c r="H1972">
        <f>'Oversigt anlægsaktiv'!H1972</f>
        <v>0</v>
      </c>
      <c r="I1972">
        <f>'Oversigt anlægsaktiv'!I1972</f>
        <v>0</v>
      </c>
      <c r="J1972">
        <f>'Oversigt anlægsaktiv'!J1972</f>
        <v>0</v>
      </c>
      <c r="K1972">
        <f>'Oversigt anlægsaktiv'!K1972</f>
        <v>0</v>
      </c>
      <c r="L1972" s="312">
        <f>'Oversigt anlægsaktiv'!L1972</f>
        <v>0</v>
      </c>
      <c r="M1972" s="56">
        <f>'Oversigt anlægsaktiv'!M1972</f>
        <v>0</v>
      </c>
      <c r="N1972" s="56">
        <f>'Oversigt anlægsaktiv'!N1972</f>
        <v>0</v>
      </c>
      <c r="O1972" s="322">
        <f t="shared" si="90"/>
        <v>0</v>
      </c>
      <c r="P1972" s="322">
        <f t="shared" si="91"/>
        <v>1</v>
      </c>
      <c r="Q1972" s="337">
        <f t="shared" si="92"/>
        <v>0</v>
      </c>
    </row>
    <row r="1973" spans="1:17" x14ac:dyDescent="0.35">
      <c r="A1973" s="320">
        <f>'Oversigt anlægsaktiv'!A1973</f>
        <v>0</v>
      </c>
      <c r="B1973">
        <f>'Oversigt anlægsaktiv'!B1973</f>
        <v>0</v>
      </c>
      <c r="C1973">
        <f>'Oversigt anlægsaktiv'!C1973</f>
        <v>0</v>
      </c>
      <c r="D1973">
        <f>'Oversigt anlægsaktiv'!D1973</f>
        <v>0</v>
      </c>
      <c r="E1973">
        <f>'Oversigt anlægsaktiv'!E1973</f>
        <v>0</v>
      </c>
      <c r="F1973">
        <f>'Oversigt anlægsaktiv'!F1973</f>
        <v>0</v>
      </c>
      <c r="G1973">
        <f>'Oversigt anlægsaktiv'!G1973</f>
        <v>0</v>
      </c>
      <c r="H1973">
        <f>'Oversigt anlægsaktiv'!H1973</f>
        <v>0</v>
      </c>
      <c r="I1973">
        <f>'Oversigt anlægsaktiv'!I1973</f>
        <v>0</v>
      </c>
      <c r="J1973">
        <f>'Oversigt anlægsaktiv'!J1973</f>
        <v>0</v>
      </c>
      <c r="K1973">
        <f>'Oversigt anlægsaktiv'!K1973</f>
        <v>0</v>
      </c>
      <c r="L1973" s="312">
        <f>'Oversigt anlægsaktiv'!L1973</f>
        <v>0</v>
      </c>
      <c r="M1973" s="56">
        <f>'Oversigt anlægsaktiv'!M1973</f>
        <v>0</v>
      </c>
      <c r="N1973" s="56">
        <f>'Oversigt anlægsaktiv'!N1973</f>
        <v>0</v>
      </c>
      <c r="O1973" s="322">
        <f t="shared" si="90"/>
        <v>0</v>
      </c>
      <c r="P1973" s="322">
        <f t="shared" si="91"/>
        <v>1</v>
      </c>
      <c r="Q1973" s="337">
        <f t="shared" si="92"/>
        <v>0</v>
      </c>
    </row>
    <row r="1974" spans="1:17" x14ac:dyDescent="0.35">
      <c r="A1974" s="320">
        <f>'Oversigt anlægsaktiv'!A1974</f>
        <v>0</v>
      </c>
      <c r="B1974">
        <f>'Oversigt anlægsaktiv'!B1974</f>
        <v>0</v>
      </c>
      <c r="C1974">
        <f>'Oversigt anlægsaktiv'!C1974</f>
        <v>0</v>
      </c>
      <c r="D1974">
        <f>'Oversigt anlægsaktiv'!D1974</f>
        <v>0</v>
      </c>
      <c r="E1974">
        <f>'Oversigt anlægsaktiv'!E1974</f>
        <v>0</v>
      </c>
      <c r="F1974">
        <f>'Oversigt anlægsaktiv'!F1974</f>
        <v>0</v>
      </c>
      <c r="G1974">
        <f>'Oversigt anlægsaktiv'!G1974</f>
        <v>0</v>
      </c>
      <c r="H1974">
        <f>'Oversigt anlægsaktiv'!H1974</f>
        <v>0</v>
      </c>
      <c r="I1974">
        <f>'Oversigt anlægsaktiv'!I1974</f>
        <v>0</v>
      </c>
      <c r="J1974">
        <f>'Oversigt anlægsaktiv'!J1974</f>
        <v>0</v>
      </c>
      <c r="K1974">
        <f>'Oversigt anlægsaktiv'!K1974</f>
        <v>0</v>
      </c>
      <c r="L1974" s="312">
        <f>'Oversigt anlægsaktiv'!L1974</f>
        <v>0</v>
      </c>
      <c r="M1974" s="56">
        <f>'Oversigt anlægsaktiv'!M1974</f>
        <v>0</v>
      </c>
      <c r="N1974" s="56">
        <f>'Oversigt anlægsaktiv'!N1974</f>
        <v>0</v>
      </c>
      <c r="O1974" s="322">
        <f t="shared" si="90"/>
        <v>0</v>
      </c>
      <c r="P1974" s="322">
        <f t="shared" si="91"/>
        <v>1</v>
      </c>
      <c r="Q1974" s="337">
        <f t="shared" si="92"/>
        <v>0</v>
      </c>
    </row>
    <row r="1975" spans="1:17" x14ac:dyDescent="0.35">
      <c r="A1975" s="320">
        <f>'Oversigt anlægsaktiv'!A1975</f>
        <v>0</v>
      </c>
      <c r="B1975">
        <f>'Oversigt anlægsaktiv'!B1975</f>
        <v>0</v>
      </c>
      <c r="C1975">
        <f>'Oversigt anlægsaktiv'!C1975</f>
        <v>0</v>
      </c>
      <c r="D1975">
        <f>'Oversigt anlægsaktiv'!D1975</f>
        <v>0</v>
      </c>
      <c r="E1975">
        <f>'Oversigt anlægsaktiv'!E1975</f>
        <v>0</v>
      </c>
      <c r="F1975">
        <f>'Oversigt anlægsaktiv'!F1975</f>
        <v>0</v>
      </c>
      <c r="G1975">
        <f>'Oversigt anlægsaktiv'!G1975</f>
        <v>0</v>
      </c>
      <c r="H1975">
        <f>'Oversigt anlægsaktiv'!H1975</f>
        <v>0</v>
      </c>
      <c r="I1975">
        <f>'Oversigt anlægsaktiv'!I1975</f>
        <v>0</v>
      </c>
      <c r="J1975">
        <f>'Oversigt anlægsaktiv'!J1975</f>
        <v>0</v>
      </c>
      <c r="K1975">
        <f>'Oversigt anlægsaktiv'!K1975</f>
        <v>0</v>
      </c>
      <c r="L1975" s="312">
        <f>'Oversigt anlægsaktiv'!L1975</f>
        <v>0</v>
      </c>
      <c r="M1975" s="56">
        <f>'Oversigt anlægsaktiv'!M1975</f>
        <v>0</v>
      </c>
      <c r="N1975" s="56">
        <f>'Oversigt anlægsaktiv'!N1975</f>
        <v>0</v>
      </c>
      <c r="O1975" s="322">
        <f t="shared" si="90"/>
        <v>0</v>
      </c>
      <c r="P1975" s="322">
        <f t="shared" si="91"/>
        <v>1</v>
      </c>
      <c r="Q1975" s="337">
        <f t="shared" si="92"/>
        <v>0</v>
      </c>
    </row>
    <row r="1976" spans="1:17" x14ac:dyDescent="0.35">
      <c r="A1976" s="320">
        <f>'Oversigt anlægsaktiv'!A1976</f>
        <v>0</v>
      </c>
      <c r="B1976">
        <f>'Oversigt anlægsaktiv'!B1976</f>
        <v>0</v>
      </c>
      <c r="C1976">
        <f>'Oversigt anlægsaktiv'!C1976</f>
        <v>0</v>
      </c>
      <c r="D1976">
        <f>'Oversigt anlægsaktiv'!D1976</f>
        <v>0</v>
      </c>
      <c r="E1976">
        <f>'Oversigt anlægsaktiv'!E1976</f>
        <v>0</v>
      </c>
      <c r="F1976">
        <f>'Oversigt anlægsaktiv'!F1976</f>
        <v>0</v>
      </c>
      <c r="G1976">
        <f>'Oversigt anlægsaktiv'!G1976</f>
        <v>0</v>
      </c>
      <c r="H1976">
        <f>'Oversigt anlægsaktiv'!H1976</f>
        <v>0</v>
      </c>
      <c r="I1976">
        <f>'Oversigt anlægsaktiv'!I1976</f>
        <v>0</v>
      </c>
      <c r="J1976">
        <f>'Oversigt anlægsaktiv'!J1976</f>
        <v>0</v>
      </c>
      <c r="K1976">
        <f>'Oversigt anlægsaktiv'!K1976</f>
        <v>0</v>
      </c>
      <c r="L1976" s="312">
        <f>'Oversigt anlægsaktiv'!L1976</f>
        <v>0</v>
      </c>
      <c r="M1976" s="56">
        <f>'Oversigt anlægsaktiv'!M1976</f>
        <v>0</v>
      </c>
      <c r="N1976" s="56">
        <f>'Oversigt anlægsaktiv'!N1976</f>
        <v>0</v>
      </c>
      <c r="O1976" s="322">
        <f t="shared" si="90"/>
        <v>0</v>
      </c>
      <c r="P1976" s="322">
        <f t="shared" si="91"/>
        <v>1</v>
      </c>
      <c r="Q1976" s="337">
        <f t="shared" si="92"/>
        <v>0</v>
      </c>
    </row>
    <row r="1977" spans="1:17" x14ac:dyDescent="0.35">
      <c r="A1977" s="320">
        <f>'Oversigt anlægsaktiv'!A1977</f>
        <v>0</v>
      </c>
      <c r="B1977">
        <f>'Oversigt anlægsaktiv'!B1977</f>
        <v>0</v>
      </c>
      <c r="C1977">
        <f>'Oversigt anlægsaktiv'!C1977</f>
        <v>0</v>
      </c>
      <c r="D1977">
        <f>'Oversigt anlægsaktiv'!D1977</f>
        <v>0</v>
      </c>
      <c r="E1977">
        <f>'Oversigt anlægsaktiv'!E1977</f>
        <v>0</v>
      </c>
      <c r="F1977">
        <f>'Oversigt anlægsaktiv'!F1977</f>
        <v>0</v>
      </c>
      <c r="G1977">
        <f>'Oversigt anlægsaktiv'!G1977</f>
        <v>0</v>
      </c>
      <c r="H1977">
        <f>'Oversigt anlægsaktiv'!H1977</f>
        <v>0</v>
      </c>
      <c r="I1977">
        <f>'Oversigt anlægsaktiv'!I1977</f>
        <v>0</v>
      </c>
      <c r="J1977">
        <f>'Oversigt anlægsaktiv'!J1977</f>
        <v>0</v>
      </c>
      <c r="K1977">
        <f>'Oversigt anlægsaktiv'!K1977</f>
        <v>0</v>
      </c>
      <c r="L1977" s="312">
        <f>'Oversigt anlægsaktiv'!L1977</f>
        <v>0</v>
      </c>
      <c r="M1977" s="56">
        <f>'Oversigt anlægsaktiv'!M1977</f>
        <v>0</v>
      </c>
      <c r="N1977" s="56">
        <f>'Oversigt anlægsaktiv'!N1977</f>
        <v>0</v>
      </c>
      <c r="O1977" s="322">
        <f t="shared" si="90"/>
        <v>0</v>
      </c>
      <c r="P1977" s="322">
        <f t="shared" si="91"/>
        <v>1</v>
      </c>
      <c r="Q1977" s="337">
        <f t="shared" si="92"/>
        <v>0</v>
      </c>
    </row>
    <row r="1978" spans="1:17" x14ac:dyDescent="0.35">
      <c r="A1978" s="320">
        <f>'Oversigt anlægsaktiv'!A1978</f>
        <v>0</v>
      </c>
      <c r="B1978">
        <f>'Oversigt anlægsaktiv'!B1978</f>
        <v>0</v>
      </c>
      <c r="C1978">
        <f>'Oversigt anlægsaktiv'!C1978</f>
        <v>0</v>
      </c>
      <c r="D1978">
        <f>'Oversigt anlægsaktiv'!D1978</f>
        <v>0</v>
      </c>
      <c r="E1978">
        <f>'Oversigt anlægsaktiv'!E1978</f>
        <v>0</v>
      </c>
      <c r="F1978">
        <f>'Oversigt anlægsaktiv'!F1978</f>
        <v>0</v>
      </c>
      <c r="G1978">
        <f>'Oversigt anlægsaktiv'!G1978</f>
        <v>0</v>
      </c>
      <c r="H1978">
        <f>'Oversigt anlægsaktiv'!H1978</f>
        <v>0</v>
      </c>
      <c r="I1978">
        <f>'Oversigt anlægsaktiv'!I1978</f>
        <v>0</v>
      </c>
      <c r="J1978">
        <f>'Oversigt anlægsaktiv'!J1978</f>
        <v>0</v>
      </c>
      <c r="K1978">
        <f>'Oversigt anlægsaktiv'!K1978</f>
        <v>0</v>
      </c>
      <c r="L1978" s="312">
        <f>'Oversigt anlægsaktiv'!L1978</f>
        <v>0</v>
      </c>
      <c r="M1978" s="56">
        <f>'Oversigt anlægsaktiv'!M1978</f>
        <v>0</v>
      </c>
      <c r="N1978" s="56">
        <f>'Oversigt anlægsaktiv'!N1978</f>
        <v>0</v>
      </c>
      <c r="O1978" s="322">
        <f t="shared" si="90"/>
        <v>0</v>
      </c>
      <c r="P1978" s="322">
        <f t="shared" si="91"/>
        <v>1</v>
      </c>
      <c r="Q1978" s="337">
        <f t="shared" si="92"/>
        <v>0</v>
      </c>
    </row>
    <row r="1979" spans="1:17" x14ac:dyDescent="0.35">
      <c r="A1979" s="320">
        <f>'Oversigt anlægsaktiv'!A1979</f>
        <v>0</v>
      </c>
      <c r="B1979">
        <f>'Oversigt anlægsaktiv'!B1979</f>
        <v>0</v>
      </c>
      <c r="C1979">
        <f>'Oversigt anlægsaktiv'!C1979</f>
        <v>0</v>
      </c>
      <c r="D1979">
        <f>'Oversigt anlægsaktiv'!D1979</f>
        <v>0</v>
      </c>
      <c r="E1979">
        <f>'Oversigt anlægsaktiv'!E1979</f>
        <v>0</v>
      </c>
      <c r="F1979">
        <f>'Oversigt anlægsaktiv'!F1979</f>
        <v>0</v>
      </c>
      <c r="G1979">
        <f>'Oversigt anlægsaktiv'!G1979</f>
        <v>0</v>
      </c>
      <c r="H1979">
        <f>'Oversigt anlægsaktiv'!H1979</f>
        <v>0</v>
      </c>
      <c r="I1979">
        <f>'Oversigt anlægsaktiv'!I1979</f>
        <v>0</v>
      </c>
      <c r="J1979">
        <f>'Oversigt anlægsaktiv'!J1979</f>
        <v>0</v>
      </c>
      <c r="K1979">
        <f>'Oversigt anlægsaktiv'!K1979</f>
        <v>0</v>
      </c>
      <c r="L1979" s="312">
        <f>'Oversigt anlægsaktiv'!L1979</f>
        <v>0</v>
      </c>
      <c r="M1979" s="56">
        <f>'Oversigt anlægsaktiv'!M1979</f>
        <v>0</v>
      </c>
      <c r="N1979" s="56">
        <f>'Oversigt anlægsaktiv'!N1979</f>
        <v>0</v>
      </c>
      <c r="O1979" s="322">
        <f t="shared" si="90"/>
        <v>0</v>
      </c>
      <c r="P1979" s="322">
        <f t="shared" si="91"/>
        <v>1</v>
      </c>
      <c r="Q1979" s="337">
        <f t="shared" si="92"/>
        <v>0</v>
      </c>
    </row>
    <row r="1980" spans="1:17" x14ac:dyDescent="0.35">
      <c r="A1980" s="320">
        <f>'Oversigt anlægsaktiv'!A1980</f>
        <v>0</v>
      </c>
      <c r="B1980">
        <f>'Oversigt anlægsaktiv'!B1980</f>
        <v>0</v>
      </c>
      <c r="C1980">
        <f>'Oversigt anlægsaktiv'!C1980</f>
        <v>0</v>
      </c>
      <c r="D1980">
        <f>'Oversigt anlægsaktiv'!D1980</f>
        <v>0</v>
      </c>
      <c r="E1980">
        <f>'Oversigt anlægsaktiv'!E1980</f>
        <v>0</v>
      </c>
      <c r="F1980">
        <f>'Oversigt anlægsaktiv'!F1980</f>
        <v>0</v>
      </c>
      <c r="G1980">
        <f>'Oversigt anlægsaktiv'!G1980</f>
        <v>0</v>
      </c>
      <c r="H1980">
        <f>'Oversigt anlægsaktiv'!H1980</f>
        <v>0</v>
      </c>
      <c r="I1980">
        <f>'Oversigt anlægsaktiv'!I1980</f>
        <v>0</v>
      </c>
      <c r="J1980">
        <f>'Oversigt anlægsaktiv'!J1980</f>
        <v>0</v>
      </c>
      <c r="K1980">
        <f>'Oversigt anlægsaktiv'!K1980</f>
        <v>0</v>
      </c>
      <c r="L1980" s="312">
        <f>'Oversigt anlægsaktiv'!L1980</f>
        <v>0</v>
      </c>
      <c r="M1980" s="56">
        <f>'Oversigt anlægsaktiv'!M1980</f>
        <v>0</v>
      </c>
      <c r="N1980" s="56">
        <f>'Oversigt anlægsaktiv'!N1980</f>
        <v>0</v>
      </c>
      <c r="O1980" s="322">
        <f t="shared" si="90"/>
        <v>0</v>
      </c>
      <c r="P1980" s="322">
        <f t="shared" si="91"/>
        <v>1</v>
      </c>
      <c r="Q1980" s="337">
        <f t="shared" si="92"/>
        <v>0</v>
      </c>
    </row>
    <row r="1981" spans="1:17" x14ac:dyDescent="0.35">
      <c r="A1981" s="320">
        <f>'Oversigt anlægsaktiv'!A1981</f>
        <v>0</v>
      </c>
      <c r="B1981">
        <f>'Oversigt anlægsaktiv'!B1981</f>
        <v>0</v>
      </c>
      <c r="C1981">
        <f>'Oversigt anlægsaktiv'!C1981</f>
        <v>0</v>
      </c>
      <c r="D1981">
        <f>'Oversigt anlægsaktiv'!D1981</f>
        <v>0</v>
      </c>
      <c r="E1981">
        <f>'Oversigt anlægsaktiv'!E1981</f>
        <v>0</v>
      </c>
      <c r="F1981">
        <f>'Oversigt anlægsaktiv'!F1981</f>
        <v>0</v>
      </c>
      <c r="G1981">
        <f>'Oversigt anlægsaktiv'!G1981</f>
        <v>0</v>
      </c>
      <c r="H1981">
        <f>'Oversigt anlægsaktiv'!H1981</f>
        <v>0</v>
      </c>
      <c r="I1981">
        <f>'Oversigt anlægsaktiv'!I1981</f>
        <v>0</v>
      </c>
      <c r="J1981">
        <f>'Oversigt anlægsaktiv'!J1981</f>
        <v>0</v>
      </c>
      <c r="K1981">
        <f>'Oversigt anlægsaktiv'!K1981</f>
        <v>0</v>
      </c>
      <c r="L1981" s="312">
        <f>'Oversigt anlægsaktiv'!L1981</f>
        <v>0</v>
      </c>
      <c r="M1981" s="56">
        <f>'Oversigt anlægsaktiv'!M1981</f>
        <v>0</v>
      </c>
      <c r="N1981" s="56">
        <f>'Oversigt anlægsaktiv'!N1981</f>
        <v>0</v>
      </c>
      <c r="O1981" s="322">
        <f t="shared" si="90"/>
        <v>0</v>
      </c>
      <c r="P1981" s="322">
        <f t="shared" si="91"/>
        <v>1</v>
      </c>
      <c r="Q1981" s="337">
        <f t="shared" si="92"/>
        <v>0</v>
      </c>
    </row>
    <row r="1982" spans="1:17" x14ac:dyDescent="0.35">
      <c r="A1982" s="320">
        <f>'Oversigt anlægsaktiv'!A1982</f>
        <v>0</v>
      </c>
      <c r="B1982">
        <f>'Oversigt anlægsaktiv'!B1982</f>
        <v>0</v>
      </c>
      <c r="C1982">
        <f>'Oversigt anlægsaktiv'!C1982</f>
        <v>0</v>
      </c>
      <c r="D1982">
        <f>'Oversigt anlægsaktiv'!D1982</f>
        <v>0</v>
      </c>
      <c r="E1982">
        <f>'Oversigt anlægsaktiv'!E1982</f>
        <v>0</v>
      </c>
      <c r="F1982">
        <f>'Oversigt anlægsaktiv'!F1982</f>
        <v>0</v>
      </c>
      <c r="G1982">
        <f>'Oversigt anlægsaktiv'!G1982</f>
        <v>0</v>
      </c>
      <c r="H1982">
        <f>'Oversigt anlægsaktiv'!H1982</f>
        <v>0</v>
      </c>
      <c r="I1982">
        <f>'Oversigt anlægsaktiv'!I1982</f>
        <v>0</v>
      </c>
      <c r="J1982">
        <f>'Oversigt anlægsaktiv'!J1982</f>
        <v>0</v>
      </c>
      <c r="K1982">
        <f>'Oversigt anlægsaktiv'!K1982</f>
        <v>0</v>
      </c>
      <c r="L1982" s="312">
        <f>'Oversigt anlægsaktiv'!L1982</f>
        <v>0</v>
      </c>
      <c r="M1982" s="56">
        <f>'Oversigt anlægsaktiv'!M1982</f>
        <v>0</v>
      </c>
      <c r="N1982" s="56">
        <f>'Oversigt anlægsaktiv'!N1982</f>
        <v>0</v>
      </c>
      <c r="O1982" s="322">
        <f t="shared" si="90"/>
        <v>0</v>
      </c>
      <c r="P1982" s="322">
        <f t="shared" si="91"/>
        <v>1</v>
      </c>
      <c r="Q1982" s="337">
        <f t="shared" si="92"/>
        <v>0</v>
      </c>
    </row>
    <row r="1983" spans="1:17" x14ac:dyDescent="0.35">
      <c r="A1983" s="320">
        <f>'Oversigt anlægsaktiv'!A1983</f>
        <v>0</v>
      </c>
      <c r="B1983">
        <f>'Oversigt anlægsaktiv'!B1983</f>
        <v>0</v>
      </c>
      <c r="C1983">
        <f>'Oversigt anlægsaktiv'!C1983</f>
        <v>0</v>
      </c>
      <c r="D1983">
        <f>'Oversigt anlægsaktiv'!D1983</f>
        <v>0</v>
      </c>
      <c r="E1983">
        <f>'Oversigt anlægsaktiv'!E1983</f>
        <v>0</v>
      </c>
      <c r="F1983">
        <f>'Oversigt anlægsaktiv'!F1983</f>
        <v>0</v>
      </c>
      <c r="G1983">
        <f>'Oversigt anlægsaktiv'!G1983</f>
        <v>0</v>
      </c>
      <c r="H1983">
        <f>'Oversigt anlægsaktiv'!H1983</f>
        <v>0</v>
      </c>
      <c r="I1983">
        <f>'Oversigt anlægsaktiv'!I1983</f>
        <v>0</v>
      </c>
      <c r="J1983">
        <f>'Oversigt anlægsaktiv'!J1983</f>
        <v>0</v>
      </c>
      <c r="K1983">
        <f>'Oversigt anlægsaktiv'!K1983</f>
        <v>0</v>
      </c>
      <c r="L1983" s="312">
        <f>'Oversigt anlægsaktiv'!L1983</f>
        <v>0</v>
      </c>
      <c r="M1983" s="56">
        <f>'Oversigt anlægsaktiv'!M1983</f>
        <v>0</v>
      </c>
      <c r="N1983" s="56">
        <f>'Oversigt anlægsaktiv'!N1983</f>
        <v>0</v>
      </c>
      <c r="O1983" s="322">
        <f t="shared" si="90"/>
        <v>0</v>
      </c>
      <c r="P1983" s="322">
        <f t="shared" si="91"/>
        <v>1</v>
      </c>
      <c r="Q1983" s="337">
        <f t="shared" si="92"/>
        <v>0</v>
      </c>
    </row>
    <row r="1984" spans="1:17" x14ac:dyDescent="0.35">
      <c r="A1984" s="320">
        <f>'Oversigt anlægsaktiv'!A1984</f>
        <v>0</v>
      </c>
      <c r="B1984">
        <f>'Oversigt anlægsaktiv'!B1984</f>
        <v>0</v>
      </c>
      <c r="C1984">
        <f>'Oversigt anlægsaktiv'!C1984</f>
        <v>0</v>
      </c>
      <c r="D1984">
        <f>'Oversigt anlægsaktiv'!D1984</f>
        <v>0</v>
      </c>
      <c r="E1984">
        <f>'Oversigt anlægsaktiv'!E1984</f>
        <v>0</v>
      </c>
      <c r="F1984">
        <f>'Oversigt anlægsaktiv'!F1984</f>
        <v>0</v>
      </c>
      <c r="G1984">
        <f>'Oversigt anlægsaktiv'!G1984</f>
        <v>0</v>
      </c>
      <c r="H1984">
        <f>'Oversigt anlægsaktiv'!H1984</f>
        <v>0</v>
      </c>
      <c r="I1984">
        <f>'Oversigt anlægsaktiv'!I1984</f>
        <v>0</v>
      </c>
      <c r="J1984">
        <f>'Oversigt anlægsaktiv'!J1984</f>
        <v>0</v>
      </c>
      <c r="K1984">
        <f>'Oversigt anlægsaktiv'!K1984</f>
        <v>0</v>
      </c>
      <c r="L1984" s="312">
        <f>'Oversigt anlægsaktiv'!L1984</f>
        <v>0</v>
      </c>
      <c r="M1984" s="56">
        <f>'Oversigt anlægsaktiv'!M1984</f>
        <v>0</v>
      </c>
      <c r="N1984" s="56">
        <f>'Oversigt anlægsaktiv'!N1984</f>
        <v>0</v>
      </c>
      <c r="O1984" s="322">
        <f t="shared" si="90"/>
        <v>0</v>
      </c>
      <c r="P1984" s="322">
        <f t="shared" si="91"/>
        <v>1</v>
      </c>
      <c r="Q1984" s="337">
        <f t="shared" si="92"/>
        <v>0</v>
      </c>
    </row>
    <row r="1985" spans="1:17" x14ac:dyDescent="0.35">
      <c r="A1985" s="320">
        <f>'Oversigt anlægsaktiv'!A1985</f>
        <v>0</v>
      </c>
      <c r="B1985">
        <f>'Oversigt anlægsaktiv'!B1985</f>
        <v>0</v>
      </c>
      <c r="C1985">
        <f>'Oversigt anlægsaktiv'!C1985</f>
        <v>0</v>
      </c>
      <c r="D1985">
        <f>'Oversigt anlægsaktiv'!D1985</f>
        <v>0</v>
      </c>
      <c r="E1985">
        <f>'Oversigt anlægsaktiv'!E1985</f>
        <v>0</v>
      </c>
      <c r="F1985">
        <f>'Oversigt anlægsaktiv'!F1985</f>
        <v>0</v>
      </c>
      <c r="G1985">
        <f>'Oversigt anlægsaktiv'!G1985</f>
        <v>0</v>
      </c>
      <c r="H1985">
        <f>'Oversigt anlægsaktiv'!H1985</f>
        <v>0</v>
      </c>
      <c r="I1985">
        <f>'Oversigt anlægsaktiv'!I1985</f>
        <v>0</v>
      </c>
      <c r="J1985">
        <f>'Oversigt anlægsaktiv'!J1985</f>
        <v>0</v>
      </c>
      <c r="K1985">
        <f>'Oversigt anlægsaktiv'!K1985</f>
        <v>0</v>
      </c>
      <c r="L1985" s="312">
        <f>'Oversigt anlægsaktiv'!L1985</f>
        <v>0</v>
      </c>
      <c r="M1985" s="56">
        <f>'Oversigt anlægsaktiv'!M1985</f>
        <v>0</v>
      </c>
      <c r="N1985" s="56">
        <f>'Oversigt anlægsaktiv'!N1985</f>
        <v>0</v>
      </c>
      <c r="O1985" s="322">
        <f t="shared" si="90"/>
        <v>0</v>
      </c>
      <c r="P1985" s="322">
        <f t="shared" si="91"/>
        <v>1</v>
      </c>
      <c r="Q1985" s="337">
        <f t="shared" si="92"/>
        <v>0</v>
      </c>
    </row>
    <row r="1986" spans="1:17" x14ac:dyDescent="0.35">
      <c r="A1986" s="320">
        <f>'Oversigt anlægsaktiv'!A1986</f>
        <v>0</v>
      </c>
      <c r="B1986">
        <f>'Oversigt anlægsaktiv'!B1986</f>
        <v>0</v>
      </c>
      <c r="C1986">
        <f>'Oversigt anlægsaktiv'!C1986</f>
        <v>0</v>
      </c>
      <c r="D1986">
        <f>'Oversigt anlægsaktiv'!D1986</f>
        <v>0</v>
      </c>
      <c r="E1986">
        <f>'Oversigt anlægsaktiv'!E1986</f>
        <v>0</v>
      </c>
      <c r="F1986">
        <f>'Oversigt anlægsaktiv'!F1986</f>
        <v>0</v>
      </c>
      <c r="G1986">
        <f>'Oversigt anlægsaktiv'!G1986</f>
        <v>0</v>
      </c>
      <c r="H1986">
        <f>'Oversigt anlægsaktiv'!H1986</f>
        <v>0</v>
      </c>
      <c r="I1986">
        <f>'Oversigt anlægsaktiv'!I1986</f>
        <v>0</v>
      </c>
      <c r="J1986">
        <f>'Oversigt anlægsaktiv'!J1986</f>
        <v>0</v>
      </c>
      <c r="K1986">
        <f>'Oversigt anlægsaktiv'!K1986</f>
        <v>0</v>
      </c>
      <c r="L1986" s="312">
        <f>'Oversigt anlægsaktiv'!L1986</f>
        <v>0</v>
      </c>
      <c r="M1986" s="56">
        <f>'Oversigt anlægsaktiv'!M1986</f>
        <v>0</v>
      </c>
      <c r="N1986" s="56">
        <f>'Oversigt anlægsaktiv'!N1986</f>
        <v>0</v>
      </c>
      <c r="O1986" s="322">
        <f t="shared" si="90"/>
        <v>0</v>
      </c>
      <c r="P1986" s="322">
        <f t="shared" si="91"/>
        <v>1</v>
      </c>
      <c r="Q1986" s="337">
        <f t="shared" si="92"/>
        <v>0</v>
      </c>
    </row>
    <row r="1987" spans="1:17" x14ac:dyDescent="0.35">
      <c r="A1987" s="320">
        <f>'Oversigt anlægsaktiv'!A1987</f>
        <v>0</v>
      </c>
      <c r="B1987">
        <f>'Oversigt anlægsaktiv'!B1987</f>
        <v>0</v>
      </c>
      <c r="C1987">
        <f>'Oversigt anlægsaktiv'!C1987</f>
        <v>0</v>
      </c>
      <c r="D1987">
        <f>'Oversigt anlægsaktiv'!D1987</f>
        <v>0</v>
      </c>
      <c r="E1987">
        <f>'Oversigt anlægsaktiv'!E1987</f>
        <v>0</v>
      </c>
      <c r="F1987">
        <f>'Oversigt anlægsaktiv'!F1987</f>
        <v>0</v>
      </c>
      <c r="G1987">
        <f>'Oversigt anlægsaktiv'!G1987</f>
        <v>0</v>
      </c>
      <c r="H1987">
        <f>'Oversigt anlægsaktiv'!H1987</f>
        <v>0</v>
      </c>
      <c r="I1987">
        <f>'Oversigt anlægsaktiv'!I1987</f>
        <v>0</v>
      </c>
      <c r="J1987">
        <f>'Oversigt anlægsaktiv'!J1987</f>
        <v>0</v>
      </c>
      <c r="K1987">
        <f>'Oversigt anlægsaktiv'!K1987</f>
        <v>0</v>
      </c>
      <c r="L1987" s="312">
        <f>'Oversigt anlægsaktiv'!L1987</f>
        <v>0</v>
      </c>
      <c r="M1987" s="56">
        <f>'Oversigt anlægsaktiv'!M1987</f>
        <v>0</v>
      </c>
      <c r="N1987" s="56">
        <f>'Oversigt anlægsaktiv'!N1987</f>
        <v>0</v>
      </c>
      <c r="O1987" s="322">
        <f t="shared" si="90"/>
        <v>0</v>
      </c>
      <c r="P1987" s="322">
        <f t="shared" si="91"/>
        <v>1</v>
      </c>
      <c r="Q1987" s="337">
        <f t="shared" si="92"/>
        <v>0</v>
      </c>
    </row>
    <row r="1988" spans="1:17" x14ac:dyDescent="0.35">
      <c r="A1988" s="320">
        <f>'Oversigt anlægsaktiv'!A1988</f>
        <v>0</v>
      </c>
      <c r="B1988">
        <f>'Oversigt anlægsaktiv'!B1988</f>
        <v>0</v>
      </c>
      <c r="C1988">
        <f>'Oversigt anlægsaktiv'!C1988</f>
        <v>0</v>
      </c>
      <c r="D1988">
        <f>'Oversigt anlægsaktiv'!D1988</f>
        <v>0</v>
      </c>
      <c r="E1988">
        <f>'Oversigt anlægsaktiv'!E1988</f>
        <v>0</v>
      </c>
      <c r="F1988">
        <f>'Oversigt anlægsaktiv'!F1988</f>
        <v>0</v>
      </c>
      <c r="G1988">
        <f>'Oversigt anlægsaktiv'!G1988</f>
        <v>0</v>
      </c>
      <c r="H1988">
        <f>'Oversigt anlægsaktiv'!H1988</f>
        <v>0</v>
      </c>
      <c r="I1988">
        <f>'Oversigt anlægsaktiv'!I1988</f>
        <v>0</v>
      </c>
      <c r="J1988">
        <f>'Oversigt anlægsaktiv'!J1988</f>
        <v>0</v>
      </c>
      <c r="K1988">
        <f>'Oversigt anlægsaktiv'!K1988</f>
        <v>0</v>
      </c>
      <c r="L1988" s="312">
        <f>'Oversigt anlægsaktiv'!L1988</f>
        <v>0</v>
      </c>
      <c r="M1988" s="56">
        <f>'Oversigt anlægsaktiv'!M1988</f>
        <v>0</v>
      </c>
      <c r="N1988" s="56">
        <f>'Oversigt anlægsaktiv'!N1988</f>
        <v>0</v>
      </c>
      <c r="O1988" s="322">
        <f t="shared" si="90"/>
        <v>0</v>
      </c>
      <c r="P1988" s="322">
        <f t="shared" si="91"/>
        <v>1</v>
      </c>
      <c r="Q1988" s="337">
        <f t="shared" si="92"/>
        <v>0</v>
      </c>
    </row>
    <row r="1989" spans="1:17" x14ac:dyDescent="0.35">
      <c r="A1989" s="320">
        <f>'Oversigt anlægsaktiv'!A1989</f>
        <v>0</v>
      </c>
      <c r="B1989">
        <f>'Oversigt anlægsaktiv'!B1989</f>
        <v>0</v>
      </c>
      <c r="C1989">
        <f>'Oversigt anlægsaktiv'!C1989</f>
        <v>0</v>
      </c>
      <c r="D1989">
        <f>'Oversigt anlægsaktiv'!D1989</f>
        <v>0</v>
      </c>
      <c r="E1989">
        <f>'Oversigt anlægsaktiv'!E1989</f>
        <v>0</v>
      </c>
      <c r="F1989">
        <f>'Oversigt anlægsaktiv'!F1989</f>
        <v>0</v>
      </c>
      <c r="G1989">
        <f>'Oversigt anlægsaktiv'!G1989</f>
        <v>0</v>
      </c>
      <c r="H1989">
        <f>'Oversigt anlægsaktiv'!H1989</f>
        <v>0</v>
      </c>
      <c r="I1989">
        <f>'Oversigt anlægsaktiv'!I1989</f>
        <v>0</v>
      </c>
      <c r="J1989">
        <f>'Oversigt anlægsaktiv'!J1989</f>
        <v>0</v>
      </c>
      <c r="K1989">
        <f>'Oversigt anlægsaktiv'!K1989</f>
        <v>0</v>
      </c>
      <c r="L1989" s="312">
        <f>'Oversigt anlægsaktiv'!L1989</f>
        <v>0</v>
      </c>
      <c r="M1989" s="56">
        <f>'Oversigt anlægsaktiv'!M1989</f>
        <v>0</v>
      </c>
      <c r="N1989" s="56">
        <f>'Oversigt anlægsaktiv'!N1989</f>
        <v>0</v>
      </c>
      <c r="O1989" s="322">
        <f t="shared" si="90"/>
        <v>0</v>
      </c>
      <c r="P1989" s="322">
        <f t="shared" si="91"/>
        <v>1</v>
      </c>
      <c r="Q1989" s="337">
        <f t="shared" si="92"/>
        <v>0</v>
      </c>
    </row>
    <row r="1990" spans="1:17" x14ac:dyDescent="0.35">
      <c r="A1990" s="320">
        <f>'Oversigt anlægsaktiv'!A1990</f>
        <v>0</v>
      </c>
      <c r="B1990">
        <f>'Oversigt anlægsaktiv'!B1990</f>
        <v>0</v>
      </c>
      <c r="C1990">
        <f>'Oversigt anlægsaktiv'!C1990</f>
        <v>0</v>
      </c>
      <c r="D1990">
        <f>'Oversigt anlægsaktiv'!D1990</f>
        <v>0</v>
      </c>
      <c r="E1990">
        <f>'Oversigt anlægsaktiv'!E1990</f>
        <v>0</v>
      </c>
      <c r="F1990">
        <f>'Oversigt anlægsaktiv'!F1990</f>
        <v>0</v>
      </c>
      <c r="G1990">
        <f>'Oversigt anlægsaktiv'!G1990</f>
        <v>0</v>
      </c>
      <c r="H1990">
        <f>'Oversigt anlægsaktiv'!H1990</f>
        <v>0</v>
      </c>
      <c r="I1990">
        <f>'Oversigt anlægsaktiv'!I1990</f>
        <v>0</v>
      </c>
      <c r="J1990">
        <f>'Oversigt anlægsaktiv'!J1990</f>
        <v>0</v>
      </c>
      <c r="K1990">
        <f>'Oversigt anlægsaktiv'!K1990</f>
        <v>0</v>
      </c>
      <c r="L1990" s="312">
        <f>'Oversigt anlægsaktiv'!L1990</f>
        <v>0</v>
      </c>
      <c r="M1990" s="56">
        <f>'Oversigt anlægsaktiv'!M1990</f>
        <v>0</v>
      </c>
      <c r="N1990" s="56">
        <f>'Oversigt anlægsaktiv'!N1990</f>
        <v>0</v>
      </c>
      <c r="O1990" s="322">
        <f t="shared" si="90"/>
        <v>0</v>
      </c>
      <c r="P1990" s="322">
        <f t="shared" si="91"/>
        <v>1</v>
      </c>
      <c r="Q1990" s="337">
        <f t="shared" si="92"/>
        <v>0</v>
      </c>
    </row>
    <row r="1991" spans="1:17" x14ac:dyDescent="0.35">
      <c r="A1991" s="320">
        <f>'Oversigt anlægsaktiv'!A1991</f>
        <v>0</v>
      </c>
      <c r="B1991">
        <f>'Oversigt anlægsaktiv'!B1991</f>
        <v>0</v>
      </c>
      <c r="C1991">
        <f>'Oversigt anlægsaktiv'!C1991</f>
        <v>0</v>
      </c>
      <c r="D1991">
        <f>'Oversigt anlægsaktiv'!D1991</f>
        <v>0</v>
      </c>
      <c r="E1991">
        <f>'Oversigt anlægsaktiv'!E1991</f>
        <v>0</v>
      </c>
      <c r="F1991">
        <f>'Oversigt anlægsaktiv'!F1991</f>
        <v>0</v>
      </c>
      <c r="G1991">
        <f>'Oversigt anlægsaktiv'!G1991</f>
        <v>0</v>
      </c>
      <c r="H1991">
        <f>'Oversigt anlægsaktiv'!H1991</f>
        <v>0</v>
      </c>
      <c r="I1991">
        <f>'Oversigt anlægsaktiv'!I1991</f>
        <v>0</v>
      </c>
      <c r="J1991">
        <f>'Oversigt anlægsaktiv'!J1991</f>
        <v>0</v>
      </c>
      <c r="K1991">
        <f>'Oversigt anlægsaktiv'!K1991</f>
        <v>0</v>
      </c>
      <c r="L1991" s="312">
        <f>'Oversigt anlægsaktiv'!L1991</f>
        <v>0</v>
      </c>
      <c r="M1991" s="56">
        <f>'Oversigt anlægsaktiv'!M1991</f>
        <v>0</v>
      </c>
      <c r="N1991" s="56">
        <f>'Oversigt anlægsaktiv'!N1991</f>
        <v>0</v>
      </c>
      <c r="O1991" s="322">
        <f t="shared" si="90"/>
        <v>0</v>
      </c>
      <c r="P1991" s="322">
        <f t="shared" si="91"/>
        <v>1</v>
      </c>
      <c r="Q1991" s="337">
        <f t="shared" si="92"/>
        <v>0</v>
      </c>
    </row>
    <row r="1992" spans="1:17" x14ac:dyDescent="0.35">
      <c r="A1992" s="320">
        <f>'Oversigt anlægsaktiv'!A1992</f>
        <v>0</v>
      </c>
      <c r="B1992">
        <f>'Oversigt anlægsaktiv'!B1992</f>
        <v>0</v>
      </c>
      <c r="C1992">
        <f>'Oversigt anlægsaktiv'!C1992</f>
        <v>0</v>
      </c>
      <c r="D1992">
        <f>'Oversigt anlægsaktiv'!D1992</f>
        <v>0</v>
      </c>
      <c r="E1992">
        <f>'Oversigt anlægsaktiv'!E1992</f>
        <v>0</v>
      </c>
      <c r="F1992">
        <f>'Oversigt anlægsaktiv'!F1992</f>
        <v>0</v>
      </c>
      <c r="G1992">
        <f>'Oversigt anlægsaktiv'!G1992</f>
        <v>0</v>
      </c>
      <c r="H1992">
        <f>'Oversigt anlægsaktiv'!H1992</f>
        <v>0</v>
      </c>
      <c r="I1992">
        <f>'Oversigt anlægsaktiv'!I1992</f>
        <v>0</v>
      </c>
      <c r="J1992">
        <f>'Oversigt anlægsaktiv'!J1992</f>
        <v>0</v>
      </c>
      <c r="K1992">
        <f>'Oversigt anlægsaktiv'!K1992</f>
        <v>0</v>
      </c>
      <c r="L1992" s="312">
        <f>'Oversigt anlægsaktiv'!L1992</f>
        <v>0</v>
      </c>
      <c r="M1992" s="56">
        <f>'Oversigt anlægsaktiv'!M1992</f>
        <v>0</v>
      </c>
      <c r="N1992" s="56">
        <f>'Oversigt anlægsaktiv'!N1992</f>
        <v>0</v>
      </c>
      <c r="O1992" s="322">
        <f t="shared" si="90"/>
        <v>0</v>
      </c>
      <c r="P1992" s="322">
        <f t="shared" si="91"/>
        <v>1</v>
      </c>
      <c r="Q1992" s="337">
        <f t="shared" si="92"/>
        <v>0</v>
      </c>
    </row>
    <row r="1993" spans="1:17" x14ac:dyDescent="0.35">
      <c r="A1993" s="320">
        <f>'Oversigt anlægsaktiv'!A1993</f>
        <v>0</v>
      </c>
      <c r="B1993">
        <f>'Oversigt anlægsaktiv'!B1993</f>
        <v>0</v>
      </c>
      <c r="C1993">
        <f>'Oversigt anlægsaktiv'!C1993</f>
        <v>0</v>
      </c>
      <c r="D1993">
        <f>'Oversigt anlægsaktiv'!D1993</f>
        <v>0</v>
      </c>
      <c r="E1993">
        <f>'Oversigt anlægsaktiv'!E1993</f>
        <v>0</v>
      </c>
      <c r="F1993">
        <f>'Oversigt anlægsaktiv'!F1993</f>
        <v>0</v>
      </c>
      <c r="G1993">
        <f>'Oversigt anlægsaktiv'!G1993</f>
        <v>0</v>
      </c>
      <c r="H1993">
        <f>'Oversigt anlægsaktiv'!H1993</f>
        <v>0</v>
      </c>
      <c r="I1993">
        <f>'Oversigt anlægsaktiv'!I1993</f>
        <v>0</v>
      </c>
      <c r="J1993">
        <f>'Oversigt anlægsaktiv'!J1993</f>
        <v>0</v>
      </c>
      <c r="K1993">
        <f>'Oversigt anlægsaktiv'!K1993</f>
        <v>0</v>
      </c>
      <c r="L1993" s="312">
        <f>'Oversigt anlægsaktiv'!L1993</f>
        <v>0</v>
      </c>
      <c r="M1993" s="56">
        <f>'Oversigt anlægsaktiv'!M1993</f>
        <v>0</v>
      </c>
      <c r="N1993" s="56">
        <f>'Oversigt anlægsaktiv'!N1993</f>
        <v>0</v>
      </c>
      <c r="O1993" s="322">
        <f t="shared" si="90"/>
        <v>0</v>
      </c>
      <c r="P1993" s="322">
        <f t="shared" si="91"/>
        <v>1</v>
      </c>
      <c r="Q1993" s="337">
        <f t="shared" si="92"/>
        <v>0</v>
      </c>
    </row>
    <row r="1994" spans="1:17" x14ac:dyDescent="0.35">
      <c r="A1994" s="320">
        <f>'Oversigt anlægsaktiv'!A1994</f>
        <v>0</v>
      </c>
      <c r="B1994">
        <f>'Oversigt anlægsaktiv'!B1994</f>
        <v>0</v>
      </c>
      <c r="C1994">
        <f>'Oversigt anlægsaktiv'!C1994</f>
        <v>0</v>
      </c>
      <c r="D1994">
        <f>'Oversigt anlægsaktiv'!D1994</f>
        <v>0</v>
      </c>
      <c r="E1994">
        <f>'Oversigt anlægsaktiv'!E1994</f>
        <v>0</v>
      </c>
      <c r="F1994">
        <f>'Oversigt anlægsaktiv'!F1994</f>
        <v>0</v>
      </c>
      <c r="G1994">
        <f>'Oversigt anlægsaktiv'!G1994</f>
        <v>0</v>
      </c>
      <c r="H1994">
        <f>'Oversigt anlægsaktiv'!H1994</f>
        <v>0</v>
      </c>
      <c r="I1994">
        <f>'Oversigt anlægsaktiv'!I1994</f>
        <v>0</v>
      </c>
      <c r="J1994">
        <f>'Oversigt anlægsaktiv'!J1994</f>
        <v>0</v>
      </c>
      <c r="K1994">
        <f>'Oversigt anlægsaktiv'!K1994</f>
        <v>0</v>
      </c>
      <c r="L1994" s="312">
        <f>'Oversigt anlægsaktiv'!L1994</f>
        <v>0</v>
      </c>
      <c r="M1994" s="56">
        <f>'Oversigt anlægsaktiv'!M1994</f>
        <v>0</v>
      </c>
      <c r="N1994" s="56">
        <f>'Oversigt anlægsaktiv'!N1994</f>
        <v>0</v>
      </c>
      <c r="O1994" s="322">
        <f t="shared" si="90"/>
        <v>0</v>
      </c>
      <c r="P1994" s="322">
        <f t="shared" si="91"/>
        <v>1</v>
      </c>
      <c r="Q1994" s="337">
        <f t="shared" si="92"/>
        <v>0</v>
      </c>
    </row>
    <row r="1995" spans="1:17" x14ac:dyDescent="0.35">
      <c r="A1995" s="320">
        <f>'Oversigt anlægsaktiv'!A1995</f>
        <v>0</v>
      </c>
      <c r="B1995">
        <f>'Oversigt anlægsaktiv'!B1995</f>
        <v>0</v>
      </c>
      <c r="C1995">
        <f>'Oversigt anlægsaktiv'!C1995</f>
        <v>0</v>
      </c>
      <c r="D1995">
        <f>'Oversigt anlægsaktiv'!D1995</f>
        <v>0</v>
      </c>
      <c r="E1995">
        <f>'Oversigt anlægsaktiv'!E1995</f>
        <v>0</v>
      </c>
      <c r="F1995">
        <f>'Oversigt anlægsaktiv'!F1995</f>
        <v>0</v>
      </c>
      <c r="G1995">
        <f>'Oversigt anlægsaktiv'!G1995</f>
        <v>0</v>
      </c>
      <c r="H1995">
        <f>'Oversigt anlægsaktiv'!H1995</f>
        <v>0</v>
      </c>
      <c r="I1995">
        <f>'Oversigt anlægsaktiv'!I1995</f>
        <v>0</v>
      </c>
      <c r="J1995">
        <f>'Oversigt anlægsaktiv'!J1995</f>
        <v>0</v>
      </c>
      <c r="K1995">
        <f>'Oversigt anlægsaktiv'!K1995</f>
        <v>0</v>
      </c>
      <c r="L1995" s="312">
        <f>'Oversigt anlægsaktiv'!L1995</f>
        <v>0</v>
      </c>
      <c r="M1995" s="56">
        <f>'Oversigt anlægsaktiv'!M1995</f>
        <v>0</v>
      </c>
      <c r="N1995" s="56">
        <f>'Oversigt anlægsaktiv'!N1995</f>
        <v>0</v>
      </c>
      <c r="O1995" s="322">
        <f t="shared" ref="O1995:O2058" si="93">IFERROR(_xlfn.TEXTBEFORE(A1995, "-"), A1995)</f>
        <v>0</v>
      </c>
      <c r="P1995" s="322">
        <f t="shared" ref="P1995:P2058" si="94">IF(C1995="-",0,1)</f>
        <v>1</v>
      </c>
      <c r="Q1995" s="337">
        <f t="shared" ref="Q1995:Q2058" si="95">IFERROR(_xlfn.TEXTBEFORE(E1995, " "), E1995)</f>
        <v>0</v>
      </c>
    </row>
    <row r="1996" spans="1:17" x14ac:dyDescent="0.35">
      <c r="A1996" s="320">
        <f>'Oversigt anlægsaktiv'!A1996</f>
        <v>0</v>
      </c>
      <c r="B1996">
        <f>'Oversigt anlægsaktiv'!B1996</f>
        <v>0</v>
      </c>
      <c r="C1996">
        <f>'Oversigt anlægsaktiv'!C1996</f>
        <v>0</v>
      </c>
      <c r="D1996">
        <f>'Oversigt anlægsaktiv'!D1996</f>
        <v>0</v>
      </c>
      <c r="E1996">
        <f>'Oversigt anlægsaktiv'!E1996</f>
        <v>0</v>
      </c>
      <c r="F1996">
        <f>'Oversigt anlægsaktiv'!F1996</f>
        <v>0</v>
      </c>
      <c r="G1996">
        <f>'Oversigt anlægsaktiv'!G1996</f>
        <v>0</v>
      </c>
      <c r="H1996">
        <f>'Oversigt anlægsaktiv'!H1996</f>
        <v>0</v>
      </c>
      <c r="I1996">
        <f>'Oversigt anlægsaktiv'!I1996</f>
        <v>0</v>
      </c>
      <c r="J1996">
        <f>'Oversigt anlægsaktiv'!J1996</f>
        <v>0</v>
      </c>
      <c r="K1996">
        <f>'Oversigt anlægsaktiv'!K1996</f>
        <v>0</v>
      </c>
      <c r="L1996" s="312">
        <f>'Oversigt anlægsaktiv'!L1996</f>
        <v>0</v>
      </c>
      <c r="M1996" s="56">
        <f>'Oversigt anlægsaktiv'!M1996</f>
        <v>0</v>
      </c>
      <c r="N1996" s="56">
        <f>'Oversigt anlægsaktiv'!N1996</f>
        <v>0</v>
      </c>
      <c r="O1996" s="322">
        <f t="shared" si="93"/>
        <v>0</v>
      </c>
      <c r="P1996" s="322">
        <f t="shared" si="94"/>
        <v>1</v>
      </c>
      <c r="Q1996" s="337">
        <f t="shared" si="95"/>
        <v>0</v>
      </c>
    </row>
    <row r="1997" spans="1:17" x14ac:dyDescent="0.35">
      <c r="A1997" s="320">
        <f>'Oversigt anlægsaktiv'!A1997</f>
        <v>0</v>
      </c>
      <c r="B1997">
        <f>'Oversigt anlægsaktiv'!B1997</f>
        <v>0</v>
      </c>
      <c r="C1997">
        <f>'Oversigt anlægsaktiv'!C1997</f>
        <v>0</v>
      </c>
      <c r="D1997">
        <f>'Oversigt anlægsaktiv'!D1997</f>
        <v>0</v>
      </c>
      <c r="E1997">
        <f>'Oversigt anlægsaktiv'!E1997</f>
        <v>0</v>
      </c>
      <c r="F1997">
        <f>'Oversigt anlægsaktiv'!F1997</f>
        <v>0</v>
      </c>
      <c r="G1997">
        <f>'Oversigt anlægsaktiv'!G1997</f>
        <v>0</v>
      </c>
      <c r="H1997">
        <f>'Oversigt anlægsaktiv'!H1997</f>
        <v>0</v>
      </c>
      <c r="I1997">
        <f>'Oversigt anlægsaktiv'!I1997</f>
        <v>0</v>
      </c>
      <c r="J1997">
        <f>'Oversigt anlægsaktiv'!J1997</f>
        <v>0</v>
      </c>
      <c r="K1997">
        <f>'Oversigt anlægsaktiv'!K1997</f>
        <v>0</v>
      </c>
      <c r="L1997" s="312">
        <f>'Oversigt anlægsaktiv'!L1997</f>
        <v>0</v>
      </c>
      <c r="M1997" s="56">
        <f>'Oversigt anlægsaktiv'!M1997</f>
        <v>0</v>
      </c>
      <c r="N1997" s="56">
        <f>'Oversigt anlægsaktiv'!N1997</f>
        <v>0</v>
      </c>
      <c r="O1997" s="322">
        <f t="shared" si="93"/>
        <v>0</v>
      </c>
      <c r="P1997" s="322">
        <f t="shared" si="94"/>
        <v>1</v>
      </c>
      <c r="Q1997" s="337">
        <f t="shared" si="95"/>
        <v>0</v>
      </c>
    </row>
    <row r="1998" spans="1:17" x14ac:dyDescent="0.35">
      <c r="A1998" s="320">
        <f>'Oversigt anlægsaktiv'!A1998</f>
        <v>0</v>
      </c>
      <c r="B1998">
        <f>'Oversigt anlægsaktiv'!B1998</f>
        <v>0</v>
      </c>
      <c r="C1998">
        <f>'Oversigt anlægsaktiv'!C1998</f>
        <v>0</v>
      </c>
      <c r="D1998">
        <f>'Oversigt anlægsaktiv'!D1998</f>
        <v>0</v>
      </c>
      <c r="E1998">
        <f>'Oversigt anlægsaktiv'!E1998</f>
        <v>0</v>
      </c>
      <c r="F1998">
        <f>'Oversigt anlægsaktiv'!F1998</f>
        <v>0</v>
      </c>
      <c r="G1998">
        <f>'Oversigt anlægsaktiv'!G1998</f>
        <v>0</v>
      </c>
      <c r="H1998">
        <f>'Oversigt anlægsaktiv'!H1998</f>
        <v>0</v>
      </c>
      <c r="I1998">
        <f>'Oversigt anlægsaktiv'!I1998</f>
        <v>0</v>
      </c>
      <c r="J1998">
        <f>'Oversigt anlægsaktiv'!J1998</f>
        <v>0</v>
      </c>
      <c r="K1998">
        <f>'Oversigt anlægsaktiv'!K1998</f>
        <v>0</v>
      </c>
      <c r="L1998" s="312">
        <f>'Oversigt anlægsaktiv'!L1998</f>
        <v>0</v>
      </c>
      <c r="M1998" s="56">
        <f>'Oversigt anlægsaktiv'!M1998</f>
        <v>0</v>
      </c>
      <c r="N1998" s="56">
        <f>'Oversigt anlægsaktiv'!N1998</f>
        <v>0</v>
      </c>
      <c r="O1998" s="322">
        <f t="shared" si="93"/>
        <v>0</v>
      </c>
      <c r="P1998" s="322">
        <f t="shared" si="94"/>
        <v>1</v>
      </c>
      <c r="Q1998" s="337">
        <f t="shared" si="95"/>
        <v>0</v>
      </c>
    </row>
    <row r="1999" spans="1:17" x14ac:dyDescent="0.35">
      <c r="A1999" s="320">
        <f>'Oversigt anlægsaktiv'!A1999</f>
        <v>0</v>
      </c>
      <c r="B1999">
        <f>'Oversigt anlægsaktiv'!B1999</f>
        <v>0</v>
      </c>
      <c r="C1999">
        <f>'Oversigt anlægsaktiv'!C1999</f>
        <v>0</v>
      </c>
      <c r="D1999">
        <f>'Oversigt anlægsaktiv'!D1999</f>
        <v>0</v>
      </c>
      <c r="E1999">
        <f>'Oversigt anlægsaktiv'!E1999</f>
        <v>0</v>
      </c>
      <c r="F1999">
        <f>'Oversigt anlægsaktiv'!F1999</f>
        <v>0</v>
      </c>
      <c r="G1999">
        <f>'Oversigt anlægsaktiv'!G1999</f>
        <v>0</v>
      </c>
      <c r="H1999">
        <f>'Oversigt anlægsaktiv'!H1999</f>
        <v>0</v>
      </c>
      <c r="I1999">
        <f>'Oversigt anlægsaktiv'!I1999</f>
        <v>0</v>
      </c>
      <c r="J1999">
        <f>'Oversigt anlægsaktiv'!J1999</f>
        <v>0</v>
      </c>
      <c r="K1999">
        <f>'Oversigt anlægsaktiv'!K1999</f>
        <v>0</v>
      </c>
      <c r="L1999" s="312">
        <f>'Oversigt anlægsaktiv'!L1999</f>
        <v>0</v>
      </c>
      <c r="M1999" s="56">
        <f>'Oversigt anlægsaktiv'!M1999</f>
        <v>0</v>
      </c>
      <c r="N1999" s="56">
        <f>'Oversigt anlægsaktiv'!N1999</f>
        <v>0</v>
      </c>
      <c r="O1999" s="322">
        <f t="shared" si="93"/>
        <v>0</v>
      </c>
      <c r="P1999" s="322">
        <f t="shared" si="94"/>
        <v>1</v>
      </c>
      <c r="Q1999" s="337">
        <f t="shared" si="95"/>
        <v>0</v>
      </c>
    </row>
    <row r="2000" spans="1:17" x14ac:dyDescent="0.35">
      <c r="A2000" s="320">
        <f>'Oversigt anlægsaktiv'!A2000</f>
        <v>0</v>
      </c>
      <c r="B2000">
        <f>'Oversigt anlægsaktiv'!B2000</f>
        <v>0</v>
      </c>
      <c r="C2000">
        <f>'Oversigt anlægsaktiv'!C2000</f>
        <v>0</v>
      </c>
      <c r="D2000">
        <f>'Oversigt anlægsaktiv'!D2000</f>
        <v>0</v>
      </c>
      <c r="E2000">
        <f>'Oversigt anlægsaktiv'!E2000</f>
        <v>0</v>
      </c>
      <c r="F2000">
        <f>'Oversigt anlægsaktiv'!F2000</f>
        <v>0</v>
      </c>
      <c r="G2000">
        <f>'Oversigt anlægsaktiv'!G2000</f>
        <v>0</v>
      </c>
      <c r="H2000">
        <f>'Oversigt anlægsaktiv'!H2000</f>
        <v>0</v>
      </c>
      <c r="I2000">
        <f>'Oversigt anlægsaktiv'!I2000</f>
        <v>0</v>
      </c>
      <c r="J2000">
        <f>'Oversigt anlægsaktiv'!J2000</f>
        <v>0</v>
      </c>
      <c r="K2000">
        <f>'Oversigt anlægsaktiv'!K2000</f>
        <v>0</v>
      </c>
      <c r="L2000" s="312">
        <f>'Oversigt anlægsaktiv'!L2000</f>
        <v>0</v>
      </c>
      <c r="M2000" s="56">
        <f>'Oversigt anlægsaktiv'!M2000</f>
        <v>0</v>
      </c>
      <c r="N2000" s="56">
        <f>'Oversigt anlægsaktiv'!N2000</f>
        <v>0</v>
      </c>
      <c r="O2000" s="322">
        <f t="shared" si="93"/>
        <v>0</v>
      </c>
      <c r="P2000" s="322">
        <f t="shared" si="94"/>
        <v>1</v>
      </c>
      <c r="Q2000" s="337">
        <f t="shared" si="95"/>
        <v>0</v>
      </c>
    </row>
    <row r="2001" spans="1:17" x14ac:dyDescent="0.35">
      <c r="A2001" s="320">
        <f>'Oversigt anlægsaktiv'!A2001</f>
        <v>0</v>
      </c>
      <c r="B2001">
        <f>'Oversigt anlægsaktiv'!B2001</f>
        <v>0</v>
      </c>
      <c r="C2001">
        <f>'Oversigt anlægsaktiv'!C2001</f>
        <v>0</v>
      </c>
      <c r="D2001">
        <f>'Oversigt anlægsaktiv'!D2001</f>
        <v>0</v>
      </c>
      <c r="E2001">
        <f>'Oversigt anlægsaktiv'!E2001</f>
        <v>0</v>
      </c>
      <c r="F2001">
        <f>'Oversigt anlægsaktiv'!F2001</f>
        <v>0</v>
      </c>
      <c r="G2001">
        <f>'Oversigt anlægsaktiv'!G2001</f>
        <v>0</v>
      </c>
      <c r="H2001">
        <f>'Oversigt anlægsaktiv'!H2001</f>
        <v>0</v>
      </c>
      <c r="I2001">
        <f>'Oversigt anlægsaktiv'!I2001</f>
        <v>0</v>
      </c>
      <c r="J2001">
        <f>'Oversigt anlægsaktiv'!J2001</f>
        <v>0</v>
      </c>
      <c r="K2001">
        <f>'Oversigt anlægsaktiv'!K2001</f>
        <v>0</v>
      </c>
      <c r="L2001" s="312">
        <f>'Oversigt anlægsaktiv'!L2001</f>
        <v>0</v>
      </c>
      <c r="M2001" s="56">
        <f>'Oversigt anlægsaktiv'!M2001</f>
        <v>0</v>
      </c>
      <c r="N2001" s="56">
        <f>'Oversigt anlægsaktiv'!N2001</f>
        <v>0</v>
      </c>
      <c r="O2001" s="322">
        <f t="shared" si="93"/>
        <v>0</v>
      </c>
      <c r="P2001" s="322">
        <f t="shared" si="94"/>
        <v>1</v>
      </c>
      <c r="Q2001" s="337">
        <f t="shared" si="95"/>
        <v>0</v>
      </c>
    </row>
    <row r="2002" spans="1:17" x14ac:dyDescent="0.35">
      <c r="A2002" s="320">
        <f>'Oversigt anlægsaktiv'!A2002</f>
        <v>0</v>
      </c>
      <c r="B2002">
        <f>'Oversigt anlægsaktiv'!B2002</f>
        <v>0</v>
      </c>
      <c r="C2002">
        <f>'Oversigt anlægsaktiv'!C2002</f>
        <v>0</v>
      </c>
      <c r="D2002">
        <f>'Oversigt anlægsaktiv'!D2002</f>
        <v>0</v>
      </c>
      <c r="E2002">
        <f>'Oversigt anlægsaktiv'!E2002</f>
        <v>0</v>
      </c>
      <c r="F2002">
        <f>'Oversigt anlægsaktiv'!F2002</f>
        <v>0</v>
      </c>
      <c r="G2002">
        <f>'Oversigt anlægsaktiv'!G2002</f>
        <v>0</v>
      </c>
      <c r="H2002">
        <f>'Oversigt anlægsaktiv'!H2002</f>
        <v>0</v>
      </c>
      <c r="I2002">
        <f>'Oversigt anlægsaktiv'!I2002</f>
        <v>0</v>
      </c>
      <c r="J2002">
        <f>'Oversigt anlægsaktiv'!J2002</f>
        <v>0</v>
      </c>
      <c r="K2002">
        <f>'Oversigt anlægsaktiv'!K2002</f>
        <v>0</v>
      </c>
      <c r="L2002" s="312">
        <f>'Oversigt anlægsaktiv'!L2002</f>
        <v>0</v>
      </c>
      <c r="M2002" s="56">
        <f>'Oversigt anlægsaktiv'!M2002</f>
        <v>0</v>
      </c>
      <c r="N2002" s="56">
        <f>'Oversigt anlægsaktiv'!N2002</f>
        <v>0</v>
      </c>
      <c r="O2002" s="322">
        <f t="shared" si="93"/>
        <v>0</v>
      </c>
      <c r="P2002" s="322">
        <f t="shared" si="94"/>
        <v>1</v>
      </c>
      <c r="Q2002" s="337">
        <f t="shared" si="95"/>
        <v>0</v>
      </c>
    </row>
    <row r="2003" spans="1:17" x14ac:dyDescent="0.35">
      <c r="A2003" s="320">
        <f>'Oversigt anlægsaktiv'!A2003</f>
        <v>0</v>
      </c>
      <c r="B2003">
        <f>'Oversigt anlægsaktiv'!B2003</f>
        <v>0</v>
      </c>
      <c r="C2003">
        <f>'Oversigt anlægsaktiv'!C2003</f>
        <v>0</v>
      </c>
      <c r="D2003">
        <f>'Oversigt anlægsaktiv'!D2003</f>
        <v>0</v>
      </c>
      <c r="E2003">
        <f>'Oversigt anlægsaktiv'!E2003</f>
        <v>0</v>
      </c>
      <c r="F2003">
        <f>'Oversigt anlægsaktiv'!F2003</f>
        <v>0</v>
      </c>
      <c r="G2003">
        <f>'Oversigt anlægsaktiv'!G2003</f>
        <v>0</v>
      </c>
      <c r="H2003">
        <f>'Oversigt anlægsaktiv'!H2003</f>
        <v>0</v>
      </c>
      <c r="I2003">
        <f>'Oversigt anlægsaktiv'!I2003</f>
        <v>0</v>
      </c>
      <c r="J2003">
        <f>'Oversigt anlægsaktiv'!J2003</f>
        <v>0</v>
      </c>
      <c r="K2003">
        <f>'Oversigt anlægsaktiv'!K2003</f>
        <v>0</v>
      </c>
      <c r="L2003" s="312">
        <f>'Oversigt anlægsaktiv'!L2003</f>
        <v>0</v>
      </c>
      <c r="M2003" s="56">
        <f>'Oversigt anlægsaktiv'!M2003</f>
        <v>0</v>
      </c>
      <c r="N2003" s="56">
        <f>'Oversigt anlægsaktiv'!N2003</f>
        <v>0</v>
      </c>
      <c r="O2003" s="322">
        <f t="shared" si="93"/>
        <v>0</v>
      </c>
      <c r="P2003" s="322">
        <f t="shared" si="94"/>
        <v>1</v>
      </c>
      <c r="Q2003" s="337">
        <f t="shared" si="95"/>
        <v>0</v>
      </c>
    </row>
    <row r="2004" spans="1:17" x14ac:dyDescent="0.35">
      <c r="A2004" s="320">
        <f>'Oversigt anlægsaktiv'!A2004</f>
        <v>0</v>
      </c>
      <c r="B2004">
        <f>'Oversigt anlægsaktiv'!B2004</f>
        <v>0</v>
      </c>
      <c r="C2004">
        <f>'Oversigt anlægsaktiv'!C2004</f>
        <v>0</v>
      </c>
      <c r="D2004">
        <f>'Oversigt anlægsaktiv'!D2004</f>
        <v>0</v>
      </c>
      <c r="E2004">
        <f>'Oversigt anlægsaktiv'!E2004</f>
        <v>0</v>
      </c>
      <c r="F2004">
        <f>'Oversigt anlægsaktiv'!F2004</f>
        <v>0</v>
      </c>
      <c r="G2004">
        <f>'Oversigt anlægsaktiv'!G2004</f>
        <v>0</v>
      </c>
      <c r="H2004">
        <f>'Oversigt anlægsaktiv'!H2004</f>
        <v>0</v>
      </c>
      <c r="I2004">
        <f>'Oversigt anlægsaktiv'!I2004</f>
        <v>0</v>
      </c>
      <c r="J2004">
        <f>'Oversigt anlægsaktiv'!J2004</f>
        <v>0</v>
      </c>
      <c r="K2004">
        <f>'Oversigt anlægsaktiv'!K2004</f>
        <v>0</v>
      </c>
      <c r="L2004" s="312">
        <f>'Oversigt anlægsaktiv'!L2004</f>
        <v>0</v>
      </c>
      <c r="M2004" s="56">
        <f>'Oversigt anlægsaktiv'!M2004</f>
        <v>0</v>
      </c>
      <c r="N2004" s="56">
        <f>'Oversigt anlægsaktiv'!N2004</f>
        <v>0</v>
      </c>
      <c r="O2004" s="322">
        <f t="shared" si="93"/>
        <v>0</v>
      </c>
      <c r="P2004" s="322">
        <f t="shared" si="94"/>
        <v>1</v>
      </c>
      <c r="Q2004" s="337">
        <f t="shared" si="95"/>
        <v>0</v>
      </c>
    </row>
    <row r="2005" spans="1:17" x14ac:dyDescent="0.35">
      <c r="A2005" s="320">
        <f>'Oversigt anlægsaktiv'!A2005</f>
        <v>0</v>
      </c>
      <c r="B2005">
        <f>'Oversigt anlægsaktiv'!B2005</f>
        <v>0</v>
      </c>
      <c r="C2005">
        <f>'Oversigt anlægsaktiv'!C2005</f>
        <v>0</v>
      </c>
      <c r="D2005">
        <f>'Oversigt anlægsaktiv'!D2005</f>
        <v>0</v>
      </c>
      <c r="E2005">
        <f>'Oversigt anlægsaktiv'!E2005</f>
        <v>0</v>
      </c>
      <c r="F2005">
        <f>'Oversigt anlægsaktiv'!F2005</f>
        <v>0</v>
      </c>
      <c r="G2005">
        <f>'Oversigt anlægsaktiv'!G2005</f>
        <v>0</v>
      </c>
      <c r="H2005">
        <f>'Oversigt anlægsaktiv'!H2005</f>
        <v>0</v>
      </c>
      <c r="I2005">
        <f>'Oversigt anlægsaktiv'!I2005</f>
        <v>0</v>
      </c>
      <c r="J2005">
        <f>'Oversigt anlægsaktiv'!J2005</f>
        <v>0</v>
      </c>
      <c r="K2005">
        <f>'Oversigt anlægsaktiv'!K2005</f>
        <v>0</v>
      </c>
      <c r="L2005" s="312">
        <f>'Oversigt anlægsaktiv'!L2005</f>
        <v>0</v>
      </c>
      <c r="M2005" s="56">
        <f>'Oversigt anlægsaktiv'!M2005</f>
        <v>0</v>
      </c>
      <c r="N2005" s="56">
        <f>'Oversigt anlægsaktiv'!N2005</f>
        <v>0</v>
      </c>
      <c r="O2005" s="322">
        <f t="shared" si="93"/>
        <v>0</v>
      </c>
      <c r="P2005" s="322">
        <f t="shared" si="94"/>
        <v>1</v>
      </c>
      <c r="Q2005" s="337">
        <f t="shared" si="95"/>
        <v>0</v>
      </c>
    </row>
    <row r="2006" spans="1:17" x14ac:dyDescent="0.35">
      <c r="A2006" s="320">
        <f>'Oversigt anlægsaktiv'!A2006</f>
        <v>0</v>
      </c>
      <c r="B2006">
        <f>'Oversigt anlægsaktiv'!B2006</f>
        <v>0</v>
      </c>
      <c r="C2006">
        <f>'Oversigt anlægsaktiv'!C2006</f>
        <v>0</v>
      </c>
      <c r="D2006">
        <f>'Oversigt anlægsaktiv'!D2006</f>
        <v>0</v>
      </c>
      <c r="E2006">
        <f>'Oversigt anlægsaktiv'!E2006</f>
        <v>0</v>
      </c>
      <c r="F2006">
        <f>'Oversigt anlægsaktiv'!F2006</f>
        <v>0</v>
      </c>
      <c r="G2006">
        <f>'Oversigt anlægsaktiv'!G2006</f>
        <v>0</v>
      </c>
      <c r="H2006">
        <f>'Oversigt anlægsaktiv'!H2006</f>
        <v>0</v>
      </c>
      <c r="I2006">
        <f>'Oversigt anlægsaktiv'!I2006</f>
        <v>0</v>
      </c>
      <c r="J2006">
        <f>'Oversigt anlægsaktiv'!J2006</f>
        <v>0</v>
      </c>
      <c r="K2006">
        <f>'Oversigt anlægsaktiv'!K2006</f>
        <v>0</v>
      </c>
      <c r="L2006" s="312">
        <f>'Oversigt anlægsaktiv'!L2006</f>
        <v>0</v>
      </c>
      <c r="M2006" s="56">
        <f>'Oversigt anlægsaktiv'!M2006</f>
        <v>0</v>
      </c>
      <c r="N2006" s="56">
        <f>'Oversigt anlægsaktiv'!N2006</f>
        <v>0</v>
      </c>
      <c r="O2006" s="322">
        <f t="shared" si="93"/>
        <v>0</v>
      </c>
      <c r="P2006" s="322">
        <f t="shared" si="94"/>
        <v>1</v>
      </c>
      <c r="Q2006" s="337">
        <f t="shared" si="95"/>
        <v>0</v>
      </c>
    </row>
    <row r="2007" spans="1:17" x14ac:dyDescent="0.35">
      <c r="A2007" s="320">
        <f>'Oversigt anlægsaktiv'!A2007</f>
        <v>0</v>
      </c>
      <c r="B2007">
        <f>'Oversigt anlægsaktiv'!B2007</f>
        <v>0</v>
      </c>
      <c r="C2007">
        <f>'Oversigt anlægsaktiv'!C2007</f>
        <v>0</v>
      </c>
      <c r="D2007">
        <f>'Oversigt anlægsaktiv'!D2007</f>
        <v>0</v>
      </c>
      <c r="E2007">
        <f>'Oversigt anlægsaktiv'!E2007</f>
        <v>0</v>
      </c>
      <c r="F2007">
        <f>'Oversigt anlægsaktiv'!F2007</f>
        <v>0</v>
      </c>
      <c r="G2007">
        <f>'Oversigt anlægsaktiv'!G2007</f>
        <v>0</v>
      </c>
      <c r="H2007">
        <f>'Oversigt anlægsaktiv'!H2007</f>
        <v>0</v>
      </c>
      <c r="I2007">
        <f>'Oversigt anlægsaktiv'!I2007</f>
        <v>0</v>
      </c>
      <c r="J2007">
        <f>'Oversigt anlægsaktiv'!J2007</f>
        <v>0</v>
      </c>
      <c r="K2007">
        <f>'Oversigt anlægsaktiv'!K2007</f>
        <v>0</v>
      </c>
      <c r="L2007" s="312">
        <f>'Oversigt anlægsaktiv'!L2007</f>
        <v>0</v>
      </c>
      <c r="M2007" s="56">
        <f>'Oversigt anlægsaktiv'!M2007</f>
        <v>0</v>
      </c>
      <c r="N2007" s="56">
        <f>'Oversigt anlægsaktiv'!N2007</f>
        <v>0</v>
      </c>
      <c r="O2007" s="322">
        <f t="shared" si="93"/>
        <v>0</v>
      </c>
      <c r="P2007" s="322">
        <f t="shared" si="94"/>
        <v>1</v>
      </c>
      <c r="Q2007" s="337">
        <f t="shared" si="95"/>
        <v>0</v>
      </c>
    </row>
    <row r="2008" spans="1:17" x14ac:dyDescent="0.35">
      <c r="A2008" s="320">
        <f>'Oversigt anlægsaktiv'!A2008</f>
        <v>0</v>
      </c>
      <c r="B2008">
        <f>'Oversigt anlægsaktiv'!B2008</f>
        <v>0</v>
      </c>
      <c r="C2008">
        <f>'Oversigt anlægsaktiv'!C2008</f>
        <v>0</v>
      </c>
      <c r="D2008">
        <f>'Oversigt anlægsaktiv'!D2008</f>
        <v>0</v>
      </c>
      <c r="E2008">
        <f>'Oversigt anlægsaktiv'!E2008</f>
        <v>0</v>
      </c>
      <c r="F2008">
        <f>'Oversigt anlægsaktiv'!F2008</f>
        <v>0</v>
      </c>
      <c r="G2008">
        <f>'Oversigt anlægsaktiv'!G2008</f>
        <v>0</v>
      </c>
      <c r="H2008">
        <f>'Oversigt anlægsaktiv'!H2008</f>
        <v>0</v>
      </c>
      <c r="I2008">
        <f>'Oversigt anlægsaktiv'!I2008</f>
        <v>0</v>
      </c>
      <c r="J2008">
        <f>'Oversigt anlægsaktiv'!J2008</f>
        <v>0</v>
      </c>
      <c r="K2008">
        <f>'Oversigt anlægsaktiv'!K2008</f>
        <v>0</v>
      </c>
      <c r="L2008" s="312">
        <f>'Oversigt anlægsaktiv'!L2008</f>
        <v>0</v>
      </c>
      <c r="M2008" s="56">
        <f>'Oversigt anlægsaktiv'!M2008</f>
        <v>0</v>
      </c>
      <c r="N2008" s="56">
        <f>'Oversigt anlægsaktiv'!N2008</f>
        <v>0</v>
      </c>
      <c r="O2008" s="322">
        <f t="shared" si="93"/>
        <v>0</v>
      </c>
      <c r="P2008" s="322">
        <f t="shared" si="94"/>
        <v>1</v>
      </c>
      <c r="Q2008" s="337">
        <f t="shared" si="95"/>
        <v>0</v>
      </c>
    </row>
    <row r="2009" spans="1:17" x14ac:dyDescent="0.35">
      <c r="A2009" s="320">
        <f>'Oversigt anlægsaktiv'!A2009</f>
        <v>0</v>
      </c>
      <c r="B2009">
        <f>'Oversigt anlægsaktiv'!B2009</f>
        <v>0</v>
      </c>
      <c r="C2009">
        <f>'Oversigt anlægsaktiv'!C2009</f>
        <v>0</v>
      </c>
      <c r="D2009">
        <f>'Oversigt anlægsaktiv'!D2009</f>
        <v>0</v>
      </c>
      <c r="E2009">
        <f>'Oversigt anlægsaktiv'!E2009</f>
        <v>0</v>
      </c>
      <c r="F2009">
        <f>'Oversigt anlægsaktiv'!F2009</f>
        <v>0</v>
      </c>
      <c r="G2009">
        <f>'Oversigt anlægsaktiv'!G2009</f>
        <v>0</v>
      </c>
      <c r="H2009">
        <f>'Oversigt anlægsaktiv'!H2009</f>
        <v>0</v>
      </c>
      <c r="I2009">
        <f>'Oversigt anlægsaktiv'!I2009</f>
        <v>0</v>
      </c>
      <c r="J2009">
        <f>'Oversigt anlægsaktiv'!J2009</f>
        <v>0</v>
      </c>
      <c r="K2009">
        <f>'Oversigt anlægsaktiv'!K2009</f>
        <v>0</v>
      </c>
      <c r="L2009" s="312">
        <f>'Oversigt anlægsaktiv'!L2009</f>
        <v>0</v>
      </c>
      <c r="M2009" s="56">
        <f>'Oversigt anlægsaktiv'!M2009</f>
        <v>0</v>
      </c>
      <c r="N2009" s="56">
        <f>'Oversigt anlægsaktiv'!N2009</f>
        <v>0</v>
      </c>
      <c r="O2009" s="322">
        <f t="shared" si="93"/>
        <v>0</v>
      </c>
      <c r="P2009" s="322">
        <f t="shared" si="94"/>
        <v>1</v>
      </c>
      <c r="Q2009" s="337">
        <f t="shared" si="95"/>
        <v>0</v>
      </c>
    </row>
    <row r="2010" spans="1:17" x14ac:dyDescent="0.35">
      <c r="A2010" s="320">
        <f>'Oversigt anlægsaktiv'!A2010</f>
        <v>0</v>
      </c>
      <c r="B2010">
        <f>'Oversigt anlægsaktiv'!B2010</f>
        <v>0</v>
      </c>
      <c r="C2010">
        <f>'Oversigt anlægsaktiv'!C2010</f>
        <v>0</v>
      </c>
      <c r="D2010">
        <f>'Oversigt anlægsaktiv'!D2010</f>
        <v>0</v>
      </c>
      <c r="E2010">
        <f>'Oversigt anlægsaktiv'!E2010</f>
        <v>0</v>
      </c>
      <c r="F2010">
        <f>'Oversigt anlægsaktiv'!F2010</f>
        <v>0</v>
      </c>
      <c r="G2010">
        <f>'Oversigt anlægsaktiv'!G2010</f>
        <v>0</v>
      </c>
      <c r="H2010">
        <f>'Oversigt anlægsaktiv'!H2010</f>
        <v>0</v>
      </c>
      <c r="I2010">
        <f>'Oversigt anlægsaktiv'!I2010</f>
        <v>0</v>
      </c>
      <c r="J2010">
        <f>'Oversigt anlægsaktiv'!J2010</f>
        <v>0</v>
      </c>
      <c r="K2010">
        <f>'Oversigt anlægsaktiv'!K2010</f>
        <v>0</v>
      </c>
      <c r="L2010" s="312">
        <f>'Oversigt anlægsaktiv'!L2010</f>
        <v>0</v>
      </c>
      <c r="M2010" s="56">
        <f>'Oversigt anlægsaktiv'!M2010</f>
        <v>0</v>
      </c>
      <c r="N2010" s="56">
        <f>'Oversigt anlægsaktiv'!N2010</f>
        <v>0</v>
      </c>
      <c r="O2010" s="322">
        <f t="shared" si="93"/>
        <v>0</v>
      </c>
      <c r="P2010" s="322">
        <f t="shared" si="94"/>
        <v>1</v>
      </c>
      <c r="Q2010" s="337">
        <f t="shared" si="95"/>
        <v>0</v>
      </c>
    </row>
    <row r="2011" spans="1:17" x14ac:dyDescent="0.35">
      <c r="A2011" s="320">
        <f>'Oversigt anlægsaktiv'!A2011</f>
        <v>0</v>
      </c>
      <c r="B2011">
        <f>'Oversigt anlægsaktiv'!B2011</f>
        <v>0</v>
      </c>
      <c r="C2011">
        <f>'Oversigt anlægsaktiv'!C2011</f>
        <v>0</v>
      </c>
      <c r="D2011">
        <f>'Oversigt anlægsaktiv'!D2011</f>
        <v>0</v>
      </c>
      <c r="E2011">
        <f>'Oversigt anlægsaktiv'!E2011</f>
        <v>0</v>
      </c>
      <c r="F2011">
        <f>'Oversigt anlægsaktiv'!F2011</f>
        <v>0</v>
      </c>
      <c r="G2011">
        <f>'Oversigt anlægsaktiv'!G2011</f>
        <v>0</v>
      </c>
      <c r="H2011">
        <f>'Oversigt anlægsaktiv'!H2011</f>
        <v>0</v>
      </c>
      <c r="I2011">
        <f>'Oversigt anlægsaktiv'!I2011</f>
        <v>0</v>
      </c>
      <c r="J2011">
        <f>'Oversigt anlægsaktiv'!J2011</f>
        <v>0</v>
      </c>
      <c r="K2011">
        <f>'Oversigt anlægsaktiv'!K2011</f>
        <v>0</v>
      </c>
      <c r="L2011" s="312">
        <f>'Oversigt anlægsaktiv'!L2011</f>
        <v>0</v>
      </c>
      <c r="M2011" s="56">
        <f>'Oversigt anlægsaktiv'!M2011</f>
        <v>0</v>
      </c>
      <c r="N2011" s="56">
        <f>'Oversigt anlægsaktiv'!N2011</f>
        <v>0</v>
      </c>
      <c r="O2011" s="322">
        <f t="shared" si="93"/>
        <v>0</v>
      </c>
      <c r="P2011" s="322">
        <f t="shared" si="94"/>
        <v>1</v>
      </c>
      <c r="Q2011" s="337">
        <f t="shared" si="95"/>
        <v>0</v>
      </c>
    </row>
    <row r="2012" spans="1:17" x14ac:dyDescent="0.35">
      <c r="A2012" s="320">
        <f>'Oversigt anlægsaktiv'!A2012</f>
        <v>0</v>
      </c>
      <c r="B2012">
        <f>'Oversigt anlægsaktiv'!B2012</f>
        <v>0</v>
      </c>
      <c r="C2012">
        <f>'Oversigt anlægsaktiv'!C2012</f>
        <v>0</v>
      </c>
      <c r="D2012">
        <f>'Oversigt anlægsaktiv'!D2012</f>
        <v>0</v>
      </c>
      <c r="E2012">
        <f>'Oversigt anlægsaktiv'!E2012</f>
        <v>0</v>
      </c>
      <c r="F2012">
        <f>'Oversigt anlægsaktiv'!F2012</f>
        <v>0</v>
      </c>
      <c r="G2012">
        <f>'Oversigt anlægsaktiv'!G2012</f>
        <v>0</v>
      </c>
      <c r="H2012">
        <f>'Oversigt anlægsaktiv'!H2012</f>
        <v>0</v>
      </c>
      <c r="I2012">
        <f>'Oversigt anlægsaktiv'!I2012</f>
        <v>0</v>
      </c>
      <c r="J2012">
        <f>'Oversigt anlægsaktiv'!J2012</f>
        <v>0</v>
      </c>
      <c r="K2012">
        <f>'Oversigt anlægsaktiv'!K2012</f>
        <v>0</v>
      </c>
      <c r="L2012" s="312">
        <f>'Oversigt anlægsaktiv'!L2012</f>
        <v>0</v>
      </c>
      <c r="M2012" s="56">
        <f>'Oversigt anlægsaktiv'!M2012</f>
        <v>0</v>
      </c>
      <c r="N2012" s="56">
        <f>'Oversigt anlægsaktiv'!N2012</f>
        <v>0</v>
      </c>
      <c r="O2012" s="322">
        <f t="shared" si="93"/>
        <v>0</v>
      </c>
      <c r="P2012" s="322">
        <f t="shared" si="94"/>
        <v>1</v>
      </c>
      <c r="Q2012" s="337">
        <f t="shared" si="95"/>
        <v>0</v>
      </c>
    </row>
    <row r="2013" spans="1:17" x14ac:dyDescent="0.35">
      <c r="A2013" s="320">
        <f>'Oversigt anlægsaktiv'!A2013</f>
        <v>0</v>
      </c>
      <c r="B2013">
        <f>'Oversigt anlægsaktiv'!B2013</f>
        <v>0</v>
      </c>
      <c r="C2013">
        <f>'Oversigt anlægsaktiv'!C2013</f>
        <v>0</v>
      </c>
      <c r="D2013">
        <f>'Oversigt anlægsaktiv'!D2013</f>
        <v>0</v>
      </c>
      <c r="E2013">
        <f>'Oversigt anlægsaktiv'!E2013</f>
        <v>0</v>
      </c>
      <c r="F2013">
        <f>'Oversigt anlægsaktiv'!F2013</f>
        <v>0</v>
      </c>
      <c r="G2013">
        <f>'Oversigt anlægsaktiv'!G2013</f>
        <v>0</v>
      </c>
      <c r="H2013">
        <f>'Oversigt anlægsaktiv'!H2013</f>
        <v>0</v>
      </c>
      <c r="I2013">
        <f>'Oversigt anlægsaktiv'!I2013</f>
        <v>0</v>
      </c>
      <c r="J2013">
        <f>'Oversigt anlægsaktiv'!J2013</f>
        <v>0</v>
      </c>
      <c r="K2013">
        <f>'Oversigt anlægsaktiv'!K2013</f>
        <v>0</v>
      </c>
      <c r="L2013" s="312">
        <f>'Oversigt anlægsaktiv'!L2013</f>
        <v>0</v>
      </c>
      <c r="M2013" s="56">
        <f>'Oversigt anlægsaktiv'!M2013</f>
        <v>0</v>
      </c>
      <c r="N2013" s="56">
        <f>'Oversigt anlægsaktiv'!N2013</f>
        <v>0</v>
      </c>
      <c r="O2013" s="322">
        <f t="shared" si="93"/>
        <v>0</v>
      </c>
      <c r="P2013" s="322">
        <f t="shared" si="94"/>
        <v>1</v>
      </c>
      <c r="Q2013" s="337">
        <f t="shared" si="95"/>
        <v>0</v>
      </c>
    </row>
    <row r="2014" spans="1:17" x14ac:dyDescent="0.35">
      <c r="A2014" s="320">
        <f>'Oversigt anlægsaktiv'!A2014</f>
        <v>0</v>
      </c>
      <c r="B2014">
        <f>'Oversigt anlægsaktiv'!B2014</f>
        <v>0</v>
      </c>
      <c r="C2014">
        <f>'Oversigt anlægsaktiv'!C2014</f>
        <v>0</v>
      </c>
      <c r="D2014">
        <f>'Oversigt anlægsaktiv'!D2014</f>
        <v>0</v>
      </c>
      <c r="E2014">
        <f>'Oversigt anlægsaktiv'!E2014</f>
        <v>0</v>
      </c>
      <c r="F2014">
        <f>'Oversigt anlægsaktiv'!F2014</f>
        <v>0</v>
      </c>
      <c r="G2014">
        <f>'Oversigt anlægsaktiv'!G2014</f>
        <v>0</v>
      </c>
      <c r="H2014">
        <f>'Oversigt anlægsaktiv'!H2014</f>
        <v>0</v>
      </c>
      <c r="I2014">
        <f>'Oversigt anlægsaktiv'!I2014</f>
        <v>0</v>
      </c>
      <c r="J2014">
        <f>'Oversigt anlægsaktiv'!J2014</f>
        <v>0</v>
      </c>
      <c r="K2014">
        <f>'Oversigt anlægsaktiv'!K2014</f>
        <v>0</v>
      </c>
      <c r="L2014" s="312">
        <f>'Oversigt anlægsaktiv'!L2014</f>
        <v>0</v>
      </c>
      <c r="M2014" s="56">
        <f>'Oversigt anlægsaktiv'!M2014</f>
        <v>0</v>
      </c>
      <c r="N2014" s="56">
        <f>'Oversigt anlægsaktiv'!N2014</f>
        <v>0</v>
      </c>
      <c r="O2014" s="322">
        <f t="shared" si="93"/>
        <v>0</v>
      </c>
      <c r="P2014" s="322">
        <f t="shared" si="94"/>
        <v>1</v>
      </c>
      <c r="Q2014" s="337">
        <f t="shared" si="95"/>
        <v>0</v>
      </c>
    </row>
    <row r="2015" spans="1:17" x14ac:dyDescent="0.35">
      <c r="A2015" s="320">
        <f>'Oversigt anlægsaktiv'!A2015</f>
        <v>0</v>
      </c>
      <c r="B2015">
        <f>'Oversigt anlægsaktiv'!B2015</f>
        <v>0</v>
      </c>
      <c r="C2015">
        <f>'Oversigt anlægsaktiv'!C2015</f>
        <v>0</v>
      </c>
      <c r="D2015">
        <f>'Oversigt anlægsaktiv'!D2015</f>
        <v>0</v>
      </c>
      <c r="E2015">
        <f>'Oversigt anlægsaktiv'!E2015</f>
        <v>0</v>
      </c>
      <c r="F2015">
        <f>'Oversigt anlægsaktiv'!F2015</f>
        <v>0</v>
      </c>
      <c r="G2015">
        <f>'Oversigt anlægsaktiv'!G2015</f>
        <v>0</v>
      </c>
      <c r="H2015">
        <f>'Oversigt anlægsaktiv'!H2015</f>
        <v>0</v>
      </c>
      <c r="I2015">
        <f>'Oversigt anlægsaktiv'!I2015</f>
        <v>0</v>
      </c>
      <c r="J2015">
        <f>'Oversigt anlægsaktiv'!J2015</f>
        <v>0</v>
      </c>
      <c r="K2015">
        <f>'Oversigt anlægsaktiv'!K2015</f>
        <v>0</v>
      </c>
      <c r="L2015" s="312">
        <f>'Oversigt anlægsaktiv'!L2015</f>
        <v>0</v>
      </c>
      <c r="M2015" s="56">
        <f>'Oversigt anlægsaktiv'!M2015</f>
        <v>0</v>
      </c>
      <c r="N2015" s="56">
        <f>'Oversigt anlægsaktiv'!N2015</f>
        <v>0</v>
      </c>
      <c r="O2015" s="322">
        <f t="shared" si="93"/>
        <v>0</v>
      </c>
      <c r="P2015" s="322">
        <f t="shared" si="94"/>
        <v>1</v>
      </c>
      <c r="Q2015" s="337">
        <f t="shared" si="95"/>
        <v>0</v>
      </c>
    </row>
    <row r="2016" spans="1:17" x14ac:dyDescent="0.35">
      <c r="A2016" s="320">
        <f>'Oversigt anlægsaktiv'!A2016</f>
        <v>0</v>
      </c>
      <c r="B2016">
        <f>'Oversigt anlægsaktiv'!B2016</f>
        <v>0</v>
      </c>
      <c r="C2016">
        <f>'Oversigt anlægsaktiv'!C2016</f>
        <v>0</v>
      </c>
      <c r="D2016">
        <f>'Oversigt anlægsaktiv'!D2016</f>
        <v>0</v>
      </c>
      <c r="E2016">
        <f>'Oversigt anlægsaktiv'!E2016</f>
        <v>0</v>
      </c>
      <c r="F2016">
        <f>'Oversigt anlægsaktiv'!F2016</f>
        <v>0</v>
      </c>
      <c r="G2016">
        <f>'Oversigt anlægsaktiv'!G2016</f>
        <v>0</v>
      </c>
      <c r="H2016">
        <f>'Oversigt anlægsaktiv'!H2016</f>
        <v>0</v>
      </c>
      <c r="I2016">
        <f>'Oversigt anlægsaktiv'!I2016</f>
        <v>0</v>
      </c>
      <c r="J2016">
        <f>'Oversigt anlægsaktiv'!J2016</f>
        <v>0</v>
      </c>
      <c r="K2016">
        <f>'Oversigt anlægsaktiv'!K2016</f>
        <v>0</v>
      </c>
      <c r="L2016" s="312">
        <f>'Oversigt anlægsaktiv'!L2016</f>
        <v>0</v>
      </c>
      <c r="M2016" s="56">
        <f>'Oversigt anlægsaktiv'!M2016</f>
        <v>0</v>
      </c>
      <c r="N2016" s="56">
        <f>'Oversigt anlægsaktiv'!N2016</f>
        <v>0</v>
      </c>
      <c r="O2016" s="322">
        <f t="shared" si="93"/>
        <v>0</v>
      </c>
      <c r="P2016" s="322">
        <f t="shared" si="94"/>
        <v>1</v>
      </c>
      <c r="Q2016" s="337">
        <f t="shared" si="95"/>
        <v>0</v>
      </c>
    </row>
    <row r="2017" spans="1:17" x14ac:dyDescent="0.35">
      <c r="A2017" s="320">
        <f>'Oversigt anlægsaktiv'!A2017</f>
        <v>0</v>
      </c>
      <c r="B2017">
        <f>'Oversigt anlægsaktiv'!B2017</f>
        <v>0</v>
      </c>
      <c r="C2017">
        <f>'Oversigt anlægsaktiv'!C2017</f>
        <v>0</v>
      </c>
      <c r="D2017">
        <f>'Oversigt anlægsaktiv'!D2017</f>
        <v>0</v>
      </c>
      <c r="E2017">
        <f>'Oversigt anlægsaktiv'!E2017</f>
        <v>0</v>
      </c>
      <c r="F2017">
        <f>'Oversigt anlægsaktiv'!F2017</f>
        <v>0</v>
      </c>
      <c r="G2017">
        <f>'Oversigt anlægsaktiv'!G2017</f>
        <v>0</v>
      </c>
      <c r="H2017">
        <f>'Oversigt anlægsaktiv'!H2017</f>
        <v>0</v>
      </c>
      <c r="I2017">
        <f>'Oversigt anlægsaktiv'!I2017</f>
        <v>0</v>
      </c>
      <c r="J2017">
        <f>'Oversigt anlægsaktiv'!J2017</f>
        <v>0</v>
      </c>
      <c r="K2017">
        <f>'Oversigt anlægsaktiv'!K2017</f>
        <v>0</v>
      </c>
      <c r="L2017" s="312">
        <f>'Oversigt anlægsaktiv'!L2017</f>
        <v>0</v>
      </c>
      <c r="M2017" s="56">
        <f>'Oversigt anlægsaktiv'!M2017</f>
        <v>0</v>
      </c>
      <c r="N2017" s="56">
        <f>'Oversigt anlægsaktiv'!N2017</f>
        <v>0</v>
      </c>
      <c r="O2017" s="322">
        <f t="shared" si="93"/>
        <v>0</v>
      </c>
      <c r="P2017" s="322">
        <f t="shared" si="94"/>
        <v>1</v>
      </c>
      <c r="Q2017" s="337">
        <f t="shared" si="95"/>
        <v>0</v>
      </c>
    </row>
    <row r="2018" spans="1:17" x14ac:dyDescent="0.35">
      <c r="A2018" s="320">
        <f>'Oversigt anlægsaktiv'!A2018</f>
        <v>0</v>
      </c>
      <c r="B2018">
        <f>'Oversigt anlægsaktiv'!B2018</f>
        <v>0</v>
      </c>
      <c r="C2018">
        <f>'Oversigt anlægsaktiv'!C2018</f>
        <v>0</v>
      </c>
      <c r="D2018">
        <f>'Oversigt anlægsaktiv'!D2018</f>
        <v>0</v>
      </c>
      <c r="E2018">
        <f>'Oversigt anlægsaktiv'!E2018</f>
        <v>0</v>
      </c>
      <c r="F2018">
        <f>'Oversigt anlægsaktiv'!F2018</f>
        <v>0</v>
      </c>
      <c r="G2018">
        <f>'Oversigt anlægsaktiv'!G2018</f>
        <v>0</v>
      </c>
      <c r="H2018">
        <f>'Oversigt anlægsaktiv'!H2018</f>
        <v>0</v>
      </c>
      <c r="I2018">
        <f>'Oversigt anlægsaktiv'!I2018</f>
        <v>0</v>
      </c>
      <c r="J2018">
        <f>'Oversigt anlægsaktiv'!J2018</f>
        <v>0</v>
      </c>
      <c r="K2018">
        <f>'Oversigt anlægsaktiv'!K2018</f>
        <v>0</v>
      </c>
      <c r="L2018" s="312">
        <f>'Oversigt anlægsaktiv'!L2018</f>
        <v>0</v>
      </c>
      <c r="M2018" s="56">
        <f>'Oversigt anlægsaktiv'!M2018</f>
        <v>0</v>
      </c>
      <c r="N2018" s="56">
        <f>'Oversigt anlægsaktiv'!N2018</f>
        <v>0</v>
      </c>
      <c r="O2018" s="322">
        <f t="shared" si="93"/>
        <v>0</v>
      </c>
      <c r="P2018" s="322">
        <f t="shared" si="94"/>
        <v>1</v>
      </c>
      <c r="Q2018" s="337">
        <f t="shared" si="95"/>
        <v>0</v>
      </c>
    </row>
    <row r="2019" spans="1:17" x14ac:dyDescent="0.35">
      <c r="A2019" s="320">
        <f>'Oversigt anlægsaktiv'!A2019</f>
        <v>0</v>
      </c>
      <c r="B2019">
        <f>'Oversigt anlægsaktiv'!B2019</f>
        <v>0</v>
      </c>
      <c r="C2019">
        <f>'Oversigt anlægsaktiv'!C2019</f>
        <v>0</v>
      </c>
      <c r="D2019">
        <f>'Oversigt anlægsaktiv'!D2019</f>
        <v>0</v>
      </c>
      <c r="E2019">
        <f>'Oversigt anlægsaktiv'!E2019</f>
        <v>0</v>
      </c>
      <c r="F2019">
        <f>'Oversigt anlægsaktiv'!F2019</f>
        <v>0</v>
      </c>
      <c r="G2019">
        <f>'Oversigt anlægsaktiv'!G2019</f>
        <v>0</v>
      </c>
      <c r="H2019">
        <f>'Oversigt anlægsaktiv'!H2019</f>
        <v>0</v>
      </c>
      <c r="I2019">
        <f>'Oversigt anlægsaktiv'!I2019</f>
        <v>0</v>
      </c>
      <c r="J2019">
        <f>'Oversigt anlægsaktiv'!J2019</f>
        <v>0</v>
      </c>
      <c r="K2019">
        <f>'Oversigt anlægsaktiv'!K2019</f>
        <v>0</v>
      </c>
      <c r="L2019" s="312">
        <f>'Oversigt anlægsaktiv'!L2019</f>
        <v>0</v>
      </c>
      <c r="M2019" s="56">
        <f>'Oversigt anlægsaktiv'!M2019</f>
        <v>0</v>
      </c>
      <c r="N2019" s="56">
        <f>'Oversigt anlægsaktiv'!N2019</f>
        <v>0</v>
      </c>
      <c r="O2019" s="322">
        <f t="shared" si="93"/>
        <v>0</v>
      </c>
      <c r="P2019" s="322">
        <f t="shared" si="94"/>
        <v>1</v>
      </c>
      <c r="Q2019" s="337">
        <f t="shared" si="95"/>
        <v>0</v>
      </c>
    </row>
    <row r="2020" spans="1:17" x14ac:dyDescent="0.35">
      <c r="A2020" s="320">
        <f>'Oversigt anlægsaktiv'!A2020</f>
        <v>0</v>
      </c>
      <c r="B2020">
        <f>'Oversigt anlægsaktiv'!B2020</f>
        <v>0</v>
      </c>
      <c r="C2020">
        <f>'Oversigt anlægsaktiv'!C2020</f>
        <v>0</v>
      </c>
      <c r="D2020">
        <f>'Oversigt anlægsaktiv'!D2020</f>
        <v>0</v>
      </c>
      <c r="E2020">
        <f>'Oversigt anlægsaktiv'!E2020</f>
        <v>0</v>
      </c>
      <c r="F2020">
        <f>'Oversigt anlægsaktiv'!F2020</f>
        <v>0</v>
      </c>
      <c r="G2020">
        <f>'Oversigt anlægsaktiv'!G2020</f>
        <v>0</v>
      </c>
      <c r="H2020">
        <f>'Oversigt anlægsaktiv'!H2020</f>
        <v>0</v>
      </c>
      <c r="I2020">
        <f>'Oversigt anlægsaktiv'!I2020</f>
        <v>0</v>
      </c>
      <c r="J2020">
        <f>'Oversigt anlægsaktiv'!J2020</f>
        <v>0</v>
      </c>
      <c r="K2020">
        <f>'Oversigt anlægsaktiv'!K2020</f>
        <v>0</v>
      </c>
      <c r="L2020" s="312">
        <f>'Oversigt anlægsaktiv'!L2020</f>
        <v>0</v>
      </c>
      <c r="M2020" s="56">
        <f>'Oversigt anlægsaktiv'!M2020</f>
        <v>0</v>
      </c>
      <c r="N2020" s="56">
        <f>'Oversigt anlægsaktiv'!N2020</f>
        <v>0</v>
      </c>
      <c r="O2020" s="322">
        <f t="shared" si="93"/>
        <v>0</v>
      </c>
      <c r="P2020" s="322">
        <f t="shared" si="94"/>
        <v>1</v>
      </c>
      <c r="Q2020" s="337">
        <f t="shared" si="95"/>
        <v>0</v>
      </c>
    </row>
    <row r="2021" spans="1:17" x14ac:dyDescent="0.35">
      <c r="A2021" s="320">
        <f>'Oversigt anlægsaktiv'!A2021</f>
        <v>0</v>
      </c>
      <c r="B2021">
        <f>'Oversigt anlægsaktiv'!B2021</f>
        <v>0</v>
      </c>
      <c r="C2021">
        <f>'Oversigt anlægsaktiv'!C2021</f>
        <v>0</v>
      </c>
      <c r="D2021">
        <f>'Oversigt anlægsaktiv'!D2021</f>
        <v>0</v>
      </c>
      <c r="E2021">
        <f>'Oversigt anlægsaktiv'!E2021</f>
        <v>0</v>
      </c>
      <c r="F2021">
        <f>'Oversigt anlægsaktiv'!F2021</f>
        <v>0</v>
      </c>
      <c r="G2021">
        <f>'Oversigt anlægsaktiv'!G2021</f>
        <v>0</v>
      </c>
      <c r="H2021">
        <f>'Oversigt anlægsaktiv'!H2021</f>
        <v>0</v>
      </c>
      <c r="I2021">
        <f>'Oversigt anlægsaktiv'!I2021</f>
        <v>0</v>
      </c>
      <c r="J2021">
        <f>'Oversigt anlægsaktiv'!J2021</f>
        <v>0</v>
      </c>
      <c r="K2021">
        <f>'Oversigt anlægsaktiv'!K2021</f>
        <v>0</v>
      </c>
      <c r="L2021" s="312">
        <f>'Oversigt anlægsaktiv'!L2021</f>
        <v>0</v>
      </c>
      <c r="M2021" s="56">
        <f>'Oversigt anlægsaktiv'!M2021</f>
        <v>0</v>
      </c>
      <c r="N2021" s="56">
        <f>'Oversigt anlægsaktiv'!N2021</f>
        <v>0</v>
      </c>
      <c r="O2021" s="322">
        <f t="shared" si="93"/>
        <v>0</v>
      </c>
      <c r="P2021" s="322">
        <f t="shared" si="94"/>
        <v>1</v>
      </c>
      <c r="Q2021" s="337">
        <f t="shared" si="95"/>
        <v>0</v>
      </c>
    </row>
    <row r="2022" spans="1:17" x14ac:dyDescent="0.35">
      <c r="A2022" s="320">
        <f>'Oversigt anlægsaktiv'!A2022</f>
        <v>0</v>
      </c>
      <c r="B2022">
        <f>'Oversigt anlægsaktiv'!B2022</f>
        <v>0</v>
      </c>
      <c r="C2022">
        <f>'Oversigt anlægsaktiv'!C2022</f>
        <v>0</v>
      </c>
      <c r="D2022">
        <f>'Oversigt anlægsaktiv'!D2022</f>
        <v>0</v>
      </c>
      <c r="E2022">
        <f>'Oversigt anlægsaktiv'!E2022</f>
        <v>0</v>
      </c>
      <c r="F2022">
        <f>'Oversigt anlægsaktiv'!F2022</f>
        <v>0</v>
      </c>
      <c r="G2022">
        <f>'Oversigt anlægsaktiv'!G2022</f>
        <v>0</v>
      </c>
      <c r="H2022">
        <f>'Oversigt anlægsaktiv'!H2022</f>
        <v>0</v>
      </c>
      <c r="I2022">
        <f>'Oversigt anlægsaktiv'!I2022</f>
        <v>0</v>
      </c>
      <c r="J2022">
        <f>'Oversigt anlægsaktiv'!J2022</f>
        <v>0</v>
      </c>
      <c r="K2022">
        <f>'Oversigt anlægsaktiv'!K2022</f>
        <v>0</v>
      </c>
      <c r="L2022" s="312">
        <f>'Oversigt anlægsaktiv'!L2022</f>
        <v>0</v>
      </c>
      <c r="M2022" s="56">
        <f>'Oversigt anlægsaktiv'!M2022</f>
        <v>0</v>
      </c>
      <c r="N2022" s="56">
        <f>'Oversigt anlægsaktiv'!N2022</f>
        <v>0</v>
      </c>
      <c r="O2022" s="322">
        <f t="shared" si="93"/>
        <v>0</v>
      </c>
      <c r="P2022" s="322">
        <f t="shared" si="94"/>
        <v>1</v>
      </c>
      <c r="Q2022" s="337">
        <f t="shared" si="95"/>
        <v>0</v>
      </c>
    </row>
    <row r="2023" spans="1:17" x14ac:dyDescent="0.35">
      <c r="A2023" s="320">
        <f>'Oversigt anlægsaktiv'!A2023</f>
        <v>0</v>
      </c>
      <c r="B2023">
        <f>'Oversigt anlægsaktiv'!B2023</f>
        <v>0</v>
      </c>
      <c r="C2023">
        <f>'Oversigt anlægsaktiv'!C2023</f>
        <v>0</v>
      </c>
      <c r="D2023">
        <f>'Oversigt anlægsaktiv'!D2023</f>
        <v>0</v>
      </c>
      <c r="E2023">
        <f>'Oversigt anlægsaktiv'!E2023</f>
        <v>0</v>
      </c>
      <c r="F2023">
        <f>'Oversigt anlægsaktiv'!F2023</f>
        <v>0</v>
      </c>
      <c r="G2023">
        <f>'Oversigt anlægsaktiv'!G2023</f>
        <v>0</v>
      </c>
      <c r="H2023">
        <f>'Oversigt anlægsaktiv'!H2023</f>
        <v>0</v>
      </c>
      <c r="I2023">
        <f>'Oversigt anlægsaktiv'!I2023</f>
        <v>0</v>
      </c>
      <c r="J2023">
        <f>'Oversigt anlægsaktiv'!J2023</f>
        <v>0</v>
      </c>
      <c r="K2023">
        <f>'Oversigt anlægsaktiv'!K2023</f>
        <v>0</v>
      </c>
      <c r="L2023" s="312">
        <f>'Oversigt anlægsaktiv'!L2023</f>
        <v>0</v>
      </c>
      <c r="M2023" s="56">
        <f>'Oversigt anlægsaktiv'!M2023</f>
        <v>0</v>
      </c>
      <c r="N2023" s="56">
        <f>'Oversigt anlægsaktiv'!N2023</f>
        <v>0</v>
      </c>
      <c r="O2023" s="322">
        <f t="shared" si="93"/>
        <v>0</v>
      </c>
      <c r="P2023" s="322">
        <f t="shared" si="94"/>
        <v>1</v>
      </c>
      <c r="Q2023" s="337">
        <f t="shared" si="95"/>
        <v>0</v>
      </c>
    </row>
    <row r="2024" spans="1:17" x14ac:dyDescent="0.35">
      <c r="A2024" s="320">
        <f>'Oversigt anlægsaktiv'!A2024</f>
        <v>0</v>
      </c>
      <c r="B2024">
        <f>'Oversigt anlægsaktiv'!B2024</f>
        <v>0</v>
      </c>
      <c r="C2024">
        <f>'Oversigt anlægsaktiv'!C2024</f>
        <v>0</v>
      </c>
      <c r="D2024">
        <f>'Oversigt anlægsaktiv'!D2024</f>
        <v>0</v>
      </c>
      <c r="E2024">
        <f>'Oversigt anlægsaktiv'!E2024</f>
        <v>0</v>
      </c>
      <c r="F2024">
        <f>'Oversigt anlægsaktiv'!F2024</f>
        <v>0</v>
      </c>
      <c r="G2024">
        <f>'Oversigt anlægsaktiv'!G2024</f>
        <v>0</v>
      </c>
      <c r="H2024">
        <f>'Oversigt anlægsaktiv'!H2024</f>
        <v>0</v>
      </c>
      <c r="I2024">
        <f>'Oversigt anlægsaktiv'!I2024</f>
        <v>0</v>
      </c>
      <c r="J2024">
        <f>'Oversigt anlægsaktiv'!J2024</f>
        <v>0</v>
      </c>
      <c r="K2024">
        <f>'Oversigt anlægsaktiv'!K2024</f>
        <v>0</v>
      </c>
      <c r="L2024" s="312">
        <f>'Oversigt anlægsaktiv'!L2024</f>
        <v>0</v>
      </c>
      <c r="M2024" s="56">
        <f>'Oversigt anlægsaktiv'!M2024</f>
        <v>0</v>
      </c>
      <c r="N2024" s="56">
        <f>'Oversigt anlægsaktiv'!N2024</f>
        <v>0</v>
      </c>
      <c r="O2024" s="322">
        <f t="shared" si="93"/>
        <v>0</v>
      </c>
      <c r="P2024" s="322">
        <f t="shared" si="94"/>
        <v>1</v>
      </c>
      <c r="Q2024" s="337">
        <f t="shared" si="95"/>
        <v>0</v>
      </c>
    </row>
    <row r="2025" spans="1:17" x14ac:dyDescent="0.35">
      <c r="A2025" s="320">
        <f>'Oversigt anlægsaktiv'!A2025</f>
        <v>0</v>
      </c>
      <c r="B2025">
        <f>'Oversigt anlægsaktiv'!B2025</f>
        <v>0</v>
      </c>
      <c r="C2025">
        <f>'Oversigt anlægsaktiv'!C2025</f>
        <v>0</v>
      </c>
      <c r="D2025">
        <f>'Oversigt anlægsaktiv'!D2025</f>
        <v>0</v>
      </c>
      <c r="E2025">
        <f>'Oversigt anlægsaktiv'!E2025</f>
        <v>0</v>
      </c>
      <c r="F2025">
        <f>'Oversigt anlægsaktiv'!F2025</f>
        <v>0</v>
      </c>
      <c r="G2025">
        <f>'Oversigt anlægsaktiv'!G2025</f>
        <v>0</v>
      </c>
      <c r="H2025">
        <f>'Oversigt anlægsaktiv'!H2025</f>
        <v>0</v>
      </c>
      <c r="I2025">
        <f>'Oversigt anlægsaktiv'!I2025</f>
        <v>0</v>
      </c>
      <c r="J2025">
        <f>'Oversigt anlægsaktiv'!J2025</f>
        <v>0</v>
      </c>
      <c r="K2025">
        <f>'Oversigt anlægsaktiv'!K2025</f>
        <v>0</v>
      </c>
      <c r="L2025" s="312">
        <f>'Oversigt anlægsaktiv'!L2025</f>
        <v>0</v>
      </c>
      <c r="M2025" s="56">
        <f>'Oversigt anlægsaktiv'!M2025</f>
        <v>0</v>
      </c>
      <c r="N2025" s="56">
        <f>'Oversigt anlægsaktiv'!N2025</f>
        <v>0</v>
      </c>
      <c r="O2025" s="322">
        <f t="shared" si="93"/>
        <v>0</v>
      </c>
      <c r="P2025" s="322">
        <f t="shared" si="94"/>
        <v>1</v>
      </c>
      <c r="Q2025" s="337">
        <f t="shared" si="95"/>
        <v>0</v>
      </c>
    </row>
    <row r="2026" spans="1:17" x14ac:dyDescent="0.35">
      <c r="A2026" s="320">
        <f>'Oversigt anlægsaktiv'!A2026</f>
        <v>0</v>
      </c>
      <c r="B2026">
        <f>'Oversigt anlægsaktiv'!B2026</f>
        <v>0</v>
      </c>
      <c r="C2026">
        <f>'Oversigt anlægsaktiv'!C2026</f>
        <v>0</v>
      </c>
      <c r="D2026">
        <f>'Oversigt anlægsaktiv'!D2026</f>
        <v>0</v>
      </c>
      <c r="E2026">
        <f>'Oversigt anlægsaktiv'!E2026</f>
        <v>0</v>
      </c>
      <c r="F2026">
        <f>'Oversigt anlægsaktiv'!F2026</f>
        <v>0</v>
      </c>
      <c r="G2026">
        <f>'Oversigt anlægsaktiv'!G2026</f>
        <v>0</v>
      </c>
      <c r="H2026">
        <f>'Oversigt anlægsaktiv'!H2026</f>
        <v>0</v>
      </c>
      <c r="I2026">
        <f>'Oversigt anlægsaktiv'!I2026</f>
        <v>0</v>
      </c>
      <c r="J2026">
        <f>'Oversigt anlægsaktiv'!J2026</f>
        <v>0</v>
      </c>
      <c r="K2026">
        <f>'Oversigt anlægsaktiv'!K2026</f>
        <v>0</v>
      </c>
      <c r="L2026" s="312">
        <f>'Oversigt anlægsaktiv'!L2026</f>
        <v>0</v>
      </c>
      <c r="M2026" s="56">
        <f>'Oversigt anlægsaktiv'!M2026</f>
        <v>0</v>
      </c>
      <c r="N2026" s="56">
        <f>'Oversigt anlægsaktiv'!N2026</f>
        <v>0</v>
      </c>
      <c r="O2026" s="322">
        <f t="shared" si="93"/>
        <v>0</v>
      </c>
      <c r="P2026" s="322">
        <f t="shared" si="94"/>
        <v>1</v>
      </c>
      <c r="Q2026" s="337">
        <f t="shared" si="95"/>
        <v>0</v>
      </c>
    </row>
    <row r="2027" spans="1:17" x14ac:dyDescent="0.35">
      <c r="A2027" s="320">
        <f>'Oversigt anlægsaktiv'!A2027</f>
        <v>0</v>
      </c>
      <c r="B2027">
        <f>'Oversigt anlægsaktiv'!B2027</f>
        <v>0</v>
      </c>
      <c r="C2027">
        <f>'Oversigt anlægsaktiv'!C2027</f>
        <v>0</v>
      </c>
      <c r="D2027">
        <f>'Oversigt anlægsaktiv'!D2027</f>
        <v>0</v>
      </c>
      <c r="E2027">
        <f>'Oversigt anlægsaktiv'!E2027</f>
        <v>0</v>
      </c>
      <c r="F2027">
        <f>'Oversigt anlægsaktiv'!F2027</f>
        <v>0</v>
      </c>
      <c r="G2027">
        <f>'Oversigt anlægsaktiv'!G2027</f>
        <v>0</v>
      </c>
      <c r="H2027">
        <f>'Oversigt anlægsaktiv'!H2027</f>
        <v>0</v>
      </c>
      <c r="I2027">
        <f>'Oversigt anlægsaktiv'!I2027</f>
        <v>0</v>
      </c>
      <c r="J2027">
        <f>'Oversigt anlægsaktiv'!J2027</f>
        <v>0</v>
      </c>
      <c r="K2027">
        <f>'Oversigt anlægsaktiv'!K2027</f>
        <v>0</v>
      </c>
      <c r="L2027" s="312">
        <f>'Oversigt anlægsaktiv'!L2027</f>
        <v>0</v>
      </c>
      <c r="M2027" s="56">
        <f>'Oversigt anlægsaktiv'!M2027</f>
        <v>0</v>
      </c>
      <c r="N2027" s="56">
        <f>'Oversigt anlægsaktiv'!N2027</f>
        <v>0</v>
      </c>
      <c r="O2027" s="322">
        <f t="shared" si="93"/>
        <v>0</v>
      </c>
      <c r="P2027" s="322">
        <f t="shared" si="94"/>
        <v>1</v>
      </c>
      <c r="Q2027" s="337">
        <f t="shared" si="95"/>
        <v>0</v>
      </c>
    </row>
    <row r="2028" spans="1:17" x14ac:dyDescent="0.35">
      <c r="A2028" s="320">
        <f>'Oversigt anlægsaktiv'!A2028</f>
        <v>0</v>
      </c>
      <c r="B2028">
        <f>'Oversigt anlægsaktiv'!B2028</f>
        <v>0</v>
      </c>
      <c r="C2028">
        <f>'Oversigt anlægsaktiv'!C2028</f>
        <v>0</v>
      </c>
      <c r="D2028">
        <f>'Oversigt anlægsaktiv'!D2028</f>
        <v>0</v>
      </c>
      <c r="E2028">
        <f>'Oversigt anlægsaktiv'!E2028</f>
        <v>0</v>
      </c>
      <c r="F2028">
        <f>'Oversigt anlægsaktiv'!F2028</f>
        <v>0</v>
      </c>
      <c r="G2028">
        <f>'Oversigt anlægsaktiv'!G2028</f>
        <v>0</v>
      </c>
      <c r="H2028">
        <f>'Oversigt anlægsaktiv'!H2028</f>
        <v>0</v>
      </c>
      <c r="I2028">
        <f>'Oversigt anlægsaktiv'!I2028</f>
        <v>0</v>
      </c>
      <c r="J2028">
        <f>'Oversigt anlægsaktiv'!J2028</f>
        <v>0</v>
      </c>
      <c r="K2028">
        <f>'Oversigt anlægsaktiv'!K2028</f>
        <v>0</v>
      </c>
      <c r="L2028" s="312">
        <f>'Oversigt anlægsaktiv'!L2028</f>
        <v>0</v>
      </c>
      <c r="M2028" s="56">
        <f>'Oversigt anlægsaktiv'!M2028</f>
        <v>0</v>
      </c>
      <c r="N2028" s="56">
        <f>'Oversigt anlægsaktiv'!N2028</f>
        <v>0</v>
      </c>
      <c r="O2028" s="322">
        <f t="shared" si="93"/>
        <v>0</v>
      </c>
      <c r="P2028" s="322">
        <f t="shared" si="94"/>
        <v>1</v>
      </c>
      <c r="Q2028" s="337">
        <f t="shared" si="95"/>
        <v>0</v>
      </c>
    </row>
    <row r="2029" spans="1:17" x14ac:dyDescent="0.35">
      <c r="A2029" s="320">
        <f>'Oversigt anlægsaktiv'!A2029</f>
        <v>0</v>
      </c>
      <c r="B2029">
        <f>'Oversigt anlægsaktiv'!B2029</f>
        <v>0</v>
      </c>
      <c r="C2029">
        <f>'Oversigt anlægsaktiv'!C2029</f>
        <v>0</v>
      </c>
      <c r="D2029">
        <f>'Oversigt anlægsaktiv'!D2029</f>
        <v>0</v>
      </c>
      <c r="E2029">
        <f>'Oversigt anlægsaktiv'!E2029</f>
        <v>0</v>
      </c>
      <c r="F2029">
        <f>'Oversigt anlægsaktiv'!F2029</f>
        <v>0</v>
      </c>
      <c r="G2029">
        <f>'Oversigt anlægsaktiv'!G2029</f>
        <v>0</v>
      </c>
      <c r="H2029">
        <f>'Oversigt anlægsaktiv'!H2029</f>
        <v>0</v>
      </c>
      <c r="I2029">
        <f>'Oversigt anlægsaktiv'!I2029</f>
        <v>0</v>
      </c>
      <c r="J2029">
        <f>'Oversigt anlægsaktiv'!J2029</f>
        <v>0</v>
      </c>
      <c r="K2029">
        <f>'Oversigt anlægsaktiv'!K2029</f>
        <v>0</v>
      </c>
      <c r="L2029" s="312">
        <f>'Oversigt anlægsaktiv'!L2029</f>
        <v>0</v>
      </c>
      <c r="M2029" s="56">
        <f>'Oversigt anlægsaktiv'!M2029</f>
        <v>0</v>
      </c>
      <c r="N2029" s="56">
        <f>'Oversigt anlægsaktiv'!N2029</f>
        <v>0</v>
      </c>
      <c r="O2029" s="322">
        <f t="shared" si="93"/>
        <v>0</v>
      </c>
      <c r="P2029" s="322">
        <f t="shared" si="94"/>
        <v>1</v>
      </c>
      <c r="Q2029" s="337">
        <f t="shared" si="95"/>
        <v>0</v>
      </c>
    </row>
    <row r="2030" spans="1:17" x14ac:dyDescent="0.35">
      <c r="A2030" s="320">
        <f>'Oversigt anlægsaktiv'!A2030</f>
        <v>0</v>
      </c>
      <c r="B2030">
        <f>'Oversigt anlægsaktiv'!B2030</f>
        <v>0</v>
      </c>
      <c r="C2030">
        <f>'Oversigt anlægsaktiv'!C2030</f>
        <v>0</v>
      </c>
      <c r="D2030">
        <f>'Oversigt anlægsaktiv'!D2030</f>
        <v>0</v>
      </c>
      <c r="E2030">
        <f>'Oversigt anlægsaktiv'!E2030</f>
        <v>0</v>
      </c>
      <c r="F2030">
        <f>'Oversigt anlægsaktiv'!F2030</f>
        <v>0</v>
      </c>
      <c r="G2030">
        <f>'Oversigt anlægsaktiv'!G2030</f>
        <v>0</v>
      </c>
      <c r="H2030">
        <f>'Oversigt anlægsaktiv'!H2030</f>
        <v>0</v>
      </c>
      <c r="I2030">
        <f>'Oversigt anlægsaktiv'!I2030</f>
        <v>0</v>
      </c>
      <c r="J2030">
        <f>'Oversigt anlægsaktiv'!J2030</f>
        <v>0</v>
      </c>
      <c r="K2030">
        <f>'Oversigt anlægsaktiv'!K2030</f>
        <v>0</v>
      </c>
      <c r="L2030" s="312">
        <f>'Oversigt anlægsaktiv'!L2030</f>
        <v>0</v>
      </c>
      <c r="M2030" s="56">
        <f>'Oversigt anlægsaktiv'!M2030</f>
        <v>0</v>
      </c>
      <c r="N2030" s="56">
        <f>'Oversigt anlægsaktiv'!N2030</f>
        <v>0</v>
      </c>
      <c r="O2030" s="322">
        <f t="shared" si="93"/>
        <v>0</v>
      </c>
      <c r="P2030" s="322">
        <f t="shared" si="94"/>
        <v>1</v>
      </c>
      <c r="Q2030" s="337">
        <f t="shared" si="95"/>
        <v>0</v>
      </c>
    </row>
    <row r="2031" spans="1:17" x14ac:dyDescent="0.35">
      <c r="A2031" s="320">
        <f>'Oversigt anlægsaktiv'!A2031</f>
        <v>0</v>
      </c>
      <c r="B2031">
        <f>'Oversigt anlægsaktiv'!B2031</f>
        <v>0</v>
      </c>
      <c r="C2031">
        <f>'Oversigt anlægsaktiv'!C2031</f>
        <v>0</v>
      </c>
      <c r="D2031">
        <f>'Oversigt anlægsaktiv'!D2031</f>
        <v>0</v>
      </c>
      <c r="E2031">
        <f>'Oversigt anlægsaktiv'!E2031</f>
        <v>0</v>
      </c>
      <c r="F2031">
        <f>'Oversigt anlægsaktiv'!F2031</f>
        <v>0</v>
      </c>
      <c r="G2031">
        <f>'Oversigt anlægsaktiv'!G2031</f>
        <v>0</v>
      </c>
      <c r="H2031">
        <f>'Oversigt anlægsaktiv'!H2031</f>
        <v>0</v>
      </c>
      <c r="I2031">
        <f>'Oversigt anlægsaktiv'!I2031</f>
        <v>0</v>
      </c>
      <c r="J2031">
        <f>'Oversigt anlægsaktiv'!J2031</f>
        <v>0</v>
      </c>
      <c r="K2031">
        <f>'Oversigt anlægsaktiv'!K2031</f>
        <v>0</v>
      </c>
      <c r="L2031" s="312">
        <f>'Oversigt anlægsaktiv'!L2031</f>
        <v>0</v>
      </c>
      <c r="M2031" s="56">
        <f>'Oversigt anlægsaktiv'!M2031</f>
        <v>0</v>
      </c>
      <c r="N2031" s="56">
        <f>'Oversigt anlægsaktiv'!N2031</f>
        <v>0</v>
      </c>
      <c r="O2031" s="322">
        <f t="shared" si="93"/>
        <v>0</v>
      </c>
      <c r="P2031" s="322">
        <f t="shared" si="94"/>
        <v>1</v>
      </c>
      <c r="Q2031" s="337">
        <f t="shared" si="95"/>
        <v>0</v>
      </c>
    </row>
    <row r="2032" spans="1:17" x14ac:dyDescent="0.35">
      <c r="A2032" s="320">
        <f>'Oversigt anlægsaktiv'!A2032</f>
        <v>0</v>
      </c>
      <c r="B2032">
        <f>'Oversigt anlægsaktiv'!B2032</f>
        <v>0</v>
      </c>
      <c r="C2032">
        <f>'Oversigt anlægsaktiv'!C2032</f>
        <v>0</v>
      </c>
      <c r="D2032">
        <f>'Oversigt anlægsaktiv'!D2032</f>
        <v>0</v>
      </c>
      <c r="E2032">
        <f>'Oversigt anlægsaktiv'!E2032</f>
        <v>0</v>
      </c>
      <c r="F2032">
        <f>'Oversigt anlægsaktiv'!F2032</f>
        <v>0</v>
      </c>
      <c r="G2032">
        <f>'Oversigt anlægsaktiv'!G2032</f>
        <v>0</v>
      </c>
      <c r="H2032">
        <f>'Oversigt anlægsaktiv'!H2032</f>
        <v>0</v>
      </c>
      <c r="I2032">
        <f>'Oversigt anlægsaktiv'!I2032</f>
        <v>0</v>
      </c>
      <c r="J2032">
        <f>'Oversigt anlægsaktiv'!J2032</f>
        <v>0</v>
      </c>
      <c r="K2032">
        <f>'Oversigt anlægsaktiv'!K2032</f>
        <v>0</v>
      </c>
      <c r="L2032" s="312">
        <f>'Oversigt anlægsaktiv'!L2032</f>
        <v>0</v>
      </c>
      <c r="M2032" s="56">
        <f>'Oversigt anlægsaktiv'!M2032</f>
        <v>0</v>
      </c>
      <c r="N2032" s="56">
        <f>'Oversigt anlægsaktiv'!N2032</f>
        <v>0</v>
      </c>
      <c r="O2032" s="322">
        <f t="shared" si="93"/>
        <v>0</v>
      </c>
      <c r="P2032" s="322">
        <f t="shared" si="94"/>
        <v>1</v>
      </c>
      <c r="Q2032" s="337">
        <f t="shared" si="95"/>
        <v>0</v>
      </c>
    </row>
    <row r="2033" spans="1:17" x14ac:dyDescent="0.35">
      <c r="A2033" s="320">
        <f>'Oversigt anlægsaktiv'!A2033</f>
        <v>0</v>
      </c>
      <c r="B2033">
        <f>'Oversigt anlægsaktiv'!B2033</f>
        <v>0</v>
      </c>
      <c r="C2033">
        <f>'Oversigt anlægsaktiv'!C2033</f>
        <v>0</v>
      </c>
      <c r="D2033">
        <f>'Oversigt anlægsaktiv'!D2033</f>
        <v>0</v>
      </c>
      <c r="E2033">
        <f>'Oversigt anlægsaktiv'!E2033</f>
        <v>0</v>
      </c>
      <c r="F2033">
        <f>'Oversigt anlægsaktiv'!F2033</f>
        <v>0</v>
      </c>
      <c r="G2033">
        <f>'Oversigt anlægsaktiv'!G2033</f>
        <v>0</v>
      </c>
      <c r="H2033">
        <f>'Oversigt anlægsaktiv'!H2033</f>
        <v>0</v>
      </c>
      <c r="I2033">
        <f>'Oversigt anlægsaktiv'!I2033</f>
        <v>0</v>
      </c>
      <c r="J2033">
        <f>'Oversigt anlægsaktiv'!J2033</f>
        <v>0</v>
      </c>
      <c r="K2033">
        <f>'Oversigt anlægsaktiv'!K2033</f>
        <v>0</v>
      </c>
      <c r="L2033" s="312">
        <f>'Oversigt anlægsaktiv'!L2033</f>
        <v>0</v>
      </c>
      <c r="M2033" s="56">
        <f>'Oversigt anlægsaktiv'!M2033</f>
        <v>0</v>
      </c>
      <c r="N2033" s="56">
        <f>'Oversigt anlægsaktiv'!N2033</f>
        <v>0</v>
      </c>
      <c r="O2033" s="322">
        <f t="shared" si="93"/>
        <v>0</v>
      </c>
      <c r="P2033" s="322">
        <f t="shared" si="94"/>
        <v>1</v>
      </c>
      <c r="Q2033" s="337">
        <f t="shared" si="95"/>
        <v>0</v>
      </c>
    </row>
    <row r="2034" spans="1:17" x14ac:dyDescent="0.35">
      <c r="A2034" s="320">
        <f>'Oversigt anlægsaktiv'!A2034</f>
        <v>0</v>
      </c>
      <c r="B2034">
        <f>'Oversigt anlægsaktiv'!B2034</f>
        <v>0</v>
      </c>
      <c r="C2034">
        <f>'Oversigt anlægsaktiv'!C2034</f>
        <v>0</v>
      </c>
      <c r="D2034">
        <f>'Oversigt anlægsaktiv'!D2034</f>
        <v>0</v>
      </c>
      <c r="E2034">
        <f>'Oversigt anlægsaktiv'!E2034</f>
        <v>0</v>
      </c>
      <c r="F2034">
        <f>'Oversigt anlægsaktiv'!F2034</f>
        <v>0</v>
      </c>
      <c r="G2034">
        <f>'Oversigt anlægsaktiv'!G2034</f>
        <v>0</v>
      </c>
      <c r="H2034">
        <f>'Oversigt anlægsaktiv'!H2034</f>
        <v>0</v>
      </c>
      <c r="I2034">
        <f>'Oversigt anlægsaktiv'!I2034</f>
        <v>0</v>
      </c>
      <c r="J2034">
        <f>'Oversigt anlægsaktiv'!J2034</f>
        <v>0</v>
      </c>
      <c r="K2034">
        <f>'Oversigt anlægsaktiv'!K2034</f>
        <v>0</v>
      </c>
      <c r="L2034" s="312">
        <f>'Oversigt anlægsaktiv'!L2034</f>
        <v>0</v>
      </c>
      <c r="M2034" s="56">
        <f>'Oversigt anlægsaktiv'!M2034</f>
        <v>0</v>
      </c>
      <c r="N2034" s="56">
        <f>'Oversigt anlægsaktiv'!N2034</f>
        <v>0</v>
      </c>
      <c r="O2034" s="322">
        <f t="shared" si="93"/>
        <v>0</v>
      </c>
      <c r="P2034" s="322">
        <f t="shared" si="94"/>
        <v>1</v>
      </c>
      <c r="Q2034" s="337">
        <f t="shared" si="95"/>
        <v>0</v>
      </c>
    </row>
    <row r="2035" spans="1:17" x14ac:dyDescent="0.35">
      <c r="A2035" s="320">
        <f>'Oversigt anlægsaktiv'!A2035</f>
        <v>0</v>
      </c>
      <c r="B2035">
        <f>'Oversigt anlægsaktiv'!B2035</f>
        <v>0</v>
      </c>
      <c r="C2035">
        <f>'Oversigt anlægsaktiv'!C2035</f>
        <v>0</v>
      </c>
      <c r="D2035">
        <f>'Oversigt anlægsaktiv'!D2035</f>
        <v>0</v>
      </c>
      <c r="E2035">
        <f>'Oversigt anlægsaktiv'!E2035</f>
        <v>0</v>
      </c>
      <c r="F2035">
        <f>'Oversigt anlægsaktiv'!F2035</f>
        <v>0</v>
      </c>
      <c r="G2035">
        <f>'Oversigt anlægsaktiv'!G2035</f>
        <v>0</v>
      </c>
      <c r="H2035">
        <f>'Oversigt anlægsaktiv'!H2035</f>
        <v>0</v>
      </c>
      <c r="I2035">
        <f>'Oversigt anlægsaktiv'!I2035</f>
        <v>0</v>
      </c>
      <c r="J2035">
        <f>'Oversigt anlægsaktiv'!J2035</f>
        <v>0</v>
      </c>
      <c r="K2035">
        <f>'Oversigt anlægsaktiv'!K2035</f>
        <v>0</v>
      </c>
      <c r="L2035" s="312">
        <f>'Oversigt anlægsaktiv'!L2035</f>
        <v>0</v>
      </c>
      <c r="M2035" s="56">
        <f>'Oversigt anlægsaktiv'!M2035</f>
        <v>0</v>
      </c>
      <c r="N2035" s="56">
        <f>'Oversigt anlægsaktiv'!N2035</f>
        <v>0</v>
      </c>
      <c r="O2035" s="322">
        <f t="shared" si="93"/>
        <v>0</v>
      </c>
      <c r="P2035" s="322">
        <f t="shared" si="94"/>
        <v>1</v>
      </c>
      <c r="Q2035" s="337">
        <f t="shared" si="95"/>
        <v>0</v>
      </c>
    </row>
    <row r="2036" spans="1:17" x14ac:dyDescent="0.35">
      <c r="A2036" s="320">
        <f>'Oversigt anlægsaktiv'!A2036</f>
        <v>0</v>
      </c>
      <c r="B2036">
        <f>'Oversigt anlægsaktiv'!B2036</f>
        <v>0</v>
      </c>
      <c r="C2036">
        <f>'Oversigt anlægsaktiv'!C2036</f>
        <v>0</v>
      </c>
      <c r="D2036">
        <f>'Oversigt anlægsaktiv'!D2036</f>
        <v>0</v>
      </c>
      <c r="E2036">
        <f>'Oversigt anlægsaktiv'!E2036</f>
        <v>0</v>
      </c>
      <c r="F2036">
        <f>'Oversigt anlægsaktiv'!F2036</f>
        <v>0</v>
      </c>
      <c r="G2036">
        <f>'Oversigt anlægsaktiv'!G2036</f>
        <v>0</v>
      </c>
      <c r="H2036">
        <f>'Oversigt anlægsaktiv'!H2036</f>
        <v>0</v>
      </c>
      <c r="I2036">
        <f>'Oversigt anlægsaktiv'!I2036</f>
        <v>0</v>
      </c>
      <c r="J2036">
        <f>'Oversigt anlægsaktiv'!J2036</f>
        <v>0</v>
      </c>
      <c r="K2036">
        <f>'Oversigt anlægsaktiv'!K2036</f>
        <v>0</v>
      </c>
      <c r="L2036" s="312">
        <f>'Oversigt anlægsaktiv'!L2036</f>
        <v>0</v>
      </c>
      <c r="M2036" s="56">
        <f>'Oversigt anlægsaktiv'!M2036</f>
        <v>0</v>
      </c>
      <c r="N2036" s="56">
        <f>'Oversigt anlægsaktiv'!N2036</f>
        <v>0</v>
      </c>
      <c r="O2036" s="322">
        <f t="shared" si="93"/>
        <v>0</v>
      </c>
      <c r="P2036" s="322">
        <f t="shared" si="94"/>
        <v>1</v>
      </c>
      <c r="Q2036" s="337">
        <f t="shared" si="95"/>
        <v>0</v>
      </c>
    </row>
    <row r="2037" spans="1:17" x14ac:dyDescent="0.35">
      <c r="A2037" s="320">
        <f>'Oversigt anlægsaktiv'!A2037</f>
        <v>0</v>
      </c>
      <c r="B2037">
        <f>'Oversigt anlægsaktiv'!B2037</f>
        <v>0</v>
      </c>
      <c r="C2037">
        <f>'Oversigt anlægsaktiv'!C2037</f>
        <v>0</v>
      </c>
      <c r="D2037">
        <f>'Oversigt anlægsaktiv'!D2037</f>
        <v>0</v>
      </c>
      <c r="E2037">
        <f>'Oversigt anlægsaktiv'!E2037</f>
        <v>0</v>
      </c>
      <c r="F2037">
        <f>'Oversigt anlægsaktiv'!F2037</f>
        <v>0</v>
      </c>
      <c r="G2037">
        <f>'Oversigt anlægsaktiv'!G2037</f>
        <v>0</v>
      </c>
      <c r="H2037">
        <f>'Oversigt anlægsaktiv'!H2037</f>
        <v>0</v>
      </c>
      <c r="I2037">
        <f>'Oversigt anlægsaktiv'!I2037</f>
        <v>0</v>
      </c>
      <c r="J2037">
        <f>'Oversigt anlægsaktiv'!J2037</f>
        <v>0</v>
      </c>
      <c r="K2037">
        <f>'Oversigt anlægsaktiv'!K2037</f>
        <v>0</v>
      </c>
      <c r="L2037" s="312">
        <f>'Oversigt anlægsaktiv'!L2037</f>
        <v>0</v>
      </c>
      <c r="M2037" s="56">
        <f>'Oversigt anlægsaktiv'!M2037</f>
        <v>0</v>
      </c>
      <c r="N2037" s="56">
        <f>'Oversigt anlægsaktiv'!N2037</f>
        <v>0</v>
      </c>
      <c r="O2037" s="322">
        <f t="shared" si="93"/>
        <v>0</v>
      </c>
      <c r="P2037" s="322">
        <f t="shared" si="94"/>
        <v>1</v>
      </c>
      <c r="Q2037" s="337">
        <f t="shared" si="95"/>
        <v>0</v>
      </c>
    </row>
    <row r="2038" spans="1:17" x14ac:dyDescent="0.35">
      <c r="A2038" s="320">
        <f>'Oversigt anlægsaktiv'!A2038</f>
        <v>0</v>
      </c>
      <c r="B2038">
        <f>'Oversigt anlægsaktiv'!B2038</f>
        <v>0</v>
      </c>
      <c r="C2038">
        <f>'Oversigt anlægsaktiv'!C2038</f>
        <v>0</v>
      </c>
      <c r="D2038">
        <f>'Oversigt anlægsaktiv'!D2038</f>
        <v>0</v>
      </c>
      <c r="E2038">
        <f>'Oversigt anlægsaktiv'!E2038</f>
        <v>0</v>
      </c>
      <c r="F2038">
        <f>'Oversigt anlægsaktiv'!F2038</f>
        <v>0</v>
      </c>
      <c r="G2038">
        <f>'Oversigt anlægsaktiv'!G2038</f>
        <v>0</v>
      </c>
      <c r="H2038">
        <f>'Oversigt anlægsaktiv'!H2038</f>
        <v>0</v>
      </c>
      <c r="I2038">
        <f>'Oversigt anlægsaktiv'!I2038</f>
        <v>0</v>
      </c>
      <c r="J2038">
        <f>'Oversigt anlægsaktiv'!J2038</f>
        <v>0</v>
      </c>
      <c r="K2038">
        <f>'Oversigt anlægsaktiv'!K2038</f>
        <v>0</v>
      </c>
      <c r="L2038" s="312">
        <f>'Oversigt anlægsaktiv'!L2038</f>
        <v>0</v>
      </c>
      <c r="M2038" s="56">
        <f>'Oversigt anlægsaktiv'!M2038</f>
        <v>0</v>
      </c>
      <c r="N2038" s="56">
        <f>'Oversigt anlægsaktiv'!N2038</f>
        <v>0</v>
      </c>
      <c r="O2038" s="322">
        <f t="shared" si="93"/>
        <v>0</v>
      </c>
      <c r="P2038" s="322">
        <f t="shared" si="94"/>
        <v>1</v>
      </c>
      <c r="Q2038" s="337">
        <f t="shared" si="95"/>
        <v>0</v>
      </c>
    </row>
    <row r="2039" spans="1:17" x14ac:dyDescent="0.35">
      <c r="A2039" s="320">
        <f>'Oversigt anlægsaktiv'!A2039</f>
        <v>0</v>
      </c>
      <c r="B2039">
        <f>'Oversigt anlægsaktiv'!B2039</f>
        <v>0</v>
      </c>
      <c r="C2039">
        <f>'Oversigt anlægsaktiv'!C2039</f>
        <v>0</v>
      </c>
      <c r="D2039">
        <f>'Oversigt anlægsaktiv'!D2039</f>
        <v>0</v>
      </c>
      <c r="E2039">
        <f>'Oversigt anlægsaktiv'!E2039</f>
        <v>0</v>
      </c>
      <c r="F2039">
        <f>'Oversigt anlægsaktiv'!F2039</f>
        <v>0</v>
      </c>
      <c r="G2039">
        <f>'Oversigt anlægsaktiv'!G2039</f>
        <v>0</v>
      </c>
      <c r="H2039">
        <f>'Oversigt anlægsaktiv'!H2039</f>
        <v>0</v>
      </c>
      <c r="I2039">
        <f>'Oversigt anlægsaktiv'!I2039</f>
        <v>0</v>
      </c>
      <c r="J2039">
        <f>'Oversigt anlægsaktiv'!J2039</f>
        <v>0</v>
      </c>
      <c r="K2039">
        <f>'Oversigt anlægsaktiv'!K2039</f>
        <v>0</v>
      </c>
      <c r="L2039" s="312">
        <f>'Oversigt anlægsaktiv'!L2039</f>
        <v>0</v>
      </c>
      <c r="M2039" s="56">
        <f>'Oversigt anlægsaktiv'!M2039</f>
        <v>0</v>
      </c>
      <c r="N2039" s="56">
        <f>'Oversigt anlægsaktiv'!N2039</f>
        <v>0</v>
      </c>
      <c r="O2039" s="322">
        <f t="shared" si="93"/>
        <v>0</v>
      </c>
      <c r="P2039" s="322">
        <f t="shared" si="94"/>
        <v>1</v>
      </c>
      <c r="Q2039" s="337">
        <f t="shared" si="95"/>
        <v>0</v>
      </c>
    </row>
    <row r="2040" spans="1:17" x14ac:dyDescent="0.35">
      <c r="A2040" s="320">
        <f>'Oversigt anlægsaktiv'!A2040</f>
        <v>0</v>
      </c>
      <c r="B2040">
        <f>'Oversigt anlægsaktiv'!B2040</f>
        <v>0</v>
      </c>
      <c r="C2040">
        <f>'Oversigt anlægsaktiv'!C2040</f>
        <v>0</v>
      </c>
      <c r="D2040">
        <f>'Oversigt anlægsaktiv'!D2040</f>
        <v>0</v>
      </c>
      <c r="E2040">
        <f>'Oversigt anlægsaktiv'!E2040</f>
        <v>0</v>
      </c>
      <c r="F2040">
        <f>'Oversigt anlægsaktiv'!F2040</f>
        <v>0</v>
      </c>
      <c r="G2040">
        <f>'Oversigt anlægsaktiv'!G2040</f>
        <v>0</v>
      </c>
      <c r="H2040">
        <f>'Oversigt anlægsaktiv'!H2040</f>
        <v>0</v>
      </c>
      <c r="I2040">
        <f>'Oversigt anlægsaktiv'!I2040</f>
        <v>0</v>
      </c>
      <c r="J2040">
        <f>'Oversigt anlægsaktiv'!J2040</f>
        <v>0</v>
      </c>
      <c r="K2040">
        <f>'Oversigt anlægsaktiv'!K2040</f>
        <v>0</v>
      </c>
      <c r="L2040" s="312">
        <f>'Oversigt anlægsaktiv'!L2040</f>
        <v>0</v>
      </c>
      <c r="M2040" s="56">
        <f>'Oversigt anlægsaktiv'!M2040</f>
        <v>0</v>
      </c>
      <c r="N2040" s="56">
        <f>'Oversigt anlægsaktiv'!N2040</f>
        <v>0</v>
      </c>
      <c r="O2040" s="322">
        <f t="shared" si="93"/>
        <v>0</v>
      </c>
      <c r="P2040" s="322">
        <f t="shared" si="94"/>
        <v>1</v>
      </c>
      <c r="Q2040" s="337">
        <f t="shared" si="95"/>
        <v>0</v>
      </c>
    </row>
    <row r="2041" spans="1:17" x14ac:dyDescent="0.35">
      <c r="A2041" s="320">
        <f>'Oversigt anlægsaktiv'!A2041</f>
        <v>0</v>
      </c>
      <c r="B2041">
        <f>'Oversigt anlægsaktiv'!B2041</f>
        <v>0</v>
      </c>
      <c r="C2041">
        <f>'Oversigt anlægsaktiv'!C2041</f>
        <v>0</v>
      </c>
      <c r="D2041">
        <f>'Oversigt anlægsaktiv'!D2041</f>
        <v>0</v>
      </c>
      <c r="E2041">
        <f>'Oversigt anlægsaktiv'!E2041</f>
        <v>0</v>
      </c>
      <c r="F2041">
        <f>'Oversigt anlægsaktiv'!F2041</f>
        <v>0</v>
      </c>
      <c r="G2041">
        <f>'Oversigt anlægsaktiv'!G2041</f>
        <v>0</v>
      </c>
      <c r="H2041">
        <f>'Oversigt anlægsaktiv'!H2041</f>
        <v>0</v>
      </c>
      <c r="I2041">
        <f>'Oversigt anlægsaktiv'!I2041</f>
        <v>0</v>
      </c>
      <c r="J2041">
        <f>'Oversigt anlægsaktiv'!J2041</f>
        <v>0</v>
      </c>
      <c r="K2041">
        <f>'Oversigt anlægsaktiv'!K2041</f>
        <v>0</v>
      </c>
      <c r="L2041" s="312">
        <f>'Oversigt anlægsaktiv'!L2041</f>
        <v>0</v>
      </c>
      <c r="M2041" s="56">
        <f>'Oversigt anlægsaktiv'!M2041</f>
        <v>0</v>
      </c>
      <c r="N2041" s="56">
        <f>'Oversigt anlægsaktiv'!N2041</f>
        <v>0</v>
      </c>
      <c r="O2041" s="322">
        <f t="shared" si="93"/>
        <v>0</v>
      </c>
      <c r="P2041" s="322">
        <f t="shared" si="94"/>
        <v>1</v>
      </c>
      <c r="Q2041" s="337">
        <f t="shared" si="95"/>
        <v>0</v>
      </c>
    </row>
    <row r="2042" spans="1:17" x14ac:dyDescent="0.35">
      <c r="A2042" s="320">
        <f>'Oversigt anlægsaktiv'!A2042</f>
        <v>0</v>
      </c>
      <c r="B2042">
        <f>'Oversigt anlægsaktiv'!B2042</f>
        <v>0</v>
      </c>
      <c r="C2042">
        <f>'Oversigt anlægsaktiv'!C2042</f>
        <v>0</v>
      </c>
      <c r="D2042">
        <f>'Oversigt anlægsaktiv'!D2042</f>
        <v>0</v>
      </c>
      <c r="E2042">
        <f>'Oversigt anlægsaktiv'!E2042</f>
        <v>0</v>
      </c>
      <c r="F2042">
        <f>'Oversigt anlægsaktiv'!F2042</f>
        <v>0</v>
      </c>
      <c r="G2042">
        <f>'Oversigt anlægsaktiv'!G2042</f>
        <v>0</v>
      </c>
      <c r="H2042">
        <f>'Oversigt anlægsaktiv'!H2042</f>
        <v>0</v>
      </c>
      <c r="I2042">
        <f>'Oversigt anlægsaktiv'!I2042</f>
        <v>0</v>
      </c>
      <c r="J2042">
        <f>'Oversigt anlægsaktiv'!J2042</f>
        <v>0</v>
      </c>
      <c r="K2042">
        <f>'Oversigt anlægsaktiv'!K2042</f>
        <v>0</v>
      </c>
      <c r="L2042" s="312">
        <f>'Oversigt anlægsaktiv'!L2042</f>
        <v>0</v>
      </c>
      <c r="M2042" s="56">
        <f>'Oversigt anlægsaktiv'!M2042</f>
        <v>0</v>
      </c>
      <c r="N2042" s="56">
        <f>'Oversigt anlægsaktiv'!N2042</f>
        <v>0</v>
      </c>
      <c r="O2042" s="322">
        <f t="shared" si="93"/>
        <v>0</v>
      </c>
      <c r="P2042" s="322">
        <f t="shared" si="94"/>
        <v>1</v>
      </c>
      <c r="Q2042" s="337">
        <f t="shared" si="95"/>
        <v>0</v>
      </c>
    </row>
    <row r="2043" spans="1:17" x14ac:dyDescent="0.35">
      <c r="A2043" s="320">
        <f>'Oversigt anlægsaktiv'!A2043</f>
        <v>0</v>
      </c>
      <c r="B2043">
        <f>'Oversigt anlægsaktiv'!B2043</f>
        <v>0</v>
      </c>
      <c r="C2043">
        <f>'Oversigt anlægsaktiv'!C2043</f>
        <v>0</v>
      </c>
      <c r="D2043">
        <f>'Oversigt anlægsaktiv'!D2043</f>
        <v>0</v>
      </c>
      <c r="E2043">
        <f>'Oversigt anlægsaktiv'!E2043</f>
        <v>0</v>
      </c>
      <c r="F2043">
        <f>'Oversigt anlægsaktiv'!F2043</f>
        <v>0</v>
      </c>
      <c r="G2043">
        <f>'Oversigt anlægsaktiv'!G2043</f>
        <v>0</v>
      </c>
      <c r="H2043">
        <f>'Oversigt anlægsaktiv'!H2043</f>
        <v>0</v>
      </c>
      <c r="I2043">
        <f>'Oversigt anlægsaktiv'!I2043</f>
        <v>0</v>
      </c>
      <c r="J2043">
        <f>'Oversigt anlægsaktiv'!J2043</f>
        <v>0</v>
      </c>
      <c r="K2043">
        <f>'Oversigt anlægsaktiv'!K2043</f>
        <v>0</v>
      </c>
      <c r="L2043" s="312">
        <f>'Oversigt anlægsaktiv'!L2043</f>
        <v>0</v>
      </c>
      <c r="M2043" s="56">
        <f>'Oversigt anlægsaktiv'!M2043</f>
        <v>0</v>
      </c>
      <c r="N2043" s="56">
        <f>'Oversigt anlægsaktiv'!N2043</f>
        <v>0</v>
      </c>
      <c r="O2043" s="322">
        <f t="shared" si="93"/>
        <v>0</v>
      </c>
      <c r="P2043" s="322">
        <f t="shared" si="94"/>
        <v>1</v>
      </c>
      <c r="Q2043" s="337">
        <f t="shared" si="95"/>
        <v>0</v>
      </c>
    </row>
    <row r="2044" spans="1:17" x14ac:dyDescent="0.35">
      <c r="A2044" s="320">
        <f>'Oversigt anlægsaktiv'!A2044</f>
        <v>0</v>
      </c>
      <c r="B2044">
        <f>'Oversigt anlægsaktiv'!B2044</f>
        <v>0</v>
      </c>
      <c r="C2044">
        <f>'Oversigt anlægsaktiv'!C2044</f>
        <v>0</v>
      </c>
      <c r="D2044">
        <f>'Oversigt anlægsaktiv'!D2044</f>
        <v>0</v>
      </c>
      <c r="E2044">
        <f>'Oversigt anlægsaktiv'!E2044</f>
        <v>0</v>
      </c>
      <c r="F2044">
        <f>'Oversigt anlægsaktiv'!F2044</f>
        <v>0</v>
      </c>
      <c r="G2044">
        <f>'Oversigt anlægsaktiv'!G2044</f>
        <v>0</v>
      </c>
      <c r="H2044">
        <f>'Oversigt anlægsaktiv'!H2044</f>
        <v>0</v>
      </c>
      <c r="I2044">
        <f>'Oversigt anlægsaktiv'!I2044</f>
        <v>0</v>
      </c>
      <c r="J2044">
        <f>'Oversigt anlægsaktiv'!J2044</f>
        <v>0</v>
      </c>
      <c r="K2044">
        <f>'Oversigt anlægsaktiv'!K2044</f>
        <v>0</v>
      </c>
      <c r="L2044" s="312">
        <f>'Oversigt anlægsaktiv'!L2044</f>
        <v>0</v>
      </c>
      <c r="M2044" s="56">
        <f>'Oversigt anlægsaktiv'!M2044</f>
        <v>0</v>
      </c>
      <c r="N2044" s="56">
        <f>'Oversigt anlægsaktiv'!N2044</f>
        <v>0</v>
      </c>
      <c r="O2044" s="322">
        <f t="shared" si="93"/>
        <v>0</v>
      </c>
      <c r="P2044" s="322">
        <f t="shared" si="94"/>
        <v>1</v>
      </c>
      <c r="Q2044" s="337">
        <f t="shared" si="95"/>
        <v>0</v>
      </c>
    </row>
    <row r="2045" spans="1:17" x14ac:dyDescent="0.35">
      <c r="A2045" s="320">
        <f>'Oversigt anlægsaktiv'!A2045</f>
        <v>0</v>
      </c>
      <c r="B2045">
        <f>'Oversigt anlægsaktiv'!B2045</f>
        <v>0</v>
      </c>
      <c r="C2045">
        <f>'Oversigt anlægsaktiv'!C2045</f>
        <v>0</v>
      </c>
      <c r="D2045">
        <f>'Oversigt anlægsaktiv'!D2045</f>
        <v>0</v>
      </c>
      <c r="E2045">
        <f>'Oversigt anlægsaktiv'!E2045</f>
        <v>0</v>
      </c>
      <c r="F2045">
        <f>'Oversigt anlægsaktiv'!F2045</f>
        <v>0</v>
      </c>
      <c r="G2045">
        <f>'Oversigt anlægsaktiv'!G2045</f>
        <v>0</v>
      </c>
      <c r="H2045">
        <f>'Oversigt anlægsaktiv'!H2045</f>
        <v>0</v>
      </c>
      <c r="I2045">
        <f>'Oversigt anlægsaktiv'!I2045</f>
        <v>0</v>
      </c>
      <c r="J2045">
        <f>'Oversigt anlægsaktiv'!J2045</f>
        <v>0</v>
      </c>
      <c r="K2045">
        <f>'Oversigt anlægsaktiv'!K2045</f>
        <v>0</v>
      </c>
      <c r="L2045" s="312">
        <f>'Oversigt anlægsaktiv'!L2045</f>
        <v>0</v>
      </c>
      <c r="M2045" s="56">
        <f>'Oversigt anlægsaktiv'!M2045</f>
        <v>0</v>
      </c>
      <c r="N2045" s="56">
        <f>'Oversigt anlægsaktiv'!N2045</f>
        <v>0</v>
      </c>
      <c r="O2045" s="322">
        <f t="shared" si="93"/>
        <v>0</v>
      </c>
      <c r="P2045" s="322">
        <f t="shared" si="94"/>
        <v>1</v>
      </c>
      <c r="Q2045" s="337">
        <f t="shared" si="95"/>
        <v>0</v>
      </c>
    </row>
    <row r="2046" spans="1:17" x14ac:dyDescent="0.35">
      <c r="A2046" s="320">
        <f>'Oversigt anlægsaktiv'!A2046</f>
        <v>0</v>
      </c>
      <c r="B2046">
        <f>'Oversigt anlægsaktiv'!B2046</f>
        <v>0</v>
      </c>
      <c r="C2046">
        <f>'Oversigt anlægsaktiv'!C2046</f>
        <v>0</v>
      </c>
      <c r="D2046">
        <f>'Oversigt anlægsaktiv'!D2046</f>
        <v>0</v>
      </c>
      <c r="E2046">
        <f>'Oversigt anlægsaktiv'!E2046</f>
        <v>0</v>
      </c>
      <c r="F2046">
        <f>'Oversigt anlægsaktiv'!F2046</f>
        <v>0</v>
      </c>
      <c r="G2046">
        <f>'Oversigt anlægsaktiv'!G2046</f>
        <v>0</v>
      </c>
      <c r="H2046">
        <f>'Oversigt anlægsaktiv'!H2046</f>
        <v>0</v>
      </c>
      <c r="I2046">
        <f>'Oversigt anlægsaktiv'!I2046</f>
        <v>0</v>
      </c>
      <c r="J2046">
        <f>'Oversigt anlægsaktiv'!J2046</f>
        <v>0</v>
      </c>
      <c r="K2046">
        <f>'Oversigt anlægsaktiv'!K2046</f>
        <v>0</v>
      </c>
      <c r="L2046" s="312">
        <f>'Oversigt anlægsaktiv'!L2046</f>
        <v>0</v>
      </c>
      <c r="M2046" s="56">
        <f>'Oversigt anlægsaktiv'!M2046</f>
        <v>0</v>
      </c>
      <c r="N2046" s="56">
        <f>'Oversigt anlægsaktiv'!N2046</f>
        <v>0</v>
      </c>
      <c r="O2046" s="322">
        <f t="shared" si="93"/>
        <v>0</v>
      </c>
      <c r="P2046" s="322">
        <f t="shared" si="94"/>
        <v>1</v>
      </c>
      <c r="Q2046" s="337">
        <f t="shared" si="95"/>
        <v>0</v>
      </c>
    </row>
    <row r="2047" spans="1:17" x14ac:dyDescent="0.35">
      <c r="A2047" s="320">
        <f>'Oversigt anlægsaktiv'!A2047</f>
        <v>0</v>
      </c>
      <c r="B2047">
        <f>'Oversigt anlægsaktiv'!B2047</f>
        <v>0</v>
      </c>
      <c r="C2047">
        <f>'Oversigt anlægsaktiv'!C2047</f>
        <v>0</v>
      </c>
      <c r="D2047">
        <f>'Oversigt anlægsaktiv'!D2047</f>
        <v>0</v>
      </c>
      <c r="E2047">
        <f>'Oversigt anlægsaktiv'!E2047</f>
        <v>0</v>
      </c>
      <c r="F2047">
        <f>'Oversigt anlægsaktiv'!F2047</f>
        <v>0</v>
      </c>
      <c r="G2047">
        <f>'Oversigt anlægsaktiv'!G2047</f>
        <v>0</v>
      </c>
      <c r="H2047">
        <f>'Oversigt anlægsaktiv'!H2047</f>
        <v>0</v>
      </c>
      <c r="I2047">
        <f>'Oversigt anlægsaktiv'!I2047</f>
        <v>0</v>
      </c>
      <c r="J2047">
        <f>'Oversigt anlægsaktiv'!J2047</f>
        <v>0</v>
      </c>
      <c r="K2047">
        <f>'Oversigt anlægsaktiv'!K2047</f>
        <v>0</v>
      </c>
      <c r="L2047" s="312">
        <f>'Oversigt anlægsaktiv'!L2047</f>
        <v>0</v>
      </c>
      <c r="M2047" s="56">
        <f>'Oversigt anlægsaktiv'!M2047</f>
        <v>0</v>
      </c>
      <c r="N2047" s="56">
        <f>'Oversigt anlægsaktiv'!N2047</f>
        <v>0</v>
      </c>
      <c r="O2047" s="322">
        <f t="shared" si="93"/>
        <v>0</v>
      </c>
      <c r="P2047" s="322">
        <f t="shared" si="94"/>
        <v>1</v>
      </c>
      <c r="Q2047" s="337">
        <f t="shared" si="95"/>
        <v>0</v>
      </c>
    </row>
    <row r="2048" spans="1:17" x14ac:dyDescent="0.35">
      <c r="A2048" s="320">
        <f>'Oversigt anlægsaktiv'!A2048</f>
        <v>0</v>
      </c>
      <c r="B2048">
        <f>'Oversigt anlægsaktiv'!B2048</f>
        <v>0</v>
      </c>
      <c r="C2048">
        <f>'Oversigt anlægsaktiv'!C2048</f>
        <v>0</v>
      </c>
      <c r="D2048">
        <f>'Oversigt anlægsaktiv'!D2048</f>
        <v>0</v>
      </c>
      <c r="E2048">
        <f>'Oversigt anlægsaktiv'!E2048</f>
        <v>0</v>
      </c>
      <c r="F2048">
        <f>'Oversigt anlægsaktiv'!F2048</f>
        <v>0</v>
      </c>
      <c r="G2048">
        <f>'Oversigt anlægsaktiv'!G2048</f>
        <v>0</v>
      </c>
      <c r="H2048">
        <f>'Oversigt anlægsaktiv'!H2048</f>
        <v>0</v>
      </c>
      <c r="I2048">
        <f>'Oversigt anlægsaktiv'!I2048</f>
        <v>0</v>
      </c>
      <c r="J2048">
        <f>'Oversigt anlægsaktiv'!J2048</f>
        <v>0</v>
      </c>
      <c r="K2048">
        <f>'Oversigt anlægsaktiv'!K2048</f>
        <v>0</v>
      </c>
      <c r="L2048" s="312">
        <f>'Oversigt anlægsaktiv'!L2048</f>
        <v>0</v>
      </c>
      <c r="M2048" s="56">
        <f>'Oversigt anlægsaktiv'!M2048</f>
        <v>0</v>
      </c>
      <c r="N2048" s="56">
        <f>'Oversigt anlægsaktiv'!N2048</f>
        <v>0</v>
      </c>
      <c r="O2048" s="322">
        <f t="shared" si="93"/>
        <v>0</v>
      </c>
      <c r="P2048" s="322">
        <f t="shared" si="94"/>
        <v>1</v>
      </c>
      <c r="Q2048" s="337">
        <f t="shared" si="95"/>
        <v>0</v>
      </c>
    </row>
    <row r="2049" spans="1:17" x14ac:dyDescent="0.35">
      <c r="A2049" s="320">
        <f>'Oversigt anlægsaktiv'!A2049</f>
        <v>0</v>
      </c>
      <c r="B2049">
        <f>'Oversigt anlægsaktiv'!B2049</f>
        <v>0</v>
      </c>
      <c r="C2049">
        <f>'Oversigt anlægsaktiv'!C2049</f>
        <v>0</v>
      </c>
      <c r="D2049">
        <f>'Oversigt anlægsaktiv'!D2049</f>
        <v>0</v>
      </c>
      <c r="E2049">
        <f>'Oversigt anlægsaktiv'!E2049</f>
        <v>0</v>
      </c>
      <c r="F2049">
        <f>'Oversigt anlægsaktiv'!F2049</f>
        <v>0</v>
      </c>
      <c r="G2049">
        <f>'Oversigt anlægsaktiv'!G2049</f>
        <v>0</v>
      </c>
      <c r="H2049">
        <f>'Oversigt anlægsaktiv'!H2049</f>
        <v>0</v>
      </c>
      <c r="I2049">
        <f>'Oversigt anlægsaktiv'!I2049</f>
        <v>0</v>
      </c>
      <c r="J2049">
        <f>'Oversigt anlægsaktiv'!J2049</f>
        <v>0</v>
      </c>
      <c r="K2049">
        <f>'Oversigt anlægsaktiv'!K2049</f>
        <v>0</v>
      </c>
      <c r="L2049" s="312">
        <f>'Oversigt anlægsaktiv'!L2049</f>
        <v>0</v>
      </c>
      <c r="M2049" s="56">
        <f>'Oversigt anlægsaktiv'!M2049</f>
        <v>0</v>
      </c>
      <c r="N2049" s="56">
        <f>'Oversigt anlægsaktiv'!N2049</f>
        <v>0</v>
      </c>
      <c r="O2049" s="322">
        <f t="shared" si="93"/>
        <v>0</v>
      </c>
      <c r="P2049" s="322">
        <f t="shared" si="94"/>
        <v>1</v>
      </c>
      <c r="Q2049" s="337">
        <f t="shared" si="95"/>
        <v>0</v>
      </c>
    </row>
    <row r="2050" spans="1:17" x14ac:dyDescent="0.35">
      <c r="A2050" s="320">
        <f>'Oversigt anlægsaktiv'!A2050</f>
        <v>0</v>
      </c>
      <c r="B2050">
        <f>'Oversigt anlægsaktiv'!B2050</f>
        <v>0</v>
      </c>
      <c r="C2050">
        <f>'Oversigt anlægsaktiv'!C2050</f>
        <v>0</v>
      </c>
      <c r="D2050">
        <f>'Oversigt anlægsaktiv'!D2050</f>
        <v>0</v>
      </c>
      <c r="E2050">
        <f>'Oversigt anlægsaktiv'!E2050</f>
        <v>0</v>
      </c>
      <c r="F2050">
        <f>'Oversigt anlægsaktiv'!F2050</f>
        <v>0</v>
      </c>
      <c r="G2050">
        <f>'Oversigt anlægsaktiv'!G2050</f>
        <v>0</v>
      </c>
      <c r="H2050">
        <f>'Oversigt anlægsaktiv'!H2050</f>
        <v>0</v>
      </c>
      <c r="I2050">
        <f>'Oversigt anlægsaktiv'!I2050</f>
        <v>0</v>
      </c>
      <c r="J2050">
        <f>'Oversigt anlægsaktiv'!J2050</f>
        <v>0</v>
      </c>
      <c r="K2050">
        <f>'Oversigt anlægsaktiv'!K2050</f>
        <v>0</v>
      </c>
      <c r="L2050" s="312">
        <f>'Oversigt anlægsaktiv'!L2050</f>
        <v>0</v>
      </c>
      <c r="M2050" s="56">
        <f>'Oversigt anlægsaktiv'!M2050</f>
        <v>0</v>
      </c>
      <c r="N2050" s="56">
        <f>'Oversigt anlægsaktiv'!N2050</f>
        <v>0</v>
      </c>
      <c r="O2050" s="322">
        <f t="shared" si="93"/>
        <v>0</v>
      </c>
      <c r="P2050" s="322">
        <f t="shared" si="94"/>
        <v>1</v>
      </c>
      <c r="Q2050" s="337">
        <f t="shared" si="95"/>
        <v>0</v>
      </c>
    </row>
    <row r="2051" spans="1:17" x14ac:dyDescent="0.35">
      <c r="A2051" s="320">
        <f>'Oversigt anlægsaktiv'!A2051</f>
        <v>0</v>
      </c>
      <c r="B2051">
        <f>'Oversigt anlægsaktiv'!B2051</f>
        <v>0</v>
      </c>
      <c r="C2051">
        <f>'Oversigt anlægsaktiv'!C2051</f>
        <v>0</v>
      </c>
      <c r="D2051">
        <f>'Oversigt anlægsaktiv'!D2051</f>
        <v>0</v>
      </c>
      <c r="E2051">
        <f>'Oversigt anlægsaktiv'!E2051</f>
        <v>0</v>
      </c>
      <c r="F2051">
        <f>'Oversigt anlægsaktiv'!F2051</f>
        <v>0</v>
      </c>
      <c r="G2051">
        <f>'Oversigt anlægsaktiv'!G2051</f>
        <v>0</v>
      </c>
      <c r="H2051">
        <f>'Oversigt anlægsaktiv'!H2051</f>
        <v>0</v>
      </c>
      <c r="I2051">
        <f>'Oversigt anlægsaktiv'!I2051</f>
        <v>0</v>
      </c>
      <c r="J2051">
        <f>'Oversigt anlægsaktiv'!J2051</f>
        <v>0</v>
      </c>
      <c r="K2051">
        <f>'Oversigt anlægsaktiv'!K2051</f>
        <v>0</v>
      </c>
      <c r="L2051" s="312">
        <f>'Oversigt anlægsaktiv'!L2051</f>
        <v>0</v>
      </c>
      <c r="M2051" s="56">
        <f>'Oversigt anlægsaktiv'!M2051</f>
        <v>0</v>
      </c>
      <c r="N2051" s="56">
        <f>'Oversigt anlægsaktiv'!N2051</f>
        <v>0</v>
      </c>
      <c r="O2051" s="322">
        <f t="shared" si="93"/>
        <v>0</v>
      </c>
      <c r="P2051" s="322">
        <f t="shared" si="94"/>
        <v>1</v>
      </c>
      <c r="Q2051" s="337">
        <f t="shared" si="95"/>
        <v>0</v>
      </c>
    </row>
    <row r="2052" spans="1:17" x14ac:dyDescent="0.35">
      <c r="A2052" s="320">
        <f>'Oversigt anlægsaktiv'!A2052</f>
        <v>0</v>
      </c>
      <c r="B2052">
        <f>'Oversigt anlægsaktiv'!B2052</f>
        <v>0</v>
      </c>
      <c r="C2052">
        <f>'Oversigt anlægsaktiv'!C2052</f>
        <v>0</v>
      </c>
      <c r="D2052">
        <f>'Oversigt anlægsaktiv'!D2052</f>
        <v>0</v>
      </c>
      <c r="E2052">
        <f>'Oversigt anlægsaktiv'!E2052</f>
        <v>0</v>
      </c>
      <c r="F2052">
        <f>'Oversigt anlægsaktiv'!F2052</f>
        <v>0</v>
      </c>
      <c r="G2052">
        <f>'Oversigt anlægsaktiv'!G2052</f>
        <v>0</v>
      </c>
      <c r="H2052">
        <f>'Oversigt anlægsaktiv'!H2052</f>
        <v>0</v>
      </c>
      <c r="I2052">
        <f>'Oversigt anlægsaktiv'!I2052</f>
        <v>0</v>
      </c>
      <c r="J2052">
        <f>'Oversigt anlægsaktiv'!J2052</f>
        <v>0</v>
      </c>
      <c r="K2052">
        <f>'Oversigt anlægsaktiv'!K2052</f>
        <v>0</v>
      </c>
      <c r="L2052" s="312">
        <f>'Oversigt anlægsaktiv'!L2052</f>
        <v>0</v>
      </c>
      <c r="M2052" s="56">
        <f>'Oversigt anlægsaktiv'!M2052</f>
        <v>0</v>
      </c>
      <c r="N2052" s="56">
        <f>'Oversigt anlægsaktiv'!N2052</f>
        <v>0</v>
      </c>
      <c r="O2052" s="322">
        <f t="shared" si="93"/>
        <v>0</v>
      </c>
      <c r="P2052" s="322">
        <f t="shared" si="94"/>
        <v>1</v>
      </c>
      <c r="Q2052" s="337">
        <f t="shared" si="95"/>
        <v>0</v>
      </c>
    </row>
    <row r="2053" spans="1:17" x14ac:dyDescent="0.35">
      <c r="A2053" s="320">
        <f>'Oversigt anlægsaktiv'!A2053</f>
        <v>0</v>
      </c>
      <c r="B2053">
        <f>'Oversigt anlægsaktiv'!B2053</f>
        <v>0</v>
      </c>
      <c r="C2053">
        <f>'Oversigt anlægsaktiv'!C2053</f>
        <v>0</v>
      </c>
      <c r="D2053">
        <f>'Oversigt anlægsaktiv'!D2053</f>
        <v>0</v>
      </c>
      <c r="E2053">
        <f>'Oversigt anlægsaktiv'!E2053</f>
        <v>0</v>
      </c>
      <c r="F2053">
        <f>'Oversigt anlægsaktiv'!F2053</f>
        <v>0</v>
      </c>
      <c r="G2053">
        <f>'Oversigt anlægsaktiv'!G2053</f>
        <v>0</v>
      </c>
      <c r="H2053">
        <f>'Oversigt anlægsaktiv'!H2053</f>
        <v>0</v>
      </c>
      <c r="I2053">
        <f>'Oversigt anlægsaktiv'!I2053</f>
        <v>0</v>
      </c>
      <c r="J2053">
        <f>'Oversigt anlægsaktiv'!J2053</f>
        <v>0</v>
      </c>
      <c r="K2053">
        <f>'Oversigt anlægsaktiv'!K2053</f>
        <v>0</v>
      </c>
      <c r="L2053" s="312">
        <f>'Oversigt anlægsaktiv'!L2053</f>
        <v>0</v>
      </c>
      <c r="M2053" s="56">
        <f>'Oversigt anlægsaktiv'!M2053</f>
        <v>0</v>
      </c>
      <c r="N2053" s="56">
        <f>'Oversigt anlægsaktiv'!N2053</f>
        <v>0</v>
      </c>
      <c r="O2053" s="322">
        <f t="shared" si="93"/>
        <v>0</v>
      </c>
      <c r="P2053" s="322">
        <f t="shared" si="94"/>
        <v>1</v>
      </c>
      <c r="Q2053" s="337">
        <f t="shared" si="95"/>
        <v>0</v>
      </c>
    </row>
    <row r="2054" spans="1:17" x14ac:dyDescent="0.35">
      <c r="A2054" s="320">
        <f>'Oversigt anlægsaktiv'!A2054</f>
        <v>0</v>
      </c>
      <c r="B2054">
        <f>'Oversigt anlægsaktiv'!B2054</f>
        <v>0</v>
      </c>
      <c r="C2054">
        <f>'Oversigt anlægsaktiv'!C2054</f>
        <v>0</v>
      </c>
      <c r="D2054">
        <f>'Oversigt anlægsaktiv'!D2054</f>
        <v>0</v>
      </c>
      <c r="E2054">
        <f>'Oversigt anlægsaktiv'!E2054</f>
        <v>0</v>
      </c>
      <c r="F2054">
        <f>'Oversigt anlægsaktiv'!F2054</f>
        <v>0</v>
      </c>
      <c r="G2054">
        <f>'Oversigt anlægsaktiv'!G2054</f>
        <v>0</v>
      </c>
      <c r="H2054">
        <f>'Oversigt anlægsaktiv'!H2054</f>
        <v>0</v>
      </c>
      <c r="I2054">
        <f>'Oversigt anlægsaktiv'!I2054</f>
        <v>0</v>
      </c>
      <c r="J2054">
        <f>'Oversigt anlægsaktiv'!J2054</f>
        <v>0</v>
      </c>
      <c r="K2054">
        <f>'Oversigt anlægsaktiv'!K2054</f>
        <v>0</v>
      </c>
      <c r="L2054" s="312">
        <f>'Oversigt anlægsaktiv'!L2054</f>
        <v>0</v>
      </c>
      <c r="M2054" s="56">
        <f>'Oversigt anlægsaktiv'!M2054</f>
        <v>0</v>
      </c>
      <c r="N2054" s="56">
        <f>'Oversigt anlægsaktiv'!N2054</f>
        <v>0</v>
      </c>
      <c r="O2054" s="322">
        <f t="shared" si="93"/>
        <v>0</v>
      </c>
      <c r="P2054" s="322">
        <f t="shared" si="94"/>
        <v>1</v>
      </c>
      <c r="Q2054" s="337">
        <f t="shared" si="95"/>
        <v>0</v>
      </c>
    </row>
    <row r="2055" spans="1:17" x14ac:dyDescent="0.35">
      <c r="A2055" s="320">
        <f>'Oversigt anlægsaktiv'!A2055</f>
        <v>0</v>
      </c>
      <c r="B2055">
        <f>'Oversigt anlægsaktiv'!B2055</f>
        <v>0</v>
      </c>
      <c r="C2055">
        <f>'Oversigt anlægsaktiv'!C2055</f>
        <v>0</v>
      </c>
      <c r="D2055">
        <f>'Oversigt anlægsaktiv'!D2055</f>
        <v>0</v>
      </c>
      <c r="E2055">
        <f>'Oversigt anlægsaktiv'!E2055</f>
        <v>0</v>
      </c>
      <c r="F2055">
        <f>'Oversigt anlægsaktiv'!F2055</f>
        <v>0</v>
      </c>
      <c r="G2055">
        <f>'Oversigt anlægsaktiv'!G2055</f>
        <v>0</v>
      </c>
      <c r="H2055">
        <f>'Oversigt anlægsaktiv'!H2055</f>
        <v>0</v>
      </c>
      <c r="I2055">
        <f>'Oversigt anlægsaktiv'!I2055</f>
        <v>0</v>
      </c>
      <c r="J2055">
        <f>'Oversigt anlægsaktiv'!J2055</f>
        <v>0</v>
      </c>
      <c r="K2055">
        <f>'Oversigt anlægsaktiv'!K2055</f>
        <v>0</v>
      </c>
      <c r="L2055" s="312">
        <f>'Oversigt anlægsaktiv'!L2055</f>
        <v>0</v>
      </c>
      <c r="M2055" s="56">
        <f>'Oversigt anlægsaktiv'!M2055</f>
        <v>0</v>
      </c>
      <c r="N2055" s="56">
        <f>'Oversigt anlægsaktiv'!N2055</f>
        <v>0</v>
      </c>
      <c r="O2055" s="322">
        <f t="shared" si="93"/>
        <v>0</v>
      </c>
      <c r="P2055" s="322">
        <f t="shared" si="94"/>
        <v>1</v>
      </c>
      <c r="Q2055" s="337">
        <f t="shared" si="95"/>
        <v>0</v>
      </c>
    </row>
    <row r="2056" spans="1:17" x14ac:dyDescent="0.35">
      <c r="A2056" s="320">
        <f>'Oversigt anlægsaktiv'!A2056</f>
        <v>0</v>
      </c>
      <c r="B2056">
        <f>'Oversigt anlægsaktiv'!B2056</f>
        <v>0</v>
      </c>
      <c r="C2056">
        <f>'Oversigt anlægsaktiv'!C2056</f>
        <v>0</v>
      </c>
      <c r="D2056">
        <f>'Oversigt anlægsaktiv'!D2056</f>
        <v>0</v>
      </c>
      <c r="E2056">
        <f>'Oversigt anlægsaktiv'!E2056</f>
        <v>0</v>
      </c>
      <c r="F2056">
        <f>'Oversigt anlægsaktiv'!F2056</f>
        <v>0</v>
      </c>
      <c r="G2056">
        <f>'Oversigt anlægsaktiv'!G2056</f>
        <v>0</v>
      </c>
      <c r="H2056">
        <f>'Oversigt anlægsaktiv'!H2056</f>
        <v>0</v>
      </c>
      <c r="I2056">
        <f>'Oversigt anlægsaktiv'!I2056</f>
        <v>0</v>
      </c>
      <c r="J2056">
        <f>'Oversigt anlægsaktiv'!J2056</f>
        <v>0</v>
      </c>
      <c r="K2056">
        <f>'Oversigt anlægsaktiv'!K2056</f>
        <v>0</v>
      </c>
      <c r="L2056" s="312">
        <f>'Oversigt anlægsaktiv'!L2056</f>
        <v>0</v>
      </c>
      <c r="M2056" s="56">
        <f>'Oversigt anlægsaktiv'!M2056</f>
        <v>0</v>
      </c>
      <c r="N2056" s="56">
        <f>'Oversigt anlægsaktiv'!N2056</f>
        <v>0</v>
      </c>
      <c r="O2056" s="322">
        <f t="shared" si="93"/>
        <v>0</v>
      </c>
      <c r="P2056" s="322">
        <f t="shared" si="94"/>
        <v>1</v>
      </c>
      <c r="Q2056" s="337">
        <f t="shared" si="95"/>
        <v>0</v>
      </c>
    </row>
    <row r="2057" spans="1:17" x14ac:dyDescent="0.35">
      <c r="A2057" s="320">
        <f>'Oversigt anlægsaktiv'!A2057</f>
        <v>0</v>
      </c>
      <c r="B2057">
        <f>'Oversigt anlægsaktiv'!B2057</f>
        <v>0</v>
      </c>
      <c r="C2057">
        <f>'Oversigt anlægsaktiv'!C2057</f>
        <v>0</v>
      </c>
      <c r="D2057">
        <f>'Oversigt anlægsaktiv'!D2057</f>
        <v>0</v>
      </c>
      <c r="E2057">
        <f>'Oversigt anlægsaktiv'!E2057</f>
        <v>0</v>
      </c>
      <c r="F2057">
        <f>'Oversigt anlægsaktiv'!F2057</f>
        <v>0</v>
      </c>
      <c r="G2057">
        <f>'Oversigt anlægsaktiv'!G2057</f>
        <v>0</v>
      </c>
      <c r="H2057">
        <f>'Oversigt anlægsaktiv'!H2057</f>
        <v>0</v>
      </c>
      <c r="I2057">
        <f>'Oversigt anlægsaktiv'!I2057</f>
        <v>0</v>
      </c>
      <c r="J2057">
        <f>'Oversigt anlægsaktiv'!J2057</f>
        <v>0</v>
      </c>
      <c r="K2057">
        <f>'Oversigt anlægsaktiv'!K2057</f>
        <v>0</v>
      </c>
      <c r="L2057" s="312">
        <f>'Oversigt anlægsaktiv'!L2057</f>
        <v>0</v>
      </c>
      <c r="M2057" s="56">
        <f>'Oversigt anlægsaktiv'!M2057</f>
        <v>0</v>
      </c>
      <c r="N2057" s="56">
        <f>'Oversigt anlægsaktiv'!N2057</f>
        <v>0</v>
      </c>
      <c r="O2057" s="322">
        <f t="shared" si="93"/>
        <v>0</v>
      </c>
      <c r="P2057" s="322">
        <f t="shared" si="94"/>
        <v>1</v>
      </c>
      <c r="Q2057" s="337">
        <f t="shared" si="95"/>
        <v>0</v>
      </c>
    </row>
    <row r="2058" spans="1:17" x14ac:dyDescent="0.35">
      <c r="A2058" s="320">
        <f>'Oversigt anlægsaktiv'!A2058</f>
        <v>0</v>
      </c>
      <c r="B2058">
        <f>'Oversigt anlægsaktiv'!B2058</f>
        <v>0</v>
      </c>
      <c r="C2058">
        <f>'Oversigt anlægsaktiv'!C2058</f>
        <v>0</v>
      </c>
      <c r="D2058">
        <f>'Oversigt anlægsaktiv'!D2058</f>
        <v>0</v>
      </c>
      <c r="E2058">
        <f>'Oversigt anlægsaktiv'!E2058</f>
        <v>0</v>
      </c>
      <c r="F2058">
        <f>'Oversigt anlægsaktiv'!F2058</f>
        <v>0</v>
      </c>
      <c r="G2058">
        <f>'Oversigt anlægsaktiv'!G2058</f>
        <v>0</v>
      </c>
      <c r="H2058">
        <f>'Oversigt anlægsaktiv'!H2058</f>
        <v>0</v>
      </c>
      <c r="I2058">
        <f>'Oversigt anlægsaktiv'!I2058</f>
        <v>0</v>
      </c>
      <c r="J2058">
        <f>'Oversigt anlægsaktiv'!J2058</f>
        <v>0</v>
      </c>
      <c r="K2058">
        <f>'Oversigt anlægsaktiv'!K2058</f>
        <v>0</v>
      </c>
      <c r="L2058" s="312">
        <f>'Oversigt anlægsaktiv'!L2058</f>
        <v>0</v>
      </c>
      <c r="M2058" s="56">
        <f>'Oversigt anlægsaktiv'!M2058</f>
        <v>0</v>
      </c>
      <c r="N2058" s="56">
        <f>'Oversigt anlægsaktiv'!N2058</f>
        <v>0</v>
      </c>
      <c r="O2058" s="322">
        <f t="shared" si="93"/>
        <v>0</v>
      </c>
      <c r="P2058" s="322">
        <f t="shared" si="94"/>
        <v>1</v>
      </c>
      <c r="Q2058" s="337">
        <f t="shared" si="95"/>
        <v>0</v>
      </c>
    </row>
    <row r="2059" spans="1:17" x14ac:dyDescent="0.35">
      <c r="A2059" s="320">
        <f>'Oversigt anlægsaktiv'!A2059</f>
        <v>0</v>
      </c>
      <c r="B2059">
        <f>'Oversigt anlægsaktiv'!B2059</f>
        <v>0</v>
      </c>
      <c r="C2059">
        <f>'Oversigt anlægsaktiv'!C2059</f>
        <v>0</v>
      </c>
      <c r="D2059">
        <f>'Oversigt anlægsaktiv'!D2059</f>
        <v>0</v>
      </c>
      <c r="E2059">
        <f>'Oversigt anlægsaktiv'!E2059</f>
        <v>0</v>
      </c>
      <c r="F2059">
        <f>'Oversigt anlægsaktiv'!F2059</f>
        <v>0</v>
      </c>
      <c r="G2059">
        <f>'Oversigt anlægsaktiv'!G2059</f>
        <v>0</v>
      </c>
      <c r="H2059">
        <f>'Oversigt anlægsaktiv'!H2059</f>
        <v>0</v>
      </c>
      <c r="I2059">
        <f>'Oversigt anlægsaktiv'!I2059</f>
        <v>0</v>
      </c>
      <c r="J2059">
        <f>'Oversigt anlægsaktiv'!J2059</f>
        <v>0</v>
      </c>
      <c r="K2059">
        <f>'Oversigt anlægsaktiv'!K2059</f>
        <v>0</v>
      </c>
      <c r="L2059" s="312">
        <f>'Oversigt anlægsaktiv'!L2059</f>
        <v>0</v>
      </c>
      <c r="M2059" s="56">
        <f>'Oversigt anlægsaktiv'!M2059</f>
        <v>0</v>
      </c>
      <c r="N2059" s="56">
        <f>'Oversigt anlægsaktiv'!N2059</f>
        <v>0</v>
      </c>
      <c r="O2059" s="322">
        <f t="shared" ref="O2059:O2122" si="96">IFERROR(_xlfn.TEXTBEFORE(A2059, "-"), A2059)</f>
        <v>0</v>
      </c>
      <c r="P2059" s="322">
        <f t="shared" ref="P2059:P2122" si="97">IF(C2059="-",0,1)</f>
        <v>1</v>
      </c>
      <c r="Q2059" s="337">
        <f t="shared" ref="Q2059:Q2122" si="98">IFERROR(_xlfn.TEXTBEFORE(E2059, " "), E2059)</f>
        <v>0</v>
      </c>
    </row>
    <row r="2060" spans="1:17" x14ac:dyDescent="0.35">
      <c r="A2060" s="320">
        <f>'Oversigt anlægsaktiv'!A2060</f>
        <v>0</v>
      </c>
      <c r="B2060">
        <f>'Oversigt anlægsaktiv'!B2060</f>
        <v>0</v>
      </c>
      <c r="C2060">
        <f>'Oversigt anlægsaktiv'!C2060</f>
        <v>0</v>
      </c>
      <c r="D2060">
        <f>'Oversigt anlægsaktiv'!D2060</f>
        <v>0</v>
      </c>
      <c r="E2060">
        <f>'Oversigt anlægsaktiv'!E2060</f>
        <v>0</v>
      </c>
      <c r="F2060">
        <f>'Oversigt anlægsaktiv'!F2060</f>
        <v>0</v>
      </c>
      <c r="G2060">
        <f>'Oversigt anlægsaktiv'!G2060</f>
        <v>0</v>
      </c>
      <c r="H2060">
        <f>'Oversigt anlægsaktiv'!H2060</f>
        <v>0</v>
      </c>
      <c r="I2060">
        <f>'Oversigt anlægsaktiv'!I2060</f>
        <v>0</v>
      </c>
      <c r="J2060">
        <f>'Oversigt anlægsaktiv'!J2060</f>
        <v>0</v>
      </c>
      <c r="K2060">
        <f>'Oversigt anlægsaktiv'!K2060</f>
        <v>0</v>
      </c>
      <c r="L2060" s="312">
        <f>'Oversigt anlægsaktiv'!L2060</f>
        <v>0</v>
      </c>
      <c r="M2060" s="56">
        <f>'Oversigt anlægsaktiv'!M2060</f>
        <v>0</v>
      </c>
      <c r="N2060" s="56">
        <f>'Oversigt anlægsaktiv'!N2060</f>
        <v>0</v>
      </c>
      <c r="O2060" s="322">
        <f t="shared" si="96"/>
        <v>0</v>
      </c>
      <c r="P2060" s="322">
        <f t="shared" si="97"/>
        <v>1</v>
      </c>
      <c r="Q2060" s="337">
        <f t="shared" si="98"/>
        <v>0</v>
      </c>
    </row>
    <row r="2061" spans="1:17" x14ac:dyDescent="0.35">
      <c r="A2061" s="320">
        <f>'Oversigt anlægsaktiv'!A2061</f>
        <v>0</v>
      </c>
      <c r="B2061">
        <f>'Oversigt anlægsaktiv'!B2061</f>
        <v>0</v>
      </c>
      <c r="C2061">
        <f>'Oversigt anlægsaktiv'!C2061</f>
        <v>0</v>
      </c>
      <c r="D2061">
        <f>'Oversigt anlægsaktiv'!D2061</f>
        <v>0</v>
      </c>
      <c r="E2061">
        <f>'Oversigt anlægsaktiv'!E2061</f>
        <v>0</v>
      </c>
      <c r="F2061">
        <f>'Oversigt anlægsaktiv'!F2061</f>
        <v>0</v>
      </c>
      <c r="G2061">
        <f>'Oversigt anlægsaktiv'!G2061</f>
        <v>0</v>
      </c>
      <c r="H2061">
        <f>'Oversigt anlægsaktiv'!H2061</f>
        <v>0</v>
      </c>
      <c r="I2061">
        <f>'Oversigt anlægsaktiv'!I2061</f>
        <v>0</v>
      </c>
      <c r="J2061">
        <f>'Oversigt anlægsaktiv'!J2061</f>
        <v>0</v>
      </c>
      <c r="K2061">
        <f>'Oversigt anlægsaktiv'!K2061</f>
        <v>0</v>
      </c>
      <c r="L2061" s="312">
        <f>'Oversigt anlægsaktiv'!L2061</f>
        <v>0</v>
      </c>
      <c r="M2061" s="56">
        <f>'Oversigt anlægsaktiv'!M2061</f>
        <v>0</v>
      </c>
      <c r="N2061" s="56">
        <f>'Oversigt anlægsaktiv'!N2061</f>
        <v>0</v>
      </c>
      <c r="O2061" s="322">
        <f t="shared" si="96"/>
        <v>0</v>
      </c>
      <c r="P2061" s="322">
        <f t="shared" si="97"/>
        <v>1</v>
      </c>
      <c r="Q2061" s="337">
        <f t="shared" si="98"/>
        <v>0</v>
      </c>
    </row>
    <row r="2062" spans="1:17" x14ac:dyDescent="0.35">
      <c r="A2062" s="320">
        <f>'Oversigt anlægsaktiv'!A2062</f>
        <v>0</v>
      </c>
      <c r="B2062">
        <f>'Oversigt anlægsaktiv'!B2062</f>
        <v>0</v>
      </c>
      <c r="C2062">
        <f>'Oversigt anlægsaktiv'!C2062</f>
        <v>0</v>
      </c>
      <c r="D2062">
        <f>'Oversigt anlægsaktiv'!D2062</f>
        <v>0</v>
      </c>
      <c r="E2062">
        <f>'Oversigt anlægsaktiv'!E2062</f>
        <v>0</v>
      </c>
      <c r="F2062">
        <f>'Oversigt anlægsaktiv'!F2062</f>
        <v>0</v>
      </c>
      <c r="G2062">
        <f>'Oversigt anlægsaktiv'!G2062</f>
        <v>0</v>
      </c>
      <c r="H2062">
        <f>'Oversigt anlægsaktiv'!H2062</f>
        <v>0</v>
      </c>
      <c r="I2062">
        <f>'Oversigt anlægsaktiv'!I2062</f>
        <v>0</v>
      </c>
      <c r="J2062">
        <f>'Oversigt anlægsaktiv'!J2062</f>
        <v>0</v>
      </c>
      <c r="K2062">
        <f>'Oversigt anlægsaktiv'!K2062</f>
        <v>0</v>
      </c>
      <c r="L2062" s="312">
        <f>'Oversigt anlægsaktiv'!L2062</f>
        <v>0</v>
      </c>
      <c r="M2062" s="56">
        <f>'Oversigt anlægsaktiv'!M2062</f>
        <v>0</v>
      </c>
      <c r="N2062" s="56">
        <f>'Oversigt anlægsaktiv'!N2062</f>
        <v>0</v>
      </c>
      <c r="O2062" s="322">
        <f t="shared" si="96"/>
        <v>0</v>
      </c>
      <c r="P2062" s="322">
        <f t="shared" si="97"/>
        <v>1</v>
      </c>
      <c r="Q2062" s="337">
        <f t="shared" si="98"/>
        <v>0</v>
      </c>
    </row>
    <row r="2063" spans="1:17" x14ac:dyDescent="0.35">
      <c r="A2063" s="320">
        <f>'Oversigt anlægsaktiv'!A2063</f>
        <v>0</v>
      </c>
      <c r="B2063">
        <f>'Oversigt anlægsaktiv'!B2063</f>
        <v>0</v>
      </c>
      <c r="C2063">
        <f>'Oversigt anlægsaktiv'!C2063</f>
        <v>0</v>
      </c>
      <c r="D2063">
        <f>'Oversigt anlægsaktiv'!D2063</f>
        <v>0</v>
      </c>
      <c r="E2063">
        <f>'Oversigt anlægsaktiv'!E2063</f>
        <v>0</v>
      </c>
      <c r="F2063">
        <f>'Oversigt anlægsaktiv'!F2063</f>
        <v>0</v>
      </c>
      <c r="G2063">
        <f>'Oversigt anlægsaktiv'!G2063</f>
        <v>0</v>
      </c>
      <c r="H2063">
        <f>'Oversigt anlægsaktiv'!H2063</f>
        <v>0</v>
      </c>
      <c r="I2063">
        <f>'Oversigt anlægsaktiv'!I2063</f>
        <v>0</v>
      </c>
      <c r="J2063">
        <f>'Oversigt anlægsaktiv'!J2063</f>
        <v>0</v>
      </c>
      <c r="K2063">
        <f>'Oversigt anlægsaktiv'!K2063</f>
        <v>0</v>
      </c>
      <c r="L2063" s="312">
        <f>'Oversigt anlægsaktiv'!L2063</f>
        <v>0</v>
      </c>
      <c r="M2063" s="56">
        <f>'Oversigt anlægsaktiv'!M2063</f>
        <v>0</v>
      </c>
      <c r="N2063" s="56">
        <f>'Oversigt anlægsaktiv'!N2063</f>
        <v>0</v>
      </c>
      <c r="O2063" s="322">
        <f t="shared" si="96"/>
        <v>0</v>
      </c>
      <c r="P2063" s="322">
        <f t="shared" si="97"/>
        <v>1</v>
      </c>
      <c r="Q2063" s="337">
        <f t="shared" si="98"/>
        <v>0</v>
      </c>
    </row>
    <row r="2064" spans="1:17" x14ac:dyDescent="0.35">
      <c r="A2064" s="320">
        <f>'Oversigt anlægsaktiv'!A2064</f>
        <v>0</v>
      </c>
      <c r="B2064">
        <f>'Oversigt anlægsaktiv'!B2064</f>
        <v>0</v>
      </c>
      <c r="C2064">
        <f>'Oversigt anlægsaktiv'!C2064</f>
        <v>0</v>
      </c>
      <c r="D2064">
        <f>'Oversigt anlægsaktiv'!D2064</f>
        <v>0</v>
      </c>
      <c r="E2064">
        <f>'Oversigt anlægsaktiv'!E2064</f>
        <v>0</v>
      </c>
      <c r="F2064">
        <f>'Oversigt anlægsaktiv'!F2064</f>
        <v>0</v>
      </c>
      <c r="G2064">
        <f>'Oversigt anlægsaktiv'!G2064</f>
        <v>0</v>
      </c>
      <c r="H2064">
        <f>'Oversigt anlægsaktiv'!H2064</f>
        <v>0</v>
      </c>
      <c r="I2064">
        <f>'Oversigt anlægsaktiv'!I2064</f>
        <v>0</v>
      </c>
      <c r="J2064">
        <f>'Oversigt anlægsaktiv'!J2064</f>
        <v>0</v>
      </c>
      <c r="K2064">
        <f>'Oversigt anlægsaktiv'!K2064</f>
        <v>0</v>
      </c>
      <c r="L2064" s="312">
        <f>'Oversigt anlægsaktiv'!L2064</f>
        <v>0</v>
      </c>
      <c r="M2064" s="56">
        <f>'Oversigt anlægsaktiv'!M2064</f>
        <v>0</v>
      </c>
      <c r="N2064" s="56">
        <f>'Oversigt anlægsaktiv'!N2064</f>
        <v>0</v>
      </c>
      <c r="O2064" s="322">
        <f t="shared" si="96"/>
        <v>0</v>
      </c>
      <c r="P2064" s="322">
        <f t="shared" si="97"/>
        <v>1</v>
      </c>
      <c r="Q2064" s="337">
        <f t="shared" si="98"/>
        <v>0</v>
      </c>
    </row>
    <row r="2065" spans="1:17" x14ac:dyDescent="0.35">
      <c r="A2065" s="320">
        <f>'Oversigt anlægsaktiv'!A2065</f>
        <v>0</v>
      </c>
      <c r="B2065">
        <f>'Oversigt anlægsaktiv'!B2065</f>
        <v>0</v>
      </c>
      <c r="C2065">
        <f>'Oversigt anlægsaktiv'!C2065</f>
        <v>0</v>
      </c>
      <c r="D2065">
        <f>'Oversigt anlægsaktiv'!D2065</f>
        <v>0</v>
      </c>
      <c r="E2065">
        <f>'Oversigt anlægsaktiv'!E2065</f>
        <v>0</v>
      </c>
      <c r="F2065">
        <f>'Oversigt anlægsaktiv'!F2065</f>
        <v>0</v>
      </c>
      <c r="G2065">
        <f>'Oversigt anlægsaktiv'!G2065</f>
        <v>0</v>
      </c>
      <c r="H2065">
        <f>'Oversigt anlægsaktiv'!H2065</f>
        <v>0</v>
      </c>
      <c r="I2065">
        <f>'Oversigt anlægsaktiv'!I2065</f>
        <v>0</v>
      </c>
      <c r="J2065">
        <f>'Oversigt anlægsaktiv'!J2065</f>
        <v>0</v>
      </c>
      <c r="K2065">
        <f>'Oversigt anlægsaktiv'!K2065</f>
        <v>0</v>
      </c>
      <c r="L2065" s="312">
        <f>'Oversigt anlægsaktiv'!L2065</f>
        <v>0</v>
      </c>
      <c r="M2065" s="56">
        <f>'Oversigt anlægsaktiv'!M2065</f>
        <v>0</v>
      </c>
      <c r="N2065" s="56">
        <f>'Oversigt anlægsaktiv'!N2065</f>
        <v>0</v>
      </c>
      <c r="O2065" s="322">
        <f t="shared" si="96"/>
        <v>0</v>
      </c>
      <c r="P2065" s="322">
        <f t="shared" si="97"/>
        <v>1</v>
      </c>
      <c r="Q2065" s="337">
        <f t="shared" si="98"/>
        <v>0</v>
      </c>
    </row>
    <row r="2066" spans="1:17" x14ac:dyDescent="0.35">
      <c r="A2066" s="320">
        <f>'Oversigt anlægsaktiv'!A2066</f>
        <v>0</v>
      </c>
      <c r="B2066">
        <f>'Oversigt anlægsaktiv'!B2066</f>
        <v>0</v>
      </c>
      <c r="C2066">
        <f>'Oversigt anlægsaktiv'!C2066</f>
        <v>0</v>
      </c>
      <c r="D2066">
        <f>'Oversigt anlægsaktiv'!D2066</f>
        <v>0</v>
      </c>
      <c r="E2066">
        <f>'Oversigt anlægsaktiv'!E2066</f>
        <v>0</v>
      </c>
      <c r="F2066">
        <f>'Oversigt anlægsaktiv'!F2066</f>
        <v>0</v>
      </c>
      <c r="G2066">
        <f>'Oversigt anlægsaktiv'!G2066</f>
        <v>0</v>
      </c>
      <c r="H2066">
        <f>'Oversigt anlægsaktiv'!H2066</f>
        <v>0</v>
      </c>
      <c r="I2066">
        <f>'Oversigt anlægsaktiv'!I2066</f>
        <v>0</v>
      </c>
      <c r="J2066">
        <f>'Oversigt anlægsaktiv'!J2066</f>
        <v>0</v>
      </c>
      <c r="K2066">
        <f>'Oversigt anlægsaktiv'!K2066</f>
        <v>0</v>
      </c>
      <c r="L2066" s="312">
        <f>'Oversigt anlægsaktiv'!L2066</f>
        <v>0</v>
      </c>
      <c r="M2066" s="56">
        <f>'Oversigt anlægsaktiv'!M2066</f>
        <v>0</v>
      </c>
      <c r="N2066" s="56">
        <f>'Oversigt anlægsaktiv'!N2066</f>
        <v>0</v>
      </c>
      <c r="O2066" s="322">
        <f t="shared" si="96"/>
        <v>0</v>
      </c>
      <c r="P2066" s="322">
        <f t="shared" si="97"/>
        <v>1</v>
      </c>
      <c r="Q2066" s="337">
        <f t="shared" si="98"/>
        <v>0</v>
      </c>
    </row>
    <row r="2067" spans="1:17" x14ac:dyDescent="0.35">
      <c r="A2067" s="320">
        <f>'Oversigt anlægsaktiv'!A2067</f>
        <v>0</v>
      </c>
      <c r="B2067">
        <f>'Oversigt anlægsaktiv'!B2067</f>
        <v>0</v>
      </c>
      <c r="C2067">
        <f>'Oversigt anlægsaktiv'!C2067</f>
        <v>0</v>
      </c>
      <c r="D2067">
        <f>'Oversigt anlægsaktiv'!D2067</f>
        <v>0</v>
      </c>
      <c r="E2067">
        <f>'Oversigt anlægsaktiv'!E2067</f>
        <v>0</v>
      </c>
      <c r="F2067">
        <f>'Oversigt anlægsaktiv'!F2067</f>
        <v>0</v>
      </c>
      <c r="G2067">
        <f>'Oversigt anlægsaktiv'!G2067</f>
        <v>0</v>
      </c>
      <c r="H2067">
        <f>'Oversigt anlægsaktiv'!H2067</f>
        <v>0</v>
      </c>
      <c r="I2067">
        <f>'Oversigt anlægsaktiv'!I2067</f>
        <v>0</v>
      </c>
      <c r="J2067">
        <f>'Oversigt anlægsaktiv'!J2067</f>
        <v>0</v>
      </c>
      <c r="K2067">
        <f>'Oversigt anlægsaktiv'!K2067</f>
        <v>0</v>
      </c>
      <c r="L2067" s="312">
        <f>'Oversigt anlægsaktiv'!L2067</f>
        <v>0</v>
      </c>
      <c r="M2067" s="56">
        <f>'Oversigt anlægsaktiv'!M2067</f>
        <v>0</v>
      </c>
      <c r="N2067" s="56">
        <f>'Oversigt anlægsaktiv'!N2067</f>
        <v>0</v>
      </c>
      <c r="O2067" s="322">
        <f t="shared" si="96"/>
        <v>0</v>
      </c>
      <c r="P2067" s="322">
        <f t="shared" si="97"/>
        <v>1</v>
      </c>
      <c r="Q2067" s="337">
        <f t="shared" si="98"/>
        <v>0</v>
      </c>
    </row>
    <row r="2068" spans="1:17" x14ac:dyDescent="0.35">
      <c r="A2068" s="320">
        <f>'Oversigt anlægsaktiv'!A2068</f>
        <v>0</v>
      </c>
      <c r="B2068">
        <f>'Oversigt anlægsaktiv'!B2068</f>
        <v>0</v>
      </c>
      <c r="C2068">
        <f>'Oversigt anlægsaktiv'!C2068</f>
        <v>0</v>
      </c>
      <c r="D2068">
        <f>'Oversigt anlægsaktiv'!D2068</f>
        <v>0</v>
      </c>
      <c r="E2068">
        <f>'Oversigt anlægsaktiv'!E2068</f>
        <v>0</v>
      </c>
      <c r="F2068">
        <f>'Oversigt anlægsaktiv'!F2068</f>
        <v>0</v>
      </c>
      <c r="G2068">
        <f>'Oversigt anlægsaktiv'!G2068</f>
        <v>0</v>
      </c>
      <c r="H2068">
        <f>'Oversigt anlægsaktiv'!H2068</f>
        <v>0</v>
      </c>
      <c r="I2068">
        <f>'Oversigt anlægsaktiv'!I2068</f>
        <v>0</v>
      </c>
      <c r="J2068">
        <f>'Oversigt anlægsaktiv'!J2068</f>
        <v>0</v>
      </c>
      <c r="K2068">
        <f>'Oversigt anlægsaktiv'!K2068</f>
        <v>0</v>
      </c>
      <c r="L2068" s="312">
        <f>'Oversigt anlægsaktiv'!L2068</f>
        <v>0</v>
      </c>
      <c r="M2068" s="56">
        <f>'Oversigt anlægsaktiv'!M2068</f>
        <v>0</v>
      </c>
      <c r="N2068" s="56">
        <f>'Oversigt anlægsaktiv'!N2068</f>
        <v>0</v>
      </c>
      <c r="O2068" s="322">
        <f t="shared" si="96"/>
        <v>0</v>
      </c>
      <c r="P2068" s="322">
        <f t="shared" si="97"/>
        <v>1</v>
      </c>
      <c r="Q2068" s="337">
        <f t="shared" si="98"/>
        <v>0</v>
      </c>
    </row>
    <row r="2069" spans="1:17" x14ac:dyDescent="0.35">
      <c r="A2069" s="320">
        <f>'Oversigt anlægsaktiv'!A2069</f>
        <v>0</v>
      </c>
      <c r="B2069">
        <f>'Oversigt anlægsaktiv'!B2069</f>
        <v>0</v>
      </c>
      <c r="C2069">
        <f>'Oversigt anlægsaktiv'!C2069</f>
        <v>0</v>
      </c>
      <c r="D2069">
        <f>'Oversigt anlægsaktiv'!D2069</f>
        <v>0</v>
      </c>
      <c r="E2069">
        <f>'Oversigt anlægsaktiv'!E2069</f>
        <v>0</v>
      </c>
      <c r="F2069">
        <f>'Oversigt anlægsaktiv'!F2069</f>
        <v>0</v>
      </c>
      <c r="G2069">
        <f>'Oversigt anlægsaktiv'!G2069</f>
        <v>0</v>
      </c>
      <c r="H2069">
        <f>'Oversigt anlægsaktiv'!H2069</f>
        <v>0</v>
      </c>
      <c r="I2069">
        <f>'Oversigt anlægsaktiv'!I2069</f>
        <v>0</v>
      </c>
      <c r="J2069">
        <f>'Oversigt anlægsaktiv'!J2069</f>
        <v>0</v>
      </c>
      <c r="K2069">
        <f>'Oversigt anlægsaktiv'!K2069</f>
        <v>0</v>
      </c>
      <c r="L2069" s="312">
        <f>'Oversigt anlægsaktiv'!L2069</f>
        <v>0</v>
      </c>
      <c r="M2069" s="56">
        <f>'Oversigt anlægsaktiv'!M2069</f>
        <v>0</v>
      </c>
      <c r="N2069" s="56">
        <f>'Oversigt anlægsaktiv'!N2069</f>
        <v>0</v>
      </c>
      <c r="O2069" s="322">
        <f t="shared" si="96"/>
        <v>0</v>
      </c>
      <c r="P2069" s="322">
        <f t="shared" si="97"/>
        <v>1</v>
      </c>
      <c r="Q2069" s="337">
        <f t="shared" si="98"/>
        <v>0</v>
      </c>
    </row>
    <row r="2070" spans="1:17" x14ac:dyDescent="0.35">
      <c r="A2070" s="320">
        <f>'Oversigt anlægsaktiv'!A2070</f>
        <v>0</v>
      </c>
      <c r="B2070">
        <f>'Oversigt anlægsaktiv'!B2070</f>
        <v>0</v>
      </c>
      <c r="C2070">
        <f>'Oversigt anlægsaktiv'!C2070</f>
        <v>0</v>
      </c>
      <c r="D2070">
        <f>'Oversigt anlægsaktiv'!D2070</f>
        <v>0</v>
      </c>
      <c r="E2070">
        <f>'Oversigt anlægsaktiv'!E2070</f>
        <v>0</v>
      </c>
      <c r="F2070">
        <f>'Oversigt anlægsaktiv'!F2070</f>
        <v>0</v>
      </c>
      <c r="G2070">
        <f>'Oversigt anlægsaktiv'!G2070</f>
        <v>0</v>
      </c>
      <c r="H2070">
        <f>'Oversigt anlægsaktiv'!H2070</f>
        <v>0</v>
      </c>
      <c r="I2070">
        <f>'Oversigt anlægsaktiv'!I2070</f>
        <v>0</v>
      </c>
      <c r="J2070">
        <f>'Oversigt anlægsaktiv'!J2070</f>
        <v>0</v>
      </c>
      <c r="K2070">
        <f>'Oversigt anlægsaktiv'!K2070</f>
        <v>0</v>
      </c>
      <c r="L2070" s="312">
        <f>'Oversigt anlægsaktiv'!L2070</f>
        <v>0</v>
      </c>
      <c r="M2070" s="56">
        <f>'Oversigt anlægsaktiv'!M2070</f>
        <v>0</v>
      </c>
      <c r="N2070" s="56">
        <f>'Oversigt anlægsaktiv'!N2070</f>
        <v>0</v>
      </c>
      <c r="O2070" s="322">
        <f t="shared" si="96"/>
        <v>0</v>
      </c>
      <c r="P2070" s="322">
        <f t="shared" si="97"/>
        <v>1</v>
      </c>
      <c r="Q2070" s="337">
        <f t="shared" si="98"/>
        <v>0</v>
      </c>
    </row>
    <row r="2071" spans="1:17" x14ac:dyDescent="0.35">
      <c r="A2071" s="320">
        <f>'Oversigt anlægsaktiv'!A2071</f>
        <v>0</v>
      </c>
      <c r="B2071">
        <f>'Oversigt anlægsaktiv'!B2071</f>
        <v>0</v>
      </c>
      <c r="C2071">
        <f>'Oversigt anlægsaktiv'!C2071</f>
        <v>0</v>
      </c>
      <c r="D2071">
        <f>'Oversigt anlægsaktiv'!D2071</f>
        <v>0</v>
      </c>
      <c r="E2071">
        <f>'Oversigt anlægsaktiv'!E2071</f>
        <v>0</v>
      </c>
      <c r="F2071">
        <f>'Oversigt anlægsaktiv'!F2071</f>
        <v>0</v>
      </c>
      <c r="G2071">
        <f>'Oversigt anlægsaktiv'!G2071</f>
        <v>0</v>
      </c>
      <c r="H2071">
        <f>'Oversigt anlægsaktiv'!H2071</f>
        <v>0</v>
      </c>
      <c r="I2071">
        <f>'Oversigt anlægsaktiv'!I2071</f>
        <v>0</v>
      </c>
      <c r="J2071">
        <f>'Oversigt anlægsaktiv'!J2071</f>
        <v>0</v>
      </c>
      <c r="K2071">
        <f>'Oversigt anlægsaktiv'!K2071</f>
        <v>0</v>
      </c>
      <c r="L2071" s="312">
        <f>'Oversigt anlægsaktiv'!L2071</f>
        <v>0</v>
      </c>
      <c r="M2071" s="56">
        <f>'Oversigt anlægsaktiv'!M2071</f>
        <v>0</v>
      </c>
      <c r="N2071" s="56">
        <f>'Oversigt anlægsaktiv'!N2071</f>
        <v>0</v>
      </c>
      <c r="O2071" s="322">
        <f t="shared" si="96"/>
        <v>0</v>
      </c>
      <c r="P2071" s="322">
        <f t="shared" si="97"/>
        <v>1</v>
      </c>
      <c r="Q2071" s="337">
        <f t="shared" si="98"/>
        <v>0</v>
      </c>
    </row>
    <row r="2072" spans="1:17" x14ac:dyDescent="0.35">
      <c r="A2072" s="320">
        <f>'Oversigt anlægsaktiv'!A2072</f>
        <v>0</v>
      </c>
      <c r="B2072">
        <f>'Oversigt anlægsaktiv'!B2072</f>
        <v>0</v>
      </c>
      <c r="C2072">
        <f>'Oversigt anlægsaktiv'!C2072</f>
        <v>0</v>
      </c>
      <c r="D2072">
        <f>'Oversigt anlægsaktiv'!D2072</f>
        <v>0</v>
      </c>
      <c r="E2072">
        <f>'Oversigt anlægsaktiv'!E2072</f>
        <v>0</v>
      </c>
      <c r="F2072">
        <f>'Oversigt anlægsaktiv'!F2072</f>
        <v>0</v>
      </c>
      <c r="G2072">
        <f>'Oversigt anlægsaktiv'!G2072</f>
        <v>0</v>
      </c>
      <c r="H2072">
        <f>'Oversigt anlægsaktiv'!H2072</f>
        <v>0</v>
      </c>
      <c r="I2072">
        <f>'Oversigt anlægsaktiv'!I2072</f>
        <v>0</v>
      </c>
      <c r="J2072">
        <f>'Oversigt anlægsaktiv'!J2072</f>
        <v>0</v>
      </c>
      <c r="K2072">
        <f>'Oversigt anlægsaktiv'!K2072</f>
        <v>0</v>
      </c>
      <c r="L2072" s="312">
        <f>'Oversigt anlægsaktiv'!L2072</f>
        <v>0</v>
      </c>
      <c r="M2072" s="56">
        <f>'Oversigt anlægsaktiv'!M2072</f>
        <v>0</v>
      </c>
      <c r="N2072" s="56">
        <f>'Oversigt anlægsaktiv'!N2072</f>
        <v>0</v>
      </c>
      <c r="O2072" s="322">
        <f t="shared" si="96"/>
        <v>0</v>
      </c>
      <c r="P2072" s="322">
        <f t="shared" si="97"/>
        <v>1</v>
      </c>
      <c r="Q2072" s="337">
        <f t="shared" si="98"/>
        <v>0</v>
      </c>
    </row>
    <row r="2073" spans="1:17" x14ac:dyDescent="0.35">
      <c r="A2073" s="320">
        <f>'Oversigt anlægsaktiv'!A2073</f>
        <v>0</v>
      </c>
      <c r="B2073">
        <f>'Oversigt anlægsaktiv'!B2073</f>
        <v>0</v>
      </c>
      <c r="C2073">
        <f>'Oversigt anlægsaktiv'!C2073</f>
        <v>0</v>
      </c>
      <c r="D2073">
        <f>'Oversigt anlægsaktiv'!D2073</f>
        <v>0</v>
      </c>
      <c r="E2073">
        <f>'Oversigt anlægsaktiv'!E2073</f>
        <v>0</v>
      </c>
      <c r="F2073">
        <f>'Oversigt anlægsaktiv'!F2073</f>
        <v>0</v>
      </c>
      <c r="G2073">
        <f>'Oversigt anlægsaktiv'!G2073</f>
        <v>0</v>
      </c>
      <c r="H2073">
        <f>'Oversigt anlægsaktiv'!H2073</f>
        <v>0</v>
      </c>
      <c r="I2073">
        <f>'Oversigt anlægsaktiv'!I2073</f>
        <v>0</v>
      </c>
      <c r="J2073">
        <f>'Oversigt anlægsaktiv'!J2073</f>
        <v>0</v>
      </c>
      <c r="K2073">
        <f>'Oversigt anlægsaktiv'!K2073</f>
        <v>0</v>
      </c>
      <c r="L2073" s="312">
        <f>'Oversigt anlægsaktiv'!L2073</f>
        <v>0</v>
      </c>
      <c r="M2073" s="56">
        <f>'Oversigt anlægsaktiv'!M2073</f>
        <v>0</v>
      </c>
      <c r="N2073" s="56">
        <f>'Oversigt anlægsaktiv'!N2073</f>
        <v>0</v>
      </c>
      <c r="O2073" s="322">
        <f t="shared" si="96"/>
        <v>0</v>
      </c>
      <c r="P2073" s="322">
        <f t="shared" si="97"/>
        <v>1</v>
      </c>
      <c r="Q2073" s="337">
        <f t="shared" si="98"/>
        <v>0</v>
      </c>
    </row>
    <row r="2074" spans="1:17" x14ac:dyDescent="0.35">
      <c r="A2074" s="320">
        <f>'Oversigt anlægsaktiv'!A2074</f>
        <v>0</v>
      </c>
      <c r="B2074">
        <f>'Oversigt anlægsaktiv'!B2074</f>
        <v>0</v>
      </c>
      <c r="C2074">
        <f>'Oversigt anlægsaktiv'!C2074</f>
        <v>0</v>
      </c>
      <c r="D2074">
        <f>'Oversigt anlægsaktiv'!D2074</f>
        <v>0</v>
      </c>
      <c r="E2074">
        <f>'Oversigt anlægsaktiv'!E2074</f>
        <v>0</v>
      </c>
      <c r="F2074">
        <f>'Oversigt anlægsaktiv'!F2074</f>
        <v>0</v>
      </c>
      <c r="G2074">
        <f>'Oversigt anlægsaktiv'!G2074</f>
        <v>0</v>
      </c>
      <c r="H2074">
        <f>'Oversigt anlægsaktiv'!H2074</f>
        <v>0</v>
      </c>
      <c r="I2074">
        <f>'Oversigt anlægsaktiv'!I2074</f>
        <v>0</v>
      </c>
      <c r="J2074">
        <f>'Oversigt anlægsaktiv'!J2074</f>
        <v>0</v>
      </c>
      <c r="K2074">
        <f>'Oversigt anlægsaktiv'!K2074</f>
        <v>0</v>
      </c>
      <c r="L2074" s="312">
        <f>'Oversigt anlægsaktiv'!L2074</f>
        <v>0</v>
      </c>
      <c r="M2074" s="56">
        <f>'Oversigt anlægsaktiv'!M2074</f>
        <v>0</v>
      </c>
      <c r="N2074" s="56">
        <f>'Oversigt anlægsaktiv'!N2074</f>
        <v>0</v>
      </c>
      <c r="O2074" s="322">
        <f t="shared" si="96"/>
        <v>0</v>
      </c>
      <c r="P2074" s="322">
        <f t="shared" si="97"/>
        <v>1</v>
      </c>
      <c r="Q2074" s="337">
        <f t="shared" si="98"/>
        <v>0</v>
      </c>
    </row>
    <row r="2075" spans="1:17" x14ac:dyDescent="0.35">
      <c r="A2075" s="320">
        <f>'Oversigt anlægsaktiv'!A2075</f>
        <v>0</v>
      </c>
      <c r="B2075">
        <f>'Oversigt anlægsaktiv'!B2075</f>
        <v>0</v>
      </c>
      <c r="C2075">
        <f>'Oversigt anlægsaktiv'!C2075</f>
        <v>0</v>
      </c>
      <c r="D2075">
        <f>'Oversigt anlægsaktiv'!D2075</f>
        <v>0</v>
      </c>
      <c r="E2075">
        <f>'Oversigt anlægsaktiv'!E2075</f>
        <v>0</v>
      </c>
      <c r="F2075">
        <f>'Oversigt anlægsaktiv'!F2075</f>
        <v>0</v>
      </c>
      <c r="G2075">
        <f>'Oversigt anlægsaktiv'!G2075</f>
        <v>0</v>
      </c>
      <c r="H2075">
        <f>'Oversigt anlægsaktiv'!H2075</f>
        <v>0</v>
      </c>
      <c r="I2075">
        <f>'Oversigt anlægsaktiv'!I2075</f>
        <v>0</v>
      </c>
      <c r="J2075">
        <f>'Oversigt anlægsaktiv'!J2075</f>
        <v>0</v>
      </c>
      <c r="K2075">
        <f>'Oversigt anlægsaktiv'!K2075</f>
        <v>0</v>
      </c>
      <c r="L2075" s="312">
        <f>'Oversigt anlægsaktiv'!L2075</f>
        <v>0</v>
      </c>
      <c r="M2075" s="56">
        <f>'Oversigt anlægsaktiv'!M2075</f>
        <v>0</v>
      </c>
      <c r="N2075" s="56">
        <f>'Oversigt anlægsaktiv'!N2075</f>
        <v>0</v>
      </c>
      <c r="O2075" s="322">
        <f t="shared" si="96"/>
        <v>0</v>
      </c>
      <c r="P2075" s="322">
        <f t="shared" si="97"/>
        <v>1</v>
      </c>
      <c r="Q2075" s="337">
        <f t="shared" si="98"/>
        <v>0</v>
      </c>
    </row>
    <row r="2076" spans="1:17" x14ac:dyDescent="0.35">
      <c r="A2076" s="320">
        <f>'Oversigt anlægsaktiv'!A2076</f>
        <v>0</v>
      </c>
      <c r="B2076">
        <f>'Oversigt anlægsaktiv'!B2076</f>
        <v>0</v>
      </c>
      <c r="C2076">
        <f>'Oversigt anlægsaktiv'!C2076</f>
        <v>0</v>
      </c>
      <c r="D2076">
        <f>'Oversigt anlægsaktiv'!D2076</f>
        <v>0</v>
      </c>
      <c r="E2076">
        <f>'Oversigt anlægsaktiv'!E2076</f>
        <v>0</v>
      </c>
      <c r="F2076">
        <f>'Oversigt anlægsaktiv'!F2076</f>
        <v>0</v>
      </c>
      <c r="G2076">
        <f>'Oversigt anlægsaktiv'!G2076</f>
        <v>0</v>
      </c>
      <c r="H2076">
        <f>'Oversigt anlægsaktiv'!H2076</f>
        <v>0</v>
      </c>
      <c r="I2076">
        <f>'Oversigt anlægsaktiv'!I2076</f>
        <v>0</v>
      </c>
      <c r="J2076">
        <f>'Oversigt anlægsaktiv'!J2076</f>
        <v>0</v>
      </c>
      <c r="K2076">
        <f>'Oversigt anlægsaktiv'!K2076</f>
        <v>0</v>
      </c>
      <c r="L2076" s="312">
        <f>'Oversigt anlægsaktiv'!L2076</f>
        <v>0</v>
      </c>
      <c r="M2076" s="56">
        <f>'Oversigt anlægsaktiv'!M2076</f>
        <v>0</v>
      </c>
      <c r="N2076" s="56">
        <f>'Oversigt anlægsaktiv'!N2076</f>
        <v>0</v>
      </c>
      <c r="O2076" s="322">
        <f t="shared" si="96"/>
        <v>0</v>
      </c>
      <c r="P2076" s="322">
        <f t="shared" si="97"/>
        <v>1</v>
      </c>
      <c r="Q2076" s="337">
        <f t="shared" si="98"/>
        <v>0</v>
      </c>
    </row>
    <row r="2077" spans="1:17" x14ac:dyDescent="0.35">
      <c r="A2077" s="320">
        <f>'Oversigt anlægsaktiv'!A2077</f>
        <v>0</v>
      </c>
      <c r="B2077">
        <f>'Oversigt anlægsaktiv'!B2077</f>
        <v>0</v>
      </c>
      <c r="C2077">
        <f>'Oversigt anlægsaktiv'!C2077</f>
        <v>0</v>
      </c>
      <c r="D2077">
        <f>'Oversigt anlægsaktiv'!D2077</f>
        <v>0</v>
      </c>
      <c r="E2077">
        <f>'Oversigt anlægsaktiv'!E2077</f>
        <v>0</v>
      </c>
      <c r="F2077">
        <f>'Oversigt anlægsaktiv'!F2077</f>
        <v>0</v>
      </c>
      <c r="G2077">
        <f>'Oversigt anlægsaktiv'!G2077</f>
        <v>0</v>
      </c>
      <c r="H2077">
        <f>'Oversigt anlægsaktiv'!H2077</f>
        <v>0</v>
      </c>
      <c r="I2077">
        <f>'Oversigt anlægsaktiv'!I2077</f>
        <v>0</v>
      </c>
      <c r="J2077">
        <f>'Oversigt anlægsaktiv'!J2077</f>
        <v>0</v>
      </c>
      <c r="K2077">
        <f>'Oversigt anlægsaktiv'!K2077</f>
        <v>0</v>
      </c>
      <c r="L2077" s="312">
        <f>'Oversigt anlægsaktiv'!L2077</f>
        <v>0</v>
      </c>
      <c r="M2077" s="56">
        <f>'Oversigt anlægsaktiv'!M2077</f>
        <v>0</v>
      </c>
      <c r="N2077" s="56">
        <f>'Oversigt anlægsaktiv'!N2077</f>
        <v>0</v>
      </c>
      <c r="O2077" s="322">
        <f t="shared" si="96"/>
        <v>0</v>
      </c>
      <c r="P2077" s="322">
        <f t="shared" si="97"/>
        <v>1</v>
      </c>
      <c r="Q2077" s="337">
        <f t="shared" si="98"/>
        <v>0</v>
      </c>
    </row>
    <row r="2078" spans="1:17" x14ac:dyDescent="0.35">
      <c r="A2078" s="320">
        <f>'Oversigt anlægsaktiv'!A2078</f>
        <v>0</v>
      </c>
      <c r="B2078">
        <f>'Oversigt anlægsaktiv'!B2078</f>
        <v>0</v>
      </c>
      <c r="C2078">
        <f>'Oversigt anlægsaktiv'!C2078</f>
        <v>0</v>
      </c>
      <c r="D2078">
        <f>'Oversigt anlægsaktiv'!D2078</f>
        <v>0</v>
      </c>
      <c r="E2078">
        <f>'Oversigt anlægsaktiv'!E2078</f>
        <v>0</v>
      </c>
      <c r="F2078">
        <f>'Oversigt anlægsaktiv'!F2078</f>
        <v>0</v>
      </c>
      <c r="G2078">
        <f>'Oversigt anlægsaktiv'!G2078</f>
        <v>0</v>
      </c>
      <c r="H2078">
        <f>'Oversigt anlægsaktiv'!H2078</f>
        <v>0</v>
      </c>
      <c r="I2078">
        <f>'Oversigt anlægsaktiv'!I2078</f>
        <v>0</v>
      </c>
      <c r="J2078">
        <f>'Oversigt anlægsaktiv'!J2078</f>
        <v>0</v>
      </c>
      <c r="K2078">
        <f>'Oversigt anlægsaktiv'!K2078</f>
        <v>0</v>
      </c>
      <c r="L2078" s="312">
        <f>'Oversigt anlægsaktiv'!L2078</f>
        <v>0</v>
      </c>
      <c r="M2078" s="56">
        <f>'Oversigt anlægsaktiv'!M2078</f>
        <v>0</v>
      </c>
      <c r="N2078" s="56">
        <f>'Oversigt anlægsaktiv'!N2078</f>
        <v>0</v>
      </c>
      <c r="O2078" s="322">
        <f t="shared" si="96"/>
        <v>0</v>
      </c>
      <c r="P2078" s="322">
        <f t="shared" si="97"/>
        <v>1</v>
      </c>
      <c r="Q2078" s="337">
        <f t="shared" si="98"/>
        <v>0</v>
      </c>
    </row>
    <row r="2079" spans="1:17" x14ac:dyDescent="0.35">
      <c r="A2079" s="320">
        <f>'Oversigt anlægsaktiv'!A2079</f>
        <v>0</v>
      </c>
      <c r="B2079">
        <f>'Oversigt anlægsaktiv'!B2079</f>
        <v>0</v>
      </c>
      <c r="C2079">
        <f>'Oversigt anlægsaktiv'!C2079</f>
        <v>0</v>
      </c>
      <c r="D2079">
        <f>'Oversigt anlægsaktiv'!D2079</f>
        <v>0</v>
      </c>
      <c r="E2079">
        <f>'Oversigt anlægsaktiv'!E2079</f>
        <v>0</v>
      </c>
      <c r="F2079">
        <f>'Oversigt anlægsaktiv'!F2079</f>
        <v>0</v>
      </c>
      <c r="G2079">
        <f>'Oversigt anlægsaktiv'!G2079</f>
        <v>0</v>
      </c>
      <c r="H2079">
        <f>'Oversigt anlægsaktiv'!H2079</f>
        <v>0</v>
      </c>
      <c r="I2079">
        <f>'Oversigt anlægsaktiv'!I2079</f>
        <v>0</v>
      </c>
      <c r="J2079">
        <f>'Oversigt anlægsaktiv'!J2079</f>
        <v>0</v>
      </c>
      <c r="K2079">
        <f>'Oversigt anlægsaktiv'!K2079</f>
        <v>0</v>
      </c>
      <c r="L2079" s="312">
        <f>'Oversigt anlægsaktiv'!L2079</f>
        <v>0</v>
      </c>
      <c r="M2079" s="56">
        <f>'Oversigt anlægsaktiv'!M2079</f>
        <v>0</v>
      </c>
      <c r="N2079" s="56">
        <f>'Oversigt anlægsaktiv'!N2079</f>
        <v>0</v>
      </c>
      <c r="O2079" s="322">
        <f t="shared" si="96"/>
        <v>0</v>
      </c>
      <c r="P2079" s="322">
        <f t="shared" si="97"/>
        <v>1</v>
      </c>
      <c r="Q2079" s="337">
        <f t="shared" si="98"/>
        <v>0</v>
      </c>
    </row>
    <row r="2080" spans="1:17" x14ac:dyDescent="0.35">
      <c r="A2080" s="320">
        <f>'Oversigt anlægsaktiv'!A2080</f>
        <v>0</v>
      </c>
      <c r="B2080">
        <f>'Oversigt anlægsaktiv'!B2080</f>
        <v>0</v>
      </c>
      <c r="C2080">
        <f>'Oversigt anlægsaktiv'!C2080</f>
        <v>0</v>
      </c>
      <c r="D2080">
        <f>'Oversigt anlægsaktiv'!D2080</f>
        <v>0</v>
      </c>
      <c r="E2080">
        <f>'Oversigt anlægsaktiv'!E2080</f>
        <v>0</v>
      </c>
      <c r="F2080">
        <f>'Oversigt anlægsaktiv'!F2080</f>
        <v>0</v>
      </c>
      <c r="G2080">
        <f>'Oversigt anlægsaktiv'!G2080</f>
        <v>0</v>
      </c>
      <c r="H2080">
        <f>'Oversigt anlægsaktiv'!H2080</f>
        <v>0</v>
      </c>
      <c r="I2080">
        <f>'Oversigt anlægsaktiv'!I2080</f>
        <v>0</v>
      </c>
      <c r="J2080">
        <f>'Oversigt anlægsaktiv'!J2080</f>
        <v>0</v>
      </c>
      <c r="K2080">
        <f>'Oversigt anlægsaktiv'!K2080</f>
        <v>0</v>
      </c>
      <c r="L2080" s="312">
        <f>'Oversigt anlægsaktiv'!L2080</f>
        <v>0</v>
      </c>
      <c r="M2080" s="56">
        <f>'Oversigt anlægsaktiv'!M2080</f>
        <v>0</v>
      </c>
      <c r="N2080" s="56">
        <f>'Oversigt anlægsaktiv'!N2080</f>
        <v>0</v>
      </c>
      <c r="O2080" s="322">
        <f t="shared" si="96"/>
        <v>0</v>
      </c>
      <c r="P2080" s="322">
        <f t="shared" si="97"/>
        <v>1</v>
      </c>
      <c r="Q2080" s="337">
        <f t="shared" si="98"/>
        <v>0</v>
      </c>
    </row>
    <row r="2081" spans="1:17" x14ac:dyDescent="0.35">
      <c r="A2081" s="320">
        <f>'Oversigt anlægsaktiv'!A2081</f>
        <v>0</v>
      </c>
      <c r="B2081">
        <f>'Oversigt anlægsaktiv'!B2081</f>
        <v>0</v>
      </c>
      <c r="C2081">
        <f>'Oversigt anlægsaktiv'!C2081</f>
        <v>0</v>
      </c>
      <c r="D2081">
        <f>'Oversigt anlægsaktiv'!D2081</f>
        <v>0</v>
      </c>
      <c r="E2081">
        <f>'Oversigt anlægsaktiv'!E2081</f>
        <v>0</v>
      </c>
      <c r="F2081">
        <f>'Oversigt anlægsaktiv'!F2081</f>
        <v>0</v>
      </c>
      <c r="G2081">
        <f>'Oversigt anlægsaktiv'!G2081</f>
        <v>0</v>
      </c>
      <c r="H2081">
        <f>'Oversigt anlægsaktiv'!H2081</f>
        <v>0</v>
      </c>
      <c r="I2081">
        <f>'Oversigt anlægsaktiv'!I2081</f>
        <v>0</v>
      </c>
      <c r="J2081">
        <f>'Oversigt anlægsaktiv'!J2081</f>
        <v>0</v>
      </c>
      <c r="K2081">
        <f>'Oversigt anlægsaktiv'!K2081</f>
        <v>0</v>
      </c>
      <c r="L2081" s="312">
        <f>'Oversigt anlægsaktiv'!L2081</f>
        <v>0</v>
      </c>
      <c r="M2081" s="56">
        <f>'Oversigt anlægsaktiv'!M2081</f>
        <v>0</v>
      </c>
      <c r="N2081" s="56">
        <f>'Oversigt anlægsaktiv'!N2081</f>
        <v>0</v>
      </c>
      <c r="O2081" s="322">
        <f t="shared" si="96"/>
        <v>0</v>
      </c>
      <c r="P2081" s="322">
        <f t="shared" si="97"/>
        <v>1</v>
      </c>
      <c r="Q2081" s="337">
        <f t="shared" si="98"/>
        <v>0</v>
      </c>
    </row>
    <row r="2082" spans="1:17" x14ac:dyDescent="0.35">
      <c r="A2082" s="320">
        <f>'Oversigt anlægsaktiv'!A2082</f>
        <v>0</v>
      </c>
      <c r="B2082">
        <f>'Oversigt anlægsaktiv'!B2082</f>
        <v>0</v>
      </c>
      <c r="C2082">
        <f>'Oversigt anlægsaktiv'!C2082</f>
        <v>0</v>
      </c>
      <c r="D2082">
        <f>'Oversigt anlægsaktiv'!D2082</f>
        <v>0</v>
      </c>
      <c r="E2082">
        <f>'Oversigt anlægsaktiv'!E2082</f>
        <v>0</v>
      </c>
      <c r="F2082">
        <f>'Oversigt anlægsaktiv'!F2082</f>
        <v>0</v>
      </c>
      <c r="G2082">
        <f>'Oversigt anlægsaktiv'!G2082</f>
        <v>0</v>
      </c>
      <c r="H2082">
        <f>'Oversigt anlægsaktiv'!H2082</f>
        <v>0</v>
      </c>
      <c r="I2082">
        <f>'Oversigt anlægsaktiv'!I2082</f>
        <v>0</v>
      </c>
      <c r="J2082">
        <f>'Oversigt anlægsaktiv'!J2082</f>
        <v>0</v>
      </c>
      <c r="K2082">
        <f>'Oversigt anlægsaktiv'!K2082</f>
        <v>0</v>
      </c>
      <c r="L2082" s="312">
        <f>'Oversigt anlægsaktiv'!L2082</f>
        <v>0</v>
      </c>
      <c r="M2082" s="56">
        <f>'Oversigt anlægsaktiv'!M2082</f>
        <v>0</v>
      </c>
      <c r="N2082" s="56">
        <f>'Oversigt anlægsaktiv'!N2082</f>
        <v>0</v>
      </c>
      <c r="O2082" s="322">
        <f t="shared" si="96"/>
        <v>0</v>
      </c>
      <c r="P2082" s="322">
        <f t="shared" si="97"/>
        <v>1</v>
      </c>
      <c r="Q2082" s="337">
        <f t="shared" si="98"/>
        <v>0</v>
      </c>
    </row>
    <row r="2083" spans="1:17" x14ac:dyDescent="0.35">
      <c r="A2083" s="320">
        <f>'Oversigt anlægsaktiv'!A2083</f>
        <v>0</v>
      </c>
      <c r="B2083">
        <f>'Oversigt anlægsaktiv'!B2083</f>
        <v>0</v>
      </c>
      <c r="C2083">
        <f>'Oversigt anlægsaktiv'!C2083</f>
        <v>0</v>
      </c>
      <c r="D2083">
        <f>'Oversigt anlægsaktiv'!D2083</f>
        <v>0</v>
      </c>
      <c r="E2083">
        <f>'Oversigt anlægsaktiv'!E2083</f>
        <v>0</v>
      </c>
      <c r="F2083">
        <f>'Oversigt anlægsaktiv'!F2083</f>
        <v>0</v>
      </c>
      <c r="G2083">
        <f>'Oversigt anlægsaktiv'!G2083</f>
        <v>0</v>
      </c>
      <c r="H2083">
        <f>'Oversigt anlægsaktiv'!H2083</f>
        <v>0</v>
      </c>
      <c r="I2083">
        <f>'Oversigt anlægsaktiv'!I2083</f>
        <v>0</v>
      </c>
      <c r="J2083">
        <f>'Oversigt anlægsaktiv'!J2083</f>
        <v>0</v>
      </c>
      <c r="K2083">
        <f>'Oversigt anlægsaktiv'!K2083</f>
        <v>0</v>
      </c>
      <c r="L2083" s="312">
        <f>'Oversigt anlægsaktiv'!L2083</f>
        <v>0</v>
      </c>
      <c r="M2083" s="56">
        <f>'Oversigt anlægsaktiv'!M2083</f>
        <v>0</v>
      </c>
      <c r="N2083" s="56">
        <f>'Oversigt anlægsaktiv'!N2083</f>
        <v>0</v>
      </c>
      <c r="O2083" s="322">
        <f t="shared" si="96"/>
        <v>0</v>
      </c>
      <c r="P2083" s="322">
        <f t="shared" si="97"/>
        <v>1</v>
      </c>
      <c r="Q2083" s="337">
        <f t="shared" si="98"/>
        <v>0</v>
      </c>
    </row>
    <row r="2084" spans="1:17" x14ac:dyDescent="0.35">
      <c r="A2084" s="320">
        <f>'Oversigt anlægsaktiv'!A2084</f>
        <v>0</v>
      </c>
      <c r="B2084">
        <f>'Oversigt anlægsaktiv'!B2084</f>
        <v>0</v>
      </c>
      <c r="C2084">
        <f>'Oversigt anlægsaktiv'!C2084</f>
        <v>0</v>
      </c>
      <c r="D2084">
        <f>'Oversigt anlægsaktiv'!D2084</f>
        <v>0</v>
      </c>
      <c r="E2084">
        <f>'Oversigt anlægsaktiv'!E2084</f>
        <v>0</v>
      </c>
      <c r="F2084">
        <f>'Oversigt anlægsaktiv'!F2084</f>
        <v>0</v>
      </c>
      <c r="G2084">
        <f>'Oversigt anlægsaktiv'!G2084</f>
        <v>0</v>
      </c>
      <c r="H2084">
        <f>'Oversigt anlægsaktiv'!H2084</f>
        <v>0</v>
      </c>
      <c r="I2084">
        <f>'Oversigt anlægsaktiv'!I2084</f>
        <v>0</v>
      </c>
      <c r="J2084">
        <f>'Oversigt anlægsaktiv'!J2084</f>
        <v>0</v>
      </c>
      <c r="K2084">
        <f>'Oversigt anlægsaktiv'!K2084</f>
        <v>0</v>
      </c>
      <c r="L2084" s="312">
        <f>'Oversigt anlægsaktiv'!L2084</f>
        <v>0</v>
      </c>
      <c r="M2084" s="56">
        <f>'Oversigt anlægsaktiv'!M2084</f>
        <v>0</v>
      </c>
      <c r="N2084" s="56">
        <f>'Oversigt anlægsaktiv'!N2084</f>
        <v>0</v>
      </c>
      <c r="O2084" s="322">
        <f t="shared" si="96"/>
        <v>0</v>
      </c>
      <c r="P2084" s="322">
        <f t="shared" si="97"/>
        <v>1</v>
      </c>
      <c r="Q2084" s="337">
        <f t="shared" si="98"/>
        <v>0</v>
      </c>
    </row>
    <row r="2085" spans="1:17" x14ac:dyDescent="0.35">
      <c r="A2085" s="320">
        <f>'Oversigt anlægsaktiv'!A2085</f>
        <v>0</v>
      </c>
      <c r="B2085">
        <f>'Oversigt anlægsaktiv'!B2085</f>
        <v>0</v>
      </c>
      <c r="C2085">
        <f>'Oversigt anlægsaktiv'!C2085</f>
        <v>0</v>
      </c>
      <c r="D2085">
        <f>'Oversigt anlægsaktiv'!D2085</f>
        <v>0</v>
      </c>
      <c r="E2085">
        <f>'Oversigt anlægsaktiv'!E2085</f>
        <v>0</v>
      </c>
      <c r="F2085">
        <f>'Oversigt anlægsaktiv'!F2085</f>
        <v>0</v>
      </c>
      <c r="G2085">
        <f>'Oversigt anlægsaktiv'!G2085</f>
        <v>0</v>
      </c>
      <c r="H2085">
        <f>'Oversigt anlægsaktiv'!H2085</f>
        <v>0</v>
      </c>
      <c r="I2085">
        <f>'Oversigt anlægsaktiv'!I2085</f>
        <v>0</v>
      </c>
      <c r="J2085">
        <f>'Oversigt anlægsaktiv'!J2085</f>
        <v>0</v>
      </c>
      <c r="K2085">
        <f>'Oversigt anlægsaktiv'!K2085</f>
        <v>0</v>
      </c>
      <c r="L2085" s="312">
        <f>'Oversigt anlægsaktiv'!L2085</f>
        <v>0</v>
      </c>
      <c r="M2085" s="56">
        <f>'Oversigt anlægsaktiv'!M2085</f>
        <v>0</v>
      </c>
      <c r="N2085" s="56">
        <f>'Oversigt anlægsaktiv'!N2085</f>
        <v>0</v>
      </c>
      <c r="O2085" s="322">
        <f t="shared" si="96"/>
        <v>0</v>
      </c>
      <c r="P2085" s="322">
        <f t="shared" si="97"/>
        <v>1</v>
      </c>
      <c r="Q2085" s="337">
        <f t="shared" si="98"/>
        <v>0</v>
      </c>
    </row>
    <row r="2086" spans="1:17" x14ac:dyDescent="0.35">
      <c r="A2086" s="320">
        <f>'Oversigt anlægsaktiv'!A2086</f>
        <v>0</v>
      </c>
      <c r="B2086">
        <f>'Oversigt anlægsaktiv'!B2086</f>
        <v>0</v>
      </c>
      <c r="C2086">
        <f>'Oversigt anlægsaktiv'!C2086</f>
        <v>0</v>
      </c>
      <c r="D2086">
        <f>'Oversigt anlægsaktiv'!D2086</f>
        <v>0</v>
      </c>
      <c r="E2086">
        <f>'Oversigt anlægsaktiv'!E2086</f>
        <v>0</v>
      </c>
      <c r="F2086">
        <f>'Oversigt anlægsaktiv'!F2086</f>
        <v>0</v>
      </c>
      <c r="G2086">
        <f>'Oversigt anlægsaktiv'!G2086</f>
        <v>0</v>
      </c>
      <c r="H2086">
        <f>'Oversigt anlægsaktiv'!H2086</f>
        <v>0</v>
      </c>
      <c r="I2086">
        <f>'Oversigt anlægsaktiv'!I2086</f>
        <v>0</v>
      </c>
      <c r="J2086">
        <f>'Oversigt anlægsaktiv'!J2086</f>
        <v>0</v>
      </c>
      <c r="K2086">
        <f>'Oversigt anlægsaktiv'!K2086</f>
        <v>0</v>
      </c>
      <c r="L2086" s="312">
        <f>'Oversigt anlægsaktiv'!L2086</f>
        <v>0</v>
      </c>
      <c r="M2086" s="56">
        <f>'Oversigt anlægsaktiv'!M2086</f>
        <v>0</v>
      </c>
      <c r="N2086" s="56">
        <f>'Oversigt anlægsaktiv'!N2086</f>
        <v>0</v>
      </c>
      <c r="O2086" s="322">
        <f t="shared" si="96"/>
        <v>0</v>
      </c>
      <c r="P2086" s="322">
        <f t="shared" si="97"/>
        <v>1</v>
      </c>
      <c r="Q2086" s="337">
        <f t="shared" si="98"/>
        <v>0</v>
      </c>
    </row>
    <row r="2087" spans="1:17" x14ac:dyDescent="0.35">
      <c r="A2087" s="320">
        <f>'Oversigt anlægsaktiv'!A2087</f>
        <v>0</v>
      </c>
      <c r="B2087">
        <f>'Oversigt anlægsaktiv'!B2087</f>
        <v>0</v>
      </c>
      <c r="C2087">
        <f>'Oversigt anlægsaktiv'!C2087</f>
        <v>0</v>
      </c>
      <c r="D2087">
        <f>'Oversigt anlægsaktiv'!D2087</f>
        <v>0</v>
      </c>
      <c r="E2087">
        <f>'Oversigt anlægsaktiv'!E2087</f>
        <v>0</v>
      </c>
      <c r="F2087">
        <f>'Oversigt anlægsaktiv'!F2087</f>
        <v>0</v>
      </c>
      <c r="G2087">
        <f>'Oversigt anlægsaktiv'!G2087</f>
        <v>0</v>
      </c>
      <c r="H2087">
        <f>'Oversigt anlægsaktiv'!H2087</f>
        <v>0</v>
      </c>
      <c r="I2087">
        <f>'Oversigt anlægsaktiv'!I2087</f>
        <v>0</v>
      </c>
      <c r="J2087">
        <f>'Oversigt anlægsaktiv'!J2087</f>
        <v>0</v>
      </c>
      <c r="K2087">
        <f>'Oversigt anlægsaktiv'!K2087</f>
        <v>0</v>
      </c>
      <c r="L2087" s="312">
        <f>'Oversigt anlægsaktiv'!L2087</f>
        <v>0</v>
      </c>
      <c r="M2087" s="56">
        <f>'Oversigt anlægsaktiv'!M2087</f>
        <v>0</v>
      </c>
      <c r="N2087" s="56">
        <f>'Oversigt anlægsaktiv'!N2087</f>
        <v>0</v>
      </c>
      <c r="O2087" s="322">
        <f t="shared" si="96"/>
        <v>0</v>
      </c>
      <c r="P2087" s="322">
        <f t="shared" si="97"/>
        <v>1</v>
      </c>
      <c r="Q2087" s="337">
        <f t="shared" si="98"/>
        <v>0</v>
      </c>
    </row>
    <row r="2088" spans="1:17" x14ac:dyDescent="0.35">
      <c r="A2088" s="320">
        <f>'Oversigt anlægsaktiv'!A2088</f>
        <v>0</v>
      </c>
      <c r="B2088">
        <f>'Oversigt anlægsaktiv'!B2088</f>
        <v>0</v>
      </c>
      <c r="C2088">
        <f>'Oversigt anlægsaktiv'!C2088</f>
        <v>0</v>
      </c>
      <c r="D2088">
        <f>'Oversigt anlægsaktiv'!D2088</f>
        <v>0</v>
      </c>
      <c r="E2088">
        <f>'Oversigt anlægsaktiv'!E2088</f>
        <v>0</v>
      </c>
      <c r="F2088">
        <f>'Oversigt anlægsaktiv'!F2088</f>
        <v>0</v>
      </c>
      <c r="G2088">
        <f>'Oversigt anlægsaktiv'!G2088</f>
        <v>0</v>
      </c>
      <c r="H2088">
        <f>'Oversigt anlægsaktiv'!H2088</f>
        <v>0</v>
      </c>
      <c r="I2088">
        <f>'Oversigt anlægsaktiv'!I2088</f>
        <v>0</v>
      </c>
      <c r="J2088">
        <f>'Oversigt anlægsaktiv'!J2088</f>
        <v>0</v>
      </c>
      <c r="K2088">
        <f>'Oversigt anlægsaktiv'!K2088</f>
        <v>0</v>
      </c>
      <c r="L2088" s="312">
        <f>'Oversigt anlægsaktiv'!L2088</f>
        <v>0</v>
      </c>
      <c r="M2088" s="56">
        <f>'Oversigt anlægsaktiv'!M2088</f>
        <v>0</v>
      </c>
      <c r="N2088" s="56">
        <f>'Oversigt anlægsaktiv'!N2088</f>
        <v>0</v>
      </c>
      <c r="O2088" s="322">
        <f t="shared" si="96"/>
        <v>0</v>
      </c>
      <c r="P2088" s="322">
        <f t="shared" si="97"/>
        <v>1</v>
      </c>
      <c r="Q2088" s="337">
        <f t="shared" si="98"/>
        <v>0</v>
      </c>
    </row>
    <row r="2089" spans="1:17" x14ac:dyDescent="0.35">
      <c r="A2089" s="320">
        <f>'Oversigt anlægsaktiv'!A2089</f>
        <v>0</v>
      </c>
      <c r="B2089">
        <f>'Oversigt anlægsaktiv'!B2089</f>
        <v>0</v>
      </c>
      <c r="C2089">
        <f>'Oversigt anlægsaktiv'!C2089</f>
        <v>0</v>
      </c>
      <c r="D2089">
        <f>'Oversigt anlægsaktiv'!D2089</f>
        <v>0</v>
      </c>
      <c r="E2089">
        <f>'Oversigt anlægsaktiv'!E2089</f>
        <v>0</v>
      </c>
      <c r="F2089">
        <f>'Oversigt anlægsaktiv'!F2089</f>
        <v>0</v>
      </c>
      <c r="G2089">
        <f>'Oversigt anlægsaktiv'!G2089</f>
        <v>0</v>
      </c>
      <c r="H2089">
        <f>'Oversigt anlægsaktiv'!H2089</f>
        <v>0</v>
      </c>
      <c r="I2089">
        <f>'Oversigt anlægsaktiv'!I2089</f>
        <v>0</v>
      </c>
      <c r="J2089">
        <f>'Oversigt anlægsaktiv'!J2089</f>
        <v>0</v>
      </c>
      <c r="K2089">
        <f>'Oversigt anlægsaktiv'!K2089</f>
        <v>0</v>
      </c>
      <c r="L2089" s="312">
        <f>'Oversigt anlægsaktiv'!L2089</f>
        <v>0</v>
      </c>
      <c r="M2089" s="56">
        <f>'Oversigt anlægsaktiv'!M2089</f>
        <v>0</v>
      </c>
      <c r="N2089" s="56">
        <f>'Oversigt anlægsaktiv'!N2089</f>
        <v>0</v>
      </c>
      <c r="O2089" s="322">
        <f t="shared" si="96"/>
        <v>0</v>
      </c>
      <c r="P2089" s="322">
        <f t="shared" si="97"/>
        <v>1</v>
      </c>
      <c r="Q2089" s="337">
        <f t="shared" si="98"/>
        <v>0</v>
      </c>
    </row>
    <row r="2090" spans="1:17" x14ac:dyDescent="0.35">
      <c r="A2090" s="320">
        <f>'Oversigt anlægsaktiv'!A2090</f>
        <v>0</v>
      </c>
      <c r="B2090">
        <f>'Oversigt anlægsaktiv'!B2090</f>
        <v>0</v>
      </c>
      <c r="C2090">
        <f>'Oversigt anlægsaktiv'!C2090</f>
        <v>0</v>
      </c>
      <c r="D2090">
        <f>'Oversigt anlægsaktiv'!D2090</f>
        <v>0</v>
      </c>
      <c r="E2090">
        <f>'Oversigt anlægsaktiv'!E2090</f>
        <v>0</v>
      </c>
      <c r="F2090">
        <f>'Oversigt anlægsaktiv'!F2090</f>
        <v>0</v>
      </c>
      <c r="G2090">
        <f>'Oversigt anlægsaktiv'!G2090</f>
        <v>0</v>
      </c>
      <c r="H2090">
        <f>'Oversigt anlægsaktiv'!H2090</f>
        <v>0</v>
      </c>
      <c r="I2090">
        <f>'Oversigt anlægsaktiv'!I2090</f>
        <v>0</v>
      </c>
      <c r="J2090">
        <f>'Oversigt anlægsaktiv'!J2090</f>
        <v>0</v>
      </c>
      <c r="K2090">
        <f>'Oversigt anlægsaktiv'!K2090</f>
        <v>0</v>
      </c>
      <c r="L2090" s="312">
        <f>'Oversigt anlægsaktiv'!L2090</f>
        <v>0</v>
      </c>
      <c r="M2090" s="56">
        <f>'Oversigt anlægsaktiv'!M2090</f>
        <v>0</v>
      </c>
      <c r="N2090" s="56">
        <f>'Oversigt anlægsaktiv'!N2090</f>
        <v>0</v>
      </c>
      <c r="O2090" s="322">
        <f t="shared" si="96"/>
        <v>0</v>
      </c>
      <c r="P2090" s="322">
        <f t="shared" si="97"/>
        <v>1</v>
      </c>
      <c r="Q2090" s="337">
        <f t="shared" si="98"/>
        <v>0</v>
      </c>
    </row>
    <row r="2091" spans="1:17" x14ac:dyDescent="0.35">
      <c r="A2091" s="320">
        <f>'Oversigt anlægsaktiv'!A2091</f>
        <v>0</v>
      </c>
      <c r="B2091">
        <f>'Oversigt anlægsaktiv'!B2091</f>
        <v>0</v>
      </c>
      <c r="C2091">
        <f>'Oversigt anlægsaktiv'!C2091</f>
        <v>0</v>
      </c>
      <c r="D2091">
        <f>'Oversigt anlægsaktiv'!D2091</f>
        <v>0</v>
      </c>
      <c r="E2091">
        <f>'Oversigt anlægsaktiv'!E2091</f>
        <v>0</v>
      </c>
      <c r="F2091">
        <f>'Oversigt anlægsaktiv'!F2091</f>
        <v>0</v>
      </c>
      <c r="G2091">
        <f>'Oversigt anlægsaktiv'!G2091</f>
        <v>0</v>
      </c>
      <c r="H2091">
        <f>'Oversigt anlægsaktiv'!H2091</f>
        <v>0</v>
      </c>
      <c r="I2091">
        <f>'Oversigt anlægsaktiv'!I2091</f>
        <v>0</v>
      </c>
      <c r="J2091">
        <f>'Oversigt anlægsaktiv'!J2091</f>
        <v>0</v>
      </c>
      <c r="K2091">
        <f>'Oversigt anlægsaktiv'!K2091</f>
        <v>0</v>
      </c>
      <c r="L2091" s="312">
        <f>'Oversigt anlægsaktiv'!L2091</f>
        <v>0</v>
      </c>
      <c r="M2091" s="56">
        <f>'Oversigt anlægsaktiv'!M2091</f>
        <v>0</v>
      </c>
      <c r="N2091" s="56">
        <f>'Oversigt anlægsaktiv'!N2091</f>
        <v>0</v>
      </c>
      <c r="O2091" s="322">
        <f t="shared" si="96"/>
        <v>0</v>
      </c>
      <c r="P2091" s="322">
        <f t="shared" si="97"/>
        <v>1</v>
      </c>
      <c r="Q2091" s="337">
        <f t="shared" si="98"/>
        <v>0</v>
      </c>
    </row>
    <row r="2092" spans="1:17" x14ac:dyDescent="0.35">
      <c r="A2092" s="320">
        <f>'Oversigt anlægsaktiv'!A2092</f>
        <v>0</v>
      </c>
      <c r="B2092">
        <f>'Oversigt anlægsaktiv'!B2092</f>
        <v>0</v>
      </c>
      <c r="C2092">
        <f>'Oversigt anlægsaktiv'!C2092</f>
        <v>0</v>
      </c>
      <c r="D2092">
        <f>'Oversigt anlægsaktiv'!D2092</f>
        <v>0</v>
      </c>
      <c r="E2092">
        <f>'Oversigt anlægsaktiv'!E2092</f>
        <v>0</v>
      </c>
      <c r="F2092">
        <f>'Oversigt anlægsaktiv'!F2092</f>
        <v>0</v>
      </c>
      <c r="G2092">
        <f>'Oversigt anlægsaktiv'!G2092</f>
        <v>0</v>
      </c>
      <c r="H2092">
        <f>'Oversigt anlægsaktiv'!H2092</f>
        <v>0</v>
      </c>
      <c r="I2092">
        <f>'Oversigt anlægsaktiv'!I2092</f>
        <v>0</v>
      </c>
      <c r="J2092">
        <f>'Oversigt anlægsaktiv'!J2092</f>
        <v>0</v>
      </c>
      <c r="K2092">
        <f>'Oversigt anlægsaktiv'!K2092</f>
        <v>0</v>
      </c>
      <c r="L2092" s="312">
        <f>'Oversigt anlægsaktiv'!L2092</f>
        <v>0</v>
      </c>
      <c r="M2092" s="56">
        <f>'Oversigt anlægsaktiv'!M2092</f>
        <v>0</v>
      </c>
      <c r="N2092" s="56">
        <f>'Oversigt anlægsaktiv'!N2092</f>
        <v>0</v>
      </c>
      <c r="O2092" s="322">
        <f t="shared" si="96"/>
        <v>0</v>
      </c>
      <c r="P2092" s="322">
        <f t="shared" si="97"/>
        <v>1</v>
      </c>
      <c r="Q2092" s="337">
        <f t="shared" si="98"/>
        <v>0</v>
      </c>
    </row>
    <row r="2093" spans="1:17" x14ac:dyDescent="0.35">
      <c r="A2093" s="320">
        <f>'Oversigt anlægsaktiv'!A2093</f>
        <v>0</v>
      </c>
      <c r="B2093">
        <f>'Oversigt anlægsaktiv'!B2093</f>
        <v>0</v>
      </c>
      <c r="C2093">
        <f>'Oversigt anlægsaktiv'!C2093</f>
        <v>0</v>
      </c>
      <c r="D2093">
        <f>'Oversigt anlægsaktiv'!D2093</f>
        <v>0</v>
      </c>
      <c r="E2093">
        <f>'Oversigt anlægsaktiv'!E2093</f>
        <v>0</v>
      </c>
      <c r="F2093">
        <f>'Oversigt anlægsaktiv'!F2093</f>
        <v>0</v>
      </c>
      <c r="G2093">
        <f>'Oversigt anlægsaktiv'!G2093</f>
        <v>0</v>
      </c>
      <c r="H2093">
        <f>'Oversigt anlægsaktiv'!H2093</f>
        <v>0</v>
      </c>
      <c r="I2093">
        <f>'Oversigt anlægsaktiv'!I2093</f>
        <v>0</v>
      </c>
      <c r="J2093">
        <f>'Oversigt anlægsaktiv'!J2093</f>
        <v>0</v>
      </c>
      <c r="K2093">
        <f>'Oversigt anlægsaktiv'!K2093</f>
        <v>0</v>
      </c>
      <c r="L2093" s="312">
        <f>'Oversigt anlægsaktiv'!L2093</f>
        <v>0</v>
      </c>
      <c r="M2093" s="56">
        <f>'Oversigt anlægsaktiv'!M2093</f>
        <v>0</v>
      </c>
      <c r="N2093" s="56">
        <f>'Oversigt anlægsaktiv'!N2093</f>
        <v>0</v>
      </c>
      <c r="O2093" s="322">
        <f t="shared" si="96"/>
        <v>0</v>
      </c>
      <c r="P2093" s="322">
        <f t="shared" si="97"/>
        <v>1</v>
      </c>
      <c r="Q2093" s="337">
        <f t="shared" si="98"/>
        <v>0</v>
      </c>
    </row>
    <row r="2094" spans="1:17" x14ac:dyDescent="0.35">
      <c r="A2094" s="320">
        <f>'Oversigt anlægsaktiv'!A2094</f>
        <v>0</v>
      </c>
      <c r="B2094">
        <f>'Oversigt anlægsaktiv'!B2094</f>
        <v>0</v>
      </c>
      <c r="C2094">
        <f>'Oversigt anlægsaktiv'!C2094</f>
        <v>0</v>
      </c>
      <c r="D2094">
        <f>'Oversigt anlægsaktiv'!D2094</f>
        <v>0</v>
      </c>
      <c r="E2094">
        <f>'Oversigt anlægsaktiv'!E2094</f>
        <v>0</v>
      </c>
      <c r="F2094">
        <f>'Oversigt anlægsaktiv'!F2094</f>
        <v>0</v>
      </c>
      <c r="G2094">
        <f>'Oversigt anlægsaktiv'!G2094</f>
        <v>0</v>
      </c>
      <c r="H2094">
        <f>'Oversigt anlægsaktiv'!H2094</f>
        <v>0</v>
      </c>
      <c r="I2094">
        <f>'Oversigt anlægsaktiv'!I2094</f>
        <v>0</v>
      </c>
      <c r="J2094">
        <f>'Oversigt anlægsaktiv'!J2094</f>
        <v>0</v>
      </c>
      <c r="K2094">
        <f>'Oversigt anlægsaktiv'!K2094</f>
        <v>0</v>
      </c>
      <c r="L2094" s="312">
        <f>'Oversigt anlægsaktiv'!L2094</f>
        <v>0</v>
      </c>
      <c r="M2094" s="56">
        <f>'Oversigt anlægsaktiv'!M2094</f>
        <v>0</v>
      </c>
      <c r="N2094" s="56">
        <f>'Oversigt anlægsaktiv'!N2094</f>
        <v>0</v>
      </c>
      <c r="O2094" s="322">
        <f t="shared" si="96"/>
        <v>0</v>
      </c>
      <c r="P2094" s="322">
        <f t="shared" si="97"/>
        <v>1</v>
      </c>
      <c r="Q2094" s="337">
        <f t="shared" si="98"/>
        <v>0</v>
      </c>
    </row>
    <row r="2095" spans="1:17" x14ac:dyDescent="0.35">
      <c r="A2095" s="320">
        <f>'Oversigt anlægsaktiv'!A2095</f>
        <v>0</v>
      </c>
      <c r="B2095">
        <f>'Oversigt anlægsaktiv'!B2095</f>
        <v>0</v>
      </c>
      <c r="C2095">
        <f>'Oversigt anlægsaktiv'!C2095</f>
        <v>0</v>
      </c>
      <c r="D2095">
        <f>'Oversigt anlægsaktiv'!D2095</f>
        <v>0</v>
      </c>
      <c r="E2095">
        <f>'Oversigt anlægsaktiv'!E2095</f>
        <v>0</v>
      </c>
      <c r="F2095">
        <f>'Oversigt anlægsaktiv'!F2095</f>
        <v>0</v>
      </c>
      <c r="G2095">
        <f>'Oversigt anlægsaktiv'!G2095</f>
        <v>0</v>
      </c>
      <c r="H2095">
        <f>'Oversigt anlægsaktiv'!H2095</f>
        <v>0</v>
      </c>
      <c r="I2095">
        <f>'Oversigt anlægsaktiv'!I2095</f>
        <v>0</v>
      </c>
      <c r="J2095">
        <f>'Oversigt anlægsaktiv'!J2095</f>
        <v>0</v>
      </c>
      <c r="K2095">
        <f>'Oversigt anlægsaktiv'!K2095</f>
        <v>0</v>
      </c>
      <c r="L2095" s="312">
        <f>'Oversigt anlægsaktiv'!L2095</f>
        <v>0</v>
      </c>
      <c r="M2095" s="56">
        <f>'Oversigt anlægsaktiv'!M2095</f>
        <v>0</v>
      </c>
      <c r="N2095" s="56">
        <f>'Oversigt anlægsaktiv'!N2095</f>
        <v>0</v>
      </c>
      <c r="O2095" s="322">
        <f t="shared" si="96"/>
        <v>0</v>
      </c>
      <c r="P2095" s="322">
        <f t="shared" si="97"/>
        <v>1</v>
      </c>
      <c r="Q2095" s="337">
        <f t="shared" si="98"/>
        <v>0</v>
      </c>
    </row>
    <row r="2096" spans="1:17" x14ac:dyDescent="0.35">
      <c r="A2096" s="320">
        <f>'Oversigt anlægsaktiv'!A2096</f>
        <v>0</v>
      </c>
      <c r="B2096">
        <f>'Oversigt anlægsaktiv'!B2096</f>
        <v>0</v>
      </c>
      <c r="C2096">
        <f>'Oversigt anlægsaktiv'!C2096</f>
        <v>0</v>
      </c>
      <c r="D2096">
        <f>'Oversigt anlægsaktiv'!D2096</f>
        <v>0</v>
      </c>
      <c r="E2096">
        <f>'Oversigt anlægsaktiv'!E2096</f>
        <v>0</v>
      </c>
      <c r="F2096">
        <f>'Oversigt anlægsaktiv'!F2096</f>
        <v>0</v>
      </c>
      <c r="G2096">
        <f>'Oversigt anlægsaktiv'!G2096</f>
        <v>0</v>
      </c>
      <c r="H2096">
        <f>'Oversigt anlægsaktiv'!H2096</f>
        <v>0</v>
      </c>
      <c r="I2096">
        <f>'Oversigt anlægsaktiv'!I2096</f>
        <v>0</v>
      </c>
      <c r="J2096">
        <f>'Oversigt anlægsaktiv'!J2096</f>
        <v>0</v>
      </c>
      <c r="K2096">
        <f>'Oversigt anlægsaktiv'!K2096</f>
        <v>0</v>
      </c>
      <c r="L2096" s="312">
        <f>'Oversigt anlægsaktiv'!L2096</f>
        <v>0</v>
      </c>
      <c r="M2096" s="56">
        <f>'Oversigt anlægsaktiv'!M2096</f>
        <v>0</v>
      </c>
      <c r="N2096" s="56">
        <f>'Oversigt anlægsaktiv'!N2096</f>
        <v>0</v>
      </c>
      <c r="O2096" s="322">
        <f t="shared" si="96"/>
        <v>0</v>
      </c>
      <c r="P2096" s="322">
        <f t="shared" si="97"/>
        <v>1</v>
      </c>
      <c r="Q2096" s="337">
        <f t="shared" si="98"/>
        <v>0</v>
      </c>
    </row>
    <row r="2097" spans="1:17" x14ac:dyDescent="0.35">
      <c r="A2097" s="320">
        <f>'Oversigt anlægsaktiv'!A2097</f>
        <v>0</v>
      </c>
      <c r="B2097">
        <f>'Oversigt anlægsaktiv'!B2097</f>
        <v>0</v>
      </c>
      <c r="C2097">
        <f>'Oversigt anlægsaktiv'!C2097</f>
        <v>0</v>
      </c>
      <c r="D2097">
        <f>'Oversigt anlægsaktiv'!D2097</f>
        <v>0</v>
      </c>
      <c r="E2097">
        <f>'Oversigt anlægsaktiv'!E2097</f>
        <v>0</v>
      </c>
      <c r="F2097">
        <f>'Oversigt anlægsaktiv'!F2097</f>
        <v>0</v>
      </c>
      <c r="G2097">
        <f>'Oversigt anlægsaktiv'!G2097</f>
        <v>0</v>
      </c>
      <c r="H2097">
        <f>'Oversigt anlægsaktiv'!H2097</f>
        <v>0</v>
      </c>
      <c r="I2097">
        <f>'Oversigt anlægsaktiv'!I2097</f>
        <v>0</v>
      </c>
      <c r="J2097">
        <f>'Oversigt anlægsaktiv'!J2097</f>
        <v>0</v>
      </c>
      <c r="K2097">
        <f>'Oversigt anlægsaktiv'!K2097</f>
        <v>0</v>
      </c>
      <c r="L2097" s="312">
        <f>'Oversigt anlægsaktiv'!L2097</f>
        <v>0</v>
      </c>
      <c r="M2097" s="56">
        <f>'Oversigt anlægsaktiv'!M2097</f>
        <v>0</v>
      </c>
      <c r="N2097" s="56">
        <f>'Oversigt anlægsaktiv'!N2097</f>
        <v>0</v>
      </c>
      <c r="O2097" s="322">
        <f t="shared" si="96"/>
        <v>0</v>
      </c>
      <c r="P2097" s="322">
        <f t="shared" si="97"/>
        <v>1</v>
      </c>
      <c r="Q2097" s="337">
        <f t="shared" si="98"/>
        <v>0</v>
      </c>
    </row>
    <row r="2098" spans="1:17" x14ac:dyDescent="0.35">
      <c r="A2098" s="320">
        <f>'Oversigt anlægsaktiv'!A2098</f>
        <v>0</v>
      </c>
      <c r="B2098">
        <f>'Oversigt anlægsaktiv'!B2098</f>
        <v>0</v>
      </c>
      <c r="C2098">
        <f>'Oversigt anlægsaktiv'!C2098</f>
        <v>0</v>
      </c>
      <c r="D2098">
        <f>'Oversigt anlægsaktiv'!D2098</f>
        <v>0</v>
      </c>
      <c r="E2098">
        <f>'Oversigt anlægsaktiv'!E2098</f>
        <v>0</v>
      </c>
      <c r="F2098">
        <f>'Oversigt anlægsaktiv'!F2098</f>
        <v>0</v>
      </c>
      <c r="G2098">
        <f>'Oversigt anlægsaktiv'!G2098</f>
        <v>0</v>
      </c>
      <c r="H2098">
        <f>'Oversigt anlægsaktiv'!H2098</f>
        <v>0</v>
      </c>
      <c r="I2098">
        <f>'Oversigt anlægsaktiv'!I2098</f>
        <v>0</v>
      </c>
      <c r="J2098">
        <f>'Oversigt anlægsaktiv'!J2098</f>
        <v>0</v>
      </c>
      <c r="K2098">
        <f>'Oversigt anlægsaktiv'!K2098</f>
        <v>0</v>
      </c>
      <c r="L2098" s="312">
        <f>'Oversigt anlægsaktiv'!L2098</f>
        <v>0</v>
      </c>
      <c r="M2098" s="56">
        <f>'Oversigt anlægsaktiv'!M2098</f>
        <v>0</v>
      </c>
      <c r="N2098" s="56">
        <f>'Oversigt anlægsaktiv'!N2098</f>
        <v>0</v>
      </c>
      <c r="O2098" s="322">
        <f t="shared" si="96"/>
        <v>0</v>
      </c>
      <c r="P2098" s="322">
        <f t="shared" si="97"/>
        <v>1</v>
      </c>
      <c r="Q2098" s="337">
        <f t="shared" si="98"/>
        <v>0</v>
      </c>
    </row>
    <row r="2099" spans="1:17" x14ac:dyDescent="0.35">
      <c r="A2099" s="320">
        <f>'Oversigt anlægsaktiv'!A2099</f>
        <v>0</v>
      </c>
      <c r="B2099">
        <f>'Oversigt anlægsaktiv'!B2099</f>
        <v>0</v>
      </c>
      <c r="C2099">
        <f>'Oversigt anlægsaktiv'!C2099</f>
        <v>0</v>
      </c>
      <c r="D2099">
        <f>'Oversigt anlægsaktiv'!D2099</f>
        <v>0</v>
      </c>
      <c r="E2099">
        <f>'Oversigt anlægsaktiv'!E2099</f>
        <v>0</v>
      </c>
      <c r="F2099">
        <f>'Oversigt anlægsaktiv'!F2099</f>
        <v>0</v>
      </c>
      <c r="G2099">
        <f>'Oversigt anlægsaktiv'!G2099</f>
        <v>0</v>
      </c>
      <c r="H2099">
        <f>'Oversigt anlægsaktiv'!H2099</f>
        <v>0</v>
      </c>
      <c r="I2099">
        <f>'Oversigt anlægsaktiv'!I2099</f>
        <v>0</v>
      </c>
      <c r="J2099">
        <f>'Oversigt anlægsaktiv'!J2099</f>
        <v>0</v>
      </c>
      <c r="K2099">
        <f>'Oversigt anlægsaktiv'!K2099</f>
        <v>0</v>
      </c>
      <c r="L2099" s="312">
        <f>'Oversigt anlægsaktiv'!L2099</f>
        <v>0</v>
      </c>
      <c r="M2099" s="56">
        <f>'Oversigt anlægsaktiv'!M2099</f>
        <v>0</v>
      </c>
      <c r="N2099" s="56">
        <f>'Oversigt anlægsaktiv'!N2099</f>
        <v>0</v>
      </c>
      <c r="O2099" s="322">
        <f t="shared" si="96"/>
        <v>0</v>
      </c>
      <c r="P2099" s="322">
        <f t="shared" si="97"/>
        <v>1</v>
      </c>
      <c r="Q2099" s="337">
        <f t="shared" si="98"/>
        <v>0</v>
      </c>
    </row>
    <row r="2100" spans="1:17" x14ac:dyDescent="0.35">
      <c r="A2100" s="320">
        <f>'Oversigt anlægsaktiv'!A2100</f>
        <v>0</v>
      </c>
      <c r="B2100">
        <f>'Oversigt anlægsaktiv'!B2100</f>
        <v>0</v>
      </c>
      <c r="C2100">
        <f>'Oversigt anlægsaktiv'!C2100</f>
        <v>0</v>
      </c>
      <c r="D2100">
        <f>'Oversigt anlægsaktiv'!D2100</f>
        <v>0</v>
      </c>
      <c r="E2100">
        <f>'Oversigt anlægsaktiv'!E2100</f>
        <v>0</v>
      </c>
      <c r="F2100">
        <f>'Oversigt anlægsaktiv'!F2100</f>
        <v>0</v>
      </c>
      <c r="G2100">
        <f>'Oversigt anlægsaktiv'!G2100</f>
        <v>0</v>
      </c>
      <c r="H2100">
        <f>'Oversigt anlægsaktiv'!H2100</f>
        <v>0</v>
      </c>
      <c r="I2100">
        <f>'Oversigt anlægsaktiv'!I2100</f>
        <v>0</v>
      </c>
      <c r="J2100">
        <f>'Oversigt anlægsaktiv'!J2100</f>
        <v>0</v>
      </c>
      <c r="K2100">
        <f>'Oversigt anlægsaktiv'!K2100</f>
        <v>0</v>
      </c>
      <c r="L2100" s="312">
        <f>'Oversigt anlægsaktiv'!L2100</f>
        <v>0</v>
      </c>
      <c r="M2100" s="56">
        <f>'Oversigt anlægsaktiv'!M2100</f>
        <v>0</v>
      </c>
      <c r="N2100" s="56">
        <f>'Oversigt anlægsaktiv'!N2100</f>
        <v>0</v>
      </c>
      <c r="O2100" s="322">
        <f t="shared" si="96"/>
        <v>0</v>
      </c>
      <c r="P2100" s="322">
        <f t="shared" si="97"/>
        <v>1</v>
      </c>
      <c r="Q2100" s="337">
        <f t="shared" si="98"/>
        <v>0</v>
      </c>
    </row>
    <row r="2101" spans="1:17" x14ac:dyDescent="0.35">
      <c r="A2101" s="320">
        <f>'Oversigt anlægsaktiv'!A2101</f>
        <v>0</v>
      </c>
      <c r="B2101">
        <f>'Oversigt anlægsaktiv'!B2101</f>
        <v>0</v>
      </c>
      <c r="C2101">
        <f>'Oversigt anlægsaktiv'!C2101</f>
        <v>0</v>
      </c>
      <c r="D2101">
        <f>'Oversigt anlægsaktiv'!D2101</f>
        <v>0</v>
      </c>
      <c r="E2101">
        <f>'Oversigt anlægsaktiv'!E2101</f>
        <v>0</v>
      </c>
      <c r="F2101">
        <f>'Oversigt anlægsaktiv'!F2101</f>
        <v>0</v>
      </c>
      <c r="G2101">
        <f>'Oversigt anlægsaktiv'!G2101</f>
        <v>0</v>
      </c>
      <c r="H2101">
        <f>'Oversigt anlægsaktiv'!H2101</f>
        <v>0</v>
      </c>
      <c r="I2101">
        <f>'Oversigt anlægsaktiv'!I2101</f>
        <v>0</v>
      </c>
      <c r="J2101">
        <f>'Oversigt anlægsaktiv'!J2101</f>
        <v>0</v>
      </c>
      <c r="K2101">
        <f>'Oversigt anlægsaktiv'!K2101</f>
        <v>0</v>
      </c>
      <c r="L2101" s="312">
        <f>'Oversigt anlægsaktiv'!L2101</f>
        <v>0</v>
      </c>
      <c r="M2101" s="56">
        <f>'Oversigt anlægsaktiv'!M2101</f>
        <v>0</v>
      </c>
      <c r="N2101" s="56">
        <f>'Oversigt anlægsaktiv'!N2101</f>
        <v>0</v>
      </c>
      <c r="O2101" s="322">
        <f t="shared" si="96"/>
        <v>0</v>
      </c>
      <c r="P2101" s="322">
        <f t="shared" si="97"/>
        <v>1</v>
      </c>
      <c r="Q2101" s="337">
        <f t="shared" si="98"/>
        <v>0</v>
      </c>
    </row>
    <row r="2102" spans="1:17" x14ac:dyDescent="0.35">
      <c r="A2102" s="320">
        <f>'Oversigt anlægsaktiv'!A2102</f>
        <v>0</v>
      </c>
      <c r="B2102">
        <f>'Oversigt anlægsaktiv'!B2102</f>
        <v>0</v>
      </c>
      <c r="C2102">
        <f>'Oversigt anlægsaktiv'!C2102</f>
        <v>0</v>
      </c>
      <c r="D2102">
        <f>'Oversigt anlægsaktiv'!D2102</f>
        <v>0</v>
      </c>
      <c r="E2102">
        <f>'Oversigt anlægsaktiv'!E2102</f>
        <v>0</v>
      </c>
      <c r="F2102">
        <f>'Oversigt anlægsaktiv'!F2102</f>
        <v>0</v>
      </c>
      <c r="G2102">
        <f>'Oversigt anlægsaktiv'!G2102</f>
        <v>0</v>
      </c>
      <c r="H2102">
        <f>'Oversigt anlægsaktiv'!H2102</f>
        <v>0</v>
      </c>
      <c r="I2102">
        <f>'Oversigt anlægsaktiv'!I2102</f>
        <v>0</v>
      </c>
      <c r="J2102">
        <f>'Oversigt anlægsaktiv'!J2102</f>
        <v>0</v>
      </c>
      <c r="K2102">
        <f>'Oversigt anlægsaktiv'!K2102</f>
        <v>0</v>
      </c>
      <c r="L2102" s="312">
        <f>'Oversigt anlægsaktiv'!L2102</f>
        <v>0</v>
      </c>
      <c r="M2102" s="56">
        <f>'Oversigt anlægsaktiv'!M2102</f>
        <v>0</v>
      </c>
      <c r="N2102" s="56">
        <f>'Oversigt anlægsaktiv'!N2102</f>
        <v>0</v>
      </c>
      <c r="O2102" s="322">
        <f t="shared" si="96"/>
        <v>0</v>
      </c>
      <c r="P2102" s="322">
        <f t="shared" si="97"/>
        <v>1</v>
      </c>
      <c r="Q2102" s="337">
        <f t="shared" si="98"/>
        <v>0</v>
      </c>
    </row>
    <row r="2103" spans="1:17" x14ac:dyDescent="0.35">
      <c r="A2103" s="320">
        <f>'Oversigt anlægsaktiv'!A2103</f>
        <v>0</v>
      </c>
      <c r="B2103">
        <f>'Oversigt anlægsaktiv'!B2103</f>
        <v>0</v>
      </c>
      <c r="C2103">
        <f>'Oversigt anlægsaktiv'!C2103</f>
        <v>0</v>
      </c>
      <c r="D2103">
        <f>'Oversigt anlægsaktiv'!D2103</f>
        <v>0</v>
      </c>
      <c r="E2103">
        <f>'Oversigt anlægsaktiv'!E2103</f>
        <v>0</v>
      </c>
      <c r="F2103">
        <f>'Oversigt anlægsaktiv'!F2103</f>
        <v>0</v>
      </c>
      <c r="G2103">
        <f>'Oversigt anlægsaktiv'!G2103</f>
        <v>0</v>
      </c>
      <c r="H2103">
        <f>'Oversigt anlægsaktiv'!H2103</f>
        <v>0</v>
      </c>
      <c r="I2103">
        <f>'Oversigt anlægsaktiv'!I2103</f>
        <v>0</v>
      </c>
      <c r="J2103">
        <f>'Oversigt anlægsaktiv'!J2103</f>
        <v>0</v>
      </c>
      <c r="K2103">
        <f>'Oversigt anlægsaktiv'!K2103</f>
        <v>0</v>
      </c>
      <c r="L2103" s="312">
        <f>'Oversigt anlægsaktiv'!L2103</f>
        <v>0</v>
      </c>
      <c r="M2103" s="56">
        <f>'Oversigt anlægsaktiv'!M2103</f>
        <v>0</v>
      </c>
      <c r="N2103" s="56">
        <f>'Oversigt anlægsaktiv'!N2103</f>
        <v>0</v>
      </c>
      <c r="O2103" s="322">
        <f t="shared" si="96"/>
        <v>0</v>
      </c>
      <c r="P2103" s="322">
        <f t="shared" si="97"/>
        <v>1</v>
      </c>
      <c r="Q2103" s="337">
        <f t="shared" si="98"/>
        <v>0</v>
      </c>
    </row>
    <row r="2104" spans="1:17" x14ac:dyDescent="0.35">
      <c r="A2104" s="320">
        <f>'Oversigt anlægsaktiv'!A2104</f>
        <v>0</v>
      </c>
      <c r="B2104">
        <f>'Oversigt anlægsaktiv'!B2104</f>
        <v>0</v>
      </c>
      <c r="C2104">
        <f>'Oversigt anlægsaktiv'!C2104</f>
        <v>0</v>
      </c>
      <c r="D2104">
        <f>'Oversigt anlægsaktiv'!D2104</f>
        <v>0</v>
      </c>
      <c r="E2104">
        <f>'Oversigt anlægsaktiv'!E2104</f>
        <v>0</v>
      </c>
      <c r="F2104">
        <f>'Oversigt anlægsaktiv'!F2104</f>
        <v>0</v>
      </c>
      <c r="G2104">
        <f>'Oversigt anlægsaktiv'!G2104</f>
        <v>0</v>
      </c>
      <c r="H2104">
        <f>'Oversigt anlægsaktiv'!H2104</f>
        <v>0</v>
      </c>
      <c r="I2104">
        <f>'Oversigt anlægsaktiv'!I2104</f>
        <v>0</v>
      </c>
      <c r="J2104">
        <f>'Oversigt anlægsaktiv'!J2104</f>
        <v>0</v>
      </c>
      <c r="K2104">
        <f>'Oversigt anlægsaktiv'!K2104</f>
        <v>0</v>
      </c>
      <c r="L2104" s="312">
        <f>'Oversigt anlægsaktiv'!L2104</f>
        <v>0</v>
      </c>
      <c r="M2104" s="56">
        <f>'Oversigt anlægsaktiv'!M2104</f>
        <v>0</v>
      </c>
      <c r="N2104" s="56">
        <f>'Oversigt anlægsaktiv'!N2104</f>
        <v>0</v>
      </c>
      <c r="O2104" s="322">
        <f t="shared" si="96"/>
        <v>0</v>
      </c>
      <c r="P2104" s="322">
        <f t="shared" si="97"/>
        <v>1</v>
      </c>
      <c r="Q2104" s="337">
        <f t="shared" si="98"/>
        <v>0</v>
      </c>
    </row>
    <row r="2105" spans="1:17" x14ac:dyDescent="0.35">
      <c r="A2105" s="320">
        <f>'Oversigt anlægsaktiv'!A2105</f>
        <v>0</v>
      </c>
      <c r="B2105">
        <f>'Oversigt anlægsaktiv'!B2105</f>
        <v>0</v>
      </c>
      <c r="C2105">
        <f>'Oversigt anlægsaktiv'!C2105</f>
        <v>0</v>
      </c>
      <c r="D2105">
        <f>'Oversigt anlægsaktiv'!D2105</f>
        <v>0</v>
      </c>
      <c r="E2105">
        <f>'Oversigt anlægsaktiv'!E2105</f>
        <v>0</v>
      </c>
      <c r="F2105">
        <f>'Oversigt anlægsaktiv'!F2105</f>
        <v>0</v>
      </c>
      <c r="G2105">
        <f>'Oversigt anlægsaktiv'!G2105</f>
        <v>0</v>
      </c>
      <c r="H2105">
        <f>'Oversigt anlægsaktiv'!H2105</f>
        <v>0</v>
      </c>
      <c r="I2105">
        <f>'Oversigt anlægsaktiv'!I2105</f>
        <v>0</v>
      </c>
      <c r="J2105">
        <f>'Oversigt anlægsaktiv'!J2105</f>
        <v>0</v>
      </c>
      <c r="K2105">
        <f>'Oversigt anlægsaktiv'!K2105</f>
        <v>0</v>
      </c>
      <c r="L2105" s="312">
        <f>'Oversigt anlægsaktiv'!L2105</f>
        <v>0</v>
      </c>
      <c r="M2105" s="56">
        <f>'Oversigt anlægsaktiv'!M2105</f>
        <v>0</v>
      </c>
      <c r="N2105" s="56">
        <f>'Oversigt anlægsaktiv'!N2105</f>
        <v>0</v>
      </c>
      <c r="O2105" s="322">
        <f t="shared" si="96"/>
        <v>0</v>
      </c>
      <c r="P2105" s="322">
        <f t="shared" si="97"/>
        <v>1</v>
      </c>
      <c r="Q2105" s="337">
        <f t="shared" si="98"/>
        <v>0</v>
      </c>
    </row>
    <row r="2106" spans="1:17" x14ac:dyDescent="0.35">
      <c r="A2106" s="320">
        <f>'Oversigt anlægsaktiv'!A2106</f>
        <v>0</v>
      </c>
      <c r="B2106">
        <f>'Oversigt anlægsaktiv'!B2106</f>
        <v>0</v>
      </c>
      <c r="C2106">
        <f>'Oversigt anlægsaktiv'!C2106</f>
        <v>0</v>
      </c>
      <c r="D2106">
        <f>'Oversigt anlægsaktiv'!D2106</f>
        <v>0</v>
      </c>
      <c r="E2106">
        <f>'Oversigt anlægsaktiv'!E2106</f>
        <v>0</v>
      </c>
      <c r="F2106">
        <f>'Oversigt anlægsaktiv'!F2106</f>
        <v>0</v>
      </c>
      <c r="G2106">
        <f>'Oversigt anlægsaktiv'!G2106</f>
        <v>0</v>
      </c>
      <c r="H2106">
        <f>'Oversigt anlægsaktiv'!H2106</f>
        <v>0</v>
      </c>
      <c r="I2106">
        <f>'Oversigt anlægsaktiv'!I2106</f>
        <v>0</v>
      </c>
      <c r="J2106">
        <f>'Oversigt anlægsaktiv'!J2106</f>
        <v>0</v>
      </c>
      <c r="K2106">
        <f>'Oversigt anlægsaktiv'!K2106</f>
        <v>0</v>
      </c>
      <c r="L2106" s="312">
        <f>'Oversigt anlægsaktiv'!L2106</f>
        <v>0</v>
      </c>
      <c r="M2106" s="56">
        <f>'Oversigt anlægsaktiv'!M2106</f>
        <v>0</v>
      </c>
      <c r="N2106" s="56">
        <f>'Oversigt anlægsaktiv'!N2106</f>
        <v>0</v>
      </c>
      <c r="O2106" s="322">
        <f t="shared" si="96"/>
        <v>0</v>
      </c>
      <c r="P2106" s="322">
        <f t="shared" si="97"/>
        <v>1</v>
      </c>
      <c r="Q2106" s="337">
        <f t="shared" si="98"/>
        <v>0</v>
      </c>
    </row>
    <row r="2107" spans="1:17" x14ac:dyDescent="0.35">
      <c r="A2107" s="320">
        <f>'Oversigt anlægsaktiv'!A2107</f>
        <v>0</v>
      </c>
      <c r="B2107">
        <f>'Oversigt anlægsaktiv'!B2107</f>
        <v>0</v>
      </c>
      <c r="C2107">
        <f>'Oversigt anlægsaktiv'!C2107</f>
        <v>0</v>
      </c>
      <c r="D2107">
        <f>'Oversigt anlægsaktiv'!D2107</f>
        <v>0</v>
      </c>
      <c r="E2107">
        <f>'Oversigt anlægsaktiv'!E2107</f>
        <v>0</v>
      </c>
      <c r="F2107">
        <f>'Oversigt anlægsaktiv'!F2107</f>
        <v>0</v>
      </c>
      <c r="G2107">
        <f>'Oversigt anlægsaktiv'!G2107</f>
        <v>0</v>
      </c>
      <c r="H2107">
        <f>'Oversigt anlægsaktiv'!H2107</f>
        <v>0</v>
      </c>
      <c r="I2107">
        <f>'Oversigt anlægsaktiv'!I2107</f>
        <v>0</v>
      </c>
      <c r="J2107">
        <f>'Oversigt anlægsaktiv'!J2107</f>
        <v>0</v>
      </c>
      <c r="K2107">
        <f>'Oversigt anlægsaktiv'!K2107</f>
        <v>0</v>
      </c>
      <c r="L2107" s="312">
        <f>'Oversigt anlægsaktiv'!L2107</f>
        <v>0</v>
      </c>
      <c r="M2107" s="56">
        <f>'Oversigt anlægsaktiv'!M2107</f>
        <v>0</v>
      </c>
      <c r="N2107" s="56">
        <f>'Oversigt anlægsaktiv'!N2107</f>
        <v>0</v>
      </c>
      <c r="O2107" s="322">
        <f t="shared" si="96"/>
        <v>0</v>
      </c>
      <c r="P2107" s="322">
        <f t="shared" si="97"/>
        <v>1</v>
      </c>
      <c r="Q2107" s="337">
        <f t="shared" si="98"/>
        <v>0</v>
      </c>
    </row>
    <row r="2108" spans="1:17" x14ac:dyDescent="0.35">
      <c r="A2108" s="320">
        <f>'Oversigt anlægsaktiv'!A2108</f>
        <v>0</v>
      </c>
      <c r="B2108">
        <f>'Oversigt anlægsaktiv'!B2108</f>
        <v>0</v>
      </c>
      <c r="C2108">
        <f>'Oversigt anlægsaktiv'!C2108</f>
        <v>0</v>
      </c>
      <c r="D2108">
        <f>'Oversigt anlægsaktiv'!D2108</f>
        <v>0</v>
      </c>
      <c r="E2108">
        <f>'Oversigt anlægsaktiv'!E2108</f>
        <v>0</v>
      </c>
      <c r="F2108">
        <f>'Oversigt anlægsaktiv'!F2108</f>
        <v>0</v>
      </c>
      <c r="G2108">
        <f>'Oversigt anlægsaktiv'!G2108</f>
        <v>0</v>
      </c>
      <c r="H2108">
        <f>'Oversigt anlægsaktiv'!H2108</f>
        <v>0</v>
      </c>
      <c r="I2108">
        <f>'Oversigt anlægsaktiv'!I2108</f>
        <v>0</v>
      </c>
      <c r="J2108">
        <f>'Oversigt anlægsaktiv'!J2108</f>
        <v>0</v>
      </c>
      <c r="K2108">
        <f>'Oversigt anlægsaktiv'!K2108</f>
        <v>0</v>
      </c>
      <c r="L2108" s="312">
        <f>'Oversigt anlægsaktiv'!L2108</f>
        <v>0</v>
      </c>
      <c r="M2108" s="56">
        <f>'Oversigt anlægsaktiv'!M2108</f>
        <v>0</v>
      </c>
      <c r="N2108" s="56">
        <f>'Oversigt anlægsaktiv'!N2108</f>
        <v>0</v>
      </c>
      <c r="O2108" s="322">
        <f t="shared" si="96"/>
        <v>0</v>
      </c>
      <c r="P2108" s="322">
        <f t="shared" si="97"/>
        <v>1</v>
      </c>
      <c r="Q2108" s="337">
        <f t="shared" si="98"/>
        <v>0</v>
      </c>
    </row>
    <row r="2109" spans="1:17" x14ac:dyDescent="0.35">
      <c r="A2109" s="320">
        <f>'Oversigt anlægsaktiv'!A2109</f>
        <v>0</v>
      </c>
      <c r="B2109">
        <f>'Oversigt anlægsaktiv'!B2109</f>
        <v>0</v>
      </c>
      <c r="C2109">
        <f>'Oversigt anlægsaktiv'!C2109</f>
        <v>0</v>
      </c>
      <c r="D2109">
        <f>'Oversigt anlægsaktiv'!D2109</f>
        <v>0</v>
      </c>
      <c r="E2109">
        <f>'Oversigt anlægsaktiv'!E2109</f>
        <v>0</v>
      </c>
      <c r="F2109">
        <f>'Oversigt anlægsaktiv'!F2109</f>
        <v>0</v>
      </c>
      <c r="G2109">
        <f>'Oversigt anlægsaktiv'!G2109</f>
        <v>0</v>
      </c>
      <c r="H2109">
        <f>'Oversigt anlægsaktiv'!H2109</f>
        <v>0</v>
      </c>
      <c r="I2109">
        <f>'Oversigt anlægsaktiv'!I2109</f>
        <v>0</v>
      </c>
      <c r="J2109">
        <f>'Oversigt anlægsaktiv'!J2109</f>
        <v>0</v>
      </c>
      <c r="K2109">
        <f>'Oversigt anlægsaktiv'!K2109</f>
        <v>0</v>
      </c>
      <c r="L2109" s="312">
        <f>'Oversigt anlægsaktiv'!L2109</f>
        <v>0</v>
      </c>
      <c r="M2109" s="56">
        <f>'Oversigt anlægsaktiv'!M2109</f>
        <v>0</v>
      </c>
      <c r="N2109" s="56">
        <f>'Oversigt anlægsaktiv'!N2109</f>
        <v>0</v>
      </c>
      <c r="O2109" s="322">
        <f t="shared" si="96"/>
        <v>0</v>
      </c>
      <c r="P2109" s="322">
        <f t="shared" si="97"/>
        <v>1</v>
      </c>
      <c r="Q2109" s="337">
        <f t="shared" si="98"/>
        <v>0</v>
      </c>
    </row>
    <row r="2110" spans="1:17" x14ac:dyDescent="0.35">
      <c r="A2110" s="320">
        <f>'Oversigt anlægsaktiv'!A2110</f>
        <v>0</v>
      </c>
      <c r="B2110">
        <f>'Oversigt anlægsaktiv'!B2110</f>
        <v>0</v>
      </c>
      <c r="C2110">
        <f>'Oversigt anlægsaktiv'!C2110</f>
        <v>0</v>
      </c>
      <c r="D2110">
        <f>'Oversigt anlægsaktiv'!D2110</f>
        <v>0</v>
      </c>
      <c r="E2110">
        <f>'Oversigt anlægsaktiv'!E2110</f>
        <v>0</v>
      </c>
      <c r="F2110">
        <f>'Oversigt anlægsaktiv'!F2110</f>
        <v>0</v>
      </c>
      <c r="G2110">
        <f>'Oversigt anlægsaktiv'!G2110</f>
        <v>0</v>
      </c>
      <c r="H2110">
        <f>'Oversigt anlægsaktiv'!H2110</f>
        <v>0</v>
      </c>
      <c r="I2110">
        <f>'Oversigt anlægsaktiv'!I2110</f>
        <v>0</v>
      </c>
      <c r="J2110">
        <f>'Oversigt anlægsaktiv'!J2110</f>
        <v>0</v>
      </c>
      <c r="K2110">
        <f>'Oversigt anlægsaktiv'!K2110</f>
        <v>0</v>
      </c>
      <c r="L2110" s="312">
        <f>'Oversigt anlægsaktiv'!L2110</f>
        <v>0</v>
      </c>
      <c r="M2110" s="56">
        <f>'Oversigt anlægsaktiv'!M2110</f>
        <v>0</v>
      </c>
      <c r="N2110" s="56">
        <f>'Oversigt anlægsaktiv'!N2110</f>
        <v>0</v>
      </c>
      <c r="O2110" s="322">
        <f t="shared" si="96"/>
        <v>0</v>
      </c>
      <c r="P2110" s="322">
        <f t="shared" si="97"/>
        <v>1</v>
      </c>
      <c r="Q2110" s="337">
        <f t="shared" si="98"/>
        <v>0</v>
      </c>
    </row>
    <row r="2111" spans="1:17" x14ac:dyDescent="0.35">
      <c r="A2111" s="320">
        <f>'Oversigt anlægsaktiv'!A2111</f>
        <v>0</v>
      </c>
      <c r="B2111">
        <f>'Oversigt anlægsaktiv'!B2111</f>
        <v>0</v>
      </c>
      <c r="C2111">
        <f>'Oversigt anlægsaktiv'!C2111</f>
        <v>0</v>
      </c>
      <c r="D2111">
        <f>'Oversigt anlægsaktiv'!D2111</f>
        <v>0</v>
      </c>
      <c r="E2111">
        <f>'Oversigt anlægsaktiv'!E2111</f>
        <v>0</v>
      </c>
      <c r="F2111">
        <f>'Oversigt anlægsaktiv'!F2111</f>
        <v>0</v>
      </c>
      <c r="G2111">
        <f>'Oversigt anlægsaktiv'!G2111</f>
        <v>0</v>
      </c>
      <c r="H2111">
        <f>'Oversigt anlægsaktiv'!H2111</f>
        <v>0</v>
      </c>
      <c r="I2111">
        <f>'Oversigt anlægsaktiv'!I2111</f>
        <v>0</v>
      </c>
      <c r="J2111">
        <f>'Oversigt anlægsaktiv'!J2111</f>
        <v>0</v>
      </c>
      <c r="K2111">
        <f>'Oversigt anlægsaktiv'!K2111</f>
        <v>0</v>
      </c>
      <c r="L2111" s="312">
        <f>'Oversigt anlægsaktiv'!L2111</f>
        <v>0</v>
      </c>
      <c r="M2111" s="56">
        <f>'Oversigt anlægsaktiv'!M2111</f>
        <v>0</v>
      </c>
      <c r="N2111" s="56">
        <f>'Oversigt anlægsaktiv'!N2111</f>
        <v>0</v>
      </c>
      <c r="O2111" s="322">
        <f t="shared" si="96"/>
        <v>0</v>
      </c>
      <c r="P2111" s="322">
        <f t="shared" si="97"/>
        <v>1</v>
      </c>
      <c r="Q2111" s="337">
        <f t="shared" si="98"/>
        <v>0</v>
      </c>
    </row>
    <row r="2112" spans="1:17" x14ac:dyDescent="0.35">
      <c r="A2112" s="320">
        <f>'Oversigt anlægsaktiv'!A2112</f>
        <v>0</v>
      </c>
      <c r="B2112">
        <f>'Oversigt anlægsaktiv'!B2112</f>
        <v>0</v>
      </c>
      <c r="C2112">
        <f>'Oversigt anlægsaktiv'!C2112</f>
        <v>0</v>
      </c>
      <c r="D2112">
        <f>'Oversigt anlægsaktiv'!D2112</f>
        <v>0</v>
      </c>
      <c r="E2112">
        <f>'Oversigt anlægsaktiv'!E2112</f>
        <v>0</v>
      </c>
      <c r="F2112">
        <f>'Oversigt anlægsaktiv'!F2112</f>
        <v>0</v>
      </c>
      <c r="G2112">
        <f>'Oversigt anlægsaktiv'!G2112</f>
        <v>0</v>
      </c>
      <c r="H2112">
        <f>'Oversigt anlægsaktiv'!H2112</f>
        <v>0</v>
      </c>
      <c r="I2112">
        <f>'Oversigt anlægsaktiv'!I2112</f>
        <v>0</v>
      </c>
      <c r="J2112">
        <f>'Oversigt anlægsaktiv'!J2112</f>
        <v>0</v>
      </c>
      <c r="K2112">
        <f>'Oversigt anlægsaktiv'!K2112</f>
        <v>0</v>
      </c>
      <c r="L2112" s="312">
        <f>'Oversigt anlægsaktiv'!L2112</f>
        <v>0</v>
      </c>
      <c r="M2112" s="56">
        <f>'Oversigt anlægsaktiv'!M2112</f>
        <v>0</v>
      </c>
      <c r="N2112" s="56">
        <f>'Oversigt anlægsaktiv'!N2112</f>
        <v>0</v>
      </c>
      <c r="O2112" s="322">
        <f t="shared" si="96"/>
        <v>0</v>
      </c>
      <c r="P2112" s="322">
        <f t="shared" si="97"/>
        <v>1</v>
      </c>
      <c r="Q2112" s="337">
        <f t="shared" si="98"/>
        <v>0</v>
      </c>
    </row>
    <row r="2113" spans="1:17" x14ac:dyDescent="0.35">
      <c r="A2113" s="320">
        <f>'Oversigt anlægsaktiv'!A2113</f>
        <v>0</v>
      </c>
      <c r="B2113">
        <f>'Oversigt anlægsaktiv'!B2113</f>
        <v>0</v>
      </c>
      <c r="C2113">
        <f>'Oversigt anlægsaktiv'!C2113</f>
        <v>0</v>
      </c>
      <c r="D2113">
        <f>'Oversigt anlægsaktiv'!D2113</f>
        <v>0</v>
      </c>
      <c r="E2113">
        <f>'Oversigt anlægsaktiv'!E2113</f>
        <v>0</v>
      </c>
      <c r="F2113">
        <f>'Oversigt anlægsaktiv'!F2113</f>
        <v>0</v>
      </c>
      <c r="G2113">
        <f>'Oversigt anlægsaktiv'!G2113</f>
        <v>0</v>
      </c>
      <c r="H2113">
        <f>'Oversigt anlægsaktiv'!H2113</f>
        <v>0</v>
      </c>
      <c r="I2113">
        <f>'Oversigt anlægsaktiv'!I2113</f>
        <v>0</v>
      </c>
      <c r="J2113">
        <f>'Oversigt anlægsaktiv'!J2113</f>
        <v>0</v>
      </c>
      <c r="K2113">
        <f>'Oversigt anlægsaktiv'!K2113</f>
        <v>0</v>
      </c>
      <c r="L2113" s="312">
        <f>'Oversigt anlægsaktiv'!L2113</f>
        <v>0</v>
      </c>
      <c r="M2113" s="56">
        <f>'Oversigt anlægsaktiv'!M2113</f>
        <v>0</v>
      </c>
      <c r="N2113" s="56">
        <f>'Oversigt anlægsaktiv'!N2113</f>
        <v>0</v>
      </c>
      <c r="O2113" s="322">
        <f t="shared" si="96"/>
        <v>0</v>
      </c>
      <c r="P2113" s="322">
        <f t="shared" si="97"/>
        <v>1</v>
      </c>
      <c r="Q2113" s="337">
        <f t="shared" si="98"/>
        <v>0</v>
      </c>
    </row>
    <row r="2114" spans="1:17" x14ac:dyDescent="0.35">
      <c r="A2114" s="320">
        <f>'Oversigt anlægsaktiv'!A2114</f>
        <v>0</v>
      </c>
      <c r="B2114">
        <f>'Oversigt anlægsaktiv'!B2114</f>
        <v>0</v>
      </c>
      <c r="C2114">
        <f>'Oversigt anlægsaktiv'!C2114</f>
        <v>0</v>
      </c>
      <c r="D2114">
        <f>'Oversigt anlægsaktiv'!D2114</f>
        <v>0</v>
      </c>
      <c r="E2114">
        <f>'Oversigt anlægsaktiv'!E2114</f>
        <v>0</v>
      </c>
      <c r="F2114">
        <f>'Oversigt anlægsaktiv'!F2114</f>
        <v>0</v>
      </c>
      <c r="G2114">
        <f>'Oversigt anlægsaktiv'!G2114</f>
        <v>0</v>
      </c>
      <c r="H2114">
        <f>'Oversigt anlægsaktiv'!H2114</f>
        <v>0</v>
      </c>
      <c r="I2114">
        <f>'Oversigt anlægsaktiv'!I2114</f>
        <v>0</v>
      </c>
      <c r="J2114">
        <f>'Oversigt anlægsaktiv'!J2114</f>
        <v>0</v>
      </c>
      <c r="K2114">
        <f>'Oversigt anlægsaktiv'!K2114</f>
        <v>0</v>
      </c>
      <c r="L2114" s="312">
        <f>'Oversigt anlægsaktiv'!L2114</f>
        <v>0</v>
      </c>
      <c r="M2114" s="56">
        <f>'Oversigt anlægsaktiv'!M2114</f>
        <v>0</v>
      </c>
      <c r="N2114" s="56">
        <f>'Oversigt anlægsaktiv'!N2114</f>
        <v>0</v>
      </c>
      <c r="O2114" s="322">
        <f t="shared" si="96"/>
        <v>0</v>
      </c>
      <c r="P2114" s="322">
        <f t="shared" si="97"/>
        <v>1</v>
      </c>
      <c r="Q2114" s="337">
        <f t="shared" si="98"/>
        <v>0</v>
      </c>
    </row>
    <row r="2115" spans="1:17" x14ac:dyDescent="0.35">
      <c r="A2115" s="320">
        <f>'Oversigt anlægsaktiv'!A2115</f>
        <v>0</v>
      </c>
      <c r="B2115">
        <f>'Oversigt anlægsaktiv'!B2115</f>
        <v>0</v>
      </c>
      <c r="C2115">
        <f>'Oversigt anlægsaktiv'!C2115</f>
        <v>0</v>
      </c>
      <c r="D2115">
        <f>'Oversigt anlægsaktiv'!D2115</f>
        <v>0</v>
      </c>
      <c r="E2115">
        <f>'Oversigt anlægsaktiv'!E2115</f>
        <v>0</v>
      </c>
      <c r="F2115">
        <f>'Oversigt anlægsaktiv'!F2115</f>
        <v>0</v>
      </c>
      <c r="G2115">
        <f>'Oversigt anlægsaktiv'!G2115</f>
        <v>0</v>
      </c>
      <c r="H2115">
        <f>'Oversigt anlægsaktiv'!H2115</f>
        <v>0</v>
      </c>
      <c r="I2115">
        <f>'Oversigt anlægsaktiv'!I2115</f>
        <v>0</v>
      </c>
      <c r="J2115">
        <f>'Oversigt anlægsaktiv'!J2115</f>
        <v>0</v>
      </c>
      <c r="K2115">
        <f>'Oversigt anlægsaktiv'!K2115</f>
        <v>0</v>
      </c>
      <c r="L2115" s="312">
        <f>'Oversigt anlægsaktiv'!L2115</f>
        <v>0</v>
      </c>
      <c r="M2115" s="56">
        <f>'Oversigt anlægsaktiv'!M2115</f>
        <v>0</v>
      </c>
      <c r="N2115" s="56">
        <f>'Oversigt anlægsaktiv'!N2115</f>
        <v>0</v>
      </c>
      <c r="O2115" s="322">
        <f t="shared" si="96"/>
        <v>0</v>
      </c>
      <c r="P2115" s="322">
        <f t="shared" si="97"/>
        <v>1</v>
      </c>
      <c r="Q2115" s="337">
        <f t="shared" si="98"/>
        <v>0</v>
      </c>
    </row>
    <row r="2116" spans="1:17" x14ac:dyDescent="0.35">
      <c r="A2116" s="320">
        <f>'Oversigt anlægsaktiv'!A2116</f>
        <v>0</v>
      </c>
      <c r="B2116">
        <f>'Oversigt anlægsaktiv'!B2116</f>
        <v>0</v>
      </c>
      <c r="C2116">
        <f>'Oversigt anlægsaktiv'!C2116</f>
        <v>0</v>
      </c>
      <c r="D2116">
        <f>'Oversigt anlægsaktiv'!D2116</f>
        <v>0</v>
      </c>
      <c r="E2116">
        <f>'Oversigt anlægsaktiv'!E2116</f>
        <v>0</v>
      </c>
      <c r="F2116">
        <f>'Oversigt anlægsaktiv'!F2116</f>
        <v>0</v>
      </c>
      <c r="G2116">
        <f>'Oversigt anlægsaktiv'!G2116</f>
        <v>0</v>
      </c>
      <c r="H2116">
        <f>'Oversigt anlægsaktiv'!H2116</f>
        <v>0</v>
      </c>
      <c r="I2116">
        <f>'Oversigt anlægsaktiv'!I2116</f>
        <v>0</v>
      </c>
      <c r="J2116">
        <f>'Oversigt anlægsaktiv'!J2116</f>
        <v>0</v>
      </c>
      <c r="K2116">
        <f>'Oversigt anlægsaktiv'!K2116</f>
        <v>0</v>
      </c>
      <c r="L2116" s="312">
        <f>'Oversigt anlægsaktiv'!L2116</f>
        <v>0</v>
      </c>
      <c r="M2116" s="56">
        <f>'Oversigt anlægsaktiv'!M2116</f>
        <v>0</v>
      </c>
      <c r="N2116" s="56">
        <f>'Oversigt anlægsaktiv'!N2116</f>
        <v>0</v>
      </c>
      <c r="O2116" s="322">
        <f t="shared" si="96"/>
        <v>0</v>
      </c>
      <c r="P2116" s="322">
        <f t="shared" si="97"/>
        <v>1</v>
      </c>
      <c r="Q2116" s="337">
        <f t="shared" si="98"/>
        <v>0</v>
      </c>
    </row>
    <row r="2117" spans="1:17" x14ac:dyDescent="0.35">
      <c r="A2117" s="320">
        <f>'Oversigt anlægsaktiv'!A2117</f>
        <v>0</v>
      </c>
      <c r="B2117">
        <f>'Oversigt anlægsaktiv'!B2117</f>
        <v>0</v>
      </c>
      <c r="C2117">
        <f>'Oversigt anlægsaktiv'!C2117</f>
        <v>0</v>
      </c>
      <c r="D2117">
        <f>'Oversigt anlægsaktiv'!D2117</f>
        <v>0</v>
      </c>
      <c r="E2117">
        <f>'Oversigt anlægsaktiv'!E2117</f>
        <v>0</v>
      </c>
      <c r="F2117">
        <f>'Oversigt anlægsaktiv'!F2117</f>
        <v>0</v>
      </c>
      <c r="G2117">
        <f>'Oversigt anlægsaktiv'!G2117</f>
        <v>0</v>
      </c>
      <c r="H2117">
        <f>'Oversigt anlægsaktiv'!H2117</f>
        <v>0</v>
      </c>
      <c r="I2117">
        <f>'Oversigt anlægsaktiv'!I2117</f>
        <v>0</v>
      </c>
      <c r="J2117">
        <f>'Oversigt anlægsaktiv'!J2117</f>
        <v>0</v>
      </c>
      <c r="K2117">
        <f>'Oversigt anlægsaktiv'!K2117</f>
        <v>0</v>
      </c>
      <c r="L2117" s="312">
        <f>'Oversigt anlægsaktiv'!L2117</f>
        <v>0</v>
      </c>
      <c r="M2117" s="56">
        <f>'Oversigt anlægsaktiv'!M2117</f>
        <v>0</v>
      </c>
      <c r="N2117" s="56">
        <f>'Oversigt anlægsaktiv'!N2117</f>
        <v>0</v>
      </c>
      <c r="O2117" s="322">
        <f t="shared" si="96"/>
        <v>0</v>
      </c>
      <c r="P2117" s="322">
        <f t="shared" si="97"/>
        <v>1</v>
      </c>
      <c r="Q2117" s="337">
        <f t="shared" si="98"/>
        <v>0</v>
      </c>
    </row>
    <row r="2118" spans="1:17" x14ac:dyDescent="0.35">
      <c r="A2118" s="320">
        <f>'Oversigt anlægsaktiv'!A2118</f>
        <v>0</v>
      </c>
      <c r="B2118">
        <f>'Oversigt anlægsaktiv'!B2118</f>
        <v>0</v>
      </c>
      <c r="C2118">
        <f>'Oversigt anlægsaktiv'!C2118</f>
        <v>0</v>
      </c>
      <c r="D2118">
        <f>'Oversigt anlægsaktiv'!D2118</f>
        <v>0</v>
      </c>
      <c r="E2118">
        <f>'Oversigt anlægsaktiv'!E2118</f>
        <v>0</v>
      </c>
      <c r="F2118">
        <f>'Oversigt anlægsaktiv'!F2118</f>
        <v>0</v>
      </c>
      <c r="G2118">
        <f>'Oversigt anlægsaktiv'!G2118</f>
        <v>0</v>
      </c>
      <c r="H2118">
        <f>'Oversigt anlægsaktiv'!H2118</f>
        <v>0</v>
      </c>
      <c r="I2118">
        <f>'Oversigt anlægsaktiv'!I2118</f>
        <v>0</v>
      </c>
      <c r="J2118">
        <f>'Oversigt anlægsaktiv'!J2118</f>
        <v>0</v>
      </c>
      <c r="K2118">
        <f>'Oversigt anlægsaktiv'!K2118</f>
        <v>0</v>
      </c>
      <c r="L2118" s="312">
        <f>'Oversigt anlægsaktiv'!L2118</f>
        <v>0</v>
      </c>
      <c r="M2118" s="56">
        <f>'Oversigt anlægsaktiv'!M2118</f>
        <v>0</v>
      </c>
      <c r="N2118" s="56">
        <f>'Oversigt anlægsaktiv'!N2118</f>
        <v>0</v>
      </c>
      <c r="O2118" s="322">
        <f t="shared" si="96"/>
        <v>0</v>
      </c>
      <c r="P2118" s="322">
        <f t="shared" si="97"/>
        <v>1</v>
      </c>
      <c r="Q2118" s="337">
        <f t="shared" si="98"/>
        <v>0</v>
      </c>
    </row>
    <row r="2119" spans="1:17" x14ac:dyDescent="0.35">
      <c r="A2119" s="320">
        <f>'Oversigt anlægsaktiv'!A2119</f>
        <v>0</v>
      </c>
      <c r="B2119">
        <f>'Oversigt anlægsaktiv'!B2119</f>
        <v>0</v>
      </c>
      <c r="C2119">
        <f>'Oversigt anlægsaktiv'!C2119</f>
        <v>0</v>
      </c>
      <c r="D2119">
        <f>'Oversigt anlægsaktiv'!D2119</f>
        <v>0</v>
      </c>
      <c r="E2119">
        <f>'Oversigt anlægsaktiv'!E2119</f>
        <v>0</v>
      </c>
      <c r="F2119">
        <f>'Oversigt anlægsaktiv'!F2119</f>
        <v>0</v>
      </c>
      <c r="G2119">
        <f>'Oversigt anlægsaktiv'!G2119</f>
        <v>0</v>
      </c>
      <c r="H2119">
        <f>'Oversigt anlægsaktiv'!H2119</f>
        <v>0</v>
      </c>
      <c r="I2119">
        <f>'Oversigt anlægsaktiv'!I2119</f>
        <v>0</v>
      </c>
      <c r="J2119">
        <f>'Oversigt anlægsaktiv'!J2119</f>
        <v>0</v>
      </c>
      <c r="K2119">
        <f>'Oversigt anlægsaktiv'!K2119</f>
        <v>0</v>
      </c>
      <c r="L2119" s="312">
        <f>'Oversigt anlægsaktiv'!L2119</f>
        <v>0</v>
      </c>
      <c r="M2119" s="56">
        <f>'Oversigt anlægsaktiv'!M2119</f>
        <v>0</v>
      </c>
      <c r="N2119" s="56">
        <f>'Oversigt anlægsaktiv'!N2119</f>
        <v>0</v>
      </c>
      <c r="O2119" s="322">
        <f t="shared" si="96"/>
        <v>0</v>
      </c>
      <c r="P2119" s="322">
        <f t="shared" si="97"/>
        <v>1</v>
      </c>
      <c r="Q2119" s="337">
        <f t="shared" si="98"/>
        <v>0</v>
      </c>
    </row>
    <row r="2120" spans="1:17" x14ac:dyDescent="0.35">
      <c r="A2120" s="320">
        <f>'Oversigt anlægsaktiv'!A2120</f>
        <v>0</v>
      </c>
      <c r="B2120">
        <f>'Oversigt anlægsaktiv'!B2120</f>
        <v>0</v>
      </c>
      <c r="C2120">
        <f>'Oversigt anlægsaktiv'!C2120</f>
        <v>0</v>
      </c>
      <c r="D2120">
        <f>'Oversigt anlægsaktiv'!D2120</f>
        <v>0</v>
      </c>
      <c r="E2120">
        <f>'Oversigt anlægsaktiv'!E2120</f>
        <v>0</v>
      </c>
      <c r="F2120">
        <f>'Oversigt anlægsaktiv'!F2120</f>
        <v>0</v>
      </c>
      <c r="G2120">
        <f>'Oversigt anlægsaktiv'!G2120</f>
        <v>0</v>
      </c>
      <c r="H2120">
        <f>'Oversigt anlægsaktiv'!H2120</f>
        <v>0</v>
      </c>
      <c r="I2120">
        <f>'Oversigt anlægsaktiv'!I2120</f>
        <v>0</v>
      </c>
      <c r="J2120">
        <f>'Oversigt anlægsaktiv'!J2120</f>
        <v>0</v>
      </c>
      <c r="K2120">
        <f>'Oversigt anlægsaktiv'!K2120</f>
        <v>0</v>
      </c>
      <c r="L2120" s="312">
        <f>'Oversigt anlægsaktiv'!L2120</f>
        <v>0</v>
      </c>
      <c r="M2120" s="56">
        <f>'Oversigt anlægsaktiv'!M2120</f>
        <v>0</v>
      </c>
      <c r="N2120" s="56">
        <f>'Oversigt anlægsaktiv'!N2120</f>
        <v>0</v>
      </c>
      <c r="O2120" s="322">
        <f t="shared" si="96"/>
        <v>0</v>
      </c>
      <c r="P2120" s="322">
        <f t="shared" si="97"/>
        <v>1</v>
      </c>
      <c r="Q2120" s="337">
        <f t="shared" si="98"/>
        <v>0</v>
      </c>
    </row>
    <row r="2121" spans="1:17" x14ac:dyDescent="0.35">
      <c r="A2121" s="320">
        <f>'Oversigt anlægsaktiv'!A2121</f>
        <v>0</v>
      </c>
      <c r="B2121">
        <f>'Oversigt anlægsaktiv'!B2121</f>
        <v>0</v>
      </c>
      <c r="C2121">
        <f>'Oversigt anlægsaktiv'!C2121</f>
        <v>0</v>
      </c>
      <c r="D2121">
        <f>'Oversigt anlægsaktiv'!D2121</f>
        <v>0</v>
      </c>
      <c r="E2121">
        <f>'Oversigt anlægsaktiv'!E2121</f>
        <v>0</v>
      </c>
      <c r="F2121">
        <f>'Oversigt anlægsaktiv'!F2121</f>
        <v>0</v>
      </c>
      <c r="G2121">
        <f>'Oversigt anlægsaktiv'!G2121</f>
        <v>0</v>
      </c>
      <c r="H2121">
        <f>'Oversigt anlægsaktiv'!H2121</f>
        <v>0</v>
      </c>
      <c r="I2121">
        <f>'Oversigt anlægsaktiv'!I2121</f>
        <v>0</v>
      </c>
      <c r="J2121">
        <f>'Oversigt anlægsaktiv'!J2121</f>
        <v>0</v>
      </c>
      <c r="K2121">
        <f>'Oversigt anlægsaktiv'!K2121</f>
        <v>0</v>
      </c>
      <c r="L2121" s="312">
        <f>'Oversigt anlægsaktiv'!L2121</f>
        <v>0</v>
      </c>
      <c r="M2121" s="56">
        <f>'Oversigt anlægsaktiv'!M2121</f>
        <v>0</v>
      </c>
      <c r="N2121" s="56">
        <f>'Oversigt anlægsaktiv'!N2121</f>
        <v>0</v>
      </c>
      <c r="O2121" s="322">
        <f t="shared" si="96"/>
        <v>0</v>
      </c>
      <c r="P2121" s="322">
        <f t="shared" si="97"/>
        <v>1</v>
      </c>
      <c r="Q2121" s="337">
        <f t="shared" si="98"/>
        <v>0</v>
      </c>
    </row>
    <row r="2122" spans="1:17" x14ac:dyDescent="0.35">
      <c r="A2122" s="320">
        <f>'Oversigt anlægsaktiv'!A2122</f>
        <v>0</v>
      </c>
      <c r="B2122">
        <f>'Oversigt anlægsaktiv'!B2122</f>
        <v>0</v>
      </c>
      <c r="C2122">
        <f>'Oversigt anlægsaktiv'!C2122</f>
        <v>0</v>
      </c>
      <c r="D2122">
        <f>'Oversigt anlægsaktiv'!D2122</f>
        <v>0</v>
      </c>
      <c r="E2122">
        <f>'Oversigt anlægsaktiv'!E2122</f>
        <v>0</v>
      </c>
      <c r="F2122">
        <f>'Oversigt anlægsaktiv'!F2122</f>
        <v>0</v>
      </c>
      <c r="G2122">
        <f>'Oversigt anlægsaktiv'!G2122</f>
        <v>0</v>
      </c>
      <c r="H2122">
        <f>'Oversigt anlægsaktiv'!H2122</f>
        <v>0</v>
      </c>
      <c r="I2122">
        <f>'Oversigt anlægsaktiv'!I2122</f>
        <v>0</v>
      </c>
      <c r="J2122">
        <f>'Oversigt anlægsaktiv'!J2122</f>
        <v>0</v>
      </c>
      <c r="K2122">
        <f>'Oversigt anlægsaktiv'!K2122</f>
        <v>0</v>
      </c>
      <c r="L2122" s="312">
        <f>'Oversigt anlægsaktiv'!L2122</f>
        <v>0</v>
      </c>
      <c r="M2122" s="56">
        <f>'Oversigt anlægsaktiv'!M2122</f>
        <v>0</v>
      </c>
      <c r="N2122" s="56">
        <f>'Oversigt anlægsaktiv'!N2122</f>
        <v>0</v>
      </c>
      <c r="O2122" s="322">
        <f t="shared" si="96"/>
        <v>0</v>
      </c>
      <c r="P2122" s="322">
        <f t="shared" si="97"/>
        <v>1</v>
      </c>
      <c r="Q2122" s="337">
        <f t="shared" si="98"/>
        <v>0</v>
      </c>
    </row>
    <row r="2123" spans="1:17" x14ac:dyDescent="0.35">
      <c r="A2123" s="320">
        <f>'Oversigt anlægsaktiv'!A2123</f>
        <v>0</v>
      </c>
      <c r="B2123">
        <f>'Oversigt anlægsaktiv'!B2123</f>
        <v>0</v>
      </c>
      <c r="C2123">
        <f>'Oversigt anlægsaktiv'!C2123</f>
        <v>0</v>
      </c>
      <c r="D2123">
        <f>'Oversigt anlægsaktiv'!D2123</f>
        <v>0</v>
      </c>
      <c r="E2123">
        <f>'Oversigt anlægsaktiv'!E2123</f>
        <v>0</v>
      </c>
      <c r="F2123">
        <f>'Oversigt anlægsaktiv'!F2123</f>
        <v>0</v>
      </c>
      <c r="G2123">
        <f>'Oversigt anlægsaktiv'!G2123</f>
        <v>0</v>
      </c>
      <c r="H2123">
        <f>'Oversigt anlægsaktiv'!H2123</f>
        <v>0</v>
      </c>
      <c r="I2123">
        <f>'Oversigt anlægsaktiv'!I2123</f>
        <v>0</v>
      </c>
      <c r="J2123">
        <f>'Oversigt anlægsaktiv'!J2123</f>
        <v>0</v>
      </c>
      <c r="K2123">
        <f>'Oversigt anlægsaktiv'!K2123</f>
        <v>0</v>
      </c>
      <c r="L2123" s="312">
        <f>'Oversigt anlægsaktiv'!L2123</f>
        <v>0</v>
      </c>
      <c r="M2123" s="56">
        <f>'Oversigt anlægsaktiv'!M2123</f>
        <v>0</v>
      </c>
      <c r="N2123" s="56">
        <f>'Oversigt anlægsaktiv'!N2123</f>
        <v>0</v>
      </c>
      <c r="O2123" s="322">
        <f t="shared" ref="O2123:O2186" si="99">IFERROR(_xlfn.TEXTBEFORE(A2123, "-"), A2123)</f>
        <v>0</v>
      </c>
      <c r="P2123" s="322">
        <f t="shared" ref="P2123:P2186" si="100">IF(C2123="-",0,1)</f>
        <v>1</v>
      </c>
      <c r="Q2123" s="337">
        <f t="shared" ref="Q2123:Q2186" si="101">IFERROR(_xlfn.TEXTBEFORE(E2123, " "), E2123)</f>
        <v>0</v>
      </c>
    </row>
    <row r="2124" spans="1:17" x14ac:dyDescent="0.35">
      <c r="A2124" s="320">
        <f>'Oversigt anlægsaktiv'!A2124</f>
        <v>0</v>
      </c>
      <c r="B2124">
        <f>'Oversigt anlægsaktiv'!B2124</f>
        <v>0</v>
      </c>
      <c r="C2124">
        <f>'Oversigt anlægsaktiv'!C2124</f>
        <v>0</v>
      </c>
      <c r="D2124">
        <f>'Oversigt anlægsaktiv'!D2124</f>
        <v>0</v>
      </c>
      <c r="E2124">
        <f>'Oversigt anlægsaktiv'!E2124</f>
        <v>0</v>
      </c>
      <c r="F2124">
        <f>'Oversigt anlægsaktiv'!F2124</f>
        <v>0</v>
      </c>
      <c r="G2124">
        <f>'Oversigt anlægsaktiv'!G2124</f>
        <v>0</v>
      </c>
      <c r="H2124">
        <f>'Oversigt anlægsaktiv'!H2124</f>
        <v>0</v>
      </c>
      <c r="I2124">
        <f>'Oversigt anlægsaktiv'!I2124</f>
        <v>0</v>
      </c>
      <c r="J2124">
        <f>'Oversigt anlægsaktiv'!J2124</f>
        <v>0</v>
      </c>
      <c r="K2124">
        <f>'Oversigt anlægsaktiv'!K2124</f>
        <v>0</v>
      </c>
      <c r="L2124" s="312">
        <f>'Oversigt anlægsaktiv'!L2124</f>
        <v>0</v>
      </c>
      <c r="M2124" s="56">
        <f>'Oversigt anlægsaktiv'!M2124</f>
        <v>0</v>
      </c>
      <c r="N2124" s="56">
        <f>'Oversigt anlægsaktiv'!N2124</f>
        <v>0</v>
      </c>
      <c r="O2124" s="322">
        <f t="shared" si="99"/>
        <v>0</v>
      </c>
      <c r="P2124" s="322">
        <f t="shared" si="100"/>
        <v>1</v>
      </c>
      <c r="Q2124" s="337">
        <f t="shared" si="101"/>
        <v>0</v>
      </c>
    </row>
    <row r="2125" spans="1:17" x14ac:dyDescent="0.35">
      <c r="A2125" s="320">
        <f>'Oversigt anlægsaktiv'!A2125</f>
        <v>0</v>
      </c>
      <c r="B2125">
        <f>'Oversigt anlægsaktiv'!B2125</f>
        <v>0</v>
      </c>
      <c r="C2125">
        <f>'Oversigt anlægsaktiv'!C2125</f>
        <v>0</v>
      </c>
      <c r="D2125">
        <f>'Oversigt anlægsaktiv'!D2125</f>
        <v>0</v>
      </c>
      <c r="E2125">
        <f>'Oversigt anlægsaktiv'!E2125</f>
        <v>0</v>
      </c>
      <c r="F2125">
        <f>'Oversigt anlægsaktiv'!F2125</f>
        <v>0</v>
      </c>
      <c r="G2125">
        <f>'Oversigt anlægsaktiv'!G2125</f>
        <v>0</v>
      </c>
      <c r="H2125">
        <f>'Oversigt anlægsaktiv'!H2125</f>
        <v>0</v>
      </c>
      <c r="I2125">
        <f>'Oversigt anlægsaktiv'!I2125</f>
        <v>0</v>
      </c>
      <c r="J2125">
        <f>'Oversigt anlægsaktiv'!J2125</f>
        <v>0</v>
      </c>
      <c r="K2125">
        <f>'Oversigt anlægsaktiv'!K2125</f>
        <v>0</v>
      </c>
      <c r="L2125" s="312">
        <f>'Oversigt anlægsaktiv'!L2125</f>
        <v>0</v>
      </c>
      <c r="M2125" s="56">
        <f>'Oversigt anlægsaktiv'!M2125</f>
        <v>0</v>
      </c>
      <c r="N2125" s="56">
        <f>'Oversigt anlægsaktiv'!N2125</f>
        <v>0</v>
      </c>
      <c r="O2125" s="322">
        <f t="shared" si="99"/>
        <v>0</v>
      </c>
      <c r="P2125" s="322">
        <f t="shared" si="100"/>
        <v>1</v>
      </c>
      <c r="Q2125" s="337">
        <f t="shared" si="101"/>
        <v>0</v>
      </c>
    </row>
    <row r="2126" spans="1:17" x14ac:dyDescent="0.35">
      <c r="A2126" s="320">
        <f>'Oversigt anlægsaktiv'!A2126</f>
        <v>0</v>
      </c>
      <c r="B2126">
        <f>'Oversigt anlægsaktiv'!B2126</f>
        <v>0</v>
      </c>
      <c r="C2126">
        <f>'Oversigt anlægsaktiv'!C2126</f>
        <v>0</v>
      </c>
      <c r="D2126">
        <f>'Oversigt anlægsaktiv'!D2126</f>
        <v>0</v>
      </c>
      <c r="E2126">
        <f>'Oversigt anlægsaktiv'!E2126</f>
        <v>0</v>
      </c>
      <c r="F2126">
        <f>'Oversigt anlægsaktiv'!F2126</f>
        <v>0</v>
      </c>
      <c r="G2126">
        <f>'Oversigt anlægsaktiv'!G2126</f>
        <v>0</v>
      </c>
      <c r="H2126">
        <f>'Oversigt anlægsaktiv'!H2126</f>
        <v>0</v>
      </c>
      <c r="I2126">
        <f>'Oversigt anlægsaktiv'!I2126</f>
        <v>0</v>
      </c>
      <c r="J2126">
        <f>'Oversigt anlægsaktiv'!J2126</f>
        <v>0</v>
      </c>
      <c r="K2126">
        <f>'Oversigt anlægsaktiv'!K2126</f>
        <v>0</v>
      </c>
      <c r="L2126" s="312">
        <f>'Oversigt anlægsaktiv'!L2126</f>
        <v>0</v>
      </c>
      <c r="M2126" s="56">
        <f>'Oversigt anlægsaktiv'!M2126</f>
        <v>0</v>
      </c>
      <c r="N2126" s="56">
        <f>'Oversigt anlægsaktiv'!N2126</f>
        <v>0</v>
      </c>
      <c r="O2126" s="322">
        <f t="shared" si="99"/>
        <v>0</v>
      </c>
      <c r="P2126" s="322">
        <f t="shared" si="100"/>
        <v>1</v>
      </c>
      <c r="Q2126" s="337">
        <f t="shared" si="101"/>
        <v>0</v>
      </c>
    </row>
    <row r="2127" spans="1:17" x14ac:dyDescent="0.35">
      <c r="A2127" s="320">
        <f>'Oversigt anlægsaktiv'!A2127</f>
        <v>0</v>
      </c>
      <c r="B2127">
        <f>'Oversigt anlægsaktiv'!B2127</f>
        <v>0</v>
      </c>
      <c r="C2127">
        <f>'Oversigt anlægsaktiv'!C2127</f>
        <v>0</v>
      </c>
      <c r="D2127">
        <f>'Oversigt anlægsaktiv'!D2127</f>
        <v>0</v>
      </c>
      <c r="E2127">
        <f>'Oversigt anlægsaktiv'!E2127</f>
        <v>0</v>
      </c>
      <c r="F2127">
        <f>'Oversigt anlægsaktiv'!F2127</f>
        <v>0</v>
      </c>
      <c r="G2127">
        <f>'Oversigt anlægsaktiv'!G2127</f>
        <v>0</v>
      </c>
      <c r="H2127">
        <f>'Oversigt anlægsaktiv'!H2127</f>
        <v>0</v>
      </c>
      <c r="I2127">
        <f>'Oversigt anlægsaktiv'!I2127</f>
        <v>0</v>
      </c>
      <c r="J2127">
        <f>'Oversigt anlægsaktiv'!J2127</f>
        <v>0</v>
      </c>
      <c r="K2127">
        <f>'Oversigt anlægsaktiv'!K2127</f>
        <v>0</v>
      </c>
      <c r="L2127" s="312">
        <f>'Oversigt anlægsaktiv'!L2127</f>
        <v>0</v>
      </c>
      <c r="M2127" s="56">
        <f>'Oversigt anlægsaktiv'!M2127</f>
        <v>0</v>
      </c>
      <c r="N2127" s="56">
        <f>'Oversigt anlægsaktiv'!N2127</f>
        <v>0</v>
      </c>
      <c r="O2127" s="322">
        <f t="shared" si="99"/>
        <v>0</v>
      </c>
      <c r="P2127" s="322">
        <f t="shared" si="100"/>
        <v>1</v>
      </c>
      <c r="Q2127" s="337">
        <f t="shared" si="101"/>
        <v>0</v>
      </c>
    </row>
    <row r="2128" spans="1:17" x14ac:dyDescent="0.35">
      <c r="A2128" s="320">
        <f>'Oversigt anlægsaktiv'!A2128</f>
        <v>0</v>
      </c>
      <c r="B2128">
        <f>'Oversigt anlægsaktiv'!B2128</f>
        <v>0</v>
      </c>
      <c r="C2128">
        <f>'Oversigt anlægsaktiv'!C2128</f>
        <v>0</v>
      </c>
      <c r="D2128">
        <f>'Oversigt anlægsaktiv'!D2128</f>
        <v>0</v>
      </c>
      <c r="E2128">
        <f>'Oversigt anlægsaktiv'!E2128</f>
        <v>0</v>
      </c>
      <c r="F2128">
        <f>'Oversigt anlægsaktiv'!F2128</f>
        <v>0</v>
      </c>
      <c r="G2128">
        <f>'Oversigt anlægsaktiv'!G2128</f>
        <v>0</v>
      </c>
      <c r="H2128">
        <f>'Oversigt anlægsaktiv'!H2128</f>
        <v>0</v>
      </c>
      <c r="I2128">
        <f>'Oversigt anlægsaktiv'!I2128</f>
        <v>0</v>
      </c>
      <c r="J2128">
        <f>'Oversigt anlægsaktiv'!J2128</f>
        <v>0</v>
      </c>
      <c r="K2128">
        <f>'Oversigt anlægsaktiv'!K2128</f>
        <v>0</v>
      </c>
      <c r="L2128" s="312">
        <f>'Oversigt anlægsaktiv'!L2128</f>
        <v>0</v>
      </c>
      <c r="M2128" s="56">
        <f>'Oversigt anlægsaktiv'!M2128</f>
        <v>0</v>
      </c>
      <c r="N2128" s="56">
        <f>'Oversigt anlægsaktiv'!N2128</f>
        <v>0</v>
      </c>
      <c r="O2128" s="322">
        <f t="shared" si="99"/>
        <v>0</v>
      </c>
      <c r="P2128" s="322">
        <f t="shared" si="100"/>
        <v>1</v>
      </c>
      <c r="Q2128" s="337">
        <f t="shared" si="101"/>
        <v>0</v>
      </c>
    </row>
    <row r="2129" spans="1:17" x14ac:dyDescent="0.35">
      <c r="A2129" s="320">
        <f>'Oversigt anlægsaktiv'!A2129</f>
        <v>0</v>
      </c>
      <c r="B2129">
        <f>'Oversigt anlægsaktiv'!B2129</f>
        <v>0</v>
      </c>
      <c r="C2129">
        <f>'Oversigt anlægsaktiv'!C2129</f>
        <v>0</v>
      </c>
      <c r="D2129">
        <f>'Oversigt anlægsaktiv'!D2129</f>
        <v>0</v>
      </c>
      <c r="E2129">
        <f>'Oversigt anlægsaktiv'!E2129</f>
        <v>0</v>
      </c>
      <c r="F2129">
        <f>'Oversigt anlægsaktiv'!F2129</f>
        <v>0</v>
      </c>
      <c r="G2129">
        <f>'Oversigt anlægsaktiv'!G2129</f>
        <v>0</v>
      </c>
      <c r="H2129">
        <f>'Oversigt anlægsaktiv'!H2129</f>
        <v>0</v>
      </c>
      <c r="I2129">
        <f>'Oversigt anlægsaktiv'!I2129</f>
        <v>0</v>
      </c>
      <c r="J2129">
        <f>'Oversigt anlægsaktiv'!J2129</f>
        <v>0</v>
      </c>
      <c r="K2129">
        <f>'Oversigt anlægsaktiv'!K2129</f>
        <v>0</v>
      </c>
      <c r="L2129" s="312">
        <f>'Oversigt anlægsaktiv'!L2129</f>
        <v>0</v>
      </c>
      <c r="M2129" s="56">
        <f>'Oversigt anlægsaktiv'!M2129</f>
        <v>0</v>
      </c>
      <c r="N2129" s="56">
        <f>'Oversigt anlægsaktiv'!N2129</f>
        <v>0</v>
      </c>
      <c r="O2129" s="322">
        <f t="shared" si="99"/>
        <v>0</v>
      </c>
      <c r="P2129" s="322">
        <f t="shared" si="100"/>
        <v>1</v>
      </c>
      <c r="Q2129" s="337">
        <f t="shared" si="101"/>
        <v>0</v>
      </c>
    </row>
    <row r="2130" spans="1:17" x14ac:dyDescent="0.35">
      <c r="A2130" s="320">
        <f>'Oversigt anlægsaktiv'!A2130</f>
        <v>0</v>
      </c>
      <c r="B2130">
        <f>'Oversigt anlægsaktiv'!B2130</f>
        <v>0</v>
      </c>
      <c r="C2130">
        <f>'Oversigt anlægsaktiv'!C2130</f>
        <v>0</v>
      </c>
      <c r="D2130">
        <f>'Oversigt anlægsaktiv'!D2130</f>
        <v>0</v>
      </c>
      <c r="E2130">
        <f>'Oversigt anlægsaktiv'!E2130</f>
        <v>0</v>
      </c>
      <c r="F2130">
        <f>'Oversigt anlægsaktiv'!F2130</f>
        <v>0</v>
      </c>
      <c r="G2130">
        <f>'Oversigt anlægsaktiv'!G2130</f>
        <v>0</v>
      </c>
      <c r="H2130">
        <f>'Oversigt anlægsaktiv'!H2130</f>
        <v>0</v>
      </c>
      <c r="I2130">
        <f>'Oversigt anlægsaktiv'!I2130</f>
        <v>0</v>
      </c>
      <c r="J2130">
        <f>'Oversigt anlægsaktiv'!J2130</f>
        <v>0</v>
      </c>
      <c r="K2130">
        <f>'Oversigt anlægsaktiv'!K2130</f>
        <v>0</v>
      </c>
      <c r="L2130" s="312">
        <f>'Oversigt anlægsaktiv'!L2130</f>
        <v>0</v>
      </c>
      <c r="M2130" s="56">
        <f>'Oversigt anlægsaktiv'!M2130</f>
        <v>0</v>
      </c>
      <c r="N2130" s="56">
        <f>'Oversigt anlægsaktiv'!N2130</f>
        <v>0</v>
      </c>
      <c r="O2130" s="322">
        <f t="shared" si="99"/>
        <v>0</v>
      </c>
      <c r="P2130" s="322">
        <f t="shared" si="100"/>
        <v>1</v>
      </c>
      <c r="Q2130" s="337">
        <f t="shared" si="101"/>
        <v>0</v>
      </c>
    </row>
    <row r="2131" spans="1:17" x14ac:dyDescent="0.35">
      <c r="A2131" s="320">
        <f>'Oversigt anlægsaktiv'!A2131</f>
        <v>0</v>
      </c>
      <c r="B2131">
        <f>'Oversigt anlægsaktiv'!B2131</f>
        <v>0</v>
      </c>
      <c r="C2131">
        <f>'Oversigt anlægsaktiv'!C2131</f>
        <v>0</v>
      </c>
      <c r="D2131">
        <f>'Oversigt anlægsaktiv'!D2131</f>
        <v>0</v>
      </c>
      <c r="E2131">
        <f>'Oversigt anlægsaktiv'!E2131</f>
        <v>0</v>
      </c>
      <c r="F2131">
        <f>'Oversigt anlægsaktiv'!F2131</f>
        <v>0</v>
      </c>
      <c r="G2131">
        <f>'Oversigt anlægsaktiv'!G2131</f>
        <v>0</v>
      </c>
      <c r="H2131">
        <f>'Oversigt anlægsaktiv'!H2131</f>
        <v>0</v>
      </c>
      <c r="I2131">
        <f>'Oversigt anlægsaktiv'!I2131</f>
        <v>0</v>
      </c>
      <c r="J2131">
        <f>'Oversigt anlægsaktiv'!J2131</f>
        <v>0</v>
      </c>
      <c r="K2131">
        <f>'Oversigt anlægsaktiv'!K2131</f>
        <v>0</v>
      </c>
      <c r="L2131" s="312">
        <f>'Oversigt anlægsaktiv'!L2131</f>
        <v>0</v>
      </c>
      <c r="M2131" s="56">
        <f>'Oversigt anlægsaktiv'!M2131</f>
        <v>0</v>
      </c>
      <c r="N2131" s="56">
        <f>'Oversigt anlægsaktiv'!N2131</f>
        <v>0</v>
      </c>
      <c r="O2131" s="322">
        <f t="shared" si="99"/>
        <v>0</v>
      </c>
      <c r="P2131" s="322">
        <f t="shared" si="100"/>
        <v>1</v>
      </c>
      <c r="Q2131" s="337">
        <f t="shared" si="101"/>
        <v>0</v>
      </c>
    </row>
    <row r="2132" spans="1:17" x14ac:dyDescent="0.35">
      <c r="A2132" s="320">
        <f>'Oversigt anlægsaktiv'!A2132</f>
        <v>0</v>
      </c>
      <c r="B2132">
        <f>'Oversigt anlægsaktiv'!B2132</f>
        <v>0</v>
      </c>
      <c r="C2132">
        <f>'Oversigt anlægsaktiv'!C2132</f>
        <v>0</v>
      </c>
      <c r="D2132">
        <f>'Oversigt anlægsaktiv'!D2132</f>
        <v>0</v>
      </c>
      <c r="E2132">
        <f>'Oversigt anlægsaktiv'!E2132</f>
        <v>0</v>
      </c>
      <c r="F2132">
        <f>'Oversigt anlægsaktiv'!F2132</f>
        <v>0</v>
      </c>
      <c r="G2132">
        <f>'Oversigt anlægsaktiv'!G2132</f>
        <v>0</v>
      </c>
      <c r="H2132">
        <f>'Oversigt anlægsaktiv'!H2132</f>
        <v>0</v>
      </c>
      <c r="I2132">
        <f>'Oversigt anlægsaktiv'!I2132</f>
        <v>0</v>
      </c>
      <c r="J2132">
        <f>'Oversigt anlægsaktiv'!J2132</f>
        <v>0</v>
      </c>
      <c r="K2132">
        <f>'Oversigt anlægsaktiv'!K2132</f>
        <v>0</v>
      </c>
      <c r="L2132" s="312">
        <f>'Oversigt anlægsaktiv'!L2132</f>
        <v>0</v>
      </c>
      <c r="M2132" s="56">
        <f>'Oversigt anlægsaktiv'!M2132</f>
        <v>0</v>
      </c>
      <c r="N2132" s="56">
        <f>'Oversigt anlægsaktiv'!N2132</f>
        <v>0</v>
      </c>
      <c r="O2132" s="322">
        <f t="shared" si="99"/>
        <v>0</v>
      </c>
      <c r="P2132" s="322">
        <f t="shared" si="100"/>
        <v>1</v>
      </c>
      <c r="Q2132" s="337">
        <f t="shared" si="101"/>
        <v>0</v>
      </c>
    </row>
    <row r="2133" spans="1:17" x14ac:dyDescent="0.35">
      <c r="A2133" s="320">
        <f>'Oversigt anlægsaktiv'!A2133</f>
        <v>0</v>
      </c>
      <c r="B2133">
        <f>'Oversigt anlægsaktiv'!B2133</f>
        <v>0</v>
      </c>
      <c r="C2133">
        <f>'Oversigt anlægsaktiv'!C2133</f>
        <v>0</v>
      </c>
      <c r="D2133">
        <f>'Oversigt anlægsaktiv'!D2133</f>
        <v>0</v>
      </c>
      <c r="E2133">
        <f>'Oversigt anlægsaktiv'!E2133</f>
        <v>0</v>
      </c>
      <c r="F2133">
        <f>'Oversigt anlægsaktiv'!F2133</f>
        <v>0</v>
      </c>
      <c r="G2133">
        <f>'Oversigt anlægsaktiv'!G2133</f>
        <v>0</v>
      </c>
      <c r="H2133">
        <f>'Oversigt anlægsaktiv'!H2133</f>
        <v>0</v>
      </c>
      <c r="I2133">
        <f>'Oversigt anlægsaktiv'!I2133</f>
        <v>0</v>
      </c>
      <c r="J2133">
        <f>'Oversigt anlægsaktiv'!J2133</f>
        <v>0</v>
      </c>
      <c r="K2133">
        <f>'Oversigt anlægsaktiv'!K2133</f>
        <v>0</v>
      </c>
      <c r="L2133" s="312">
        <f>'Oversigt anlægsaktiv'!L2133</f>
        <v>0</v>
      </c>
      <c r="M2133" s="56">
        <f>'Oversigt anlægsaktiv'!M2133</f>
        <v>0</v>
      </c>
      <c r="N2133" s="56">
        <f>'Oversigt anlægsaktiv'!N2133</f>
        <v>0</v>
      </c>
      <c r="O2133" s="322">
        <f t="shared" si="99"/>
        <v>0</v>
      </c>
      <c r="P2133" s="322">
        <f t="shared" si="100"/>
        <v>1</v>
      </c>
      <c r="Q2133" s="337">
        <f t="shared" si="101"/>
        <v>0</v>
      </c>
    </row>
    <row r="2134" spans="1:17" x14ac:dyDescent="0.35">
      <c r="A2134" s="320">
        <f>'Oversigt anlægsaktiv'!A2134</f>
        <v>0</v>
      </c>
      <c r="B2134">
        <f>'Oversigt anlægsaktiv'!B2134</f>
        <v>0</v>
      </c>
      <c r="C2134">
        <f>'Oversigt anlægsaktiv'!C2134</f>
        <v>0</v>
      </c>
      <c r="D2134">
        <f>'Oversigt anlægsaktiv'!D2134</f>
        <v>0</v>
      </c>
      <c r="E2134">
        <f>'Oversigt anlægsaktiv'!E2134</f>
        <v>0</v>
      </c>
      <c r="F2134">
        <f>'Oversigt anlægsaktiv'!F2134</f>
        <v>0</v>
      </c>
      <c r="G2134">
        <f>'Oversigt anlægsaktiv'!G2134</f>
        <v>0</v>
      </c>
      <c r="H2134">
        <f>'Oversigt anlægsaktiv'!H2134</f>
        <v>0</v>
      </c>
      <c r="I2134">
        <f>'Oversigt anlægsaktiv'!I2134</f>
        <v>0</v>
      </c>
      <c r="J2134">
        <f>'Oversigt anlægsaktiv'!J2134</f>
        <v>0</v>
      </c>
      <c r="K2134">
        <f>'Oversigt anlægsaktiv'!K2134</f>
        <v>0</v>
      </c>
      <c r="L2134" s="312">
        <f>'Oversigt anlægsaktiv'!L2134</f>
        <v>0</v>
      </c>
      <c r="M2134" s="56">
        <f>'Oversigt anlægsaktiv'!M2134</f>
        <v>0</v>
      </c>
      <c r="N2134" s="56">
        <f>'Oversigt anlægsaktiv'!N2134</f>
        <v>0</v>
      </c>
      <c r="O2134" s="322">
        <f t="shared" si="99"/>
        <v>0</v>
      </c>
      <c r="P2134" s="322">
        <f t="shared" si="100"/>
        <v>1</v>
      </c>
      <c r="Q2134" s="337">
        <f t="shared" si="101"/>
        <v>0</v>
      </c>
    </row>
    <row r="2135" spans="1:17" x14ac:dyDescent="0.35">
      <c r="A2135" s="320">
        <f>'Oversigt anlægsaktiv'!A2135</f>
        <v>0</v>
      </c>
      <c r="B2135">
        <f>'Oversigt anlægsaktiv'!B2135</f>
        <v>0</v>
      </c>
      <c r="C2135">
        <f>'Oversigt anlægsaktiv'!C2135</f>
        <v>0</v>
      </c>
      <c r="D2135">
        <f>'Oversigt anlægsaktiv'!D2135</f>
        <v>0</v>
      </c>
      <c r="E2135">
        <f>'Oversigt anlægsaktiv'!E2135</f>
        <v>0</v>
      </c>
      <c r="F2135">
        <f>'Oversigt anlægsaktiv'!F2135</f>
        <v>0</v>
      </c>
      <c r="G2135">
        <f>'Oversigt anlægsaktiv'!G2135</f>
        <v>0</v>
      </c>
      <c r="H2135">
        <f>'Oversigt anlægsaktiv'!H2135</f>
        <v>0</v>
      </c>
      <c r="I2135">
        <f>'Oversigt anlægsaktiv'!I2135</f>
        <v>0</v>
      </c>
      <c r="J2135">
        <f>'Oversigt anlægsaktiv'!J2135</f>
        <v>0</v>
      </c>
      <c r="K2135">
        <f>'Oversigt anlægsaktiv'!K2135</f>
        <v>0</v>
      </c>
      <c r="L2135" s="312">
        <f>'Oversigt anlægsaktiv'!L2135</f>
        <v>0</v>
      </c>
      <c r="M2135" s="56">
        <f>'Oversigt anlægsaktiv'!M2135</f>
        <v>0</v>
      </c>
      <c r="N2135" s="56">
        <f>'Oversigt anlægsaktiv'!N2135</f>
        <v>0</v>
      </c>
      <c r="O2135" s="322">
        <f t="shared" si="99"/>
        <v>0</v>
      </c>
      <c r="P2135" s="322">
        <f t="shared" si="100"/>
        <v>1</v>
      </c>
      <c r="Q2135" s="337">
        <f t="shared" si="101"/>
        <v>0</v>
      </c>
    </row>
    <row r="2136" spans="1:17" x14ac:dyDescent="0.35">
      <c r="A2136" s="320">
        <f>'Oversigt anlægsaktiv'!A2136</f>
        <v>0</v>
      </c>
      <c r="B2136">
        <f>'Oversigt anlægsaktiv'!B2136</f>
        <v>0</v>
      </c>
      <c r="C2136">
        <f>'Oversigt anlægsaktiv'!C2136</f>
        <v>0</v>
      </c>
      <c r="D2136">
        <f>'Oversigt anlægsaktiv'!D2136</f>
        <v>0</v>
      </c>
      <c r="E2136">
        <f>'Oversigt anlægsaktiv'!E2136</f>
        <v>0</v>
      </c>
      <c r="F2136">
        <f>'Oversigt anlægsaktiv'!F2136</f>
        <v>0</v>
      </c>
      <c r="G2136">
        <f>'Oversigt anlægsaktiv'!G2136</f>
        <v>0</v>
      </c>
      <c r="H2136">
        <f>'Oversigt anlægsaktiv'!H2136</f>
        <v>0</v>
      </c>
      <c r="I2136">
        <f>'Oversigt anlægsaktiv'!I2136</f>
        <v>0</v>
      </c>
      <c r="J2136">
        <f>'Oversigt anlægsaktiv'!J2136</f>
        <v>0</v>
      </c>
      <c r="K2136">
        <f>'Oversigt anlægsaktiv'!K2136</f>
        <v>0</v>
      </c>
      <c r="L2136" s="312">
        <f>'Oversigt anlægsaktiv'!L2136</f>
        <v>0</v>
      </c>
      <c r="M2136" s="56">
        <f>'Oversigt anlægsaktiv'!M2136</f>
        <v>0</v>
      </c>
      <c r="N2136" s="56">
        <f>'Oversigt anlægsaktiv'!N2136</f>
        <v>0</v>
      </c>
      <c r="O2136" s="322">
        <f t="shared" si="99"/>
        <v>0</v>
      </c>
      <c r="P2136" s="322">
        <f t="shared" si="100"/>
        <v>1</v>
      </c>
      <c r="Q2136" s="337">
        <f t="shared" si="101"/>
        <v>0</v>
      </c>
    </row>
    <row r="2137" spans="1:17" x14ac:dyDescent="0.35">
      <c r="A2137" s="320">
        <f>'Oversigt anlægsaktiv'!A2137</f>
        <v>0</v>
      </c>
      <c r="B2137">
        <f>'Oversigt anlægsaktiv'!B2137</f>
        <v>0</v>
      </c>
      <c r="C2137">
        <f>'Oversigt anlægsaktiv'!C2137</f>
        <v>0</v>
      </c>
      <c r="D2137">
        <f>'Oversigt anlægsaktiv'!D2137</f>
        <v>0</v>
      </c>
      <c r="E2137">
        <f>'Oversigt anlægsaktiv'!E2137</f>
        <v>0</v>
      </c>
      <c r="F2137">
        <f>'Oversigt anlægsaktiv'!F2137</f>
        <v>0</v>
      </c>
      <c r="G2137">
        <f>'Oversigt anlægsaktiv'!G2137</f>
        <v>0</v>
      </c>
      <c r="H2137">
        <f>'Oversigt anlægsaktiv'!H2137</f>
        <v>0</v>
      </c>
      <c r="I2137">
        <f>'Oversigt anlægsaktiv'!I2137</f>
        <v>0</v>
      </c>
      <c r="J2137">
        <f>'Oversigt anlægsaktiv'!J2137</f>
        <v>0</v>
      </c>
      <c r="K2137">
        <f>'Oversigt anlægsaktiv'!K2137</f>
        <v>0</v>
      </c>
      <c r="L2137" s="312">
        <f>'Oversigt anlægsaktiv'!L2137</f>
        <v>0</v>
      </c>
      <c r="M2137" s="56">
        <f>'Oversigt anlægsaktiv'!M2137</f>
        <v>0</v>
      </c>
      <c r="N2137" s="56">
        <f>'Oversigt anlægsaktiv'!N2137</f>
        <v>0</v>
      </c>
      <c r="O2137" s="322">
        <f t="shared" si="99"/>
        <v>0</v>
      </c>
      <c r="P2137" s="322">
        <f t="shared" si="100"/>
        <v>1</v>
      </c>
      <c r="Q2137" s="337">
        <f t="shared" si="101"/>
        <v>0</v>
      </c>
    </row>
    <row r="2138" spans="1:17" x14ac:dyDescent="0.35">
      <c r="A2138" s="320">
        <f>'Oversigt anlægsaktiv'!A2138</f>
        <v>0</v>
      </c>
      <c r="B2138">
        <f>'Oversigt anlægsaktiv'!B2138</f>
        <v>0</v>
      </c>
      <c r="C2138">
        <f>'Oversigt anlægsaktiv'!C2138</f>
        <v>0</v>
      </c>
      <c r="D2138">
        <f>'Oversigt anlægsaktiv'!D2138</f>
        <v>0</v>
      </c>
      <c r="E2138">
        <f>'Oversigt anlægsaktiv'!E2138</f>
        <v>0</v>
      </c>
      <c r="F2138">
        <f>'Oversigt anlægsaktiv'!F2138</f>
        <v>0</v>
      </c>
      <c r="G2138">
        <f>'Oversigt anlægsaktiv'!G2138</f>
        <v>0</v>
      </c>
      <c r="H2138">
        <f>'Oversigt anlægsaktiv'!H2138</f>
        <v>0</v>
      </c>
      <c r="I2138">
        <f>'Oversigt anlægsaktiv'!I2138</f>
        <v>0</v>
      </c>
      <c r="J2138">
        <f>'Oversigt anlægsaktiv'!J2138</f>
        <v>0</v>
      </c>
      <c r="K2138">
        <f>'Oversigt anlægsaktiv'!K2138</f>
        <v>0</v>
      </c>
      <c r="L2138" s="312">
        <f>'Oversigt anlægsaktiv'!L2138</f>
        <v>0</v>
      </c>
      <c r="M2138" s="56">
        <f>'Oversigt anlægsaktiv'!M2138</f>
        <v>0</v>
      </c>
      <c r="N2138" s="56">
        <f>'Oversigt anlægsaktiv'!N2138</f>
        <v>0</v>
      </c>
      <c r="O2138" s="322">
        <f t="shared" si="99"/>
        <v>0</v>
      </c>
      <c r="P2138" s="322">
        <f t="shared" si="100"/>
        <v>1</v>
      </c>
      <c r="Q2138" s="337">
        <f t="shared" si="101"/>
        <v>0</v>
      </c>
    </row>
    <row r="2139" spans="1:17" x14ac:dyDescent="0.35">
      <c r="A2139" s="320">
        <f>'Oversigt anlægsaktiv'!A2139</f>
        <v>0</v>
      </c>
      <c r="B2139">
        <f>'Oversigt anlægsaktiv'!B2139</f>
        <v>0</v>
      </c>
      <c r="C2139">
        <f>'Oversigt anlægsaktiv'!C2139</f>
        <v>0</v>
      </c>
      <c r="D2139">
        <f>'Oversigt anlægsaktiv'!D2139</f>
        <v>0</v>
      </c>
      <c r="E2139">
        <f>'Oversigt anlægsaktiv'!E2139</f>
        <v>0</v>
      </c>
      <c r="F2139">
        <f>'Oversigt anlægsaktiv'!F2139</f>
        <v>0</v>
      </c>
      <c r="G2139">
        <f>'Oversigt anlægsaktiv'!G2139</f>
        <v>0</v>
      </c>
      <c r="H2139">
        <f>'Oversigt anlægsaktiv'!H2139</f>
        <v>0</v>
      </c>
      <c r="I2139">
        <f>'Oversigt anlægsaktiv'!I2139</f>
        <v>0</v>
      </c>
      <c r="J2139">
        <f>'Oversigt anlægsaktiv'!J2139</f>
        <v>0</v>
      </c>
      <c r="K2139">
        <f>'Oversigt anlægsaktiv'!K2139</f>
        <v>0</v>
      </c>
      <c r="L2139" s="312">
        <f>'Oversigt anlægsaktiv'!L2139</f>
        <v>0</v>
      </c>
      <c r="M2139" s="56">
        <f>'Oversigt anlægsaktiv'!M2139</f>
        <v>0</v>
      </c>
      <c r="N2139" s="56">
        <f>'Oversigt anlægsaktiv'!N2139</f>
        <v>0</v>
      </c>
      <c r="O2139" s="322">
        <f t="shared" si="99"/>
        <v>0</v>
      </c>
      <c r="P2139" s="322">
        <f t="shared" si="100"/>
        <v>1</v>
      </c>
      <c r="Q2139" s="337">
        <f t="shared" si="101"/>
        <v>0</v>
      </c>
    </row>
    <row r="2140" spans="1:17" x14ac:dyDescent="0.35">
      <c r="A2140" s="320">
        <f>'Oversigt anlægsaktiv'!A2140</f>
        <v>0</v>
      </c>
      <c r="B2140">
        <f>'Oversigt anlægsaktiv'!B2140</f>
        <v>0</v>
      </c>
      <c r="C2140">
        <f>'Oversigt anlægsaktiv'!C2140</f>
        <v>0</v>
      </c>
      <c r="D2140">
        <f>'Oversigt anlægsaktiv'!D2140</f>
        <v>0</v>
      </c>
      <c r="E2140">
        <f>'Oversigt anlægsaktiv'!E2140</f>
        <v>0</v>
      </c>
      <c r="F2140">
        <f>'Oversigt anlægsaktiv'!F2140</f>
        <v>0</v>
      </c>
      <c r="G2140">
        <f>'Oversigt anlægsaktiv'!G2140</f>
        <v>0</v>
      </c>
      <c r="H2140">
        <f>'Oversigt anlægsaktiv'!H2140</f>
        <v>0</v>
      </c>
      <c r="I2140">
        <f>'Oversigt anlægsaktiv'!I2140</f>
        <v>0</v>
      </c>
      <c r="J2140">
        <f>'Oversigt anlægsaktiv'!J2140</f>
        <v>0</v>
      </c>
      <c r="K2140">
        <f>'Oversigt anlægsaktiv'!K2140</f>
        <v>0</v>
      </c>
      <c r="L2140" s="312">
        <f>'Oversigt anlægsaktiv'!L2140</f>
        <v>0</v>
      </c>
      <c r="M2140" s="56">
        <f>'Oversigt anlægsaktiv'!M2140</f>
        <v>0</v>
      </c>
      <c r="N2140" s="56">
        <f>'Oversigt anlægsaktiv'!N2140</f>
        <v>0</v>
      </c>
      <c r="O2140" s="322">
        <f t="shared" si="99"/>
        <v>0</v>
      </c>
      <c r="P2140" s="322">
        <f t="shared" si="100"/>
        <v>1</v>
      </c>
      <c r="Q2140" s="337">
        <f t="shared" si="101"/>
        <v>0</v>
      </c>
    </row>
    <row r="2141" spans="1:17" x14ac:dyDescent="0.35">
      <c r="A2141" s="320">
        <f>'Oversigt anlægsaktiv'!A2141</f>
        <v>0</v>
      </c>
      <c r="B2141">
        <f>'Oversigt anlægsaktiv'!B2141</f>
        <v>0</v>
      </c>
      <c r="C2141">
        <f>'Oversigt anlægsaktiv'!C2141</f>
        <v>0</v>
      </c>
      <c r="D2141">
        <f>'Oversigt anlægsaktiv'!D2141</f>
        <v>0</v>
      </c>
      <c r="E2141">
        <f>'Oversigt anlægsaktiv'!E2141</f>
        <v>0</v>
      </c>
      <c r="F2141">
        <f>'Oversigt anlægsaktiv'!F2141</f>
        <v>0</v>
      </c>
      <c r="G2141">
        <f>'Oversigt anlægsaktiv'!G2141</f>
        <v>0</v>
      </c>
      <c r="H2141">
        <f>'Oversigt anlægsaktiv'!H2141</f>
        <v>0</v>
      </c>
      <c r="I2141">
        <f>'Oversigt anlægsaktiv'!I2141</f>
        <v>0</v>
      </c>
      <c r="J2141">
        <f>'Oversigt anlægsaktiv'!J2141</f>
        <v>0</v>
      </c>
      <c r="K2141">
        <f>'Oversigt anlægsaktiv'!K2141</f>
        <v>0</v>
      </c>
      <c r="L2141" s="312">
        <f>'Oversigt anlægsaktiv'!L2141</f>
        <v>0</v>
      </c>
      <c r="M2141" s="56">
        <f>'Oversigt anlægsaktiv'!M2141</f>
        <v>0</v>
      </c>
      <c r="N2141" s="56">
        <f>'Oversigt anlægsaktiv'!N2141</f>
        <v>0</v>
      </c>
      <c r="O2141" s="322">
        <f t="shared" si="99"/>
        <v>0</v>
      </c>
      <c r="P2141" s="322">
        <f t="shared" si="100"/>
        <v>1</v>
      </c>
      <c r="Q2141" s="337">
        <f t="shared" si="101"/>
        <v>0</v>
      </c>
    </row>
    <row r="2142" spans="1:17" x14ac:dyDescent="0.35">
      <c r="A2142" s="320">
        <f>'Oversigt anlægsaktiv'!A2142</f>
        <v>0</v>
      </c>
      <c r="B2142">
        <f>'Oversigt anlægsaktiv'!B2142</f>
        <v>0</v>
      </c>
      <c r="C2142">
        <f>'Oversigt anlægsaktiv'!C2142</f>
        <v>0</v>
      </c>
      <c r="D2142">
        <f>'Oversigt anlægsaktiv'!D2142</f>
        <v>0</v>
      </c>
      <c r="E2142">
        <f>'Oversigt anlægsaktiv'!E2142</f>
        <v>0</v>
      </c>
      <c r="F2142">
        <f>'Oversigt anlægsaktiv'!F2142</f>
        <v>0</v>
      </c>
      <c r="G2142">
        <f>'Oversigt anlægsaktiv'!G2142</f>
        <v>0</v>
      </c>
      <c r="H2142">
        <f>'Oversigt anlægsaktiv'!H2142</f>
        <v>0</v>
      </c>
      <c r="I2142">
        <f>'Oversigt anlægsaktiv'!I2142</f>
        <v>0</v>
      </c>
      <c r="J2142">
        <f>'Oversigt anlægsaktiv'!J2142</f>
        <v>0</v>
      </c>
      <c r="K2142">
        <f>'Oversigt anlægsaktiv'!K2142</f>
        <v>0</v>
      </c>
      <c r="L2142" s="312">
        <f>'Oversigt anlægsaktiv'!L2142</f>
        <v>0</v>
      </c>
      <c r="M2142" s="56">
        <f>'Oversigt anlægsaktiv'!M2142</f>
        <v>0</v>
      </c>
      <c r="N2142" s="56">
        <f>'Oversigt anlægsaktiv'!N2142</f>
        <v>0</v>
      </c>
      <c r="O2142" s="322">
        <f t="shared" si="99"/>
        <v>0</v>
      </c>
      <c r="P2142" s="322">
        <f t="shared" si="100"/>
        <v>1</v>
      </c>
      <c r="Q2142" s="337">
        <f t="shared" si="101"/>
        <v>0</v>
      </c>
    </row>
    <row r="2143" spans="1:17" x14ac:dyDescent="0.35">
      <c r="A2143" s="320">
        <f>'Oversigt anlægsaktiv'!A2143</f>
        <v>0</v>
      </c>
      <c r="B2143">
        <f>'Oversigt anlægsaktiv'!B2143</f>
        <v>0</v>
      </c>
      <c r="C2143">
        <f>'Oversigt anlægsaktiv'!C2143</f>
        <v>0</v>
      </c>
      <c r="D2143">
        <f>'Oversigt anlægsaktiv'!D2143</f>
        <v>0</v>
      </c>
      <c r="E2143">
        <f>'Oversigt anlægsaktiv'!E2143</f>
        <v>0</v>
      </c>
      <c r="F2143">
        <f>'Oversigt anlægsaktiv'!F2143</f>
        <v>0</v>
      </c>
      <c r="G2143">
        <f>'Oversigt anlægsaktiv'!G2143</f>
        <v>0</v>
      </c>
      <c r="H2143">
        <f>'Oversigt anlægsaktiv'!H2143</f>
        <v>0</v>
      </c>
      <c r="I2143">
        <f>'Oversigt anlægsaktiv'!I2143</f>
        <v>0</v>
      </c>
      <c r="J2143">
        <f>'Oversigt anlægsaktiv'!J2143</f>
        <v>0</v>
      </c>
      <c r="K2143">
        <f>'Oversigt anlægsaktiv'!K2143</f>
        <v>0</v>
      </c>
      <c r="L2143" s="312">
        <f>'Oversigt anlægsaktiv'!L2143</f>
        <v>0</v>
      </c>
      <c r="M2143" s="56">
        <f>'Oversigt anlægsaktiv'!M2143</f>
        <v>0</v>
      </c>
      <c r="N2143" s="56">
        <f>'Oversigt anlægsaktiv'!N2143</f>
        <v>0</v>
      </c>
      <c r="O2143" s="322">
        <f t="shared" si="99"/>
        <v>0</v>
      </c>
      <c r="P2143" s="322">
        <f t="shared" si="100"/>
        <v>1</v>
      </c>
      <c r="Q2143" s="337">
        <f t="shared" si="101"/>
        <v>0</v>
      </c>
    </row>
    <row r="2144" spans="1:17" x14ac:dyDescent="0.35">
      <c r="A2144" s="320">
        <f>'Oversigt anlægsaktiv'!A2144</f>
        <v>0</v>
      </c>
      <c r="B2144">
        <f>'Oversigt anlægsaktiv'!B2144</f>
        <v>0</v>
      </c>
      <c r="C2144">
        <f>'Oversigt anlægsaktiv'!C2144</f>
        <v>0</v>
      </c>
      <c r="D2144">
        <f>'Oversigt anlægsaktiv'!D2144</f>
        <v>0</v>
      </c>
      <c r="E2144">
        <f>'Oversigt anlægsaktiv'!E2144</f>
        <v>0</v>
      </c>
      <c r="F2144">
        <f>'Oversigt anlægsaktiv'!F2144</f>
        <v>0</v>
      </c>
      <c r="G2144">
        <f>'Oversigt anlægsaktiv'!G2144</f>
        <v>0</v>
      </c>
      <c r="H2144">
        <f>'Oversigt anlægsaktiv'!H2144</f>
        <v>0</v>
      </c>
      <c r="I2144">
        <f>'Oversigt anlægsaktiv'!I2144</f>
        <v>0</v>
      </c>
      <c r="J2144">
        <f>'Oversigt anlægsaktiv'!J2144</f>
        <v>0</v>
      </c>
      <c r="K2144">
        <f>'Oversigt anlægsaktiv'!K2144</f>
        <v>0</v>
      </c>
      <c r="L2144" s="312">
        <f>'Oversigt anlægsaktiv'!L2144</f>
        <v>0</v>
      </c>
      <c r="M2144" s="56">
        <f>'Oversigt anlægsaktiv'!M2144</f>
        <v>0</v>
      </c>
      <c r="N2144" s="56">
        <f>'Oversigt anlægsaktiv'!N2144</f>
        <v>0</v>
      </c>
      <c r="O2144" s="322">
        <f t="shared" si="99"/>
        <v>0</v>
      </c>
      <c r="P2144" s="322">
        <f t="shared" si="100"/>
        <v>1</v>
      </c>
      <c r="Q2144" s="337">
        <f t="shared" si="101"/>
        <v>0</v>
      </c>
    </row>
    <row r="2145" spans="1:17" x14ac:dyDescent="0.35">
      <c r="A2145" s="320">
        <f>'Oversigt anlægsaktiv'!A2145</f>
        <v>0</v>
      </c>
      <c r="B2145">
        <f>'Oversigt anlægsaktiv'!B2145</f>
        <v>0</v>
      </c>
      <c r="C2145">
        <f>'Oversigt anlægsaktiv'!C2145</f>
        <v>0</v>
      </c>
      <c r="D2145">
        <f>'Oversigt anlægsaktiv'!D2145</f>
        <v>0</v>
      </c>
      <c r="E2145">
        <f>'Oversigt anlægsaktiv'!E2145</f>
        <v>0</v>
      </c>
      <c r="F2145">
        <f>'Oversigt anlægsaktiv'!F2145</f>
        <v>0</v>
      </c>
      <c r="G2145">
        <f>'Oversigt anlægsaktiv'!G2145</f>
        <v>0</v>
      </c>
      <c r="H2145">
        <f>'Oversigt anlægsaktiv'!H2145</f>
        <v>0</v>
      </c>
      <c r="I2145">
        <f>'Oversigt anlægsaktiv'!I2145</f>
        <v>0</v>
      </c>
      <c r="J2145">
        <f>'Oversigt anlægsaktiv'!J2145</f>
        <v>0</v>
      </c>
      <c r="K2145">
        <f>'Oversigt anlægsaktiv'!K2145</f>
        <v>0</v>
      </c>
      <c r="L2145" s="312">
        <f>'Oversigt anlægsaktiv'!L2145</f>
        <v>0</v>
      </c>
      <c r="M2145" s="56">
        <f>'Oversigt anlægsaktiv'!M2145</f>
        <v>0</v>
      </c>
      <c r="N2145" s="56">
        <f>'Oversigt anlægsaktiv'!N2145</f>
        <v>0</v>
      </c>
      <c r="O2145" s="322">
        <f t="shared" si="99"/>
        <v>0</v>
      </c>
      <c r="P2145" s="322">
        <f t="shared" si="100"/>
        <v>1</v>
      </c>
      <c r="Q2145" s="337">
        <f t="shared" si="101"/>
        <v>0</v>
      </c>
    </row>
    <row r="2146" spans="1:17" x14ac:dyDescent="0.35">
      <c r="A2146" s="320">
        <f>'Oversigt anlægsaktiv'!A2146</f>
        <v>0</v>
      </c>
      <c r="B2146">
        <f>'Oversigt anlægsaktiv'!B2146</f>
        <v>0</v>
      </c>
      <c r="C2146">
        <f>'Oversigt anlægsaktiv'!C2146</f>
        <v>0</v>
      </c>
      <c r="D2146">
        <f>'Oversigt anlægsaktiv'!D2146</f>
        <v>0</v>
      </c>
      <c r="E2146">
        <f>'Oversigt anlægsaktiv'!E2146</f>
        <v>0</v>
      </c>
      <c r="F2146">
        <f>'Oversigt anlægsaktiv'!F2146</f>
        <v>0</v>
      </c>
      <c r="G2146">
        <f>'Oversigt anlægsaktiv'!G2146</f>
        <v>0</v>
      </c>
      <c r="H2146">
        <f>'Oversigt anlægsaktiv'!H2146</f>
        <v>0</v>
      </c>
      <c r="I2146">
        <f>'Oversigt anlægsaktiv'!I2146</f>
        <v>0</v>
      </c>
      <c r="J2146">
        <f>'Oversigt anlægsaktiv'!J2146</f>
        <v>0</v>
      </c>
      <c r="K2146">
        <f>'Oversigt anlægsaktiv'!K2146</f>
        <v>0</v>
      </c>
      <c r="L2146" s="312">
        <f>'Oversigt anlægsaktiv'!L2146</f>
        <v>0</v>
      </c>
      <c r="M2146" s="56">
        <f>'Oversigt anlægsaktiv'!M2146</f>
        <v>0</v>
      </c>
      <c r="N2146" s="56">
        <f>'Oversigt anlægsaktiv'!N2146</f>
        <v>0</v>
      </c>
      <c r="O2146" s="322">
        <f t="shared" si="99"/>
        <v>0</v>
      </c>
      <c r="P2146" s="322">
        <f t="shared" si="100"/>
        <v>1</v>
      </c>
      <c r="Q2146" s="337">
        <f t="shared" si="101"/>
        <v>0</v>
      </c>
    </row>
    <row r="2147" spans="1:17" x14ac:dyDescent="0.35">
      <c r="A2147" s="320">
        <f>'Oversigt anlægsaktiv'!A2147</f>
        <v>0</v>
      </c>
      <c r="B2147">
        <f>'Oversigt anlægsaktiv'!B2147</f>
        <v>0</v>
      </c>
      <c r="C2147">
        <f>'Oversigt anlægsaktiv'!C2147</f>
        <v>0</v>
      </c>
      <c r="D2147">
        <f>'Oversigt anlægsaktiv'!D2147</f>
        <v>0</v>
      </c>
      <c r="E2147">
        <f>'Oversigt anlægsaktiv'!E2147</f>
        <v>0</v>
      </c>
      <c r="F2147">
        <f>'Oversigt anlægsaktiv'!F2147</f>
        <v>0</v>
      </c>
      <c r="G2147">
        <f>'Oversigt anlægsaktiv'!G2147</f>
        <v>0</v>
      </c>
      <c r="H2147">
        <f>'Oversigt anlægsaktiv'!H2147</f>
        <v>0</v>
      </c>
      <c r="I2147">
        <f>'Oversigt anlægsaktiv'!I2147</f>
        <v>0</v>
      </c>
      <c r="J2147">
        <f>'Oversigt anlægsaktiv'!J2147</f>
        <v>0</v>
      </c>
      <c r="K2147">
        <f>'Oversigt anlægsaktiv'!K2147</f>
        <v>0</v>
      </c>
      <c r="L2147" s="312">
        <f>'Oversigt anlægsaktiv'!L2147</f>
        <v>0</v>
      </c>
      <c r="M2147" s="56">
        <f>'Oversigt anlægsaktiv'!M2147</f>
        <v>0</v>
      </c>
      <c r="N2147" s="56">
        <f>'Oversigt anlægsaktiv'!N2147</f>
        <v>0</v>
      </c>
      <c r="O2147" s="322">
        <f t="shared" si="99"/>
        <v>0</v>
      </c>
      <c r="P2147" s="322">
        <f t="shared" si="100"/>
        <v>1</v>
      </c>
      <c r="Q2147" s="337">
        <f t="shared" si="101"/>
        <v>0</v>
      </c>
    </row>
    <row r="2148" spans="1:17" x14ac:dyDescent="0.35">
      <c r="A2148" s="320">
        <f>'Oversigt anlægsaktiv'!A2148</f>
        <v>0</v>
      </c>
      <c r="B2148">
        <f>'Oversigt anlægsaktiv'!B2148</f>
        <v>0</v>
      </c>
      <c r="C2148">
        <f>'Oversigt anlægsaktiv'!C2148</f>
        <v>0</v>
      </c>
      <c r="D2148">
        <f>'Oversigt anlægsaktiv'!D2148</f>
        <v>0</v>
      </c>
      <c r="E2148">
        <f>'Oversigt anlægsaktiv'!E2148</f>
        <v>0</v>
      </c>
      <c r="F2148">
        <f>'Oversigt anlægsaktiv'!F2148</f>
        <v>0</v>
      </c>
      <c r="G2148">
        <f>'Oversigt anlægsaktiv'!G2148</f>
        <v>0</v>
      </c>
      <c r="H2148">
        <f>'Oversigt anlægsaktiv'!H2148</f>
        <v>0</v>
      </c>
      <c r="I2148">
        <f>'Oversigt anlægsaktiv'!I2148</f>
        <v>0</v>
      </c>
      <c r="J2148">
        <f>'Oversigt anlægsaktiv'!J2148</f>
        <v>0</v>
      </c>
      <c r="K2148">
        <f>'Oversigt anlægsaktiv'!K2148</f>
        <v>0</v>
      </c>
      <c r="L2148" s="312">
        <f>'Oversigt anlægsaktiv'!L2148</f>
        <v>0</v>
      </c>
      <c r="M2148" s="56">
        <f>'Oversigt anlægsaktiv'!M2148</f>
        <v>0</v>
      </c>
      <c r="N2148" s="56">
        <f>'Oversigt anlægsaktiv'!N2148</f>
        <v>0</v>
      </c>
      <c r="O2148" s="322">
        <f t="shared" si="99"/>
        <v>0</v>
      </c>
      <c r="P2148" s="322">
        <f t="shared" si="100"/>
        <v>1</v>
      </c>
      <c r="Q2148" s="337">
        <f t="shared" si="101"/>
        <v>0</v>
      </c>
    </row>
    <row r="2149" spans="1:17" x14ac:dyDescent="0.35">
      <c r="A2149" s="320">
        <f>'Oversigt anlægsaktiv'!A2149</f>
        <v>0</v>
      </c>
      <c r="B2149">
        <f>'Oversigt anlægsaktiv'!B2149</f>
        <v>0</v>
      </c>
      <c r="C2149">
        <f>'Oversigt anlægsaktiv'!C2149</f>
        <v>0</v>
      </c>
      <c r="D2149">
        <f>'Oversigt anlægsaktiv'!D2149</f>
        <v>0</v>
      </c>
      <c r="E2149">
        <f>'Oversigt anlægsaktiv'!E2149</f>
        <v>0</v>
      </c>
      <c r="F2149">
        <f>'Oversigt anlægsaktiv'!F2149</f>
        <v>0</v>
      </c>
      <c r="G2149">
        <f>'Oversigt anlægsaktiv'!G2149</f>
        <v>0</v>
      </c>
      <c r="H2149">
        <f>'Oversigt anlægsaktiv'!H2149</f>
        <v>0</v>
      </c>
      <c r="I2149">
        <f>'Oversigt anlægsaktiv'!I2149</f>
        <v>0</v>
      </c>
      <c r="J2149">
        <f>'Oversigt anlægsaktiv'!J2149</f>
        <v>0</v>
      </c>
      <c r="K2149">
        <f>'Oversigt anlægsaktiv'!K2149</f>
        <v>0</v>
      </c>
      <c r="L2149" s="312">
        <f>'Oversigt anlægsaktiv'!L2149</f>
        <v>0</v>
      </c>
      <c r="M2149" s="56">
        <f>'Oversigt anlægsaktiv'!M2149</f>
        <v>0</v>
      </c>
      <c r="N2149" s="56">
        <f>'Oversigt anlægsaktiv'!N2149</f>
        <v>0</v>
      </c>
      <c r="O2149" s="322">
        <f t="shared" si="99"/>
        <v>0</v>
      </c>
      <c r="P2149" s="322">
        <f t="shared" si="100"/>
        <v>1</v>
      </c>
      <c r="Q2149" s="337">
        <f t="shared" si="101"/>
        <v>0</v>
      </c>
    </row>
    <row r="2150" spans="1:17" x14ac:dyDescent="0.35">
      <c r="A2150" s="320">
        <f>'Oversigt anlægsaktiv'!A2150</f>
        <v>0</v>
      </c>
      <c r="B2150">
        <f>'Oversigt anlægsaktiv'!B2150</f>
        <v>0</v>
      </c>
      <c r="C2150">
        <f>'Oversigt anlægsaktiv'!C2150</f>
        <v>0</v>
      </c>
      <c r="D2150">
        <f>'Oversigt anlægsaktiv'!D2150</f>
        <v>0</v>
      </c>
      <c r="E2150">
        <f>'Oversigt anlægsaktiv'!E2150</f>
        <v>0</v>
      </c>
      <c r="F2150">
        <f>'Oversigt anlægsaktiv'!F2150</f>
        <v>0</v>
      </c>
      <c r="G2150">
        <f>'Oversigt anlægsaktiv'!G2150</f>
        <v>0</v>
      </c>
      <c r="H2150">
        <f>'Oversigt anlægsaktiv'!H2150</f>
        <v>0</v>
      </c>
      <c r="I2150">
        <f>'Oversigt anlægsaktiv'!I2150</f>
        <v>0</v>
      </c>
      <c r="J2150">
        <f>'Oversigt anlægsaktiv'!J2150</f>
        <v>0</v>
      </c>
      <c r="K2150">
        <f>'Oversigt anlægsaktiv'!K2150</f>
        <v>0</v>
      </c>
      <c r="L2150" s="312">
        <f>'Oversigt anlægsaktiv'!L2150</f>
        <v>0</v>
      </c>
      <c r="M2150" s="56">
        <f>'Oversigt anlægsaktiv'!M2150</f>
        <v>0</v>
      </c>
      <c r="N2150" s="56">
        <f>'Oversigt anlægsaktiv'!N2150</f>
        <v>0</v>
      </c>
      <c r="O2150" s="322">
        <f t="shared" si="99"/>
        <v>0</v>
      </c>
      <c r="P2150" s="322">
        <f t="shared" si="100"/>
        <v>1</v>
      </c>
      <c r="Q2150" s="337">
        <f t="shared" si="101"/>
        <v>0</v>
      </c>
    </row>
    <row r="2151" spans="1:17" x14ac:dyDescent="0.35">
      <c r="A2151" s="320">
        <f>'Oversigt anlægsaktiv'!A2151</f>
        <v>0</v>
      </c>
      <c r="B2151">
        <f>'Oversigt anlægsaktiv'!B2151</f>
        <v>0</v>
      </c>
      <c r="C2151">
        <f>'Oversigt anlægsaktiv'!C2151</f>
        <v>0</v>
      </c>
      <c r="D2151">
        <f>'Oversigt anlægsaktiv'!D2151</f>
        <v>0</v>
      </c>
      <c r="E2151">
        <f>'Oversigt anlægsaktiv'!E2151</f>
        <v>0</v>
      </c>
      <c r="F2151">
        <f>'Oversigt anlægsaktiv'!F2151</f>
        <v>0</v>
      </c>
      <c r="G2151">
        <f>'Oversigt anlægsaktiv'!G2151</f>
        <v>0</v>
      </c>
      <c r="H2151">
        <f>'Oversigt anlægsaktiv'!H2151</f>
        <v>0</v>
      </c>
      <c r="I2151">
        <f>'Oversigt anlægsaktiv'!I2151</f>
        <v>0</v>
      </c>
      <c r="J2151">
        <f>'Oversigt anlægsaktiv'!J2151</f>
        <v>0</v>
      </c>
      <c r="K2151">
        <f>'Oversigt anlægsaktiv'!K2151</f>
        <v>0</v>
      </c>
      <c r="L2151" s="312">
        <f>'Oversigt anlægsaktiv'!L2151</f>
        <v>0</v>
      </c>
      <c r="M2151" s="56">
        <f>'Oversigt anlægsaktiv'!M2151</f>
        <v>0</v>
      </c>
      <c r="N2151" s="56">
        <f>'Oversigt anlægsaktiv'!N2151</f>
        <v>0</v>
      </c>
      <c r="O2151" s="322">
        <f t="shared" si="99"/>
        <v>0</v>
      </c>
      <c r="P2151" s="322">
        <f t="shared" si="100"/>
        <v>1</v>
      </c>
      <c r="Q2151" s="337">
        <f t="shared" si="101"/>
        <v>0</v>
      </c>
    </row>
    <row r="2152" spans="1:17" x14ac:dyDescent="0.35">
      <c r="A2152" s="320">
        <f>'Oversigt anlægsaktiv'!A2152</f>
        <v>0</v>
      </c>
      <c r="B2152">
        <f>'Oversigt anlægsaktiv'!B2152</f>
        <v>0</v>
      </c>
      <c r="C2152">
        <f>'Oversigt anlægsaktiv'!C2152</f>
        <v>0</v>
      </c>
      <c r="D2152">
        <f>'Oversigt anlægsaktiv'!D2152</f>
        <v>0</v>
      </c>
      <c r="E2152">
        <f>'Oversigt anlægsaktiv'!E2152</f>
        <v>0</v>
      </c>
      <c r="F2152">
        <f>'Oversigt anlægsaktiv'!F2152</f>
        <v>0</v>
      </c>
      <c r="G2152">
        <f>'Oversigt anlægsaktiv'!G2152</f>
        <v>0</v>
      </c>
      <c r="H2152">
        <f>'Oversigt anlægsaktiv'!H2152</f>
        <v>0</v>
      </c>
      <c r="I2152">
        <f>'Oversigt anlægsaktiv'!I2152</f>
        <v>0</v>
      </c>
      <c r="J2152">
        <f>'Oversigt anlægsaktiv'!J2152</f>
        <v>0</v>
      </c>
      <c r="K2152">
        <f>'Oversigt anlægsaktiv'!K2152</f>
        <v>0</v>
      </c>
      <c r="L2152" s="312">
        <f>'Oversigt anlægsaktiv'!L2152</f>
        <v>0</v>
      </c>
      <c r="M2152" s="56">
        <f>'Oversigt anlægsaktiv'!M2152</f>
        <v>0</v>
      </c>
      <c r="N2152" s="56">
        <f>'Oversigt anlægsaktiv'!N2152</f>
        <v>0</v>
      </c>
      <c r="O2152" s="322">
        <f t="shared" si="99"/>
        <v>0</v>
      </c>
      <c r="P2152" s="322">
        <f t="shared" si="100"/>
        <v>1</v>
      </c>
      <c r="Q2152" s="337">
        <f t="shared" si="101"/>
        <v>0</v>
      </c>
    </row>
    <row r="2153" spans="1:17" x14ac:dyDescent="0.35">
      <c r="A2153" s="320">
        <f>'Oversigt anlægsaktiv'!A2153</f>
        <v>0</v>
      </c>
      <c r="B2153">
        <f>'Oversigt anlægsaktiv'!B2153</f>
        <v>0</v>
      </c>
      <c r="C2153">
        <f>'Oversigt anlægsaktiv'!C2153</f>
        <v>0</v>
      </c>
      <c r="D2153">
        <f>'Oversigt anlægsaktiv'!D2153</f>
        <v>0</v>
      </c>
      <c r="E2153">
        <f>'Oversigt anlægsaktiv'!E2153</f>
        <v>0</v>
      </c>
      <c r="F2153">
        <f>'Oversigt anlægsaktiv'!F2153</f>
        <v>0</v>
      </c>
      <c r="G2153">
        <f>'Oversigt anlægsaktiv'!G2153</f>
        <v>0</v>
      </c>
      <c r="H2153">
        <f>'Oversigt anlægsaktiv'!H2153</f>
        <v>0</v>
      </c>
      <c r="I2153">
        <f>'Oversigt anlægsaktiv'!I2153</f>
        <v>0</v>
      </c>
      <c r="J2153">
        <f>'Oversigt anlægsaktiv'!J2153</f>
        <v>0</v>
      </c>
      <c r="K2153">
        <f>'Oversigt anlægsaktiv'!K2153</f>
        <v>0</v>
      </c>
      <c r="L2153" s="312">
        <f>'Oversigt anlægsaktiv'!L2153</f>
        <v>0</v>
      </c>
      <c r="M2153" s="56">
        <f>'Oversigt anlægsaktiv'!M2153</f>
        <v>0</v>
      </c>
      <c r="N2153" s="56">
        <f>'Oversigt anlægsaktiv'!N2153</f>
        <v>0</v>
      </c>
      <c r="O2153" s="322">
        <f t="shared" si="99"/>
        <v>0</v>
      </c>
      <c r="P2153" s="322">
        <f t="shared" si="100"/>
        <v>1</v>
      </c>
      <c r="Q2153" s="337">
        <f t="shared" si="101"/>
        <v>0</v>
      </c>
    </row>
    <row r="2154" spans="1:17" x14ac:dyDescent="0.35">
      <c r="A2154" s="320">
        <f>'Oversigt anlægsaktiv'!A2154</f>
        <v>0</v>
      </c>
      <c r="B2154">
        <f>'Oversigt anlægsaktiv'!B2154</f>
        <v>0</v>
      </c>
      <c r="C2154">
        <f>'Oversigt anlægsaktiv'!C2154</f>
        <v>0</v>
      </c>
      <c r="D2154">
        <f>'Oversigt anlægsaktiv'!D2154</f>
        <v>0</v>
      </c>
      <c r="E2154">
        <f>'Oversigt anlægsaktiv'!E2154</f>
        <v>0</v>
      </c>
      <c r="F2154">
        <f>'Oversigt anlægsaktiv'!F2154</f>
        <v>0</v>
      </c>
      <c r="G2154">
        <f>'Oversigt anlægsaktiv'!G2154</f>
        <v>0</v>
      </c>
      <c r="H2154">
        <f>'Oversigt anlægsaktiv'!H2154</f>
        <v>0</v>
      </c>
      <c r="I2154">
        <f>'Oversigt anlægsaktiv'!I2154</f>
        <v>0</v>
      </c>
      <c r="J2154">
        <f>'Oversigt anlægsaktiv'!J2154</f>
        <v>0</v>
      </c>
      <c r="K2154">
        <f>'Oversigt anlægsaktiv'!K2154</f>
        <v>0</v>
      </c>
      <c r="L2154" s="312">
        <f>'Oversigt anlægsaktiv'!L2154</f>
        <v>0</v>
      </c>
      <c r="M2154" s="56">
        <f>'Oversigt anlægsaktiv'!M2154</f>
        <v>0</v>
      </c>
      <c r="N2154" s="56">
        <f>'Oversigt anlægsaktiv'!N2154</f>
        <v>0</v>
      </c>
      <c r="O2154" s="322">
        <f t="shared" si="99"/>
        <v>0</v>
      </c>
      <c r="P2154" s="322">
        <f t="shared" si="100"/>
        <v>1</v>
      </c>
      <c r="Q2154" s="337">
        <f t="shared" si="101"/>
        <v>0</v>
      </c>
    </row>
    <row r="2155" spans="1:17" x14ac:dyDescent="0.35">
      <c r="A2155" s="320">
        <f>'Oversigt anlægsaktiv'!A2155</f>
        <v>0</v>
      </c>
      <c r="B2155">
        <f>'Oversigt anlægsaktiv'!B2155</f>
        <v>0</v>
      </c>
      <c r="C2155">
        <f>'Oversigt anlægsaktiv'!C2155</f>
        <v>0</v>
      </c>
      <c r="D2155">
        <f>'Oversigt anlægsaktiv'!D2155</f>
        <v>0</v>
      </c>
      <c r="E2155">
        <f>'Oversigt anlægsaktiv'!E2155</f>
        <v>0</v>
      </c>
      <c r="F2155">
        <f>'Oversigt anlægsaktiv'!F2155</f>
        <v>0</v>
      </c>
      <c r="G2155">
        <f>'Oversigt anlægsaktiv'!G2155</f>
        <v>0</v>
      </c>
      <c r="H2155">
        <f>'Oversigt anlægsaktiv'!H2155</f>
        <v>0</v>
      </c>
      <c r="I2155">
        <f>'Oversigt anlægsaktiv'!I2155</f>
        <v>0</v>
      </c>
      <c r="J2155">
        <f>'Oversigt anlægsaktiv'!J2155</f>
        <v>0</v>
      </c>
      <c r="K2155">
        <f>'Oversigt anlægsaktiv'!K2155</f>
        <v>0</v>
      </c>
      <c r="L2155" s="312">
        <f>'Oversigt anlægsaktiv'!L2155</f>
        <v>0</v>
      </c>
      <c r="M2155" s="56">
        <f>'Oversigt anlægsaktiv'!M2155</f>
        <v>0</v>
      </c>
      <c r="N2155" s="56">
        <f>'Oversigt anlægsaktiv'!N2155</f>
        <v>0</v>
      </c>
      <c r="O2155" s="322">
        <f t="shared" si="99"/>
        <v>0</v>
      </c>
      <c r="P2155" s="322">
        <f t="shared" si="100"/>
        <v>1</v>
      </c>
      <c r="Q2155" s="337">
        <f t="shared" si="101"/>
        <v>0</v>
      </c>
    </row>
    <row r="2156" spans="1:17" x14ac:dyDescent="0.35">
      <c r="A2156" s="320">
        <f>'Oversigt anlægsaktiv'!A2156</f>
        <v>0</v>
      </c>
      <c r="B2156">
        <f>'Oversigt anlægsaktiv'!B2156</f>
        <v>0</v>
      </c>
      <c r="C2156">
        <f>'Oversigt anlægsaktiv'!C2156</f>
        <v>0</v>
      </c>
      <c r="D2156">
        <f>'Oversigt anlægsaktiv'!D2156</f>
        <v>0</v>
      </c>
      <c r="E2156">
        <f>'Oversigt anlægsaktiv'!E2156</f>
        <v>0</v>
      </c>
      <c r="F2156">
        <f>'Oversigt anlægsaktiv'!F2156</f>
        <v>0</v>
      </c>
      <c r="G2156">
        <f>'Oversigt anlægsaktiv'!G2156</f>
        <v>0</v>
      </c>
      <c r="H2156">
        <f>'Oversigt anlægsaktiv'!H2156</f>
        <v>0</v>
      </c>
      <c r="I2156">
        <f>'Oversigt anlægsaktiv'!I2156</f>
        <v>0</v>
      </c>
      <c r="J2156">
        <f>'Oversigt anlægsaktiv'!J2156</f>
        <v>0</v>
      </c>
      <c r="K2156">
        <f>'Oversigt anlægsaktiv'!K2156</f>
        <v>0</v>
      </c>
      <c r="L2156" s="312">
        <f>'Oversigt anlægsaktiv'!L2156</f>
        <v>0</v>
      </c>
      <c r="M2156" s="56">
        <f>'Oversigt anlægsaktiv'!M2156</f>
        <v>0</v>
      </c>
      <c r="N2156" s="56">
        <f>'Oversigt anlægsaktiv'!N2156</f>
        <v>0</v>
      </c>
      <c r="O2156" s="322">
        <f t="shared" si="99"/>
        <v>0</v>
      </c>
      <c r="P2156" s="322">
        <f t="shared" si="100"/>
        <v>1</v>
      </c>
      <c r="Q2156" s="337">
        <f t="shared" si="101"/>
        <v>0</v>
      </c>
    </row>
    <row r="2157" spans="1:17" x14ac:dyDescent="0.35">
      <c r="A2157" s="320">
        <f>'Oversigt anlægsaktiv'!A2157</f>
        <v>0</v>
      </c>
      <c r="B2157">
        <f>'Oversigt anlægsaktiv'!B2157</f>
        <v>0</v>
      </c>
      <c r="C2157">
        <f>'Oversigt anlægsaktiv'!C2157</f>
        <v>0</v>
      </c>
      <c r="D2157">
        <f>'Oversigt anlægsaktiv'!D2157</f>
        <v>0</v>
      </c>
      <c r="E2157">
        <f>'Oversigt anlægsaktiv'!E2157</f>
        <v>0</v>
      </c>
      <c r="F2157">
        <f>'Oversigt anlægsaktiv'!F2157</f>
        <v>0</v>
      </c>
      <c r="G2157">
        <f>'Oversigt anlægsaktiv'!G2157</f>
        <v>0</v>
      </c>
      <c r="H2157">
        <f>'Oversigt anlægsaktiv'!H2157</f>
        <v>0</v>
      </c>
      <c r="I2157">
        <f>'Oversigt anlægsaktiv'!I2157</f>
        <v>0</v>
      </c>
      <c r="J2157">
        <f>'Oversigt anlægsaktiv'!J2157</f>
        <v>0</v>
      </c>
      <c r="K2157">
        <f>'Oversigt anlægsaktiv'!K2157</f>
        <v>0</v>
      </c>
      <c r="L2157" s="312">
        <f>'Oversigt anlægsaktiv'!L2157</f>
        <v>0</v>
      </c>
      <c r="M2157" s="56">
        <f>'Oversigt anlægsaktiv'!M2157</f>
        <v>0</v>
      </c>
      <c r="N2157" s="56">
        <f>'Oversigt anlægsaktiv'!N2157</f>
        <v>0</v>
      </c>
      <c r="O2157" s="322">
        <f t="shared" si="99"/>
        <v>0</v>
      </c>
      <c r="P2157" s="322">
        <f t="shared" si="100"/>
        <v>1</v>
      </c>
      <c r="Q2157" s="337">
        <f t="shared" si="101"/>
        <v>0</v>
      </c>
    </row>
    <row r="2158" spans="1:17" x14ac:dyDescent="0.35">
      <c r="A2158" s="320">
        <f>'Oversigt anlægsaktiv'!A2158</f>
        <v>0</v>
      </c>
      <c r="B2158">
        <f>'Oversigt anlægsaktiv'!B2158</f>
        <v>0</v>
      </c>
      <c r="C2158">
        <f>'Oversigt anlægsaktiv'!C2158</f>
        <v>0</v>
      </c>
      <c r="D2158">
        <f>'Oversigt anlægsaktiv'!D2158</f>
        <v>0</v>
      </c>
      <c r="E2158">
        <f>'Oversigt anlægsaktiv'!E2158</f>
        <v>0</v>
      </c>
      <c r="F2158">
        <f>'Oversigt anlægsaktiv'!F2158</f>
        <v>0</v>
      </c>
      <c r="G2158">
        <f>'Oversigt anlægsaktiv'!G2158</f>
        <v>0</v>
      </c>
      <c r="H2158">
        <f>'Oversigt anlægsaktiv'!H2158</f>
        <v>0</v>
      </c>
      <c r="I2158">
        <f>'Oversigt anlægsaktiv'!I2158</f>
        <v>0</v>
      </c>
      <c r="J2158">
        <f>'Oversigt anlægsaktiv'!J2158</f>
        <v>0</v>
      </c>
      <c r="K2158">
        <f>'Oversigt anlægsaktiv'!K2158</f>
        <v>0</v>
      </c>
      <c r="L2158" s="312">
        <f>'Oversigt anlægsaktiv'!L2158</f>
        <v>0</v>
      </c>
      <c r="M2158" s="56">
        <f>'Oversigt anlægsaktiv'!M2158</f>
        <v>0</v>
      </c>
      <c r="N2158" s="56">
        <f>'Oversigt anlægsaktiv'!N2158</f>
        <v>0</v>
      </c>
      <c r="O2158" s="322">
        <f t="shared" si="99"/>
        <v>0</v>
      </c>
      <c r="P2158" s="322">
        <f t="shared" si="100"/>
        <v>1</v>
      </c>
      <c r="Q2158" s="337">
        <f t="shared" si="101"/>
        <v>0</v>
      </c>
    </row>
    <row r="2159" spans="1:17" x14ac:dyDescent="0.35">
      <c r="A2159" s="320">
        <f>'Oversigt anlægsaktiv'!A2159</f>
        <v>0</v>
      </c>
      <c r="B2159">
        <f>'Oversigt anlægsaktiv'!B2159</f>
        <v>0</v>
      </c>
      <c r="C2159">
        <f>'Oversigt anlægsaktiv'!C2159</f>
        <v>0</v>
      </c>
      <c r="D2159">
        <f>'Oversigt anlægsaktiv'!D2159</f>
        <v>0</v>
      </c>
      <c r="E2159">
        <f>'Oversigt anlægsaktiv'!E2159</f>
        <v>0</v>
      </c>
      <c r="F2159">
        <f>'Oversigt anlægsaktiv'!F2159</f>
        <v>0</v>
      </c>
      <c r="G2159">
        <f>'Oversigt anlægsaktiv'!G2159</f>
        <v>0</v>
      </c>
      <c r="H2159">
        <f>'Oversigt anlægsaktiv'!H2159</f>
        <v>0</v>
      </c>
      <c r="I2159">
        <f>'Oversigt anlægsaktiv'!I2159</f>
        <v>0</v>
      </c>
      <c r="J2159">
        <f>'Oversigt anlægsaktiv'!J2159</f>
        <v>0</v>
      </c>
      <c r="K2159">
        <f>'Oversigt anlægsaktiv'!K2159</f>
        <v>0</v>
      </c>
      <c r="L2159" s="312">
        <f>'Oversigt anlægsaktiv'!L2159</f>
        <v>0</v>
      </c>
      <c r="M2159" s="56">
        <f>'Oversigt anlægsaktiv'!M2159</f>
        <v>0</v>
      </c>
      <c r="N2159" s="56">
        <f>'Oversigt anlægsaktiv'!N2159</f>
        <v>0</v>
      </c>
      <c r="O2159" s="322">
        <f t="shared" si="99"/>
        <v>0</v>
      </c>
      <c r="P2159" s="322">
        <f t="shared" si="100"/>
        <v>1</v>
      </c>
      <c r="Q2159" s="337">
        <f t="shared" si="101"/>
        <v>0</v>
      </c>
    </row>
    <row r="2160" spans="1:17" x14ac:dyDescent="0.35">
      <c r="A2160" s="320">
        <f>'Oversigt anlægsaktiv'!A2160</f>
        <v>0</v>
      </c>
      <c r="B2160">
        <f>'Oversigt anlægsaktiv'!B2160</f>
        <v>0</v>
      </c>
      <c r="C2160">
        <f>'Oversigt anlægsaktiv'!C2160</f>
        <v>0</v>
      </c>
      <c r="D2160">
        <f>'Oversigt anlægsaktiv'!D2160</f>
        <v>0</v>
      </c>
      <c r="E2160">
        <f>'Oversigt anlægsaktiv'!E2160</f>
        <v>0</v>
      </c>
      <c r="F2160">
        <f>'Oversigt anlægsaktiv'!F2160</f>
        <v>0</v>
      </c>
      <c r="G2160">
        <f>'Oversigt anlægsaktiv'!G2160</f>
        <v>0</v>
      </c>
      <c r="H2160">
        <f>'Oversigt anlægsaktiv'!H2160</f>
        <v>0</v>
      </c>
      <c r="I2160">
        <f>'Oversigt anlægsaktiv'!I2160</f>
        <v>0</v>
      </c>
      <c r="J2160">
        <f>'Oversigt anlægsaktiv'!J2160</f>
        <v>0</v>
      </c>
      <c r="K2160">
        <f>'Oversigt anlægsaktiv'!K2160</f>
        <v>0</v>
      </c>
      <c r="L2160" s="312">
        <f>'Oversigt anlægsaktiv'!L2160</f>
        <v>0</v>
      </c>
      <c r="M2160" s="56">
        <f>'Oversigt anlægsaktiv'!M2160</f>
        <v>0</v>
      </c>
      <c r="N2160" s="56">
        <f>'Oversigt anlægsaktiv'!N2160</f>
        <v>0</v>
      </c>
      <c r="O2160" s="322">
        <f t="shared" si="99"/>
        <v>0</v>
      </c>
      <c r="P2160" s="322">
        <f t="shared" si="100"/>
        <v>1</v>
      </c>
      <c r="Q2160" s="337">
        <f t="shared" si="101"/>
        <v>0</v>
      </c>
    </row>
    <row r="2161" spans="1:17" x14ac:dyDescent="0.35">
      <c r="A2161" s="320">
        <f>'Oversigt anlægsaktiv'!A2161</f>
        <v>0</v>
      </c>
      <c r="B2161">
        <f>'Oversigt anlægsaktiv'!B2161</f>
        <v>0</v>
      </c>
      <c r="C2161">
        <f>'Oversigt anlægsaktiv'!C2161</f>
        <v>0</v>
      </c>
      <c r="D2161">
        <f>'Oversigt anlægsaktiv'!D2161</f>
        <v>0</v>
      </c>
      <c r="E2161">
        <f>'Oversigt anlægsaktiv'!E2161</f>
        <v>0</v>
      </c>
      <c r="F2161">
        <f>'Oversigt anlægsaktiv'!F2161</f>
        <v>0</v>
      </c>
      <c r="G2161">
        <f>'Oversigt anlægsaktiv'!G2161</f>
        <v>0</v>
      </c>
      <c r="H2161">
        <f>'Oversigt anlægsaktiv'!H2161</f>
        <v>0</v>
      </c>
      <c r="I2161">
        <f>'Oversigt anlægsaktiv'!I2161</f>
        <v>0</v>
      </c>
      <c r="J2161">
        <f>'Oversigt anlægsaktiv'!J2161</f>
        <v>0</v>
      </c>
      <c r="K2161">
        <f>'Oversigt anlægsaktiv'!K2161</f>
        <v>0</v>
      </c>
      <c r="L2161" s="312">
        <f>'Oversigt anlægsaktiv'!L2161</f>
        <v>0</v>
      </c>
      <c r="M2161" s="56">
        <f>'Oversigt anlægsaktiv'!M2161</f>
        <v>0</v>
      </c>
      <c r="N2161" s="56">
        <f>'Oversigt anlægsaktiv'!N2161</f>
        <v>0</v>
      </c>
      <c r="O2161" s="322">
        <f t="shared" si="99"/>
        <v>0</v>
      </c>
      <c r="P2161" s="322">
        <f t="shared" si="100"/>
        <v>1</v>
      </c>
      <c r="Q2161" s="337">
        <f t="shared" si="101"/>
        <v>0</v>
      </c>
    </row>
    <row r="2162" spans="1:17" x14ac:dyDescent="0.35">
      <c r="A2162" s="320">
        <f>'Oversigt anlægsaktiv'!A2162</f>
        <v>0</v>
      </c>
      <c r="B2162">
        <f>'Oversigt anlægsaktiv'!B2162</f>
        <v>0</v>
      </c>
      <c r="C2162">
        <f>'Oversigt anlægsaktiv'!C2162</f>
        <v>0</v>
      </c>
      <c r="D2162">
        <f>'Oversigt anlægsaktiv'!D2162</f>
        <v>0</v>
      </c>
      <c r="E2162">
        <f>'Oversigt anlægsaktiv'!E2162</f>
        <v>0</v>
      </c>
      <c r="F2162">
        <f>'Oversigt anlægsaktiv'!F2162</f>
        <v>0</v>
      </c>
      <c r="G2162">
        <f>'Oversigt anlægsaktiv'!G2162</f>
        <v>0</v>
      </c>
      <c r="H2162">
        <f>'Oversigt anlægsaktiv'!H2162</f>
        <v>0</v>
      </c>
      <c r="I2162">
        <f>'Oversigt anlægsaktiv'!I2162</f>
        <v>0</v>
      </c>
      <c r="J2162">
        <f>'Oversigt anlægsaktiv'!J2162</f>
        <v>0</v>
      </c>
      <c r="K2162">
        <f>'Oversigt anlægsaktiv'!K2162</f>
        <v>0</v>
      </c>
      <c r="L2162" s="312">
        <f>'Oversigt anlægsaktiv'!L2162</f>
        <v>0</v>
      </c>
      <c r="M2162" s="56">
        <f>'Oversigt anlægsaktiv'!M2162</f>
        <v>0</v>
      </c>
      <c r="N2162" s="56">
        <f>'Oversigt anlægsaktiv'!N2162</f>
        <v>0</v>
      </c>
      <c r="O2162" s="322">
        <f t="shared" si="99"/>
        <v>0</v>
      </c>
      <c r="P2162" s="322">
        <f t="shared" si="100"/>
        <v>1</v>
      </c>
      <c r="Q2162" s="337">
        <f t="shared" si="101"/>
        <v>0</v>
      </c>
    </row>
    <row r="2163" spans="1:17" x14ac:dyDescent="0.35">
      <c r="A2163" s="320">
        <f>'Oversigt anlægsaktiv'!A2163</f>
        <v>0</v>
      </c>
      <c r="B2163">
        <f>'Oversigt anlægsaktiv'!B2163</f>
        <v>0</v>
      </c>
      <c r="C2163">
        <f>'Oversigt anlægsaktiv'!C2163</f>
        <v>0</v>
      </c>
      <c r="D2163">
        <f>'Oversigt anlægsaktiv'!D2163</f>
        <v>0</v>
      </c>
      <c r="E2163">
        <f>'Oversigt anlægsaktiv'!E2163</f>
        <v>0</v>
      </c>
      <c r="F2163">
        <f>'Oversigt anlægsaktiv'!F2163</f>
        <v>0</v>
      </c>
      <c r="G2163">
        <f>'Oversigt anlægsaktiv'!G2163</f>
        <v>0</v>
      </c>
      <c r="H2163">
        <f>'Oversigt anlægsaktiv'!H2163</f>
        <v>0</v>
      </c>
      <c r="I2163">
        <f>'Oversigt anlægsaktiv'!I2163</f>
        <v>0</v>
      </c>
      <c r="J2163">
        <f>'Oversigt anlægsaktiv'!J2163</f>
        <v>0</v>
      </c>
      <c r="K2163">
        <f>'Oversigt anlægsaktiv'!K2163</f>
        <v>0</v>
      </c>
      <c r="L2163" s="312">
        <f>'Oversigt anlægsaktiv'!L2163</f>
        <v>0</v>
      </c>
      <c r="M2163" s="56">
        <f>'Oversigt anlægsaktiv'!M2163</f>
        <v>0</v>
      </c>
      <c r="N2163" s="56">
        <f>'Oversigt anlægsaktiv'!N2163</f>
        <v>0</v>
      </c>
      <c r="O2163" s="322">
        <f t="shared" si="99"/>
        <v>0</v>
      </c>
      <c r="P2163" s="322">
        <f t="shared" si="100"/>
        <v>1</v>
      </c>
      <c r="Q2163" s="337">
        <f t="shared" si="101"/>
        <v>0</v>
      </c>
    </row>
    <row r="2164" spans="1:17" x14ac:dyDescent="0.35">
      <c r="A2164" s="320">
        <f>'Oversigt anlægsaktiv'!A2164</f>
        <v>0</v>
      </c>
      <c r="B2164">
        <f>'Oversigt anlægsaktiv'!B2164</f>
        <v>0</v>
      </c>
      <c r="C2164">
        <f>'Oversigt anlægsaktiv'!C2164</f>
        <v>0</v>
      </c>
      <c r="D2164">
        <f>'Oversigt anlægsaktiv'!D2164</f>
        <v>0</v>
      </c>
      <c r="E2164">
        <f>'Oversigt anlægsaktiv'!E2164</f>
        <v>0</v>
      </c>
      <c r="F2164">
        <f>'Oversigt anlægsaktiv'!F2164</f>
        <v>0</v>
      </c>
      <c r="G2164">
        <f>'Oversigt anlægsaktiv'!G2164</f>
        <v>0</v>
      </c>
      <c r="H2164">
        <f>'Oversigt anlægsaktiv'!H2164</f>
        <v>0</v>
      </c>
      <c r="I2164">
        <f>'Oversigt anlægsaktiv'!I2164</f>
        <v>0</v>
      </c>
      <c r="J2164">
        <f>'Oversigt anlægsaktiv'!J2164</f>
        <v>0</v>
      </c>
      <c r="K2164">
        <f>'Oversigt anlægsaktiv'!K2164</f>
        <v>0</v>
      </c>
      <c r="L2164" s="312">
        <f>'Oversigt anlægsaktiv'!L2164</f>
        <v>0</v>
      </c>
      <c r="M2164" s="56">
        <f>'Oversigt anlægsaktiv'!M2164</f>
        <v>0</v>
      </c>
      <c r="N2164" s="56">
        <f>'Oversigt anlægsaktiv'!N2164</f>
        <v>0</v>
      </c>
      <c r="O2164" s="322">
        <f t="shared" si="99"/>
        <v>0</v>
      </c>
      <c r="P2164" s="322">
        <f t="shared" si="100"/>
        <v>1</v>
      </c>
      <c r="Q2164" s="337">
        <f t="shared" si="101"/>
        <v>0</v>
      </c>
    </row>
    <row r="2165" spans="1:17" x14ac:dyDescent="0.35">
      <c r="A2165" s="320">
        <f>'Oversigt anlægsaktiv'!A2165</f>
        <v>0</v>
      </c>
      <c r="B2165">
        <f>'Oversigt anlægsaktiv'!B2165</f>
        <v>0</v>
      </c>
      <c r="C2165">
        <f>'Oversigt anlægsaktiv'!C2165</f>
        <v>0</v>
      </c>
      <c r="D2165">
        <f>'Oversigt anlægsaktiv'!D2165</f>
        <v>0</v>
      </c>
      <c r="E2165">
        <f>'Oversigt anlægsaktiv'!E2165</f>
        <v>0</v>
      </c>
      <c r="F2165">
        <f>'Oversigt anlægsaktiv'!F2165</f>
        <v>0</v>
      </c>
      <c r="G2165">
        <f>'Oversigt anlægsaktiv'!G2165</f>
        <v>0</v>
      </c>
      <c r="H2165">
        <f>'Oversigt anlægsaktiv'!H2165</f>
        <v>0</v>
      </c>
      <c r="I2165">
        <f>'Oversigt anlægsaktiv'!I2165</f>
        <v>0</v>
      </c>
      <c r="J2165">
        <f>'Oversigt anlægsaktiv'!J2165</f>
        <v>0</v>
      </c>
      <c r="K2165">
        <f>'Oversigt anlægsaktiv'!K2165</f>
        <v>0</v>
      </c>
      <c r="L2165" s="312">
        <f>'Oversigt anlægsaktiv'!L2165</f>
        <v>0</v>
      </c>
      <c r="M2165" s="56">
        <f>'Oversigt anlægsaktiv'!M2165</f>
        <v>0</v>
      </c>
      <c r="N2165" s="56">
        <f>'Oversigt anlægsaktiv'!N2165</f>
        <v>0</v>
      </c>
      <c r="O2165" s="322">
        <f t="shared" si="99"/>
        <v>0</v>
      </c>
      <c r="P2165" s="322">
        <f t="shared" si="100"/>
        <v>1</v>
      </c>
      <c r="Q2165" s="337">
        <f t="shared" si="101"/>
        <v>0</v>
      </c>
    </row>
    <row r="2166" spans="1:17" x14ac:dyDescent="0.35">
      <c r="A2166" s="320">
        <f>'Oversigt anlægsaktiv'!A2166</f>
        <v>0</v>
      </c>
      <c r="B2166">
        <f>'Oversigt anlægsaktiv'!B2166</f>
        <v>0</v>
      </c>
      <c r="C2166">
        <f>'Oversigt anlægsaktiv'!C2166</f>
        <v>0</v>
      </c>
      <c r="D2166">
        <f>'Oversigt anlægsaktiv'!D2166</f>
        <v>0</v>
      </c>
      <c r="E2166">
        <f>'Oversigt anlægsaktiv'!E2166</f>
        <v>0</v>
      </c>
      <c r="F2166">
        <f>'Oversigt anlægsaktiv'!F2166</f>
        <v>0</v>
      </c>
      <c r="G2166">
        <f>'Oversigt anlægsaktiv'!G2166</f>
        <v>0</v>
      </c>
      <c r="H2166">
        <f>'Oversigt anlægsaktiv'!H2166</f>
        <v>0</v>
      </c>
      <c r="I2166">
        <f>'Oversigt anlægsaktiv'!I2166</f>
        <v>0</v>
      </c>
      <c r="J2166">
        <f>'Oversigt anlægsaktiv'!J2166</f>
        <v>0</v>
      </c>
      <c r="K2166">
        <f>'Oversigt anlægsaktiv'!K2166</f>
        <v>0</v>
      </c>
      <c r="L2166" s="312">
        <f>'Oversigt anlægsaktiv'!L2166</f>
        <v>0</v>
      </c>
      <c r="M2166" s="56">
        <f>'Oversigt anlægsaktiv'!M2166</f>
        <v>0</v>
      </c>
      <c r="N2166" s="56">
        <f>'Oversigt anlægsaktiv'!N2166</f>
        <v>0</v>
      </c>
      <c r="O2166" s="322">
        <f t="shared" si="99"/>
        <v>0</v>
      </c>
      <c r="P2166" s="322">
        <f t="shared" si="100"/>
        <v>1</v>
      </c>
      <c r="Q2166" s="337">
        <f t="shared" si="101"/>
        <v>0</v>
      </c>
    </row>
    <row r="2167" spans="1:17" x14ac:dyDescent="0.35">
      <c r="A2167" s="320">
        <f>'Oversigt anlægsaktiv'!A2167</f>
        <v>0</v>
      </c>
      <c r="B2167">
        <f>'Oversigt anlægsaktiv'!B2167</f>
        <v>0</v>
      </c>
      <c r="C2167">
        <f>'Oversigt anlægsaktiv'!C2167</f>
        <v>0</v>
      </c>
      <c r="D2167">
        <f>'Oversigt anlægsaktiv'!D2167</f>
        <v>0</v>
      </c>
      <c r="E2167">
        <f>'Oversigt anlægsaktiv'!E2167</f>
        <v>0</v>
      </c>
      <c r="F2167">
        <f>'Oversigt anlægsaktiv'!F2167</f>
        <v>0</v>
      </c>
      <c r="G2167">
        <f>'Oversigt anlægsaktiv'!G2167</f>
        <v>0</v>
      </c>
      <c r="H2167">
        <f>'Oversigt anlægsaktiv'!H2167</f>
        <v>0</v>
      </c>
      <c r="I2167">
        <f>'Oversigt anlægsaktiv'!I2167</f>
        <v>0</v>
      </c>
      <c r="J2167">
        <f>'Oversigt anlægsaktiv'!J2167</f>
        <v>0</v>
      </c>
      <c r="K2167">
        <f>'Oversigt anlægsaktiv'!K2167</f>
        <v>0</v>
      </c>
      <c r="L2167" s="312">
        <f>'Oversigt anlægsaktiv'!L2167</f>
        <v>0</v>
      </c>
      <c r="M2167" s="56">
        <f>'Oversigt anlægsaktiv'!M2167</f>
        <v>0</v>
      </c>
      <c r="N2167" s="56">
        <f>'Oversigt anlægsaktiv'!N2167</f>
        <v>0</v>
      </c>
      <c r="O2167" s="322">
        <f t="shared" si="99"/>
        <v>0</v>
      </c>
      <c r="P2167" s="322">
        <f t="shared" si="100"/>
        <v>1</v>
      </c>
      <c r="Q2167" s="337">
        <f t="shared" si="101"/>
        <v>0</v>
      </c>
    </row>
    <row r="2168" spans="1:17" x14ac:dyDescent="0.35">
      <c r="A2168" s="320">
        <f>'Oversigt anlægsaktiv'!A2168</f>
        <v>0</v>
      </c>
      <c r="B2168">
        <f>'Oversigt anlægsaktiv'!B2168</f>
        <v>0</v>
      </c>
      <c r="C2168">
        <f>'Oversigt anlægsaktiv'!C2168</f>
        <v>0</v>
      </c>
      <c r="D2168">
        <f>'Oversigt anlægsaktiv'!D2168</f>
        <v>0</v>
      </c>
      <c r="E2168">
        <f>'Oversigt anlægsaktiv'!E2168</f>
        <v>0</v>
      </c>
      <c r="F2168">
        <f>'Oversigt anlægsaktiv'!F2168</f>
        <v>0</v>
      </c>
      <c r="G2168">
        <f>'Oversigt anlægsaktiv'!G2168</f>
        <v>0</v>
      </c>
      <c r="H2168">
        <f>'Oversigt anlægsaktiv'!H2168</f>
        <v>0</v>
      </c>
      <c r="I2168">
        <f>'Oversigt anlægsaktiv'!I2168</f>
        <v>0</v>
      </c>
      <c r="J2168">
        <f>'Oversigt anlægsaktiv'!J2168</f>
        <v>0</v>
      </c>
      <c r="K2168">
        <f>'Oversigt anlægsaktiv'!K2168</f>
        <v>0</v>
      </c>
      <c r="L2168" s="312">
        <f>'Oversigt anlægsaktiv'!L2168</f>
        <v>0</v>
      </c>
      <c r="M2168" s="56">
        <f>'Oversigt anlægsaktiv'!M2168</f>
        <v>0</v>
      </c>
      <c r="N2168" s="56">
        <f>'Oversigt anlægsaktiv'!N2168</f>
        <v>0</v>
      </c>
      <c r="O2168" s="322">
        <f t="shared" si="99"/>
        <v>0</v>
      </c>
      <c r="P2168" s="322">
        <f t="shared" si="100"/>
        <v>1</v>
      </c>
      <c r="Q2168" s="337">
        <f t="shared" si="101"/>
        <v>0</v>
      </c>
    </row>
    <row r="2169" spans="1:17" x14ac:dyDescent="0.35">
      <c r="A2169" s="320">
        <f>'Oversigt anlægsaktiv'!A2169</f>
        <v>0</v>
      </c>
      <c r="B2169">
        <f>'Oversigt anlægsaktiv'!B2169</f>
        <v>0</v>
      </c>
      <c r="C2169">
        <f>'Oversigt anlægsaktiv'!C2169</f>
        <v>0</v>
      </c>
      <c r="D2169">
        <f>'Oversigt anlægsaktiv'!D2169</f>
        <v>0</v>
      </c>
      <c r="E2169">
        <f>'Oversigt anlægsaktiv'!E2169</f>
        <v>0</v>
      </c>
      <c r="F2169">
        <f>'Oversigt anlægsaktiv'!F2169</f>
        <v>0</v>
      </c>
      <c r="G2169">
        <f>'Oversigt anlægsaktiv'!G2169</f>
        <v>0</v>
      </c>
      <c r="H2169">
        <f>'Oversigt anlægsaktiv'!H2169</f>
        <v>0</v>
      </c>
      <c r="I2169">
        <f>'Oversigt anlægsaktiv'!I2169</f>
        <v>0</v>
      </c>
      <c r="J2169">
        <f>'Oversigt anlægsaktiv'!J2169</f>
        <v>0</v>
      </c>
      <c r="K2169">
        <f>'Oversigt anlægsaktiv'!K2169</f>
        <v>0</v>
      </c>
      <c r="L2169" s="312">
        <f>'Oversigt anlægsaktiv'!L2169</f>
        <v>0</v>
      </c>
      <c r="M2169" s="56">
        <f>'Oversigt anlægsaktiv'!M2169</f>
        <v>0</v>
      </c>
      <c r="N2169" s="56">
        <f>'Oversigt anlægsaktiv'!N2169</f>
        <v>0</v>
      </c>
      <c r="O2169" s="322">
        <f t="shared" si="99"/>
        <v>0</v>
      </c>
      <c r="P2169" s="322">
        <f t="shared" si="100"/>
        <v>1</v>
      </c>
      <c r="Q2169" s="337">
        <f t="shared" si="101"/>
        <v>0</v>
      </c>
    </row>
    <row r="2170" spans="1:17" x14ac:dyDescent="0.35">
      <c r="A2170" s="320">
        <f>'Oversigt anlægsaktiv'!A2170</f>
        <v>0</v>
      </c>
      <c r="B2170">
        <f>'Oversigt anlægsaktiv'!B2170</f>
        <v>0</v>
      </c>
      <c r="C2170">
        <f>'Oversigt anlægsaktiv'!C2170</f>
        <v>0</v>
      </c>
      <c r="D2170">
        <f>'Oversigt anlægsaktiv'!D2170</f>
        <v>0</v>
      </c>
      <c r="E2170">
        <f>'Oversigt anlægsaktiv'!E2170</f>
        <v>0</v>
      </c>
      <c r="F2170">
        <f>'Oversigt anlægsaktiv'!F2170</f>
        <v>0</v>
      </c>
      <c r="G2170">
        <f>'Oversigt anlægsaktiv'!G2170</f>
        <v>0</v>
      </c>
      <c r="H2170">
        <f>'Oversigt anlægsaktiv'!H2170</f>
        <v>0</v>
      </c>
      <c r="I2170">
        <f>'Oversigt anlægsaktiv'!I2170</f>
        <v>0</v>
      </c>
      <c r="J2170">
        <f>'Oversigt anlægsaktiv'!J2170</f>
        <v>0</v>
      </c>
      <c r="K2170">
        <f>'Oversigt anlægsaktiv'!K2170</f>
        <v>0</v>
      </c>
      <c r="L2170" s="312">
        <f>'Oversigt anlægsaktiv'!L2170</f>
        <v>0</v>
      </c>
      <c r="M2170" s="56">
        <f>'Oversigt anlægsaktiv'!M2170</f>
        <v>0</v>
      </c>
      <c r="N2170" s="56">
        <f>'Oversigt anlægsaktiv'!N2170</f>
        <v>0</v>
      </c>
      <c r="O2170" s="322">
        <f t="shared" si="99"/>
        <v>0</v>
      </c>
      <c r="P2170" s="322">
        <f t="shared" si="100"/>
        <v>1</v>
      </c>
      <c r="Q2170" s="337">
        <f t="shared" si="101"/>
        <v>0</v>
      </c>
    </row>
    <row r="2171" spans="1:17" x14ac:dyDescent="0.35">
      <c r="A2171" s="320">
        <f>'Oversigt anlægsaktiv'!A2171</f>
        <v>0</v>
      </c>
      <c r="B2171">
        <f>'Oversigt anlægsaktiv'!B2171</f>
        <v>0</v>
      </c>
      <c r="C2171">
        <f>'Oversigt anlægsaktiv'!C2171</f>
        <v>0</v>
      </c>
      <c r="D2171">
        <f>'Oversigt anlægsaktiv'!D2171</f>
        <v>0</v>
      </c>
      <c r="E2171">
        <f>'Oversigt anlægsaktiv'!E2171</f>
        <v>0</v>
      </c>
      <c r="F2171">
        <f>'Oversigt anlægsaktiv'!F2171</f>
        <v>0</v>
      </c>
      <c r="G2171">
        <f>'Oversigt anlægsaktiv'!G2171</f>
        <v>0</v>
      </c>
      <c r="H2171">
        <f>'Oversigt anlægsaktiv'!H2171</f>
        <v>0</v>
      </c>
      <c r="I2171">
        <f>'Oversigt anlægsaktiv'!I2171</f>
        <v>0</v>
      </c>
      <c r="J2171">
        <f>'Oversigt anlægsaktiv'!J2171</f>
        <v>0</v>
      </c>
      <c r="K2171">
        <f>'Oversigt anlægsaktiv'!K2171</f>
        <v>0</v>
      </c>
      <c r="L2171" s="312">
        <f>'Oversigt anlægsaktiv'!L2171</f>
        <v>0</v>
      </c>
      <c r="M2171" s="56">
        <f>'Oversigt anlægsaktiv'!M2171</f>
        <v>0</v>
      </c>
      <c r="N2171" s="56">
        <f>'Oversigt anlægsaktiv'!N2171</f>
        <v>0</v>
      </c>
      <c r="O2171" s="322">
        <f t="shared" si="99"/>
        <v>0</v>
      </c>
      <c r="P2171" s="322">
        <f t="shared" si="100"/>
        <v>1</v>
      </c>
      <c r="Q2171" s="337">
        <f t="shared" si="101"/>
        <v>0</v>
      </c>
    </row>
    <row r="2172" spans="1:17" x14ac:dyDescent="0.35">
      <c r="A2172" s="320">
        <f>'Oversigt anlægsaktiv'!A2172</f>
        <v>0</v>
      </c>
      <c r="B2172">
        <f>'Oversigt anlægsaktiv'!B2172</f>
        <v>0</v>
      </c>
      <c r="C2172">
        <f>'Oversigt anlægsaktiv'!C2172</f>
        <v>0</v>
      </c>
      <c r="D2172">
        <f>'Oversigt anlægsaktiv'!D2172</f>
        <v>0</v>
      </c>
      <c r="E2172">
        <f>'Oversigt anlægsaktiv'!E2172</f>
        <v>0</v>
      </c>
      <c r="F2172">
        <f>'Oversigt anlægsaktiv'!F2172</f>
        <v>0</v>
      </c>
      <c r="G2172">
        <f>'Oversigt anlægsaktiv'!G2172</f>
        <v>0</v>
      </c>
      <c r="H2172">
        <f>'Oversigt anlægsaktiv'!H2172</f>
        <v>0</v>
      </c>
      <c r="I2172">
        <f>'Oversigt anlægsaktiv'!I2172</f>
        <v>0</v>
      </c>
      <c r="J2172">
        <f>'Oversigt anlægsaktiv'!J2172</f>
        <v>0</v>
      </c>
      <c r="K2172">
        <f>'Oversigt anlægsaktiv'!K2172</f>
        <v>0</v>
      </c>
      <c r="L2172" s="312">
        <f>'Oversigt anlægsaktiv'!L2172</f>
        <v>0</v>
      </c>
      <c r="M2172" s="56">
        <f>'Oversigt anlægsaktiv'!M2172</f>
        <v>0</v>
      </c>
      <c r="N2172" s="56">
        <f>'Oversigt anlægsaktiv'!N2172</f>
        <v>0</v>
      </c>
      <c r="O2172" s="322">
        <f t="shared" si="99"/>
        <v>0</v>
      </c>
      <c r="P2172" s="322">
        <f t="shared" si="100"/>
        <v>1</v>
      </c>
      <c r="Q2172" s="337">
        <f t="shared" si="101"/>
        <v>0</v>
      </c>
    </row>
    <row r="2173" spans="1:17" x14ac:dyDescent="0.35">
      <c r="A2173" s="320">
        <f>'Oversigt anlægsaktiv'!A2173</f>
        <v>0</v>
      </c>
      <c r="B2173">
        <f>'Oversigt anlægsaktiv'!B2173</f>
        <v>0</v>
      </c>
      <c r="C2173">
        <f>'Oversigt anlægsaktiv'!C2173</f>
        <v>0</v>
      </c>
      <c r="D2173">
        <f>'Oversigt anlægsaktiv'!D2173</f>
        <v>0</v>
      </c>
      <c r="E2173">
        <f>'Oversigt anlægsaktiv'!E2173</f>
        <v>0</v>
      </c>
      <c r="F2173">
        <f>'Oversigt anlægsaktiv'!F2173</f>
        <v>0</v>
      </c>
      <c r="G2173">
        <f>'Oversigt anlægsaktiv'!G2173</f>
        <v>0</v>
      </c>
      <c r="H2173">
        <f>'Oversigt anlægsaktiv'!H2173</f>
        <v>0</v>
      </c>
      <c r="I2173">
        <f>'Oversigt anlægsaktiv'!I2173</f>
        <v>0</v>
      </c>
      <c r="J2173">
        <f>'Oversigt anlægsaktiv'!J2173</f>
        <v>0</v>
      </c>
      <c r="K2173">
        <f>'Oversigt anlægsaktiv'!K2173</f>
        <v>0</v>
      </c>
      <c r="L2173" s="312">
        <f>'Oversigt anlægsaktiv'!L2173</f>
        <v>0</v>
      </c>
      <c r="M2173" s="56">
        <f>'Oversigt anlægsaktiv'!M2173</f>
        <v>0</v>
      </c>
      <c r="N2173" s="56">
        <f>'Oversigt anlægsaktiv'!N2173</f>
        <v>0</v>
      </c>
      <c r="O2173" s="322">
        <f t="shared" si="99"/>
        <v>0</v>
      </c>
      <c r="P2173" s="322">
        <f t="shared" si="100"/>
        <v>1</v>
      </c>
      <c r="Q2173" s="337">
        <f t="shared" si="101"/>
        <v>0</v>
      </c>
    </row>
    <row r="2174" spans="1:17" x14ac:dyDescent="0.35">
      <c r="A2174" s="320">
        <f>'Oversigt anlægsaktiv'!A2174</f>
        <v>0</v>
      </c>
      <c r="B2174">
        <f>'Oversigt anlægsaktiv'!B2174</f>
        <v>0</v>
      </c>
      <c r="C2174">
        <f>'Oversigt anlægsaktiv'!C2174</f>
        <v>0</v>
      </c>
      <c r="D2174">
        <f>'Oversigt anlægsaktiv'!D2174</f>
        <v>0</v>
      </c>
      <c r="E2174">
        <f>'Oversigt anlægsaktiv'!E2174</f>
        <v>0</v>
      </c>
      <c r="F2174">
        <f>'Oversigt anlægsaktiv'!F2174</f>
        <v>0</v>
      </c>
      <c r="G2174">
        <f>'Oversigt anlægsaktiv'!G2174</f>
        <v>0</v>
      </c>
      <c r="H2174">
        <f>'Oversigt anlægsaktiv'!H2174</f>
        <v>0</v>
      </c>
      <c r="I2174">
        <f>'Oversigt anlægsaktiv'!I2174</f>
        <v>0</v>
      </c>
      <c r="J2174">
        <f>'Oversigt anlægsaktiv'!J2174</f>
        <v>0</v>
      </c>
      <c r="K2174">
        <f>'Oversigt anlægsaktiv'!K2174</f>
        <v>0</v>
      </c>
      <c r="L2174" s="312">
        <f>'Oversigt anlægsaktiv'!L2174</f>
        <v>0</v>
      </c>
      <c r="M2174" s="56">
        <f>'Oversigt anlægsaktiv'!M2174</f>
        <v>0</v>
      </c>
      <c r="N2174" s="56">
        <f>'Oversigt anlægsaktiv'!N2174</f>
        <v>0</v>
      </c>
      <c r="O2174" s="322">
        <f t="shared" si="99"/>
        <v>0</v>
      </c>
      <c r="P2174" s="322">
        <f t="shared" si="100"/>
        <v>1</v>
      </c>
      <c r="Q2174" s="337">
        <f t="shared" si="101"/>
        <v>0</v>
      </c>
    </row>
    <row r="2175" spans="1:17" x14ac:dyDescent="0.35">
      <c r="A2175" s="320">
        <f>'Oversigt anlægsaktiv'!A2175</f>
        <v>0</v>
      </c>
      <c r="B2175">
        <f>'Oversigt anlægsaktiv'!B2175</f>
        <v>0</v>
      </c>
      <c r="C2175">
        <f>'Oversigt anlægsaktiv'!C2175</f>
        <v>0</v>
      </c>
      <c r="D2175">
        <f>'Oversigt anlægsaktiv'!D2175</f>
        <v>0</v>
      </c>
      <c r="E2175">
        <f>'Oversigt anlægsaktiv'!E2175</f>
        <v>0</v>
      </c>
      <c r="F2175">
        <f>'Oversigt anlægsaktiv'!F2175</f>
        <v>0</v>
      </c>
      <c r="G2175">
        <f>'Oversigt anlægsaktiv'!G2175</f>
        <v>0</v>
      </c>
      <c r="H2175">
        <f>'Oversigt anlægsaktiv'!H2175</f>
        <v>0</v>
      </c>
      <c r="I2175">
        <f>'Oversigt anlægsaktiv'!I2175</f>
        <v>0</v>
      </c>
      <c r="J2175">
        <f>'Oversigt anlægsaktiv'!J2175</f>
        <v>0</v>
      </c>
      <c r="K2175">
        <f>'Oversigt anlægsaktiv'!K2175</f>
        <v>0</v>
      </c>
      <c r="L2175" s="312">
        <f>'Oversigt anlægsaktiv'!L2175</f>
        <v>0</v>
      </c>
      <c r="M2175" s="56">
        <f>'Oversigt anlægsaktiv'!M2175</f>
        <v>0</v>
      </c>
      <c r="N2175" s="56">
        <f>'Oversigt anlægsaktiv'!N2175</f>
        <v>0</v>
      </c>
      <c r="O2175" s="322">
        <f t="shared" si="99"/>
        <v>0</v>
      </c>
      <c r="P2175" s="322">
        <f t="shared" si="100"/>
        <v>1</v>
      </c>
      <c r="Q2175" s="337">
        <f t="shared" si="101"/>
        <v>0</v>
      </c>
    </row>
    <row r="2176" spans="1:17" x14ac:dyDescent="0.35">
      <c r="A2176" s="320">
        <f>'Oversigt anlægsaktiv'!A2176</f>
        <v>0</v>
      </c>
      <c r="B2176">
        <f>'Oversigt anlægsaktiv'!B2176</f>
        <v>0</v>
      </c>
      <c r="C2176">
        <f>'Oversigt anlægsaktiv'!C2176</f>
        <v>0</v>
      </c>
      <c r="D2176">
        <f>'Oversigt anlægsaktiv'!D2176</f>
        <v>0</v>
      </c>
      <c r="E2176">
        <f>'Oversigt anlægsaktiv'!E2176</f>
        <v>0</v>
      </c>
      <c r="F2176">
        <f>'Oversigt anlægsaktiv'!F2176</f>
        <v>0</v>
      </c>
      <c r="G2176">
        <f>'Oversigt anlægsaktiv'!G2176</f>
        <v>0</v>
      </c>
      <c r="H2176">
        <f>'Oversigt anlægsaktiv'!H2176</f>
        <v>0</v>
      </c>
      <c r="I2176">
        <f>'Oversigt anlægsaktiv'!I2176</f>
        <v>0</v>
      </c>
      <c r="J2176">
        <f>'Oversigt anlægsaktiv'!J2176</f>
        <v>0</v>
      </c>
      <c r="K2176">
        <f>'Oversigt anlægsaktiv'!K2176</f>
        <v>0</v>
      </c>
      <c r="L2176" s="312">
        <f>'Oversigt anlægsaktiv'!L2176</f>
        <v>0</v>
      </c>
      <c r="M2176" s="56">
        <f>'Oversigt anlægsaktiv'!M2176</f>
        <v>0</v>
      </c>
      <c r="N2176" s="56">
        <f>'Oversigt anlægsaktiv'!N2176</f>
        <v>0</v>
      </c>
      <c r="O2176" s="322">
        <f t="shared" si="99"/>
        <v>0</v>
      </c>
      <c r="P2176" s="322">
        <f t="shared" si="100"/>
        <v>1</v>
      </c>
      <c r="Q2176" s="337">
        <f t="shared" si="101"/>
        <v>0</v>
      </c>
    </row>
    <row r="2177" spans="1:17" x14ac:dyDescent="0.35">
      <c r="A2177" s="320">
        <f>'Oversigt anlægsaktiv'!A2177</f>
        <v>0</v>
      </c>
      <c r="B2177">
        <f>'Oversigt anlægsaktiv'!B2177</f>
        <v>0</v>
      </c>
      <c r="C2177">
        <f>'Oversigt anlægsaktiv'!C2177</f>
        <v>0</v>
      </c>
      <c r="D2177">
        <f>'Oversigt anlægsaktiv'!D2177</f>
        <v>0</v>
      </c>
      <c r="E2177">
        <f>'Oversigt anlægsaktiv'!E2177</f>
        <v>0</v>
      </c>
      <c r="F2177">
        <f>'Oversigt anlægsaktiv'!F2177</f>
        <v>0</v>
      </c>
      <c r="G2177">
        <f>'Oversigt anlægsaktiv'!G2177</f>
        <v>0</v>
      </c>
      <c r="H2177">
        <f>'Oversigt anlægsaktiv'!H2177</f>
        <v>0</v>
      </c>
      <c r="I2177">
        <f>'Oversigt anlægsaktiv'!I2177</f>
        <v>0</v>
      </c>
      <c r="J2177">
        <f>'Oversigt anlægsaktiv'!J2177</f>
        <v>0</v>
      </c>
      <c r="K2177">
        <f>'Oversigt anlægsaktiv'!K2177</f>
        <v>0</v>
      </c>
      <c r="L2177" s="312">
        <f>'Oversigt anlægsaktiv'!L2177</f>
        <v>0</v>
      </c>
      <c r="M2177" s="56">
        <f>'Oversigt anlægsaktiv'!M2177</f>
        <v>0</v>
      </c>
      <c r="N2177" s="56">
        <f>'Oversigt anlægsaktiv'!N2177</f>
        <v>0</v>
      </c>
      <c r="O2177" s="322">
        <f t="shared" si="99"/>
        <v>0</v>
      </c>
      <c r="P2177" s="322">
        <f t="shared" si="100"/>
        <v>1</v>
      </c>
      <c r="Q2177" s="337">
        <f t="shared" si="101"/>
        <v>0</v>
      </c>
    </row>
    <row r="2178" spans="1:17" x14ac:dyDescent="0.35">
      <c r="A2178" s="320">
        <f>'Oversigt anlægsaktiv'!A2178</f>
        <v>0</v>
      </c>
      <c r="B2178">
        <f>'Oversigt anlægsaktiv'!B2178</f>
        <v>0</v>
      </c>
      <c r="C2178">
        <f>'Oversigt anlægsaktiv'!C2178</f>
        <v>0</v>
      </c>
      <c r="D2178">
        <f>'Oversigt anlægsaktiv'!D2178</f>
        <v>0</v>
      </c>
      <c r="E2178">
        <f>'Oversigt anlægsaktiv'!E2178</f>
        <v>0</v>
      </c>
      <c r="F2178">
        <f>'Oversigt anlægsaktiv'!F2178</f>
        <v>0</v>
      </c>
      <c r="G2178">
        <f>'Oversigt anlægsaktiv'!G2178</f>
        <v>0</v>
      </c>
      <c r="H2178">
        <f>'Oversigt anlægsaktiv'!H2178</f>
        <v>0</v>
      </c>
      <c r="I2178">
        <f>'Oversigt anlægsaktiv'!I2178</f>
        <v>0</v>
      </c>
      <c r="J2178">
        <f>'Oversigt anlægsaktiv'!J2178</f>
        <v>0</v>
      </c>
      <c r="K2178">
        <f>'Oversigt anlægsaktiv'!K2178</f>
        <v>0</v>
      </c>
      <c r="L2178" s="312">
        <f>'Oversigt anlægsaktiv'!L2178</f>
        <v>0</v>
      </c>
      <c r="M2178" s="56">
        <f>'Oversigt anlægsaktiv'!M2178</f>
        <v>0</v>
      </c>
      <c r="N2178" s="56">
        <f>'Oversigt anlægsaktiv'!N2178</f>
        <v>0</v>
      </c>
      <c r="O2178" s="322">
        <f t="shared" si="99"/>
        <v>0</v>
      </c>
      <c r="P2178" s="322">
        <f t="shared" si="100"/>
        <v>1</v>
      </c>
      <c r="Q2178" s="337">
        <f t="shared" si="101"/>
        <v>0</v>
      </c>
    </row>
    <row r="2179" spans="1:17" x14ac:dyDescent="0.35">
      <c r="A2179" s="320">
        <f>'Oversigt anlægsaktiv'!A2179</f>
        <v>0</v>
      </c>
      <c r="B2179">
        <f>'Oversigt anlægsaktiv'!B2179</f>
        <v>0</v>
      </c>
      <c r="C2179">
        <f>'Oversigt anlægsaktiv'!C2179</f>
        <v>0</v>
      </c>
      <c r="D2179">
        <f>'Oversigt anlægsaktiv'!D2179</f>
        <v>0</v>
      </c>
      <c r="E2179">
        <f>'Oversigt anlægsaktiv'!E2179</f>
        <v>0</v>
      </c>
      <c r="F2179">
        <f>'Oversigt anlægsaktiv'!F2179</f>
        <v>0</v>
      </c>
      <c r="G2179">
        <f>'Oversigt anlægsaktiv'!G2179</f>
        <v>0</v>
      </c>
      <c r="H2179">
        <f>'Oversigt anlægsaktiv'!H2179</f>
        <v>0</v>
      </c>
      <c r="I2179">
        <f>'Oversigt anlægsaktiv'!I2179</f>
        <v>0</v>
      </c>
      <c r="J2179">
        <f>'Oversigt anlægsaktiv'!J2179</f>
        <v>0</v>
      </c>
      <c r="K2179">
        <f>'Oversigt anlægsaktiv'!K2179</f>
        <v>0</v>
      </c>
      <c r="L2179" s="312">
        <f>'Oversigt anlægsaktiv'!L2179</f>
        <v>0</v>
      </c>
      <c r="M2179" s="56">
        <f>'Oversigt anlægsaktiv'!M2179</f>
        <v>0</v>
      </c>
      <c r="N2179" s="56">
        <f>'Oversigt anlægsaktiv'!N2179</f>
        <v>0</v>
      </c>
      <c r="O2179" s="322">
        <f t="shared" si="99"/>
        <v>0</v>
      </c>
      <c r="P2179" s="322">
        <f t="shared" si="100"/>
        <v>1</v>
      </c>
      <c r="Q2179" s="337">
        <f t="shared" si="101"/>
        <v>0</v>
      </c>
    </row>
    <row r="2180" spans="1:17" x14ac:dyDescent="0.35">
      <c r="A2180" s="320">
        <f>'Oversigt anlægsaktiv'!A2180</f>
        <v>0</v>
      </c>
      <c r="B2180">
        <f>'Oversigt anlægsaktiv'!B2180</f>
        <v>0</v>
      </c>
      <c r="C2180">
        <f>'Oversigt anlægsaktiv'!C2180</f>
        <v>0</v>
      </c>
      <c r="D2180">
        <f>'Oversigt anlægsaktiv'!D2180</f>
        <v>0</v>
      </c>
      <c r="E2180">
        <f>'Oversigt anlægsaktiv'!E2180</f>
        <v>0</v>
      </c>
      <c r="F2180">
        <f>'Oversigt anlægsaktiv'!F2180</f>
        <v>0</v>
      </c>
      <c r="G2180">
        <f>'Oversigt anlægsaktiv'!G2180</f>
        <v>0</v>
      </c>
      <c r="H2180">
        <f>'Oversigt anlægsaktiv'!H2180</f>
        <v>0</v>
      </c>
      <c r="I2180">
        <f>'Oversigt anlægsaktiv'!I2180</f>
        <v>0</v>
      </c>
      <c r="J2180">
        <f>'Oversigt anlægsaktiv'!J2180</f>
        <v>0</v>
      </c>
      <c r="K2180">
        <f>'Oversigt anlægsaktiv'!K2180</f>
        <v>0</v>
      </c>
      <c r="L2180" s="312">
        <f>'Oversigt anlægsaktiv'!L2180</f>
        <v>0</v>
      </c>
      <c r="M2180" s="56">
        <f>'Oversigt anlægsaktiv'!M2180</f>
        <v>0</v>
      </c>
      <c r="N2180" s="56">
        <f>'Oversigt anlægsaktiv'!N2180</f>
        <v>0</v>
      </c>
      <c r="O2180" s="322">
        <f t="shared" si="99"/>
        <v>0</v>
      </c>
      <c r="P2180" s="322">
        <f t="shared" si="100"/>
        <v>1</v>
      </c>
      <c r="Q2180" s="337">
        <f t="shared" si="101"/>
        <v>0</v>
      </c>
    </row>
    <row r="2181" spans="1:17" x14ac:dyDescent="0.35">
      <c r="A2181" s="320">
        <f>'Oversigt anlægsaktiv'!A2181</f>
        <v>0</v>
      </c>
      <c r="B2181">
        <f>'Oversigt anlægsaktiv'!B2181</f>
        <v>0</v>
      </c>
      <c r="C2181">
        <f>'Oversigt anlægsaktiv'!C2181</f>
        <v>0</v>
      </c>
      <c r="D2181">
        <f>'Oversigt anlægsaktiv'!D2181</f>
        <v>0</v>
      </c>
      <c r="E2181">
        <f>'Oversigt anlægsaktiv'!E2181</f>
        <v>0</v>
      </c>
      <c r="F2181">
        <f>'Oversigt anlægsaktiv'!F2181</f>
        <v>0</v>
      </c>
      <c r="G2181">
        <f>'Oversigt anlægsaktiv'!G2181</f>
        <v>0</v>
      </c>
      <c r="H2181">
        <f>'Oversigt anlægsaktiv'!H2181</f>
        <v>0</v>
      </c>
      <c r="I2181">
        <f>'Oversigt anlægsaktiv'!I2181</f>
        <v>0</v>
      </c>
      <c r="J2181">
        <f>'Oversigt anlægsaktiv'!J2181</f>
        <v>0</v>
      </c>
      <c r="K2181">
        <f>'Oversigt anlægsaktiv'!K2181</f>
        <v>0</v>
      </c>
      <c r="L2181" s="312">
        <f>'Oversigt anlægsaktiv'!L2181</f>
        <v>0</v>
      </c>
      <c r="M2181" s="56">
        <f>'Oversigt anlægsaktiv'!M2181</f>
        <v>0</v>
      </c>
      <c r="N2181" s="56">
        <f>'Oversigt anlægsaktiv'!N2181</f>
        <v>0</v>
      </c>
      <c r="O2181" s="322">
        <f t="shared" si="99"/>
        <v>0</v>
      </c>
      <c r="P2181" s="322">
        <f t="shared" si="100"/>
        <v>1</v>
      </c>
      <c r="Q2181" s="337">
        <f t="shared" si="101"/>
        <v>0</v>
      </c>
    </row>
    <row r="2182" spans="1:17" x14ac:dyDescent="0.35">
      <c r="A2182" s="320">
        <f>'Oversigt anlægsaktiv'!A2182</f>
        <v>0</v>
      </c>
      <c r="B2182">
        <f>'Oversigt anlægsaktiv'!B2182</f>
        <v>0</v>
      </c>
      <c r="C2182">
        <f>'Oversigt anlægsaktiv'!C2182</f>
        <v>0</v>
      </c>
      <c r="D2182">
        <f>'Oversigt anlægsaktiv'!D2182</f>
        <v>0</v>
      </c>
      <c r="E2182">
        <f>'Oversigt anlægsaktiv'!E2182</f>
        <v>0</v>
      </c>
      <c r="F2182">
        <f>'Oversigt anlægsaktiv'!F2182</f>
        <v>0</v>
      </c>
      <c r="G2182">
        <f>'Oversigt anlægsaktiv'!G2182</f>
        <v>0</v>
      </c>
      <c r="H2182">
        <f>'Oversigt anlægsaktiv'!H2182</f>
        <v>0</v>
      </c>
      <c r="I2182">
        <f>'Oversigt anlægsaktiv'!I2182</f>
        <v>0</v>
      </c>
      <c r="J2182">
        <f>'Oversigt anlægsaktiv'!J2182</f>
        <v>0</v>
      </c>
      <c r="K2182">
        <f>'Oversigt anlægsaktiv'!K2182</f>
        <v>0</v>
      </c>
      <c r="L2182" s="312">
        <f>'Oversigt anlægsaktiv'!L2182</f>
        <v>0</v>
      </c>
      <c r="M2182" s="56">
        <f>'Oversigt anlægsaktiv'!M2182</f>
        <v>0</v>
      </c>
      <c r="N2182" s="56">
        <f>'Oversigt anlægsaktiv'!N2182</f>
        <v>0</v>
      </c>
      <c r="O2182" s="322">
        <f t="shared" si="99"/>
        <v>0</v>
      </c>
      <c r="P2182" s="322">
        <f t="shared" si="100"/>
        <v>1</v>
      </c>
      <c r="Q2182" s="337">
        <f t="shared" si="101"/>
        <v>0</v>
      </c>
    </row>
    <row r="2183" spans="1:17" x14ac:dyDescent="0.35">
      <c r="A2183" s="320">
        <f>'Oversigt anlægsaktiv'!A2183</f>
        <v>0</v>
      </c>
      <c r="B2183">
        <f>'Oversigt anlægsaktiv'!B2183</f>
        <v>0</v>
      </c>
      <c r="C2183">
        <f>'Oversigt anlægsaktiv'!C2183</f>
        <v>0</v>
      </c>
      <c r="D2183">
        <f>'Oversigt anlægsaktiv'!D2183</f>
        <v>0</v>
      </c>
      <c r="E2183">
        <f>'Oversigt anlægsaktiv'!E2183</f>
        <v>0</v>
      </c>
      <c r="F2183">
        <f>'Oversigt anlægsaktiv'!F2183</f>
        <v>0</v>
      </c>
      <c r="G2183">
        <f>'Oversigt anlægsaktiv'!G2183</f>
        <v>0</v>
      </c>
      <c r="H2183">
        <f>'Oversigt anlægsaktiv'!H2183</f>
        <v>0</v>
      </c>
      <c r="I2183">
        <f>'Oversigt anlægsaktiv'!I2183</f>
        <v>0</v>
      </c>
      <c r="J2183">
        <f>'Oversigt anlægsaktiv'!J2183</f>
        <v>0</v>
      </c>
      <c r="K2183">
        <f>'Oversigt anlægsaktiv'!K2183</f>
        <v>0</v>
      </c>
      <c r="L2183" s="312">
        <f>'Oversigt anlægsaktiv'!L2183</f>
        <v>0</v>
      </c>
      <c r="M2183" s="56">
        <f>'Oversigt anlægsaktiv'!M2183</f>
        <v>0</v>
      </c>
      <c r="N2183" s="56">
        <f>'Oversigt anlægsaktiv'!N2183</f>
        <v>0</v>
      </c>
      <c r="O2183" s="322">
        <f t="shared" si="99"/>
        <v>0</v>
      </c>
      <c r="P2183" s="322">
        <f t="shared" si="100"/>
        <v>1</v>
      </c>
      <c r="Q2183" s="337">
        <f t="shared" si="101"/>
        <v>0</v>
      </c>
    </row>
    <row r="2184" spans="1:17" x14ac:dyDescent="0.35">
      <c r="A2184" s="320">
        <f>'Oversigt anlægsaktiv'!A2184</f>
        <v>0</v>
      </c>
      <c r="B2184">
        <f>'Oversigt anlægsaktiv'!B2184</f>
        <v>0</v>
      </c>
      <c r="C2184">
        <f>'Oversigt anlægsaktiv'!C2184</f>
        <v>0</v>
      </c>
      <c r="D2184">
        <f>'Oversigt anlægsaktiv'!D2184</f>
        <v>0</v>
      </c>
      <c r="E2184">
        <f>'Oversigt anlægsaktiv'!E2184</f>
        <v>0</v>
      </c>
      <c r="F2184">
        <f>'Oversigt anlægsaktiv'!F2184</f>
        <v>0</v>
      </c>
      <c r="G2184">
        <f>'Oversigt anlægsaktiv'!G2184</f>
        <v>0</v>
      </c>
      <c r="H2184">
        <f>'Oversigt anlægsaktiv'!H2184</f>
        <v>0</v>
      </c>
      <c r="I2184">
        <f>'Oversigt anlægsaktiv'!I2184</f>
        <v>0</v>
      </c>
      <c r="J2184">
        <f>'Oversigt anlægsaktiv'!J2184</f>
        <v>0</v>
      </c>
      <c r="K2184">
        <f>'Oversigt anlægsaktiv'!K2184</f>
        <v>0</v>
      </c>
      <c r="L2184" s="312">
        <f>'Oversigt anlægsaktiv'!L2184</f>
        <v>0</v>
      </c>
      <c r="M2184" s="56">
        <f>'Oversigt anlægsaktiv'!M2184</f>
        <v>0</v>
      </c>
      <c r="N2184" s="56">
        <f>'Oversigt anlægsaktiv'!N2184</f>
        <v>0</v>
      </c>
      <c r="O2184" s="322">
        <f t="shared" si="99"/>
        <v>0</v>
      </c>
      <c r="P2184" s="322">
        <f t="shared" si="100"/>
        <v>1</v>
      </c>
      <c r="Q2184" s="337">
        <f t="shared" si="101"/>
        <v>0</v>
      </c>
    </row>
    <row r="2185" spans="1:17" x14ac:dyDescent="0.35">
      <c r="A2185" s="320">
        <f>'Oversigt anlægsaktiv'!A2185</f>
        <v>0</v>
      </c>
      <c r="B2185">
        <f>'Oversigt anlægsaktiv'!B2185</f>
        <v>0</v>
      </c>
      <c r="C2185">
        <f>'Oversigt anlægsaktiv'!C2185</f>
        <v>0</v>
      </c>
      <c r="D2185">
        <f>'Oversigt anlægsaktiv'!D2185</f>
        <v>0</v>
      </c>
      <c r="E2185">
        <f>'Oversigt anlægsaktiv'!E2185</f>
        <v>0</v>
      </c>
      <c r="F2185">
        <f>'Oversigt anlægsaktiv'!F2185</f>
        <v>0</v>
      </c>
      <c r="G2185">
        <f>'Oversigt anlægsaktiv'!G2185</f>
        <v>0</v>
      </c>
      <c r="H2185">
        <f>'Oversigt anlægsaktiv'!H2185</f>
        <v>0</v>
      </c>
      <c r="I2185">
        <f>'Oversigt anlægsaktiv'!I2185</f>
        <v>0</v>
      </c>
      <c r="J2185">
        <f>'Oversigt anlægsaktiv'!J2185</f>
        <v>0</v>
      </c>
      <c r="K2185">
        <f>'Oversigt anlægsaktiv'!K2185</f>
        <v>0</v>
      </c>
      <c r="L2185" s="312">
        <f>'Oversigt anlægsaktiv'!L2185</f>
        <v>0</v>
      </c>
      <c r="M2185" s="56">
        <f>'Oversigt anlægsaktiv'!M2185</f>
        <v>0</v>
      </c>
      <c r="N2185" s="56">
        <f>'Oversigt anlægsaktiv'!N2185</f>
        <v>0</v>
      </c>
      <c r="O2185" s="322">
        <f t="shared" si="99"/>
        <v>0</v>
      </c>
      <c r="P2185" s="322">
        <f t="shared" si="100"/>
        <v>1</v>
      </c>
      <c r="Q2185" s="337">
        <f t="shared" si="101"/>
        <v>0</v>
      </c>
    </row>
    <row r="2186" spans="1:17" x14ac:dyDescent="0.35">
      <c r="A2186" s="320">
        <f>'Oversigt anlægsaktiv'!A2186</f>
        <v>0</v>
      </c>
      <c r="B2186">
        <f>'Oversigt anlægsaktiv'!B2186</f>
        <v>0</v>
      </c>
      <c r="C2186">
        <f>'Oversigt anlægsaktiv'!C2186</f>
        <v>0</v>
      </c>
      <c r="D2186">
        <f>'Oversigt anlægsaktiv'!D2186</f>
        <v>0</v>
      </c>
      <c r="E2186">
        <f>'Oversigt anlægsaktiv'!E2186</f>
        <v>0</v>
      </c>
      <c r="F2186">
        <f>'Oversigt anlægsaktiv'!F2186</f>
        <v>0</v>
      </c>
      <c r="G2186">
        <f>'Oversigt anlægsaktiv'!G2186</f>
        <v>0</v>
      </c>
      <c r="H2186">
        <f>'Oversigt anlægsaktiv'!H2186</f>
        <v>0</v>
      </c>
      <c r="I2186">
        <f>'Oversigt anlægsaktiv'!I2186</f>
        <v>0</v>
      </c>
      <c r="J2186">
        <f>'Oversigt anlægsaktiv'!J2186</f>
        <v>0</v>
      </c>
      <c r="K2186">
        <f>'Oversigt anlægsaktiv'!K2186</f>
        <v>0</v>
      </c>
      <c r="L2186" s="312">
        <f>'Oversigt anlægsaktiv'!L2186</f>
        <v>0</v>
      </c>
      <c r="M2186" s="56">
        <f>'Oversigt anlægsaktiv'!M2186</f>
        <v>0</v>
      </c>
      <c r="N2186" s="56">
        <f>'Oversigt anlægsaktiv'!N2186</f>
        <v>0</v>
      </c>
      <c r="O2186" s="322">
        <f t="shared" si="99"/>
        <v>0</v>
      </c>
      <c r="P2186" s="322">
        <f t="shared" si="100"/>
        <v>1</v>
      </c>
      <c r="Q2186" s="337">
        <f t="shared" si="101"/>
        <v>0</v>
      </c>
    </row>
    <row r="2187" spans="1:17" x14ac:dyDescent="0.35">
      <c r="A2187" s="320">
        <f>'Oversigt anlægsaktiv'!A2187</f>
        <v>0</v>
      </c>
      <c r="B2187">
        <f>'Oversigt anlægsaktiv'!B2187</f>
        <v>0</v>
      </c>
      <c r="C2187">
        <f>'Oversigt anlægsaktiv'!C2187</f>
        <v>0</v>
      </c>
      <c r="D2187">
        <f>'Oversigt anlægsaktiv'!D2187</f>
        <v>0</v>
      </c>
      <c r="E2187">
        <f>'Oversigt anlægsaktiv'!E2187</f>
        <v>0</v>
      </c>
      <c r="F2187">
        <f>'Oversigt anlægsaktiv'!F2187</f>
        <v>0</v>
      </c>
      <c r="G2187">
        <f>'Oversigt anlægsaktiv'!G2187</f>
        <v>0</v>
      </c>
      <c r="H2187">
        <f>'Oversigt anlægsaktiv'!H2187</f>
        <v>0</v>
      </c>
      <c r="I2187">
        <f>'Oversigt anlægsaktiv'!I2187</f>
        <v>0</v>
      </c>
      <c r="J2187">
        <f>'Oversigt anlægsaktiv'!J2187</f>
        <v>0</v>
      </c>
      <c r="K2187">
        <f>'Oversigt anlægsaktiv'!K2187</f>
        <v>0</v>
      </c>
      <c r="L2187" s="312">
        <f>'Oversigt anlægsaktiv'!L2187</f>
        <v>0</v>
      </c>
      <c r="M2187" s="56">
        <f>'Oversigt anlægsaktiv'!M2187</f>
        <v>0</v>
      </c>
      <c r="N2187" s="56">
        <f>'Oversigt anlægsaktiv'!N2187</f>
        <v>0</v>
      </c>
      <c r="O2187" s="322">
        <f t="shared" ref="O2187:O2250" si="102">IFERROR(_xlfn.TEXTBEFORE(A2187, "-"), A2187)</f>
        <v>0</v>
      </c>
      <c r="P2187" s="322">
        <f t="shared" ref="P2187:P2250" si="103">IF(C2187="-",0,1)</f>
        <v>1</v>
      </c>
      <c r="Q2187" s="337">
        <f t="shared" ref="Q2187:Q2250" si="104">IFERROR(_xlfn.TEXTBEFORE(E2187, " "), E2187)</f>
        <v>0</v>
      </c>
    </row>
    <row r="2188" spans="1:17" x14ac:dyDescent="0.35">
      <c r="A2188" s="320">
        <f>'Oversigt anlægsaktiv'!A2188</f>
        <v>0</v>
      </c>
      <c r="B2188">
        <f>'Oversigt anlægsaktiv'!B2188</f>
        <v>0</v>
      </c>
      <c r="C2188">
        <f>'Oversigt anlægsaktiv'!C2188</f>
        <v>0</v>
      </c>
      <c r="D2188">
        <f>'Oversigt anlægsaktiv'!D2188</f>
        <v>0</v>
      </c>
      <c r="E2188">
        <f>'Oversigt anlægsaktiv'!E2188</f>
        <v>0</v>
      </c>
      <c r="F2188">
        <f>'Oversigt anlægsaktiv'!F2188</f>
        <v>0</v>
      </c>
      <c r="G2188">
        <f>'Oversigt anlægsaktiv'!G2188</f>
        <v>0</v>
      </c>
      <c r="H2188">
        <f>'Oversigt anlægsaktiv'!H2188</f>
        <v>0</v>
      </c>
      <c r="I2188">
        <f>'Oversigt anlægsaktiv'!I2188</f>
        <v>0</v>
      </c>
      <c r="J2188">
        <f>'Oversigt anlægsaktiv'!J2188</f>
        <v>0</v>
      </c>
      <c r="K2188">
        <f>'Oversigt anlægsaktiv'!K2188</f>
        <v>0</v>
      </c>
      <c r="L2188" s="312">
        <f>'Oversigt anlægsaktiv'!L2188</f>
        <v>0</v>
      </c>
      <c r="M2188" s="56">
        <f>'Oversigt anlægsaktiv'!M2188</f>
        <v>0</v>
      </c>
      <c r="N2188" s="56">
        <f>'Oversigt anlægsaktiv'!N2188</f>
        <v>0</v>
      </c>
      <c r="O2188" s="322">
        <f t="shared" si="102"/>
        <v>0</v>
      </c>
      <c r="P2188" s="322">
        <f t="shared" si="103"/>
        <v>1</v>
      </c>
      <c r="Q2188" s="337">
        <f t="shared" si="104"/>
        <v>0</v>
      </c>
    </row>
    <row r="2189" spans="1:17" x14ac:dyDescent="0.35">
      <c r="A2189" s="320">
        <f>'Oversigt anlægsaktiv'!A2189</f>
        <v>0</v>
      </c>
      <c r="B2189">
        <f>'Oversigt anlægsaktiv'!B2189</f>
        <v>0</v>
      </c>
      <c r="C2189">
        <f>'Oversigt anlægsaktiv'!C2189</f>
        <v>0</v>
      </c>
      <c r="D2189">
        <f>'Oversigt anlægsaktiv'!D2189</f>
        <v>0</v>
      </c>
      <c r="E2189">
        <f>'Oversigt anlægsaktiv'!E2189</f>
        <v>0</v>
      </c>
      <c r="F2189">
        <f>'Oversigt anlægsaktiv'!F2189</f>
        <v>0</v>
      </c>
      <c r="G2189">
        <f>'Oversigt anlægsaktiv'!G2189</f>
        <v>0</v>
      </c>
      <c r="H2189">
        <f>'Oversigt anlægsaktiv'!H2189</f>
        <v>0</v>
      </c>
      <c r="I2189">
        <f>'Oversigt anlægsaktiv'!I2189</f>
        <v>0</v>
      </c>
      <c r="J2189">
        <f>'Oversigt anlægsaktiv'!J2189</f>
        <v>0</v>
      </c>
      <c r="K2189">
        <f>'Oversigt anlægsaktiv'!K2189</f>
        <v>0</v>
      </c>
      <c r="L2189" s="312">
        <f>'Oversigt anlægsaktiv'!L2189</f>
        <v>0</v>
      </c>
      <c r="M2189" s="56">
        <f>'Oversigt anlægsaktiv'!M2189</f>
        <v>0</v>
      </c>
      <c r="N2189" s="56">
        <f>'Oversigt anlægsaktiv'!N2189</f>
        <v>0</v>
      </c>
      <c r="O2189" s="322">
        <f t="shared" si="102"/>
        <v>0</v>
      </c>
      <c r="P2189" s="322">
        <f t="shared" si="103"/>
        <v>1</v>
      </c>
      <c r="Q2189" s="337">
        <f t="shared" si="104"/>
        <v>0</v>
      </c>
    </row>
    <row r="2190" spans="1:17" x14ac:dyDescent="0.35">
      <c r="A2190" s="320">
        <f>'Oversigt anlægsaktiv'!A2190</f>
        <v>0</v>
      </c>
      <c r="B2190">
        <f>'Oversigt anlægsaktiv'!B2190</f>
        <v>0</v>
      </c>
      <c r="C2190">
        <f>'Oversigt anlægsaktiv'!C2190</f>
        <v>0</v>
      </c>
      <c r="D2190">
        <f>'Oversigt anlægsaktiv'!D2190</f>
        <v>0</v>
      </c>
      <c r="E2190">
        <f>'Oversigt anlægsaktiv'!E2190</f>
        <v>0</v>
      </c>
      <c r="F2190">
        <f>'Oversigt anlægsaktiv'!F2190</f>
        <v>0</v>
      </c>
      <c r="G2190">
        <f>'Oversigt anlægsaktiv'!G2190</f>
        <v>0</v>
      </c>
      <c r="H2190">
        <f>'Oversigt anlægsaktiv'!H2190</f>
        <v>0</v>
      </c>
      <c r="I2190">
        <f>'Oversigt anlægsaktiv'!I2190</f>
        <v>0</v>
      </c>
      <c r="J2190">
        <f>'Oversigt anlægsaktiv'!J2190</f>
        <v>0</v>
      </c>
      <c r="K2190">
        <f>'Oversigt anlægsaktiv'!K2190</f>
        <v>0</v>
      </c>
      <c r="L2190" s="312">
        <f>'Oversigt anlægsaktiv'!L2190</f>
        <v>0</v>
      </c>
      <c r="M2190" s="56">
        <f>'Oversigt anlægsaktiv'!M2190</f>
        <v>0</v>
      </c>
      <c r="N2190" s="56">
        <f>'Oversigt anlægsaktiv'!N2190</f>
        <v>0</v>
      </c>
      <c r="O2190" s="322">
        <f t="shared" si="102"/>
        <v>0</v>
      </c>
      <c r="P2190" s="322">
        <f t="shared" si="103"/>
        <v>1</v>
      </c>
      <c r="Q2190" s="337">
        <f t="shared" si="104"/>
        <v>0</v>
      </c>
    </row>
    <row r="2191" spans="1:17" x14ac:dyDescent="0.35">
      <c r="A2191" s="320">
        <f>'Oversigt anlægsaktiv'!A2191</f>
        <v>0</v>
      </c>
      <c r="B2191">
        <f>'Oversigt anlægsaktiv'!B2191</f>
        <v>0</v>
      </c>
      <c r="C2191">
        <f>'Oversigt anlægsaktiv'!C2191</f>
        <v>0</v>
      </c>
      <c r="D2191">
        <f>'Oversigt anlægsaktiv'!D2191</f>
        <v>0</v>
      </c>
      <c r="E2191">
        <f>'Oversigt anlægsaktiv'!E2191</f>
        <v>0</v>
      </c>
      <c r="F2191">
        <f>'Oversigt anlægsaktiv'!F2191</f>
        <v>0</v>
      </c>
      <c r="G2191">
        <f>'Oversigt anlægsaktiv'!G2191</f>
        <v>0</v>
      </c>
      <c r="H2191">
        <f>'Oversigt anlægsaktiv'!H2191</f>
        <v>0</v>
      </c>
      <c r="I2191">
        <f>'Oversigt anlægsaktiv'!I2191</f>
        <v>0</v>
      </c>
      <c r="J2191">
        <f>'Oversigt anlægsaktiv'!J2191</f>
        <v>0</v>
      </c>
      <c r="K2191">
        <f>'Oversigt anlægsaktiv'!K2191</f>
        <v>0</v>
      </c>
      <c r="L2191" s="312">
        <f>'Oversigt anlægsaktiv'!L2191</f>
        <v>0</v>
      </c>
      <c r="M2191" s="56">
        <f>'Oversigt anlægsaktiv'!M2191</f>
        <v>0</v>
      </c>
      <c r="N2191" s="56">
        <f>'Oversigt anlægsaktiv'!N2191</f>
        <v>0</v>
      </c>
      <c r="O2191" s="322">
        <f t="shared" si="102"/>
        <v>0</v>
      </c>
      <c r="P2191" s="322">
        <f t="shared" si="103"/>
        <v>1</v>
      </c>
      <c r="Q2191" s="337">
        <f t="shared" si="104"/>
        <v>0</v>
      </c>
    </row>
    <row r="2192" spans="1:17" x14ac:dyDescent="0.35">
      <c r="A2192" s="320">
        <f>'Oversigt anlægsaktiv'!A2192</f>
        <v>0</v>
      </c>
      <c r="B2192">
        <f>'Oversigt anlægsaktiv'!B2192</f>
        <v>0</v>
      </c>
      <c r="C2192">
        <f>'Oversigt anlægsaktiv'!C2192</f>
        <v>0</v>
      </c>
      <c r="D2192">
        <f>'Oversigt anlægsaktiv'!D2192</f>
        <v>0</v>
      </c>
      <c r="E2192">
        <f>'Oversigt anlægsaktiv'!E2192</f>
        <v>0</v>
      </c>
      <c r="F2192">
        <f>'Oversigt anlægsaktiv'!F2192</f>
        <v>0</v>
      </c>
      <c r="G2192">
        <f>'Oversigt anlægsaktiv'!G2192</f>
        <v>0</v>
      </c>
      <c r="H2192">
        <f>'Oversigt anlægsaktiv'!H2192</f>
        <v>0</v>
      </c>
      <c r="I2192">
        <f>'Oversigt anlægsaktiv'!I2192</f>
        <v>0</v>
      </c>
      <c r="J2192">
        <f>'Oversigt anlægsaktiv'!J2192</f>
        <v>0</v>
      </c>
      <c r="K2192">
        <f>'Oversigt anlægsaktiv'!K2192</f>
        <v>0</v>
      </c>
      <c r="L2192" s="312">
        <f>'Oversigt anlægsaktiv'!L2192</f>
        <v>0</v>
      </c>
      <c r="M2192" s="56">
        <f>'Oversigt anlægsaktiv'!M2192</f>
        <v>0</v>
      </c>
      <c r="N2192" s="56">
        <f>'Oversigt anlægsaktiv'!N2192</f>
        <v>0</v>
      </c>
      <c r="O2192" s="322">
        <f t="shared" si="102"/>
        <v>0</v>
      </c>
      <c r="P2192" s="322">
        <f t="shared" si="103"/>
        <v>1</v>
      </c>
      <c r="Q2192" s="337">
        <f t="shared" si="104"/>
        <v>0</v>
      </c>
    </row>
    <row r="2193" spans="1:17" x14ac:dyDescent="0.35">
      <c r="A2193" s="320">
        <f>'Oversigt anlægsaktiv'!A2193</f>
        <v>0</v>
      </c>
      <c r="B2193">
        <f>'Oversigt anlægsaktiv'!B2193</f>
        <v>0</v>
      </c>
      <c r="C2193">
        <f>'Oversigt anlægsaktiv'!C2193</f>
        <v>0</v>
      </c>
      <c r="D2193">
        <f>'Oversigt anlægsaktiv'!D2193</f>
        <v>0</v>
      </c>
      <c r="E2193">
        <f>'Oversigt anlægsaktiv'!E2193</f>
        <v>0</v>
      </c>
      <c r="F2193">
        <f>'Oversigt anlægsaktiv'!F2193</f>
        <v>0</v>
      </c>
      <c r="G2193">
        <f>'Oversigt anlægsaktiv'!G2193</f>
        <v>0</v>
      </c>
      <c r="H2193">
        <f>'Oversigt anlægsaktiv'!H2193</f>
        <v>0</v>
      </c>
      <c r="I2193">
        <f>'Oversigt anlægsaktiv'!I2193</f>
        <v>0</v>
      </c>
      <c r="J2193">
        <f>'Oversigt anlægsaktiv'!J2193</f>
        <v>0</v>
      </c>
      <c r="K2193">
        <f>'Oversigt anlægsaktiv'!K2193</f>
        <v>0</v>
      </c>
      <c r="L2193" s="312">
        <f>'Oversigt anlægsaktiv'!L2193</f>
        <v>0</v>
      </c>
      <c r="M2193" s="56">
        <f>'Oversigt anlægsaktiv'!M2193</f>
        <v>0</v>
      </c>
      <c r="N2193" s="56">
        <f>'Oversigt anlægsaktiv'!N2193</f>
        <v>0</v>
      </c>
      <c r="O2193" s="322">
        <f t="shared" si="102"/>
        <v>0</v>
      </c>
      <c r="P2193" s="322">
        <f t="shared" si="103"/>
        <v>1</v>
      </c>
      <c r="Q2193" s="337">
        <f t="shared" si="104"/>
        <v>0</v>
      </c>
    </row>
    <row r="2194" spans="1:17" x14ac:dyDescent="0.35">
      <c r="A2194" s="320">
        <f>'Oversigt anlægsaktiv'!A2194</f>
        <v>0</v>
      </c>
      <c r="B2194">
        <f>'Oversigt anlægsaktiv'!B2194</f>
        <v>0</v>
      </c>
      <c r="C2194">
        <f>'Oversigt anlægsaktiv'!C2194</f>
        <v>0</v>
      </c>
      <c r="D2194">
        <f>'Oversigt anlægsaktiv'!D2194</f>
        <v>0</v>
      </c>
      <c r="E2194">
        <f>'Oversigt anlægsaktiv'!E2194</f>
        <v>0</v>
      </c>
      <c r="F2194">
        <f>'Oversigt anlægsaktiv'!F2194</f>
        <v>0</v>
      </c>
      <c r="G2194">
        <f>'Oversigt anlægsaktiv'!G2194</f>
        <v>0</v>
      </c>
      <c r="H2194">
        <f>'Oversigt anlægsaktiv'!H2194</f>
        <v>0</v>
      </c>
      <c r="I2194">
        <f>'Oversigt anlægsaktiv'!I2194</f>
        <v>0</v>
      </c>
      <c r="J2194">
        <f>'Oversigt anlægsaktiv'!J2194</f>
        <v>0</v>
      </c>
      <c r="K2194">
        <f>'Oversigt anlægsaktiv'!K2194</f>
        <v>0</v>
      </c>
      <c r="L2194" s="312">
        <f>'Oversigt anlægsaktiv'!L2194</f>
        <v>0</v>
      </c>
      <c r="M2194" s="56">
        <f>'Oversigt anlægsaktiv'!M2194</f>
        <v>0</v>
      </c>
      <c r="N2194" s="56">
        <f>'Oversigt anlægsaktiv'!N2194</f>
        <v>0</v>
      </c>
      <c r="O2194" s="322">
        <f t="shared" si="102"/>
        <v>0</v>
      </c>
      <c r="P2194" s="322">
        <f t="shared" si="103"/>
        <v>1</v>
      </c>
      <c r="Q2194" s="337">
        <f t="shared" si="104"/>
        <v>0</v>
      </c>
    </row>
    <row r="2195" spans="1:17" x14ac:dyDescent="0.35">
      <c r="A2195" s="320">
        <f>'Oversigt anlægsaktiv'!A2195</f>
        <v>0</v>
      </c>
      <c r="B2195">
        <f>'Oversigt anlægsaktiv'!B2195</f>
        <v>0</v>
      </c>
      <c r="C2195">
        <f>'Oversigt anlægsaktiv'!C2195</f>
        <v>0</v>
      </c>
      <c r="D2195">
        <f>'Oversigt anlægsaktiv'!D2195</f>
        <v>0</v>
      </c>
      <c r="E2195">
        <f>'Oversigt anlægsaktiv'!E2195</f>
        <v>0</v>
      </c>
      <c r="F2195">
        <f>'Oversigt anlægsaktiv'!F2195</f>
        <v>0</v>
      </c>
      <c r="G2195">
        <f>'Oversigt anlægsaktiv'!G2195</f>
        <v>0</v>
      </c>
      <c r="H2195">
        <f>'Oversigt anlægsaktiv'!H2195</f>
        <v>0</v>
      </c>
      <c r="I2195">
        <f>'Oversigt anlægsaktiv'!I2195</f>
        <v>0</v>
      </c>
      <c r="J2195">
        <f>'Oversigt anlægsaktiv'!J2195</f>
        <v>0</v>
      </c>
      <c r="K2195">
        <f>'Oversigt anlægsaktiv'!K2195</f>
        <v>0</v>
      </c>
      <c r="L2195" s="312">
        <f>'Oversigt anlægsaktiv'!L2195</f>
        <v>0</v>
      </c>
      <c r="M2195" s="56">
        <f>'Oversigt anlægsaktiv'!M2195</f>
        <v>0</v>
      </c>
      <c r="N2195" s="56">
        <f>'Oversigt anlægsaktiv'!N2195</f>
        <v>0</v>
      </c>
      <c r="O2195" s="322">
        <f t="shared" si="102"/>
        <v>0</v>
      </c>
      <c r="P2195" s="322">
        <f t="shared" si="103"/>
        <v>1</v>
      </c>
      <c r="Q2195" s="337">
        <f t="shared" si="104"/>
        <v>0</v>
      </c>
    </row>
    <row r="2196" spans="1:17" x14ac:dyDescent="0.35">
      <c r="A2196" s="320">
        <f>'Oversigt anlægsaktiv'!A2196</f>
        <v>0</v>
      </c>
      <c r="B2196">
        <f>'Oversigt anlægsaktiv'!B2196</f>
        <v>0</v>
      </c>
      <c r="C2196">
        <f>'Oversigt anlægsaktiv'!C2196</f>
        <v>0</v>
      </c>
      <c r="D2196">
        <f>'Oversigt anlægsaktiv'!D2196</f>
        <v>0</v>
      </c>
      <c r="E2196">
        <f>'Oversigt anlægsaktiv'!E2196</f>
        <v>0</v>
      </c>
      <c r="F2196">
        <f>'Oversigt anlægsaktiv'!F2196</f>
        <v>0</v>
      </c>
      <c r="G2196">
        <f>'Oversigt anlægsaktiv'!G2196</f>
        <v>0</v>
      </c>
      <c r="H2196">
        <f>'Oversigt anlægsaktiv'!H2196</f>
        <v>0</v>
      </c>
      <c r="I2196">
        <f>'Oversigt anlægsaktiv'!I2196</f>
        <v>0</v>
      </c>
      <c r="J2196">
        <f>'Oversigt anlægsaktiv'!J2196</f>
        <v>0</v>
      </c>
      <c r="K2196">
        <f>'Oversigt anlægsaktiv'!K2196</f>
        <v>0</v>
      </c>
      <c r="L2196" s="312">
        <f>'Oversigt anlægsaktiv'!L2196</f>
        <v>0</v>
      </c>
      <c r="M2196" s="56">
        <f>'Oversigt anlægsaktiv'!M2196</f>
        <v>0</v>
      </c>
      <c r="N2196" s="56">
        <f>'Oversigt anlægsaktiv'!N2196</f>
        <v>0</v>
      </c>
      <c r="O2196" s="322">
        <f t="shared" si="102"/>
        <v>0</v>
      </c>
      <c r="P2196" s="322">
        <f t="shared" si="103"/>
        <v>1</v>
      </c>
      <c r="Q2196" s="337">
        <f t="shared" si="104"/>
        <v>0</v>
      </c>
    </row>
    <row r="2197" spans="1:17" x14ac:dyDescent="0.35">
      <c r="A2197" s="320">
        <f>'Oversigt anlægsaktiv'!A2197</f>
        <v>0</v>
      </c>
      <c r="B2197">
        <f>'Oversigt anlægsaktiv'!B2197</f>
        <v>0</v>
      </c>
      <c r="C2197">
        <f>'Oversigt anlægsaktiv'!C2197</f>
        <v>0</v>
      </c>
      <c r="D2197">
        <f>'Oversigt anlægsaktiv'!D2197</f>
        <v>0</v>
      </c>
      <c r="E2197">
        <f>'Oversigt anlægsaktiv'!E2197</f>
        <v>0</v>
      </c>
      <c r="F2197">
        <f>'Oversigt anlægsaktiv'!F2197</f>
        <v>0</v>
      </c>
      <c r="G2197">
        <f>'Oversigt anlægsaktiv'!G2197</f>
        <v>0</v>
      </c>
      <c r="H2197">
        <f>'Oversigt anlægsaktiv'!H2197</f>
        <v>0</v>
      </c>
      <c r="I2197">
        <f>'Oversigt anlægsaktiv'!I2197</f>
        <v>0</v>
      </c>
      <c r="J2197">
        <f>'Oversigt anlægsaktiv'!J2197</f>
        <v>0</v>
      </c>
      <c r="K2197">
        <f>'Oversigt anlægsaktiv'!K2197</f>
        <v>0</v>
      </c>
      <c r="L2197" s="312">
        <f>'Oversigt anlægsaktiv'!L2197</f>
        <v>0</v>
      </c>
      <c r="M2197" s="56">
        <f>'Oversigt anlægsaktiv'!M2197</f>
        <v>0</v>
      </c>
      <c r="N2197" s="56">
        <f>'Oversigt anlægsaktiv'!N2197</f>
        <v>0</v>
      </c>
      <c r="O2197" s="322">
        <f t="shared" si="102"/>
        <v>0</v>
      </c>
      <c r="P2197" s="322">
        <f t="shared" si="103"/>
        <v>1</v>
      </c>
      <c r="Q2197" s="337">
        <f t="shared" si="104"/>
        <v>0</v>
      </c>
    </row>
    <row r="2198" spans="1:17" x14ac:dyDescent="0.35">
      <c r="A2198" s="320">
        <f>'Oversigt anlægsaktiv'!A2198</f>
        <v>0</v>
      </c>
      <c r="B2198">
        <f>'Oversigt anlægsaktiv'!B2198</f>
        <v>0</v>
      </c>
      <c r="C2198">
        <f>'Oversigt anlægsaktiv'!C2198</f>
        <v>0</v>
      </c>
      <c r="D2198">
        <f>'Oversigt anlægsaktiv'!D2198</f>
        <v>0</v>
      </c>
      <c r="E2198">
        <f>'Oversigt anlægsaktiv'!E2198</f>
        <v>0</v>
      </c>
      <c r="F2198">
        <f>'Oversigt anlægsaktiv'!F2198</f>
        <v>0</v>
      </c>
      <c r="G2198">
        <f>'Oversigt anlægsaktiv'!G2198</f>
        <v>0</v>
      </c>
      <c r="H2198">
        <f>'Oversigt anlægsaktiv'!H2198</f>
        <v>0</v>
      </c>
      <c r="I2198">
        <f>'Oversigt anlægsaktiv'!I2198</f>
        <v>0</v>
      </c>
      <c r="J2198">
        <f>'Oversigt anlægsaktiv'!J2198</f>
        <v>0</v>
      </c>
      <c r="K2198">
        <f>'Oversigt anlægsaktiv'!K2198</f>
        <v>0</v>
      </c>
      <c r="L2198" s="312">
        <f>'Oversigt anlægsaktiv'!L2198</f>
        <v>0</v>
      </c>
      <c r="M2198" s="56">
        <f>'Oversigt anlægsaktiv'!M2198</f>
        <v>0</v>
      </c>
      <c r="N2198" s="56">
        <f>'Oversigt anlægsaktiv'!N2198</f>
        <v>0</v>
      </c>
      <c r="O2198" s="322">
        <f t="shared" si="102"/>
        <v>0</v>
      </c>
      <c r="P2198" s="322">
        <f t="shared" si="103"/>
        <v>1</v>
      </c>
      <c r="Q2198" s="337">
        <f t="shared" si="104"/>
        <v>0</v>
      </c>
    </row>
    <row r="2199" spans="1:17" x14ac:dyDescent="0.35">
      <c r="A2199" s="320">
        <f>'Oversigt anlægsaktiv'!A2199</f>
        <v>0</v>
      </c>
      <c r="B2199">
        <f>'Oversigt anlægsaktiv'!B2199</f>
        <v>0</v>
      </c>
      <c r="C2199">
        <f>'Oversigt anlægsaktiv'!C2199</f>
        <v>0</v>
      </c>
      <c r="D2199">
        <f>'Oversigt anlægsaktiv'!D2199</f>
        <v>0</v>
      </c>
      <c r="E2199">
        <f>'Oversigt anlægsaktiv'!E2199</f>
        <v>0</v>
      </c>
      <c r="F2199">
        <f>'Oversigt anlægsaktiv'!F2199</f>
        <v>0</v>
      </c>
      <c r="G2199">
        <f>'Oversigt anlægsaktiv'!G2199</f>
        <v>0</v>
      </c>
      <c r="H2199">
        <f>'Oversigt anlægsaktiv'!H2199</f>
        <v>0</v>
      </c>
      <c r="I2199">
        <f>'Oversigt anlægsaktiv'!I2199</f>
        <v>0</v>
      </c>
      <c r="J2199">
        <f>'Oversigt anlægsaktiv'!J2199</f>
        <v>0</v>
      </c>
      <c r="K2199">
        <f>'Oversigt anlægsaktiv'!K2199</f>
        <v>0</v>
      </c>
      <c r="L2199" s="312">
        <f>'Oversigt anlægsaktiv'!L2199</f>
        <v>0</v>
      </c>
      <c r="M2199" s="56">
        <f>'Oversigt anlægsaktiv'!M2199</f>
        <v>0</v>
      </c>
      <c r="N2199" s="56">
        <f>'Oversigt anlægsaktiv'!N2199</f>
        <v>0</v>
      </c>
      <c r="O2199" s="322">
        <f t="shared" si="102"/>
        <v>0</v>
      </c>
      <c r="P2199" s="322">
        <f t="shared" si="103"/>
        <v>1</v>
      </c>
      <c r="Q2199" s="337">
        <f t="shared" si="104"/>
        <v>0</v>
      </c>
    </row>
    <row r="2200" spans="1:17" x14ac:dyDescent="0.35">
      <c r="A2200" s="320">
        <f>'Oversigt anlægsaktiv'!A2200</f>
        <v>0</v>
      </c>
      <c r="B2200">
        <f>'Oversigt anlægsaktiv'!B2200</f>
        <v>0</v>
      </c>
      <c r="C2200">
        <f>'Oversigt anlægsaktiv'!C2200</f>
        <v>0</v>
      </c>
      <c r="D2200">
        <f>'Oversigt anlægsaktiv'!D2200</f>
        <v>0</v>
      </c>
      <c r="E2200">
        <f>'Oversigt anlægsaktiv'!E2200</f>
        <v>0</v>
      </c>
      <c r="F2200">
        <f>'Oversigt anlægsaktiv'!F2200</f>
        <v>0</v>
      </c>
      <c r="G2200">
        <f>'Oversigt anlægsaktiv'!G2200</f>
        <v>0</v>
      </c>
      <c r="H2200">
        <f>'Oversigt anlægsaktiv'!H2200</f>
        <v>0</v>
      </c>
      <c r="I2200">
        <f>'Oversigt anlægsaktiv'!I2200</f>
        <v>0</v>
      </c>
      <c r="J2200">
        <f>'Oversigt anlægsaktiv'!J2200</f>
        <v>0</v>
      </c>
      <c r="K2200">
        <f>'Oversigt anlægsaktiv'!K2200</f>
        <v>0</v>
      </c>
      <c r="L2200" s="312">
        <f>'Oversigt anlægsaktiv'!L2200</f>
        <v>0</v>
      </c>
      <c r="M2200" s="56">
        <f>'Oversigt anlægsaktiv'!M2200</f>
        <v>0</v>
      </c>
      <c r="N2200" s="56">
        <f>'Oversigt anlægsaktiv'!N2200</f>
        <v>0</v>
      </c>
      <c r="O2200" s="322">
        <f t="shared" si="102"/>
        <v>0</v>
      </c>
      <c r="P2200" s="322">
        <f t="shared" si="103"/>
        <v>1</v>
      </c>
      <c r="Q2200" s="337">
        <f t="shared" si="104"/>
        <v>0</v>
      </c>
    </row>
    <row r="2201" spans="1:17" x14ac:dyDescent="0.35">
      <c r="A2201" s="320">
        <f>'Oversigt anlægsaktiv'!A2201</f>
        <v>0</v>
      </c>
      <c r="B2201">
        <f>'Oversigt anlægsaktiv'!B2201</f>
        <v>0</v>
      </c>
      <c r="C2201">
        <f>'Oversigt anlægsaktiv'!C2201</f>
        <v>0</v>
      </c>
      <c r="D2201">
        <f>'Oversigt anlægsaktiv'!D2201</f>
        <v>0</v>
      </c>
      <c r="E2201">
        <f>'Oversigt anlægsaktiv'!E2201</f>
        <v>0</v>
      </c>
      <c r="F2201">
        <f>'Oversigt anlægsaktiv'!F2201</f>
        <v>0</v>
      </c>
      <c r="G2201">
        <f>'Oversigt anlægsaktiv'!G2201</f>
        <v>0</v>
      </c>
      <c r="H2201">
        <f>'Oversigt anlægsaktiv'!H2201</f>
        <v>0</v>
      </c>
      <c r="I2201">
        <f>'Oversigt anlægsaktiv'!I2201</f>
        <v>0</v>
      </c>
      <c r="J2201">
        <f>'Oversigt anlægsaktiv'!J2201</f>
        <v>0</v>
      </c>
      <c r="K2201">
        <f>'Oversigt anlægsaktiv'!K2201</f>
        <v>0</v>
      </c>
      <c r="L2201" s="312">
        <f>'Oversigt anlægsaktiv'!L2201</f>
        <v>0</v>
      </c>
      <c r="M2201" s="56">
        <f>'Oversigt anlægsaktiv'!M2201</f>
        <v>0</v>
      </c>
      <c r="N2201" s="56">
        <f>'Oversigt anlægsaktiv'!N2201</f>
        <v>0</v>
      </c>
      <c r="O2201" s="322">
        <f t="shared" si="102"/>
        <v>0</v>
      </c>
      <c r="P2201" s="322">
        <f t="shared" si="103"/>
        <v>1</v>
      </c>
      <c r="Q2201" s="337">
        <f t="shared" si="104"/>
        <v>0</v>
      </c>
    </row>
    <row r="2202" spans="1:17" x14ac:dyDescent="0.35">
      <c r="A2202" s="320">
        <f>'Oversigt anlægsaktiv'!A2202</f>
        <v>0</v>
      </c>
      <c r="B2202">
        <f>'Oversigt anlægsaktiv'!B2202</f>
        <v>0</v>
      </c>
      <c r="C2202">
        <f>'Oversigt anlægsaktiv'!C2202</f>
        <v>0</v>
      </c>
      <c r="D2202">
        <f>'Oversigt anlægsaktiv'!D2202</f>
        <v>0</v>
      </c>
      <c r="E2202">
        <f>'Oversigt anlægsaktiv'!E2202</f>
        <v>0</v>
      </c>
      <c r="F2202">
        <f>'Oversigt anlægsaktiv'!F2202</f>
        <v>0</v>
      </c>
      <c r="G2202">
        <f>'Oversigt anlægsaktiv'!G2202</f>
        <v>0</v>
      </c>
      <c r="H2202">
        <f>'Oversigt anlægsaktiv'!H2202</f>
        <v>0</v>
      </c>
      <c r="I2202">
        <f>'Oversigt anlægsaktiv'!I2202</f>
        <v>0</v>
      </c>
      <c r="J2202">
        <f>'Oversigt anlægsaktiv'!J2202</f>
        <v>0</v>
      </c>
      <c r="K2202">
        <f>'Oversigt anlægsaktiv'!K2202</f>
        <v>0</v>
      </c>
      <c r="L2202" s="312">
        <f>'Oversigt anlægsaktiv'!L2202</f>
        <v>0</v>
      </c>
      <c r="M2202" s="56">
        <f>'Oversigt anlægsaktiv'!M2202</f>
        <v>0</v>
      </c>
      <c r="N2202" s="56">
        <f>'Oversigt anlægsaktiv'!N2202</f>
        <v>0</v>
      </c>
      <c r="O2202" s="322">
        <f t="shared" si="102"/>
        <v>0</v>
      </c>
      <c r="P2202" s="322">
        <f t="shared" si="103"/>
        <v>1</v>
      </c>
      <c r="Q2202" s="337">
        <f t="shared" si="104"/>
        <v>0</v>
      </c>
    </row>
    <row r="2203" spans="1:17" x14ac:dyDescent="0.35">
      <c r="A2203" s="320">
        <f>'Oversigt anlægsaktiv'!A2203</f>
        <v>0</v>
      </c>
      <c r="B2203">
        <f>'Oversigt anlægsaktiv'!B2203</f>
        <v>0</v>
      </c>
      <c r="C2203">
        <f>'Oversigt anlægsaktiv'!C2203</f>
        <v>0</v>
      </c>
      <c r="D2203">
        <f>'Oversigt anlægsaktiv'!D2203</f>
        <v>0</v>
      </c>
      <c r="E2203">
        <f>'Oversigt anlægsaktiv'!E2203</f>
        <v>0</v>
      </c>
      <c r="F2203">
        <f>'Oversigt anlægsaktiv'!F2203</f>
        <v>0</v>
      </c>
      <c r="G2203">
        <f>'Oversigt anlægsaktiv'!G2203</f>
        <v>0</v>
      </c>
      <c r="H2203">
        <f>'Oversigt anlægsaktiv'!H2203</f>
        <v>0</v>
      </c>
      <c r="I2203">
        <f>'Oversigt anlægsaktiv'!I2203</f>
        <v>0</v>
      </c>
      <c r="J2203">
        <f>'Oversigt anlægsaktiv'!J2203</f>
        <v>0</v>
      </c>
      <c r="K2203">
        <f>'Oversigt anlægsaktiv'!K2203</f>
        <v>0</v>
      </c>
      <c r="L2203" s="312">
        <f>'Oversigt anlægsaktiv'!L2203</f>
        <v>0</v>
      </c>
      <c r="M2203" s="56">
        <f>'Oversigt anlægsaktiv'!M2203</f>
        <v>0</v>
      </c>
      <c r="N2203" s="56">
        <f>'Oversigt anlægsaktiv'!N2203</f>
        <v>0</v>
      </c>
      <c r="O2203" s="322">
        <f t="shared" si="102"/>
        <v>0</v>
      </c>
      <c r="P2203" s="322">
        <f t="shared" si="103"/>
        <v>1</v>
      </c>
      <c r="Q2203" s="337">
        <f t="shared" si="104"/>
        <v>0</v>
      </c>
    </row>
    <row r="2204" spans="1:17" x14ac:dyDescent="0.35">
      <c r="A2204" s="320">
        <f>'Oversigt anlægsaktiv'!A2204</f>
        <v>0</v>
      </c>
      <c r="B2204">
        <f>'Oversigt anlægsaktiv'!B2204</f>
        <v>0</v>
      </c>
      <c r="C2204">
        <f>'Oversigt anlægsaktiv'!C2204</f>
        <v>0</v>
      </c>
      <c r="D2204">
        <f>'Oversigt anlægsaktiv'!D2204</f>
        <v>0</v>
      </c>
      <c r="E2204">
        <f>'Oversigt anlægsaktiv'!E2204</f>
        <v>0</v>
      </c>
      <c r="F2204">
        <f>'Oversigt anlægsaktiv'!F2204</f>
        <v>0</v>
      </c>
      <c r="G2204">
        <f>'Oversigt anlægsaktiv'!G2204</f>
        <v>0</v>
      </c>
      <c r="H2204">
        <f>'Oversigt anlægsaktiv'!H2204</f>
        <v>0</v>
      </c>
      <c r="I2204">
        <f>'Oversigt anlægsaktiv'!I2204</f>
        <v>0</v>
      </c>
      <c r="J2204">
        <f>'Oversigt anlægsaktiv'!J2204</f>
        <v>0</v>
      </c>
      <c r="K2204">
        <f>'Oversigt anlægsaktiv'!K2204</f>
        <v>0</v>
      </c>
      <c r="L2204" s="312">
        <f>'Oversigt anlægsaktiv'!L2204</f>
        <v>0</v>
      </c>
      <c r="M2204" s="56">
        <f>'Oversigt anlægsaktiv'!M2204</f>
        <v>0</v>
      </c>
      <c r="N2204" s="56">
        <f>'Oversigt anlægsaktiv'!N2204</f>
        <v>0</v>
      </c>
      <c r="O2204" s="322">
        <f t="shared" si="102"/>
        <v>0</v>
      </c>
      <c r="P2204" s="322">
        <f t="shared" si="103"/>
        <v>1</v>
      </c>
      <c r="Q2204" s="337">
        <f t="shared" si="104"/>
        <v>0</v>
      </c>
    </row>
    <row r="2205" spans="1:17" x14ac:dyDescent="0.35">
      <c r="A2205" s="320">
        <f>'Oversigt anlægsaktiv'!A2205</f>
        <v>0</v>
      </c>
      <c r="B2205">
        <f>'Oversigt anlægsaktiv'!B2205</f>
        <v>0</v>
      </c>
      <c r="C2205">
        <f>'Oversigt anlægsaktiv'!C2205</f>
        <v>0</v>
      </c>
      <c r="D2205">
        <f>'Oversigt anlægsaktiv'!D2205</f>
        <v>0</v>
      </c>
      <c r="E2205">
        <f>'Oversigt anlægsaktiv'!E2205</f>
        <v>0</v>
      </c>
      <c r="F2205">
        <f>'Oversigt anlægsaktiv'!F2205</f>
        <v>0</v>
      </c>
      <c r="G2205">
        <f>'Oversigt anlægsaktiv'!G2205</f>
        <v>0</v>
      </c>
      <c r="H2205">
        <f>'Oversigt anlægsaktiv'!H2205</f>
        <v>0</v>
      </c>
      <c r="I2205">
        <f>'Oversigt anlægsaktiv'!I2205</f>
        <v>0</v>
      </c>
      <c r="J2205">
        <f>'Oversigt anlægsaktiv'!J2205</f>
        <v>0</v>
      </c>
      <c r="K2205">
        <f>'Oversigt anlægsaktiv'!K2205</f>
        <v>0</v>
      </c>
      <c r="L2205" s="312">
        <f>'Oversigt anlægsaktiv'!L2205</f>
        <v>0</v>
      </c>
      <c r="M2205" s="56">
        <f>'Oversigt anlægsaktiv'!M2205</f>
        <v>0</v>
      </c>
      <c r="N2205" s="56">
        <f>'Oversigt anlægsaktiv'!N2205</f>
        <v>0</v>
      </c>
      <c r="O2205" s="322">
        <f t="shared" si="102"/>
        <v>0</v>
      </c>
      <c r="P2205" s="322">
        <f t="shared" si="103"/>
        <v>1</v>
      </c>
      <c r="Q2205" s="337">
        <f t="shared" si="104"/>
        <v>0</v>
      </c>
    </row>
    <row r="2206" spans="1:17" x14ac:dyDescent="0.35">
      <c r="A2206" s="320">
        <f>'Oversigt anlægsaktiv'!A2206</f>
        <v>0</v>
      </c>
      <c r="B2206">
        <f>'Oversigt anlægsaktiv'!B2206</f>
        <v>0</v>
      </c>
      <c r="C2206">
        <f>'Oversigt anlægsaktiv'!C2206</f>
        <v>0</v>
      </c>
      <c r="D2206">
        <f>'Oversigt anlægsaktiv'!D2206</f>
        <v>0</v>
      </c>
      <c r="E2206">
        <f>'Oversigt anlægsaktiv'!E2206</f>
        <v>0</v>
      </c>
      <c r="F2206">
        <f>'Oversigt anlægsaktiv'!F2206</f>
        <v>0</v>
      </c>
      <c r="G2206">
        <f>'Oversigt anlægsaktiv'!G2206</f>
        <v>0</v>
      </c>
      <c r="H2206">
        <f>'Oversigt anlægsaktiv'!H2206</f>
        <v>0</v>
      </c>
      <c r="I2206">
        <f>'Oversigt anlægsaktiv'!I2206</f>
        <v>0</v>
      </c>
      <c r="J2206">
        <f>'Oversigt anlægsaktiv'!J2206</f>
        <v>0</v>
      </c>
      <c r="K2206">
        <f>'Oversigt anlægsaktiv'!K2206</f>
        <v>0</v>
      </c>
      <c r="L2206" s="312">
        <f>'Oversigt anlægsaktiv'!L2206</f>
        <v>0</v>
      </c>
      <c r="M2206" s="56">
        <f>'Oversigt anlægsaktiv'!M2206</f>
        <v>0</v>
      </c>
      <c r="N2206" s="56">
        <f>'Oversigt anlægsaktiv'!N2206</f>
        <v>0</v>
      </c>
      <c r="O2206" s="322">
        <f t="shared" si="102"/>
        <v>0</v>
      </c>
      <c r="P2206" s="322">
        <f t="shared" si="103"/>
        <v>1</v>
      </c>
      <c r="Q2206" s="337">
        <f t="shared" si="104"/>
        <v>0</v>
      </c>
    </row>
    <row r="2207" spans="1:17" x14ac:dyDescent="0.35">
      <c r="A2207" s="320">
        <f>'Oversigt anlægsaktiv'!A2207</f>
        <v>0</v>
      </c>
      <c r="B2207">
        <f>'Oversigt anlægsaktiv'!B2207</f>
        <v>0</v>
      </c>
      <c r="C2207">
        <f>'Oversigt anlægsaktiv'!C2207</f>
        <v>0</v>
      </c>
      <c r="D2207">
        <f>'Oversigt anlægsaktiv'!D2207</f>
        <v>0</v>
      </c>
      <c r="E2207">
        <f>'Oversigt anlægsaktiv'!E2207</f>
        <v>0</v>
      </c>
      <c r="F2207">
        <f>'Oversigt anlægsaktiv'!F2207</f>
        <v>0</v>
      </c>
      <c r="G2207">
        <f>'Oversigt anlægsaktiv'!G2207</f>
        <v>0</v>
      </c>
      <c r="H2207">
        <f>'Oversigt anlægsaktiv'!H2207</f>
        <v>0</v>
      </c>
      <c r="I2207">
        <f>'Oversigt anlægsaktiv'!I2207</f>
        <v>0</v>
      </c>
      <c r="J2207">
        <f>'Oversigt anlægsaktiv'!J2207</f>
        <v>0</v>
      </c>
      <c r="K2207">
        <f>'Oversigt anlægsaktiv'!K2207</f>
        <v>0</v>
      </c>
      <c r="L2207" s="312">
        <f>'Oversigt anlægsaktiv'!L2207</f>
        <v>0</v>
      </c>
      <c r="M2207" s="56">
        <f>'Oversigt anlægsaktiv'!M2207</f>
        <v>0</v>
      </c>
      <c r="N2207" s="56">
        <f>'Oversigt anlægsaktiv'!N2207</f>
        <v>0</v>
      </c>
      <c r="O2207" s="322">
        <f t="shared" si="102"/>
        <v>0</v>
      </c>
      <c r="P2207" s="322">
        <f t="shared" si="103"/>
        <v>1</v>
      </c>
      <c r="Q2207" s="337">
        <f t="shared" si="104"/>
        <v>0</v>
      </c>
    </row>
    <row r="2208" spans="1:17" x14ac:dyDescent="0.35">
      <c r="A2208" s="320">
        <f>'Oversigt anlægsaktiv'!A2208</f>
        <v>0</v>
      </c>
      <c r="B2208">
        <f>'Oversigt anlægsaktiv'!B2208</f>
        <v>0</v>
      </c>
      <c r="C2208">
        <f>'Oversigt anlægsaktiv'!C2208</f>
        <v>0</v>
      </c>
      <c r="D2208">
        <f>'Oversigt anlægsaktiv'!D2208</f>
        <v>0</v>
      </c>
      <c r="E2208">
        <f>'Oversigt anlægsaktiv'!E2208</f>
        <v>0</v>
      </c>
      <c r="F2208">
        <f>'Oversigt anlægsaktiv'!F2208</f>
        <v>0</v>
      </c>
      <c r="G2208">
        <f>'Oversigt anlægsaktiv'!G2208</f>
        <v>0</v>
      </c>
      <c r="H2208">
        <f>'Oversigt anlægsaktiv'!H2208</f>
        <v>0</v>
      </c>
      <c r="I2208">
        <f>'Oversigt anlægsaktiv'!I2208</f>
        <v>0</v>
      </c>
      <c r="J2208">
        <f>'Oversigt anlægsaktiv'!J2208</f>
        <v>0</v>
      </c>
      <c r="K2208">
        <f>'Oversigt anlægsaktiv'!K2208</f>
        <v>0</v>
      </c>
      <c r="L2208" s="312">
        <f>'Oversigt anlægsaktiv'!L2208</f>
        <v>0</v>
      </c>
      <c r="M2208" s="56">
        <f>'Oversigt anlægsaktiv'!M2208</f>
        <v>0</v>
      </c>
      <c r="N2208" s="56">
        <f>'Oversigt anlægsaktiv'!N2208</f>
        <v>0</v>
      </c>
      <c r="O2208" s="322">
        <f t="shared" si="102"/>
        <v>0</v>
      </c>
      <c r="P2208" s="322">
        <f t="shared" si="103"/>
        <v>1</v>
      </c>
      <c r="Q2208" s="337">
        <f t="shared" si="104"/>
        <v>0</v>
      </c>
    </row>
    <row r="2209" spans="1:17" x14ac:dyDescent="0.35">
      <c r="A2209" s="320">
        <f>'Oversigt anlægsaktiv'!A2209</f>
        <v>0</v>
      </c>
      <c r="B2209">
        <f>'Oversigt anlægsaktiv'!B2209</f>
        <v>0</v>
      </c>
      <c r="C2209">
        <f>'Oversigt anlægsaktiv'!C2209</f>
        <v>0</v>
      </c>
      <c r="D2209">
        <f>'Oversigt anlægsaktiv'!D2209</f>
        <v>0</v>
      </c>
      <c r="E2209">
        <f>'Oversigt anlægsaktiv'!E2209</f>
        <v>0</v>
      </c>
      <c r="F2209">
        <f>'Oversigt anlægsaktiv'!F2209</f>
        <v>0</v>
      </c>
      <c r="G2209">
        <f>'Oversigt anlægsaktiv'!G2209</f>
        <v>0</v>
      </c>
      <c r="H2209">
        <f>'Oversigt anlægsaktiv'!H2209</f>
        <v>0</v>
      </c>
      <c r="I2209">
        <f>'Oversigt anlægsaktiv'!I2209</f>
        <v>0</v>
      </c>
      <c r="J2209">
        <f>'Oversigt anlægsaktiv'!J2209</f>
        <v>0</v>
      </c>
      <c r="K2209">
        <f>'Oversigt anlægsaktiv'!K2209</f>
        <v>0</v>
      </c>
      <c r="L2209" s="312">
        <f>'Oversigt anlægsaktiv'!L2209</f>
        <v>0</v>
      </c>
      <c r="M2209" s="56">
        <f>'Oversigt anlægsaktiv'!M2209</f>
        <v>0</v>
      </c>
      <c r="N2209" s="56">
        <f>'Oversigt anlægsaktiv'!N2209</f>
        <v>0</v>
      </c>
      <c r="O2209" s="322">
        <f t="shared" si="102"/>
        <v>0</v>
      </c>
      <c r="P2209" s="322">
        <f t="shared" si="103"/>
        <v>1</v>
      </c>
      <c r="Q2209" s="337">
        <f t="shared" si="104"/>
        <v>0</v>
      </c>
    </row>
    <row r="2210" spans="1:17" x14ac:dyDescent="0.35">
      <c r="A2210" s="320">
        <f>'Oversigt anlægsaktiv'!A2210</f>
        <v>0</v>
      </c>
      <c r="B2210">
        <f>'Oversigt anlægsaktiv'!B2210</f>
        <v>0</v>
      </c>
      <c r="C2210">
        <f>'Oversigt anlægsaktiv'!C2210</f>
        <v>0</v>
      </c>
      <c r="D2210">
        <f>'Oversigt anlægsaktiv'!D2210</f>
        <v>0</v>
      </c>
      <c r="E2210">
        <f>'Oversigt anlægsaktiv'!E2210</f>
        <v>0</v>
      </c>
      <c r="F2210">
        <f>'Oversigt anlægsaktiv'!F2210</f>
        <v>0</v>
      </c>
      <c r="G2210">
        <f>'Oversigt anlægsaktiv'!G2210</f>
        <v>0</v>
      </c>
      <c r="H2210">
        <f>'Oversigt anlægsaktiv'!H2210</f>
        <v>0</v>
      </c>
      <c r="I2210">
        <f>'Oversigt anlægsaktiv'!I2210</f>
        <v>0</v>
      </c>
      <c r="J2210">
        <f>'Oversigt anlægsaktiv'!J2210</f>
        <v>0</v>
      </c>
      <c r="K2210">
        <f>'Oversigt anlægsaktiv'!K2210</f>
        <v>0</v>
      </c>
      <c r="L2210" s="312">
        <f>'Oversigt anlægsaktiv'!L2210</f>
        <v>0</v>
      </c>
      <c r="M2210" s="56">
        <f>'Oversigt anlægsaktiv'!M2210</f>
        <v>0</v>
      </c>
      <c r="N2210" s="56">
        <f>'Oversigt anlægsaktiv'!N2210</f>
        <v>0</v>
      </c>
      <c r="O2210" s="322">
        <f t="shared" si="102"/>
        <v>0</v>
      </c>
      <c r="P2210" s="322">
        <f t="shared" si="103"/>
        <v>1</v>
      </c>
      <c r="Q2210" s="337">
        <f t="shared" si="104"/>
        <v>0</v>
      </c>
    </row>
    <row r="2211" spans="1:17" x14ac:dyDescent="0.35">
      <c r="A2211" s="320">
        <f>'Oversigt anlægsaktiv'!A2211</f>
        <v>0</v>
      </c>
      <c r="B2211">
        <f>'Oversigt anlægsaktiv'!B2211</f>
        <v>0</v>
      </c>
      <c r="C2211">
        <f>'Oversigt anlægsaktiv'!C2211</f>
        <v>0</v>
      </c>
      <c r="D2211">
        <f>'Oversigt anlægsaktiv'!D2211</f>
        <v>0</v>
      </c>
      <c r="E2211">
        <f>'Oversigt anlægsaktiv'!E2211</f>
        <v>0</v>
      </c>
      <c r="F2211">
        <f>'Oversigt anlægsaktiv'!F2211</f>
        <v>0</v>
      </c>
      <c r="G2211">
        <f>'Oversigt anlægsaktiv'!G2211</f>
        <v>0</v>
      </c>
      <c r="H2211">
        <f>'Oversigt anlægsaktiv'!H2211</f>
        <v>0</v>
      </c>
      <c r="I2211">
        <f>'Oversigt anlægsaktiv'!I2211</f>
        <v>0</v>
      </c>
      <c r="J2211">
        <f>'Oversigt anlægsaktiv'!J2211</f>
        <v>0</v>
      </c>
      <c r="K2211">
        <f>'Oversigt anlægsaktiv'!K2211</f>
        <v>0</v>
      </c>
      <c r="L2211" s="312">
        <f>'Oversigt anlægsaktiv'!L2211</f>
        <v>0</v>
      </c>
      <c r="M2211" s="56">
        <f>'Oversigt anlægsaktiv'!M2211</f>
        <v>0</v>
      </c>
      <c r="N2211" s="56">
        <f>'Oversigt anlægsaktiv'!N2211</f>
        <v>0</v>
      </c>
      <c r="O2211" s="322">
        <f t="shared" si="102"/>
        <v>0</v>
      </c>
      <c r="P2211" s="322">
        <f t="shared" si="103"/>
        <v>1</v>
      </c>
      <c r="Q2211" s="337">
        <f t="shared" si="104"/>
        <v>0</v>
      </c>
    </row>
    <row r="2212" spans="1:17" x14ac:dyDescent="0.35">
      <c r="A2212" s="320">
        <f>'Oversigt anlægsaktiv'!A2212</f>
        <v>0</v>
      </c>
      <c r="B2212">
        <f>'Oversigt anlægsaktiv'!B2212</f>
        <v>0</v>
      </c>
      <c r="C2212">
        <f>'Oversigt anlægsaktiv'!C2212</f>
        <v>0</v>
      </c>
      <c r="D2212">
        <f>'Oversigt anlægsaktiv'!D2212</f>
        <v>0</v>
      </c>
      <c r="E2212">
        <f>'Oversigt anlægsaktiv'!E2212</f>
        <v>0</v>
      </c>
      <c r="F2212">
        <f>'Oversigt anlægsaktiv'!F2212</f>
        <v>0</v>
      </c>
      <c r="G2212">
        <f>'Oversigt anlægsaktiv'!G2212</f>
        <v>0</v>
      </c>
      <c r="H2212">
        <f>'Oversigt anlægsaktiv'!H2212</f>
        <v>0</v>
      </c>
      <c r="I2212">
        <f>'Oversigt anlægsaktiv'!I2212</f>
        <v>0</v>
      </c>
      <c r="J2212">
        <f>'Oversigt anlægsaktiv'!J2212</f>
        <v>0</v>
      </c>
      <c r="K2212">
        <f>'Oversigt anlægsaktiv'!K2212</f>
        <v>0</v>
      </c>
      <c r="L2212" s="312">
        <f>'Oversigt anlægsaktiv'!L2212</f>
        <v>0</v>
      </c>
      <c r="M2212" s="56">
        <f>'Oversigt anlægsaktiv'!M2212</f>
        <v>0</v>
      </c>
      <c r="N2212" s="56">
        <f>'Oversigt anlægsaktiv'!N2212</f>
        <v>0</v>
      </c>
      <c r="O2212" s="322">
        <f t="shared" si="102"/>
        <v>0</v>
      </c>
      <c r="P2212" s="322">
        <f t="shared" si="103"/>
        <v>1</v>
      </c>
      <c r="Q2212" s="337">
        <f t="shared" si="104"/>
        <v>0</v>
      </c>
    </row>
    <row r="2213" spans="1:17" x14ac:dyDescent="0.35">
      <c r="A2213" s="320">
        <f>'Oversigt anlægsaktiv'!A2213</f>
        <v>0</v>
      </c>
      <c r="B2213">
        <f>'Oversigt anlægsaktiv'!B2213</f>
        <v>0</v>
      </c>
      <c r="C2213">
        <f>'Oversigt anlægsaktiv'!C2213</f>
        <v>0</v>
      </c>
      <c r="D2213">
        <f>'Oversigt anlægsaktiv'!D2213</f>
        <v>0</v>
      </c>
      <c r="E2213">
        <f>'Oversigt anlægsaktiv'!E2213</f>
        <v>0</v>
      </c>
      <c r="F2213">
        <f>'Oversigt anlægsaktiv'!F2213</f>
        <v>0</v>
      </c>
      <c r="G2213">
        <f>'Oversigt anlægsaktiv'!G2213</f>
        <v>0</v>
      </c>
      <c r="H2213">
        <f>'Oversigt anlægsaktiv'!H2213</f>
        <v>0</v>
      </c>
      <c r="I2213">
        <f>'Oversigt anlægsaktiv'!I2213</f>
        <v>0</v>
      </c>
      <c r="J2213">
        <f>'Oversigt anlægsaktiv'!J2213</f>
        <v>0</v>
      </c>
      <c r="K2213">
        <f>'Oversigt anlægsaktiv'!K2213</f>
        <v>0</v>
      </c>
      <c r="L2213" s="312">
        <f>'Oversigt anlægsaktiv'!L2213</f>
        <v>0</v>
      </c>
      <c r="M2213" s="56">
        <f>'Oversigt anlægsaktiv'!M2213</f>
        <v>0</v>
      </c>
      <c r="N2213" s="56">
        <f>'Oversigt anlægsaktiv'!N2213</f>
        <v>0</v>
      </c>
      <c r="O2213" s="322">
        <f t="shared" si="102"/>
        <v>0</v>
      </c>
      <c r="P2213" s="322">
        <f t="shared" si="103"/>
        <v>1</v>
      </c>
      <c r="Q2213" s="337">
        <f t="shared" si="104"/>
        <v>0</v>
      </c>
    </row>
    <row r="2214" spans="1:17" x14ac:dyDescent="0.35">
      <c r="A2214" s="320">
        <f>'Oversigt anlægsaktiv'!A2214</f>
        <v>0</v>
      </c>
      <c r="B2214">
        <f>'Oversigt anlægsaktiv'!B2214</f>
        <v>0</v>
      </c>
      <c r="C2214">
        <f>'Oversigt anlægsaktiv'!C2214</f>
        <v>0</v>
      </c>
      <c r="D2214">
        <f>'Oversigt anlægsaktiv'!D2214</f>
        <v>0</v>
      </c>
      <c r="E2214">
        <f>'Oversigt anlægsaktiv'!E2214</f>
        <v>0</v>
      </c>
      <c r="F2214">
        <f>'Oversigt anlægsaktiv'!F2214</f>
        <v>0</v>
      </c>
      <c r="G2214">
        <f>'Oversigt anlægsaktiv'!G2214</f>
        <v>0</v>
      </c>
      <c r="H2214">
        <f>'Oversigt anlægsaktiv'!H2214</f>
        <v>0</v>
      </c>
      <c r="I2214">
        <f>'Oversigt anlægsaktiv'!I2214</f>
        <v>0</v>
      </c>
      <c r="J2214">
        <f>'Oversigt anlægsaktiv'!J2214</f>
        <v>0</v>
      </c>
      <c r="K2214">
        <f>'Oversigt anlægsaktiv'!K2214</f>
        <v>0</v>
      </c>
      <c r="L2214" s="312">
        <f>'Oversigt anlægsaktiv'!L2214</f>
        <v>0</v>
      </c>
      <c r="M2214" s="56">
        <f>'Oversigt anlægsaktiv'!M2214</f>
        <v>0</v>
      </c>
      <c r="N2214" s="56">
        <f>'Oversigt anlægsaktiv'!N2214</f>
        <v>0</v>
      </c>
      <c r="O2214" s="322">
        <f t="shared" si="102"/>
        <v>0</v>
      </c>
      <c r="P2214" s="322">
        <f t="shared" si="103"/>
        <v>1</v>
      </c>
      <c r="Q2214" s="337">
        <f t="shared" si="104"/>
        <v>0</v>
      </c>
    </row>
    <row r="2215" spans="1:17" x14ac:dyDescent="0.35">
      <c r="A2215" s="320">
        <f>'Oversigt anlægsaktiv'!A2215</f>
        <v>0</v>
      </c>
      <c r="B2215">
        <f>'Oversigt anlægsaktiv'!B2215</f>
        <v>0</v>
      </c>
      <c r="C2215">
        <f>'Oversigt anlægsaktiv'!C2215</f>
        <v>0</v>
      </c>
      <c r="D2215">
        <f>'Oversigt anlægsaktiv'!D2215</f>
        <v>0</v>
      </c>
      <c r="E2215">
        <f>'Oversigt anlægsaktiv'!E2215</f>
        <v>0</v>
      </c>
      <c r="F2215">
        <f>'Oversigt anlægsaktiv'!F2215</f>
        <v>0</v>
      </c>
      <c r="G2215">
        <f>'Oversigt anlægsaktiv'!G2215</f>
        <v>0</v>
      </c>
      <c r="H2215">
        <f>'Oversigt anlægsaktiv'!H2215</f>
        <v>0</v>
      </c>
      <c r="I2215">
        <f>'Oversigt anlægsaktiv'!I2215</f>
        <v>0</v>
      </c>
      <c r="J2215">
        <f>'Oversigt anlægsaktiv'!J2215</f>
        <v>0</v>
      </c>
      <c r="K2215">
        <f>'Oversigt anlægsaktiv'!K2215</f>
        <v>0</v>
      </c>
      <c r="L2215" s="312">
        <f>'Oversigt anlægsaktiv'!L2215</f>
        <v>0</v>
      </c>
      <c r="M2215" s="56">
        <f>'Oversigt anlægsaktiv'!M2215</f>
        <v>0</v>
      </c>
      <c r="N2215" s="56">
        <f>'Oversigt anlægsaktiv'!N2215</f>
        <v>0</v>
      </c>
      <c r="O2215" s="322">
        <f t="shared" si="102"/>
        <v>0</v>
      </c>
      <c r="P2215" s="322">
        <f t="shared" si="103"/>
        <v>1</v>
      </c>
      <c r="Q2215" s="337">
        <f t="shared" si="104"/>
        <v>0</v>
      </c>
    </row>
    <row r="2216" spans="1:17" x14ac:dyDescent="0.35">
      <c r="A2216" s="320">
        <f>'Oversigt anlægsaktiv'!A2216</f>
        <v>0</v>
      </c>
      <c r="B2216">
        <f>'Oversigt anlægsaktiv'!B2216</f>
        <v>0</v>
      </c>
      <c r="C2216">
        <f>'Oversigt anlægsaktiv'!C2216</f>
        <v>0</v>
      </c>
      <c r="D2216">
        <f>'Oversigt anlægsaktiv'!D2216</f>
        <v>0</v>
      </c>
      <c r="E2216">
        <f>'Oversigt anlægsaktiv'!E2216</f>
        <v>0</v>
      </c>
      <c r="F2216">
        <f>'Oversigt anlægsaktiv'!F2216</f>
        <v>0</v>
      </c>
      <c r="G2216">
        <f>'Oversigt anlægsaktiv'!G2216</f>
        <v>0</v>
      </c>
      <c r="H2216">
        <f>'Oversigt anlægsaktiv'!H2216</f>
        <v>0</v>
      </c>
      <c r="I2216">
        <f>'Oversigt anlægsaktiv'!I2216</f>
        <v>0</v>
      </c>
      <c r="J2216">
        <f>'Oversigt anlægsaktiv'!J2216</f>
        <v>0</v>
      </c>
      <c r="K2216">
        <f>'Oversigt anlægsaktiv'!K2216</f>
        <v>0</v>
      </c>
      <c r="L2216" s="312">
        <f>'Oversigt anlægsaktiv'!L2216</f>
        <v>0</v>
      </c>
      <c r="M2216" s="56">
        <f>'Oversigt anlægsaktiv'!M2216</f>
        <v>0</v>
      </c>
      <c r="N2216" s="56">
        <f>'Oversigt anlægsaktiv'!N2216</f>
        <v>0</v>
      </c>
      <c r="O2216" s="322">
        <f t="shared" si="102"/>
        <v>0</v>
      </c>
      <c r="P2216" s="322">
        <f t="shared" si="103"/>
        <v>1</v>
      </c>
      <c r="Q2216" s="337">
        <f t="shared" si="104"/>
        <v>0</v>
      </c>
    </row>
    <row r="2217" spans="1:17" x14ac:dyDescent="0.35">
      <c r="A2217" s="320">
        <f>'Oversigt anlægsaktiv'!A2217</f>
        <v>0</v>
      </c>
      <c r="B2217">
        <f>'Oversigt anlægsaktiv'!B2217</f>
        <v>0</v>
      </c>
      <c r="C2217">
        <f>'Oversigt anlægsaktiv'!C2217</f>
        <v>0</v>
      </c>
      <c r="D2217">
        <f>'Oversigt anlægsaktiv'!D2217</f>
        <v>0</v>
      </c>
      <c r="E2217">
        <f>'Oversigt anlægsaktiv'!E2217</f>
        <v>0</v>
      </c>
      <c r="F2217">
        <f>'Oversigt anlægsaktiv'!F2217</f>
        <v>0</v>
      </c>
      <c r="G2217">
        <f>'Oversigt anlægsaktiv'!G2217</f>
        <v>0</v>
      </c>
      <c r="H2217">
        <f>'Oversigt anlægsaktiv'!H2217</f>
        <v>0</v>
      </c>
      <c r="I2217">
        <f>'Oversigt anlægsaktiv'!I2217</f>
        <v>0</v>
      </c>
      <c r="J2217">
        <f>'Oversigt anlægsaktiv'!J2217</f>
        <v>0</v>
      </c>
      <c r="K2217">
        <f>'Oversigt anlægsaktiv'!K2217</f>
        <v>0</v>
      </c>
      <c r="L2217" s="312">
        <f>'Oversigt anlægsaktiv'!L2217</f>
        <v>0</v>
      </c>
      <c r="M2217" s="56">
        <f>'Oversigt anlægsaktiv'!M2217</f>
        <v>0</v>
      </c>
      <c r="N2217" s="56">
        <f>'Oversigt anlægsaktiv'!N2217</f>
        <v>0</v>
      </c>
      <c r="O2217" s="322">
        <f t="shared" si="102"/>
        <v>0</v>
      </c>
      <c r="P2217" s="322">
        <f t="shared" si="103"/>
        <v>1</v>
      </c>
      <c r="Q2217" s="337">
        <f t="shared" si="104"/>
        <v>0</v>
      </c>
    </row>
    <row r="2218" spans="1:17" x14ac:dyDescent="0.35">
      <c r="A2218" s="320">
        <f>'Oversigt anlægsaktiv'!A2218</f>
        <v>0</v>
      </c>
      <c r="B2218">
        <f>'Oversigt anlægsaktiv'!B2218</f>
        <v>0</v>
      </c>
      <c r="C2218">
        <f>'Oversigt anlægsaktiv'!C2218</f>
        <v>0</v>
      </c>
      <c r="D2218">
        <f>'Oversigt anlægsaktiv'!D2218</f>
        <v>0</v>
      </c>
      <c r="E2218">
        <f>'Oversigt anlægsaktiv'!E2218</f>
        <v>0</v>
      </c>
      <c r="F2218">
        <f>'Oversigt anlægsaktiv'!F2218</f>
        <v>0</v>
      </c>
      <c r="G2218">
        <f>'Oversigt anlægsaktiv'!G2218</f>
        <v>0</v>
      </c>
      <c r="H2218">
        <f>'Oversigt anlægsaktiv'!H2218</f>
        <v>0</v>
      </c>
      <c r="I2218">
        <f>'Oversigt anlægsaktiv'!I2218</f>
        <v>0</v>
      </c>
      <c r="J2218">
        <f>'Oversigt anlægsaktiv'!J2218</f>
        <v>0</v>
      </c>
      <c r="K2218">
        <f>'Oversigt anlægsaktiv'!K2218</f>
        <v>0</v>
      </c>
      <c r="L2218" s="312">
        <f>'Oversigt anlægsaktiv'!L2218</f>
        <v>0</v>
      </c>
      <c r="M2218" s="56">
        <f>'Oversigt anlægsaktiv'!M2218</f>
        <v>0</v>
      </c>
      <c r="N2218" s="56">
        <f>'Oversigt anlægsaktiv'!N2218</f>
        <v>0</v>
      </c>
      <c r="O2218" s="322">
        <f t="shared" si="102"/>
        <v>0</v>
      </c>
      <c r="P2218" s="322">
        <f t="shared" si="103"/>
        <v>1</v>
      </c>
      <c r="Q2218" s="337">
        <f t="shared" si="104"/>
        <v>0</v>
      </c>
    </row>
    <row r="2219" spans="1:17" x14ac:dyDescent="0.35">
      <c r="A2219" s="320">
        <f>'Oversigt anlægsaktiv'!A2219</f>
        <v>0</v>
      </c>
      <c r="B2219">
        <f>'Oversigt anlægsaktiv'!B2219</f>
        <v>0</v>
      </c>
      <c r="C2219">
        <f>'Oversigt anlægsaktiv'!C2219</f>
        <v>0</v>
      </c>
      <c r="D2219">
        <f>'Oversigt anlægsaktiv'!D2219</f>
        <v>0</v>
      </c>
      <c r="E2219">
        <f>'Oversigt anlægsaktiv'!E2219</f>
        <v>0</v>
      </c>
      <c r="F2219">
        <f>'Oversigt anlægsaktiv'!F2219</f>
        <v>0</v>
      </c>
      <c r="G2219">
        <f>'Oversigt anlægsaktiv'!G2219</f>
        <v>0</v>
      </c>
      <c r="H2219">
        <f>'Oversigt anlægsaktiv'!H2219</f>
        <v>0</v>
      </c>
      <c r="I2219">
        <f>'Oversigt anlægsaktiv'!I2219</f>
        <v>0</v>
      </c>
      <c r="J2219">
        <f>'Oversigt anlægsaktiv'!J2219</f>
        <v>0</v>
      </c>
      <c r="K2219">
        <f>'Oversigt anlægsaktiv'!K2219</f>
        <v>0</v>
      </c>
      <c r="L2219" s="312">
        <f>'Oversigt anlægsaktiv'!L2219</f>
        <v>0</v>
      </c>
      <c r="M2219" s="56">
        <f>'Oversigt anlægsaktiv'!M2219</f>
        <v>0</v>
      </c>
      <c r="N2219" s="56">
        <f>'Oversigt anlægsaktiv'!N2219</f>
        <v>0</v>
      </c>
      <c r="O2219" s="322">
        <f t="shared" si="102"/>
        <v>0</v>
      </c>
      <c r="P2219" s="322">
        <f t="shared" si="103"/>
        <v>1</v>
      </c>
      <c r="Q2219" s="337">
        <f t="shared" si="104"/>
        <v>0</v>
      </c>
    </row>
    <row r="2220" spans="1:17" x14ac:dyDescent="0.35">
      <c r="A2220" s="320">
        <f>'Oversigt anlægsaktiv'!A2220</f>
        <v>0</v>
      </c>
      <c r="B2220">
        <f>'Oversigt anlægsaktiv'!B2220</f>
        <v>0</v>
      </c>
      <c r="C2220">
        <f>'Oversigt anlægsaktiv'!C2220</f>
        <v>0</v>
      </c>
      <c r="D2220">
        <f>'Oversigt anlægsaktiv'!D2220</f>
        <v>0</v>
      </c>
      <c r="E2220">
        <f>'Oversigt anlægsaktiv'!E2220</f>
        <v>0</v>
      </c>
      <c r="F2220">
        <f>'Oversigt anlægsaktiv'!F2220</f>
        <v>0</v>
      </c>
      <c r="G2220">
        <f>'Oversigt anlægsaktiv'!G2220</f>
        <v>0</v>
      </c>
      <c r="H2220">
        <f>'Oversigt anlægsaktiv'!H2220</f>
        <v>0</v>
      </c>
      <c r="I2220">
        <f>'Oversigt anlægsaktiv'!I2220</f>
        <v>0</v>
      </c>
      <c r="J2220">
        <f>'Oversigt anlægsaktiv'!J2220</f>
        <v>0</v>
      </c>
      <c r="K2220">
        <f>'Oversigt anlægsaktiv'!K2220</f>
        <v>0</v>
      </c>
      <c r="L2220" s="312">
        <f>'Oversigt anlægsaktiv'!L2220</f>
        <v>0</v>
      </c>
      <c r="M2220" s="56">
        <f>'Oversigt anlægsaktiv'!M2220</f>
        <v>0</v>
      </c>
      <c r="N2220" s="56">
        <f>'Oversigt anlægsaktiv'!N2220</f>
        <v>0</v>
      </c>
      <c r="O2220" s="322">
        <f t="shared" si="102"/>
        <v>0</v>
      </c>
      <c r="P2220" s="322">
        <f t="shared" si="103"/>
        <v>1</v>
      </c>
      <c r="Q2220" s="337">
        <f t="shared" si="104"/>
        <v>0</v>
      </c>
    </row>
    <row r="2221" spans="1:17" x14ac:dyDescent="0.35">
      <c r="A2221" s="320">
        <f>'Oversigt anlægsaktiv'!A2221</f>
        <v>0</v>
      </c>
      <c r="B2221">
        <f>'Oversigt anlægsaktiv'!B2221</f>
        <v>0</v>
      </c>
      <c r="C2221">
        <f>'Oversigt anlægsaktiv'!C2221</f>
        <v>0</v>
      </c>
      <c r="D2221">
        <f>'Oversigt anlægsaktiv'!D2221</f>
        <v>0</v>
      </c>
      <c r="E2221">
        <f>'Oversigt anlægsaktiv'!E2221</f>
        <v>0</v>
      </c>
      <c r="F2221">
        <f>'Oversigt anlægsaktiv'!F2221</f>
        <v>0</v>
      </c>
      <c r="G2221">
        <f>'Oversigt anlægsaktiv'!G2221</f>
        <v>0</v>
      </c>
      <c r="H2221">
        <f>'Oversigt anlægsaktiv'!H2221</f>
        <v>0</v>
      </c>
      <c r="I2221">
        <f>'Oversigt anlægsaktiv'!I2221</f>
        <v>0</v>
      </c>
      <c r="J2221">
        <f>'Oversigt anlægsaktiv'!J2221</f>
        <v>0</v>
      </c>
      <c r="K2221">
        <f>'Oversigt anlægsaktiv'!K2221</f>
        <v>0</v>
      </c>
      <c r="L2221" s="312">
        <f>'Oversigt anlægsaktiv'!L2221</f>
        <v>0</v>
      </c>
      <c r="M2221" s="56">
        <f>'Oversigt anlægsaktiv'!M2221</f>
        <v>0</v>
      </c>
      <c r="N2221" s="56">
        <f>'Oversigt anlægsaktiv'!N2221</f>
        <v>0</v>
      </c>
      <c r="O2221" s="322">
        <f t="shared" si="102"/>
        <v>0</v>
      </c>
      <c r="P2221" s="322">
        <f t="shared" si="103"/>
        <v>1</v>
      </c>
      <c r="Q2221" s="337">
        <f t="shared" si="104"/>
        <v>0</v>
      </c>
    </row>
    <row r="2222" spans="1:17" x14ac:dyDescent="0.35">
      <c r="A2222" s="320">
        <f>'Oversigt anlægsaktiv'!A2222</f>
        <v>0</v>
      </c>
      <c r="B2222">
        <f>'Oversigt anlægsaktiv'!B2222</f>
        <v>0</v>
      </c>
      <c r="C2222">
        <f>'Oversigt anlægsaktiv'!C2222</f>
        <v>0</v>
      </c>
      <c r="D2222">
        <f>'Oversigt anlægsaktiv'!D2222</f>
        <v>0</v>
      </c>
      <c r="E2222">
        <f>'Oversigt anlægsaktiv'!E2222</f>
        <v>0</v>
      </c>
      <c r="F2222">
        <f>'Oversigt anlægsaktiv'!F2222</f>
        <v>0</v>
      </c>
      <c r="G2222">
        <f>'Oversigt anlægsaktiv'!G2222</f>
        <v>0</v>
      </c>
      <c r="H2222">
        <f>'Oversigt anlægsaktiv'!H2222</f>
        <v>0</v>
      </c>
      <c r="I2222">
        <f>'Oversigt anlægsaktiv'!I2222</f>
        <v>0</v>
      </c>
      <c r="J2222">
        <f>'Oversigt anlægsaktiv'!J2222</f>
        <v>0</v>
      </c>
      <c r="K2222">
        <f>'Oversigt anlægsaktiv'!K2222</f>
        <v>0</v>
      </c>
      <c r="L2222" s="312">
        <f>'Oversigt anlægsaktiv'!L2222</f>
        <v>0</v>
      </c>
      <c r="M2222" s="56">
        <f>'Oversigt anlægsaktiv'!M2222</f>
        <v>0</v>
      </c>
      <c r="N2222" s="56">
        <f>'Oversigt anlægsaktiv'!N2222</f>
        <v>0</v>
      </c>
      <c r="O2222" s="322">
        <f t="shared" si="102"/>
        <v>0</v>
      </c>
      <c r="P2222" s="322">
        <f t="shared" si="103"/>
        <v>1</v>
      </c>
      <c r="Q2222" s="337">
        <f t="shared" si="104"/>
        <v>0</v>
      </c>
    </row>
    <row r="2223" spans="1:17" x14ac:dyDescent="0.35">
      <c r="A2223" s="320">
        <f>'Oversigt anlægsaktiv'!A2223</f>
        <v>0</v>
      </c>
      <c r="B2223">
        <f>'Oversigt anlægsaktiv'!B2223</f>
        <v>0</v>
      </c>
      <c r="C2223">
        <f>'Oversigt anlægsaktiv'!C2223</f>
        <v>0</v>
      </c>
      <c r="D2223">
        <f>'Oversigt anlægsaktiv'!D2223</f>
        <v>0</v>
      </c>
      <c r="E2223">
        <f>'Oversigt anlægsaktiv'!E2223</f>
        <v>0</v>
      </c>
      <c r="F2223">
        <f>'Oversigt anlægsaktiv'!F2223</f>
        <v>0</v>
      </c>
      <c r="G2223">
        <f>'Oversigt anlægsaktiv'!G2223</f>
        <v>0</v>
      </c>
      <c r="H2223">
        <f>'Oversigt anlægsaktiv'!H2223</f>
        <v>0</v>
      </c>
      <c r="I2223">
        <f>'Oversigt anlægsaktiv'!I2223</f>
        <v>0</v>
      </c>
      <c r="J2223">
        <f>'Oversigt anlægsaktiv'!J2223</f>
        <v>0</v>
      </c>
      <c r="K2223">
        <f>'Oversigt anlægsaktiv'!K2223</f>
        <v>0</v>
      </c>
      <c r="L2223" s="312">
        <f>'Oversigt anlægsaktiv'!L2223</f>
        <v>0</v>
      </c>
      <c r="M2223" s="56">
        <f>'Oversigt anlægsaktiv'!M2223</f>
        <v>0</v>
      </c>
      <c r="N2223" s="56">
        <f>'Oversigt anlægsaktiv'!N2223</f>
        <v>0</v>
      </c>
      <c r="O2223" s="322">
        <f t="shared" si="102"/>
        <v>0</v>
      </c>
      <c r="P2223" s="322">
        <f t="shared" si="103"/>
        <v>1</v>
      </c>
      <c r="Q2223" s="337">
        <f t="shared" si="104"/>
        <v>0</v>
      </c>
    </row>
    <row r="2224" spans="1:17" x14ac:dyDescent="0.35">
      <c r="A2224" s="320">
        <f>'Oversigt anlægsaktiv'!A2224</f>
        <v>0</v>
      </c>
      <c r="B2224">
        <f>'Oversigt anlægsaktiv'!B2224</f>
        <v>0</v>
      </c>
      <c r="C2224">
        <f>'Oversigt anlægsaktiv'!C2224</f>
        <v>0</v>
      </c>
      <c r="D2224">
        <f>'Oversigt anlægsaktiv'!D2224</f>
        <v>0</v>
      </c>
      <c r="E2224">
        <f>'Oversigt anlægsaktiv'!E2224</f>
        <v>0</v>
      </c>
      <c r="F2224">
        <f>'Oversigt anlægsaktiv'!F2224</f>
        <v>0</v>
      </c>
      <c r="G2224">
        <f>'Oversigt anlægsaktiv'!G2224</f>
        <v>0</v>
      </c>
      <c r="H2224">
        <f>'Oversigt anlægsaktiv'!H2224</f>
        <v>0</v>
      </c>
      <c r="I2224">
        <f>'Oversigt anlægsaktiv'!I2224</f>
        <v>0</v>
      </c>
      <c r="J2224">
        <f>'Oversigt anlægsaktiv'!J2224</f>
        <v>0</v>
      </c>
      <c r="K2224">
        <f>'Oversigt anlægsaktiv'!K2224</f>
        <v>0</v>
      </c>
      <c r="L2224" s="312">
        <f>'Oversigt anlægsaktiv'!L2224</f>
        <v>0</v>
      </c>
      <c r="M2224" s="56">
        <f>'Oversigt anlægsaktiv'!M2224</f>
        <v>0</v>
      </c>
      <c r="N2224" s="56">
        <f>'Oversigt anlægsaktiv'!N2224</f>
        <v>0</v>
      </c>
      <c r="O2224" s="322">
        <f t="shared" si="102"/>
        <v>0</v>
      </c>
      <c r="P2224" s="322">
        <f t="shared" si="103"/>
        <v>1</v>
      </c>
      <c r="Q2224" s="337">
        <f t="shared" si="104"/>
        <v>0</v>
      </c>
    </row>
    <row r="2225" spans="1:17" x14ac:dyDescent="0.35">
      <c r="A2225" s="320">
        <f>'Oversigt anlægsaktiv'!A2225</f>
        <v>0</v>
      </c>
      <c r="B2225">
        <f>'Oversigt anlægsaktiv'!B2225</f>
        <v>0</v>
      </c>
      <c r="C2225">
        <f>'Oversigt anlægsaktiv'!C2225</f>
        <v>0</v>
      </c>
      <c r="D2225">
        <f>'Oversigt anlægsaktiv'!D2225</f>
        <v>0</v>
      </c>
      <c r="E2225">
        <f>'Oversigt anlægsaktiv'!E2225</f>
        <v>0</v>
      </c>
      <c r="F2225">
        <f>'Oversigt anlægsaktiv'!F2225</f>
        <v>0</v>
      </c>
      <c r="G2225">
        <f>'Oversigt anlægsaktiv'!G2225</f>
        <v>0</v>
      </c>
      <c r="H2225">
        <f>'Oversigt anlægsaktiv'!H2225</f>
        <v>0</v>
      </c>
      <c r="I2225">
        <f>'Oversigt anlægsaktiv'!I2225</f>
        <v>0</v>
      </c>
      <c r="J2225">
        <f>'Oversigt anlægsaktiv'!J2225</f>
        <v>0</v>
      </c>
      <c r="K2225">
        <f>'Oversigt anlægsaktiv'!K2225</f>
        <v>0</v>
      </c>
      <c r="L2225" s="312">
        <f>'Oversigt anlægsaktiv'!L2225</f>
        <v>0</v>
      </c>
      <c r="M2225" s="56">
        <f>'Oversigt anlægsaktiv'!M2225</f>
        <v>0</v>
      </c>
      <c r="N2225" s="56">
        <f>'Oversigt anlægsaktiv'!N2225</f>
        <v>0</v>
      </c>
      <c r="O2225" s="322">
        <f t="shared" si="102"/>
        <v>0</v>
      </c>
      <c r="P2225" s="322">
        <f t="shared" si="103"/>
        <v>1</v>
      </c>
      <c r="Q2225" s="337">
        <f t="shared" si="104"/>
        <v>0</v>
      </c>
    </row>
    <row r="2226" spans="1:17" x14ac:dyDescent="0.35">
      <c r="A2226" s="320">
        <f>'Oversigt anlægsaktiv'!A2226</f>
        <v>0</v>
      </c>
      <c r="B2226">
        <f>'Oversigt anlægsaktiv'!B2226</f>
        <v>0</v>
      </c>
      <c r="C2226">
        <f>'Oversigt anlægsaktiv'!C2226</f>
        <v>0</v>
      </c>
      <c r="D2226">
        <f>'Oversigt anlægsaktiv'!D2226</f>
        <v>0</v>
      </c>
      <c r="E2226">
        <f>'Oversigt anlægsaktiv'!E2226</f>
        <v>0</v>
      </c>
      <c r="F2226">
        <f>'Oversigt anlægsaktiv'!F2226</f>
        <v>0</v>
      </c>
      <c r="G2226">
        <f>'Oversigt anlægsaktiv'!G2226</f>
        <v>0</v>
      </c>
      <c r="H2226">
        <f>'Oversigt anlægsaktiv'!H2226</f>
        <v>0</v>
      </c>
      <c r="I2226">
        <f>'Oversigt anlægsaktiv'!I2226</f>
        <v>0</v>
      </c>
      <c r="J2226">
        <f>'Oversigt anlægsaktiv'!J2226</f>
        <v>0</v>
      </c>
      <c r="K2226">
        <f>'Oversigt anlægsaktiv'!K2226</f>
        <v>0</v>
      </c>
      <c r="L2226" s="312">
        <f>'Oversigt anlægsaktiv'!L2226</f>
        <v>0</v>
      </c>
      <c r="M2226" s="56">
        <f>'Oversigt anlægsaktiv'!M2226</f>
        <v>0</v>
      </c>
      <c r="N2226" s="56">
        <f>'Oversigt anlægsaktiv'!N2226</f>
        <v>0</v>
      </c>
      <c r="O2226" s="322">
        <f t="shared" si="102"/>
        <v>0</v>
      </c>
      <c r="P2226" s="322">
        <f t="shared" si="103"/>
        <v>1</v>
      </c>
      <c r="Q2226" s="337">
        <f t="shared" si="104"/>
        <v>0</v>
      </c>
    </row>
    <row r="2227" spans="1:17" x14ac:dyDescent="0.35">
      <c r="A2227" s="320">
        <f>'Oversigt anlægsaktiv'!A2227</f>
        <v>0</v>
      </c>
      <c r="B2227">
        <f>'Oversigt anlægsaktiv'!B2227</f>
        <v>0</v>
      </c>
      <c r="C2227">
        <f>'Oversigt anlægsaktiv'!C2227</f>
        <v>0</v>
      </c>
      <c r="D2227">
        <f>'Oversigt anlægsaktiv'!D2227</f>
        <v>0</v>
      </c>
      <c r="E2227">
        <f>'Oversigt anlægsaktiv'!E2227</f>
        <v>0</v>
      </c>
      <c r="F2227">
        <f>'Oversigt anlægsaktiv'!F2227</f>
        <v>0</v>
      </c>
      <c r="G2227">
        <f>'Oversigt anlægsaktiv'!G2227</f>
        <v>0</v>
      </c>
      <c r="H2227">
        <f>'Oversigt anlægsaktiv'!H2227</f>
        <v>0</v>
      </c>
      <c r="I2227">
        <f>'Oversigt anlægsaktiv'!I2227</f>
        <v>0</v>
      </c>
      <c r="J2227">
        <f>'Oversigt anlægsaktiv'!J2227</f>
        <v>0</v>
      </c>
      <c r="K2227">
        <f>'Oversigt anlægsaktiv'!K2227</f>
        <v>0</v>
      </c>
      <c r="L2227" s="312">
        <f>'Oversigt anlægsaktiv'!L2227</f>
        <v>0</v>
      </c>
      <c r="M2227" s="56">
        <f>'Oversigt anlægsaktiv'!M2227</f>
        <v>0</v>
      </c>
      <c r="N2227" s="56">
        <f>'Oversigt anlægsaktiv'!N2227</f>
        <v>0</v>
      </c>
      <c r="O2227" s="322">
        <f t="shared" si="102"/>
        <v>0</v>
      </c>
      <c r="P2227" s="322">
        <f t="shared" si="103"/>
        <v>1</v>
      </c>
      <c r="Q2227" s="337">
        <f t="shared" si="104"/>
        <v>0</v>
      </c>
    </row>
    <row r="2228" spans="1:17" x14ac:dyDescent="0.35">
      <c r="A2228" s="320">
        <f>'Oversigt anlægsaktiv'!A2228</f>
        <v>0</v>
      </c>
      <c r="B2228">
        <f>'Oversigt anlægsaktiv'!B2228</f>
        <v>0</v>
      </c>
      <c r="C2228">
        <f>'Oversigt anlægsaktiv'!C2228</f>
        <v>0</v>
      </c>
      <c r="D2228">
        <f>'Oversigt anlægsaktiv'!D2228</f>
        <v>0</v>
      </c>
      <c r="E2228">
        <f>'Oversigt anlægsaktiv'!E2228</f>
        <v>0</v>
      </c>
      <c r="F2228">
        <f>'Oversigt anlægsaktiv'!F2228</f>
        <v>0</v>
      </c>
      <c r="G2228">
        <f>'Oversigt anlægsaktiv'!G2228</f>
        <v>0</v>
      </c>
      <c r="H2228">
        <f>'Oversigt anlægsaktiv'!H2228</f>
        <v>0</v>
      </c>
      <c r="I2228">
        <f>'Oversigt anlægsaktiv'!I2228</f>
        <v>0</v>
      </c>
      <c r="J2228">
        <f>'Oversigt anlægsaktiv'!J2228</f>
        <v>0</v>
      </c>
      <c r="K2228">
        <f>'Oversigt anlægsaktiv'!K2228</f>
        <v>0</v>
      </c>
      <c r="L2228" s="312">
        <f>'Oversigt anlægsaktiv'!L2228</f>
        <v>0</v>
      </c>
      <c r="M2228" s="56">
        <f>'Oversigt anlægsaktiv'!M2228</f>
        <v>0</v>
      </c>
      <c r="N2228" s="56">
        <f>'Oversigt anlægsaktiv'!N2228</f>
        <v>0</v>
      </c>
      <c r="O2228" s="322">
        <f t="shared" si="102"/>
        <v>0</v>
      </c>
      <c r="P2228" s="322">
        <f t="shared" si="103"/>
        <v>1</v>
      </c>
      <c r="Q2228" s="337">
        <f t="shared" si="104"/>
        <v>0</v>
      </c>
    </row>
    <row r="2229" spans="1:17" x14ac:dyDescent="0.35">
      <c r="A2229" s="320">
        <f>'Oversigt anlægsaktiv'!A2229</f>
        <v>0</v>
      </c>
      <c r="B2229">
        <f>'Oversigt anlægsaktiv'!B2229</f>
        <v>0</v>
      </c>
      <c r="C2229">
        <f>'Oversigt anlægsaktiv'!C2229</f>
        <v>0</v>
      </c>
      <c r="D2229">
        <f>'Oversigt anlægsaktiv'!D2229</f>
        <v>0</v>
      </c>
      <c r="E2229">
        <f>'Oversigt anlægsaktiv'!E2229</f>
        <v>0</v>
      </c>
      <c r="F2229">
        <f>'Oversigt anlægsaktiv'!F2229</f>
        <v>0</v>
      </c>
      <c r="G2229">
        <f>'Oversigt anlægsaktiv'!G2229</f>
        <v>0</v>
      </c>
      <c r="H2229">
        <f>'Oversigt anlægsaktiv'!H2229</f>
        <v>0</v>
      </c>
      <c r="I2229">
        <f>'Oversigt anlægsaktiv'!I2229</f>
        <v>0</v>
      </c>
      <c r="J2229">
        <f>'Oversigt anlægsaktiv'!J2229</f>
        <v>0</v>
      </c>
      <c r="K2229">
        <f>'Oversigt anlægsaktiv'!K2229</f>
        <v>0</v>
      </c>
      <c r="L2229" s="312">
        <f>'Oversigt anlægsaktiv'!L2229</f>
        <v>0</v>
      </c>
      <c r="M2229" s="56">
        <f>'Oversigt anlægsaktiv'!M2229</f>
        <v>0</v>
      </c>
      <c r="N2229" s="56">
        <f>'Oversigt anlægsaktiv'!N2229</f>
        <v>0</v>
      </c>
      <c r="O2229" s="322">
        <f t="shared" si="102"/>
        <v>0</v>
      </c>
      <c r="P2229" s="322">
        <f t="shared" si="103"/>
        <v>1</v>
      </c>
      <c r="Q2229" s="337">
        <f t="shared" si="104"/>
        <v>0</v>
      </c>
    </row>
    <row r="2230" spans="1:17" x14ac:dyDescent="0.35">
      <c r="A2230" s="320">
        <f>'Oversigt anlægsaktiv'!A2230</f>
        <v>0</v>
      </c>
      <c r="B2230">
        <f>'Oversigt anlægsaktiv'!B2230</f>
        <v>0</v>
      </c>
      <c r="C2230">
        <f>'Oversigt anlægsaktiv'!C2230</f>
        <v>0</v>
      </c>
      <c r="D2230">
        <f>'Oversigt anlægsaktiv'!D2230</f>
        <v>0</v>
      </c>
      <c r="E2230">
        <f>'Oversigt anlægsaktiv'!E2230</f>
        <v>0</v>
      </c>
      <c r="F2230">
        <f>'Oversigt anlægsaktiv'!F2230</f>
        <v>0</v>
      </c>
      <c r="G2230">
        <f>'Oversigt anlægsaktiv'!G2230</f>
        <v>0</v>
      </c>
      <c r="H2230">
        <f>'Oversigt anlægsaktiv'!H2230</f>
        <v>0</v>
      </c>
      <c r="I2230">
        <f>'Oversigt anlægsaktiv'!I2230</f>
        <v>0</v>
      </c>
      <c r="J2230">
        <f>'Oversigt anlægsaktiv'!J2230</f>
        <v>0</v>
      </c>
      <c r="K2230">
        <f>'Oversigt anlægsaktiv'!K2230</f>
        <v>0</v>
      </c>
      <c r="L2230" s="312">
        <f>'Oversigt anlægsaktiv'!L2230</f>
        <v>0</v>
      </c>
      <c r="M2230" s="56">
        <f>'Oversigt anlægsaktiv'!M2230</f>
        <v>0</v>
      </c>
      <c r="N2230" s="56">
        <f>'Oversigt anlægsaktiv'!N2230</f>
        <v>0</v>
      </c>
      <c r="O2230" s="322">
        <f t="shared" si="102"/>
        <v>0</v>
      </c>
      <c r="P2230" s="322">
        <f t="shared" si="103"/>
        <v>1</v>
      </c>
      <c r="Q2230" s="337">
        <f t="shared" si="104"/>
        <v>0</v>
      </c>
    </row>
    <row r="2231" spans="1:17" x14ac:dyDescent="0.35">
      <c r="A2231" s="320">
        <f>'Oversigt anlægsaktiv'!A2231</f>
        <v>0</v>
      </c>
      <c r="B2231">
        <f>'Oversigt anlægsaktiv'!B2231</f>
        <v>0</v>
      </c>
      <c r="C2231">
        <f>'Oversigt anlægsaktiv'!C2231</f>
        <v>0</v>
      </c>
      <c r="D2231">
        <f>'Oversigt anlægsaktiv'!D2231</f>
        <v>0</v>
      </c>
      <c r="E2231">
        <f>'Oversigt anlægsaktiv'!E2231</f>
        <v>0</v>
      </c>
      <c r="F2231">
        <f>'Oversigt anlægsaktiv'!F2231</f>
        <v>0</v>
      </c>
      <c r="G2231">
        <f>'Oversigt anlægsaktiv'!G2231</f>
        <v>0</v>
      </c>
      <c r="H2231">
        <f>'Oversigt anlægsaktiv'!H2231</f>
        <v>0</v>
      </c>
      <c r="I2231">
        <f>'Oversigt anlægsaktiv'!I2231</f>
        <v>0</v>
      </c>
      <c r="J2231">
        <f>'Oversigt anlægsaktiv'!J2231</f>
        <v>0</v>
      </c>
      <c r="K2231">
        <f>'Oversigt anlægsaktiv'!K2231</f>
        <v>0</v>
      </c>
      <c r="L2231" s="312">
        <f>'Oversigt anlægsaktiv'!L2231</f>
        <v>0</v>
      </c>
      <c r="M2231" s="56">
        <f>'Oversigt anlægsaktiv'!M2231</f>
        <v>0</v>
      </c>
      <c r="N2231" s="56">
        <f>'Oversigt anlægsaktiv'!N2231</f>
        <v>0</v>
      </c>
      <c r="O2231" s="322">
        <f t="shared" si="102"/>
        <v>0</v>
      </c>
      <c r="P2231" s="322">
        <f t="shared" si="103"/>
        <v>1</v>
      </c>
      <c r="Q2231" s="337">
        <f t="shared" si="104"/>
        <v>0</v>
      </c>
    </row>
    <row r="2232" spans="1:17" x14ac:dyDescent="0.35">
      <c r="A2232" s="320">
        <f>'Oversigt anlægsaktiv'!A2232</f>
        <v>0</v>
      </c>
      <c r="B2232">
        <f>'Oversigt anlægsaktiv'!B2232</f>
        <v>0</v>
      </c>
      <c r="C2232">
        <f>'Oversigt anlægsaktiv'!C2232</f>
        <v>0</v>
      </c>
      <c r="D2232">
        <f>'Oversigt anlægsaktiv'!D2232</f>
        <v>0</v>
      </c>
      <c r="E2232">
        <f>'Oversigt anlægsaktiv'!E2232</f>
        <v>0</v>
      </c>
      <c r="F2232">
        <f>'Oversigt anlægsaktiv'!F2232</f>
        <v>0</v>
      </c>
      <c r="G2232">
        <f>'Oversigt anlægsaktiv'!G2232</f>
        <v>0</v>
      </c>
      <c r="H2232">
        <f>'Oversigt anlægsaktiv'!H2232</f>
        <v>0</v>
      </c>
      <c r="I2232">
        <f>'Oversigt anlægsaktiv'!I2232</f>
        <v>0</v>
      </c>
      <c r="J2232">
        <f>'Oversigt anlægsaktiv'!J2232</f>
        <v>0</v>
      </c>
      <c r="K2232">
        <f>'Oversigt anlægsaktiv'!K2232</f>
        <v>0</v>
      </c>
      <c r="L2232" s="312">
        <f>'Oversigt anlægsaktiv'!L2232</f>
        <v>0</v>
      </c>
      <c r="M2232" s="56">
        <f>'Oversigt anlægsaktiv'!M2232</f>
        <v>0</v>
      </c>
      <c r="N2232" s="56">
        <f>'Oversigt anlægsaktiv'!N2232</f>
        <v>0</v>
      </c>
      <c r="O2232" s="322">
        <f t="shared" si="102"/>
        <v>0</v>
      </c>
      <c r="P2232" s="322">
        <f t="shared" si="103"/>
        <v>1</v>
      </c>
      <c r="Q2232" s="337">
        <f t="shared" si="104"/>
        <v>0</v>
      </c>
    </row>
    <row r="2233" spans="1:17" x14ac:dyDescent="0.35">
      <c r="A2233" s="320">
        <f>'Oversigt anlægsaktiv'!A2233</f>
        <v>0</v>
      </c>
      <c r="B2233">
        <f>'Oversigt anlægsaktiv'!B2233</f>
        <v>0</v>
      </c>
      <c r="C2233">
        <f>'Oversigt anlægsaktiv'!C2233</f>
        <v>0</v>
      </c>
      <c r="D2233">
        <f>'Oversigt anlægsaktiv'!D2233</f>
        <v>0</v>
      </c>
      <c r="E2233">
        <f>'Oversigt anlægsaktiv'!E2233</f>
        <v>0</v>
      </c>
      <c r="F2233">
        <f>'Oversigt anlægsaktiv'!F2233</f>
        <v>0</v>
      </c>
      <c r="G2233">
        <f>'Oversigt anlægsaktiv'!G2233</f>
        <v>0</v>
      </c>
      <c r="H2233">
        <f>'Oversigt anlægsaktiv'!H2233</f>
        <v>0</v>
      </c>
      <c r="I2233">
        <f>'Oversigt anlægsaktiv'!I2233</f>
        <v>0</v>
      </c>
      <c r="J2233">
        <f>'Oversigt anlægsaktiv'!J2233</f>
        <v>0</v>
      </c>
      <c r="K2233">
        <f>'Oversigt anlægsaktiv'!K2233</f>
        <v>0</v>
      </c>
      <c r="L2233" s="312">
        <f>'Oversigt anlægsaktiv'!L2233</f>
        <v>0</v>
      </c>
      <c r="M2233" s="56">
        <f>'Oversigt anlægsaktiv'!M2233</f>
        <v>0</v>
      </c>
      <c r="N2233" s="56">
        <f>'Oversigt anlægsaktiv'!N2233</f>
        <v>0</v>
      </c>
      <c r="O2233" s="322">
        <f t="shared" si="102"/>
        <v>0</v>
      </c>
      <c r="P2233" s="322">
        <f t="shared" si="103"/>
        <v>1</v>
      </c>
      <c r="Q2233" s="337">
        <f t="shared" si="104"/>
        <v>0</v>
      </c>
    </row>
    <row r="2234" spans="1:17" x14ac:dyDescent="0.35">
      <c r="A2234" s="320">
        <f>'Oversigt anlægsaktiv'!A2234</f>
        <v>0</v>
      </c>
      <c r="B2234">
        <f>'Oversigt anlægsaktiv'!B2234</f>
        <v>0</v>
      </c>
      <c r="C2234">
        <f>'Oversigt anlægsaktiv'!C2234</f>
        <v>0</v>
      </c>
      <c r="D2234">
        <f>'Oversigt anlægsaktiv'!D2234</f>
        <v>0</v>
      </c>
      <c r="E2234">
        <f>'Oversigt anlægsaktiv'!E2234</f>
        <v>0</v>
      </c>
      <c r="F2234">
        <f>'Oversigt anlægsaktiv'!F2234</f>
        <v>0</v>
      </c>
      <c r="G2234">
        <f>'Oversigt anlægsaktiv'!G2234</f>
        <v>0</v>
      </c>
      <c r="H2234">
        <f>'Oversigt anlægsaktiv'!H2234</f>
        <v>0</v>
      </c>
      <c r="I2234">
        <f>'Oversigt anlægsaktiv'!I2234</f>
        <v>0</v>
      </c>
      <c r="J2234">
        <f>'Oversigt anlægsaktiv'!J2234</f>
        <v>0</v>
      </c>
      <c r="K2234">
        <f>'Oversigt anlægsaktiv'!K2234</f>
        <v>0</v>
      </c>
      <c r="L2234" s="312">
        <f>'Oversigt anlægsaktiv'!L2234</f>
        <v>0</v>
      </c>
      <c r="M2234" s="56">
        <f>'Oversigt anlægsaktiv'!M2234</f>
        <v>0</v>
      </c>
      <c r="N2234" s="56">
        <f>'Oversigt anlægsaktiv'!N2234</f>
        <v>0</v>
      </c>
      <c r="O2234" s="322">
        <f t="shared" si="102"/>
        <v>0</v>
      </c>
      <c r="P2234" s="322">
        <f t="shared" si="103"/>
        <v>1</v>
      </c>
      <c r="Q2234" s="337">
        <f t="shared" si="104"/>
        <v>0</v>
      </c>
    </row>
    <row r="2235" spans="1:17" x14ac:dyDescent="0.35">
      <c r="A2235" s="320">
        <f>'Oversigt anlægsaktiv'!A2235</f>
        <v>0</v>
      </c>
      <c r="B2235">
        <f>'Oversigt anlægsaktiv'!B2235</f>
        <v>0</v>
      </c>
      <c r="C2235">
        <f>'Oversigt anlægsaktiv'!C2235</f>
        <v>0</v>
      </c>
      <c r="D2235">
        <f>'Oversigt anlægsaktiv'!D2235</f>
        <v>0</v>
      </c>
      <c r="E2235">
        <f>'Oversigt anlægsaktiv'!E2235</f>
        <v>0</v>
      </c>
      <c r="F2235">
        <f>'Oversigt anlægsaktiv'!F2235</f>
        <v>0</v>
      </c>
      <c r="G2235">
        <f>'Oversigt anlægsaktiv'!G2235</f>
        <v>0</v>
      </c>
      <c r="H2235">
        <f>'Oversigt anlægsaktiv'!H2235</f>
        <v>0</v>
      </c>
      <c r="I2235">
        <f>'Oversigt anlægsaktiv'!I2235</f>
        <v>0</v>
      </c>
      <c r="J2235">
        <f>'Oversigt anlægsaktiv'!J2235</f>
        <v>0</v>
      </c>
      <c r="K2235">
        <f>'Oversigt anlægsaktiv'!K2235</f>
        <v>0</v>
      </c>
      <c r="L2235" s="312">
        <f>'Oversigt anlægsaktiv'!L2235</f>
        <v>0</v>
      </c>
      <c r="M2235" s="56">
        <f>'Oversigt anlægsaktiv'!M2235</f>
        <v>0</v>
      </c>
      <c r="N2235" s="56">
        <f>'Oversigt anlægsaktiv'!N2235</f>
        <v>0</v>
      </c>
      <c r="O2235" s="322">
        <f t="shared" si="102"/>
        <v>0</v>
      </c>
      <c r="P2235" s="322">
        <f t="shared" si="103"/>
        <v>1</v>
      </c>
      <c r="Q2235" s="337">
        <f t="shared" si="104"/>
        <v>0</v>
      </c>
    </row>
    <row r="2236" spans="1:17" x14ac:dyDescent="0.35">
      <c r="A2236" s="320">
        <f>'Oversigt anlægsaktiv'!A2236</f>
        <v>0</v>
      </c>
      <c r="B2236">
        <f>'Oversigt anlægsaktiv'!B2236</f>
        <v>0</v>
      </c>
      <c r="C2236">
        <f>'Oversigt anlægsaktiv'!C2236</f>
        <v>0</v>
      </c>
      <c r="D2236">
        <f>'Oversigt anlægsaktiv'!D2236</f>
        <v>0</v>
      </c>
      <c r="E2236">
        <f>'Oversigt anlægsaktiv'!E2236</f>
        <v>0</v>
      </c>
      <c r="F2236">
        <f>'Oversigt anlægsaktiv'!F2236</f>
        <v>0</v>
      </c>
      <c r="G2236">
        <f>'Oversigt anlægsaktiv'!G2236</f>
        <v>0</v>
      </c>
      <c r="H2236">
        <f>'Oversigt anlægsaktiv'!H2236</f>
        <v>0</v>
      </c>
      <c r="I2236">
        <f>'Oversigt anlægsaktiv'!I2236</f>
        <v>0</v>
      </c>
      <c r="J2236">
        <f>'Oversigt anlægsaktiv'!J2236</f>
        <v>0</v>
      </c>
      <c r="K2236">
        <f>'Oversigt anlægsaktiv'!K2236</f>
        <v>0</v>
      </c>
      <c r="L2236" s="312">
        <f>'Oversigt anlægsaktiv'!L2236</f>
        <v>0</v>
      </c>
      <c r="M2236" s="56">
        <f>'Oversigt anlægsaktiv'!M2236</f>
        <v>0</v>
      </c>
      <c r="N2236" s="56">
        <f>'Oversigt anlægsaktiv'!N2236</f>
        <v>0</v>
      </c>
      <c r="O2236" s="322">
        <f t="shared" si="102"/>
        <v>0</v>
      </c>
      <c r="P2236" s="322">
        <f t="shared" si="103"/>
        <v>1</v>
      </c>
      <c r="Q2236" s="337">
        <f t="shared" si="104"/>
        <v>0</v>
      </c>
    </row>
    <row r="2237" spans="1:17" x14ac:dyDescent="0.35">
      <c r="A2237" s="320">
        <f>'Oversigt anlægsaktiv'!A2237</f>
        <v>0</v>
      </c>
      <c r="B2237">
        <f>'Oversigt anlægsaktiv'!B2237</f>
        <v>0</v>
      </c>
      <c r="C2237">
        <f>'Oversigt anlægsaktiv'!C2237</f>
        <v>0</v>
      </c>
      <c r="D2237">
        <f>'Oversigt anlægsaktiv'!D2237</f>
        <v>0</v>
      </c>
      <c r="E2237">
        <f>'Oversigt anlægsaktiv'!E2237</f>
        <v>0</v>
      </c>
      <c r="F2237">
        <f>'Oversigt anlægsaktiv'!F2237</f>
        <v>0</v>
      </c>
      <c r="G2237">
        <f>'Oversigt anlægsaktiv'!G2237</f>
        <v>0</v>
      </c>
      <c r="H2237">
        <f>'Oversigt anlægsaktiv'!H2237</f>
        <v>0</v>
      </c>
      <c r="I2237">
        <f>'Oversigt anlægsaktiv'!I2237</f>
        <v>0</v>
      </c>
      <c r="J2237">
        <f>'Oversigt anlægsaktiv'!J2237</f>
        <v>0</v>
      </c>
      <c r="K2237">
        <f>'Oversigt anlægsaktiv'!K2237</f>
        <v>0</v>
      </c>
      <c r="L2237" s="312">
        <f>'Oversigt anlægsaktiv'!L2237</f>
        <v>0</v>
      </c>
      <c r="M2237" s="56">
        <f>'Oversigt anlægsaktiv'!M2237</f>
        <v>0</v>
      </c>
      <c r="N2237" s="56">
        <f>'Oversigt anlægsaktiv'!N2237</f>
        <v>0</v>
      </c>
      <c r="O2237" s="322">
        <f t="shared" si="102"/>
        <v>0</v>
      </c>
      <c r="P2237" s="322">
        <f t="shared" si="103"/>
        <v>1</v>
      </c>
      <c r="Q2237" s="337">
        <f t="shared" si="104"/>
        <v>0</v>
      </c>
    </row>
    <row r="2238" spans="1:17" x14ac:dyDescent="0.35">
      <c r="A2238" s="320">
        <f>'Oversigt anlægsaktiv'!A2238</f>
        <v>0</v>
      </c>
      <c r="B2238">
        <f>'Oversigt anlægsaktiv'!B2238</f>
        <v>0</v>
      </c>
      <c r="C2238">
        <f>'Oversigt anlægsaktiv'!C2238</f>
        <v>0</v>
      </c>
      <c r="D2238">
        <f>'Oversigt anlægsaktiv'!D2238</f>
        <v>0</v>
      </c>
      <c r="E2238">
        <f>'Oversigt anlægsaktiv'!E2238</f>
        <v>0</v>
      </c>
      <c r="F2238">
        <f>'Oversigt anlægsaktiv'!F2238</f>
        <v>0</v>
      </c>
      <c r="G2238">
        <f>'Oversigt anlægsaktiv'!G2238</f>
        <v>0</v>
      </c>
      <c r="H2238">
        <f>'Oversigt anlægsaktiv'!H2238</f>
        <v>0</v>
      </c>
      <c r="I2238">
        <f>'Oversigt anlægsaktiv'!I2238</f>
        <v>0</v>
      </c>
      <c r="J2238">
        <f>'Oversigt anlægsaktiv'!J2238</f>
        <v>0</v>
      </c>
      <c r="K2238">
        <f>'Oversigt anlægsaktiv'!K2238</f>
        <v>0</v>
      </c>
      <c r="L2238" s="312">
        <f>'Oversigt anlægsaktiv'!L2238</f>
        <v>0</v>
      </c>
      <c r="M2238" s="56">
        <f>'Oversigt anlægsaktiv'!M2238</f>
        <v>0</v>
      </c>
      <c r="N2238" s="56">
        <f>'Oversigt anlægsaktiv'!N2238</f>
        <v>0</v>
      </c>
      <c r="O2238" s="322">
        <f t="shared" si="102"/>
        <v>0</v>
      </c>
      <c r="P2238" s="322">
        <f t="shared" si="103"/>
        <v>1</v>
      </c>
      <c r="Q2238" s="337">
        <f t="shared" si="104"/>
        <v>0</v>
      </c>
    </row>
    <row r="2239" spans="1:17" x14ac:dyDescent="0.35">
      <c r="A2239" s="320">
        <f>'Oversigt anlægsaktiv'!A2239</f>
        <v>0</v>
      </c>
      <c r="B2239">
        <f>'Oversigt anlægsaktiv'!B2239</f>
        <v>0</v>
      </c>
      <c r="C2239">
        <f>'Oversigt anlægsaktiv'!C2239</f>
        <v>0</v>
      </c>
      <c r="D2239">
        <f>'Oversigt anlægsaktiv'!D2239</f>
        <v>0</v>
      </c>
      <c r="E2239">
        <f>'Oversigt anlægsaktiv'!E2239</f>
        <v>0</v>
      </c>
      <c r="F2239">
        <f>'Oversigt anlægsaktiv'!F2239</f>
        <v>0</v>
      </c>
      <c r="G2239">
        <f>'Oversigt anlægsaktiv'!G2239</f>
        <v>0</v>
      </c>
      <c r="H2239">
        <f>'Oversigt anlægsaktiv'!H2239</f>
        <v>0</v>
      </c>
      <c r="I2239">
        <f>'Oversigt anlægsaktiv'!I2239</f>
        <v>0</v>
      </c>
      <c r="J2239">
        <f>'Oversigt anlægsaktiv'!J2239</f>
        <v>0</v>
      </c>
      <c r="K2239">
        <f>'Oversigt anlægsaktiv'!K2239</f>
        <v>0</v>
      </c>
      <c r="L2239" s="312">
        <f>'Oversigt anlægsaktiv'!L2239</f>
        <v>0</v>
      </c>
      <c r="M2239" s="56">
        <f>'Oversigt anlægsaktiv'!M2239</f>
        <v>0</v>
      </c>
      <c r="N2239" s="56">
        <f>'Oversigt anlægsaktiv'!N2239</f>
        <v>0</v>
      </c>
      <c r="O2239" s="322">
        <f t="shared" si="102"/>
        <v>0</v>
      </c>
      <c r="P2239" s="322">
        <f t="shared" si="103"/>
        <v>1</v>
      </c>
      <c r="Q2239" s="337">
        <f t="shared" si="104"/>
        <v>0</v>
      </c>
    </row>
    <row r="2240" spans="1:17" x14ac:dyDescent="0.35">
      <c r="A2240" s="320">
        <f>'Oversigt anlægsaktiv'!A2240</f>
        <v>0</v>
      </c>
      <c r="B2240">
        <f>'Oversigt anlægsaktiv'!B2240</f>
        <v>0</v>
      </c>
      <c r="C2240">
        <f>'Oversigt anlægsaktiv'!C2240</f>
        <v>0</v>
      </c>
      <c r="D2240">
        <f>'Oversigt anlægsaktiv'!D2240</f>
        <v>0</v>
      </c>
      <c r="E2240">
        <f>'Oversigt anlægsaktiv'!E2240</f>
        <v>0</v>
      </c>
      <c r="F2240">
        <f>'Oversigt anlægsaktiv'!F2240</f>
        <v>0</v>
      </c>
      <c r="G2240">
        <f>'Oversigt anlægsaktiv'!G2240</f>
        <v>0</v>
      </c>
      <c r="H2240">
        <f>'Oversigt anlægsaktiv'!H2240</f>
        <v>0</v>
      </c>
      <c r="I2240">
        <f>'Oversigt anlægsaktiv'!I2240</f>
        <v>0</v>
      </c>
      <c r="J2240">
        <f>'Oversigt anlægsaktiv'!J2240</f>
        <v>0</v>
      </c>
      <c r="K2240">
        <f>'Oversigt anlægsaktiv'!K2240</f>
        <v>0</v>
      </c>
      <c r="L2240" s="312">
        <f>'Oversigt anlægsaktiv'!L2240</f>
        <v>0</v>
      </c>
      <c r="M2240" s="56">
        <f>'Oversigt anlægsaktiv'!M2240</f>
        <v>0</v>
      </c>
      <c r="N2240" s="56">
        <f>'Oversigt anlægsaktiv'!N2240</f>
        <v>0</v>
      </c>
      <c r="O2240" s="322">
        <f t="shared" si="102"/>
        <v>0</v>
      </c>
      <c r="P2240" s="322">
        <f t="shared" si="103"/>
        <v>1</v>
      </c>
      <c r="Q2240" s="337">
        <f t="shared" si="104"/>
        <v>0</v>
      </c>
    </row>
    <row r="2241" spans="1:17" x14ac:dyDescent="0.35">
      <c r="A2241" s="320">
        <f>'Oversigt anlægsaktiv'!A2241</f>
        <v>0</v>
      </c>
      <c r="B2241">
        <f>'Oversigt anlægsaktiv'!B2241</f>
        <v>0</v>
      </c>
      <c r="C2241">
        <f>'Oversigt anlægsaktiv'!C2241</f>
        <v>0</v>
      </c>
      <c r="D2241">
        <f>'Oversigt anlægsaktiv'!D2241</f>
        <v>0</v>
      </c>
      <c r="E2241">
        <f>'Oversigt anlægsaktiv'!E2241</f>
        <v>0</v>
      </c>
      <c r="F2241">
        <f>'Oversigt anlægsaktiv'!F2241</f>
        <v>0</v>
      </c>
      <c r="G2241">
        <f>'Oversigt anlægsaktiv'!G2241</f>
        <v>0</v>
      </c>
      <c r="H2241">
        <f>'Oversigt anlægsaktiv'!H2241</f>
        <v>0</v>
      </c>
      <c r="I2241">
        <f>'Oversigt anlægsaktiv'!I2241</f>
        <v>0</v>
      </c>
      <c r="J2241">
        <f>'Oversigt anlægsaktiv'!J2241</f>
        <v>0</v>
      </c>
      <c r="K2241">
        <f>'Oversigt anlægsaktiv'!K2241</f>
        <v>0</v>
      </c>
      <c r="L2241" s="312">
        <f>'Oversigt anlægsaktiv'!L2241</f>
        <v>0</v>
      </c>
      <c r="M2241" s="56">
        <f>'Oversigt anlægsaktiv'!M2241</f>
        <v>0</v>
      </c>
      <c r="N2241" s="56">
        <f>'Oversigt anlægsaktiv'!N2241</f>
        <v>0</v>
      </c>
      <c r="O2241" s="322">
        <f t="shared" si="102"/>
        <v>0</v>
      </c>
      <c r="P2241" s="322">
        <f t="shared" si="103"/>
        <v>1</v>
      </c>
      <c r="Q2241" s="337">
        <f t="shared" si="104"/>
        <v>0</v>
      </c>
    </row>
    <row r="2242" spans="1:17" x14ac:dyDescent="0.35">
      <c r="A2242" s="320">
        <f>'Oversigt anlægsaktiv'!A2242</f>
        <v>0</v>
      </c>
      <c r="B2242">
        <f>'Oversigt anlægsaktiv'!B2242</f>
        <v>0</v>
      </c>
      <c r="C2242">
        <f>'Oversigt anlægsaktiv'!C2242</f>
        <v>0</v>
      </c>
      <c r="D2242">
        <f>'Oversigt anlægsaktiv'!D2242</f>
        <v>0</v>
      </c>
      <c r="E2242">
        <f>'Oversigt anlægsaktiv'!E2242</f>
        <v>0</v>
      </c>
      <c r="F2242">
        <f>'Oversigt anlægsaktiv'!F2242</f>
        <v>0</v>
      </c>
      <c r="G2242">
        <f>'Oversigt anlægsaktiv'!G2242</f>
        <v>0</v>
      </c>
      <c r="H2242">
        <f>'Oversigt anlægsaktiv'!H2242</f>
        <v>0</v>
      </c>
      <c r="I2242">
        <f>'Oversigt anlægsaktiv'!I2242</f>
        <v>0</v>
      </c>
      <c r="J2242">
        <f>'Oversigt anlægsaktiv'!J2242</f>
        <v>0</v>
      </c>
      <c r="K2242">
        <f>'Oversigt anlægsaktiv'!K2242</f>
        <v>0</v>
      </c>
      <c r="L2242" s="312">
        <f>'Oversigt anlægsaktiv'!L2242</f>
        <v>0</v>
      </c>
      <c r="M2242" s="56">
        <f>'Oversigt anlægsaktiv'!M2242</f>
        <v>0</v>
      </c>
      <c r="N2242" s="56">
        <f>'Oversigt anlægsaktiv'!N2242</f>
        <v>0</v>
      </c>
      <c r="O2242" s="322">
        <f t="shared" si="102"/>
        <v>0</v>
      </c>
      <c r="P2242" s="322">
        <f t="shared" si="103"/>
        <v>1</v>
      </c>
      <c r="Q2242" s="337">
        <f t="shared" si="104"/>
        <v>0</v>
      </c>
    </row>
    <row r="2243" spans="1:17" x14ac:dyDescent="0.35">
      <c r="A2243" s="320">
        <f>'Oversigt anlægsaktiv'!A2243</f>
        <v>0</v>
      </c>
      <c r="B2243">
        <f>'Oversigt anlægsaktiv'!B2243</f>
        <v>0</v>
      </c>
      <c r="C2243">
        <f>'Oversigt anlægsaktiv'!C2243</f>
        <v>0</v>
      </c>
      <c r="D2243">
        <f>'Oversigt anlægsaktiv'!D2243</f>
        <v>0</v>
      </c>
      <c r="E2243">
        <f>'Oversigt anlægsaktiv'!E2243</f>
        <v>0</v>
      </c>
      <c r="F2243">
        <f>'Oversigt anlægsaktiv'!F2243</f>
        <v>0</v>
      </c>
      <c r="G2243">
        <f>'Oversigt anlægsaktiv'!G2243</f>
        <v>0</v>
      </c>
      <c r="H2243">
        <f>'Oversigt anlægsaktiv'!H2243</f>
        <v>0</v>
      </c>
      <c r="I2243">
        <f>'Oversigt anlægsaktiv'!I2243</f>
        <v>0</v>
      </c>
      <c r="J2243">
        <f>'Oversigt anlægsaktiv'!J2243</f>
        <v>0</v>
      </c>
      <c r="K2243">
        <f>'Oversigt anlægsaktiv'!K2243</f>
        <v>0</v>
      </c>
      <c r="L2243" s="312">
        <f>'Oversigt anlægsaktiv'!L2243</f>
        <v>0</v>
      </c>
      <c r="M2243" s="56">
        <f>'Oversigt anlægsaktiv'!M2243</f>
        <v>0</v>
      </c>
      <c r="N2243" s="56">
        <f>'Oversigt anlægsaktiv'!N2243</f>
        <v>0</v>
      </c>
      <c r="O2243" s="322">
        <f t="shared" si="102"/>
        <v>0</v>
      </c>
      <c r="P2243" s="322">
        <f t="shared" si="103"/>
        <v>1</v>
      </c>
      <c r="Q2243" s="337">
        <f t="shared" si="104"/>
        <v>0</v>
      </c>
    </row>
    <row r="2244" spans="1:17" x14ac:dyDescent="0.35">
      <c r="A2244" s="320">
        <f>'Oversigt anlægsaktiv'!A2244</f>
        <v>0</v>
      </c>
      <c r="B2244">
        <f>'Oversigt anlægsaktiv'!B2244</f>
        <v>0</v>
      </c>
      <c r="C2244">
        <f>'Oversigt anlægsaktiv'!C2244</f>
        <v>0</v>
      </c>
      <c r="D2244">
        <f>'Oversigt anlægsaktiv'!D2244</f>
        <v>0</v>
      </c>
      <c r="E2244">
        <f>'Oversigt anlægsaktiv'!E2244</f>
        <v>0</v>
      </c>
      <c r="F2244">
        <f>'Oversigt anlægsaktiv'!F2244</f>
        <v>0</v>
      </c>
      <c r="G2244">
        <f>'Oversigt anlægsaktiv'!G2244</f>
        <v>0</v>
      </c>
      <c r="H2244">
        <f>'Oversigt anlægsaktiv'!H2244</f>
        <v>0</v>
      </c>
      <c r="I2244">
        <f>'Oversigt anlægsaktiv'!I2244</f>
        <v>0</v>
      </c>
      <c r="J2244">
        <f>'Oversigt anlægsaktiv'!J2244</f>
        <v>0</v>
      </c>
      <c r="K2244">
        <f>'Oversigt anlægsaktiv'!K2244</f>
        <v>0</v>
      </c>
      <c r="L2244" s="312">
        <f>'Oversigt anlægsaktiv'!L2244</f>
        <v>0</v>
      </c>
      <c r="M2244" s="56">
        <f>'Oversigt anlægsaktiv'!M2244</f>
        <v>0</v>
      </c>
      <c r="N2244" s="56">
        <f>'Oversigt anlægsaktiv'!N2244</f>
        <v>0</v>
      </c>
      <c r="O2244" s="322">
        <f t="shared" si="102"/>
        <v>0</v>
      </c>
      <c r="P2244" s="322">
        <f t="shared" si="103"/>
        <v>1</v>
      </c>
      <c r="Q2244" s="337">
        <f t="shared" si="104"/>
        <v>0</v>
      </c>
    </row>
    <row r="2245" spans="1:17" x14ac:dyDescent="0.35">
      <c r="A2245" s="320">
        <f>'Oversigt anlægsaktiv'!A2245</f>
        <v>0</v>
      </c>
      <c r="B2245">
        <f>'Oversigt anlægsaktiv'!B2245</f>
        <v>0</v>
      </c>
      <c r="C2245">
        <f>'Oversigt anlægsaktiv'!C2245</f>
        <v>0</v>
      </c>
      <c r="D2245">
        <f>'Oversigt anlægsaktiv'!D2245</f>
        <v>0</v>
      </c>
      <c r="E2245">
        <f>'Oversigt anlægsaktiv'!E2245</f>
        <v>0</v>
      </c>
      <c r="F2245">
        <f>'Oversigt anlægsaktiv'!F2245</f>
        <v>0</v>
      </c>
      <c r="G2245">
        <f>'Oversigt anlægsaktiv'!G2245</f>
        <v>0</v>
      </c>
      <c r="H2245">
        <f>'Oversigt anlægsaktiv'!H2245</f>
        <v>0</v>
      </c>
      <c r="I2245">
        <f>'Oversigt anlægsaktiv'!I2245</f>
        <v>0</v>
      </c>
      <c r="J2245">
        <f>'Oversigt anlægsaktiv'!J2245</f>
        <v>0</v>
      </c>
      <c r="K2245">
        <f>'Oversigt anlægsaktiv'!K2245</f>
        <v>0</v>
      </c>
      <c r="L2245" s="312">
        <f>'Oversigt anlægsaktiv'!L2245</f>
        <v>0</v>
      </c>
      <c r="M2245" s="56">
        <f>'Oversigt anlægsaktiv'!M2245</f>
        <v>0</v>
      </c>
      <c r="N2245" s="56">
        <f>'Oversigt anlægsaktiv'!N2245</f>
        <v>0</v>
      </c>
      <c r="O2245" s="322">
        <f t="shared" si="102"/>
        <v>0</v>
      </c>
      <c r="P2245" s="322">
        <f t="shared" si="103"/>
        <v>1</v>
      </c>
      <c r="Q2245" s="337">
        <f t="shared" si="104"/>
        <v>0</v>
      </c>
    </row>
    <row r="2246" spans="1:17" x14ac:dyDescent="0.35">
      <c r="A2246" s="320">
        <f>'Oversigt anlægsaktiv'!A2246</f>
        <v>0</v>
      </c>
      <c r="B2246">
        <f>'Oversigt anlægsaktiv'!B2246</f>
        <v>0</v>
      </c>
      <c r="C2246">
        <f>'Oversigt anlægsaktiv'!C2246</f>
        <v>0</v>
      </c>
      <c r="D2246">
        <f>'Oversigt anlægsaktiv'!D2246</f>
        <v>0</v>
      </c>
      <c r="E2246">
        <f>'Oversigt anlægsaktiv'!E2246</f>
        <v>0</v>
      </c>
      <c r="F2246">
        <f>'Oversigt anlægsaktiv'!F2246</f>
        <v>0</v>
      </c>
      <c r="G2246">
        <f>'Oversigt anlægsaktiv'!G2246</f>
        <v>0</v>
      </c>
      <c r="H2246">
        <f>'Oversigt anlægsaktiv'!H2246</f>
        <v>0</v>
      </c>
      <c r="I2246">
        <f>'Oversigt anlægsaktiv'!I2246</f>
        <v>0</v>
      </c>
      <c r="J2246">
        <f>'Oversigt anlægsaktiv'!J2246</f>
        <v>0</v>
      </c>
      <c r="K2246">
        <f>'Oversigt anlægsaktiv'!K2246</f>
        <v>0</v>
      </c>
      <c r="L2246" s="312">
        <f>'Oversigt anlægsaktiv'!L2246</f>
        <v>0</v>
      </c>
      <c r="M2246" s="56">
        <f>'Oversigt anlægsaktiv'!M2246</f>
        <v>0</v>
      </c>
      <c r="N2246" s="56">
        <f>'Oversigt anlægsaktiv'!N2246</f>
        <v>0</v>
      </c>
      <c r="O2246" s="322">
        <f t="shared" si="102"/>
        <v>0</v>
      </c>
      <c r="P2246" s="322">
        <f t="shared" si="103"/>
        <v>1</v>
      </c>
      <c r="Q2246" s="337">
        <f t="shared" si="104"/>
        <v>0</v>
      </c>
    </row>
    <row r="2247" spans="1:17" x14ac:dyDescent="0.35">
      <c r="A2247" s="320">
        <f>'Oversigt anlægsaktiv'!A2247</f>
        <v>0</v>
      </c>
      <c r="B2247">
        <f>'Oversigt anlægsaktiv'!B2247</f>
        <v>0</v>
      </c>
      <c r="C2247">
        <f>'Oversigt anlægsaktiv'!C2247</f>
        <v>0</v>
      </c>
      <c r="D2247">
        <f>'Oversigt anlægsaktiv'!D2247</f>
        <v>0</v>
      </c>
      <c r="E2247">
        <f>'Oversigt anlægsaktiv'!E2247</f>
        <v>0</v>
      </c>
      <c r="F2247">
        <f>'Oversigt anlægsaktiv'!F2247</f>
        <v>0</v>
      </c>
      <c r="G2247">
        <f>'Oversigt anlægsaktiv'!G2247</f>
        <v>0</v>
      </c>
      <c r="H2247">
        <f>'Oversigt anlægsaktiv'!H2247</f>
        <v>0</v>
      </c>
      <c r="I2247">
        <f>'Oversigt anlægsaktiv'!I2247</f>
        <v>0</v>
      </c>
      <c r="J2247">
        <f>'Oversigt anlægsaktiv'!J2247</f>
        <v>0</v>
      </c>
      <c r="K2247">
        <f>'Oversigt anlægsaktiv'!K2247</f>
        <v>0</v>
      </c>
      <c r="L2247" s="312">
        <f>'Oversigt anlægsaktiv'!L2247</f>
        <v>0</v>
      </c>
      <c r="M2247" s="56">
        <f>'Oversigt anlægsaktiv'!M2247</f>
        <v>0</v>
      </c>
      <c r="N2247" s="56">
        <f>'Oversigt anlægsaktiv'!N2247</f>
        <v>0</v>
      </c>
      <c r="O2247" s="322">
        <f t="shared" si="102"/>
        <v>0</v>
      </c>
      <c r="P2247" s="322">
        <f t="shared" si="103"/>
        <v>1</v>
      </c>
      <c r="Q2247" s="337">
        <f t="shared" si="104"/>
        <v>0</v>
      </c>
    </row>
    <row r="2248" spans="1:17" x14ac:dyDescent="0.35">
      <c r="A2248" s="320">
        <f>'Oversigt anlægsaktiv'!A2248</f>
        <v>0</v>
      </c>
      <c r="B2248">
        <f>'Oversigt anlægsaktiv'!B2248</f>
        <v>0</v>
      </c>
      <c r="C2248">
        <f>'Oversigt anlægsaktiv'!C2248</f>
        <v>0</v>
      </c>
      <c r="D2248">
        <f>'Oversigt anlægsaktiv'!D2248</f>
        <v>0</v>
      </c>
      <c r="E2248">
        <f>'Oversigt anlægsaktiv'!E2248</f>
        <v>0</v>
      </c>
      <c r="F2248">
        <f>'Oversigt anlægsaktiv'!F2248</f>
        <v>0</v>
      </c>
      <c r="G2248">
        <f>'Oversigt anlægsaktiv'!G2248</f>
        <v>0</v>
      </c>
      <c r="H2248">
        <f>'Oversigt anlægsaktiv'!H2248</f>
        <v>0</v>
      </c>
      <c r="I2248">
        <f>'Oversigt anlægsaktiv'!I2248</f>
        <v>0</v>
      </c>
      <c r="J2248">
        <f>'Oversigt anlægsaktiv'!J2248</f>
        <v>0</v>
      </c>
      <c r="K2248">
        <f>'Oversigt anlægsaktiv'!K2248</f>
        <v>0</v>
      </c>
      <c r="L2248" s="312">
        <f>'Oversigt anlægsaktiv'!L2248</f>
        <v>0</v>
      </c>
      <c r="M2248" s="56">
        <f>'Oversigt anlægsaktiv'!M2248</f>
        <v>0</v>
      </c>
      <c r="N2248" s="56">
        <f>'Oversigt anlægsaktiv'!N2248</f>
        <v>0</v>
      </c>
      <c r="O2248" s="322">
        <f t="shared" si="102"/>
        <v>0</v>
      </c>
      <c r="P2248" s="322">
        <f t="shared" si="103"/>
        <v>1</v>
      </c>
      <c r="Q2248" s="337">
        <f t="shared" si="104"/>
        <v>0</v>
      </c>
    </row>
    <row r="2249" spans="1:17" x14ac:dyDescent="0.35">
      <c r="A2249" s="320">
        <f>'Oversigt anlægsaktiv'!A2249</f>
        <v>0</v>
      </c>
      <c r="B2249">
        <f>'Oversigt anlægsaktiv'!B2249</f>
        <v>0</v>
      </c>
      <c r="C2249">
        <f>'Oversigt anlægsaktiv'!C2249</f>
        <v>0</v>
      </c>
      <c r="D2249">
        <f>'Oversigt anlægsaktiv'!D2249</f>
        <v>0</v>
      </c>
      <c r="E2249">
        <f>'Oversigt anlægsaktiv'!E2249</f>
        <v>0</v>
      </c>
      <c r="F2249">
        <f>'Oversigt anlægsaktiv'!F2249</f>
        <v>0</v>
      </c>
      <c r="G2249">
        <f>'Oversigt anlægsaktiv'!G2249</f>
        <v>0</v>
      </c>
      <c r="H2249">
        <f>'Oversigt anlægsaktiv'!H2249</f>
        <v>0</v>
      </c>
      <c r="I2249">
        <f>'Oversigt anlægsaktiv'!I2249</f>
        <v>0</v>
      </c>
      <c r="J2249">
        <f>'Oversigt anlægsaktiv'!J2249</f>
        <v>0</v>
      </c>
      <c r="K2249">
        <f>'Oversigt anlægsaktiv'!K2249</f>
        <v>0</v>
      </c>
      <c r="L2249" s="312">
        <f>'Oversigt anlægsaktiv'!L2249</f>
        <v>0</v>
      </c>
      <c r="M2249" s="56">
        <f>'Oversigt anlægsaktiv'!M2249</f>
        <v>0</v>
      </c>
      <c r="N2249" s="56">
        <f>'Oversigt anlægsaktiv'!N2249</f>
        <v>0</v>
      </c>
      <c r="O2249" s="322">
        <f t="shared" si="102"/>
        <v>0</v>
      </c>
      <c r="P2249" s="322">
        <f t="shared" si="103"/>
        <v>1</v>
      </c>
      <c r="Q2249" s="337">
        <f t="shared" si="104"/>
        <v>0</v>
      </c>
    </row>
    <row r="2250" spans="1:17" x14ac:dyDescent="0.35">
      <c r="A2250" s="320">
        <f>'Oversigt anlægsaktiv'!A2250</f>
        <v>0</v>
      </c>
      <c r="B2250">
        <f>'Oversigt anlægsaktiv'!B2250</f>
        <v>0</v>
      </c>
      <c r="C2250">
        <f>'Oversigt anlægsaktiv'!C2250</f>
        <v>0</v>
      </c>
      <c r="D2250">
        <f>'Oversigt anlægsaktiv'!D2250</f>
        <v>0</v>
      </c>
      <c r="E2250">
        <f>'Oversigt anlægsaktiv'!E2250</f>
        <v>0</v>
      </c>
      <c r="F2250">
        <f>'Oversigt anlægsaktiv'!F2250</f>
        <v>0</v>
      </c>
      <c r="G2250">
        <f>'Oversigt anlægsaktiv'!G2250</f>
        <v>0</v>
      </c>
      <c r="H2250">
        <f>'Oversigt anlægsaktiv'!H2250</f>
        <v>0</v>
      </c>
      <c r="I2250">
        <f>'Oversigt anlægsaktiv'!I2250</f>
        <v>0</v>
      </c>
      <c r="J2250">
        <f>'Oversigt anlægsaktiv'!J2250</f>
        <v>0</v>
      </c>
      <c r="K2250">
        <f>'Oversigt anlægsaktiv'!K2250</f>
        <v>0</v>
      </c>
      <c r="L2250" s="312">
        <f>'Oversigt anlægsaktiv'!L2250</f>
        <v>0</v>
      </c>
      <c r="M2250" s="56">
        <f>'Oversigt anlægsaktiv'!M2250</f>
        <v>0</v>
      </c>
      <c r="N2250" s="56">
        <f>'Oversigt anlægsaktiv'!N2250</f>
        <v>0</v>
      </c>
      <c r="O2250" s="322">
        <f t="shared" si="102"/>
        <v>0</v>
      </c>
      <c r="P2250" s="322">
        <f t="shared" si="103"/>
        <v>1</v>
      </c>
      <c r="Q2250" s="337">
        <f t="shared" si="104"/>
        <v>0</v>
      </c>
    </row>
    <row r="2251" spans="1:17" x14ac:dyDescent="0.35">
      <c r="A2251" s="320">
        <f>'Oversigt anlægsaktiv'!A2251</f>
        <v>0</v>
      </c>
      <c r="B2251">
        <f>'Oversigt anlægsaktiv'!B2251</f>
        <v>0</v>
      </c>
      <c r="C2251">
        <f>'Oversigt anlægsaktiv'!C2251</f>
        <v>0</v>
      </c>
      <c r="D2251">
        <f>'Oversigt anlægsaktiv'!D2251</f>
        <v>0</v>
      </c>
      <c r="E2251">
        <f>'Oversigt anlægsaktiv'!E2251</f>
        <v>0</v>
      </c>
      <c r="F2251">
        <f>'Oversigt anlægsaktiv'!F2251</f>
        <v>0</v>
      </c>
      <c r="G2251">
        <f>'Oversigt anlægsaktiv'!G2251</f>
        <v>0</v>
      </c>
      <c r="H2251">
        <f>'Oversigt anlægsaktiv'!H2251</f>
        <v>0</v>
      </c>
      <c r="I2251">
        <f>'Oversigt anlægsaktiv'!I2251</f>
        <v>0</v>
      </c>
      <c r="J2251">
        <f>'Oversigt anlægsaktiv'!J2251</f>
        <v>0</v>
      </c>
      <c r="K2251">
        <f>'Oversigt anlægsaktiv'!K2251</f>
        <v>0</v>
      </c>
      <c r="L2251" s="312">
        <f>'Oversigt anlægsaktiv'!L2251</f>
        <v>0</v>
      </c>
      <c r="M2251" s="56">
        <f>'Oversigt anlægsaktiv'!M2251</f>
        <v>0</v>
      </c>
      <c r="N2251" s="56">
        <f>'Oversigt anlægsaktiv'!N2251</f>
        <v>0</v>
      </c>
      <c r="O2251" s="322">
        <f t="shared" ref="O2251:O2314" si="105">IFERROR(_xlfn.TEXTBEFORE(A2251, "-"), A2251)</f>
        <v>0</v>
      </c>
      <c r="P2251" s="322">
        <f t="shared" ref="P2251:P2314" si="106">IF(C2251="-",0,1)</f>
        <v>1</v>
      </c>
      <c r="Q2251" s="337">
        <f t="shared" ref="Q2251:Q2314" si="107">IFERROR(_xlfn.TEXTBEFORE(E2251, " "), E2251)</f>
        <v>0</v>
      </c>
    </row>
    <row r="2252" spans="1:17" x14ac:dyDescent="0.35">
      <c r="A2252" s="320">
        <f>'Oversigt anlægsaktiv'!A2252</f>
        <v>0</v>
      </c>
      <c r="B2252">
        <f>'Oversigt anlægsaktiv'!B2252</f>
        <v>0</v>
      </c>
      <c r="C2252">
        <f>'Oversigt anlægsaktiv'!C2252</f>
        <v>0</v>
      </c>
      <c r="D2252">
        <f>'Oversigt anlægsaktiv'!D2252</f>
        <v>0</v>
      </c>
      <c r="E2252">
        <f>'Oversigt anlægsaktiv'!E2252</f>
        <v>0</v>
      </c>
      <c r="F2252">
        <f>'Oversigt anlægsaktiv'!F2252</f>
        <v>0</v>
      </c>
      <c r="G2252">
        <f>'Oversigt anlægsaktiv'!G2252</f>
        <v>0</v>
      </c>
      <c r="H2252">
        <f>'Oversigt anlægsaktiv'!H2252</f>
        <v>0</v>
      </c>
      <c r="I2252">
        <f>'Oversigt anlægsaktiv'!I2252</f>
        <v>0</v>
      </c>
      <c r="J2252">
        <f>'Oversigt anlægsaktiv'!J2252</f>
        <v>0</v>
      </c>
      <c r="K2252">
        <f>'Oversigt anlægsaktiv'!K2252</f>
        <v>0</v>
      </c>
      <c r="L2252" s="312">
        <f>'Oversigt anlægsaktiv'!L2252</f>
        <v>0</v>
      </c>
      <c r="M2252" s="56">
        <f>'Oversigt anlægsaktiv'!M2252</f>
        <v>0</v>
      </c>
      <c r="N2252" s="56">
        <f>'Oversigt anlægsaktiv'!N2252</f>
        <v>0</v>
      </c>
      <c r="O2252" s="322">
        <f t="shared" si="105"/>
        <v>0</v>
      </c>
      <c r="P2252" s="322">
        <f t="shared" si="106"/>
        <v>1</v>
      </c>
      <c r="Q2252" s="337">
        <f t="shared" si="107"/>
        <v>0</v>
      </c>
    </row>
    <row r="2253" spans="1:17" x14ac:dyDescent="0.35">
      <c r="A2253" s="320">
        <f>'Oversigt anlægsaktiv'!A2253</f>
        <v>0</v>
      </c>
      <c r="B2253">
        <f>'Oversigt anlægsaktiv'!B2253</f>
        <v>0</v>
      </c>
      <c r="C2253">
        <f>'Oversigt anlægsaktiv'!C2253</f>
        <v>0</v>
      </c>
      <c r="D2253">
        <f>'Oversigt anlægsaktiv'!D2253</f>
        <v>0</v>
      </c>
      <c r="E2253">
        <f>'Oversigt anlægsaktiv'!E2253</f>
        <v>0</v>
      </c>
      <c r="F2253">
        <f>'Oversigt anlægsaktiv'!F2253</f>
        <v>0</v>
      </c>
      <c r="G2253">
        <f>'Oversigt anlægsaktiv'!G2253</f>
        <v>0</v>
      </c>
      <c r="H2253">
        <f>'Oversigt anlægsaktiv'!H2253</f>
        <v>0</v>
      </c>
      <c r="I2253">
        <f>'Oversigt anlægsaktiv'!I2253</f>
        <v>0</v>
      </c>
      <c r="J2253">
        <f>'Oversigt anlægsaktiv'!J2253</f>
        <v>0</v>
      </c>
      <c r="K2253">
        <f>'Oversigt anlægsaktiv'!K2253</f>
        <v>0</v>
      </c>
      <c r="L2253" s="312">
        <f>'Oversigt anlægsaktiv'!L2253</f>
        <v>0</v>
      </c>
      <c r="M2253" s="56">
        <f>'Oversigt anlægsaktiv'!M2253</f>
        <v>0</v>
      </c>
      <c r="N2253" s="56">
        <f>'Oversigt anlægsaktiv'!N2253</f>
        <v>0</v>
      </c>
      <c r="O2253" s="322">
        <f t="shared" si="105"/>
        <v>0</v>
      </c>
      <c r="P2253" s="322">
        <f t="shared" si="106"/>
        <v>1</v>
      </c>
      <c r="Q2253" s="337">
        <f t="shared" si="107"/>
        <v>0</v>
      </c>
    </row>
    <row r="2254" spans="1:17" x14ac:dyDescent="0.35">
      <c r="A2254" s="320">
        <f>'Oversigt anlægsaktiv'!A2254</f>
        <v>0</v>
      </c>
      <c r="B2254">
        <f>'Oversigt anlægsaktiv'!B2254</f>
        <v>0</v>
      </c>
      <c r="C2254">
        <f>'Oversigt anlægsaktiv'!C2254</f>
        <v>0</v>
      </c>
      <c r="D2254">
        <f>'Oversigt anlægsaktiv'!D2254</f>
        <v>0</v>
      </c>
      <c r="E2254">
        <f>'Oversigt anlægsaktiv'!E2254</f>
        <v>0</v>
      </c>
      <c r="F2254">
        <f>'Oversigt anlægsaktiv'!F2254</f>
        <v>0</v>
      </c>
      <c r="G2254">
        <f>'Oversigt anlægsaktiv'!G2254</f>
        <v>0</v>
      </c>
      <c r="H2254">
        <f>'Oversigt anlægsaktiv'!H2254</f>
        <v>0</v>
      </c>
      <c r="I2254">
        <f>'Oversigt anlægsaktiv'!I2254</f>
        <v>0</v>
      </c>
      <c r="J2254">
        <f>'Oversigt anlægsaktiv'!J2254</f>
        <v>0</v>
      </c>
      <c r="K2254">
        <f>'Oversigt anlægsaktiv'!K2254</f>
        <v>0</v>
      </c>
      <c r="L2254" s="312">
        <f>'Oversigt anlægsaktiv'!L2254</f>
        <v>0</v>
      </c>
      <c r="M2254" s="56">
        <f>'Oversigt anlægsaktiv'!M2254</f>
        <v>0</v>
      </c>
      <c r="N2254" s="56">
        <f>'Oversigt anlægsaktiv'!N2254</f>
        <v>0</v>
      </c>
      <c r="O2254" s="322">
        <f t="shared" si="105"/>
        <v>0</v>
      </c>
      <c r="P2254" s="322">
        <f t="shared" si="106"/>
        <v>1</v>
      </c>
      <c r="Q2254" s="337">
        <f t="shared" si="107"/>
        <v>0</v>
      </c>
    </row>
    <row r="2255" spans="1:17" x14ac:dyDescent="0.35">
      <c r="A2255" s="320">
        <f>'Oversigt anlægsaktiv'!A2255</f>
        <v>0</v>
      </c>
      <c r="B2255">
        <f>'Oversigt anlægsaktiv'!B2255</f>
        <v>0</v>
      </c>
      <c r="C2255">
        <f>'Oversigt anlægsaktiv'!C2255</f>
        <v>0</v>
      </c>
      <c r="D2255">
        <f>'Oversigt anlægsaktiv'!D2255</f>
        <v>0</v>
      </c>
      <c r="E2255">
        <f>'Oversigt anlægsaktiv'!E2255</f>
        <v>0</v>
      </c>
      <c r="F2255">
        <f>'Oversigt anlægsaktiv'!F2255</f>
        <v>0</v>
      </c>
      <c r="G2255">
        <f>'Oversigt anlægsaktiv'!G2255</f>
        <v>0</v>
      </c>
      <c r="H2255">
        <f>'Oversigt anlægsaktiv'!H2255</f>
        <v>0</v>
      </c>
      <c r="I2255">
        <f>'Oversigt anlægsaktiv'!I2255</f>
        <v>0</v>
      </c>
      <c r="J2255">
        <f>'Oversigt anlægsaktiv'!J2255</f>
        <v>0</v>
      </c>
      <c r="K2255">
        <f>'Oversigt anlægsaktiv'!K2255</f>
        <v>0</v>
      </c>
      <c r="L2255" s="312">
        <f>'Oversigt anlægsaktiv'!L2255</f>
        <v>0</v>
      </c>
      <c r="M2255" s="56">
        <f>'Oversigt anlægsaktiv'!M2255</f>
        <v>0</v>
      </c>
      <c r="N2255" s="56">
        <f>'Oversigt anlægsaktiv'!N2255</f>
        <v>0</v>
      </c>
      <c r="O2255" s="322">
        <f t="shared" si="105"/>
        <v>0</v>
      </c>
      <c r="P2255" s="322">
        <f t="shared" si="106"/>
        <v>1</v>
      </c>
      <c r="Q2255" s="337">
        <f t="shared" si="107"/>
        <v>0</v>
      </c>
    </row>
    <row r="2256" spans="1:17" x14ac:dyDescent="0.35">
      <c r="A2256" s="320">
        <f>'Oversigt anlægsaktiv'!A2256</f>
        <v>0</v>
      </c>
      <c r="B2256">
        <f>'Oversigt anlægsaktiv'!B2256</f>
        <v>0</v>
      </c>
      <c r="C2256">
        <f>'Oversigt anlægsaktiv'!C2256</f>
        <v>0</v>
      </c>
      <c r="D2256">
        <f>'Oversigt anlægsaktiv'!D2256</f>
        <v>0</v>
      </c>
      <c r="E2256">
        <f>'Oversigt anlægsaktiv'!E2256</f>
        <v>0</v>
      </c>
      <c r="F2256">
        <f>'Oversigt anlægsaktiv'!F2256</f>
        <v>0</v>
      </c>
      <c r="G2256">
        <f>'Oversigt anlægsaktiv'!G2256</f>
        <v>0</v>
      </c>
      <c r="H2256">
        <f>'Oversigt anlægsaktiv'!H2256</f>
        <v>0</v>
      </c>
      <c r="I2256">
        <f>'Oversigt anlægsaktiv'!I2256</f>
        <v>0</v>
      </c>
      <c r="J2256">
        <f>'Oversigt anlægsaktiv'!J2256</f>
        <v>0</v>
      </c>
      <c r="K2256">
        <f>'Oversigt anlægsaktiv'!K2256</f>
        <v>0</v>
      </c>
      <c r="L2256" s="312">
        <f>'Oversigt anlægsaktiv'!L2256</f>
        <v>0</v>
      </c>
      <c r="M2256" s="56">
        <f>'Oversigt anlægsaktiv'!M2256</f>
        <v>0</v>
      </c>
      <c r="N2256" s="56">
        <f>'Oversigt anlægsaktiv'!N2256</f>
        <v>0</v>
      </c>
      <c r="O2256" s="322">
        <f t="shared" si="105"/>
        <v>0</v>
      </c>
      <c r="P2256" s="322">
        <f t="shared" si="106"/>
        <v>1</v>
      </c>
      <c r="Q2256" s="337">
        <f t="shared" si="107"/>
        <v>0</v>
      </c>
    </row>
    <row r="2257" spans="1:17" x14ac:dyDescent="0.35">
      <c r="A2257" s="320">
        <f>'Oversigt anlægsaktiv'!A2257</f>
        <v>0</v>
      </c>
      <c r="B2257">
        <f>'Oversigt anlægsaktiv'!B2257</f>
        <v>0</v>
      </c>
      <c r="C2257">
        <f>'Oversigt anlægsaktiv'!C2257</f>
        <v>0</v>
      </c>
      <c r="D2257">
        <f>'Oversigt anlægsaktiv'!D2257</f>
        <v>0</v>
      </c>
      <c r="E2257">
        <f>'Oversigt anlægsaktiv'!E2257</f>
        <v>0</v>
      </c>
      <c r="F2257">
        <f>'Oversigt anlægsaktiv'!F2257</f>
        <v>0</v>
      </c>
      <c r="G2257">
        <f>'Oversigt anlægsaktiv'!G2257</f>
        <v>0</v>
      </c>
      <c r="H2257">
        <f>'Oversigt anlægsaktiv'!H2257</f>
        <v>0</v>
      </c>
      <c r="I2257">
        <f>'Oversigt anlægsaktiv'!I2257</f>
        <v>0</v>
      </c>
      <c r="J2257">
        <f>'Oversigt anlægsaktiv'!J2257</f>
        <v>0</v>
      </c>
      <c r="K2257">
        <f>'Oversigt anlægsaktiv'!K2257</f>
        <v>0</v>
      </c>
      <c r="L2257" s="312">
        <f>'Oversigt anlægsaktiv'!L2257</f>
        <v>0</v>
      </c>
      <c r="M2257" s="56">
        <f>'Oversigt anlægsaktiv'!M2257</f>
        <v>0</v>
      </c>
      <c r="N2257" s="56">
        <f>'Oversigt anlægsaktiv'!N2257</f>
        <v>0</v>
      </c>
      <c r="O2257" s="322">
        <f t="shared" si="105"/>
        <v>0</v>
      </c>
      <c r="P2257" s="322">
        <f t="shared" si="106"/>
        <v>1</v>
      </c>
      <c r="Q2257" s="337">
        <f t="shared" si="107"/>
        <v>0</v>
      </c>
    </row>
    <row r="2258" spans="1:17" x14ac:dyDescent="0.35">
      <c r="A2258" s="320">
        <f>'Oversigt anlægsaktiv'!A2258</f>
        <v>0</v>
      </c>
      <c r="B2258">
        <f>'Oversigt anlægsaktiv'!B2258</f>
        <v>0</v>
      </c>
      <c r="C2258">
        <f>'Oversigt anlægsaktiv'!C2258</f>
        <v>0</v>
      </c>
      <c r="D2258">
        <f>'Oversigt anlægsaktiv'!D2258</f>
        <v>0</v>
      </c>
      <c r="E2258">
        <f>'Oversigt anlægsaktiv'!E2258</f>
        <v>0</v>
      </c>
      <c r="F2258">
        <f>'Oversigt anlægsaktiv'!F2258</f>
        <v>0</v>
      </c>
      <c r="G2258">
        <f>'Oversigt anlægsaktiv'!G2258</f>
        <v>0</v>
      </c>
      <c r="H2258">
        <f>'Oversigt anlægsaktiv'!H2258</f>
        <v>0</v>
      </c>
      <c r="I2258">
        <f>'Oversigt anlægsaktiv'!I2258</f>
        <v>0</v>
      </c>
      <c r="J2258">
        <f>'Oversigt anlægsaktiv'!J2258</f>
        <v>0</v>
      </c>
      <c r="K2258">
        <f>'Oversigt anlægsaktiv'!K2258</f>
        <v>0</v>
      </c>
      <c r="L2258" s="312">
        <f>'Oversigt anlægsaktiv'!L2258</f>
        <v>0</v>
      </c>
      <c r="M2258" s="56">
        <f>'Oversigt anlægsaktiv'!M2258</f>
        <v>0</v>
      </c>
      <c r="N2258" s="56">
        <f>'Oversigt anlægsaktiv'!N2258</f>
        <v>0</v>
      </c>
      <c r="O2258" s="322">
        <f t="shared" si="105"/>
        <v>0</v>
      </c>
      <c r="P2258" s="322">
        <f t="shared" si="106"/>
        <v>1</v>
      </c>
      <c r="Q2258" s="337">
        <f t="shared" si="107"/>
        <v>0</v>
      </c>
    </row>
    <row r="2259" spans="1:17" x14ac:dyDescent="0.35">
      <c r="A2259" s="320">
        <f>'Oversigt anlægsaktiv'!A2259</f>
        <v>0</v>
      </c>
      <c r="B2259">
        <f>'Oversigt anlægsaktiv'!B2259</f>
        <v>0</v>
      </c>
      <c r="C2259">
        <f>'Oversigt anlægsaktiv'!C2259</f>
        <v>0</v>
      </c>
      <c r="D2259">
        <f>'Oversigt anlægsaktiv'!D2259</f>
        <v>0</v>
      </c>
      <c r="E2259">
        <f>'Oversigt anlægsaktiv'!E2259</f>
        <v>0</v>
      </c>
      <c r="F2259">
        <f>'Oversigt anlægsaktiv'!F2259</f>
        <v>0</v>
      </c>
      <c r="G2259">
        <f>'Oversigt anlægsaktiv'!G2259</f>
        <v>0</v>
      </c>
      <c r="H2259">
        <f>'Oversigt anlægsaktiv'!H2259</f>
        <v>0</v>
      </c>
      <c r="I2259">
        <f>'Oversigt anlægsaktiv'!I2259</f>
        <v>0</v>
      </c>
      <c r="J2259">
        <f>'Oversigt anlægsaktiv'!J2259</f>
        <v>0</v>
      </c>
      <c r="K2259">
        <f>'Oversigt anlægsaktiv'!K2259</f>
        <v>0</v>
      </c>
      <c r="L2259" s="312">
        <f>'Oversigt anlægsaktiv'!L2259</f>
        <v>0</v>
      </c>
      <c r="M2259" s="56">
        <f>'Oversigt anlægsaktiv'!M2259</f>
        <v>0</v>
      </c>
      <c r="N2259" s="56">
        <f>'Oversigt anlægsaktiv'!N2259</f>
        <v>0</v>
      </c>
      <c r="O2259" s="322">
        <f t="shared" si="105"/>
        <v>0</v>
      </c>
      <c r="P2259" s="322">
        <f t="shared" si="106"/>
        <v>1</v>
      </c>
      <c r="Q2259" s="337">
        <f t="shared" si="107"/>
        <v>0</v>
      </c>
    </row>
    <row r="2260" spans="1:17" x14ac:dyDescent="0.35">
      <c r="A2260" s="320">
        <f>'Oversigt anlægsaktiv'!A2260</f>
        <v>0</v>
      </c>
      <c r="B2260">
        <f>'Oversigt anlægsaktiv'!B2260</f>
        <v>0</v>
      </c>
      <c r="C2260">
        <f>'Oversigt anlægsaktiv'!C2260</f>
        <v>0</v>
      </c>
      <c r="D2260">
        <f>'Oversigt anlægsaktiv'!D2260</f>
        <v>0</v>
      </c>
      <c r="E2260">
        <f>'Oversigt anlægsaktiv'!E2260</f>
        <v>0</v>
      </c>
      <c r="F2260">
        <f>'Oversigt anlægsaktiv'!F2260</f>
        <v>0</v>
      </c>
      <c r="G2260">
        <f>'Oversigt anlægsaktiv'!G2260</f>
        <v>0</v>
      </c>
      <c r="H2260">
        <f>'Oversigt anlægsaktiv'!H2260</f>
        <v>0</v>
      </c>
      <c r="I2260">
        <f>'Oversigt anlægsaktiv'!I2260</f>
        <v>0</v>
      </c>
      <c r="J2260">
        <f>'Oversigt anlægsaktiv'!J2260</f>
        <v>0</v>
      </c>
      <c r="K2260">
        <f>'Oversigt anlægsaktiv'!K2260</f>
        <v>0</v>
      </c>
      <c r="L2260" s="312">
        <f>'Oversigt anlægsaktiv'!L2260</f>
        <v>0</v>
      </c>
      <c r="M2260" s="56">
        <f>'Oversigt anlægsaktiv'!M2260</f>
        <v>0</v>
      </c>
      <c r="N2260" s="56">
        <f>'Oversigt anlægsaktiv'!N2260</f>
        <v>0</v>
      </c>
      <c r="O2260" s="322">
        <f t="shared" si="105"/>
        <v>0</v>
      </c>
      <c r="P2260" s="322">
        <f t="shared" si="106"/>
        <v>1</v>
      </c>
      <c r="Q2260" s="337">
        <f t="shared" si="107"/>
        <v>0</v>
      </c>
    </row>
    <row r="2261" spans="1:17" x14ac:dyDescent="0.35">
      <c r="A2261" s="320">
        <f>'Oversigt anlægsaktiv'!A2261</f>
        <v>0</v>
      </c>
      <c r="B2261">
        <f>'Oversigt anlægsaktiv'!B2261</f>
        <v>0</v>
      </c>
      <c r="C2261">
        <f>'Oversigt anlægsaktiv'!C2261</f>
        <v>0</v>
      </c>
      <c r="D2261">
        <f>'Oversigt anlægsaktiv'!D2261</f>
        <v>0</v>
      </c>
      <c r="E2261">
        <f>'Oversigt anlægsaktiv'!E2261</f>
        <v>0</v>
      </c>
      <c r="F2261">
        <f>'Oversigt anlægsaktiv'!F2261</f>
        <v>0</v>
      </c>
      <c r="G2261">
        <f>'Oversigt anlægsaktiv'!G2261</f>
        <v>0</v>
      </c>
      <c r="H2261">
        <f>'Oversigt anlægsaktiv'!H2261</f>
        <v>0</v>
      </c>
      <c r="I2261">
        <f>'Oversigt anlægsaktiv'!I2261</f>
        <v>0</v>
      </c>
      <c r="J2261">
        <f>'Oversigt anlægsaktiv'!J2261</f>
        <v>0</v>
      </c>
      <c r="K2261">
        <f>'Oversigt anlægsaktiv'!K2261</f>
        <v>0</v>
      </c>
      <c r="L2261" s="312">
        <f>'Oversigt anlægsaktiv'!L2261</f>
        <v>0</v>
      </c>
      <c r="M2261" s="56">
        <f>'Oversigt anlægsaktiv'!M2261</f>
        <v>0</v>
      </c>
      <c r="N2261" s="56">
        <f>'Oversigt anlægsaktiv'!N2261</f>
        <v>0</v>
      </c>
      <c r="O2261" s="322">
        <f t="shared" si="105"/>
        <v>0</v>
      </c>
      <c r="P2261" s="322">
        <f t="shared" si="106"/>
        <v>1</v>
      </c>
      <c r="Q2261" s="337">
        <f t="shared" si="107"/>
        <v>0</v>
      </c>
    </row>
    <row r="2262" spans="1:17" x14ac:dyDescent="0.35">
      <c r="A2262" s="320">
        <f>'Oversigt anlægsaktiv'!A2262</f>
        <v>0</v>
      </c>
      <c r="B2262">
        <f>'Oversigt anlægsaktiv'!B2262</f>
        <v>0</v>
      </c>
      <c r="C2262">
        <f>'Oversigt anlægsaktiv'!C2262</f>
        <v>0</v>
      </c>
      <c r="D2262">
        <f>'Oversigt anlægsaktiv'!D2262</f>
        <v>0</v>
      </c>
      <c r="E2262">
        <f>'Oversigt anlægsaktiv'!E2262</f>
        <v>0</v>
      </c>
      <c r="F2262">
        <f>'Oversigt anlægsaktiv'!F2262</f>
        <v>0</v>
      </c>
      <c r="G2262">
        <f>'Oversigt anlægsaktiv'!G2262</f>
        <v>0</v>
      </c>
      <c r="H2262">
        <f>'Oversigt anlægsaktiv'!H2262</f>
        <v>0</v>
      </c>
      <c r="I2262">
        <f>'Oversigt anlægsaktiv'!I2262</f>
        <v>0</v>
      </c>
      <c r="J2262">
        <f>'Oversigt anlægsaktiv'!J2262</f>
        <v>0</v>
      </c>
      <c r="K2262">
        <f>'Oversigt anlægsaktiv'!K2262</f>
        <v>0</v>
      </c>
      <c r="L2262" s="312">
        <f>'Oversigt anlægsaktiv'!L2262</f>
        <v>0</v>
      </c>
      <c r="M2262" s="56">
        <f>'Oversigt anlægsaktiv'!M2262</f>
        <v>0</v>
      </c>
      <c r="N2262" s="56">
        <f>'Oversigt anlægsaktiv'!N2262</f>
        <v>0</v>
      </c>
      <c r="O2262" s="322">
        <f t="shared" si="105"/>
        <v>0</v>
      </c>
      <c r="P2262" s="322">
        <f t="shared" si="106"/>
        <v>1</v>
      </c>
      <c r="Q2262" s="337">
        <f t="shared" si="107"/>
        <v>0</v>
      </c>
    </row>
    <row r="2263" spans="1:17" x14ac:dyDescent="0.35">
      <c r="A2263" s="320">
        <f>'Oversigt anlægsaktiv'!A2263</f>
        <v>0</v>
      </c>
      <c r="B2263">
        <f>'Oversigt anlægsaktiv'!B2263</f>
        <v>0</v>
      </c>
      <c r="C2263">
        <f>'Oversigt anlægsaktiv'!C2263</f>
        <v>0</v>
      </c>
      <c r="D2263">
        <f>'Oversigt anlægsaktiv'!D2263</f>
        <v>0</v>
      </c>
      <c r="E2263">
        <f>'Oversigt anlægsaktiv'!E2263</f>
        <v>0</v>
      </c>
      <c r="F2263">
        <f>'Oversigt anlægsaktiv'!F2263</f>
        <v>0</v>
      </c>
      <c r="G2263">
        <f>'Oversigt anlægsaktiv'!G2263</f>
        <v>0</v>
      </c>
      <c r="H2263">
        <f>'Oversigt anlægsaktiv'!H2263</f>
        <v>0</v>
      </c>
      <c r="I2263">
        <f>'Oversigt anlægsaktiv'!I2263</f>
        <v>0</v>
      </c>
      <c r="J2263">
        <f>'Oversigt anlægsaktiv'!J2263</f>
        <v>0</v>
      </c>
      <c r="K2263">
        <f>'Oversigt anlægsaktiv'!K2263</f>
        <v>0</v>
      </c>
      <c r="L2263" s="312">
        <f>'Oversigt anlægsaktiv'!L2263</f>
        <v>0</v>
      </c>
      <c r="M2263" s="56">
        <f>'Oversigt anlægsaktiv'!M2263</f>
        <v>0</v>
      </c>
      <c r="N2263" s="56">
        <f>'Oversigt anlægsaktiv'!N2263</f>
        <v>0</v>
      </c>
      <c r="O2263" s="322">
        <f t="shared" si="105"/>
        <v>0</v>
      </c>
      <c r="P2263" s="322">
        <f t="shared" si="106"/>
        <v>1</v>
      </c>
      <c r="Q2263" s="337">
        <f t="shared" si="107"/>
        <v>0</v>
      </c>
    </row>
    <row r="2264" spans="1:17" x14ac:dyDescent="0.35">
      <c r="A2264" s="320">
        <f>'Oversigt anlægsaktiv'!A2264</f>
        <v>0</v>
      </c>
      <c r="B2264">
        <f>'Oversigt anlægsaktiv'!B2264</f>
        <v>0</v>
      </c>
      <c r="C2264">
        <f>'Oversigt anlægsaktiv'!C2264</f>
        <v>0</v>
      </c>
      <c r="D2264">
        <f>'Oversigt anlægsaktiv'!D2264</f>
        <v>0</v>
      </c>
      <c r="E2264">
        <f>'Oversigt anlægsaktiv'!E2264</f>
        <v>0</v>
      </c>
      <c r="F2264">
        <f>'Oversigt anlægsaktiv'!F2264</f>
        <v>0</v>
      </c>
      <c r="G2264">
        <f>'Oversigt anlægsaktiv'!G2264</f>
        <v>0</v>
      </c>
      <c r="H2264">
        <f>'Oversigt anlægsaktiv'!H2264</f>
        <v>0</v>
      </c>
      <c r="I2264">
        <f>'Oversigt anlægsaktiv'!I2264</f>
        <v>0</v>
      </c>
      <c r="J2264">
        <f>'Oversigt anlægsaktiv'!J2264</f>
        <v>0</v>
      </c>
      <c r="K2264">
        <f>'Oversigt anlægsaktiv'!K2264</f>
        <v>0</v>
      </c>
      <c r="L2264" s="312">
        <f>'Oversigt anlægsaktiv'!L2264</f>
        <v>0</v>
      </c>
      <c r="M2264" s="56">
        <f>'Oversigt anlægsaktiv'!M2264</f>
        <v>0</v>
      </c>
      <c r="N2264" s="56">
        <f>'Oversigt anlægsaktiv'!N2264</f>
        <v>0</v>
      </c>
      <c r="O2264" s="322">
        <f t="shared" si="105"/>
        <v>0</v>
      </c>
      <c r="P2264" s="322">
        <f t="shared" si="106"/>
        <v>1</v>
      </c>
      <c r="Q2264" s="337">
        <f t="shared" si="107"/>
        <v>0</v>
      </c>
    </row>
    <row r="2265" spans="1:17" x14ac:dyDescent="0.35">
      <c r="A2265" s="320">
        <f>'Oversigt anlægsaktiv'!A2265</f>
        <v>0</v>
      </c>
      <c r="B2265">
        <f>'Oversigt anlægsaktiv'!B2265</f>
        <v>0</v>
      </c>
      <c r="C2265">
        <f>'Oversigt anlægsaktiv'!C2265</f>
        <v>0</v>
      </c>
      <c r="D2265">
        <f>'Oversigt anlægsaktiv'!D2265</f>
        <v>0</v>
      </c>
      <c r="E2265">
        <f>'Oversigt anlægsaktiv'!E2265</f>
        <v>0</v>
      </c>
      <c r="F2265">
        <f>'Oversigt anlægsaktiv'!F2265</f>
        <v>0</v>
      </c>
      <c r="G2265">
        <f>'Oversigt anlægsaktiv'!G2265</f>
        <v>0</v>
      </c>
      <c r="H2265">
        <f>'Oversigt anlægsaktiv'!H2265</f>
        <v>0</v>
      </c>
      <c r="I2265">
        <f>'Oversigt anlægsaktiv'!I2265</f>
        <v>0</v>
      </c>
      <c r="J2265">
        <f>'Oversigt anlægsaktiv'!J2265</f>
        <v>0</v>
      </c>
      <c r="K2265">
        <f>'Oversigt anlægsaktiv'!K2265</f>
        <v>0</v>
      </c>
      <c r="L2265" s="312">
        <f>'Oversigt anlægsaktiv'!L2265</f>
        <v>0</v>
      </c>
      <c r="M2265" s="56">
        <f>'Oversigt anlægsaktiv'!M2265</f>
        <v>0</v>
      </c>
      <c r="N2265" s="56">
        <f>'Oversigt anlægsaktiv'!N2265</f>
        <v>0</v>
      </c>
      <c r="O2265" s="322">
        <f t="shared" si="105"/>
        <v>0</v>
      </c>
      <c r="P2265" s="322">
        <f t="shared" si="106"/>
        <v>1</v>
      </c>
      <c r="Q2265" s="337">
        <f t="shared" si="107"/>
        <v>0</v>
      </c>
    </row>
    <row r="2266" spans="1:17" x14ac:dyDescent="0.35">
      <c r="A2266" s="320">
        <f>'Oversigt anlægsaktiv'!A2266</f>
        <v>0</v>
      </c>
      <c r="B2266">
        <f>'Oversigt anlægsaktiv'!B2266</f>
        <v>0</v>
      </c>
      <c r="C2266">
        <f>'Oversigt anlægsaktiv'!C2266</f>
        <v>0</v>
      </c>
      <c r="D2266">
        <f>'Oversigt anlægsaktiv'!D2266</f>
        <v>0</v>
      </c>
      <c r="E2266">
        <f>'Oversigt anlægsaktiv'!E2266</f>
        <v>0</v>
      </c>
      <c r="F2266">
        <f>'Oversigt anlægsaktiv'!F2266</f>
        <v>0</v>
      </c>
      <c r="G2266">
        <f>'Oversigt anlægsaktiv'!G2266</f>
        <v>0</v>
      </c>
      <c r="H2266">
        <f>'Oversigt anlægsaktiv'!H2266</f>
        <v>0</v>
      </c>
      <c r="I2266">
        <f>'Oversigt anlægsaktiv'!I2266</f>
        <v>0</v>
      </c>
      <c r="J2266">
        <f>'Oversigt anlægsaktiv'!J2266</f>
        <v>0</v>
      </c>
      <c r="K2266">
        <f>'Oversigt anlægsaktiv'!K2266</f>
        <v>0</v>
      </c>
      <c r="L2266" s="312">
        <f>'Oversigt anlægsaktiv'!L2266</f>
        <v>0</v>
      </c>
      <c r="M2266" s="56">
        <f>'Oversigt anlægsaktiv'!M2266</f>
        <v>0</v>
      </c>
      <c r="N2266" s="56">
        <f>'Oversigt anlægsaktiv'!N2266</f>
        <v>0</v>
      </c>
      <c r="O2266" s="322">
        <f t="shared" si="105"/>
        <v>0</v>
      </c>
      <c r="P2266" s="322">
        <f t="shared" si="106"/>
        <v>1</v>
      </c>
      <c r="Q2266" s="337">
        <f t="shared" si="107"/>
        <v>0</v>
      </c>
    </row>
    <row r="2267" spans="1:17" x14ac:dyDescent="0.35">
      <c r="A2267" s="320">
        <f>'Oversigt anlægsaktiv'!A2267</f>
        <v>0</v>
      </c>
      <c r="B2267">
        <f>'Oversigt anlægsaktiv'!B2267</f>
        <v>0</v>
      </c>
      <c r="C2267">
        <f>'Oversigt anlægsaktiv'!C2267</f>
        <v>0</v>
      </c>
      <c r="D2267">
        <f>'Oversigt anlægsaktiv'!D2267</f>
        <v>0</v>
      </c>
      <c r="E2267">
        <f>'Oversigt anlægsaktiv'!E2267</f>
        <v>0</v>
      </c>
      <c r="F2267">
        <f>'Oversigt anlægsaktiv'!F2267</f>
        <v>0</v>
      </c>
      <c r="G2267">
        <f>'Oversigt anlægsaktiv'!G2267</f>
        <v>0</v>
      </c>
      <c r="H2267">
        <f>'Oversigt anlægsaktiv'!H2267</f>
        <v>0</v>
      </c>
      <c r="I2267">
        <f>'Oversigt anlægsaktiv'!I2267</f>
        <v>0</v>
      </c>
      <c r="J2267">
        <f>'Oversigt anlægsaktiv'!J2267</f>
        <v>0</v>
      </c>
      <c r="K2267">
        <f>'Oversigt anlægsaktiv'!K2267</f>
        <v>0</v>
      </c>
      <c r="L2267" s="312">
        <f>'Oversigt anlægsaktiv'!L2267</f>
        <v>0</v>
      </c>
      <c r="M2267" s="56">
        <f>'Oversigt anlægsaktiv'!M2267</f>
        <v>0</v>
      </c>
      <c r="N2267" s="56">
        <f>'Oversigt anlægsaktiv'!N2267</f>
        <v>0</v>
      </c>
      <c r="O2267" s="322">
        <f t="shared" si="105"/>
        <v>0</v>
      </c>
      <c r="P2267" s="322">
        <f t="shared" si="106"/>
        <v>1</v>
      </c>
      <c r="Q2267" s="337">
        <f t="shared" si="107"/>
        <v>0</v>
      </c>
    </row>
    <row r="2268" spans="1:17" x14ac:dyDescent="0.35">
      <c r="A2268" s="320">
        <f>'Oversigt anlægsaktiv'!A2268</f>
        <v>0</v>
      </c>
      <c r="B2268">
        <f>'Oversigt anlægsaktiv'!B2268</f>
        <v>0</v>
      </c>
      <c r="C2268">
        <f>'Oversigt anlægsaktiv'!C2268</f>
        <v>0</v>
      </c>
      <c r="D2268">
        <f>'Oversigt anlægsaktiv'!D2268</f>
        <v>0</v>
      </c>
      <c r="E2268">
        <f>'Oversigt anlægsaktiv'!E2268</f>
        <v>0</v>
      </c>
      <c r="F2268">
        <f>'Oversigt anlægsaktiv'!F2268</f>
        <v>0</v>
      </c>
      <c r="G2268">
        <f>'Oversigt anlægsaktiv'!G2268</f>
        <v>0</v>
      </c>
      <c r="H2268">
        <f>'Oversigt anlægsaktiv'!H2268</f>
        <v>0</v>
      </c>
      <c r="I2268">
        <f>'Oversigt anlægsaktiv'!I2268</f>
        <v>0</v>
      </c>
      <c r="J2268">
        <f>'Oversigt anlægsaktiv'!J2268</f>
        <v>0</v>
      </c>
      <c r="K2268">
        <f>'Oversigt anlægsaktiv'!K2268</f>
        <v>0</v>
      </c>
      <c r="L2268" s="312">
        <f>'Oversigt anlægsaktiv'!L2268</f>
        <v>0</v>
      </c>
      <c r="M2268" s="56">
        <f>'Oversigt anlægsaktiv'!M2268</f>
        <v>0</v>
      </c>
      <c r="N2268" s="56">
        <f>'Oversigt anlægsaktiv'!N2268</f>
        <v>0</v>
      </c>
      <c r="O2268" s="322">
        <f t="shared" si="105"/>
        <v>0</v>
      </c>
      <c r="P2268" s="322">
        <f t="shared" si="106"/>
        <v>1</v>
      </c>
      <c r="Q2268" s="337">
        <f t="shared" si="107"/>
        <v>0</v>
      </c>
    </row>
    <row r="2269" spans="1:17" x14ac:dyDescent="0.35">
      <c r="A2269" s="320">
        <f>'Oversigt anlægsaktiv'!A2269</f>
        <v>0</v>
      </c>
      <c r="B2269">
        <f>'Oversigt anlægsaktiv'!B2269</f>
        <v>0</v>
      </c>
      <c r="C2269">
        <f>'Oversigt anlægsaktiv'!C2269</f>
        <v>0</v>
      </c>
      <c r="D2269">
        <f>'Oversigt anlægsaktiv'!D2269</f>
        <v>0</v>
      </c>
      <c r="E2269">
        <f>'Oversigt anlægsaktiv'!E2269</f>
        <v>0</v>
      </c>
      <c r="F2269">
        <f>'Oversigt anlægsaktiv'!F2269</f>
        <v>0</v>
      </c>
      <c r="G2269">
        <f>'Oversigt anlægsaktiv'!G2269</f>
        <v>0</v>
      </c>
      <c r="H2269">
        <f>'Oversigt anlægsaktiv'!H2269</f>
        <v>0</v>
      </c>
      <c r="I2269">
        <f>'Oversigt anlægsaktiv'!I2269</f>
        <v>0</v>
      </c>
      <c r="J2269">
        <f>'Oversigt anlægsaktiv'!J2269</f>
        <v>0</v>
      </c>
      <c r="K2269">
        <f>'Oversigt anlægsaktiv'!K2269</f>
        <v>0</v>
      </c>
      <c r="L2269" s="312">
        <f>'Oversigt anlægsaktiv'!L2269</f>
        <v>0</v>
      </c>
      <c r="M2269" s="56">
        <f>'Oversigt anlægsaktiv'!M2269</f>
        <v>0</v>
      </c>
      <c r="N2269" s="56">
        <f>'Oversigt anlægsaktiv'!N2269</f>
        <v>0</v>
      </c>
      <c r="O2269" s="322">
        <f t="shared" si="105"/>
        <v>0</v>
      </c>
      <c r="P2269" s="322">
        <f t="shared" si="106"/>
        <v>1</v>
      </c>
      <c r="Q2269" s="337">
        <f t="shared" si="107"/>
        <v>0</v>
      </c>
    </row>
    <row r="2270" spans="1:17" x14ac:dyDescent="0.35">
      <c r="A2270" s="320">
        <f>'Oversigt anlægsaktiv'!A2270</f>
        <v>0</v>
      </c>
      <c r="B2270">
        <f>'Oversigt anlægsaktiv'!B2270</f>
        <v>0</v>
      </c>
      <c r="C2270">
        <f>'Oversigt anlægsaktiv'!C2270</f>
        <v>0</v>
      </c>
      <c r="D2270">
        <f>'Oversigt anlægsaktiv'!D2270</f>
        <v>0</v>
      </c>
      <c r="E2270">
        <f>'Oversigt anlægsaktiv'!E2270</f>
        <v>0</v>
      </c>
      <c r="F2270">
        <f>'Oversigt anlægsaktiv'!F2270</f>
        <v>0</v>
      </c>
      <c r="G2270">
        <f>'Oversigt anlægsaktiv'!G2270</f>
        <v>0</v>
      </c>
      <c r="H2270">
        <f>'Oversigt anlægsaktiv'!H2270</f>
        <v>0</v>
      </c>
      <c r="I2270">
        <f>'Oversigt anlægsaktiv'!I2270</f>
        <v>0</v>
      </c>
      <c r="J2270">
        <f>'Oversigt anlægsaktiv'!J2270</f>
        <v>0</v>
      </c>
      <c r="K2270">
        <f>'Oversigt anlægsaktiv'!K2270</f>
        <v>0</v>
      </c>
      <c r="L2270" s="312">
        <f>'Oversigt anlægsaktiv'!L2270</f>
        <v>0</v>
      </c>
      <c r="M2270" s="56">
        <f>'Oversigt anlægsaktiv'!M2270</f>
        <v>0</v>
      </c>
      <c r="N2270" s="56">
        <f>'Oversigt anlægsaktiv'!N2270</f>
        <v>0</v>
      </c>
      <c r="O2270" s="322">
        <f t="shared" si="105"/>
        <v>0</v>
      </c>
      <c r="P2270" s="322">
        <f t="shared" si="106"/>
        <v>1</v>
      </c>
      <c r="Q2270" s="337">
        <f t="shared" si="107"/>
        <v>0</v>
      </c>
    </row>
    <row r="2271" spans="1:17" x14ac:dyDescent="0.35">
      <c r="A2271" s="320">
        <f>'Oversigt anlægsaktiv'!A2271</f>
        <v>0</v>
      </c>
      <c r="B2271">
        <f>'Oversigt anlægsaktiv'!B2271</f>
        <v>0</v>
      </c>
      <c r="C2271">
        <f>'Oversigt anlægsaktiv'!C2271</f>
        <v>0</v>
      </c>
      <c r="D2271">
        <f>'Oversigt anlægsaktiv'!D2271</f>
        <v>0</v>
      </c>
      <c r="E2271">
        <f>'Oversigt anlægsaktiv'!E2271</f>
        <v>0</v>
      </c>
      <c r="F2271">
        <f>'Oversigt anlægsaktiv'!F2271</f>
        <v>0</v>
      </c>
      <c r="G2271">
        <f>'Oversigt anlægsaktiv'!G2271</f>
        <v>0</v>
      </c>
      <c r="H2271">
        <f>'Oversigt anlægsaktiv'!H2271</f>
        <v>0</v>
      </c>
      <c r="I2271">
        <f>'Oversigt anlægsaktiv'!I2271</f>
        <v>0</v>
      </c>
      <c r="J2271">
        <f>'Oversigt anlægsaktiv'!J2271</f>
        <v>0</v>
      </c>
      <c r="K2271">
        <f>'Oversigt anlægsaktiv'!K2271</f>
        <v>0</v>
      </c>
      <c r="L2271" s="312">
        <f>'Oversigt anlægsaktiv'!L2271</f>
        <v>0</v>
      </c>
      <c r="M2271" s="56">
        <f>'Oversigt anlægsaktiv'!M2271</f>
        <v>0</v>
      </c>
      <c r="N2271" s="56">
        <f>'Oversigt anlægsaktiv'!N2271</f>
        <v>0</v>
      </c>
      <c r="O2271" s="322">
        <f t="shared" si="105"/>
        <v>0</v>
      </c>
      <c r="P2271" s="322">
        <f t="shared" si="106"/>
        <v>1</v>
      </c>
      <c r="Q2271" s="337">
        <f t="shared" si="107"/>
        <v>0</v>
      </c>
    </row>
    <row r="2272" spans="1:17" x14ac:dyDescent="0.35">
      <c r="A2272" s="320">
        <f>'Oversigt anlægsaktiv'!A2272</f>
        <v>0</v>
      </c>
      <c r="B2272">
        <f>'Oversigt anlægsaktiv'!B2272</f>
        <v>0</v>
      </c>
      <c r="C2272">
        <f>'Oversigt anlægsaktiv'!C2272</f>
        <v>0</v>
      </c>
      <c r="D2272">
        <f>'Oversigt anlægsaktiv'!D2272</f>
        <v>0</v>
      </c>
      <c r="E2272">
        <f>'Oversigt anlægsaktiv'!E2272</f>
        <v>0</v>
      </c>
      <c r="F2272">
        <f>'Oversigt anlægsaktiv'!F2272</f>
        <v>0</v>
      </c>
      <c r="G2272">
        <f>'Oversigt anlægsaktiv'!G2272</f>
        <v>0</v>
      </c>
      <c r="H2272">
        <f>'Oversigt anlægsaktiv'!H2272</f>
        <v>0</v>
      </c>
      <c r="I2272">
        <f>'Oversigt anlægsaktiv'!I2272</f>
        <v>0</v>
      </c>
      <c r="J2272">
        <f>'Oversigt anlægsaktiv'!J2272</f>
        <v>0</v>
      </c>
      <c r="K2272">
        <f>'Oversigt anlægsaktiv'!K2272</f>
        <v>0</v>
      </c>
      <c r="L2272" s="312">
        <f>'Oversigt anlægsaktiv'!L2272</f>
        <v>0</v>
      </c>
      <c r="M2272" s="56">
        <f>'Oversigt anlægsaktiv'!M2272</f>
        <v>0</v>
      </c>
      <c r="N2272" s="56">
        <f>'Oversigt anlægsaktiv'!N2272</f>
        <v>0</v>
      </c>
      <c r="O2272" s="322">
        <f t="shared" si="105"/>
        <v>0</v>
      </c>
      <c r="P2272" s="322">
        <f t="shared" si="106"/>
        <v>1</v>
      </c>
      <c r="Q2272" s="337">
        <f t="shared" si="107"/>
        <v>0</v>
      </c>
    </row>
    <row r="2273" spans="1:17" x14ac:dyDescent="0.35">
      <c r="A2273" s="320">
        <f>'Oversigt anlægsaktiv'!A2273</f>
        <v>0</v>
      </c>
      <c r="B2273">
        <f>'Oversigt anlægsaktiv'!B2273</f>
        <v>0</v>
      </c>
      <c r="C2273">
        <f>'Oversigt anlægsaktiv'!C2273</f>
        <v>0</v>
      </c>
      <c r="D2273">
        <f>'Oversigt anlægsaktiv'!D2273</f>
        <v>0</v>
      </c>
      <c r="E2273">
        <f>'Oversigt anlægsaktiv'!E2273</f>
        <v>0</v>
      </c>
      <c r="F2273">
        <f>'Oversigt anlægsaktiv'!F2273</f>
        <v>0</v>
      </c>
      <c r="G2273">
        <f>'Oversigt anlægsaktiv'!G2273</f>
        <v>0</v>
      </c>
      <c r="H2273">
        <f>'Oversigt anlægsaktiv'!H2273</f>
        <v>0</v>
      </c>
      <c r="I2273">
        <f>'Oversigt anlægsaktiv'!I2273</f>
        <v>0</v>
      </c>
      <c r="J2273">
        <f>'Oversigt anlægsaktiv'!J2273</f>
        <v>0</v>
      </c>
      <c r="K2273">
        <f>'Oversigt anlægsaktiv'!K2273</f>
        <v>0</v>
      </c>
      <c r="L2273" s="312">
        <f>'Oversigt anlægsaktiv'!L2273</f>
        <v>0</v>
      </c>
      <c r="M2273" s="56">
        <f>'Oversigt anlægsaktiv'!M2273</f>
        <v>0</v>
      </c>
      <c r="N2273" s="56">
        <f>'Oversigt anlægsaktiv'!N2273</f>
        <v>0</v>
      </c>
      <c r="O2273" s="322">
        <f t="shared" si="105"/>
        <v>0</v>
      </c>
      <c r="P2273" s="322">
        <f t="shared" si="106"/>
        <v>1</v>
      </c>
      <c r="Q2273" s="337">
        <f t="shared" si="107"/>
        <v>0</v>
      </c>
    </row>
    <row r="2274" spans="1:17" x14ac:dyDescent="0.35">
      <c r="A2274" s="320">
        <f>'Oversigt anlægsaktiv'!A2274</f>
        <v>0</v>
      </c>
      <c r="B2274">
        <f>'Oversigt anlægsaktiv'!B2274</f>
        <v>0</v>
      </c>
      <c r="C2274">
        <f>'Oversigt anlægsaktiv'!C2274</f>
        <v>0</v>
      </c>
      <c r="D2274">
        <f>'Oversigt anlægsaktiv'!D2274</f>
        <v>0</v>
      </c>
      <c r="E2274">
        <f>'Oversigt anlægsaktiv'!E2274</f>
        <v>0</v>
      </c>
      <c r="F2274">
        <f>'Oversigt anlægsaktiv'!F2274</f>
        <v>0</v>
      </c>
      <c r="G2274">
        <f>'Oversigt anlægsaktiv'!G2274</f>
        <v>0</v>
      </c>
      <c r="H2274">
        <f>'Oversigt anlægsaktiv'!H2274</f>
        <v>0</v>
      </c>
      <c r="I2274">
        <f>'Oversigt anlægsaktiv'!I2274</f>
        <v>0</v>
      </c>
      <c r="J2274">
        <f>'Oversigt anlægsaktiv'!J2274</f>
        <v>0</v>
      </c>
      <c r="K2274">
        <f>'Oversigt anlægsaktiv'!K2274</f>
        <v>0</v>
      </c>
      <c r="L2274" s="312">
        <f>'Oversigt anlægsaktiv'!L2274</f>
        <v>0</v>
      </c>
      <c r="M2274" s="56">
        <f>'Oversigt anlægsaktiv'!M2274</f>
        <v>0</v>
      </c>
      <c r="N2274" s="56">
        <f>'Oversigt anlægsaktiv'!N2274</f>
        <v>0</v>
      </c>
      <c r="O2274" s="322">
        <f t="shared" si="105"/>
        <v>0</v>
      </c>
      <c r="P2274" s="322">
        <f t="shared" si="106"/>
        <v>1</v>
      </c>
      <c r="Q2274" s="337">
        <f t="shared" si="107"/>
        <v>0</v>
      </c>
    </row>
    <row r="2275" spans="1:17" x14ac:dyDescent="0.35">
      <c r="A2275" s="320">
        <f>'Oversigt anlægsaktiv'!A2275</f>
        <v>0</v>
      </c>
      <c r="B2275">
        <f>'Oversigt anlægsaktiv'!B2275</f>
        <v>0</v>
      </c>
      <c r="C2275">
        <f>'Oversigt anlægsaktiv'!C2275</f>
        <v>0</v>
      </c>
      <c r="D2275">
        <f>'Oversigt anlægsaktiv'!D2275</f>
        <v>0</v>
      </c>
      <c r="E2275">
        <f>'Oversigt anlægsaktiv'!E2275</f>
        <v>0</v>
      </c>
      <c r="F2275">
        <f>'Oversigt anlægsaktiv'!F2275</f>
        <v>0</v>
      </c>
      <c r="G2275">
        <f>'Oversigt anlægsaktiv'!G2275</f>
        <v>0</v>
      </c>
      <c r="H2275">
        <f>'Oversigt anlægsaktiv'!H2275</f>
        <v>0</v>
      </c>
      <c r="I2275">
        <f>'Oversigt anlægsaktiv'!I2275</f>
        <v>0</v>
      </c>
      <c r="J2275">
        <f>'Oversigt anlægsaktiv'!J2275</f>
        <v>0</v>
      </c>
      <c r="K2275">
        <f>'Oversigt anlægsaktiv'!K2275</f>
        <v>0</v>
      </c>
      <c r="L2275" s="312">
        <f>'Oversigt anlægsaktiv'!L2275</f>
        <v>0</v>
      </c>
      <c r="M2275" s="56">
        <f>'Oversigt anlægsaktiv'!M2275</f>
        <v>0</v>
      </c>
      <c r="N2275" s="56">
        <f>'Oversigt anlægsaktiv'!N2275</f>
        <v>0</v>
      </c>
      <c r="O2275" s="322">
        <f t="shared" si="105"/>
        <v>0</v>
      </c>
      <c r="P2275" s="322">
        <f t="shared" si="106"/>
        <v>1</v>
      </c>
      <c r="Q2275" s="337">
        <f t="shared" si="107"/>
        <v>0</v>
      </c>
    </row>
    <row r="2276" spans="1:17" x14ac:dyDescent="0.35">
      <c r="A2276" s="320">
        <f>'Oversigt anlægsaktiv'!A2276</f>
        <v>0</v>
      </c>
      <c r="B2276">
        <f>'Oversigt anlægsaktiv'!B2276</f>
        <v>0</v>
      </c>
      <c r="C2276">
        <f>'Oversigt anlægsaktiv'!C2276</f>
        <v>0</v>
      </c>
      <c r="D2276">
        <f>'Oversigt anlægsaktiv'!D2276</f>
        <v>0</v>
      </c>
      <c r="E2276">
        <f>'Oversigt anlægsaktiv'!E2276</f>
        <v>0</v>
      </c>
      <c r="F2276">
        <f>'Oversigt anlægsaktiv'!F2276</f>
        <v>0</v>
      </c>
      <c r="G2276">
        <f>'Oversigt anlægsaktiv'!G2276</f>
        <v>0</v>
      </c>
      <c r="H2276">
        <f>'Oversigt anlægsaktiv'!H2276</f>
        <v>0</v>
      </c>
      <c r="I2276">
        <f>'Oversigt anlægsaktiv'!I2276</f>
        <v>0</v>
      </c>
      <c r="J2276">
        <f>'Oversigt anlægsaktiv'!J2276</f>
        <v>0</v>
      </c>
      <c r="K2276">
        <f>'Oversigt anlægsaktiv'!K2276</f>
        <v>0</v>
      </c>
      <c r="L2276" s="312">
        <f>'Oversigt anlægsaktiv'!L2276</f>
        <v>0</v>
      </c>
      <c r="M2276" s="56">
        <f>'Oversigt anlægsaktiv'!M2276</f>
        <v>0</v>
      </c>
      <c r="N2276" s="56">
        <f>'Oversigt anlægsaktiv'!N2276</f>
        <v>0</v>
      </c>
      <c r="O2276" s="322">
        <f t="shared" si="105"/>
        <v>0</v>
      </c>
      <c r="P2276" s="322">
        <f t="shared" si="106"/>
        <v>1</v>
      </c>
      <c r="Q2276" s="337">
        <f t="shared" si="107"/>
        <v>0</v>
      </c>
    </row>
    <row r="2277" spans="1:17" x14ac:dyDescent="0.35">
      <c r="A2277" s="320">
        <f>'Oversigt anlægsaktiv'!A2277</f>
        <v>0</v>
      </c>
      <c r="B2277">
        <f>'Oversigt anlægsaktiv'!B2277</f>
        <v>0</v>
      </c>
      <c r="C2277">
        <f>'Oversigt anlægsaktiv'!C2277</f>
        <v>0</v>
      </c>
      <c r="D2277">
        <f>'Oversigt anlægsaktiv'!D2277</f>
        <v>0</v>
      </c>
      <c r="E2277">
        <f>'Oversigt anlægsaktiv'!E2277</f>
        <v>0</v>
      </c>
      <c r="F2277">
        <f>'Oversigt anlægsaktiv'!F2277</f>
        <v>0</v>
      </c>
      <c r="G2277">
        <f>'Oversigt anlægsaktiv'!G2277</f>
        <v>0</v>
      </c>
      <c r="H2277">
        <f>'Oversigt anlægsaktiv'!H2277</f>
        <v>0</v>
      </c>
      <c r="I2277">
        <f>'Oversigt anlægsaktiv'!I2277</f>
        <v>0</v>
      </c>
      <c r="J2277">
        <f>'Oversigt anlægsaktiv'!J2277</f>
        <v>0</v>
      </c>
      <c r="K2277">
        <f>'Oversigt anlægsaktiv'!K2277</f>
        <v>0</v>
      </c>
      <c r="L2277" s="312">
        <f>'Oversigt anlægsaktiv'!L2277</f>
        <v>0</v>
      </c>
      <c r="M2277" s="56">
        <f>'Oversigt anlægsaktiv'!M2277</f>
        <v>0</v>
      </c>
      <c r="N2277" s="56">
        <f>'Oversigt anlægsaktiv'!N2277</f>
        <v>0</v>
      </c>
      <c r="O2277" s="322">
        <f t="shared" si="105"/>
        <v>0</v>
      </c>
      <c r="P2277" s="322">
        <f t="shared" si="106"/>
        <v>1</v>
      </c>
      <c r="Q2277" s="337">
        <f t="shared" si="107"/>
        <v>0</v>
      </c>
    </row>
    <row r="2278" spans="1:17" x14ac:dyDescent="0.35">
      <c r="A2278" s="320">
        <f>'Oversigt anlægsaktiv'!A2278</f>
        <v>0</v>
      </c>
      <c r="B2278">
        <f>'Oversigt anlægsaktiv'!B2278</f>
        <v>0</v>
      </c>
      <c r="C2278">
        <f>'Oversigt anlægsaktiv'!C2278</f>
        <v>0</v>
      </c>
      <c r="D2278">
        <f>'Oversigt anlægsaktiv'!D2278</f>
        <v>0</v>
      </c>
      <c r="E2278">
        <f>'Oversigt anlægsaktiv'!E2278</f>
        <v>0</v>
      </c>
      <c r="F2278">
        <f>'Oversigt anlægsaktiv'!F2278</f>
        <v>0</v>
      </c>
      <c r="G2278">
        <f>'Oversigt anlægsaktiv'!G2278</f>
        <v>0</v>
      </c>
      <c r="H2278">
        <f>'Oversigt anlægsaktiv'!H2278</f>
        <v>0</v>
      </c>
      <c r="I2278">
        <f>'Oversigt anlægsaktiv'!I2278</f>
        <v>0</v>
      </c>
      <c r="J2278">
        <f>'Oversigt anlægsaktiv'!J2278</f>
        <v>0</v>
      </c>
      <c r="K2278">
        <f>'Oversigt anlægsaktiv'!K2278</f>
        <v>0</v>
      </c>
      <c r="L2278" s="312">
        <f>'Oversigt anlægsaktiv'!L2278</f>
        <v>0</v>
      </c>
      <c r="M2278" s="56">
        <f>'Oversigt anlægsaktiv'!M2278</f>
        <v>0</v>
      </c>
      <c r="N2278" s="56">
        <f>'Oversigt anlægsaktiv'!N2278</f>
        <v>0</v>
      </c>
      <c r="O2278" s="322">
        <f t="shared" si="105"/>
        <v>0</v>
      </c>
      <c r="P2278" s="322">
        <f t="shared" si="106"/>
        <v>1</v>
      </c>
      <c r="Q2278" s="337">
        <f t="shared" si="107"/>
        <v>0</v>
      </c>
    </row>
    <row r="2279" spans="1:17" x14ac:dyDescent="0.35">
      <c r="A2279" s="320">
        <f>'Oversigt anlægsaktiv'!A2279</f>
        <v>0</v>
      </c>
      <c r="B2279">
        <f>'Oversigt anlægsaktiv'!B2279</f>
        <v>0</v>
      </c>
      <c r="C2279">
        <f>'Oversigt anlægsaktiv'!C2279</f>
        <v>0</v>
      </c>
      <c r="D2279">
        <f>'Oversigt anlægsaktiv'!D2279</f>
        <v>0</v>
      </c>
      <c r="E2279">
        <f>'Oversigt anlægsaktiv'!E2279</f>
        <v>0</v>
      </c>
      <c r="F2279">
        <f>'Oversigt anlægsaktiv'!F2279</f>
        <v>0</v>
      </c>
      <c r="G2279">
        <f>'Oversigt anlægsaktiv'!G2279</f>
        <v>0</v>
      </c>
      <c r="H2279">
        <f>'Oversigt anlægsaktiv'!H2279</f>
        <v>0</v>
      </c>
      <c r="I2279">
        <f>'Oversigt anlægsaktiv'!I2279</f>
        <v>0</v>
      </c>
      <c r="J2279">
        <f>'Oversigt anlægsaktiv'!J2279</f>
        <v>0</v>
      </c>
      <c r="K2279">
        <f>'Oversigt anlægsaktiv'!K2279</f>
        <v>0</v>
      </c>
      <c r="L2279" s="312">
        <f>'Oversigt anlægsaktiv'!L2279</f>
        <v>0</v>
      </c>
      <c r="M2279" s="56">
        <f>'Oversigt anlægsaktiv'!M2279</f>
        <v>0</v>
      </c>
      <c r="N2279" s="56">
        <f>'Oversigt anlægsaktiv'!N2279</f>
        <v>0</v>
      </c>
      <c r="O2279" s="322">
        <f t="shared" si="105"/>
        <v>0</v>
      </c>
      <c r="P2279" s="322">
        <f t="shared" si="106"/>
        <v>1</v>
      </c>
      <c r="Q2279" s="337">
        <f t="shared" si="107"/>
        <v>0</v>
      </c>
    </row>
    <row r="2280" spans="1:17" x14ac:dyDescent="0.35">
      <c r="A2280" s="320">
        <f>'Oversigt anlægsaktiv'!A2280</f>
        <v>0</v>
      </c>
      <c r="B2280">
        <f>'Oversigt anlægsaktiv'!B2280</f>
        <v>0</v>
      </c>
      <c r="C2280">
        <f>'Oversigt anlægsaktiv'!C2280</f>
        <v>0</v>
      </c>
      <c r="D2280">
        <f>'Oversigt anlægsaktiv'!D2280</f>
        <v>0</v>
      </c>
      <c r="E2280">
        <f>'Oversigt anlægsaktiv'!E2280</f>
        <v>0</v>
      </c>
      <c r="F2280">
        <f>'Oversigt anlægsaktiv'!F2280</f>
        <v>0</v>
      </c>
      <c r="G2280">
        <f>'Oversigt anlægsaktiv'!G2280</f>
        <v>0</v>
      </c>
      <c r="H2280">
        <f>'Oversigt anlægsaktiv'!H2280</f>
        <v>0</v>
      </c>
      <c r="I2280">
        <f>'Oversigt anlægsaktiv'!I2280</f>
        <v>0</v>
      </c>
      <c r="J2280">
        <f>'Oversigt anlægsaktiv'!J2280</f>
        <v>0</v>
      </c>
      <c r="K2280">
        <f>'Oversigt anlægsaktiv'!K2280</f>
        <v>0</v>
      </c>
      <c r="L2280" s="312">
        <f>'Oversigt anlægsaktiv'!L2280</f>
        <v>0</v>
      </c>
      <c r="M2280" s="56">
        <f>'Oversigt anlægsaktiv'!M2280</f>
        <v>0</v>
      </c>
      <c r="N2280" s="56">
        <f>'Oversigt anlægsaktiv'!N2280</f>
        <v>0</v>
      </c>
      <c r="O2280" s="322">
        <f t="shared" si="105"/>
        <v>0</v>
      </c>
      <c r="P2280" s="322">
        <f t="shared" si="106"/>
        <v>1</v>
      </c>
      <c r="Q2280" s="337">
        <f t="shared" si="107"/>
        <v>0</v>
      </c>
    </row>
    <row r="2281" spans="1:17" x14ac:dyDescent="0.35">
      <c r="A2281" s="320">
        <f>'Oversigt anlægsaktiv'!A2281</f>
        <v>0</v>
      </c>
      <c r="B2281">
        <f>'Oversigt anlægsaktiv'!B2281</f>
        <v>0</v>
      </c>
      <c r="C2281">
        <f>'Oversigt anlægsaktiv'!C2281</f>
        <v>0</v>
      </c>
      <c r="D2281">
        <f>'Oversigt anlægsaktiv'!D2281</f>
        <v>0</v>
      </c>
      <c r="E2281">
        <f>'Oversigt anlægsaktiv'!E2281</f>
        <v>0</v>
      </c>
      <c r="F2281">
        <f>'Oversigt anlægsaktiv'!F2281</f>
        <v>0</v>
      </c>
      <c r="G2281">
        <f>'Oversigt anlægsaktiv'!G2281</f>
        <v>0</v>
      </c>
      <c r="H2281">
        <f>'Oversigt anlægsaktiv'!H2281</f>
        <v>0</v>
      </c>
      <c r="I2281">
        <f>'Oversigt anlægsaktiv'!I2281</f>
        <v>0</v>
      </c>
      <c r="J2281">
        <f>'Oversigt anlægsaktiv'!J2281</f>
        <v>0</v>
      </c>
      <c r="K2281">
        <f>'Oversigt anlægsaktiv'!K2281</f>
        <v>0</v>
      </c>
      <c r="L2281" s="312">
        <f>'Oversigt anlægsaktiv'!L2281</f>
        <v>0</v>
      </c>
      <c r="M2281" s="56">
        <f>'Oversigt anlægsaktiv'!M2281</f>
        <v>0</v>
      </c>
      <c r="N2281" s="56">
        <f>'Oversigt anlægsaktiv'!N2281</f>
        <v>0</v>
      </c>
      <c r="O2281" s="322">
        <f t="shared" si="105"/>
        <v>0</v>
      </c>
      <c r="P2281" s="322">
        <f t="shared" si="106"/>
        <v>1</v>
      </c>
      <c r="Q2281" s="337">
        <f t="shared" si="107"/>
        <v>0</v>
      </c>
    </row>
    <row r="2282" spans="1:17" x14ac:dyDescent="0.35">
      <c r="A2282" s="320">
        <f>'Oversigt anlægsaktiv'!A2282</f>
        <v>0</v>
      </c>
      <c r="B2282">
        <f>'Oversigt anlægsaktiv'!B2282</f>
        <v>0</v>
      </c>
      <c r="C2282">
        <f>'Oversigt anlægsaktiv'!C2282</f>
        <v>0</v>
      </c>
      <c r="D2282">
        <f>'Oversigt anlægsaktiv'!D2282</f>
        <v>0</v>
      </c>
      <c r="E2282">
        <f>'Oversigt anlægsaktiv'!E2282</f>
        <v>0</v>
      </c>
      <c r="F2282">
        <f>'Oversigt anlægsaktiv'!F2282</f>
        <v>0</v>
      </c>
      <c r="G2282">
        <f>'Oversigt anlægsaktiv'!G2282</f>
        <v>0</v>
      </c>
      <c r="H2282">
        <f>'Oversigt anlægsaktiv'!H2282</f>
        <v>0</v>
      </c>
      <c r="I2282">
        <f>'Oversigt anlægsaktiv'!I2282</f>
        <v>0</v>
      </c>
      <c r="J2282">
        <f>'Oversigt anlægsaktiv'!J2282</f>
        <v>0</v>
      </c>
      <c r="K2282">
        <f>'Oversigt anlægsaktiv'!K2282</f>
        <v>0</v>
      </c>
      <c r="L2282" s="312">
        <f>'Oversigt anlægsaktiv'!L2282</f>
        <v>0</v>
      </c>
      <c r="M2282" s="56">
        <f>'Oversigt anlægsaktiv'!M2282</f>
        <v>0</v>
      </c>
      <c r="N2282" s="56">
        <f>'Oversigt anlægsaktiv'!N2282</f>
        <v>0</v>
      </c>
      <c r="O2282" s="322">
        <f t="shared" si="105"/>
        <v>0</v>
      </c>
      <c r="P2282" s="322">
        <f t="shared" si="106"/>
        <v>1</v>
      </c>
      <c r="Q2282" s="337">
        <f t="shared" si="107"/>
        <v>0</v>
      </c>
    </row>
    <row r="2283" spans="1:17" x14ac:dyDescent="0.35">
      <c r="A2283" s="320">
        <f>'Oversigt anlægsaktiv'!A2283</f>
        <v>0</v>
      </c>
      <c r="B2283">
        <f>'Oversigt anlægsaktiv'!B2283</f>
        <v>0</v>
      </c>
      <c r="C2283">
        <f>'Oversigt anlægsaktiv'!C2283</f>
        <v>0</v>
      </c>
      <c r="D2283">
        <f>'Oversigt anlægsaktiv'!D2283</f>
        <v>0</v>
      </c>
      <c r="E2283">
        <f>'Oversigt anlægsaktiv'!E2283</f>
        <v>0</v>
      </c>
      <c r="F2283">
        <f>'Oversigt anlægsaktiv'!F2283</f>
        <v>0</v>
      </c>
      <c r="G2283">
        <f>'Oversigt anlægsaktiv'!G2283</f>
        <v>0</v>
      </c>
      <c r="H2283">
        <f>'Oversigt anlægsaktiv'!H2283</f>
        <v>0</v>
      </c>
      <c r="I2283">
        <f>'Oversigt anlægsaktiv'!I2283</f>
        <v>0</v>
      </c>
      <c r="J2283">
        <f>'Oversigt anlægsaktiv'!J2283</f>
        <v>0</v>
      </c>
      <c r="K2283">
        <f>'Oversigt anlægsaktiv'!K2283</f>
        <v>0</v>
      </c>
      <c r="L2283" s="312">
        <f>'Oversigt anlægsaktiv'!L2283</f>
        <v>0</v>
      </c>
      <c r="M2283" s="56">
        <f>'Oversigt anlægsaktiv'!M2283</f>
        <v>0</v>
      </c>
      <c r="N2283" s="56">
        <f>'Oversigt anlægsaktiv'!N2283</f>
        <v>0</v>
      </c>
      <c r="O2283" s="322">
        <f t="shared" si="105"/>
        <v>0</v>
      </c>
      <c r="P2283" s="322">
        <f t="shared" si="106"/>
        <v>1</v>
      </c>
      <c r="Q2283" s="337">
        <f t="shared" si="107"/>
        <v>0</v>
      </c>
    </row>
    <row r="2284" spans="1:17" x14ac:dyDescent="0.35">
      <c r="A2284" s="320">
        <f>'Oversigt anlægsaktiv'!A2284</f>
        <v>0</v>
      </c>
      <c r="B2284">
        <f>'Oversigt anlægsaktiv'!B2284</f>
        <v>0</v>
      </c>
      <c r="C2284">
        <f>'Oversigt anlægsaktiv'!C2284</f>
        <v>0</v>
      </c>
      <c r="D2284">
        <f>'Oversigt anlægsaktiv'!D2284</f>
        <v>0</v>
      </c>
      <c r="E2284">
        <f>'Oversigt anlægsaktiv'!E2284</f>
        <v>0</v>
      </c>
      <c r="F2284">
        <f>'Oversigt anlægsaktiv'!F2284</f>
        <v>0</v>
      </c>
      <c r="G2284">
        <f>'Oversigt anlægsaktiv'!G2284</f>
        <v>0</v>
      </c>
      <c r="H2284">
        <f>'Oversigt anlægsaktiv'!H2284</f>
        <v>0</v>
      </c>
      <c r="I2284">
        <f>'Oversigt anlægsaktiv'!I2284</f>
        <v>0</v>
      </c>
      <c r="J2284">
        <f>'Oversigt anlægsaktiv'!J2284</f>
        <v>0</v>
      </c>
      <c r="K2284">
        <f>'Oversigt anlægsaktiv'!K2284</f>
        <v>0</v>
      </c>
      <c r="L2284" s="312">
        <f>'Oversigt anlægsaktiv'!L2284</f>
        <v>0</v>
      </c>
      <c r="M2284" s="56">
        <f>'Oversigt anlægsaktiv'!M2284</f>
        <v>0</v>
      </c>
      <c r="N2284" s="56">
        <f>'Oversigt anlægsaktiv'!N2284</f>
        <v>0</v>
      </c>
      <c r="O2284" s="322">
        <f t="shared" si="105"/>
        <v>0</v>
      </c>
      <c r="P2284" s="322">
        <f t="shared" si="106"/>
        <v>1</v>
      </c>
      <c r="Q2284" s="337">
        <f t="shared" si="107"/>
        <v>0</v>
      </c>
    </row>
    <row r="2285" spans="1:17" x14ac:dyDescent="0.35">
      <c r="A2285" s="320">
        <f>'Oversigt anlægsaktiv'!A2285</f>
        <v>0</v>
      </c>
      <c r="B2285">
        <f>'Oversigt anlægsaktiv'!B2285</f>
        <v>0</v>
      </c>
      <c r="C2285">
        <f>'Oversigt anlægsaktiv'!C2285</f>
        <v>0</v>
      </c>
      <c r="D2285">
        <f>'Oversigt anlægsaktiv'!D2285</f>
        <v>0</v>
      </c>
      <c r="E2285">
        <f>'Oversigt anlægsaktiv'!E2285</f>
        <v>0</v>
      </c>
      <c r="F2285">
        <f>'Oversigt anlægsaktiv'!F2285</f>
        <v>0</v>
      </c>
      <c r="G2285">
        <f>'Oversigt anlægsaktiv'!G2285</f>
        <v>0</v>
      </c>
      <c r="H2285">
        <f>'Oversigt anlægsaktiv'!H2285</f>
        <v>0</v>
      </c>
      <c r="I2285">
        <f>'Oversigt anlægsaktiv'!I2285</f>
        <v>0</v>
      </c>
      <c r="J2285">
        <f>'Oversigt anlægsaktiv'!J2285</f>
        <v>0</v>
      </c>
      <c r="K2285">
        <f>'Oversigt anlægsaktiv'!K2285</f>
        <v>0</v>
      </c>
      <c r="L2285" s="312">
        <f>'Oversigt anlægsaktiv'!L2285</f>
        <v>0</v>
      </c>
      <c r="M2285" s="56">
        <f>'Oversigt anlægsaktiv'!M2285</f>
        <v>0</v>
      </c>
      <c r="N2285" s="56">
        <f>'Oversigt anlægsaktiv'!N2285</f>
        <v>0</v>
      </c>
      <c r="O2285" s="322">
        <f t="shared" si="105"/>
        <v>0</v>
      </c>
      <c r="P2285" s="322">
        <f t="shared" si="106"/>
        <v>1</v>
      </c>
      <c r="Q2285" s="337">
        <f t="shared" si="107"/>
        <v>0</v>
      </c>
    </row>
    <row r="2286" spans="1:17" x14ac:dyDescent="0.35">
      <c r="A2286" s="320">
        <f>'Oversigt anlægsaktiv'!A2286</f>
        <v>0</v>
      </c>
      <c r="B2286">
        <f>'Oversigt anlægsaktiv'!B2286</f>
        <v>0</v>
      </c>
      <c r="C2286">
        <f>'Oversigt anlægsaktiv'!C2286</f>
        <v>0</v>
      </c>
      <c r="D2286">
        <f>'Oversigt anlægsaktiv'!D2286</f>
        <v>0</v>
      </c>
      <c r="E2286">
        <f>'Oversigt anlægsaktiv'!E2286</f>
        <v>0</v>
      </c>
      <c r="F2286">
        <f>'Oversigt anlægsaktiv'!F2286</f>
        <v>0</v>
      </c>
      <c r="G2286">
        <f>'Oversigt anlægsaktiv'!G2286</f>
        <v>0</v>
      </c>
      <c r="H2286">
        <f>'Oversigt anlægsaktiv'!H2286</f>
        <v>0</v>
      </c>
      <c r="I2286">
        <f>'Oversigt anlægsaktiv'!I2286</f>
        <v>0</v>
      </c>
      <c r="J2286">
        <f>'Oversigt anlægsaktiv'!J2286</f>
        <v>0</v>
      </c>
      <c r="K2286">
        <f>'Oversigt anlægsaktiv'!K2286</f>
        <v>0</v>
      </c>
      <c r="L2286" s="312">
        <f>'Oversigt anlægsaktiv'!L2286</f>
        <v>0</v>
      </c>
      <c r="M2286" s="56">
        <f>'Oversigt anlægsaktiv'!M2286</f>
        <v>0</v>
      </c>
      <c r="N2286" s="56">
        <f>'Oversigt anlægsaktiv'!N2286</f>
        <v>0</v>
      </c>
      <c r="O2286" s="322">
        <f t="shared" si="105"/>
        <v>0</v>
      </c>
      <c r="P2286" s="322">
        <f t="shared" si="106"/>
        <v>1</v>
      </c>
      <c r="Q2286" s="337">
        <f t="shared" si="107"/>
        <v>0</v>
      </c>
    </row>
    <row r="2287" spans="1:17" x14ac:dyDescent="0.35">
      <c r="A2287" s="320">
        <f>'Oversigt anlægsaktiv'!A2287</f>
        <v>0</v>
      </c>
      <c r="B2287">
        <f>'Oversigt anlægsaktiv'!B2287</f>
        <v>0</v>
      </c>
      <c r="C2287">
        <f>'Oversigt anlægsaktiv'!C2287</f>
        <v>0</v>
      </c>
      <c r="D2287">
        <f>'Oversigt anlægsaktiv'!D2287</f>
        <v>0</v>
      </c>
      <c r="E2287">
        <f>'Oversigt anlægsaktiv'!E2287</f>
        <v>0</v>
      </c>
      <c r="F2287">
        <f>'Oversigt anlægsaktiv'!F2287</f>
        <v>0</v>
      </c>
      <c r="G2287">
        <f>'Oversigt anlægsaktiv'!G2287</f>
        <v>0</v>
      </c>
      <c r="H2287">
        <f>'Oversigt anlægsaktiv'!H2287</f>
        <v>0</v>
      </c>
      <c r="I2287">
        <f>'Oversigt anlægsaktiv'!I2287</f>
        <v>0</v>
      </c>
      <c r="J2287">
        <f>'Oversigt anlægsaktiv'!J2287</f>
        <v>0</v>
      </c>
      <c r="K2287">
        <f>'Oversigt anlægsaktiv'!K2287</f>
        <v>0</v>
      </c>
      <c r="L2287" s="312">
        <f>'Oversigt anlægsaktiv'!L2287</f>
        <v>0</v>
      </c>
      <c r="M2287" s="56">
        <f>'Oversigt anlægsaktiv'!M2287</f>
        <v>0</v>
      </c>
      <c r="N2287" s="56">
        <f>'Oversigt anlægsaktiv'!N2287</f>
        <v>0</v>
      </c>
      <c r="O2287" s="322">
        <f t="shared" si="105"/>
        <v>0</v>
      </c>
      <c r="P2287" s="322">
        <f t="shared" si="106"/>
        <v>1</v>
      </c>
      <c r="Q2287" s="337">
        <f t="shared" si="107"/>
        <v>0</v>
      </c>
    </row>
    <row r="2288" spans="1:17" x14ac:dyDescent="0.35">
      <c r="A2288" s="320">
        <f>'Oversigt anlægsaktiv'!A2288</f>
        <v>0</v>
      </c>
      <c r="B2288">
        <f>'Oversigt anlægsaktiv'!B2288</f>
        <v>0</v>
      </c>
      <c r="C2288">
        <f>'Oversigt anlægsaktiv'!C2288</f>
        <v>0</v>
      </c>
      <c r="D2288">
        <f>'Oversigt anlægsaktiv'!D2288</f>
        <v>0</v>
      </c>
      <c r="E2288">
        <f>'Oversigt anlægsaktiv'!E2288</f>
        <v>0</v>
      </c>
      <c r="F2288">
        <f>'Oversigt anlægsaktiv'!F2288</f>
        <v>0</v>
      </c>
      <c r="G2288">
        <f>'Oversigt anlægsaktiv'!G2288</f>
        <v>0</v>
      </c>
      <c r="H2288">
        <f>'Oversigt anlægsaktiv'!H2288</f>
        <v>0</v>
      </c>
      <c r="I2288">
        <f>'Oversigt anlægsaktiv'!I2288</f>
        <v>0</v>
      </c>
      <c r="J2288">
        <f>'Oversigt anlægsaktiv'!J2288</f>
        <v>0</v>
      </c>
      <c r="K2288">
        <f>'Oversigt anlægsaktiv'!K2288</f>
        <v>0</v>
      </c>
      <c r="L2288" s="312">
        <f>'Oversigt anlægsaktiv'!L2288</f>
        <v>0</v>
      </c>
      <c r="M2288" s="56">
        <f>'Oversigt anlægsaktiv'!M2288</f>
        <v>0</v>
      </c>
      <c r="N2288" s="56">
        <f>'Oversigt anlægsaktiv'!N2288</f>
        <v>0</v>
      </c>
      <c r="O2288" s="322">
        <f t="shared" si="105"/>
        <v>0</v>
      </c>
      <c r="P2288" s="322">
        <f t="shared" si="106"/>
        <v>1</v>
      </c>
      <c r="Q2288" s="337">
        <f t="shared" si="107"/>
        <v>0</v>
      </c>
    </row>
    <row r="2289" spans="1:17" x14ac:dyDescent="0.35">
      <c r="A2289" s="320">
        <f>'Oversigt anlægsaktiv'!A2289</f>
        <v>0</v>
      </c>
      <c r="B2289">
        <f>'Oversigt anlægsaktiv'!B2289</f>
        <v>0</v>
      </c>
      <c r="C2289">
        <f>'Oversigt anlægsaktiv'!C2289</f>
        <v>0</v>
      </c>
      <c r="D2289">
        <f>'Oversigt anlægsaktiv'!D2289</f>
        <v>0</v>
      </c>
      <c r="E2289">
        <f>'Oversigt anlægsaktiv'!E2289</f>
        <v>0</v>
      </c>
      <c r="F2289">
        <f>'Oversigt anlægsaktiv'!F2289</f>
        <v>0</v>
      </c>
      <c r="G2289">
        <f>'Oversigt anlægsaktiv'!G2289</f>
        <v>0</v>
      </c>
      <c r="H2289">
        <f>'Oversigt anlægsaktiv'!H2289</f>
        <v>0</v>
      </c>
      <c r="I2289">
        <f>'Oversigt anlægsaktiv'!I2289</f>
        <v>0</v>
      </c>
      <c r="J2289">
        <f>'Oversigt anlægsaktiv'!J2289</f>
        <v>0</v>
      </c>
      <c r="K2289">
        <f>'Oversigt anlægsaktiv'!K2289</f>
        <v>0</v>
      </c>
      <c r="L2289" s="312">
        <f>'Oversigt anlægsaktiv'!L2289</f>
        <v>0</v>
      </c>
      <c r="M2289" s="56">
        <f>'Oversigt anlægsaktiv'!M2289</f>
        <v>0</v>
      </c>
      <c r="N2289" s="56">
        <f>'Oversigt anlægsaktiv'!N2289</f>
        <v>0</v>
      </c>
      <c r="O2289" s="322">
        <f t="shared" si="105"/>
        <v>0</v>
      </c>
      <c r="P2289" s="322">
        <f t="shared" si="106"/>
        <v>1</v>
      </c>
      <c r="Q2289" s="337">
        <f t="shared" si="107"/>
        <v>0</v>
      </c>
    </row>
    <row r="2290" spans="1:17" x14ac:dyDescent="0.35">
      <c r="A2290" s="320">
        <f>'Oversigt anlægsaktiv'!A2290</f>
        <v>0</v>
      </c>
      <c r="B2290">
        <f>'Oversigt anlægsaktiv'!B2290</f>
        <v>0</v>
      </c>
      <c r="C2290">
        <f>'Oversigt anlægsaktiv'!C2290</f>
        <v>0</v>
      </c>
      <c r="D2290">
        <f>'Oversigt anlægsaktiv'!D2290</f>
        <v>0</v>
      </c>
      <c r="E2290">
        <f>'Oversigt anlægsaktiv'!E2290</f>
        <v>0</v>
      </c>
      <c r="F2290">
        <f>'Oversigt anlægsaktiv'!F2290</f>
        <v>0</v>
      </c>
      <c r="G2290">
        <f>'Oversigt anlægsaktiv'!G2290</f>
        <v>0</v>
      </c>
      <c r="H2290">
        <f>'Oversigt anlægsaktiv'!H2290</f>
        <v>0</v>
      </c>
      <c r="I2290">
        <f>'Oversigt anlægsaktiv'!I2290</f>
        <v>0</v>
      </c>
      <c r="J2290">
        <f>'Oversigt anlægsaktiv'!J2290</f>
        <v>0</v>
      </c>
      <c r="K2290">
        <f>'Oversigt anlægsaktiv'!K2290</f>
        <v>0</v>
      </c>
      <c r="L2290" s="312">
        <f>'Oversigt anlægsaktiv'!L2290</f>
        <v>0</v>
      </c>
      <c r="M2290" s="56">
        <f>'Oversigt anlægsaktiv'!M2290</f>
        <v>0</v>
      </c>
      <c r="N2290" s="56">
        <f>'Oversigt anlægsaktiv'!N2290</f>
        <v>0</v>
      </c>
      <c r="O2290" s="322">
        <f t="shared" si="105"/>
        <v>0</v>
      </c>
      <c r="P2290" s="322">
        <f t="shared" si="106"/>
        <v>1</v>
      </c>
      <c r="Q2290" s="337">
        <f t="shared" si="107"/>
        <v>0</v>
      </c>
    </row>
    <row r="2291" spans="1:17" x14ac:dyDescent="0.35">
      <c r="A2291" s="320">
        <f>'Oversigt anlægsaktiv'!A2291</f>
        <v>0</v>
      </c>
      <c r="B2291">
        <f>'Oversigt anlægsaktiv'!B2291</f>
        <v>0</v>
      </c>
      <c r="C2291">
        <f>'Oversigt anlægsaktiv'!C2291</f>
        <v>0</v>
      </c>
      <c r="D2291">
        <f>'Oversigt anlægsaktiv'!D2291</f>
        <v>0</v>
      </c>
      <c r="E2291">
        <f>'Oversigt anlægsaktiv'!E2291</f>
        <v>0</v>
      </c>
      <c r="F2291">
        <f>'Oversigt anlægsaktiv'!F2291</f>
        <v>0</v>
      </c>
      <c r="G2291">
        <f>'Oversigt anlægsaktiv'!G2291</f>
        <v>0</v>
      </c>
      <c r="H2291">
        <f>'Oversigt anlægsaktiv'!H2291</f>
        <v>0</v>
      </c>
      <c r="I2291">
        <f>'Oversigt anlægsaktiv'!I2291</f>
        <v>0</v>
      </c>
      <c r="J2291">
        <f>'Oversigt anlægsaktiv'!J2291</f>
        <v>0</v>
      </c>
      <c r="K2291">
        <f>'Oversigt anlægsaktiv'!K2291</f>
        <v>0</v>
      </c>
      <c r="L2291" s="312">
        <f>'Oversigt anlægsaktiv'!L2291</f>
        <v>0</v>
      </c>
      <c r="M2291" s="56">
        <f>'Oversigt anlægsaktiv'!M2291</f>
        <v>0</v>
      </c>
      <c r="N2291" s="56">
        <f>'Oversigt anlægsaktiv'!N2291</f>
        <v>0</v>
      </c>
      <c r="O2291" s="322">
        <f t="shared" si="105"/>
        <v>0</v>
      </c>
      <c r="P2291" s="322">
        <f t="shared" si="106"/>
        <v>1</v>
      </c>
      <c r="Q2291" s="337">
        <f t="shared" si="107"/>
        <v>0</v>
      </c>
    </row>
    <row r="2292" spans="1:17" x14ac:dyDescent="0.35">
      <c r="A2292" s="320">
        <f>'Oversigt anlægsaktiv'!A2292</f>
        <v>0</v>
      </c>
      <c r="B2292">
        <f>'Oversigt anlægsaktiv'!B2292</f>
        <v>0</v>
      </c>
      <c r="C2292">
        <f>'Oversigt anlægsaktiv'!C2292</f>
        <v>0</v>
      </c>
      <c r="D2292">
        <f>'Oversigt anlægsaktiv'!D2292</f>
        <v>0</v>
      </c>
      <c r="E2292">
        <f>'Oversigt anlægsaktiv'!E2292</f>
        <v>0</v>
      </c>
      <c r="F2292">
        <f>'Oversigt anlægsaktiv'!F2292</f>
        <v>0</v>
      </c>
      <c r="G2292">
        <f>'Oversigt anlægsaktiv'!G2292</f>
        <v>0</v>
      </c>
      <c r="H2292">
        <f>'Oversigt anlægsaktiv'!H2292</f>
        <v>0</v>
      </c>
      <c r="I2292">
        <f>'Oversigt anlægsaktiv'!I2292</f>
        <v>0</v>
      </c>
      <c r="J2292">
        <f>'Oversigt anlægsaktiv'!J2292</f>
        <v>0</v>
      </c>
      <c r="K2292">
        <f>'Oversigt anlægsaktiv'!K2292</f>
        <v>0</v>
      </c>
      <c r="L2292" s="312">
        <f>'Oversigt anlægsaktiv'!L2292</f>
        <v>0</v>
      </c>
      <c r="M2292" s="56">
        <f>'Oversigt anlægsaktiv'!M2292</f>
        <v>0</v>
      </c>
      <c r="N2292" s="56">
        <f>'Oversigt anlægsaktiv'!N2292</f>
        <v>0</v>
      </c>
      <c r="O2292" s="322">
        <f t="shared" si="105"/>
        <v>0</v>
      </c>
      <c r="P2292" s="322">
        <f t="shared" si="106"/>
        <v>1</v>
      </c>
      <c r="Q2292" s="337">
        <f t="shared" si="107"/>
        <v>0</v>
      </c>
    </row>
    <row r="2293" spans="1:17" x14ac:dyDescent="0.35">
      <c r="A2293" s="320">
        <f>'Oversigt anlægsaktiv'!A2293</f>
        <v>0</v>
      </c>
      <c r="B2293">
        <f>'Oversigt anlægsaktiv'!B2293</f>
        <v>0</v>
      </c>
      <c r="C2293">
        <f>'Oversigt anlægsaktiv'!C2293</f>
        <v>0</v>
      </c>
      <c r="D2293">
        <f>'Oversigt anlægsaktiv'!D2293</f>
        <v>0</v>
      </c>
      <c r="E2293">
        <f>'Oversigt anlægsaktiv'!E2293</f>
        <v>0</v>
      </c>
      <c r="F2293">
        <f>'Oversigt anlægsaktiv'!F2293</f>
        <v>0</v>
      </c>
      <c r="G2293">
        <f>'Oversigt anlægsaktiv'!G2293</f>
        <v>0</v>
      </c>
      <c r="H2293">
        <f>'Oversigt anlægsaktiv'!H2293</f>
        <v>0</v>
      </c>
      <c r="I2293">
        <f>'Oversigt anlægsaktiv'!I2293</f>
        <v>0</v>
      </c>
      <c r="J2293">
        <f>'Oversigt anlægsaktiv'!J2293</f>
        <v>0</v>
      </c>
      <c r="K2293">
        <f>'Oversigt anlægsaktiv'!K2293</f>
        <v>0</v>
      </c>
      <c r="L2293" s="312">
        <f>'Oversigt anlægsaktiv'!L2293</f>
        <v>0</v>
      </c>
      <c r="M2293" s="56">
        <f>'Oversigt anlægsaktiv'!M2293</f>
        <v>0</v>
      </c>
      <c r="N2293" s="56">
        <f>'Oversigt anlægsaktiv'!N2293</f>
        <v>0</v>
      </c>
      <c r="O2293" s="322">
        <f t="shared" si="105"/>
        <v>0</v>
      </c>
      <c r="P2293" s="322">
        <f t="shared" si="106"/>
        <v>1</v>
      </c>
      <c r="Q2293" s="337">
        <f t="shared" si="107"/>
        <v>0</v>
      </c>
    </row>
    <row r="2294" spans="1:17" x14ac:dyDescent="0.35">
      <c r="A2294" s="320">
        <f>'Oversigt anlægsaktiv'!A2294</f>
        <v>0</v>
      </c>
      <c r="B2294">
        <f>'Oversigt anlægsaktiv'!B2294</f>
        <v>0</v>
      </c>
      <c r="C2294">
        <f>'Oversigt anlægsaktiv'!C2294</f>
        <v>0</v>
      </c>
      <c r="D2294">
        <f>'Oversigt anlægsaktiv'!D2294</f>
        <v>0</v>
      </c>
      <c r="E2294">
        <f>'Oversigt anlægsaktiv'!E2294</f>
        <v>0</v>
      </c>
      <c r="F2294">
        <f>'Oversigt anlægsaktiv'!F2294</f>
        <v>0</v>
      </c>
      <c r="G2294">
        <f>'Oversigt anlægsaktiv'!G2294</f>
        <v>0</v>
      </c>
      <c r="H2294">
        <f>'Oversigt anlægsaktiv'!H2294</f>
        <v>0</v>
      </c>
      <c r="I2294">
        <f>'Oversigt anlægsaktiv'!I2294</f>
        <v>0</v>
      </c>
      <c r="J2294">
        <f>'Oversigt anlægsaktiv'!J2294</f>
        <v>0</v>
      </c>
      <c r="K2294">
        <f>'Oversigt anlægsaktiv'!K2294</f>
        <v>0</v>
      </c>
      <c r="L2294" s="312">
        <f>'Oversigt anlægsaktiv'!L2294</f>
        <v>0</v>
      </c>
      <c r="M2294" s="56">
        <f>'Oversigt anlægsaktiv'!M2294</f>
        <v>0</v>
      </c>
      <c r="N2294" s="56">
        <f>'Oversigt anlægsaktiv'!N2294</f>
        <v>0</v>
      </c>
      <c r="O2294" s="322">
        <f t="shared" si="105"/>
        <v>0</v>
      </c>
      <c r="P2294" s="322">
        <f t="shared" si="106"/>
        <v>1</v>
      </c>
      <c r="Q2294" s="337">
        <f t="shared" si="107"/>
        <v>0</v>
      </c>
    </row>
    <row r="2295" spans="1:17" x14ac:dyDescent="0.35">
      <c r="A2295" s="320">
        <f>'Oversigt anlægsaktiv'!A2295</f>
        <v>0</v>
      </c>
      <c r="B2295">
        <f>'Oversigt anlægsaktiv'!B2295</f>
        <v>0</v>
      </c>
      <c r="C2295">
        <f>'Oversigt anlægsaktiv'!C2295</f>
        <v>0</v>
      </c>
      <c r="D2295">
        <f>'Oversigt anlægsaktiv'!D2295</f>
        <v>0</v>
      </c>
      <c r="E2295">
        <f>'Oversigt anlægsaktiv'!E2295</f>
        <v>0</v>
      </c>
      <c r="F2295">
        <f>'Oversigt anlægsaktiv'!F2295</f>
        <v>0</v>
      </c>
      <c r="G2295">
        <f>'Oversigt anlægsaktiv'!G2295</f>
        <v>0</v>
      </c>
      <c r="H2295">
        <f>'Oversigt anlægsaktiv'!H2295</f>
        <v>0</v>
      </c>
      <c r="I2295">
        <f>'Oversigt anlægsaktiv'!I2295</f>
        <v>0</v>
      </c>
      <c r="J2295">
        <f>'Oversigt anlægsaktiv'!J2295</f>
        <v>0</v>
      </c>
      <c r="K2295">
        <f>'Oversigt anlægsaktiv'!K2295</f>
        <v>0</v>
      </c>
      <c r="L2295" s="312">
        <f>'Oversigt anlægsaktiv'!L2295</f>
        <v>0</v>
      </c>
      <c r="M2295" s="56">
        <f>'Oversigt anlægsaktiv'!M2295</f>
        <v>0</v>
      </c>
      <c r="N2295" s="56">
        <f>'Oversigt anlægsaktiv'!N2295</f>
        <v>0</v>
      </c>
      <c r="O2295" s="322">
        <f t="shared" si="105"/>
        <v>0</v>
      </c>
      <c r="P2295" s="322">
        <f t="shared" si="106"/>
        <v>1</v>
      </c>
      <c r="Q2295" s="337">
        <f t="shared" si="107"/>
        <v>0</v>
      </c>
    </row>
    <row r="2296" spans="1:17" x14ac:dyDescent="0.35">
      <c r="A2296" s="320">
        <f>'Oversigt anlægsaktiv'!A2296</f>
        <v>0</v>
      </c>
      <c r="B2296">
        <f>'Oversigt anlægsaktiv'!B2296</f>
        <v>0</v>
      </c>
      <c r="C2296">
        <f>'Oversigt anlægsaktiv'!C2296</f>
        <v>0</v>
      </c>
      <c r="D2296">
        <f>'Oversigt anlægsaktiv'!D2296</f>
        <v>0</v>
      </c>
      <c r="E2296">
        <f>'Oversigt anlægsaktiv'!E2296</f>
        <v>0</v>
      </c>
      <c r="F2296">
        <f>'Oversigt anlægsaktiv'!F2296</f>
        <v>0</v>
      </c>
      <c r="G2296">
        <f>'Oversigt anlægsaktiv'!G2296</f>
        <v>0</v>
      </c>
      <c r="H2296">
        <f>'Oversigt anlægsaktiv'!H2296</f>
        <v>0</v>
      </c>
      <c r="I2296">
        <f>'Oversigt anlægsaktiv'!I2296</f>
        <v>0</v>
      </c>
      <c r="J2296">
        <f>'Oversigt anlægsaktiv'!J2296</f>
        <v>0</v>
      </c>
      <c r="K2296">
        <f>'Oversigt anlægsaktiv'!K2296</f>
        <v>0</v>
      </c>
      <c r="L2296" s="312">
        <f>'Oversigt anlægsaktiv'!L2296</f>
        <v>0</v>
      </c>
      <c r="M2296" s="56">
        <f>'Oversigt anlægsaktiv'!M2296</f>
        <v>0</v>
      </c>
      <c r="N2296" s="56">
        <f>'Oversigt anlægsaktiv'!N2296</f>
        <v>0</v>
      </c>
      <c r="O2296" s="322">
        <f t="shared" si="105"/>
        <v>0</v>
      </c>
      <c r="P2296" s="322">
        <f t="shared" si="106"/>
        <v>1</v>
      </c>
      <c r="Q2296" s="337">
        <f t="shared" si="107"/>
        <v>0</v>
      </c>
    </row>
    <row r="2297" spans="1:17" x14ac:dyDescent="0.35">
      <c r="A2297" s="320">
        <f>'Oversigt anlægsaktiv'!A2297</f>
        <v>0</v>
      </c>
      <c r="B2297">
        <f>'Oversigt anlægsaktiv'!B2297</f>
        <v>0</v>
      </c>
      <c r="C2297">
        <f>'Oversigt anlægsaktiv'!C2297</f>
        <v>0</v>
      </c>
      <c r="D2297">
        <f>'Oversigt anlægsaktiv'!D2297</f>
        <v>0</v>
      </c>
      <c r="E2297">
        <f>'Oversigt anlægsaktiv'!E2297</f>
        <v>0</v>
      </c>
      <c r="F2297">
        <f>'Oversigt anlægsaktiv'!F2297</f>
        <v>0</v>
      </c>
      <c r="G2297">
        <f>'Oversigt anlægsaktiv'!G2297</f>
        <v>0</v>
      </c>
      <c r="H2297">
        <f>'Oversigt anlægsaktiv'!H2297</f>
        <v>0</v>
      </c>
      <c r="I2297">
        <f>'Oversigt anlægsaktiv'!I2297</f>
        <v>0</v>
      </c>
      <c r="J2297">
        <f>'Oversigt anlægsaktiv'!J2297</f>
        <v>0</v>
      </c>
      <c r="K2297">
        <f>'Oversigt anlægsaktiv'!K2297</f>
        <v>0</v>
      </c>
      <c r="L2297" s="312">
        <f>'Oversigt anlægsaktiv'!L2297</f>
        <v>0</v>
      </c>
      <c r="M2297" s="56">
        <f>'Oversigt anlægsaktiv'!M2297</f>
        <v>0</v>
      </c>
      <c r="N2297" s="56">
        <f>'Oversigt anlægsaktiv'!N2297</f>
        <v>0</v>
      </c>
      <c r="O2297" s="322">
        <f t="shared" si="105"/>
        <v>0</v>
      </c>
      <c r="P2297" s="322">
        <f t="shared" si="106"/>
        <v>1</v>
      </c>
      <c r="Q2297" s="337">
        <f t="shared" si="107"/>
        <v>0</v>
      </c>
    </row>
    <row r="2298" spans="1:17" x14ac:dyDescent="0.35">
      <c r="A2298" s="320">
        <f>'Oversigt anlægsaktiv'!A2298</f>
        <v>0</v>
      </c>
      <c r="B2298">
        <f>'Oversigt anlægsaktiv'!B2298</f>
        <v>0</v>
      </c>
      <c r="C2298">
        <f>'Oversigt anlægsaktiv'!C2298</f>
        <v>0</v>
      </c>
      <c r="D2298">
        <f>'Oversigt anlægsaktiv'!D2298</f>
        <v>0</v>
      </c>
      <c r="E2298">
        <f>'Oversigt anlægsaktiv'!E2298</f>
        <v>0</v>
      </c>
      <c r="F2298">
        <f>'Oversigt anlægsaktiv'!F2298</f>
        <v>0</v>
      </c>
      <c r="G2298">
        <f>'Oversigt anlægsaktiv'!G2298</f>
        <v>0</v>
      </c>
      <c r="H2298">
        <f>'Oversigt anlægsaktiv'!H2298</f>
        <v>0</v>
      </c>
      <c r="I2298">
        <f>'Oversigt anlægsaktiv'!I2298</f>
        <v>0</v>
      </c>
      <c r="J2298">
        <f>'Oversigt anlægsaktiv'!J2298</f>
        <v>0</v>
      </c>
      <c r="K2298">
        <f>'Oversigt anlægsaktiv'!K2298</f>
        <v>0</v>
      </c>
      <c r="L2298" s="312">
        <f>'Oversigt anlægsaktiv'!L2298</f>
        <v>0</v>
      </c>
      <c r="M2298" s="56">
        <f>'Oversigt anlægsaktiv'!M2298</f>
        <v>0</v>
      </c>
      <c r="N2298" s="56">
        <f>'Oversigt anlægsaktiv'!N2298</f>
        <v>0</v>
      </c>
      <c r="O2298" s="322">
        <f t="shared" si="105"/>
        <v>0</v>
      </c>
      <c r="P2298" s="322">
        <f t="shared" si="106"/>
        <v>1</v>
      </c>
      <c r="Q2298" s="337">
        <f t="shared" si="107"/>
        <v>0</v>
      </c>
    </row>
    <row r="2299" spans="1:17" x14ac:dyDescent="0.35">
      <c r="A2299" s="320">
        <f>'Oversigt anlægsaktiv'!A2299</f>
        <v>0</v>
      </c>
      <c r="B2299">
        <f>'Oversigt anlægsaktiv'!B2299</f>
        <v>0</v>
      </c>
      <c r="C2299">
        <f>'Oversigt anlægsaktiv'!C2299</f>
        <v>0</v>
      </c>
      <c r="D2299">
        <f>'Oversigt anlægsaktiv'!D2299</f>
        <v>0</v>
      </c>
      <c r="E2299">
        <f>'Oversigt anlægsaktiv'!E2299</f>
        <v>0</v>
      </c>
      <c r="F2299">
        <f>'Oversigt anlægsaktiv'!F2299</f>
        <v>0</v>
      </c>
      <c r="G2299">
        <f>'Oversigt anlægsaktiv'!G2299</f>
        <v>0</v>
      </c>
      <c r="H2299">
        <f>'Oversigt anlægsaktiv'!H2299</f>
        <v>0</v>
      </c>
      <c r="I2299">
        <f>'Oversigt anlægsaktiv'!I2299</f>
        <v>0</v>
      </c>
      <c r="J2299">
        <f>'Oversigt anlægsaktiv'!J2299</f>
        <v>0</v>
      </c>
      <c r="K2299">
        <f>'Oversigt anlægsaktiv'!K2299</f>
        <v>0</v>
      </c>
      <c r="L2299" s="312">
        <f>'Oversigt anlægsaktiv'!L2299</f>
        <v>0</v>
      </c>
      <c r="M2299" s="56">
        <f>'Oversigt anlægsaktiv'!M2299</f>
        <v>0</v>
      </c>
      <c r="N2299" s="56">
        <f>'Oversigt anlægsaktiv'!N2299</f>
        <v>0</v>
      </c>
      <c r="O2299" s="322">
        <f t="shared" si="105"/>
        <v>0</v>
      </c>
      <c r="P2299" s="322">
        <f t="shared" si="106"/>
        <v>1</v>
      </c>
      <c r="Q2299" s="337">
        <f t="shared" si="107"/>
        <v>0</v>
      </c>
    </row>
    <row r="2300" spans="1:17" x14ac:dyDescent="0.35">
      <c r="A2300" s="320">
        <f>'Oversigt anlægsaktiv'!A2300</f>
        <v>0</v>
      </c>
      <c r="B2300">
        <f>'Oversigt anlægsaktiv'!B2300</f>
        <v>0</v>
      </c>
      <c r="C2300">
        <f>'Oversigt anlægsaktiv'!C2300</f>
        <v>0</v>
      </c>
      <c r="D2300">
        <f>'Oversigt anlægsaktiv'!D2300</f>
        <v>0</v>
      </c>
      <c r="E2300">
        <f>'Oversigt anlægsaktiv'!E2300</f>
        <v>0</v>
      </c>
      <c r="F2300">
        <f>'Oversigt anlægsaktiv'!F2300</f>
        <v>0</v>
      </c>
      <c r="G2300">
        <f>'Oversigt anlægsaktiv'!G2300</f>
        <v>0</v>
      </c>
      <c r="H2300">
        <f>'Oversigt anlægsaktiv'!H2300</f>
        <v>0</v>
      </c>
      <c r="I2300">
        <f>'Oversigt anlægsaktiv'!I2300</f>
        <v>0</v>
      </c>
      <c r="J2300">
        <f>'Oversigt anlægsaktiv'!J2300</f>
        <v>0</v>
      </c>
      <c r="K2300">
        <f>'Oversigt anlægsaktiv'!K2300</f>
        <v>0</v>
      </c>
      <c r="L2300" s="312">
        <f>'Oversigt anlægsaktiv'!L2300</f>
        <v>0</v>
      </c>
      <c r="M2300" s="56">
        <f>'Oversigt anlægsaktiv'!M2300</f>
        <v>0</v>
      </c>
      <c r="N2300" s="56">
        <f>'Oversigt anlægsaktiv'!N2300</f>
        <v>0</v>
      </c>
      <c r="O2300" s="322">
        <f t="shared" si="105"/>
        <v>0</v>
      </c>
      <c r="P2300" s="322">
        <f t="shared" si="106"/>
        <v>1</v>
      </c>
      <c r="Q2300" s="337">
        <f t="shared" si="107"/>
        <v>0</v>
      </c>
    </row>
    <row r="2301" spans="1:17" x14ac:dyDescent="0.35">
      <c r="A2301" s="320">
        <f>'Oversigt anlægsaktiv'!A2301</f>
        <v>0</v>
      </c>
      <c r="B2301">
        <f>'Oversigt anlægsaktiv'!B2301</f>
        <v>0</v>
      </c>
      <c r="C2301">
        <f>'Oversigt anlægsaktiv'!C2301</f>
        <v>0</v>
      </c>
      <c r="D2301">
        <f>'Oversigt anlægsaktiv'!D2301</f>
        <v>0</v>
      </c>
      <c r="E2301">
        <f>'Oversigt anlægsaktiv'!E2301</f>
        <v>0</v>
      </c>
      <c r="F2301">
        <f>'Oversigt anlægsaktiv'!F2301</f>
        <v>0</v>
      </c>
      <c r="G2301">
        <f>'Oversigt anlægsaktiv'!G2301</f>
        <v>0</v>
      </c>
      <c r="H2301">
        <f>'Oversigt anlægsaktiv'!H2301</f>
        <v>0</v>
      </c>
      <c r="I2301">
        <f>'Oversigt anlægsaktiv'!I2301</f>
        <v>0</v>
      </c>
      <c r="J2301">
        <f>'Oversigt anlægsaktiv'!J2301</f>
        <v>0</v>
      </c>
      <c r="K2301">
        <f>'Oversigt anlægsaktiv'!K2301</f>
        <v>0</v>
      </c>
      <c r="L2301" s="312">
        <f>'Oversigt anlægsaktiv'!L2301</f>
        <v>0</v>
      </c>
      <c r="M2301" s="56">
        <f>'Oversigt anlægsaktiv'!M2301</f>
        <v>0</v>
      </c>
      <c r="N2301" s="56">
        <f>'Oversigt anlægsaktiv'!N2301</f>
        <v>0</v>
      </c>
      <c r="O2301" s="322">
        <f t="shared" si="105"/>
        <v>0</v>
      </c>
      <c r="P2301" s="322">
        <f t="shared" si="106"/>
        <v>1</v>
      </c>
      <c r="Q2301" s="337">
        <f t="shared" si="107"/>
        <v>0</v>
      </c>
    </row>
    <row r="2302" spans="1:17" x14ac:dyDescent="0.35">
      <c r="A2302" s="320">
        <f>'Oversigt anlægsaktiv'!A2302</f>
        <v>0</v>
      </c>
      <c r="B2302">
        <f>'Oversigt anlægsaktiv'!B2302</f>
        <v>0</v>
      </c>
      <c r="C2302">
        <f>'Oversigt anlægsaktiv'!C2302</f>
        <v>0</v>
      </c>
      <c r="D2302">
        <f>'Oversigt anlægsaktiv'!D2302</f>
        <v>0</v>
      </c>
      <c r="E2302">
        <f>'Oversigt anlægsaktiv'!E2302</f>
        <v>0</v>
      </c>
      <c r="F2302">
        <f>'Oversigt anlægsaktiv'!F2302</f>
        <v>0</v>
      </c>
      <c r="G2302">
        <f>'Oversigt anlægsaktiv'!G2302</f>
        <v>0</v>
      </c>
      <c r="H2302">
        <f>'Oversigt anlægsaktiv'!H2302</f>
        <v>0</v>
      </c>
      <c r="I2302">
        <f>'Oversigt anlægsaktiv'!I2302</f>
        <v>0</v>
      </c>
      <c r="J2302">
        <f>'Oversigt anlægsaktiv'!J2302</f>
        <v>0</v>
      </c>
      <c r="K2302">
        <f>'Oversigt anlægsaktiv'!K2302</f>
        <v>0</v>
      </c>
      <c r="L2302" s="312">
        <f>'Oversigt anlægsaktiv'!L2302</f>
        <v>0</v>
      </c>
      <c r="M2302" s="56">
        <f>'Oversigt anlægsaktiv'!M2302</f>
        <v>0</v>
      </c>
      <c r="N2302" s="56">
        <f>'Oversigt anlægsaktiv'!N2302</f>
        <v>0</v>
      </c>
      <c r="O2302" s="322">
        <f t="shared" si="105"/>
        <v>0</v>
      </c>
      <c r="P2302" s="322">
        <f t="shared" si="106"/>
        <v>1</v>
      </c>
      <c r="Q2302" s="337">
        <f t="shared" si="107"/>
        <v>0</v>
      </c>
    </row>
    <row r="2303" spans="1:17" x14ac:dyDescent="0.35">
      <c r="A2303" s="320">
        <f>'Oversigt anlægsaktiv'!A2303</f>
        <v>0</v>
      </c>
      <c r="B2303">
        <f>'Oversigt anlægsaktiv'!B2303</f>
        <v>0</v>
      </c>
      <c r="C2303">
        <f>'Oversigt anlægsaktiv'!C2303</f>
        <v>0</v>
      </c>
      <c r="D2303">
        <f>'Oversigt anlægsaktiv'!D2303</f>
        <v>0</v>
      </c>
      <c r="E2303">
        <f>'Oversigt anlægsaktiv'!E2303</f>
        <v>0</v>
      </c>
      <c r="F2303">
        <f>'Oversigt anlægsaktiv'!F2303</f>
        <v>0</v>
      </c>
      <c r="G2303">
        <f>'Oversigt anlægsaktiv'!G2303</f>
        <v>0</v>
      </c>
      <c r="H2303">
        <f>'Oversigt anlægsaktiv'!H2303</f>
        <v>0</v>
      </c>
      <c r="I2303">
        <f>'Oversigt anlægsaktiv'!I2303</f>
        <v>0</v>
      </c>
      <c r="J2303">
        <f>'Oversigt anlægsaktiv'!J2303</f>
        <v>0</v>
      </c>
      <c r="K2303">
        <f>'Oversigt anlægsaktiv'!K2303</f>
        <v>0</v>
      </c>
      <c r="L2303" s="312">
        <f>'Oversigt anlægsaktiv'!L2303</f>
        <v>0</v>
      </c>
      <c r="M2303" s="56">
        <f>'Oversigt anlægsaktiv'!M2303</f>
        <v>0</v>
      </c>
      <c r="N2303" s="56">
        <f>'Oversigt anlægsaktiv'!N2303</f>
        <v>0</v>
      </c>
      <c r="O2303" s="322">
        <f t="shared" si="105"/>
        <v>0</v>
      </c>
      <c r="P2303" s="322">
        <f t="shared" si="106"/>
        <v>1</v>
      </c>
      <c r="Q2303" s="337">
        <f t="shared" si="107"/>
        <v>0</v>
      </c>
    </row>
    <row r="2304" spans="1:17" x14ac:dyDescent="0.35">
      <c r="A2304" s="320">
        <f>'Oversigt anlægsaktiv'!A2304</f>
        <v>0</v>
      </c>
      <c r="B2304">
        <f>'Oversigt anlægsaktiv'!B2304</f>
        <v>0</v>
      </c>
      <c r="C2304">
        <f>'Oversigt anlægsaktiv'!C2304</f>
        <v>0</v>
      </c>
      <c r="D2304">
        <f>'Oversigt anlægsaktiv'!D2304</f>
        <v>0</v>
      </c>
      <c r="E2304">
        <f>'Oversigt anlægsaktiv'!E2304</f>
        <v>0</v>
      </c>
      <c r="F2304">
        <f>'Oversigt anlægsaktiv'!F2304</f>
        <v>0</v>
      </c>
      <c r="G2304">
        <f>'Oversigt anlægsaktiv'!G2304</f>
        <v>0</v>
      </c>
      <c r="H2304">
        <f>'Oversigt anlægsaktiv'!H2304</f>
        <v>0</v>
      </c>
      <c r="I2304">
        <f>'Oversigt anlægsaktiv'!I2304</f>
        <v>0</v>
      </c>
      <c r="J2304">
        <f>'Oversigt anlægsaktiv'!J2304</f>
        <v>0</v>
      </c>
      <c r="K2304">
        <f>'Oversigt anlægsaktiv'!K2304</f>
        <v>0</v>
      </c>
      <c r="L2304" s="312">
        <f>'Oversigt anlægsaktiv'!L2304</f>
        <v>0</v>
      </c>
      <c r="M2304" s="56">
        <f>'Oversigt anlægsaktiv'!M2304</f>
        <v>0</v>
      </c>
      <c r="N2304" s="56">
        <f>'Oversigt anlægsaktiv'!N2304</f>
        <v>0</v>
      </c>
      <c r="O2304" s="322">
        <f t="shared" si="105"/>
        <v>0</v>
      </c>
      <c r="P2304" s="322">
        <f t="shared" si="106"/>
        <v>1</v>
      </c>
      <c r="Q2304" s="337">
        <f t="shared" si="107"/>
        <v>0</v>
      </c>
    </row>
    <row r="2305" spans="1:17" x14ac:dyDescent="0.35">
      <c r="A2305" s="320">
        <f>'Oversigt anlægsaktiv'!A2305</f>
        <v>0</v>
      </c>
      <c r="B2305">
        <f>'Oversigt anlægsaktiv'!B2305</f>
        <v>0</v>
      </c>
      <c r="C2305">
        <f>'Oversigt anlægsaktiv'!C2305</f>
        <v>0</v>
      </c>
      <c r="D2305">
        <f>'Oversigt anlægsaktiv'!D2305</f>
        <v>0</v>
      </c>
      <c r="E2305">
        <f>'Oversigt anlægsaktiv'!E2305</f>
        <v>0</v>
      </c>
      <c r="F2305">
        <f>'Oversigt anlægsaktiv'!F2305</f>
        <v>0</v>
      </c>
      <c r="G2305">
        <f>'Oversigt anlægsaktiv'!G2305</f>
        <v>0</v>
      </c>
      <c r="H2305">
        <f>'Oversigt anlægsaktiv'!H2305</f>
        <v>0</v>
      </c>
      <c r="I2305">
        <f>'Oversigt anlægsaktiv'!I2305</f>
        <v>0</v>
      </c>
      <c r="J2305">
        <f>'Oversigt anlægsaktiv'!J2305</f>
        <v>0</v>
      </c>
      <c r="K2305">
        <f>'Oversigt anlægsaktiv'!K2305</f>
        <v>0</v>
      </c>
      <c r="L2305" s="312">
        <f>'Oversigt anlægsaktiv'!L2305</f>
        <v>0</v>
      </c>
      <c r="M2305" s="56">
        <f>'Oversigt anlægsaktiv'!M2305</f>
        <v>0</v>
      </c>
      <c r="N2305" s="56">
        <f>'Oversigt anlægsaktiv'!N2305</f>
        <v>0</v>
      </c>
      <c r="O2305" s="322">
        <f t="shared" si="105"/>
        <v>0</v>
      </c>
      <c r="P2305" s="322">
        <f t="shared" si="106"/>
        <v>1</v>
      </c>
      <c r="Q2305" s="337">
        <f t="shared" si="107"/>
        <v>0</v>
      </c>
    </row>
    <row r="2306" spans="1:17" x14ac:dyDescent="0.35">
      <c r="A2306" s="320">
        <f>'Oversigt anlægsaktiv'!A2306</f>
        <v>0</v>
      </c>
      <c r="B2306">
        <f>'Oversigt anlægsaktiv'!B2306</f>
        <v>0</v>
      </c>
      <c r="C2306">
        <f>'Oversigt anlægsaktiv'!C2306</f>
        <v>0</v>
      </c>
      <c r="D2306">
        <f>'Oversigt anlægsaktiv'!D2306</f>
        <v>0</v>
      </c>
      <c r="E2306">
        <f>'Oversigt anlægsaktiv'!E2306</f>
        <v>0</v>
      </c>
      <c r="F2306">
        <f>'Oversigt anlægsaktiv'!F2306</f>
        <v>0</v>
      </c>
      <c r="G2306">
        <f>'Oversigt anlægsaktiv'!G2306</f>
        <v>0</v>
      </c>
      <c r="H2306">
        <f>'Oversigt anlægsaktiv'!H2306</f>
        <v>0</v>
      </c>
      <c r="I2306">
        <f>'Oversigt anlægsaktiv'!I2306</f>
        <v>0</v>
      </c>
      <c r="J2306">
        <f>'Oversigt anlægsaktiv'!J2306</f>
        <v>0</v>
      </c>
      <c r="K2306">
        <f>'Oversigt anlægsaktiv'!K2306</f>
        <v>0</v>
      </c>
      <c r="L2306" s="312">
        <f>'Oversigt anlægsaktiv'!L2306</f>
        <v>0</v>
      </c>
      <c r="M2306" s="56">
        <f>'Oversigt anlægsaktiv'!M2306</f>
        <v>0</v>
      </c>
      <c r="N2306" s="56">
        <f>'Oversigt anlægsaktiv'!N2306</f>
        <v>0</v>
      </c>
      <c r="O2306" s="322">
        <f t="shared" si="105"/>
        <v>0</v>
      </c>
      <c r="P2306" s="322">
        <f t="shared" si="106"/>
        <v>1</v>
      </c>
      <c r="Q2306" s="337">
        <f t="shared" si="107"/>
        <v>0</v>
      </c>
    </row>
    <row r="2307" spans="1:17" x14ac:dyDescent="0.35">
      <c r="A2307" s="320">
        <f>'Oversigt anlægsaktiv'!A2307</f>
        <v>0</v>
      </c>
      <c r="B2307">
        <f>'Oversigt anlægsaktiv'!B2307</f>
        <v>0</v>
      </c>
      <c r="C2307">
        <f>'Oversigt anlægsaktiv'!C2307</f>
        <v>0</v>
      </c>
      <c r="D2307">
        <f>'Oversigt anlægsaktiv'!D2307</f>
        <v>0</v>
      </c>
      <c r="E2307">
        <f>'Oversigt anlægsaktiv'!E2307</f>
        <v>0</v>
      </c>
      <c r="F2307">
        <f>'Oversigt anlægsaktiv'!F2307</f>
        <v>0</v>
      </c>
      <c r="G2307">
        <f>'Oversigt anlægsaktiv'!G2307</f>
        <v>0</v>
      </c>
      <c r="H2307">
        <f>'Oversigt anlægsaktiv'!H2307</f>
        <v>0</v>
      </c>
      <c r="I2307">
        <f>'Oversigt anlægsaktiv'!I2307</f>
        <v>0</v>
      </c>
      <c r="J2307">
        <f>'Oversigt anlægsaktiv'!J2307</f>
        <v>0</v>
      </c>
      <c r="K2307">
        <f>'Oversigt anlægsaktiv'!K2307</f>
        <v>0</v>
      </c>
      <c r="L2307" s="312">
        <f>'Oversigt anlægsaktiv'!L2307</f>
        <v>0</v>
      </c>
      <c r="M2307" s="56">
        <f>'Oversigt anlægsaktiv'!M2307</f>
        <v>0</v>
      </c>
      <c r="N2307" s="56">
        <f>'Oversigt anlægsaktiv'!N2307</f>
        <v>0</v>
      </c>
      <c r="O2307" s="322">
        <f t="shared" si="105"/>
        <v>0</v>
      </c>
      <c r="P2307" s="322">
        <f t="shared" si="106"/>
        <v>1</v>
      </c>
      <c r="Q2307" s="337">
        <f t="shared" si="107"/>
        <v>0</v>
      </c>
    </row>
    <row r="2308" spans="1:17" x14ac:dyDescent="0.35">
      <c r="A2308" s="320">
        <f>'Oversigt anlægsaktiv'!A2308</f>
        <v>0</v>
      </c>
      <c r="B2308">
        <f>'Oversigt anlægsaktiv'!B2308</f>
        <v>0</v>
      </c>
      <c r="C2308">
        <f>'Oversigt anlægsaktiv'!C2308</f>
        <v>0</v>
      </c>
      <c r="D2308">
        <f>'Oversigt anlægsaktiv'!D2308</f>
        <v>0</v>
      </c>
      <c r="E2308">
        <f>'Oversigt anlægsaktiv'!E2308</f>
        <v>0</v>
      </c>
      <c r="F2308">
        <f>'Oversigt anlægsaktiv'!F2308</f>
        <v>0</v>
      </c>
      <c r="G2308">
        <f>'Oversigt anlægsaktiv'!G2308</f>
        <v>0</v>
      </c>
      <c r="H2308">
        <f>'Oversigt anlægsaktiv'!H2308</f>
        <v>0</v>
      </c>
      <c r="I2308">
        <f>'Oversigt anlægsaktiv'!I2308</f>
        <v>0</v>
      </c>
      <c r="J2308">
        <f>'Oversigt anlægsaktiv'!J2308</f>
        <v>0</v>
      </c>
      <c r="K2308">
        <f>'Oversigt anlægsaktiv'!K2308</f>
        <v>0</v>
      </c>
      <c r="L2308" s="312">
        <f>'Oversigt anlægsaktiv'!L2308</f>
        <v>0</v>
      </c>
      <c r="M2308" s="56">
        <f>'Oversigt anlægsaktiv'!M2308</f>
        <v>0</v>
      </c>
      <c r="N2308" s="56">
        <f>'Oversigt anlægsaktiv'!N2308</f>
        <v>0</v>
      </c>
      <c r="O2308" s="322">
        <f t="shared" si="105"/>
        <v>0</v>
      </c>
      <c r="P2308" s="322">
        <f t="shared" si="106"/>
        <v>1</v>
      </c>
      <c r="Q2308" s="337">
        <f t="shared" si="107"/>
        <v>0</v>
      </c>
    </row>
    <row r="2309" spans="1:17" x14ac:dyDescent="0.35">
      <c r="A2309" s="320">
        <f>'Oversigt anlægsaktiv'!A2309</f>
        <v>0</v>
      </c>
      <c r="B2309">
        <f>'Oversigt anlægsaktiv'!B2309</f>
        <v>0</v>
      </c>
      <c r="C2309">
        <f>'Oversigt anlægsaktiv'!C2309</f>
        <v>0</v>
      </c>
      <c r="D2309">
        <f>'Oversigt anlægsaktiv'!D2309</f>
        <v>0</v>
      </c>
      <c r="E2309">
        <f>'Oversigt anlægsaktiv'!E2309</f>
        <v>0</v>
      </c>
      <c r="F2309">
        <f>'Oversigt anlægsaktiv'!F2309</f>
        <v>0</v>
      </c>
      <c r="G2309">
        <f>'Oversigt anlægsaktiv'!G2309</f>
        <v>0</v>
      </c>
      <c r="H2309">
        <f>'Oversigt anlægsaktiv'!H2309</f>
        <v>0</v>
      </c>
      <c r="I2309">
        <f>'Oversigt anlægsaktiv'!I2309</f>
        <v>0</v>
      </c>
      <c r="J2309">
        <f>'Oversigt anlægsaktiv'!J2309</f>
        <v>0</v>
      </c>
      <c r="K2309">
        <f>'Oversigt anlægsaktiv'!K2309</f>
        <v>0</v>
      </c>
      <c r="L2309" s="312">
        <f>'Oversigt anlægsaktiv'!L2309</f>
        <v>0</v>
      </c>
      <c r="M2309" s="56">
        <f>'Oversigt anlægsaktiv'!M2309</f>
        <v>0</v>
      </c>
      <c r="N2309" s="56">
        <f>'Oversigt anlægsaktiv'!N2309</f>
        <v>0</v>
      </c>
      <c r="O2309" s="322">
        <f t="shared" si="105"/>
        <v>0</v>
      </c>
      <c r="P2309" s="322">
        <f t="shared" si="106"/>
        <v>1</v>
      </c>
      <c r="Q2309" s="337">
        <f t="shared" si="107"/>
        <v>0</v>
      </c>
    </row>
    <row r="2310" spans="1:17" x14ac:dyDescent="0.35">
      <c r="A2310" s="320">
        <f>'Oversigt anlægsaktiv'!A2310</f>
        <v>0</v>
      </c>
      <c r="B2310">
        <f>'Oversigt anlægsaktiv'!B2310</f>
        <v>0</v>
      </c>
      <c r="C2310">
        <f>'Oversigt anlægsaktiv'!C2310</f>
        <v>0</v>
      </c>
      <c r="D2310">
        <f>'Oversigt anlægsaktiv'!D2310</f>
        <v>0</v>
      </c>
      <c r="E2310">
        <f>'Oversigt anlægsaktiv'!E2310</f>
        <v>0</v>
      </c>
      <c r="F2310">
        <f>'Oversigt anlægsaktiv'!F2310</f>
        <v>0</v>
      </c>
      <c r="G2310">
        <f>'Oversigt anlægsaktiv'!G2310</f>
        <v>0</v>
      </c>
      <c r="H2310">
        <f>'Oversigt anlægsaktiv'!H2310</f>
        <v>0</v>
      </c>
      <c r="I2310">
        <f>'Oversigt anlægsaktiv'!I2310</f>
        <v>0</v>
      </c>
      <c r="J2310">
        <f>'Oversigt anlægsaktiv'!J2310</f>
        <v>0</v>
      </c>
      <c r="K2310">
        <f>'Oversigt anlægsaktiv'!K2310</f>
        <v>0</v>
      </c>
      <c r="L2310" s="312">
        <f>'Oversigt anlægsaktiv'!L2310</f>
        <v>0</v>
      </c>
      <c r="M2310" s="56">
        <f>'Oversigt anlægsaktiv'!M2310</f>
        <v>0</v>
      </c>
      <c r="N2310" s="56">
        <f>'Oversigt anlægsaktiv'!N2310</f>
        <v>0</v>
      </c>
      <c r="O2310" s="322">
        <f t="shared" si="105"/>
        <v>0</v>
      </c>
      <c r="P2310" s="322">
        <f t="shared" si="106"/>
        <v>1</v>
      </c>
      <c r="Q2310" s="337">
        <f t="shared" si="107"/>
        <v>0</v>
      </c>
    </row>
    <row r="2311" spans="1:17" x14ac:dyDescent="0.35">
      <c r="A2311" s="320">
        <f>'Oversigt anlægsaktiv'!A2311</f>
        <v>0</v>
      </c>
      <c r="B2311">
        <f>'Oversigt anlægsaktiv'!B2311</f>
        <v>0</v>
      </c>
      <c r="C2311">
        <f>'Oversigt anlægsaktiv'!C2311</f>
        <v>0</v>
      </c>
      <c r="D2311">
        <f>'Oversigt anlægsaktiv'!D2311</f>
        <v>0</v>
      </c>
      <c r="E2311">
        <f>'Oversigt anlægsaktiv'!E2311</f>
        <v>0</v>
      </c>
      <c r="F2311">
        <f>'Oversigt anlægsaktiv'!F2311</f>
        <v>0</v>
      </c>
      <c r="G2311">
        <f>'Oversigt anlægsaktiv'!G2311</f>
        <v>0</v>
      </c>
      <c r="H2311">
        <f>'Oversigt anlægsaktiv'!H2311</f>
        <v>0</v>
      </c>
      <c r="I2311">
        <f>'Oversigt anlægsaktiv'!I2311</f>
        <v>0</v>
      </c>
      <c r="J2311">
        <f>'Oversigt anlægsaktiv'!J2311</f>
        <v>0</v>
      </c>
      <c r="K2311">
        <f>'Oversigt anlægsaktiv'!K2311</f>
        <v>0</v>
      </c>
      <c r="L2311" s="312">
        <f>'Oversigt anlægsaktiv'!L2311</f>
        <v>0</v>
      </c>
      <c r="M2311" s="56">
        <f>'Oversigt anlægsaktiv'!M2311</f>
        <v>0</v>
      </c>
      <c r="N2311" s="56">
        <f>'Oversigt anlægsaktiv'!N2311</f>
        <v>0</v>
      </c>
      <c r="O2311" s="322">
        <f t="shared" si="105"/>
        <v>0</v>
      </c>
      <c r="P2311" s="322">
        <f t="shared" si="106"/>
        <v>1</v>
      </c>
      <c r="Q2311" s="337">
        <f t="shared" si="107"/>
        <v>0</v>
      </c>
    </row>
    <row r="2312" spans="1:17" x14ac:dyDescent="0.35">
      <c r="A2312" s="320">
        <f>'Oversigt anlægsaktiv'!A2312</f>
        <v>0</v>
      </c>
      <c r="B2312">
        <f>'Oversigt anlægsaktiv'!B2312</f>
        <v>0</v>
      </c>
      <c r="C2312">
        <f>'Oversigt anlægsaktiv'!C2312</f>
        <v>0</v>
      </c>
      <c r="D2312">
        <f>'Oversigt anlægsaktiv'!D2312</f>
        <v>0</v>
      </c>
      <c r="E2312">
        <f>'Oversigt anlægsaktiv'!E2312</f>
        <v>0</v>
      </c>
      <c r="F2312">
        <f>'Oversigt anlægsaktiv'!F2312</f>
        <v>0</v>
      </c>
      <c r="G2312">
        <f>'Oversigt anlægsaktiv'!G2312</f>
        <v>0</v>
      </c>
      <c r="H2312">
        <f>'Oversigt anlægsaktiv'!H2312</f>
        <v>0</v>
      </c>
      <c r="I2312">
        <f>'Oversigt anlægsaktiv'!I2312</f>
        <v>0</v>
      </c>
      <c r="J2312">
        <f>'Oversigt anlægsaktiv'!J2312</f>
        <v>0</v>
      </c>
      <c r="K2312">
        <f>'Oversigt anlægsaktiv'!K2312</f>
        <v>0</v>
      </c>
      <c r="L2312" s="312">
        <f>'Oversigt anlægsaktiv'!L2312</f>
        <v>0</v>
      </c>
      <c r="M2312" s="56">
        <f>'Oversigt anlægsaktiv'!M2312</f>
        <v>0</v>
      </c>
      <c r="N2312" s="56">
        <f>'Oversigt anlægsaktiv'!N2312</f>
        <v>0</v>
      </c>
      <c r="O2312" s="322">
        <f t="shared" si="105"/>
        <v>0</v>
      </c>
      <c r="P2312" s="322">
        <f t="shared" si="106"/>
        <v>1</v>
      </c>
      <c r="Q2312" s="337">
        <f t="shared" si="107"/>
        <v>0</v>
      </c>
    </row>
    <row r="2313" spans="1:17" x14ac:dyDescent="0.35">
      <c r="A2313" s="320">
        <f>'Oversigt anlægsaktiv'!A2313</f>
        <v>0</v>
      </c>
      <c r="B2313">
        <f>'Oversigt anlægsaktiv'!B2313</f>
        <v>0</v>
      </c>
      <c r="C2313">
        <f>'Oversigt anlægsaktiv'!C2313</f>
        <v>0</v>
      </c>
      <c r="D2313">
        <f>'Oversigt anlægsaktiv'!D2313</f>
        <v>0</v>
      </c>
      <c r="E2313">
        <f>'Oversigt anlægsaktiv'!E2313</f>
        <v>0</v>
      </c>
      <c r="F2313">
        <f>'Oversigt anlægsaktiv'!F2313</f>
        <v>0</v>
      </c>
      <c r="G2313">
        <f>'Oversigt anlægsaktiv'!G2313</f>
        <v>0</v>
      </c>
      <c r="H2313">
        <f>'Oversigt anlægsaktiv'!H2313</f>
        <v>0</v>
      </c>
      <c r="I2313">
        <f>'Oversigt anlægsaktiv'!I2313</f>
        <v>0</v>
      </c>
      <c r="J2313">
        <f>'Oversigt anlægsaktiv'!J2313</f>
        <v>0</v>
      </c>
      <c r="K2313">
        <f>'Oversigt anlægsaktiv'!K2313</f>
        <v>0</v>
      </c>
      <c r="L2313" s="312">
        <f>'Oversigt anlægsaktiv'!L2313</f>
        <v>0</v>
      </c>
      <c r="M2313" s="56">
        <f>'Oversigt anlægsaktiv'!M2313</f>
        <v>0</v>
      </c>
      <c r="N2313" s="56">
        <f>'Oversigt anlægsaktiv'!N2313</f>
        <v>0</v>
      </c>
      <c r="O2313" s="322">
        <f t="shared" si="105"/>
        <v>0</v>
      </c>
      <c r="P2313" s="322">
        <f t="shared" si="106"/>
        <v>1</v>
      </c>
      <c r="Q2313" s="337">
        <f t="shared" si="107"/>
        <v>0</v>
      </c>
    </row>
    <row r="2314" spans="1:17" x14ac:dyDescent="0.35">
      <c r="A2314" s="320">
        <f>'Oversigt anlægsaktiv'!A2314</f>
        <v>0</v>
      </c>
      <c r="B2314">
        <f>'Oversigt anlægsaktiv'!B2314</f>
        <v>0</v>
      </c>
      <c r="C2314">
        <f>'Oversigt anlægsaktiv'!C2314</f>
        <v>0</v>
      </c>
      <c r="D2314">
        <f>'Oversigt anlægsaktiv'!D2314</f>
        <v>0</v>
      </c>
      <c r="E2314">
        <f>'Oversigt anlægsaktiv'!E2314</f>
        <v>0</v>
      </c>
      <c r="F2314">
        <f>'Oversigt anlægsaktiv'!F2314</f>
        <v>0</v>
      </c>
      <c r="G2314">
        <f>'Oversigt anlægsaktiv'!G2314</f>
        <v>0</v>
      </c>
      <c r="H2314">
        <f>'Oversigt anlægsaktiv'!H2314</f>
        <v>0</v>
      </c>
      <c r="I2314">
        <f>'Oversigt anlægsaktiv'!I2314</f>
        <v>0</v>
      </c>
      <c r="J2314">
        <f>'Oversigt anlægsaktiv'!J2314</f>
        <v>0</v>
      </c>
      <c r="K2314">
        <f>'Oversigt anlægsaktiv'!K2314</f>
        <v>0</v>
      </c>
      <c r="L2314" s="312">
        <f>'Oversigt anlægsaktiv'!L2314</f>
        <v>0</v>
      </c>
      <c r="M2314" s="56">
        <f>'Oversigt anlægsaktiv'!M2314</f>
        <v>0</v>
      </c>
      <c r="N2314" s="56">
        <f>'Oversigt anlægsaktiv'!N2314</f>
        <v>0</v>
      </c>
      <c r="O2314" s="322">
        <f t="shared" si="105"/>
        <v>0</v>
      </c>
      <c r="P2314" s="322">
        <f t="shared" si="106"/>
        <v>1</v>
      </c>
      <c r="Q2314" s="337">
        <f t="shared" si="107"/>
        <v>0</v>
      </c>
    </row>
    <row r="2315" spans="1:17" x14ac:dyDescent="0.35">
      <c r="A2315" s="320">
        <f>'Oversigt anlægsaktiv'!A2315</f>
        <v>0</v>
      </c>
      <c r="B2315">
        <f>'Oversigt anlægsaktiv'!B2315</f>
        <v>0</v>
      </c>
      <c r="C2315">
        <f>'Oversigt anlægsaktiv'!C2315</f>
        <v>0</v>
      </c>
      <c r="D2315">
        <f>'Oversigt anlægsaktiv'!D2315</f>
        <v>0</v>
      </c>
      <c r="E2315">
        <f>'Oversigt anlægsaktiv'!E2315</f>
        <v>0</v>
      </c>
      <c r="F2315">
        <f>'Oversigt anlægsaktiv'!F2315</f>
        <v>0</v>
      </c>
      <c r="G2315">
        <f>'Oversigt anlægsaktiv'!G2315</f>
        <v>0</v>
      </c>
      <c r="H2315">
        <f>'Oversigt anlægsaktiv'!H2315</f>
        <v>0</v>
      </c>
      <c r="I2315">
        <f>'Oversigt anlægsaktiv'!I2315</f>
        <v>0</v>
      </c>
      <c r="J2315">
        <f>'Oversigt anlægsaktiv'!J2315</f>
        <v>0</v>
      </c>
      <c r="K2315">
        <f>'Oversigt anlægsaktiv'!K2315</f>
        <v>0</v>
      </c>
      <c r="L2315" s="312">
        <f>'Oversigt anlægsaktiv'!L2315</f>
        <v>0</v>
      </c>
      <c r="M2315" s="56">
        <f>'Oversigt anlægsaktiv'!M2315</f>
        <v>0</v>
      </c>
      <c r="N2315" s="56">
        <f>'Oversigt anlægsaktiv'!N2315</f>
        <v>0</v>
      </c>
      <c r="O2315" s="322">
        <f t="shared" ref="O2315:O2378" si="108">IFERROR(_xlfn.TEXTBEFORE(A2315, "-"), A2315)</f>
        <v>0</v>
      </c>
      <c r="P2315" s="322">
        <f t="shared" ref="P2315:P2378" si="109">IF(C2315="-",0,1)</f>
        <v>1</v>
      </c>
      <c r="Q2315" s="337">
        <f t="shared" ref="Q2315:Q2378" si="110">IFERROR(_xlfn.TEXTBEFORE(E2315, " "), E2315)</f>
        <v>0</v>
      </c>
    </row>
    <row r="2316" spans="1:17" x14ac:dyDescent="0.35">
      <c r="A2316" s="320">
        <f>'Oversigt anlægsaktiv'!A2316</f>
        <v>0</v>
      </c>
      <c r="B2316">
        <f>'Oversigt anlægsaktiv'!B2316</f>
        <v>0</v>
      </c>
      <c r="C2316">
        <f>'Oversigt anlægsaktiv'!C2316</f>
        <v>0</v>
      </c>
      <c r="D2316">
        <f>'Oversigt anlægsaktiv'!D2316</f>
        <v>0</v>
      </c>
      <c r="E2316">
        <f>'Oversigt anlægsaktiv'!E2316</f>
        <v>0</v>
      </c>
      <c r="F2316">
        <f>'Oversigt anlægsaktiv'!F2316</f>
        <v>0</v>
      </c>
      <c r="G2316">
        <f>'Oversigt anlægsaktiv'!G2316</f>
        <v>0</v>
      </c>
      <c r="H2316">
        <f>'Oversigt anlægsaktiv'!H2316</f>
        <v>0</v>
      </c>
      <c r="I2316">
        <f>'Oversigt anlægsaktiv'!I2316</f>
        <v>0</v>
      </c>
      <c r="J2316">
        <f>'Oversigt anlægsaktiv'!J2316</f>
        <v>0</v>
      </c>
      <c r="K2316">
        <f>'Oversigt anlægsaktiv'!K2316</f>
        <v>0</v>
      </c>
      <c r="L2316" s="312">
        <f>'Oversigt anlægsaktiv'!L2316</f>
        <v>0</v>
      </c>
      <c r="M2316" s="56">
        <f>'Oversigt anlægsaktiv'!M2316</f>
        <v>0</v>
      </c>
      <c r="N2316" s="56">
        <f>'Oversigt anlægsaktiv'!N2316</f>
        <v>0</v>
      </c>
      <c r="O2316" s="322">
        <f t="shared" si="108"/>
        <v>0</v>
      </c>
      <c r="P2316" s="322">
        <f t="shared" si="109"/>
        <v>1</v>
      </c>
      <c r="Q2316" s="337">
        <f t="shared" si="110"/>
        <v>0</v>
      </c>
    </row>
    <row r="2317" spans="1:17" x14ac:dyDescent="0.35">
      <c r="A2317" s="320">
        <f>'Oversigt anlægsaktiv'!A2317</f>
        <v>0</v>
      </c>
      <c r="B2317">
        <f>'Oversigt anlægsaktiv'!B2317</f>
        <v>0</v>
      </c>
      <c r="C2317">
        <f>'Oversigt anlægsaktiv'!C2317</f>
        <v>0</v>
      </c>
      <c r="D2317">
        <f>'Oversigt anlægsaktiv'!D2317</f>
        <v>0</v>
      </c>
      <c r="E2317">
        <f>'Oversigt anlægsaktiv'!E2317</f>
        <v>0</v>
      </c>
      <c r="F2317">
        <f>'Oversigt anlægsaktiv'!F2317</f>
        <v>0</v>
      </c>
      <c r="G2317">
        <f>'Oversigt anlægsaktiv'!G2317</f>
        <v>0</v>
      </c>
      <c r="H2317">
        <f>'Oversigt anlægsaktiv'!H2317</f>
        <v>0</v>
      </c>
      <c r="I2317">
        <f>'Oversigt anlægsaktiv'!I2317</f>
        <v>0</v>
      </c>
      <c r="J2317">
        <f>'Oversigt anlægsaktiv'!J2317</f>
        <v>0</v>
      </c>
      <c r="K2317">
        <f>'Oversigt anlægsaktiv'!K2317</f>
        <v>0</v>
      </c>
      <c r="L2317" s="312">
        <f>'Oversigt anlægsaktiv'!L2317</f>
        <v>0</v>
      </c>
      <c r="M2317" s="56">
        <f>'Oversigt anlægsaktiv'!M2317</f>
        <v>0</v>
      </c>
      <c r="N2317" s="56">
        <f>'Oversigt anlægsaktiv'!N2317</f>
        <v>0</v>
      </c>
      <c r="O2317" s="322">
        <f t="shared" si="108"/>
        <v>0</v>
      </c>
      <c r="P2317" s="322">
        <f t="shared" si="109"/>
        <v>1</v>
      </c>
      <c r="Q2317" s="337">
        <f t="shared" si="110"/>
        <v>0</v>
      </c>
    </row>
    <row r="2318" spans="1:17" x14ac:dyDescent="0.35">
      <c r="A2318" s="320">
        <f>'Oversigt anlægsaktiv'!A2318</f>
        <v>0</v>
      </c>
      <c r="B2318">
        <f>'Oversigt anlægsaktiv'!B2318</f>
        <v>0</v>
      </c>
      <c r="C2318">
        <f>'Oversigt anlægsaktiv'!C2318</f>
        <v>0</v>
      </c>
      <c r="D2318">
        <f>'Oversigt anlægsaktiv'!D2318</f>
        <v>0</v>
      </c>
      <c r="E2318">
        <f>'Oversigt anlægsaktiv'!E2318</f>
        <v>0</v>
      </c>
      <c r="F2318">
        <f>'Oversigt anlægsaktiv'!F2318</f>
        <v>0</v>
      </c>
      <c r="G2318">
        <f>'Oversigt anlægsaktiv'!G2318</f>
        <v>0</v>
      </c>
      <c r="H2318">
        <f>'Oversigt anlægsaktiv'!H2318</f>
        <v>0</v>
      </c>
      <c r="I2318">
        <f>'Oversigt anlægsaktiv'!I2318</f>
        <v>0</v>
      </c>
      <c r="J2318">
        <f>'Oversigt anlægsaktiv'!J2318</f>
        <v>0</v>
      </c>
      <c r="K2318">
        <f>'Oversigt anlægsaktiv'!K2318</f>
        <v>0</v>
      </c>
      <c r="L2318" s="312">
        <f>'Oversigt anlægsaktiv'!L2318</f>
        <v>0</v>
      </c>
      <c r="M2318" s="56">
        <f>'Oversigt anlægsaktiv'!M2318</f>
        <v>0</v>
      </c>
      <c r="N2318" s="56">
        <f>'Oversigt anlægsaktiv'!N2318</f>
        <v>0</v>
      </c>
      <c r="O2318" s="322">
        <f t="shared" si="108"/>
        <v>0</v>
      </c>
      <c r="P2318" s="322">
        <f t="shared" si="109"/>
        <v>1</v>
      </c>
      <c r="Q2318" s="337">
        <f t="shared" si="110"/>
        <v>0</v>
      </c>
    </row>
    <row r="2319" spans="1:17" x14ac:dyDescent="0.35">
      <c r="A2319" s="320">
        <f>'Oversigt anlægsaktiv'!A2319</f>
        <v>0</v>
      </c>
      <c r="B2319">
        <f>'Oversigt anlægsaktiv'!B2319</f>
        <v>0</v>
      </c>
      <c r="C2319">
        <f>'Oversigt anlægsaktiv'!C2319</f>
        <v>0</v>
      </c>
      <c r="D2319">
        <f>'Oversigt anlægsaktiv'!D2319</f>
        <v>0</v>
      </c>
      <c r="E2319">
        <f>'Oversigt anlægsaktiv'!E2319</f>
        <v>0</v>
      </c>
      <c r="F2319">
        <f>'Oversigt anlægsaktiv'!F2319</f>
        <v>0</v>
      </c>
      <c r="G2319">
        <f>'Oversigt anlægsaktiv'!G2319</f>
        <v>0</v>
      </c>
      <c r="H2319">
        <f>'Oversigt anlægsaktiv'!H2319</f>
        <v>0</v>
      </c>
      <c r="I2319">
        <f>'Oversigt anlægsaktiv'!I2319</f>
        <v>0</v>
      </c>
      <c r="J2319">
        <f>'Oversigt anlægsaktiv'!J2319</f>
        <v>0</v>
      </c>
      <c r="K2319">
        <f>'Oversigt anlægsaktiv'!K2319</f>
        <v>0</v>
      </c>
      <c r="L2319" s="312">
        <f>'Oversigt anlægsaktiv'!L2319</f>
        <v>0</v>
      </c>
      <c r="M2319" s="56">
        <f>'Oversigt anlægsaktiv'!M2319</f>
        <v>0</v>
      </c>
      <c r="N2319" s="56">
        <f>'Oversigt anlægsaktiv'!N2319</f>
        <v>0</v>
      </c>
      <c r="O2319" s="322">
        <f t="shared" si="108"/>
        <v>0</v>
      </c>
      <c r="P2319" s="322">
        <f t="shared" si="109"/>
        <v>1</v>
      </c>
      <c r="Q2319" s="337">
        <f t="shared" si="110"/>
        <v>0</v>
      </c>
    </row>
    <row r="2320" spans="1:17" x14ac:dyDescent="0.35">
      <c r="A2320" s="320">
        <f>'Oversigt anlægsaktiv'!A2320</f>
        <v>0</v>
      </c>
      <c r="B2320">
        <f>'Oversigt anlægsaktiv'!B2320</f>
        <v>0</v>
      </c>
      <c r="C2320">
        <f>'Oversigt anlægsaktiv'!C2320</f>
        <v>0</v>
      </c>
      <c r="D2320">
        <f>'Oversigt anlægsaktiv'!D2320</f>
        <v>0</v>
      </c>
      <c r="E2320">
        <f>'Oversigt anlægsaktiv'!E2320</f>
        <v>0</v>
      </c>
      <c r="F2320">
        <f>'Oversigt anlægsaktiv'!F2320</f>
        <v>0</v>
      </c>
      <c r="G2320">
        <f>'Oversigt anlægsaktiv'!G2320</f>
        <v>0</v>
      </c>
      <c r="H2320">
        <f>'Oversigt anlægsaktiv'!H2320</f>
        <v>0</v>
      </c>
      <c r="I2320">
        <f>'Oversigt anlægsaktiv'!I2320</f>
        <v>0</v>
      </c>
      <c r="J2320">
        <f>'Oversigt anlægsaktiv'!J2320</f>
        <v>0</v>
      </c>
      <c r="K2320">
        <f>'Oversigt anlægsaktiv'!K2320</f>
        <v>0</v>
      </c>
      <c r="L2320" s="312">
        <f>'Oversigt anlægsaktiv'!L2320</f>
        <v>0</v>
      </c>
      <c r="M2320" s="56">
        <f>'Oversigt anlægsaktiv'!M2320</f>
        <v>0</v>
      </c>
      <c r="N2320" s="56">
        <f>'Oversigt anlægsaktiv'!N2320</f>
        <v>0</v>
      </c>
      <c r="O2320" s="322">
        <f t="shared" si="108"/>
        <v>0</v>
      </c>
      <c r="P2320" s="322">
        <f t="shared" si="109"/>
        <v>1</v>
      </c>
      <c r="Q2320" s="337">
        <f t="shared" si="110"/>
        <v>0</v>
      </c>
    </row>
    <row r="2321" spans="1:17" x14ac:dyDescent="0.35">
      <c r="A2321" s="320">
        <f>'Oversigt anlægsaktiv'!A2321</f>
        <v>0</v>
      </c>
      <c r="B2321">
        <f>'Oversigt anlægsaktiv'!B2321</f>
        <v>0</v>
      </c>
      <c r="C2321">
        <f>'Oversigt anlægsaktiv'!C2321</f>
        <v>0</v>
      </c>
      <c r="D2321">
        <f>'Oversigt anlægsaktiv'!D2321</f>
        <v>0</v>
      </c>
      <c r="E2321">
        <f>'Oversigt anlægsaktiv'!E2321</f>
        <v>0</v>
      </c>
      <c r="F2321">
        <f>'Oversigt anlægsaktiv'!F2321</f>
        <v>0</v>
      </c>
      <c r="G2321">
        <f>'Oversigt anlægsaktiv'!G2321</f>
        <v>0</v>
      </c>
      <c r="H2321">
        <f>'Oversigt anlægsaktiv'!H2321</f>
        <v>0</v>
      </c>
      <c r="I2321">
        <f>'Oversigt anlægsaktiv'!I2321</f>
        <v>0</v>
      </c>
      <c r="J2321">
        <f>'Oversigt anlægsaktiv'!J2321</f>
        <v>0</v>
      </c>
      <c r="K2321">
        <f>'Oversigt anlægsaktiv'!K2321</f>
        <v>0</v>
      </c>
      <c r="L2321" s="312">
        <f>'Oversigt anlægsaktiv'!L2321</f>
        <v>0</v>
      </c>
      <c r="M2321" s="56">
        <f>'Oversigt anlægsaktiv'!M2321</f>
        <v>0</v>
      </c>
      <c r="N2321" s="56">
        <f>'Oversigt anlægsaktiv'!N2321</f>
        <v>0</v>
      </c>
      <c r="O2321" s="322">
        <f t="shared" si="108"/>
        <v>0</v>
      </c>
      <c r="P2321" s="322">
        <f t="shared" si="109"/>
        <v>1</v>
      </c>
      <c r="Q2321" s="337">
        <f t="shared" si="110"/>
        <v>0</v>
      </c>
    </row>
    <row r="2322" spans="1:17" x14ac:dyDescent="0.35">
      <c r="A2322" s="320">
        <f>'Oversigt anlægsaktiv'!A2322</f>
        <v>0</v>
      </c>
      <c r="B2322">
        <f>'Oversigt anlægsaktiv'!B2322</f>
        <v>0</v>
      </c>
      <c r="C2322">
        <f>'Oversigt anlægsaktiv'!C2322</f>
        <v>0</v>
      </c>
      <c r="D2322">
        <f>'Oversigt anlægsaktiv'!D2322</f>
        <v>0</v>
      </c>
      <c r="E2322">
        <f>'Oversigt anlægsaktiv'!E2322</f>
        <v>0</v>
      </c>
      <c r="F2322">
        <f>'Oversigt anlægsaktiv'!F2322</f>
        <v>0</v>
      </c>
      <c r="G2322">
        <f>'Oversigt anlægsaktiv'!G2322</f>
        <v>0</v>
      </c>
      <c r="H2322">
        <f>'Oversigt anlægsaktiv'!H2322</f>
        <v>0</v>
      </c>
      <c r="I2322">
        <f>'Oversigt anlægsaktiv'!I2322</f>
        <v>0</v>
      </c>
      <c r="J2322">
        <f>'Oversigt anlægsaktiv'!J2322</f>
        <v>0</v>
      </c>
      <c r="K2322">
        <f>'Oversigt anlægsaktiv'!K2322</f>
        <v>0</v>
      </c>
      <c r="L2322" s="312">
        <f>'Oversigt anlægsaktiv'!L2322</f>
        <v>0</v>
      </c>
      <c r="M2322" s="56">
        <f>'Oversigt anlægsaktiv'!M2322</f>
        <v>0</v>
      </c>
      <c r="N2322" s="56">
        <f>'Oversigt anlægsaktiv'!N2322</f>
        <v>0</v>
      </c>
      <c r="O2322" s="322">
        <f t="shared" si="108"/>
        <v>0</v>
      </c>
      <c r="P2322" s="322">
        <f t="shared" si="109"/>
        <v>1</v>
      </c>
      <c r="Q2322" s="337">
        <f t="shared" si="110"/>
        <v>0</v>
      </c>
    </row>
    <row r="2323" spans="1:17" x14ac:dyDescent="0.35">
      <c r="A2323" s="320">
        <f>'Oversigt anlægsaktiv'!A2323</f>
        <v>0</v>
      </c>
      <c r="B2323">
        <f>'Oversigt anlægsaktiv'!B2323</f>
        <v>0</v>
      </c>
      <c r="C2323">
        <f>'Oversigt anlægsaktiv'!C2323</f>
        <v>0</v>
      </c>
      <c r="D2323">
        <f>'Oversigt anlægsaktiv'!D2323</f>
        <v>0</v>
      </c>
      <c r="E2323">
        <f>'Oversigt anlægsaktiv'!E2323</f>
        <v>0</v>
      </c>
      <c r="F2323">
        <f>'Oversigt anlægsaktiv'!F2323</f>
        <v>0</v>
      </c>
      <c r="G2323">
        <f>'Oversigt anlægsaktiv'!G2323</f>
        <v>0</v>
      </c>
      <c r="H2323">
        <f>'Oversigt anlægsaktiv'!H2323</f>
        <v>0</v>
      </c>
      <c r="I2323">
        <f>'Oversigt anlægsaktiv'!I2323</f>
        <v>0</v>
      </c>
      <c r="J2323">
        <f>'Oversigt anlægsaktiv'!J2323</f>
        <v>0</v>
      </c>
      <c r="K2323">
        <f>'Oversigt anlægsaktiv'!K2323</f>
        <v>0</v>
      </c>
      <c r="L2323" s="312">
        <f>'Oversigt anlægsaktiv'!L2323</f>
        <v>0</v>
      </c>
      <c r="M2323" s="56">
        <f>'Oversigt anlægsaktiv'!M2323</f>
        <v>0</v>
      </c>
      <c r="N2323" s="56">
        <f>'Oversigt anlægsaktiv'!N2323</f>
        <v>0</v>
      </c>
      <c r="O2323" s="322">
        <f t="shared" si="108"/>
        <v>0</v>
      </c>
      <c r="P2323" s="322">
        <f t="shared" si="109"/>
        <v>1</v>
      </c>
      <c r="Q2323" s="337">
        <f t="shared" si="110"/>
        <v>0</v>
      </c>
    </row>
    <row r="2324" spans="1:17" x14ac:dyDescent="0.35">
      <c r="A2324" s="320">
        <f>'Oversigt anlægsaktiv'!A2324</f>
        <v>0</v>
      </c>
      <c r="B2324">
        <f>'Oversigt anlægsaktiv'!B2324</f>
        <v>0</v>
      </c>
      <c r="C2324">
        <f>'Oversigt anlægsaktiv'!C2324</f>
        <v>0</v>
      </c>
      <c r="D2324">
        <f>'Oversigt anlægsaktiv'!D2324</f>
        <v>0</v>
      </c>
      <c r="E2324">
        <f>'Oversigt anlægsaktiv'!E2324</f>
        <v>0</v>
      </c>
      <c r="F2324">
        <f>'Oversigt anlægsaktiv'!F2324</f>
        <v>0</v>
      </c>
      <c r="G2324">
        <f>'Oversigt anlægsaktiv'!G2324</f>
        <v>0</v>
      </c>
      <c r="H2324">
        <f>'Oversigt anlægsaktiv'!H2324</f>
        <v>0</v>
      </c>
      <c r="I2324">
        <f>'Oversigt anlægsaktiv'!I2324</f>
        <v>0</v>
      </c>
      <c r="J2324">
        <f>'Oversigt anlægsaktiv'!J2324</f>
        <v>0</v>
      </c>
      <c r="K2324">
        <f>'Oversigt anlægsaktiv'!K2324</f>
        <v>0</v>
      </c>
      <c r="L2324" s="312">
        <f>'Oversigt anlægsaktiv'!L2324</f>
        <v>0</v>
      </c>
      <c r="M2324" s="56">
        <f>'Oversigt anlægsaktiv'!M2324</f>
        <v>0</v>
      </c>
      <c r="N2324" s="56">
        <f>'Oversigt anlægsaktiv'!N2324</f>
        <v>0</v>
      </c>
      <c r="O2324" s="322">
        <f t="shared" si="108"/>
        <v>0</v>
      </c>
      <c r="P2324" s="322">
        <f t="shared" si="109"/>
        <v>1</v>
      </c>
      <c r="Q2324" s="337">
        <f t="shared" si="110"/>
        <v>0</v>
      </c>
    </row>
    <row r="2325" spans="1:17" x14ac:dyDescent="0.35">
      <c r="A2325" s="320">
        <f>'Oversigt anlægsaktiv'!A2325</f>
        <v>0</v>
      </c>
      <c r="B2325">
        <f>'Oversigt anlægsaktiv'!B2325</f>
        <v>0</v>
      </c>
      <c r="C2325">
        <f>'Oversigt anlægsaktiv'!C2325</f>
        <v>0</v>
      </c>
      <c r="D2325">
        <f>'Oversigt anlægsaktiv'!D2325</f>
        <v>0</v>
      </c>
      <c r="E2325">
        <f>'Oversigt anlægsaktiv'!E2325</f>
        <v>0</v>
      </c>
      <c r="F2325">
        <f>'Oversigt anlægsaktiv'!F2325</f>
        <v>0</v>
      </c>
      <c r="G2325">
        <f>'Oversigt anlægsaktiv'!G2325</f>
        <v>0</v>
      </c>
      <c r="H2325">
        <f>'Oversigt anlægsaktiv'!H2325</f>
        <v>0</v>
      </c>
      <c r="I2325">
        <f>'Oversigt anlægsaktiv'!I2325</f>
        <v>0</v>
      </c>
      <c r="J2325">
        <f>'Oversigt anlægsaktiv'!J2325</f>
        <v>0</v>
      </c>
      <c r="K2325">
        <f>'Oversigt anlægsaktiv'!K2325</f>
        <v>0</v>
      </c>
      <c r="L2325" s="312">
        <f>'Oversigt anlægsaktiv'!L2325</f>
        <v>0</v>
      </c>
      <c r="M2325" s="56">
        <f>'Oversigt anlægsaktiv'!M2325</f>
        <v>0</v>
      </c>
      <c r="N2325" s="56">
        <f>'Oversigt anlægsaktiv'!N2325</f>
        <v>0</v>
      </c>
      <c r="O2325" s="322">
        <f t="shared" si="108"/>
        <v>0</v>
      </c>
      <c r="P2325" s="322">
        <f t="shared" si="109"/>
        <v>1</v>
      </c>
      <c r="Q2325" s="337">
        <f t="shared" si="110"/>
        <v>0</v>
      </c>
    </row>
    <row r="2326" spans="1:17" x14ac:dyDescent="0.35">
      <c r="A2326" s="320">
        <f>'Oversigt anlægsaktiv'!A2326</f>
        <v>0</v>
      </c>
      <c r="B2326">
        <f>'Oversigt anlægsaktiv'!B2326</f>
        <v>0</v>
      </c>
      <c r="C2326">
        <f>'Oversigt anlægsaktiv'!C2326</f>
        <v>0</v>
      </c>
      <c r="D2326">
        <f>'Oversigt anlægsaktiv'!D2326</f>
        <v>0</v>
      </c>
      <c r="E2326">
        <f>'Oversigt anlægsaktiv'!E2326</f>
        <v>0</v>
      </c>
      <c r="F2326">
        <f>'Oversigt anlægsaktiv'!F2326</f>
        <v>0</v>
      </c>
      <c r="G2326">
        <f>'Oversigt anlægsaktiv'!G2326</f>
        <v>0</v>
      </c>
      <c r="H2326">
        <f>'Oversigt anlægsaktiv'!H2326</f>
        <v>0</v>
      </c>
      <c r="I2326">
        <f>'Oversigt anlægsaktiv'!I2326</f>
        <v>0</v>
      </c>
      <c r="J2326">
        <f>'Oversigt anlægsaktiv'!J2326</f>
        <v>0</v>
      </c>
      <c r="K2326">
        <f>'Oversigt anlægsaktiv'!K2326</f>
        <v>0</v>
      </c>
      <c r="L2326" s="312">
        <f>'Oversigt anlægsaktiv'!L2326</f>
        <v>0</v>
      </c>
      <c r="M2326" s="56">
        <f>'Oversigt anlægsaktiv'!M2326</f>
        <v>0</v>
      </c>
      <c r="N2326" s="56">
        <f>'Oversigt anlægsaktiv'!N2326</f>
        <v>0</v>
      </c>
      <c r="O2326" s="322">
        <f t="shared" si="108"/>
        <v>0</v>
      </c>
      <c r="P2326" s="322">
        <f t="shared" si="109"/>
        <v>1</v>
      </c>
      <c r="Q2326" s="337">
        <f t="shared" si="110"/>
        <v>0</v>
      </c>
    </row>
    <row r="2327" spans="1:17" x14ac:dyDescent="0.35">
      <c r="A2327" s="320">
        <f>'Oversigt anlægsaktiv'!A2327</f>
        <v>0</v>
      </c>
      <c r="B2327">
        <f>'Oversigt anlægsaktiv'!B2327</f>
        <v>0</v>
      </c>
      <c r="C2327">
        <f>'Oversigt anlægsaktiv'!C2327</f>
        <v>0</v>
      </c>
      <c r="D2327">
        <f>'Oversigt anlægsaktiv'!D2327</f>
        <v>0</v>
      </c>
      <c r="E2327">
        <f>'Oversigt anlægsaktiv'!E2327</f>
        <v>0</v>
      </c>
      <c r="F2327">
        <f>'Oversigt anlægsaktiv'!F2327</f>
        <v>0</v>
      </c>
      <c r="G2327">
        <f>'Oversigt anlægsaktiv'!G2327</f>
        <v>0</v>
      </c>
      <c r="H2327">
        <f>'Oversigt anlægsaktiv'!H2327</f>
        <v>0</v>
      </c>
      <c r="I2327">
        <f>'Oversigt anlægsaktiv'!I2327</f>
        <v>0</v>
      </c>
      <c r="J2327">
        <f>'Oversigt anlægsaktiv'!J2327</f>
        <v>0</v>
      </c>
      <c r="K2327">
        <f>'Oversigt anlægsaktiv'!K2327</f>
        <v>0</v>
      </c>
      <c r="L2327" s="312">
        <f>'Oversigt anlægsaktiv'!L2327</f>
        <v>0</v>
      </c>
      <c r="M2327" s="56">
        <f>'Oversigt anlægsaktiv'!M2327</f>
        <v>0</v>
      </c>
      <c r="N2327" s="56">
        <f>'Oversigt anlægsaktiv'!N2327</f>
        <v>0</v>
      </c>
      <c r="O2327" s="322">
        <f t="shared" si="108"/>
        <v>0</v>
      </c>
      <c r="P2327" s="322">
        <f t="shared" si="109"/>
        <v>1</v>
      </c>
      <c r="Q2327" s="337">
        <f t="shared" si="110"/>
        <v>0</v>
      </c>
    </row>
    <row r="2328" spans="1:17" x14ac:dyDescent="0.35">
      <c r="A2328" s="320">
        <f>'Oversigt anlægsaktiv'!A2328</f>
        <v>0</v>
      </c>
      <c r="B2328">
        <f>'Oversigt anlægsaktiv'!B2328</f>
        <v>0</v>
      </c>
      <c r="C2328">
        <f>'Oversigt anlægsaktiv'!C2328</f>
        <v>0</v>
      </c>
      <c r="D2328">
        <f>'Oversigt anlægsaktiv'!D2328</f>
        <v>0</v>
      </c>
      <c r="E2328">
        <f>'Oversigt anlægsaktiv'!E2328</f>
        <v>0</v>
      </c>
      <c r="F2328">
        <f>'Oversigt anlægsaktiv'!F2328</f>
        <v>0</v>
      </c>
      <c r="G2328">
        <f>'Oversigt anlægsaktiv'!G2328</f>
        <v>0</v>
      </c>
      <c r="H2328">
        <f>'Oversigt anlægsaktiv'!H2328</f>
        <v>0</v>
      </c>
      <c r="I2328">
        <f>'Oversigt anlægsaktiv'!I2328</f>
        <v>0</v>
      </c>
      <c r="J2328">
        <f>'Oversigt anlægsaktiv'!J2328</f>
        <v>0</v>
      </c>
      <c r="K2328">
        <f>'Oversigt anlægsaktiv'!K2328</f>
        <v>0</v>
      </c>
      <c r="L2328" s="312">
        <f>'Oversigt anlægsaktiv'!L2328</f>
        <v>0</v>
      </c>
      <c r="M2328" s="56">
        <f>'Oversigt anlægsaktiv'!M2328</f>
        <v>0</v>
      </c>
      <c r="N2328" s="56">
        <f>'Oversigt anlægsaktiv'!N2328</f>
        <v>0</v>
      </c>
      <c r="O2328" s="322">
        <f t="shared" si="108"/>
        <v>0</v>
      </c>
      <c r="P2328" s="322">
        <f t="shared" si="109"/>
        <v>1</v>
      </c>
      <c r="Q2328" s="337">
        <f t="shared" si="110"/>
        <v>0</v>
      </c>
    </row>
    <row r="2329" spans="1:17" x14ac:dyDescent="0.35">
      <c r="A2329" s="320">
        <f>'Oversigt anlægsaktiv'!A2329</f>
        <v>0</v>
      </c>
      <c r="B2329">
        <f>'Oversigt anlægsaktiv'!B2329</f>
        <v>0</v>
      </c>
      <c r="C2329">
        <f>'Oversigt anlægsaktiv'!C2329</f>
        <v>0</v>
      </c>
      <c r="D2329">
        <f>'Oversigt anlægsaktiv'!D2329</f>
        <v>0</v>
      </c>
      <c r="E2329">
        <f>'Oversigt anlægsaktiv'!E2329</f>
        <v>0</v>
      </c>
      <c r="F2329">
        <f>'Oversigt anlægsaktiv'!F2329</f>
        <v>0</v>
      </c>
      <c r="G2329">
        <f>'Oversigt anlægsaktiv'!G2329</f>
        <v>0</v>
      </c>
      <c r="H2329">
        <f>'Oversigt anlægsaktiv'!H2329</f>
        <v>0</v>
      </c>
      <c r="I2329">
        <f>'Oversigt anlægsaktiv'!I2329</f>
        <v>0</v>
      </c>
      <c r="J2329">
        <f>'Oversigt anlægsaktiv'!J2329</f>
        <v>0</v>
      </c>
      <c r="K2329">
        <f>'Oversigt anlægsaktiv'!K2329</f>
        <v>0</v>
      </c>
      <c r="L2329" s="312">
        <f>'Oversigt anlægsaktiv'!L2329</f>
        <v>0</v>
      </c>
      <c r="M2329" s="56">
        <f>'Oversigt anlægsaktiv'!M2329</f>
        <v>0</v>
      </c>
      <c r="N2329" s="56">
        <f>'Oversigt anlægsaktiv'!N2329</f>
        <v>0</v>
      </c>
      <c r="O2329" s="322">
        <f t="shared" si="108"/>
        <v>0</v>
      </c>
      <c r="P2329" s="322">
        <f t="shared" si="109"/>
        <v>1</v>
      </c>
      <c r="Q2329" s="337">
        <f t="shared" si="110"/>
        <v>0</v>
      </c>
    </row>
    <row r="2330" spans="1:17" x14ac:dyDescent="0.35">
      <c r="A2330" s="320">
        <f>'Oversigt anlægsaktiv'!A2330</f>
        <v>0</v>
      </c>
      <c r="B2330">
        <f>'Oversigt anlægsaktiv'!B2330</f>
        <v>0</v>
      </c>
      <c r="C2330">
        <f>'Oversigt anlægsaktiv'!C2330</f>
        <v>0</v>
      </c>
      <c r="D2330">
        <f>'Oversigt anlægsaktiv'!D2330</f>
        <v>0</v>
      </c>
      <c r="E2330">
        <f>'Oversigt anlægsaktiv'!E2330</f>
        <v>0</v>
      </c>
      <c r="F2330">
        <f>'Oversigt anlægsaktiv'!F2330</f>
        <v>0</v>
      </c>
      <c r="G2330">
        <f>'Oversigt anlægsaktiv'!G2330</f>
        <v>0</v>
      </c>
      <c r="H2330">
        <f>'Oversigt anlægsaktiv'!H2330</f>
        <v>0</v>
      </c>
      <c r="I2330">
        <f>'Oversigt anlægsaktiv'!I2330</f>
        <v>0</v>
      </c>
      <c r="J2330">
        <f>'Oversigt anlægsaktiv'!J2330</f>
        <v>0</v>
      </c>
      <c r="K2330">
        <f>'Oversigt anlægsaktiv'!K2330</f>
        <v>0</v>
      </c>
      <c r="L2330" s="312">
        <f>'Oversigt anlægsaktiv'!L2330</f>
        <v>0</v>
      </c>
      <c r="M2330" s="56">
        <f>'Oversigt anlægsaktiv'!M2330</f>
        <v>0</v>
      </c>
      <c r="N2330" s="56">
        <f>'Oversigt anlægsaktiv'!N2330</f>
        <v>0</v>
      </c>
      <c r="O2330" s="322">
        <f t="shared" si="108"/>
        <v>0</v>
      </c>
      <c r="P2330" s="322">
        <f t="shared" si="109"/>
        <v>1</v>
      </c>
      <c r="Q2330" s="337">
        <f t="shared" si="110"/>
        <v>0</v>
      </c>
    </row>
    <row r="2331" spans="1:17" x14ac:dyDescent="0.35">
      <c r="A2331" s="320">
        <f>'Oversigt anlægsaktiv'!A2331</f>
        <v>0</v>
      </c>
      <c r="B2331">
        <f>'Oversigt anlægsaktiv'!B2331</f>
        <v>0</v>
      </c>
      <c r="C2331">
        <f>'Oversigt anlægsaktiv'!C2331</f>
        <v>0</v>
      </c>
      <c r="D2331">
        <f>'Oversigt anlægsaktiv'!D2331</f>
        <v>0</v>
      </c>
      <c r="E2331">
        <f>'Oversigt anlægsaktiv'!E2331</f>
        <v>0</v>
      </c>
      <c r="F2331">
        <f>'Oversigt anlægsaktiv'!F2331</f>
        <v>0</v>
      </c>
      <c r="G2331">
        <f>'Oversigt anlægsaktiv'!G2331</f>
        <v>0</v>
      </c>
      <c r="H2331">
        <f>'Oversigt anlægsaktiv'!H2331</f>
        <v>0</v>
      </c>
      <c r="I2331">
        <f>'Oversigt anlægsaktiv'!I2331</f>
        <v>0</v>
      </c>
      <c r="J2331">
        <f>'Oversigt anlægsaktiv'!J2331</f>
        <v>0</v>
      </c>
      <c r="K2331">
        <f>'Oversigt anlægsaktiv'!K2331</f>
        <v>0</v>
      </c>
      <c r="L2331" s="312">
        <f>'Oversigt anlægsaktiv'!L2331</f>
        <v>0</v>
      </c>
      <c r="M2331" s="56">
        <f>'Oversigt anlægsaktiv'!M2331</f>
        <v>0</v>
      </c>
      <c r="N2331" s="56">
        <f>'Oversigt anlægsaktiv'!N2331</f>
        <v>0</v>
      </c>
      <c r="O2331" s="322">
        <f t="shared" si="108"/>
        <v>0</v>
      </c>
      <c r="P2331" s="322">
        <f t="shared" si="109"/>
        <v>1</v>
      </c>
      <c r="Q2331" s="337">
        <f t="shared" si="110"/>
        <v>0</v>
      </c>
    </row>
    <row r="2332" spans="1:17" x14ac:dyDescent="0.35">
      <c r="A2332" s="320">
        <f>'Oversigt anlægsaktiv'!A2332</f>
        <v>0</v>
      </c>
      <c r="B2332">
        <f>'Oversigt anlægsaktiv'!B2332</f>
        <v>0</v>
      </c>
      <c r="C2332">
        <f>'Oversigt anlægsaktiv'!C2332</f>
        <v>0</v>
      </c>
      <c r="D2332">
        <f>'Oversigt anlægsaktiv'!D2332</f>
        <v>0</v>
      </c>
      <c r="E2332">
        <f>'Oversigt anlægsaktiv'!E2332</f>
        <v>0</v>
      </c>
      <c r="F2332">
        <f>'Oversigt anlægsaktiv'!F2332</f>
        <v>0</v>
      </c>
      <c r="G2332">
        <f>'Oversigt anlægsaktiv'!G2332</f>
        <v>0</v>
      </c>
      <c r="H2332">
        <f>'Oversigt anlægsaktiv'!H2332</f>
        <v>0</v>
      </c>
      <c r="I2332">
        <f>'Oversigt anlægsaktiv'!I2332</f>
        <v>0</v>
      </c>
      <c r="J2332">
        <f>'Oversigt anlægsaktiv'!J2332</f>
        <v>0</v>
      </c>
      <c r="K2332">
        <f>'Oversigt anlægsaktiv'!K2332</f>
        <v>0</v>
      </c>
      <c r="L2332" s="312">
        <f>'Oversigt anlægsaktiv'!L2332</f>
        <v>0</v>
      </c>
      <c r="M2332" s="56">
        <f>'Oversigt anlægsaktiv'!M2332</f>
        <v>0</v>
      </c>
      <c r="N2332" s="56">
        <f>'Oversigt anlægsaktiv'!N2332</f>
        <v>0</v>
      </c>
      <c r="O2332" s="322">
        <f t="shared" si="108"/>
        <v>0</v>
      </c>
      <c r="P2332" s="322">
        <f t="shared" si="109"/>
        <v>1</v>
      </c>
      <c r="Q2332" s="337">
        <f t="shared" si="110"/>
        <v>0</v>
      </c>
    </row>
    <row r="2333" spans="1:17" x14ac:dyDescent="0.35">
      <c r="A2333" s="320">
        <f>'Oversigt anlægsaktiv'!A2333</f>
        <v>0</v>
      </c>
      <c r="B2333">
        <f>'Oversigt anlægsaktiv'!B2333</f>
        <v>0</v>
      </c>
      <c r="C2333">
        <f>'Oversigt anlægsaktiv'!C2333</f>
        <v>0</v>
      </c>
      <c r="D2333">
        <f>'Oversigt anlægsaktiv'!D2333</f>
        <v>0</v>
      </c>
      <c r="E2333">
        <f>'Oversigt anlægsaktiv'!E2333</f>
        <v>0</v>
      </c>
      <c r="F2333">
        <f>'Oversigt anlægsaktiv'!F2333</f>
        <v>0</v>
      </c>
      <c r="G2333">
        <f>'Oversigt anlægsaktiv'!G2333</f>
        <v>0</v>
      </c>
      <c r="H2333">
        <f>'Oversigt anlægsaktiv'!H2333</f>
        <v>0</v>
      </c>
      <c r="I2333">
        <f>'Oversigt anlægsaktiv'!I2333</f>
        <v>0</v>
      </c>
      <c r="J2333">
        <f>'Oversigt anlægsaktiv'!J2333</f>
        <v>0</v>
      </c>
      <c r="K2333">
        <f>'Oversigt anlægsaktiv'!K2333</f>
        <v>0</v>
      </c>
      <c r="L2333" s="312">
        <f>'Oversigt anlægsaktiv'!L2333</f>
        <v>0</v>
      </c>
      <c r="M2333" s="56">
        <f>'Oversigt anlægsaktiv'!M2333</f>
        <v>0</v>
      </c>
      <c r="N2333" s="56">
        <f>'Oversigt anlægsaktiv'!N2333</f>
        <v>0</v>
      </c>
      <c r="O2333" s="322">
        <f t="shared" si="108"/>
        <v>0</v>
      </c>
      <c r="P2333" s="322">
        <f t="shared" si="109"/>
        <v>1</v>
      </c>
      <c r="Q2333" s="337">
        <f t="shared" si="110"/>
        <v>0</v>
      </c>
    </row>
    <row r="2334" spans="1:17" x14ac:dyDescent="0.35">
      <c r="A2334" s="320">
        <f>'Oversigt anlægsaktiv'!A2334</f>
        <v>0</v>
      </c>
      <c r="B2334">
        <f>'Oversigt anlægsaktiv'!B2334</f>
        <v>0</v>
      </c>
      <c r="C2334">
        <f>'Oversigt anlægsaktiv'!C2334</f>
        <v>0</v>
      </c>
      <c r="D2334">
        <f>'Oversigt anlægsaktiv'!D2334</f>
        <v>0</v>
      </c>
      <c r="E2334">
        <f>'Oversigt anlægsaktiv'!E2334</f>
        <v>0</v>
      </c>
      <c r="F2334">
        <f>'Oversigt anlægsaktiv'!F2334</f>
        <v>0</v>
      </c>
      <c r="G2334">
        <f>'Oversigt anlægsaktiv'!G2334</f>
        <v>0</v>
      </c>
      <c r="H2334">
        <f>'Oversigt anlægsaktiv'!H2334</f>
        <v>0</v>
      </c>
      <c r="I2334">
        <f>'Oversigt anlægsaktiv'!I2334</f>
        <v>0</v>
      </c>
      <c r="J2334">
        <f>'Oversigt anlægsaktiv'!J2334</f>
        <v>0</v>
      </c>
      <c r="K2334">
        <f>'Oversigt anlægsaktiv'!K2334</f>
        <v>0</v>
      </c>
      <c r="L2334" s="312">
        <f>'Oversigt anlægsaktiv'!L2334</f>
        <v>0</v>
      </c>
      <c r="M2334" s="56">
        <f>'Oversigt anlægsaktiv'!M2334</f>
        <v>0</v>
      </c>
      <c r="N2334" s="56">
        <f>'Oversigt anlægsaktiv'!N2334</f>
        <v>0</v>
      </c>
      <c r="O2334" s="322">
        <f t="shared" si="108"/>
        <v>0</v>
      </c>
      <c r="P2334" s="322">
        <f t="shared" si="109"/>
        <v>1</v>
      </c>
      <c r="Q2334" s="337">
        <f t="shared" si="110"/>
        <v>0</v>
      </c>
    </row>
    <row r="2335" spans="1:17" x14ac:dyDescent="0.35">
      <c r="A2335" s="320">
        <f>'Oversigt anlægsaktiv'!A2335</f>
        <v>0</v>
      </c>
      <c r="B2335">
        <f>'Oversigt anlægsaktiv'!B2335</f>
        <v>0</v>
      </c>
      <c r="C2335">
        <f>'Oversigt anlægsaktiv'!C2335</f>
        <v>0</v>
      </c>
      <c r="D2335">
        <f>'Oversigt anlægsaktiv'!D2335</f>
        <v>0</v>
      </c>
      <c r="E2335">
        <f>'Oversigt anlægsaktiv'!E2335</f>
        <v>0</v>
      </c>
      <c r="F2335">
        <f>'Oversigt anlægsaktiv'!F2335</f>
        <v>0</v>
      </c>
      <c r="G2335">
        <f>'Oversigt anlægsaktiv'!G2335</f>
        <v>0</v>
      </c>
      <c r="H2335">
        <f>'Oversigt anlægsaktiv'!H2335</f>
        <v>0</v>
      </c>
      <c r="I2335">
        <f>'Oversigt anlægsaktiv'!I2335</f>
        <v>0</v>
      </c>
      <c r="J2335">
        <f>'Oversigt anlægsaktiv'!J2335</f>
        <v>0</v>
      </c>
      <c r="K2335">
        <f>'Oversigt anlægsaktiv'!K2335</f>
        <v>0</v>
      </c>
      <c r="L2335" s="312">
        <f>'Oversigt anlægsaktiv'!L2335</f>
        <v>0</v>
      </c>
      <c r="M2335" s="56">
        <f>'Oversigt anlægsaktiv'!M2335</f>
        <v>0</v>
      </c>
      <c r="N2335" s="56">
        <f>'Oversigt anlægsaktiv'!N2335</f>
        <v>0</v>
      </c>
      <c r="O2335" s="322">
        <f t="shared" si="108"/>
        <v>0</v>
      </c>
      <c r="P2335" s="322">
        <f t="shared" si="109"/>
        <v>1</v>
      </c>
      <c r="Q2335" s="337">
        <f t="shared" si="110"/>
        <v>0</v>
      </c>
    </row>
    <row r="2336" spans="1:17" x14ac:dyDescent="0.35">
      <c r="A2336" s="320">
        <f>'Oversigt anlægsaktiv'!A2336</f>
        <v>0</v>
      </c>
      <c r="B2336">
        <f>'Oversigt anlægsaktiv'!B2336</f>
        <v>0</v>
      </c>
      <c r="C2336">
        <f>'Oversigt anlægsaktiv'!C2336</f>
        <v>0</v>
      </c>
      <c r="D2336">
        <f>'Oversigt anlægsaktiv'!D2336</f>
        <v>0</v>
      </c>
      <c r="E2336">
        <f>'Oversigt anlægsaktiv'!E2336</f>
        <v>0</v>
      </c>
      <c r="F2336">
        <f>'Oversigt anlægsaktiv'!F2336</f>
        <v>0</v>
      </c>
      <c r="G2336">
        <f>'Oversigt anlægsaktiv'!G2336</f>
        <v>0</v>
      </c>
      <c r="H2336">
        <f>'Oversigt anlægsaktiv'!H2336</f>
        <v>0</v>
      </c>
      <c r="I2336">
        <f>'Oversigt anlægsaktiv'!I2336</f>
        <v>0</v>
      </c>
      <c r="J2336">
        <f>'Oversigt anlægsaktiv'!J2336</f>
        <v>0</v>
      </c>
      <c r="K2336">
        <f>'Oversigt anlægsaktiv'!K2336</f>
        <v>0</v>
      </c>
      <c r="L2336" s="312">
        <f>'Oversigt anlægsaktiv'!L2336</f>
        <v>0</v>
      </c>
      <c r="M2336" s="56">
        <f>'Oversigt anlægsaktiv'!M2336</f>
        <v>0</v>
      </c>
      <c r="N2336" s="56">
        <f>'Oversigt anlægsaktiv'!N2336</f>
        <v>0</v>
      </c>
      <c r="O2336" s="322">
        <f t="shared" si="108"/>
        <v>0</v>
      </c>
      <c r="P2336" s="322">
        <f t="shared" si="109"/>
        <v>1</v>
      </c>
      <c r="Q2336" s="337">
        <f t="shared" si="110"/>
        <v>0</v>
      </c>
    </row>
    <row r="2337" spans="1:17" x14ac:dyDescent="0.35">
      <c r="A2337" s="320">
        <f>'Oversigt anlægsaktiv'!A2337</f>
        <v>0</v>
      </c>
      <c r="B2337">
        <f>'Oversigt anlægsaktiv'!B2337</f>
        <v>0</v>
      </c>
      <c r="C2337">
        <f>'Oversigt anlægsaktiv'!C2337</f>
        <v>0</v>
      </c>
      <c r="D2337">
        <f>'Oversigt anlægsaktiv'!D2337</f>
        <v>0</v>
      </c>
      <c r="E2337">
        <f>'Oversigt anlægsaktiv'!E2337</f>
        <v>0</v>
      </c>
      <c r="F2337">
        <f>'Oversigt anlægsaktiv'!F2337</f>
        <v>0</v>
      </c>
      <c r="G2337">
        <f>'Oversigt anlægsaktiv'!G2337</f>
        <v>0</v>
      </c>
      <c r="H2337">
        <f>'Oversigt anlægsaktiv'!H2337</f>
        <v>0</v>
      </c>
      <c r="I2337">
        <f>'Oversigt anlægsaktiv'!I2337</f>
        <v>0</v>
      </c>
      <c r="J2337">
        <f>'Oversigt anlægsaktiv'!J2337</f>
        <v>0</v>
      </c>
      <c r="K2337">
        <f>'Oversigt anlægsaktiv'!K2337</f>
        <v>0</v>
      </c>
      <c r="L2337" s="312">
        <f>'Oversigt anlægsaktiv'!L2337</f>
        <v>0</v>
      </c>
      <c r="M2337" s="56">
        <f>'Oversigt anlægsaktiv'!M2337</f>
        <v>0</v>
      </c>
      <c r="N2337" s="56">
        <f>'Oversigt anlægsaktiv'!N2337</f>
        <v>0</v>
      </c>
      <c r="O2337" s="322">
        <f t="shared" si="108"/>
        <v>0</v>
      </c>
      <c r="P2337" s="322">
        <f t="shared" si="109"/>
        <v>1</v>
      </c>
      <c r="Q2337" s="337">
        <f t="shared" si="110"/>
        <v>0</v>
      </c>
    </row>
    <row r="2338" spans="1:17" x14ac:dyDescent="0.35">
      <c r="A2338" s="320">
        <f>'Oversigt anlægsaktiv'!A2338</f>
        <v>0</v>
      </c>
      <c r="B2338">
        <f>'Oversigt anlægsaktiv'!B2338</f>
        <v>0</v>
      </c>
      <c r="C2338">
        <f>'Oversigt anlægsaktiv'!C2338</f>
        <v>0</v>
      </c>
      <c r="D2338">
        <f>'Oversigt anlægsaktiv'!D2338</f>
        <v>0</v>
      </c>
      <c r="E2338">
        <f>'Oversigt anlægsaktiv'!E2338</f>
        <v>0</v>
      </c>
      <c r="F2338">
        <f>'Oversigt anlægsaktiv'!F2338</f>
        <v>0</v>
      </c>
      <c r="G2338">
        <f>'Oversigt anlægsaktiv'!G2338</f>
        <v>0</v>
      </c>
      <c r="H2338">
        <f>'Oversigt anlægsaktiv'!H2338</f>
        <v>0</v>
      </c>
      <c r="I2338">
        <f>'Oversigt anlægsaktiv'!I2338</f>
        <v>0</v>
      </c>
      <c r="J2338">
        <f>'Oversigt anlægsaktiv'!J2338</f>
        <v>0</v>
      </c>
      <c r="K2338">
        <f>'Oversigt anlægsaktiv'!K2338</f>
        <v>0</v>
      </c>
      <c r="L2338" s="312">
        <f>'Oversigt anlægsaktiv'!L2338</f>
        <v>0</v>
      </c>
      <c r="M2338" s="56">
        <f>'Oversigt anlægsaktiv'!M2338</f>
        <v>0</v>
      </c>
      <c r="N2338" s="56">
        <f>'Oversigt anlægsaktiv'!N2338</f>
        <v>0</v>
      </c>
      <c r="O2338" s="322">
        <f t="shared" si="108"/>
        <v>0</v>
      </c>
      <c r="P2338" s="322">
        <f t="shared" si="109"/>
        <v>1</v>
      </c>
      <c r="Q2338" s="337">
        <f t="shared" si="110"/>
        <v>0</v>
      </c>
    </row>
    <row r="2339" spans="1:17" x14ac:dyDescent="0.35">
      <c r="A2339" s="320">
        <f>'Oversigt anlægsaktiv'!A2339</f>
        <v>0</v>
      </c>
      <c r="B2339">
        <f>'Oversigt anlægsaktiv'!B2339</f>
        <v>0</v>
      </c>
      <c r="C2339">
        <f>'Oversigt anlægsaktiv'!C2339</f>
        <v>0</v>
      </c>
      <c r="D2339">
        <f>'Oversigt anlægsaktiv'!D2339</f>
        <v>0</v>
      </c>
      <c r="E2339">
        <f>'Oversigt anlægsaktiv'!E2339</f>
        <v>0</v>
      </c>
      <c r="F2339">
        <f>'Oversigt anlægsaktiv'!F2339</f>
        <v>0</v>
      </c>
      <c r="G2339">
        <f>'Oversigt anlægsaktiv'!G2339</f>
        <v>0</v>
      </c>
      <c r="H2339">
        <f>'Oversigt anlægsaktiv'!H2339</f>
        <v>0</v>
      </c>
      <c r="I2339">
        <f>'Oversigt anlægsaktiv'!I2339</f>
        <v>0</v>
      </c>
      <c r="J2339">
        <f>'Oversigt anlægsaktiv'!J2339</f>
        <v>0</v>
      </c>
      <c r="K2339">
        <f>'Oversigt anlægsaktiv'!K2339</f>
        <v>0</v>
      </c>
      <c r="L2339" s="312">
        <f>'Oversigt anlægsaktiv'!L2339</f>
        <v>0</v>
      </c>
      <c r="M2339" s="56">
        <f>'Oversigt anlægsaktiv'!M2339</f>
        <v>0</v>
      </c>
      <c r="N2339" s="56">
        <f>'Oversigt anlægsaktiv'!N2339</f>
        <v>0</v>
      </c>
      <c r="O2339" s="322">
        <f t="shared" si="108"/>
        <v>0</v>
      </c>
      <c r="P2339" s="322">
        <f t="shared" si="109"/>
        <v>1</v>
      </c>
      <c r="Q2339" s="337">
        <f t="shared" si="110"/>
        <v>0</v>
      </c>
    </row>
    <row r="2340" spans="1:17" x14ac:dyDescent="0.35">
      <c r="A2340" s="320">
        <f>'Oversigt anlægsaktiv'!A2340</f>
        <v>0</v>
      </c>
      <c r="B2340">
        <f>'Oversigt anlægsaktiv'!B2340</f>
        <v>0</v>
      </c>
      <c r="C2340">
        <f>'Oversigt anlægsaktiv'!C2340</f>
        <v>0</v>
      </c>
      <c r="D2340">
        <f>'Oversigt anlægsaktiv'!D2340</f>
        <v>0</v>
      </c>
      <c r="E2340">
        <f>'Oversigt anlægsaktiv'!E2340</f>
        <v>0</v>
      </c>
      <c r="F2340">
        <f>'Oversigt anlægsaktiv'!F2340</f>
        <v>0</v>
      </c>
      <c r="G2340">
        <f>'Oversigt anlægsaktiv'!G2340</f>
        <v>0</v>
      </c>
      <c r="H2340">
        <f>'Oversigt anlægsaktiv'!H2340</f>
        <v>0</v>
      </c>
      <c r="I2340">
        <f>'Oversigt anlægsaktiv'!I2340</f>
        <v>0</v>
      </c>
      <c r="J2340">
        <f>'Oversigt anlægsaktiv'!J2340</f>
        <v>0</v>
      </c>
      <c r="K2340">
        <f>'Oversigt anlægsaktiv'!K2340</f>
        <v>0</v>
      </c>
      <c r="L2340" s="312">
        <f>'Oversigt anlægsaktiv'!L2340</f>
        <v>0</v>
      </c>
      <c r="M2340" s="56">
        <f>'Oversigt anlægsaktiv'!M2340</f>
        <v>0</v>
      </c>
      <c r="N2340" s="56">
        <f>'Oversigt anlægsaktiv'!N2340</f>
        <v>0</v>
      </c>
      <c r="O2340" s="322">
        <f t="shared" si="108"/>
        <v>0</v>
      </c>
      <c r="P2340" s="322">
        <f t="shared" si="109"/>
        <v>1</v>
      </c>
      <c r="Q2340" s="337">
        <f t="shared" si="110"/>
        <v>0</v>
      </c>
    </row>
    <row r="2341" spans="1:17" x14ac:dyDescent="0.35">
      <c r="A2341" s="320">
        <f>'Oversigt anlægsaktiv'!A2341</f>
        <v>0</v>
      </c>
      <c r="B2341">
        <f>'Oversigt anlægsaktiv'!B2341</f>
        <v>0</v>
      </c>
      <c r="C2341">
        <f>'Oversigt anlægsaktiv'!C2341</f>
        <v>0</v>
      </c>
      <c r="D2341">
        <f>'Oversigt anlægsaktiv'!D2341</f>
        <v>0</v>
      </c>
      <c r="E2341">
        <f>'Oversigt anlægsaktiv'!E2341</f>
        <v>0</v>
      </c>
      <c r="F2341">
        <f>'Oversigt anlægsaktiv'!F2341</f>
        <v>0</v>
      </c>
      <c r="G2341">
        <f>'Oversigt anlægsaktiv'!G2341</f>
        <v>0</v>
      </c>
      <c r="H2341">
        <f>'Oversigt anlægsaktiv'!H2341</f>
        <v>0</v>
      </c>
      <c r="I2341">
        <f>'Oversigt anlægsaktiv'!I2341</f>
        <v>0</v>
      </c>
      <c r="J2341">
        <f>'Oversigt anlægsaktiv'!J2341</f>
        <v>0</v>
      </c>
      <c r="K2341">
        <f>'Oversigt anlægsaktiv'!K2341</f>
        <v>0</v>
      </c>
      <c r="L2341" s="312">
        <f>'Oversigt anlægsaktiv'!L2341</f>
        <v>0</v>
      </c>
      <c r="M2341" s="56">
        <f>'Oversigt anlægsaktiv'!M2341</f>
        <v>0</v>
      </c>
      <c r="N2341" s="56">
        <f>'Oversigt anlægsaktiv'!N2341</f>
        <v>0</v>
      </c>
      <c r="O2341" s="322">
        <f t="shared" si="108"/>
        <v>0</v>
      </c>
      <c r="P2341" s="322">
        <f t="shared" si="109"/>
        <v>1</v>
      </c>
      <c r="Q2341" s="337">
        <f t="shared" si="110"/>
        <v>0</v>
      </c>
    </row>
    <row r="2342" spans="1:17" x14ac:dyDescent="0.35">
      <c r="A2342" s="320">
        <f>'Oversigt anlægsaktiv'!A2342</f>
        <v>0</v>
      </c>
      <c r="B2342">
        <f>'Oversigt anlægsaktiv'!B2342</f>
        <v>0</v>
      </c>
      <c r="C2342">
        <f>'Oversigt anlægsaktiv'!C2342</f>
        <v>0</v>
      </c>
      <c r="D2342">
        <f>'Oversigt anlægsaktiv'!D2342</f>
        <v>0</v>
      </c>
      <c r="E2342">
        <f>'Oversigt anlægsaktiv'!E2342</f>
        <v>0</v>
      </c>
      <c r="F2342">
        <f>'Oversigt anlægsaktiv'!F2342</f>
        <v>0</v>
      </c>
      <c r="G2342">
        <f>'Oversigt anlægsaktiv'!G2342</f>
        <v>0</v>
      </c>
      <c r="H2342">
        <f>'Oversigt anlægsaktiv'!H2342</f>
        <v>0</v>
      </c>
      <c r="I2342">
        <f>'Oversigt anlægsaktiv'!I2342</f>
        <v>0</v>
      </c>
      <c r="J2342">
        <f>'Oversigt anlægsaktiv'!J2342</f>
        <v>0</v>
      </c>
      <c r="K2342">
        <f>'Oversigt anlægsaktiv'!K2342</f>
        <v>0</v>
      </c>
      <c r="L2342" s="312">
        <f>'Oversigt anlægsaktiv'!L2342</f>
        <v>0</v>
      </c>
      <c r="M2342" s="56">
        <f>'Oversigt anlægsaktiv'!M2342</f>
        <v>0</v>
      </c>
      <c r="N2342" s="56">
        <f>'Oversigt anlægsaktiv'!N2342</f>
        <v>0</v>
      </c>
      <c r="O2342" s="322">
        <f t="shared" si="108"/>
        <v>0</v>
      </c>
      <c r="P2342" s="322">
        <f t="shared" si="109"/>
        <v>1</v>
      </c>
      <c r="Q2342" s="337">
        <f t="shared" si="110"/>
        <v>0</v>
      </c>
    </row>
    <row r="2343" spans="1:17" x14ac:dyDescent="0.35">
      <c r="A2343" s="320">
        <f>'Oversigt anlægsaktiv'!A2343</f>
        <v>0</v>
      </c>
      <c r="B2343">
        <f>'Oversigt anlægsaktiv'!B2343</f>
        <v>0</v>
      </c>
      <c r="C2343">
        <f>'Oversigt anlægsaktiv'!C2343</f>
        <v>0</v>
      </c>
      <c r="D2343">
        <f>'Oversigt anlægsaktiv'!D2343</f>
        <v>0</v>
      </c>
      <c r="E2343">
        <f>'Oversigt anlægsaktiv'!E2343</f>
        <v>0</v>
      </c>
      <c r="F2343">
        <f>'Oversigt anlægsaktiv'!F2343</f>
        <v>0</v>
      </c>
      <c r="G2343">
        <f>'Oversigt anlægsaktiv'!G2343</f>
        <v>0</v>
      </c>
      <c r="H2343">
        <f>'Oversigt anlægsaktiv'!H2343</f>
        <v>0</v>
      </c>
      <c r="I2343">
        <f>'Oversigt anlægsaktiv'!I2343</f>
        <v>0</v>
      </c>
      <c r="J2343">
        <f>'Oversigt anlægsaktiv'!J2343</f>
        <v>0</v>
      </c>
      <c r="K2343">
        <f>'Oversigt anlægsaktiv'!K2343</f>
        <v>0</v>
      </c>
      <c r="L2343" s="312">
        <f>'Oversigt anlægsaktiv'!L2343</f>
        <v>0</v>
      </c>
      <c r="M2343" s="56">
        <f>'Oversigt anlægsaktiv'!M2343</f>
        <v>0</v>
      </c>
      <c r="N2343" s="56">
        <f>'Oversigt anlægsaktiv'!N2343</f>
        <v>0</v>
      </c>
      <c r="O2343" s="322">
        <f t="shared" si="108"/>
        <v>0</v>
      </c>
      <c r="P2343" s="322">
        <f t="shared" si="109"/>
        <v>1</v>
      </c>
      <c r="Q2343" s="337">
        <f t="shared" si="110"/>
        <v>0</v>
      </c>
    </row>
    <row r="2344" spans="1:17" x14ac:dyDescent="0.35">
      <c r="A2344" s="320">
        <f>'Oversigt anlægsaktiv'!A2344</f>
        <v>0</v>
      </c>
      <c r="B2344">
        <f>'Oversigt anlægsaktiv'!B2344</f>
        <v>0</v>
      </c>
      <c r="C2344">
        <f>'Oversigt anlægsaktiv'!C2344</f>
        <v>0</v>
      </c>
      <c r="D2344">
        <f>'Oversigt anlægsaktiv'!D2344</f>
        <v>0</v>
      </c>
      <c r="E2344">
        <f>'Oversigt anlægsaktiv'!E2344</f>
        <v>0</v>
      </c>
      <c r="F2344">
        <f>'Oversigt anlægsaktiv'!F2344</f>
        <v>0</v>
      </c>
      <c r="G2344">
        <f>'Oversigt anlægsaktiv'!G2344</f>
        <v>0</v>
      </c>
      <c r="H2344">
        <f>'Oversigt anlægsaktiv'!H2344</f>
        <v>0</v>
      </c>
      <c r="I2344">
        <f>'Oversigt anlægsaktiv'!I2344</f>
        <v>0</v>
      </c>
      <c r="J2344">
        <f>'Oversigt anlægsaktiv'!J2344</f>
        <v>0</v>
      </c>
      <c r="K2344">
        <f>'Oversigt anlægsaktiv'!K2344</f>
        <v>0</v>
      </c>
      <c r="L2344" s="312">
        <f>'Oversigt anlægsaktiv'!L2344</f>
        <v>0</v>
      </c>
      <c r="M2344" s="56">
        <f>'Oversigt anlægsaktiv'!M2344</f>
        <v>0</v>
      </c>
      <c r="N2344" s="56">
        <f>'Oversigt anlægsaktiv'!N2344</f>
        <v>0</v>
      </c>
      <c r="O2344" s="322">
        <f t="shared" si="108"/>
        <v>0</v>
      </c>
      <c r="P2344" s="322">
        <f t="shared" si="109"/>
        <v>1</v>
      </c>
      <c r="Q2344" s="337">
        <f t="shared" si="110"/>
        <v>0</v>
      </c>
    </row>
    <row r="2345" spans="1:17" x14ac:dyDescent="0.35">
      <c r="A2345" s="320">
        <f>'Oversigt anlægsaktiv'!A2345</f>
        <v>0</v>
      </c>
      <c r="B2345">
        <f>'Oversigt anlægsaktiv'!B2345</f>
        <v>0</v>
      </c>
      <c r="C2345">
        <f>'Oversigt anlægsaktiv'!C2345</f>
        <v>0</v>
      </c>
      <c r="D2345">
        <f>'Oversigt anlægsaktiv'!D2345</f>
        <v>0</v>
      </c>
      <c r="E2345">
        <f>'Oversigt anlægsaktiv'!E2345</f>
        <v>0</v>
      </c>
      <c r="F2345">
        <f>'Oversigt anlægsaktiv'!F2345</f>
        <v>0</v>
      </c>
      <c r="G2345">
        <f>'Oversigt anlægsaktiv'!G2345</f>
        <v>0</v>
      </c>
      <c r="H2345">
        <f>'Oversigt anlægsaktiv'!H2345</f>
        <v>0</v>
      </c>
      <c r="I2345">
        <f>'Oversigt anlægsaktiv'!I2345</f>
        <v>0</v>
      </c>
      <c r="J2345">
        <f>'Oversigt anlægsaktiv'!J2345</f>
        <v>0</v>
      </c>
      <c r="K2345">
        <f>'Oversigt anlægsaktiv'!K2345</f>
        <v>0</v>
      </c>
      <c r="L2345" s="312">
        <f>'Oversigt anlægsaktiv'!L2345</f>
        <v>0</v>
      </c>
      <c r="M2345" s="56">
        <f>'Oversigt anlægsaktiv'!M2345</f>
        <v>0</v>
      </c>
      <c r="N2345" s="56">
        <f>'Oversigt anlægsaktiv'!N2345</f>
        <v>0</v>
      </c>
      <c r="O2345" s="322">
        <f t="shared" si="108"/>
        <v>0</v>
      </c>
      <c r="P2345" s="322">
        <f t="shared" si="109"/>
        <v>1</v>
      </c>
      <c r="Q2345" s="337">
        <f t="shared" si="110"/>
        <v>0</v>
      </c>
    </row>
    <row r="2346" spans="1:17" x14ac:dyDescent="0.35">
      <c r="A2346" s="320">
        <f>'Oversigt anlægsaktiv'!A2346</f>
        <v>0</v>
      </c>
      <c r="B2346">
        <f>'Oversigt anlægsaktiv'!B2346</f>
        <v>0</v>
      </c>
      <c r="C2346">
        <f>'Oversigt anlægsaktiv'!C2346</f>
        <v>0</v>
      </c>
      <c r="D2346">
        <f>'Oversigt anlægsaktiv'!D2346</f>
        <v>0</v>
      </c>
      <c r="E2346">
        <f>'Oversigt anlægsaktiv'!E2346</f>
        <v>0</v>
      </c>
      <c r="F2346">
        <f>'Oversigt anlægsaktiv'!F2346</f>
        <v>0</v>
      </c>
      <c r="G2346">
        <f>'Oversigt anlægsaktiv'!G2346</f>
        <v>0</v>
      </c>
      <c r="H2346">
        <f>'Oversigt anlægsaktiv'!H2346</f>
        <v>0</v>
      </c>
      <c r="I2346">
        <f>'Oversigt anlægsaktiv'!I2346</f>
        <v>0</v>
      </c>
      <c r="J2346">
        <f>'Oversigt anlægsaktiv'!J2346</f>
        <v>0</v>
      </c>
      <c r="K2346">
        <f>'Oversigt anlægsaktiv'!K2346</f>
        <v>0</v>
      </c>
      <c r="L2346" s="312">
        <f>'Oversigt anlægsaktiv'!L2346</f>
        <v>0</v>
      </c>
      <c r="M2346" s="56">
        <f>'Oversigt anlægsaktiv'!M2346</f>
        <v>0</v>
      </c>
      <c r="N2346" s="56">
        <f>'Oversigt anlægsaktiv'!N2346</f>
        <v>0</v>
      </c>
      <c r="O2346" s="322">
        <f t="shared" si="108"/>
        <v>0</v>
      </c>
      <c r="P2346" s="322">
        <f t="shared" si="109"/>
        <v>1</v>
      </c>
      <c r="Q2346" s="337">
        <f t="shared" si="110"/>
        <v>0</v>
      </c>
    </row>
    <row r="2347" spans="1:17" x14ac:dyDescent="0.35">
      <c r="A2347" s="320">
        <f>'Oversigt anlægsaktiv'!A2347</f>
        <v>0</v>
      </c>
      <c r="B2347">
        <f>'Oversigt anlægsaktiv'!B2347</f>
        <v>0</v>
      </c>
      <c r="C2347">
        <f>'Oversigt anlægsaktiv'!C2347</f>
        <v>0</v>
      </c>
      <c r="D2347">
        <f>'Oversigt anlægsaktiv'!D2347</f>
        <v>0</v>
      </c>
      <c r="E2347">
        <f>'Oversigt anlægsaktiv'!E2347</f>
        <v>0</v>
      </c>
      <c r="F2347">
        <f>'Oversigt anlægsaktiv'!F2347</f>
        <v>0</v>
      </c>
      <c r="G2347">
        <f>'Oversigt anlægsaktiv'!G2347</f>
        <v>0</v>
      </c>
      <c r="H2347">
        <f>'Oversigt anlægsaktiv'!H2347</f>
        <v>0</v>
      </c>
      <c r="I2347">
        <f>'Oversigt anlægsaktiv'!I2347</f>
        <v>0</v>
      </c>
      <c r="J2347">
        <f>'Oversigt anlægsaktiv'!J2347</f>
        <v>0</v>
      </c>
      <c r="K2347">
        <f>'Oversigt anlægsaktiv'!K2347</f>
        <v>0</v>
      </c>
      <c r="L2347" s="312">
        <f>'Oversigt anlægsaktiv'!L2347</f>
        <v>0</v>
      </c>
      <c r="M2347" s="56">
        <f>'Oversigt anlægsaktiv'!M2347</f>
        <v>0</v>
      </c>
      <c r="N2347" s="56">
        <f>'Oversigt anlægsaktiv'!N2347</f>
        <v>0</v>
      </c>
      <c r="O2347" s="322">
        <f t="shared" si="108"/>
        <v>0</v>
      </c>
      <c r="P2347" s="322">
        <f t="shared" si="109"/>
        <v>1</v>
      </c>
      <c r="Q2347" s="337">
        <f t="shared" si="110"/>
        <v>0</v>
      </c>
    </row>
    <row r="2348" spans="1:17" x14ac:dyDescent="0.35">
      <c r="A2348" s="320">
        <f>'Oversigt anlægsaktiv'!A2348</f>
        <v>0</v>
      </c>
      <c r="B2348">
        <f>'Oversigt anlægsaktiv'!B2348</f>
        <v>0</v>
      </c>
      <c r="C2348">
        <f>'Oversigt anlægsaktiv'!C2348</f>
        <v>0</v>
      </c>
      <c r="D2348">
        <f>'Oversigt anlægsaktiv'!D2348</f>
        <v>0</v>
      </c>
      <c r="E2348">
        <f>'Oversigt anlægsaktiv'!E2348</f>
        <v>0</v>
      </c>
      <c r="F2348">
        <f>'Oversigt anlægsaktiv'!F2348</f>
        <v>0</v>
      </c>
      <c r="G2348">
        <f>'Oversigt anlægsaktiv'!G2348</f>
        <v>0</v>
      </c>
      <c r="H2348">
        <f>'Oversigt anlægsaktiv'!H2348</f>
        <v>0</v>
      </c>
      <c r="I2348">
        <f>'Oversigt anlægsaktiv'!I2348</f>
        <v>0</v>
      </c>
      <c r="J2348">
        <f>'Oversigt anlægsaktiv'!J2348</f>
        <v>0</v>
      </c>
      <c r="K2348">
        <f>'Oversigt anlægsaktiv'!K2348</f>
        <v>0</v>
      </c>
      <c r="L2348" s="312">
        <f>'Oversigt anlægsaktiv'!L2348</f>
        <v>0</v>
      </c>
      <c r="M2348" s="56">
        <f>'Oversigt anlægsaktiv'!M2348</f>
        <v>0</v>
      </c>
      <c r="N2348" s="56">
        <f>'Oversigt anlægsaktiv'!N2348</f>
        <v>0</v>
      </c>
      <c r="O2348" s="322">
        <f t="shared" si="108"/>
        <v>0</v>
      </c>
      <c r="P2348" s="322">
        <f t="shared" si="109"/>
        <v>1</v>
      </c>
      <c r="Q2348" s="337">
        <f t="shared" si="110"/>
        <v>0</v>
      </c>
    </row>
    <row r="2349" spans="1:17" x14ac:dyDescent="0.35">
      <c r="A2349" s="320">
        <f>'Oversigt anlægsaktiv'!A2349</f>
        <v>0</v>
      </c>
      <c r="B2349">
        <f>'Oversigt anlægsaktiv'!B2349</f>
        <v>0</v>
      </c>
      <c r="C2349">
        <f>'Oversigt anlægsaktiv'!C2349</f>
        <v>0</v>
      </c>
      <c r="D2349">
        <f>'Oversigt anlægsaktiv'!D2349</f>
        <v>0</v>
      </c>
      <c r="E2349">
        <f>'Oversigt anlægsaktiv'!E2349</f>
        <v>0</v>
      </c>
      <c r="F2349">
        <f>'Oversigt anlægsaktiv'!F2349</f>
        <v>0</v>
      </c>
      <c r="G2349">
        <f>'Oversigt anlægsaktiv'!G2349</f>
        <v>0</v>
      </c>
      <c r="H2349">
        <f>'Oversigt anlægsaktiv'!H2349</f>
        <v>0</v>
      </c>
      <c r="I2349">
        <f>'Oversigt anlægsaktiv'!I2349</f>
        <v>0</v>
      </c>
      <c r="J2349">
        <f>'Oversigt anlægsaktiv'!J2349</f>
        <v>0</v>
      </c>
      <c r="K2349">
        <f>'Oversigt anlægsaktiv'!K2349</f>
        <v>0</v>
      </c>
      <c r="L2349" s="312">
        <f>'Oversigt anlægsaktiv'!L2349</f>
        <v>0</v>
      </c>
      <c r="M2349" s="56">
        <f>'Oversigt anlægsaktiv'!M2349</f>
        <v>0</v>
      </c>
      <c r="N2349" s="56">
        <f>'Oversigt anlægsaktiv'!N2349</f>
        <v>0</v>
      </c>
      <c r="O2349" s="322">
        <f t="shared" si="108"/>
        <v>0</v>
      </c>
      <c r="P2349" s="322">
        <f t="shared" si="109"/>
        <v>1</v>
      </c>
      <c r="Q2349" s="337">
        <f t="shared" si="110"/>
        <v>0</v>
      </c>
    </row>
    <row r="2350" spans="1:17" x14ac:dyDescent="0.35">
      <c r="A2350" s="320">
        <f>'Oversigt anlægsaktiv'!A2350</f>
        <v>0</v>
      </c>
      <c r="B2350">
        <f>'Oversigt anlægsaktiv'!B2350</f>
        <v>0</v>
      </c>
      <c r="C2350">
        <f>'Oversigt anlægsaktiv'!C2350</f>
        <v>0</v>
      </c>
      <c r="D2350">
        <f>'Oversigt anlægsaktiv'!D2350</f>
        <v>0</v>
      </c>
      <c r="E2350">
        <f>'Oversigt anlægsaktiv'!E2350</f>
        <v>0</v>
      </c>
      <c r="F2350">
        <f>'Oversigt anlægsaktiv'!F2350</f>
        <v>0</v>
      </c>
      <c r="G2350">
        <f>'Oversigt anlægsaktiv'!G2350</f>
        <v>0</v>
      </c>
      <c r="H2350">
        <f>'Oversigt anlægsaktiv'!H2350</f>
        <v>0</v>
      </c>
      <c r="I2350">
        <f>'Oversigt anlægsaktiv'!I2350</f>
        <v>0</v>
      </c>
      <c r="J2350">
        <f>'Oversigt anlægsaktiv'!J2350</f>
        <v>0</v>
      </c>
      <c r="K2350">
        <f>'Oversigt anlægsaktiv'!K2350</f>
        <v>0</v>
      </c>
      <c r="L2350" s="312">
        <f>'Oversigt anlægsaktiv'!L2350</f>
        <v>0</v>
      </c>
      <c r="M2350" s="56">
        <f>'Oversigt anlægsaktiv'!M2350</f>
        <v>0</v>
      </c>
      <c r="N2350" s="56">
        <f>'Oversigt anlægsaktiv'!N2350</f>
        <v>0</v>
      </c>
      <c r="O2350" s="322">
        <f t="shared" si="108"/>
        <v>0</v>
      </c>
      <c r="P2350" s="322">
        <f t="shared" si="109"/>
        <v>1</v>
      </c>
      <c r="Q2350" s="337">
        <f t="shared" si="110"/>
        <v>0</v>
      </c>
    </row>
    <row r="2351" spans="1:17" x14ac:dyDescent="0.35">
      <c r="A2351" s="320">
        <f>'Oversigt anlægsaktiv'!A2351</f>
        <v>0</v>
      </c>
      <c r="B2351">
        <f>'Oversigt anlægsaktiv'!B2351</f>
        <v>0</v>
      </c>
      <c r="C2351">
        <f>'Oversigt anlægsaktiv'!C2351</f>
        <v>0</v>
      </c>
      <c r="D2351">
        <f>'Oversigt anlægsaktiv'!D2351</f>
        <v>0</v>
      </c>
      <c r="E2351">
        <f>'Oversigt anlægsaktiv'!E2351</f>
        <v>0</v>
      </c>
      <c r="F2351">
        <f>'Oversigt anlægsaktiv'!F2351</f>
        <v>0</v>
      </c>
      <c r="G2351">
        <f>'Oversigt anlægsaktiv'!G2351</f>
        <v>0</v>
      </c>
      <c r="H2351">
        <f>'Oversigt anlægsaktiv'!H2351</f>
        <v>0</v>
      </c>
      <c r="I2351">
        <f>'Oversigt anlægsaktiv'!I2351</f>
        <v>0</v>
      </c>
      <c r="J2351">
        <f>'Oversigt anlægsaktiv'!J2351</f>
        <v>0</v>
      </c>
      <c r="K2351">
        <f>'Oversigt anlægsaktiv'!K2351</f>
        <v>0</v>
      </c>
      <c r="L2351" s="312">
        <f>'Oversigt anlægsaktiv'!L2351</f>
        <v>0</v>
      </c>
      <c r="M2351" s="56">
        <f>'Oversigt anlægsaktiv'!M2351</f>
        <v>0</v>
      </c>
      <c r="N2351" s="56">
        <f>'Oversigt anlægsaktiv'!N2351</f>
        <v>0</v>
      </c>
      <c r="O2351" s="322">
        <f t="shared" si="108"/>
        <v>0</v>
      </c>
      <c r="P2351" s="322">
        <f t="shared" si="109"/>
        <v>1</v>
      </c>
      <c r="Q2351" s="337">
        <f t="shared" si="110"/>
        <v>0</v>
      </c>
    </row>
    <row r="2352" spans="1:17" x14ac:dyDescent="0.35">
      <c r="A2352" s="320">
        <f>'Oversigt anlægsaktiv'!A2352</f>
        <v>0</v>
      </c>
      <c r="B2352">
        <f>'Oversigt anlægsaktiv'!B2352</f>
        <v>0</v>
      </c>
      <c r="C2352">
        <f>'Oversigt anlægsaktiv'!C2352</f>
        <v>0</v>
      </c>
      <c r="D2352">
        <f>'Oversigt anlægsaktiv'!D2352</f>
        <v>0</v>
      </c>
      <c r="E2352">
        <f>'Oversigt anlægsaktiv'!E2352</f>
        <v>0</v>
      </c>
      <c r="F2352">
        <f>'Oversigt anlægsaktiv'!F2352</f>
        <v>0</v>
      </c>
      <c r="G2352">
        <f>'Oversigt anlægsaktiv'!G2352</f>
        <v>0</v>
      </c>
      <c r="H2352">
        <f>'Oversigt anlægsaktiv'!H2352</f>
        <v>0</v>
      </c>
      <c r="I2352">
        <f>'Oversigt anlægsaktiv'!I2352</f>
        <v>0</v>
      </c>
      <c r="J2352">
        <f>'Oversigt anlægsaktiv'!J2352</f>
        <v>0</v>
      </c>
      <c r="K2352">
        <f>'Oversigt anlægsaktiv'!K2352</f>
        <v>0</v>
      </c>
      <c r="L2352" s="312">
        <f>'Oversigt anlægsaktiv'!L2352</f>
        <v>0</v>
      </c>
      <c r="M2352" s="56">
        <f>'Oversigt anlægsaktiv'!M2352</f>
        <v>0</v>
      </c>
      <c r="N2352" s="56">
        <f>'Oversigt anlægsaktiv'!N2352</f>
        <v>0</v>
      </c>
      <c r="O2352" s="322">
        <f t="shared" si="108"/>
        <v>0</v>
      </c>
      <c r="P2352" s="322">
        <f t="shared" si="109"/>
        <v>1</v>
      </c>
      <c r="Q2352" s="337">
        <f t="shared" si="110"/>
        <v>0</v>
      </c>
    </row>
    <row r="2353" spans="1:17" x14ac:dyDescent="0.35">
      <c r="A2353" s="320">
        <f>'Oversigt anlægsaktiv'!A2353</f>
        <v>0</v>
      </c>
      <c r="B2353">
        <f>'Oversigt anlægsaktiv'!B2353</f>
        <v>0</v>
      </c>
      <c r="C2353">
        <f>'Oversigt anlægsaktiv'!C2353</f>
        <v>0</v>
      </c>
      <c r="D2353">
        <f>'Oversigt anlægsaktiv'!D2353</f>
        <v>0</v>
      </c>
      <c r="E2353">
        <f>'Oversigt anlægsaktiv'!E2353</f>
        <v>0</v>
      </c>
      <c r="F2353">
        <f>'Oversigt anlægsaktiv'!F2353</f>
        <v>0</v>
      </c>
      <c r="G2353">
        <f>'Oversigt anlægsaktiv'!G2353</f>
        <v>0</v>
      </c>
      <c r="H2353">
        <f>'Oversigt anlægsaktiv'!H2353</f>
        <v>0</v>
      </c>
      <c r="I2353">
        <f>'Oversigt anlægsaktiv'!I2353</f>
        <v>0</v>
      </c>
      <c r="J2353">
        <f>'Oversigt anlægsaktiv'!J2353</f>
        <v>0</v>
      </c>
      <c r="K2353">
        <f>'Oversigt anlægsaktiv'!K2353</f>
        <v>0</v>
      </c>
      <c r="L2353" s="312">
        <f>'Oversigt anlægsaktiv'!L2353</f>
        <v>0</v>
      </c>
      <c r="M2353" s="56">
        <f>'Oversigt anlægsaktiv'!M2353</f>
        <v>0</v>
      </c>
      <c r="N2353" s="56">
        <f>'Oversigt anlægsaktiv'!N2353</f>
        <v>0</v>
      </c>
      <c r="O2353" s="322">
        <f t="shared" si="108"/>
        <v>0</v>
      </c>
      <c r="P2353" s="322">
        <f t="shared" si="109"/>
        <v>1</v>
      </c>
      <c r="Q2353" s="337">
        <f t="shared" si="110"/>
        <v>0</v>
      </c>
    </row>
    <row r="2354" spans="1:17" x14ac:dyDescent="0.35">
      <c r="A2354" s="320">
        <f>'Oversigt anlægsaktiv'!A2354</f>
        <v>0</v>
      </c>
      <c r="B2354">
        <f>'Oversigt anlægsaktiv'!B2354</f>
        <v>0</v>
      </c>
      <c r="C2354">
        <f>'Oversigt anlægsaktiv'!C2354</f>
        <v>0</v>
      </c>
      <c r="D2354">
        <f>'Oversigt anlægsaktiv'!D2354</f>
        <v>0</v>
      </c>
      <c r="E2354">
        <f>'Oversigt anlægsaktiv'!E2354</f>
        <v>0</v>
      </c>
      <c r="F2354">
        <f>'Oversigt anlægsaktiv'!F2354</f>
        <v>0</v>
      </c>
      <c r="G2354">
        <f>'Oversigt anlægsaktiv'!G2354</f>
        <v>0</v>
      </c>
      <c r="H2354">
        <f>'Oversigt anlægsaktiv'!H2354</f>
        <v>0</v>
      </c>
      <c r="I2354">
        <f>'Oversigt anlægsaktiv'!I2354</f>
        <v>0</v>
      </c>
      <c r="J2354">
        <f>'Oversigt anlægsaktiv'!J2354</f>
        <v>0</v>
      </c>
      <c r="K2354">
        <f>'Oversigt anlægsaktiv'!K2354</f>
        <v>0</v>
      </c>
      <c r="L2354" s="312">
        <f>'Oversigt anlægsaktiv'!L2354</f>
        <v>0</v>
      </c>
      <c r="M2354" s="56">
        <f>'Oversigt anlægsaktiv'!M2354</f>
        <v>0</v>
      </c>
      <c r="N2354" s="56">
        <f>'Oversigt anlægsaktiv'!N2354</f>
        <v>0</v>
      </c>
      <c r="O2354" s="322">
        <f t="shared" si="108"/>
        <v>0</v>
      </c>
      <c r="P2354" s="322">
        <f t="shared" si="109"/>
        <v>1</v>
      </c>
      <c r="Q2354" s="337">
        <f t="shared" si="110"/>
        <v>0</v>
      </c>
    </row>
    <row r="2355" spans="1:17" x14ac:dyDescent="0.35">
      <c r="A2355" s="320">
        <f>'Oversigt anlægsaktiv'!A2355</f>
        <v>0</v>
      </c>
      <c r="B2355">
        <f>'Oversigt anlægsaktiv'!B2355</f>
        <v>0</v>
      </c>
      <c r="C2355">
        <f>'Oversigt anlægsaktiv'!C2355</f>
        <v>0</v>
      </c>
      <c r="D2355">
        <f>'Oversigt anlægsaktiv'!D2355</f>
        <v>0</v>
      </c>
      <c r="E2355">
        <f>'Oversigt anlægsaktiv'!E2355</f>
        <v>0</v>
      </c>
      <c r="F2355">
        <f>'Oversigt anlægsaktiv'!F2355</f>
        <v>0</v>
      </c>
      <c r="G2355">
        <f>'Oversigt anlægsaktiv'!G2355</f>
        <v>0</v>
      </c>
      <c r="H2355">
        <f>'Oversigt anlægsaktiv'!H2355</f>
        <v>0</v>
      </c>
      <c r="I2355">
        <f>'Oversigt anlægsaktiv'!I2355</f>
        <v>0</v>
      </c>
      <c r="J2355">
        <f>'Oversigt anlægsaktiv'!J2355</f>
        <v>0</v>
      </c>
      <c r="K2355">
        <f>'Oversigt anlægsaktiv'!K2355</f>
        <v>0</v>
      </c>
      <c r="L2355" s="312">
        <f>'Oversigt anlægsaktiv'!L2355</f>
        <v>0</v>
      </c>
      <c r="M2355" s="56">
        <f>'Oversigt anlægsaktiv'!M2355</f>
        <v>0</v>
      </c>
      <c r="N2355" s="56">
        <f>'Oversigt anlægsaktiv'!N2355</f>
        <v>0</v>
      </c>
      <c r="O2355" s="322">
        <f t="shared" si="108"/>
        <v>0</v>
      </c>
      <c r="P2355" s="322">
        <f t="shared" si="109"/>
        <v>1</v>
      </c>
      <c r="Q2355" s="337">
        <f t="shared" si="110"/>
        <v>0</v>
      </c>
    </row>
    <row r="2356" spans="1:17" x14ac:dyDescent="0.35">
      <c r="A2356" s="320">
        <f>'Oversigt anlægsaktiv'!A2356</f>
        <v>0</v>
      </c>
      <c r="B2356">
        <f>'Oversigt anlægsaktiv'!B2356</f>
        <v>0</v>
      </c>
      <c r="C2356">
        <f>'Oversigt anlægsaktiv'!C2356</f>
        <v>0</v>
      </c>
      <c r="D2356">
        <f>'Oversigt anlægsaktiv'!D2356</f>
        <v>0</v>
      </c>
      <c r="E2356">
        <f>'Oversigt anlægsaktiv'!E2356</f>
        <v>0</v>
      </c>
      <c r="F2356">
        <f>'Oversigt anlægsaktiv'!F2356</f>
        <v>0</v>
      </c>
      <c r="G2356">
        <f>'Oversigt anlægsaktiv'!G2356</f>
        <v>0</v>
      </c>
      <c r="H2356">
        <f>'Oversigt anlægsaktiv'!H2356</f>
        <v>0</v>
      </c>
      <c r="I2356">
        <f>'Oversigt anlægsaktiv'!I2356</f>
        <v>0</v>
      </c>
      <c r="J2356">
        <f>'Oversigt anlægsaktiv'!J2356</f>
        <v>0</v>
      </c>
      <c r="K2356">
        <f>'Oversigt anlægsaktiv'!K2356</f>
        <v>0</v>
      </c>
      <c r="L2356" s="312">
        <f>'Oversigt anlægsaktiv'!L2356</f>
        <v>0</v>
      </c>
      <c r="M2356" s="56">
        <f>'Oversigt anlægsaktiv'!M2356</f>
        <v>0</v>
      </c>
      <c r="N2356" s="56">
        <f>'Oversigt anlægsaktiv'!N2356</f>
        <v>0</v>
      </c>
      <c r="O2356" s="322">
        <f t="shared" si="108"/>
        <v>0</v>
      </c>
      <c r="P2356" s="322">
        <f t="shared" si="109"/>
        <v>1</v>
      </c>
      <c r="Q2356" s="337">
        <f t="shared" si="110"/>
        <v>0</v>
      </c>
    </row>
    <row r="2357" spans="1:17" x14ac:dyDescent="0.35">
      <c r="A2357" s="320">
        <f>'Oversigt anlægsaktiv'!A2357</f>
        <v>0</v>
      </c>
      <c r="B2357">
        <f>'Oversigt anlægsaktiv'!B2357</f>
        <v>0</v>
      </c>
      <c r="C2357">
        <f>'Oversigt anlægsaktiv'!C2357</f>
        <v>0</v>
      </c>
      <c r="D2357">
        <f>'Oversigt anlægsaktiv'!D2357</f>
        <v>0</v>
      </c>
      <c r="E2357">
        <f>'Oversigt anlægsaktiv'!E2357</f>
        <v>0</v>
      </c>
      <c r="F2357">
        <f>'Oversigt anlægsaktiv'!F2357</f>
        <v>0</v>
      </c>
      <c r="G2357">
        <f>'Oversigt anlægsaktiv'!G2357</f>
        <v>0</v>
      </c>
      <c r="H2357">
        <f>'Oversigt anlægsaktiv'!H2357</f>
        <v>0</v>
      </c>
      <c r="I2357">
        <f>'Oversigt anlægsaktiv'!I2357</f>
        <v>0</v>
      </c>
      <c r="J2357">
        <f>'Oversigt anlægsaktiv'!J2357</f>
        <v>0</v>
      </c>
      <c r="K2357">
        <f>'Oversigt anlægsaktiv'!K2357</f>
        <v>0</v>
      </c>
      <c r="L2357" s="312">
        <f>'Oversigt anlægsaktiv'!L2357</f>
        <v>0</v>
      </c>
      <c r="M2357" s="56">
        <f>'Oversigt anlægsaktiv'!M2357</f>
        <v>0</v>
      </c>
      <c r="N2357" s="56">
        <f>'Oversigt anlægsaktiv'!N2357</f>
        <v>0</v>
      </c>
      <c r="O2357" s="322">
        <f t="shared" si="108"/>
        <v>0</v>
      </c>
      <c r="P2357" s="322">
        <f t="shared" si="109"/>
        <v>1</v>
      </c>
      <c r="Q2357" s="337">
        <f t="shared" si="110"/>
        <v>0</v>
      </c>
    </row>
    <row r="2358" spans="1:17" x14ac:dyDescent="0.35">
      <c r="A2358" s="320">
        <f>'Oversigt anlægsaktiv'!A2358</f>
        <v>0</v>
      </c>
      <c r="B2358">
        <f>'Oversigt anlægsaktiv'!B2358</f>
        <v>0</v>
      </c>
      <c r="C2358">
        <f>'Oversigt anlægsaktiv'!C2358</f>
        <v>0</v>
      </c>
      <c r="D2358">
        <f>'Oversigt anlægsaktiv'!D2358</f>
        <v>0</v>
      </c>
      <c r="E2358">
        <f>'Oversigt anlægsaktiv'!E2358</f>
        <v>0</v>
      </c>
      <c r="F2358">
        <f>'Oversigt anlægsaktiv'!F2358</f>
        <v>0</v>
      </c>
      <c r="G2358">
        <f>'Oversigt anlægsaktiv'!G2358</f>
        <v>0</v>
      </c>
      <c r="H2358">
        <f>'Oversigt anlægsaktiv'!H2358</f>
        <v>0</v>
      </c>
      <c r="I2358">
        <f>'Oversigt anlægsaktiv'!I2358</f>
        <v>0</v>
      </c>
      <c r="J2358">
        <f>'Oversigt anlægsaktiv'!J2358</f>
        <v>0</v>
      </c>
      <c r="K2358">
        <f>'Oversigt anlægsaktiv'!K2358</f>
        <v>0</v>
      </c>
      <c r="L2358" s="312">
        <f>'Oversigt anlægsaktiv'!L2358</f>
        <v>0</v>
      </c>
      <c r="M2358" s="56">
        <f>'Oversigt anlægsaktiv'!M2358</f>
        <v>0</v>
      </c>
      <c r="N2358" s="56">
        <f>'Oversigt anlægsaktiv'!N2358</f>
        <v>0</v>
      </c>
      <c r="O2358" s="322">
        <f t="shared" si="108"/>
        <v>0</v>
      </c>
      <c r="P2358" s="322">
        <f t="shared" si="109"/>
        <v>1</v>
      </c>
      <c r="Q2358" s="337">
        <f t="shared" si="110"/>
        <v>0</v>
      </c>
    </row>
    <row r="2359" spans="1:17" x14ac:dyDescent="0.35">
      <c r="A2359" s="320">
        <f>'Oversigt anlægsaktiv'!A2359</f>
        <v>0</v>
      </c>
      <c r="B2359">
        <f>'Oversigt anlægsaktiv'!B2359</f>
        <v>0</v>
      </c>
      <c r="C2359">
        <f>'Oversigt anlægsaktiv'!C2359</f>
        <v>0</v>
      </c>
      <c r="D2359">
        <f>'Oversigt anlægsaktiv'!D2359</f>
        <v>0</v>
      </c>
      <c r="E2359">
        <f>'Oversigt anlægsaktiv'!E2359</f>
        <v>0</v>
      </c>
      <c r="F2359">
        <f>'Oversigt anlægsaktiv'!F2359</f>
        <v>0</v>
      </c>
      <c r="G2359">
        <f>'Oversigt anlægsaktiv'!G2359</f>
        <v>0</v>
      </c>
      <c r="H2359">
        <f>'Oversigt anlægsaktiv'!H2359</f>
        <v>0</v>
      </c>
      <c r="I2359">
        <f>'Oversigt anlægsaktiv'!I2359</f>
        <v>0</v>
      </c>
      <c r="J2359">
        <f>'Oversigt anlægsaktiv'!J2359</f>
        <v>0</v>
      </c>
      <c r="K2359">
        <f>'Oversigt anlægsaktiv'!K2359</f>
        <v>0</v>
      </c>
      <c r="L2359" s="312">
        <f>'Oversigt anlægsaktiv'!L2359</f>
        <v>0</v>
      </c>
      <c r="M2359" s="56">
        <f>'Oversigt anlægsaktiv'!M2359</f>
        <v>0</v>
      </c>
      <c r="N2359" s="56">
        <f>'Oversigt anlægsaktiv'!N2359</f>
        <v>0</v>
      </c>
      <c r="O2359" s="322">
        <f t="shared" si="108"/>
        <v>0</v>
      </c>
      <c r="P2359" s="322">
        <f t="shared" si="109"/>
        <v>1</v>
      </c>
      <c r="Q2359" s="337">
        <f t="shared" si="110"/>
        <v>0</v>
      </c>
    </row>
    <row r="2360" spans="1:17" x14ac:dyDescent="0.35">
      <c r="A2360" s="320">
        <f>'Oversigt anlægsaktiv'!A2360</f>
        <v>0</v>
      </c>
      <c r="B2360">
        <f>'Oversigt anlægsaktiv'!B2360</f>
        <v>0</v>
      </c>
      <c r="C2360">
        <f>'Oversigt anlægsaktiv'!C2360</f>
        <v>0</v>
      </c>
      <c r="D2360">
        <f>'Oversigt anlægsaktiv'!D2360</f>
        <v>0</v>
      </c>
      <c r="E2360">
        <f>'Oversigt anlægsaktiv'!E2360</f>
        <v>0</v>
      </c>
      <c r="F2360">
        <f>'Oversigt anlægsaktiv'!F2360</f>
        <v>0</v>
      </c>
      <c r="G2360">
        <f>'Oversigt anlægsaktiv'!G2360</f>
        <v>0</v>
      </c>
      <c r="H2360">
        <f>'Oversigt anlægsaktiv'!H2360</f>
        <v>0</v>
      </c>
      <c r="I2360">
        <f>'Oversigt anlægsaktiv'!I2360</f>
        <v>0</v>
      </c>
      <c r="J2360">
        <f>'Oversigt anlægsaktiv'!J2360</f>
        <v>0</v>
      </c>
      <c r="K2360">
        <f>'Oversigt anlægsaktiv'!K2360</f>
        <v>0</v>
      </c>
      <c r="L2360" s="312">
        <f>'Oversigt anlægsaktiv'!L2360</f>
        <v>0</v>
      </c>
      <c r="M2360" s="56">
        <f>'Oversigt anlægsaktiv'!M2360</f>
        <v>0</v>
      </c>
      <c r="N2360" s="56">
        <f>'Oversigt anlægsaktiv'!N2360</f>
        <v>0</v>
      </c>
      <c r="O2360" s="322">
        <f t="shared" si="108"/>
        <v>0</v>
      </c>
      <c r="P2360" s="322">
        <f t="shared" si="109"/>
        <v>1</v>
      </c>
      <c r="Q2360" s="337">
        <f t="shared" si="110"/>
        <v>0</v>
      </c>
    </row>
    <row r="2361" spans="1:17" x14ac:dyDescent="0.35">
      <c r="A2361" s="320">
        <f>'Oversigt anlægsaktiv'!A2361</f>
        <v>0</v>
      </c>
      <c r="B2361">
        <f>'Oversigt anlægsaktiv'!B2361</f>
        <v>0</v>
      </c>
      <c r="C2361">
        <f>'Oversigt anlægsaktiv'!C2361</f>
        <v>0</v>
      </c>
      <c r="D2361">
        <f>'Oversigt anlægsaktiv'!D2361</f>
        <v>0</v>
      </c>
      <c r="E2361">
        <f>'Oversigt anlægsaktiv'!E2361</f>
        <v>0</v>
      </c>
      <c r="F2361">
        <f>'Oversigt anlægsaktiv'!F2361</f>
        <v>0</v>
      </c>
      <c r="G2361">
        <f>'Oversigt anlægsaktiv'!G2361</f>
        <v>0</v>
      </c>
      <c r="H2361">
        <f>'Oversigt anlægsaktiv'!H2361</f>
        <v>0</v>
      </c>
      <c r="I2361">
        <f>'Oversigt anlægsaktiv'!I2361</f>
        <v>0</v>
      </c>
      <c r="J2361">
        <f>'Oversigt anlægsaktiv'!J2361</f>
        <v>0</v>
      </c>
      <c r="K2361">
        <f>'Oversigt anlægsaktiv'!K2361</f>
        <v>0</v>
      </c>
      <c r="L2361" s="312">
        <f>'Oversigt anlægsaktiv'!L2361</f>
        <v>0</v>
      </c>
      <c r="M2361" s="56">
        <f>'Oversigt anlægsaktiv'!M2361</f>
        <v>0</v>
      </c>
      <c r="N2361" s="56">
        <f>'Oversigt anlægsaktiv'!N2361</f>
        <v>0</v>
      </c>
      <c r="O2361" s="322">
        <f t="shared" si="108"/>
        <v>0</v>
      </c>
      <c r="P2361" s="322">
        <f t="shared" si="109"/>
        <v>1</v>
      </c>
      <c r="Q2361" s="337">
        <f t="shared" si="110"/>
        <v>0</v>
      </c>
    </row>
    <row r="2362" spans="1:17" x14ac:dyDescent="0.35">
      <c r="A2362" s="320">
        <f>'Oversigt anlægsaktiv'!A2362</f>
        <v>0</v>
      </c>
      <c r="B2362">
        <f>'Oversigt anlægsaktiv'!B2362</f>
        <v>0</v>
      </c>
      <c r="C2362">
        <f>'Oversigt anlægsaktiv'!C2362</f>
        <v>0</v>
      </c>
      <c r="D2362">
        <f>'Oversigt anlægsaktiv'!D2362</f>
        <v>0</v>
      </c>
      <c r="E2362">
        <f>'Oversigt anlægsaktiv'!E2362</f>
        <v>0</v>
      </c>
      <c r="F2362">
        <f>'Oversigt anlægsaktiv'!F2362</f>
        <v>0</v>
      </c>
      <c r="G2362">
        <f>'Oversigt anlægsaktiv'!G2362</f>
        <v>0</v>
      </c>
      <c r="H2362">
        <f>'Oversigt anlægsaktiv'!H2362</f>
        <v>0</v>
      </c>
      <c r="I2362">
        <f>'Oversigt anlægsaktiv'!I2362</f>
        <v>0</v>
      </c>
      <c r="J2362">
        <f>'Oversigt anlægsaktiv'!J2362</f>
        <v>0</v>
      </c>
      <c r="K2362">
        <f>'Oversigt anlægsaktiv'!K2362</f>
        <v>0</v>
      </c>
      <c r="L2362" s="312">
        <f>'Oversigt anlægsaktiv'!L2362</f>
        <v>0</v>
      </c>
      <c r="M2362" s="56">
        <f>'Oversigt anlægsaktiv'!M2362</f>
        <v>0</v>
      </c>
      <c r="N2362" s="56">
        <f>'Oversigt anlægsaktiv'!N2362</f>
        <v>0</v>
      </c>
      <c r="O2362" s="322">
        <f t="shared" si="108"/>
        <v>0</v>
      </c>
      <c r="P2362" s="322">
        <f t="shared" si="109"/>
        <v>1</v>
      </c>
      <c r="Q2362" s="337">
        <f t="shared" si="110"/>
        <v>0</v>
      </c>
    </row>
    <row r="2363" spans="1:17" x14ac:dyDescent="0.35">
      <c r="A2363" s="320">
        <f>'Oversigt anlægsaktiv'!A2363</f>
        <v>0</v>
      </c>
      <c r="B2363">
        <f>'Oversigt anlægsaktiv'!B2363</f>
        <v>0</v>
      </c>
      <c r="C2363">
        <f>'Oversigt anlægsaktiv'!C2363</f>
        <v>0</v>
      </c>
      <c r="D2363">
        <f>'Oversigt anlægsaktiv'!D2363</f>
        <v>0</v>
      </c>
      <c r="E2363">
        <f>'Oversigt anlægsaktiv'!E2363</f>
        <v>0</v>
      </c>
      <c r="F2363">
        <f>'Oversigt anlægsaktiv'!F2363</f>
        <v>0</v>
      </c>
      <c r="G2363">
        <f>'Oversigt anlægsaktiv'!G2363</f>
        <v>0</v>
      </c>
      <c r="H2363">
        <f>'Oversigt anlægsaktiv'!H2363</f>
        <v>0</v>
      </c>
      <c r="I2363">
        <f>'Oversigt anlægsaktiv'!I2363</f>
        <v>0</v>
      </c>
      <c r="J2363">
        <f>'Oversigt anlægsaktiv'!J2363</f>
        <v>0</v>
      </c>
      <c r="K2363">
        <f>'Oversigt anlægsaktiv'!K2363</f>
        <v>0</v>
      </c>
      <c r="L2363" s="312">
        <f>'Oversigt anlægsaktiv'!L2363</f>
        <v>0</v>
      </c>
      <c r="M2363" s="56">
        <f>'Oversigt anlægsaktiv'!M2363</f>
        <v>0</v>
      </c>
      <c r="N2363" s="56">
        <f>'Oversigt anlægsaktiv'!N2363</f>
        <v>0</v>
      </c>
      <c r="O2363" s="322">
        <f t="shared" si="108"/>
        <v>0</v>
      </c>
      <c r="P2363" s="322">
        <f t="shared" si="109"/>
        <v>1</v>
      </c>
      <c r="Q2363" s="337">
        <f t="shared" si="110"/>
        <v>0</v>
      </c>
    </row>
    <row r="2364" spans="1:17" x14ac:dyDescent="0.35">
      <c r="A2364" s="320">
        <f>'Oversigt anlægsaktiv'!A2364</f>
        <v>0</v>
      </c>
      <c r="B2364">
        <f>'Oversigt anlægsaktiv'!B2364</f>
        <v>0</v>
      </c>
      <c r="C2364">
        <f>'Oversigt anlægsaktiv'!C2364</f>
        <v>0</v>
      </c>
      <c r="D2364">
        <f>'Oversigt anlægsaktiv'!D2364</f>
        <v>0</v>
      </c>
      <c r="E2364">
        <f>'Oversigt anlægsaktiv'!E2364</f>
        <v>0</v>
      </c>
      <c r="F2364">
        <f>'Oversigt anlægsaktiv'!F2364</f>
        <v>0</v>
      </c>
      <c r="G2364">
        <f>'Oversigt anlægsaktiv'!G2364</f>
        <v>0</v>
      </c>
      <c r="H2364">
        <f>'Oversigt anlægsaktiv'!H2364</f>
        <v>0</v>
      </c>
      <c r="I2364">
        <f>'Oversigt anlægsaktiv'!I2364</f>
        <v>0</v>
      </c>
      <c r="J2364">
        <f>'Oversigt anlægsaktiv'!J2364</f>
        <v>0</v>
      </c>
      <c r="K2364">
        <f>'Oversigt anlægsaktiv'!K2364</f>
        <v>0</v>
      </c>
      <c r="L2364" s="312">
        <f>'Oversigt anlægsaktiv'!L2364</f>
        <v>0</v>
      </c>
      <c r="M2364" s="56">
        <f>'Oversigt anlægsaktiv'!M2364</f>
        <v>0</v>
      </c>
      <c r="N2364" s="56">
        <f>'Oversigt anlægsaktiv'!N2364</f>
        <v>0</v>
      </c>
      <c r="O2364" s="322">
        <f t="shared" si="108"/>
        <v>0</v>
      </c>
      <c r="P2364" s="322">
        <f t="shared" si="109"/>
        <v>1</v>
      </c>
      <c r="Q2364" s="337">
        <f t="shared" si="110"/>
        <v>0</v>
      </c>
    </row>
    <row r="2365" spans="1:17" x14ac:dyDescent="0.35">
      <c r="A2365" s="320">
        <f>'Oversigt anlægsaktiv'!A2365</f>
        <v>0</v>
      </c>
      <c r="B2365">
        <f>'Oversigt anlægsaktiv'!B2365</f>
        <v>0</v>
      </c>
      <c r="C2365">
        <f>'Oversigt anlægsaktiv'!C2365</f>
        <v>0</v>
      </c>
      <c r="D2365">
        <f>'Oversigt anlægsaktiv'!D2365</f>
        <v>0</v>
      </c>
      <c r="E2365">
        <f>'Oversigt anlægsaktiv'!E2365</f>
        <v>0</v>
      </c>
      <c r="F2365">
        <f>'Oversigt anlægsaktiv'!F2365</f>
        <v>0</v>
      </c>
      <c r="G2365">
        <f>'Oversigt anlægsaktiv'!G2365</f>
        <v>0</v>
      </c>
      <c r="H2365">
        <f>'Oversigt anlægsaktiv'!H2365</f>
        <v>0</v>
      </c>
      <c r="I2365">
        <f>'Oversigt anlægsaktiv'!I2365</f>
        <v>0</v>
      </c>
      <c r="J2365">
        <f>'Oversigt anlægsaktiv'!J2365</f>
        <v>0</v>
      </c>
      <c r="K2365">
        <f>'Oversigt anlægsaktiv'!K2365</f>
        <v>0</v>
      </c>
      <c r="L2365" s="312">
        <f>'Oversigt anlægsaktiv'!L2365</f>
        <v>0</v>
      </c>
      <c r="M2365" s="56">
        <f>'Oversigt anlægsaktiv'!M2365</f>
        <v>0</v>
      </c>
      <c r="N2365" s="56">
        <f>'Oversigt anlægsaktiv'!N2365</f>
        <v>0</v>
      </c>
      <c r="O2365" s="322">
        <f t="shared" si="108"/>
        <v>0</v>
      </c>
      <c r="P2365" s="322">
        <f t="shared" si="109"/>
        <v>1</v>
      </c>
      <c r="Q2365" s="337">
        <f t="shared" si="110"/>
        <v>0</v>
      </c>
    </row>
    <row r="2366" spans="1:17" x14ac:dyDescent="0.35">
      <c r="A2366" s="320">
        <f>'Oversigt anlægsaktiv'!A2366</f>
        <v>0</v>
      </c>
      <c r="B2366">
        <f>'Oversigt anlægsaktiv'!B2366</f>
        <v>0</v>
      </c>
      <c r="C2366">
        <f>'Oversigt anlægsaktiv'!C2366</f>
        <v>0</v>
      </c>
      <c r="D2366">
        <f>'Oversigt anlægsaktiv'!D2366</f>
        <v>0</v>
      </c>
      <c r="E2366">
        <f>'Oversigt anlægsaktiv'!E2366</f>
        <v>0</v>
      </c>
      <c r="F2366">
        <f>'Oversigt anlægsaktiv'!F2366</f>
        <v>0</v>
      </c>
      <c r="G2366">
        <f>'Oversigt anlægsaktiv'!G2366</f>
        <v>0</v>
      </c>
      <c r="H2366">
        <f>'Oversigt anlægsaktiv'!H2366</f>
        <v>0</v>
      </c>
      <c r="I2366">
        <f>'Oversigt anlægsaktiv'!I2366</f>
        <v>0</v>
      </c>
      <c r="J2366">
        <f>'Oversigt anlægsaktiv'!J2366</f>
        <v>0</v>
      </c>
      <c r="K2366">
        <f>'Oversigt anlægsaktiv'!K2366</f>
        <v>0</v>
      </c>
      <c r="L2366" s="312">
        <f>'Oversigt anlægsaktiv'!L2366</f>
        <v>0</v>
      </c>
      <c r="M2366" s="56">
        <f>'Oversigt anlægsaktiv'!M2366</f>
        <v>0</v>
      </c>
      <c r="N2366" s="56">
        <f>'Oversigt anlægsaktiv'!N2366</f>
        <v>0</v>
      </c>
      <c r="O2366" s="322">
        <f t="shared" si="108"/>
        <v>0</v>
      </c>
      <c r="P2366" s="322">
        <f t="shared" si="109"/>
        <v>1</v>
      </c>
      <c r="Q2366" s="337">
        <f t="shared" si="110"/>
        <v>0</v>
      </c>
    </row>
    <row r="2367" spans="1:17" x14ac:dyDescent="0.35">
      <c r="A2367" s="320">
        <f>'Oversigt anlægsaktiv'!A2367</f>
        <v>0</v>
      </c>
      <c r="B2367">
        <f>'Oversigt anlægsaktiv'!B2367</f>
        <v>0</v>
      </c>
      <c r="C2367">
        <f>'Oversigt anlægsaktiv'!C2367</f>
        <v>0</v>
      </c>
      <c r="D2367">
        <f>'Oversigt anlægsaktiv'!D2367</f>
        <v>0</v>
      </c>
      <c r="E2367">
        <f>'Oversigt anlægsaktiv'!E2367</f>
        <v>0</v>
      </c>
      <c r="F2367">
        <f>'Oversigt anlægsaktiv'!F2367</f>
        <v>0</v>
      </c>
      <c r="G2367">
        <f>'Oversigt anlægsaktiv'!G2367</f>
        <v>0</v>
      </c>
      <c r="H2367">
        <f>'Oversigt anlægsaktiv'!H2367</f>
        <v>0</v>
      </c>
      <c r="I2367">
        <f>'Oversigt anlægsaktiv'!I2367</f>
        <v>0</v>
      </c>
      <c r="J2367">
        <f>'Oversigt anlægsaktiv'!J2367</f>
        <v>0</v>
      </c>
      <c r="K2367">
        <f>'Oversigt anlægsaktiv'!K2367</f>
        <v>0</v>
      </c>
      <c r="L2367" s="312">
        <f>'Oversigt anlægsaktiv'!L2367</f>
        <v>0</v>
      </c>
      <c r="M2367" s="56">
        <f>'Oversigt anlægsaktiv'!M2367</f>
        <v>0</v>
      </c>
      <c r="N2367" s="56">
        <f>'Oversigt anlægsaktiv'!N2367</f>
        <v>0</v>
      </c>
      <c r="O2367" s="322">
        <f t="shared" si="108"/>
        <v>0</v>
      </c>
      <c r="P2367" s="322">
        <f t="shared" si="109"/>
        <v>1</v>
      </c>
      <c r="Q2367" s="337">
        <f t="shared" si="110"/>
        <v>0</v>
      </c>
    </row>
    <row r="2368" spans="1:17" x14ac:dyDescent="0.35">
      <c r="A2368" s="320">
        <f>'Oversigt anlægsaktiv'!A2368</f>
        <v>0</v>
      </c>
      <c r="B2368">
        <f>'Oversigt anlægsaktiv'!B2368</f>
        <v>0</v>
      </c>
      <c r="C2368">
        <f>'Oversigt anlægsaktiv'!C2368</f>
        <v>0</v>
      </c>
      <c r="D2368">
        <f>'Oversigt anlægsaktiv'!D2368</f>
        <v>0</v>
      </c>
      <c r="E2368">
        <f>'Oversigt anlægsaktiv'!E2368</f>
        <v>0</v>
      </c>
      <c r="F2368">
        <f>'Oversigt anlægsaktiv'!F2368</f>
        <v>0</v>
      </c>
      <c r="G2368">
        <f>'Oversigt anlægsaktiv'!G2368</f>
        <v>0</v>
      </c>
      <c r="H2368">
        <f>'Oversigt anlægsaktiv'!H2368</f>
        <v>0</v>
      </c>
      <c r="I2368">
        <f>'Oversigt anlægsaktiv'!I2368</f>
        <v>0</v>
      </c>
      <c r="J2368">
        <f>'Oversigt anlægsaktiv'!J2368</f>
        <v>0</v>
      </c>
      <c r="K2368">
        <f>'Oversigt anlægsaktiv'!K2368</f>
        <v>0</v>
      </c>
      <c r="L2368" s="312">
        <f>'Oversigt anlægsaktiv'!L2368</f>
        <v>0</v>
      </c>
      <c r="M2368" s="56">
        <f>'Oversigt anlægsaktiv'!M2368</f>
        <v>0</v>
      </c>
      <c r="N2368" s="56">
        <f>'Oversigt anlægsaktiv'!N2368</f>
        <v>0</v>
      </c>
      <c r="O2368" s="322">
        <f t="shared" si="108"/>
        <v>0</v>
      </c>
      <c r="P2368" s="322">
        <f t="shared" si="109"/>
        <v>1</v>
      </c>
      <c r="Q2368" s="337">
        <f t="shared" si="110"/>
        <v>0</v>
      </c>
    </row>
    <row r="2369" spans="1:17" x14ac:dyDescent="0.35">
      <c r="A2369" s="320">
        <f>'Oversigt anlægsaktiv'!A2369</f>
        <v>0</v>
      </c>
      <c r="B2369">
        <f>'Oversigt anlægsaktiv'!B2369</f>
        <v>0</v>
      </c>
      <c r="C2369">
        <f>'Oversigt anlægsaktiv'!C2369</f>
        <v>0</v>
      </c>
      <c r="D2369">
        <f>'Oversigt anlægsaktiv'!D2369</f>
        <v>0</v>
      </c>
      <c r="E2369">
        <f>'Oversigt anlægsaktiv'!E2369</f>
        <v>0</v>
      </c>
      <c r="F2369">
        <f>'Oversigt anlægsaktiv'!F2369</f>
        <v>0</v>
      </c>
      <c r="G2369">
        <f>'Oversigt anlægsaktiv'!G2369</f>
        <v>0</v>
      </c>
      <c r="H2369">
        <f>'Oversigt anlægsaktiv'!H2369</f>
        <v>0</v>
      </c>
      <c r="I2369">
        <f>'Oversigt anlægsaktiv'!I2369</f>
        <v>0</v>
      </c>
      <c r="J2369">
        <f>'Oversigt anlægsaktiv'!J2369</f>
        <v>0</v>
      </c>
      <c r="K2369">
        <f>'Oversigt anlægsaktiv'!K2369</f>
        <v>0</v>
      </c>
      <c r="L2369" s="312">
        <f>'Oversigt anlægsaktiv'!L2369</f>
        <v>0</v>
      </c>
      <c r="M2369" s="56">
        <f>'Oversigt anlægsaktiv'!M2369</f>
        <v>0</v>
      </c>
      <c r="N2369" s="56">
        <f>'Oversigt anlægsaktiv'!N2369</f>
        <v>0</v>
      </c>
      <c r="O2369" s="322">
        <f t="shared" si="108"/>
        <v>0</v>
      </c>
      <c r="P2369" s="322">
        <f t="shared" si="109"/>
        <v>1</v>
      </c>
      <c r="Q2369" s="337">
        <f t="shared" si="110"/>
        <v>0</v>
      </c>
    </row>
    <row r="2370" spans="1:17" x14ac:dyDescent="0.35">
      <c r="A2370" s="320">
        <f>'Oversigt anlægsaktiv'!A2370</f>
        <v>0</v>
      </c>
      <c r="B2370">
        <f>'Oversigt anlægsaktiv'!B2370</f>
        <v>0</v>
      </c>
      <c r="C2370">
        <f>'Oversigt anlægsaktiv'!C2370</f>
        <v>0</v>
      </c>
      <c r="D2370">
        <f>'Oversigt anlægsaktiv'!D2370</f>
        <v>0</v>
      </c>
      <c r="E2370">
        <f>'Oversigt anlægsaktiv'!E2370</f>
        <v>0</v>
      </c>
      <c r="F2370">
        <f>'Oversigt anlægsaktiv'!F2370</f>
        <v>0</v>
      </c>
      <c r="G2370">
        <f>'Oversigt anlægsaktiv'!G2370</f>
        <v>0</v>
      </c>
      <c r="H2370">
        <f>'Oversigt anlægsaktiv'!H2370</f>
        <v>0</v>
      </c>
      <c r="I2370">
        <f>'Oversigt anlægsaktiv'!I2370</f>
        <v>0</v>
      </c>
      <c r="J2370">
        <f>'Oversigt anlægsaktiv'!J2370</f>
        <v>0</v>
      </c>
      <c r="K2370">
        <f>'Oversigt anlægsaktiv'!K2370</f>
        <v>0</v>
      </c>
      <c r="L2370" s="312">
        <f>'Oversigt anlægsaktiv'!L2370</f>
        <v>0</v>
      </c>
      <c r="M2370" s="56">
        <f>'Oversigt anlægsaktiv'!M2370</f>
        <v>0</v>
      </c>
      <c r="N2370" s="56">
        <f>'Oversigt anlægsaktiv'!N2370</f>
        <v>0</v>
      </c>
      <c r="O2370" s="322">
        <f t="shared" si="108"/>
        <v>0</v>
      </c>
      <c r="P2370" s="322">
        <f t="shared" si="109"/>
        <v>1</v>
      </c>
      <c r="Q2370" s="337">
        <f t="shared" si="110"/>
        <v>0</v>
      </c>
    </row>
    <row r="2371" spans="1:17" x14ac:dyDescent="0.35">
      <c r="A2371" s="320">
        <f>'Oversigt anlægsaktiv'!A2371</f>
        <v>0</v>
      </c>
      <c r="B2371">
        <f>'Oversigt anlægsaktiv'!B2371</f>
        <v>0</v>
      </c>
      <c r="C2371">
        <f>'Oversigt anlægsaktiv'!C2371</f>
        <v>0</v>
      </c>
      <c r="D2371">
        <f>'Oversigt anlægsaktiv'!D2371</f>
        <v>0</v>
      </c>
      <c r="E2371">
        <f>'Oversigt anlægsaktiv'!E2371</f>
        <v>0</v>
      </c>
      <c r="F2371">
        <f>'Oversigt anlægsaktiv'!F2371</f>
        <v>0</v>
      </c>
      <c r="G2371">
        <f>'Oversigt anlægsaktiv'!G2371</f>
        <v>0</v>
      </c>
      <c r="H2371">
        <f>'Oversigt anlægsaktiv'!H2371</f>
        <v>0</v>
      </c>
      <c r="I2371">
        <f>'Oversigt anlægsaktiv'!I2371</f>
        <v>0</v>
      </c>
      <c r="J2371">
        <f>'Oversigt anlægsaktiv'!J2371</f>
        <v>0</v>
      </c>
      <c r="K2371">
        <f>'Oversigt anlægsaktiv'!K2371</f>
        <v>0</v>
      </c>
      <c r="L2371" s="312">
        <f>'Oversigt anlægsaktiv'!L2371</f>
        <v>0</v>
      </c>
      <c r="M2371" s="56">
        <f>'Oversigt anlægsaktiv'!M2371</f>
        <v>0</v>
      </c>
      <c r="N2371" s="56">
        <f>'Oversigt anlægsaktiv'!N2371</f>
        <v>0</v>
      </c>
      <c r="O2371" s="322">
        <f t="shared" si="108"/>
        <v>0</v>
      </c>
      <c r="P2371" s="322">
        <f t="shared" si="109"/>
        <v>1</v>
      </c>
      <c r="Q2371" s="337">
        <f t="shared" si="110"/>
        <v>0</v>
      </c>
    </row>
    <row r="2372" spans="1:17" x14ac:dyDescent="0.35">
      <c r="A2372" s="320">
        <f>'Oversigt anlægsaktiv'!A2372</f>
        <v>0</v>
      </c>
      <c r="B2372">
        <f>'Oversigt anlægsaktiv'!B2372</f>
        <v>0</v>
      </c>
      <c r="C2372">
        <f>'Oversigt anlægsaktiv'!C2372</f>
        <v>0</v>
      </c>
      <c r="D2372">
        <f>'Oversigt anlægsaktiv'!D2372</f>
        <v>0</v>
      </c>
      <c r="E2372">
        <f>'Oversigt anlægsaktiv'!E2372</f>
        <v>0</v>
      </c>
      <c r="F2372">
        <f>'Oversigt anlægsaktiv'!F2372</f>
        <v>0</v>
      </c>
      <c r="G2372">
        <f>'Oversigt anlægsaktiv'!G2372</f>
        <v>0</v>
      </c>
      <c r="H2372">
        <f>'Oversigt anlægsaktiv'!H2372</f>
        <v>0</v>
      </c>
      <c r="I2372">
        <f>'Oversigt anlægsaktiv'!I2372</f>
        <v>0</v>
      </c>
      <c r="J2372">
        <f>'Oversigt anlægsaktiv'!J2372</f>
        <v>0</v>
      </c>
      <c r="K2372">
        <f>'Oversigt anlægsaktiv'!K2372</f>
        <v>0</v>
      </c>
      <c r="L2372" s="312">
        <f>'Oversigt anlægsaktiv'!L2372</f>
        <v>0</v>
      </c>
      <c r="M2372" s="56">
        <f>'Oversigt anlægsaktiv'!M2372</f>
        <v>0</v>
      </c>
      <c r="N2372" s="56">
        <f>'Oversigt anlægsaktiv'!N2372</f>
        <v>0</v>
      </c>
      <c r="O2372" s="322">
        <f t="shared" si="108"/>
        <v>0</v>
      </c>
      <c r="P2372" s="322">
        <f t="shared" si="109"/>
        <v>1</v>
      </c>
      <c r="Q2372" s="337">
        <f t="shared" si="110"/>
        <v>0</v>
      </c>
    </row>
    <row r="2373" spans="1:17" x14ac:dyDescent="0.35">
      <c r="A2373" s="320">
        <f>'Oversigt anlægsaktiv'!A2373</f>
        <v>0</v>
      </c>
      <c r="B2373">
        <f>'Oversigt anlægsaktiv'!B2373</f>
        <v>0</v>
      </c>
      <c r="C2373">
        <f>'Oversigt anlægsaktiv'!C2373</f>
        <v>0</v>
      </c>
      <c r="D2373">
        <f>'Oversigt anlægsaktiv'!D2373</f>
        <v>0</v>
      </c>
      <c r="E2373">
        <f>'Oversigt anlægsaktiv'!E2373</f>
        <v>0</v>
      </c>
      <c r="F2373">
        <f>'Oversigt anlægsaktiv'!F2373</f>
        <v>0</v>
      </c>
      <c r="G2373">
        <f>'Oversigt anlægsaktiv'!G2373</f>
        <v>0</v>
      </c>
      <c r="H2373">
        <f>'Oversigt anlægsaktiv'!H2373</f>
        <v>0</v>
      </c>
      <c r="I2373">
        <f>'Oversigt anlægsaktiv'!I2373</f>
        <v>0</v>
      </c>
      <c r="J2373">
        <f>'Oversigt anlægsaktiv'!J2373</f>
        <v>0</v>
      </c>
      <c r="K2373">
        <f>'Oversigt anlægsaktiv'!K2373</f>
        <v>0</v>
      </c>
      <c r="L2373" s="312">
        <f>'Oversigt anlægsaktiv'!L2373</f>
        <v>0</v>
      </c>
      <c r="M2373" s="56">
        <f>'Oversigt anlægsaktiv'!M2373</f>
        <v>0</v>
      </c>
      <c r="N2373" s="56">
        <f>'Oversigt anlægsaktiv'!N2373</f>
        <v>0</v>
      </c>
      <c r="O2373" s="322">
        <f t="shared" si="108"/>
        <v>0</v>
      </c>
      <c r="P2373" s="322">
        <f t="shared" si="109"/>
        <v>1</v>
      </c>
      <c r="Q2373" s="337">
        <f t="shared" si="110"/>
        <v>0</v>
      </c>
    </row>
    <row r="2374" spans="1:17" x14ac:dyDescent="0.35">
      <c r="A2374" s="320">
        <f>'Oversigt anlægsaktiv'!A2374</f>
        <v>0</v>
      </c>
      <c r="B2374">
        <f>'Oversigt anlægsaktiv'!B2374</f>
        <v>0</v>
      </c>
      <c r="C2374">
        <f>'Oversigt anlægsaktiv'!C2374</f>
        <v>0</v>
      </c>
      <c r="D2374">
        <f>'Oversigt anlægsaktiv'!D2374</f>
        <v>0</v>
      </c>
      <c r="E2374">
        <f>'Oversigt anlægsaktiv'!E2374</f>
        <v>0</v>
      </c>
      <c r="F2374">
        <f>'Oversigt anlægsaktiv'!F2374</f>
        <v>0</v>
      </c>
      <c r="G2374">
        <f>'Oversigt anlægsaktiv'!G2374</f>
        <v>0</v>
      </c>
      <c r="H2374">
        <f>'Oversigt anlægsaktiv'!H2374</f>
        <v>0</v>
      </c>
      <c r="I2374">
        <f>'Oversigt anlægsaktiv'!I2374</f>
        <v>0</v>
      </c>
      <c r="J2374">
        <f>'Oversigt anlægsaktiv'!J2374</f>
        <v>0</v>
      </c>
      <c r="K2374">
        <f>'Oversigt anlægsaktiv'!K2374</f>
        <v>0</v>
      </c>
      <c r="L2374" s="312">
        <f>'Oversigt anlægsaktiv'!L2374</f>
        <v>0</v>
      </c>
      <c r="M2374" s="56">
        <f>'Oversigt anlægsaktiv'!M2374</f>
        <v>0</v>
      </c>
      <c r="N2374" s="56">
        <f>'Oversigt anlægsaktiv'!N2374</f>
        <v>0</v>
      </c>
      <c r="O2374" s="322">
        <f t="shared" si="108"/>
        <v>0</v>
      </c>
      <c r="P2374" s="322">
        <f t="shared" si="109"/>
        <v>1</v>
      </c>
      <c r="Q2374" s="337">
        <f t="shared" si="110"/>
        <v>0</v>
      </c>
    </row>
    <row r="2375" spans="1:17" x14ac:dyDescent="0.35">
      <c r="A2375" s="320">
        <f>'Oversigt anlægsaktiv'!A2375</f>
        <v>0</v>
      </c>
      <c r="B2375">
        <f>'Oversigt anlægsaktiv'!B2375</f>
        <v>0</v>
      </c>
      <c r="C2375">
        <f>'Oversigt anlægsaktiv'!C2375</f>
        <v>0</v>
      </c>
      <c r="D2375">
        <f>'Oversigt anlægsaktiv'!D2375</f>
        <v>0</v>
      </c>
      <c r="E2375">
        <f>'Oversigt anlægsaktiv'!E2375</f>
        <v>0</v>
      </c>
      <c r="F2375">
        <f>'Oversigt anlægsaktiv'!F2375</f>
        <v>0</v>
      </c>
      <c r="G2375">
        <f>'Oversigt anlægsaktiv'!G2375</f>
        <v>0</v>
      </c>
      <c r="H2375">
        <f>'Oversigt anlægsaktiv'!H2375</f>
        <v>0</v>
      </c>
      <c r="I2375">
        <f>'Oversigt anlægsaktiv'!I2375</f>
        <v>0</v>
      </c>
      <c r="J2375">
        <f>'Oversigt anlægsaktiv'!J2375</f>
        <v>0</v>
      </c>
      <c r="K2375">
        <f>'Oversigt anlægsaktiv'!K2375</f>
        <v>0</v>
      </c>
      <c r="L2375" s="312">
        <f>'Oversigt anlægsaktiv'!L2375</f>
        <v>0</v>
      </c>
      <c r="M2375" s="56">
        <f>'Oversigt anlægsaktiv'!M2375</f>
        <v>0</v>
      </c>
      <c r="N2375" s="56">
        <f>'Oversigt anlægsaktiv'!N2375</f>
        <v>0</v>
      </c>
      <c r="O2375" s="322">
        <f t="shared" si="108"/>
        <v>0</v>
      </c>
      <c r="P2375" s="322">
        <f t="shared" si="109"/>
        <v>1</v>
      </c>
      <c r="Q2375" s="337">
        <f t="shared" si="110"/>
        <v>0</v>
      </c>
    </row>
    <row r="2376" spans="1:17" x14ac:dyDescent="0.35">
      <c r="A2376" s="320">
        <f>'Oversigt anlægsaktiv'!A2376</f>
        <v>0</v>
      </c>
      <c r="B2376">
        <f>'Oversigt anlægsaktiv'!B2376</f>
        <v>0</v>
      </c>
      <c r="C2376">
        <f>'Oversigt anlægsaktiv'!C2376</f>
        <v>0</v>
      </c>
      <c r="D2376">
        <f>'Oversigt anlægsaktiv'!D2376</f>
        <v>0</v>
      </c>
      <c r="E2376">
        <f>'Oversigt anlægsaktiv'!E2376</f>
        <v>0</v>
      </c>
      <c r="F2376">
        <f>'Oversigt anlægsaktiv'!F2376</f>
        <v>0</v>
      </c>
      <c r="G2376">
        <f>'Oversigt anlægsaktiv'!G2376</f>
        <v>0</v>
      </c>
      <c r="H2376">
        <f>'Oversigt anlægsaktiv'!H2376</f>
        <v>0</v>
      </c>
      <c r="I2376">
        <f>'Oversigt anlægsaktiv'!I2376</f>
        <v>0</v>
      </c>
      <c r="J2376">
        <f>'Oversigt anlægsaktiv'!J2376</f>
        <v>0</v>
      </c>
      <c r="K2376">
        <f>'Oversigt anlægsaktiv'!K2376</f>
        <v>0</v>
      </c>
      <c r="L2376" s="312">
        <f>'Oversigt anlægsaktiv'!L2376</f>
        <v>0</v>
      </c>
      <c r="M2376" s="56">
        <f>'Oversigt anlægsaktiv'!M2376</f>
        <v>0</v>
      </c>
      <c r="N2376" s="56">
        <f>'Oversigt anlægsaktiv'!N2376</f>
        <v>0</v>
      </c>
      <c r="O2376" s="322">
        <f t="shared" si="108"/>
        <v>0</v>
      </c>
      <c r="P2376" s="322">
        <f t="shared" si="109"/>
        <v>1</v>
      </c>
      <c r="Q2376" s="337">
        <f t="shared" si="110"/>
        <v>0</v>
      </c>
    </row>
    <row r="2377" spans="1:17" x14ac:dyDescent="0.35">
      <c r="A2377" s="320">
        <f>'Oversigt anlægsaktiv'!A2377</f>
        <v>0</v>
      </c>
      <c r="B2377">
        <f>'Oversigt anlægsaktiv'!B2377</f>
        <v>0</v>
      </c>
      <c r="C2377">
        <f>'Oversigt anlægsaktiv'!C2377</f>
        <v>0</v>
      </c>
      <c r="D2377">
        <f>'Oversigt anlægsaktiv'!D2377</f>
        <v>0</v>
      </c>
      <c r="E2377">
        <f>'Oversigt anlægsaktiv'!E2377</f>
        <v>0</v>
      </c>
      <c r="F2377">
        <f>'Oversigt anlægsaktiv'!F2377</f>
        <v>0</v>
      </c>
      <c r="G2377">
        <f>'Oversigt anlægsaktiv'!G2377</f>
        <v>0</v>
      </c>
      <c r="H2377">
        <f>'Oversigt anlægsaktiv'!H2377</f>
        <v>0</v>
      </c>
      <c r="I2377">
        <f>'Oversigt anlægsaktiv'!I2377</f>
        <v>0</v>
      </c>
      <c r="J2377">
        <f>'Oversigt anlægsaktiv'!J2377</f>
        <v>0</v>
      </c>
      <c r="K2377">
        <f>'Oversigt anlægsaktiv'!K2377</f>
        <v>0</v>
      </c>
      <c r="L2377" s="312">
        <f>'Oversigt anlægsaktiv'!L2377</f>
        <v>0</v>
      </c>
      <c r="M2377" s="56">
        <f>'Oversigt anlægsaktiv'!M2377</f>
        <v>0</v>
      </c>
      <c r="N2377" s="56">
        <f>'Oversigt anlægsaktiv'!N2377</f>
        <v>0</v>
      </c>
      <c r="O2377" s="322">
        <f t="shared" si="108"/>
        <v>0</v>
      </c>
      <c r="P2377" s="322">
        <f t="shared" si="109"/>
        <v>1</v>
      </c>
      <c r="Q2377" s="337">
        <f t="shared" si="110"/>
        <v>0</v>
      </c>
    </row>
    <row r="2378" spans="1:17" x14ac:dyDescent="0.35">
      <c r="A2378" s="320">
        <f>'Oversigt anlægsaktiv'!A2378</f>
        <v>0</v>
      </c>
      <c r="B2378">
        <f>'Oversigt anlægsaktiv'!B2378</f>
        <v>0</v>
      </c>
      <c r="C2378">
        <f>'Oversigt anlægsaktiv'!C2378</f>
        <v>0</v>
      </c>
      <c r="D2378">
        <f>'Oversigt anlægsaktiv'!D2378</f>
        <v>0</v>
      </c>
      <c r="E2378">
        <f>'Oversigt anlægsaktiv'!E2378</f>
        <v>0</v>
      </c>
      <c r="F2378">
        <f>'Oversigt anlægsaktiv'!F2378</f>
        <v>0</v>
      </c>
      <c r="G2378">
        <f>'Oversigt anlægsaktiv'!G2378</f>
        <v>0</v>
      </c>
      <c r="H2378">
        <f>'Oversigt anlægsaktiv'!H2378</f>
        <v>0</v>
      </c>
      <c r="I2378">
        <f>'Oversigt anlægsaktiv'!I2378</f>
        <v>0</v>
      </c>
      <c r="J2378">
        <f>'Oversigt anlægsaktiv'!J2378</f>
        <v>0</v>
      </c>
      <c r="K2378">
        <f>'Oversigt anlægsaktiv'!K2378</f>
        <v>0</v>
      </c>
      <c r="L2378" s="312">
        <f>'Oversigt anlægsaktiv'!L2378</f>
        <v>0</v>
      </c>
      <c r="M2378" s="56">
        <f>'Oversigt anlægsaktiv'!M2378</f>
        <v>0</v>
      </c>
      <c r="N2378" s="56">
        <f>'Oversigt anlægsaktiv'!N2378</f>
        <v>0</v>
      </c>
      <c r="O2378" s="322">
        <f t="shared" si="108"/>
        <v>0</v>
      </c>
      <c r="P2378" s="322">
        <f t="shared" si="109"/>
        <v>1</v>
      </c>
      <c r="Q2378" s="337">
        <f t="shared" si="110"/>
        <v>0</v>
      </c>
    </row>
    <row r="2379" spans="1:17" x14ac:dyDescent="0.35">
      <c r="A2379" s="320">
        <f>'Oversigt anlægsaktiv'!A2379</f>
        <v>0</v>
      </c>
      <c r="B2379">
        <f>'Oversigt anlægsaktiv'!B2379</f>
        <v>0</v>
      </c>
      <c r="C2379">
        <f>'Oversigt anlægsaktiv'!C2379</f>
        <v>0</v>
      </c>
      <c r="D2379">
        <f>'Oversigt anlægsaktiv'!D2379</f>
        <v>0</v>
      </c>
      <c r="E2379">
        <f>'Oversigt anlægsaktiv'!E2379</f>
        <v>0</v>
      </c>
      <c r="F2379">
        <f>'Oversigt anlægsaktiv'!F2379</f>
        <v>0</v>
      </c>
      <c r="G2379">
        <f>'Oversigt anlægsaktiv'!G2379</f>
        <v>0</v>
      </c>
      <c r="H2379">
        <f>'Oversigt anlægsaktiv'!H2379</f>
        <v>0</v>
      </c>
      <c r="I2379">
        <f>'Oversigt anlægsaktiv'!I2379</f>
        <v>0</v>
      </c>
      <c r="J2379">
        <f>'Oversigt anlægsaktiv'!J2379</f>
        <v>0</v>
      </c>
      <c r="K2379">
        <f>'Oversigt anlægsaktiv'!K2379</f>
        <v>0</v>
      </c>
      <c r="L2379" s="312">
        <f>'Oversigt anlægsaktiv'!L2379</f>
        <v>0</v>
      </c>
      <c r="M2379" s="56">
        <f>'Oversigt anlægsaktiv'!M2379</f>
        <v>0</v>
      </c>
      <c r="N2379" s="56">
        <f>'Oversigt anlægsaktiv'!N2379</f>
        <v>0</v>
      </c>
      <c r="O2379" s="322">
        <f t="shared" ref="O2379:O2442" si="111">IFERROR(_xlfn.TEXTBEFORE(A2379, "-"), A2379)</f>
        <v>0</v>
      </c>
      <c r="P2379" s="322">
        <f t="shared" ref="P2379:P2442" si="112">IF(C2379="-",0,1)</f>
        <v>1</v>
      </c>
      <c r="Q2379" s="337">
        <f t="shared" ref="Q2379:Q2442" si="113">IFERROR(_xlfn.TEXTBEFORE(E2379, " "), E2379)</f>
        <v>0</v>
      </c>
    </row>
    <row r="2380" spans="1:17" x14ac:dyDescent="0.35">
      <c r="A2380" s="320">
        <f>'Oversigt anlægsaktiv'!A2380</f>
        <v>0</v>
      </c>
      <c r="B2380">
        <f>'Oversigt anlægsaktiv'!B2380</f>
        <v>0</v>
      </c>
      <c r="C2380">
        <f>'Oversigt anlægsaktiv'!C2380</f>
        <v>0</v>
      </c>
      <c r="D2380">
        <f>'Oversigt anlægsaktiv'!D2380</f>
        <v>0</v>
      </c>
      <c r="E2380">
        <f>'Oversigt anlægsaktiv'!E2380</f>
        <v>0</v>
      </c>
      <c r="F2380">
        <f>'Oversigt anlægsaktiv'!F2380</f>
        <v>0</v>
      </c>
      <c r="G2380">
        <f>'Oversigt anlægsaktiv'!G2380</f>
        <v>0</v>
      </c>
      <c r="H2380">
        <f>'Oversigt anlægsaktiv'!H2380</f>
        <v>0</v>
      </c>
      <c r="I2380">
        <f>'Oversigt anlægsaktiv'!I2380</f>
        <v>0</v>
      </c>
      <c r="J2380">
        <f>'Oversigt anlægsaktiv'!J2380</f>
        <v>0</v>
      </c>
      <c r="K2380">
        <f>'Oversigt anlægsaktiv'!K2380</f>
        <v>0</v>
      </c>
      <c r="L2380" s="312">
        <f>'Oversigt anlægsaktiv'!L2380</f>
        <v>0</v>
      </c>
      <c r="M2380" s="56">
        <f>'Oversigt anlægsaktiv'!M2380</f>
        <v>0</v>
      </c>
      <c r="N2380" s="56">
        <f>'Oversigt anlægsaktiv'!N2380</f>
        <v>0</v>
      </c>
      <c r="O2380" s="322">
        <f t="shared" si="111"/>
        <v>0</v>
      </c>
      <c r="P2380" s="322">
        <f t="shared" si="112"/>
        <v>1</v>
      </c>
      <c r="Q2380" s="337">
        <f t="shared" si="113"/>
        <v>0</v>
      </c>
    </row>
    <row r="2381" spans="1:17" x14ac:dyDescent="0.35">
      <c r="A2381" s="320">
        <f>'Oversigt anlægsaktiv'!A2381</f>
        <v>0</v>
      </c>
      <c r="B2381">
        <f>'Oversigt anlægsaktiv'!B2381</f>
        <v>0</v>
      </c>
      <c r="C2381">
        <f>'Oversigt anlægsaktiv'!C2381</f>
        <v>0</v>
      </c>
      <c r="D2381">
        <f>'Oversigt anlægsaktiv'!D2381</f>
        <v>0</v>
      </c>
      <c r="E2381">
        <f>'Oversigt anlægsaktiv'!E2381</f>
        <v>0</v>
      </c>
      <c r="F2381">
        <f>'Oversigt anlægsaktiv'!F2381</f>
        <v>0</v>
      </c>
      <c r="G2381">
        <f>'Oversigt anlægsaktiv'!G2381</f>
        <v>0</v>
      </c>
      <c r="H2381">
        <f>'Oversigt anlægsaktiv'!H2381</f>
        <v>0</v>
      </c>
      <c r="I2381">
        <f>'Oversigt anlægsaktiv'!I2381</f>
        <v>0</v>
      </c>
      <c r="J2381">
        <f>'Oversigt anlægsaktiv'!J2381</f>
        <v>0</v>
      </c>
      <c r="K2381">
        <f>'Oversigt anlægsaktiv'!K2381</f>
        <v>0</v>
      </c>
      <c r="L2381" s="312">
        <f>'Oversigt anlægsaktiv'!L2381</f>
        <v>0</v>
      </c>
      <c r="M2381" s="56">
        <f>'Oversigt anlægsaktiv'!M2381</f>
        <v>0</v>
      </c>
      <c r="N2381" s="56">
        <f>'Oversigt anlægsaktiv'!N2381</f>
        <v>0</v>
      </c>
      <c r="O2381" s="322">
        <f t="shared" si="111"/>
        <v>0</v>
      </c>
      <c r="P2381" s="322">
        <f t="shared" si="112"/>
        <v>1</v>
      </c>
      <c r="Q2381" s="337">
        <f t="shared" si="113"/>
        <v>0</v>
      </c>
    </row>
    <row r="2382" spans="1:17" x14ac:dyDescent="0.35">
      <c r="A2382" s="320">
        <f>'Oversigt anlægsaktiv'!A2382</f>
        <v>0</v>
      </c>
      <c r="B2382">
        <f>'Oversigt anlægsaktiv'!B2382</f>
        <v>0</v>
      </c>
      <c r="C2382">
        <f>'Oversigt anlægsaktiv'!C2382</f>
        <v>0</v>
      </c>
      <c r="D2382">
        <f>'Oversigt anlægsaktiv'!D2382</f>
        <v>0</v>
      </c>
      <c r="E2382">
        <f>'Oversigt anlægsaktiv'!E2382</f>
        <v>0</v>
      </c>
      <c r="F2382">
        <f>'Oversigt anlægsaktiv'!F2382</f>
        <v>0</v>
      </c>
      <c r="G2382">
        <f>'Oversigt anlægsaktiv'!G2382</f>
        <v>0</v>
      </c>
      <c r="H2382">
        <f>'Oversigt anlægsaktiv'!H2382</f>
        <v>0</v>
      </c>
      <c r="I2382">
        <f>'Oversigt anlægsaktiv'!I2382</f>
        <v>0</v>
      </c>
      <c r="J2382">
        <f>'Oversigt anlægsaktiv'!J2382</f>
        <v>0</v>
      </c>
      <c r="K2382">
        <f>'Oversigt anlægsaktiv'!K2382</f>
        <v>0</v>
      </c>
      <c r="L2382" s="312">
        <f>'Oversigt anlægsaktiv'!L2382</f>
        <v>0</v>
      </c>
      <c r="M2382" s="56">
        <f>'Oversigt anlægsaktiv'!M2382</f>
        <v>0</v>
      </c>
      <c r="N2382" s="56">
        <f>'Oversigt anlægsaktiv'!N2382</f>
        <v>0</v>
      </c>
      <c r="O2382" s="322">
        <f t="shared" si="111"/>
        <v>0</v>
      </c>
      <c r="P2382" s="322">
        <f t="shared" si="112"/>
        <v>1</v>
      </c>
      <c r="Q2382" s="337">
        <f t="shared" si="113"/>
        <v>0</v>
      </c>
    </row>
    <row r="2383" spans="1:17" x14ac:dyDescent="0.35">
      <c r="A2383" s="320">
        <f>'Oversigt anlægsaktiv'!A2383</f>
        <v>0</v>
      </c>
      <c r="B2383">
        <f>'Oversigt anlægsaktiv'!B2383</f>
        <v>0</v>
      </c>
      <c r="C2383">
        <f>'Oversigt anlægsaktiv'!C2383</f>
        <v>0</v>
      </c>
      <c r="D2383">
        <f>'Oversigt anlægsaktiv'!D2383</f>
        <v>0</v>
      </c>
      <c r="E2383">
        <f>'Oversigt anlægsaktiv'!E2383</f>
        <v>0</v>
      </c>
      <c r="F2383">
        <f>'Oversigt anlægsaktiv'!F2383</f>
        <v>0</v>
      </c>
      <c r="G2383">
        <f>'Oversigt anlægsaktiv'!G2383</f>
        <v>0</v>
      </c>
      <c r="H2383">
        <f>'Oversigt anlægsaktiv'!H2383</f>
        <v>0</v>
      </c>
      <c r="I2383">
        <f>'Oversigt anlægsaktiv'!I2383</f>
        <v>0</v>
      </c>
      <c r="J2383">
        <f>'Oversigt anlægsaktiv'!J2383</f>
        <v>0</v>
      </c>
      <c r="K2383">
        <f>'Oversigt anlægsaktiv'!K2383</f>
        <v>0</v>
      </c>
      <c r="L2383" s="312">
        <f>'Oversigt anlægsaktiv'!L2383</f>
        <v>0</v>
      </c>
      <c r="M2383" s="56">
        <f>'Oversigt anlægsaktiv'!M2383</f>
        <v>0</v>
      </c>
      <c r="N2383" s="56">
        <f>'Oversigt anlægsaktiv'!N2383</f>
        <v>0</v>
      </c>
      <c r="O2383" s="322">
        <f t="shared" si="111"/>
        <v>0</v>
      </c>
      <c r="P2383" s="322">
        <f t="shared" si="112"/>
        <v>1</v>
      </c>
      <c r="Q2383" s="337">
        <f t="shared" si="113"/>
        <v>0</v>
      </c>
    </row>
    <row r="2384" spans="1:17" x14ac:dyDescent="0.35">
      <c r="A2384" s="320">
        <f>'Oversigt anlægsaktiv'!A2384</f>
        <v>0</v>
      </c>
      <c r="B2384">
        <f>'Oversigt anlægsaktiv'!B2384</f>
        <v>0</v>
      </c>
      <c r="C2384">
        <f>'Oversigt anlægsaktiv'!C2384</f>
        <v>0</v>
      </c>
      <c r="D2384">
        <f>'Oversigt anlægsaktiv'!D2384</f>
        <v>0</v>
      </c>
      <c r="E2384">
        <f>'Oversigt anlægsaktiv'!E2384</f>
        <v>0</v>
      </c>
      <c r="F2384">
        <f>'Oversigt anlægsaktiv'!F2384</f>
        <v>0</v>
      </c>
      <c r="G2384">
        <f>'Oversigt anlægsaktiv'!G2384</f>
        <v>0</v>
      </c>
      <c r="H2384">
        <f>'Oversigt anlægsaktiv'!H2384</f>
        <v>0</v>
      </c>
      <c r="I2384">
        <f>'Oversigt anlægsaktiv'!I2384</f>
        <v>0</v>
      </c>
      <c r="J2384">
        <f>'Oversigt anlægsaktiv'!J2384</f>
        <v>0</v>
      </c>
      <c r="K2384">
        <f>'Oversigt anlægsaktiv'!K2384</f>
        <v>0</v>
      </c>
      <c r="L2384" s="312">
        <f>'Oversigt anlægsaktiv'!L2384</f>
        <v>0</v>
      </c>
      <c r="M2384" s="56">
        <f>'Oversigt anlægsaktiv'!M2384</f>
        <v>0</v>
      </c>
      <c r="N2384" s="56">
        <f>'Oversigt anlægsaktiv'!N2384</f>
        <v>0</v>
      </c>
      <c r="O2384" s="322">
        <f t="shared" si="111"/>
        <v>0</v>
      </c>
      <c r="P2384" s="322">
        <f t="shared" si="112"/>
        <v>1</v>
      </c>
      <c r="Q2384" s="337">
        <f t="shared" si="113"/>
        <v>0</v>
      </c>
    </row>
    <row r="2385" spans="1:17" x14ac:dyDescent="0.35">
      <c r="A2385" s="320">
        <f>'Oversigt anlægsaktiv'!A2385</f>
        <v>0</v>
      </c>
      <c r="B2385">
        <f>'Oversigt anlægsaktiv'!B2385</f>
        <v>0</v>
      </c>
      <c r="C2385">
        <f>'Oversigt anlægsaktiv'!C2385</f>
        <v>0</v>
      </c>
      <c r="D2385">
        <f>'Oversigt anlægsaktiv'!D2385</f>
        <v>0</v>
      </c>
      <c r="E2385">
        <f>'Oversigt anlægsaktiv'!E2385</f>
        <v>0</v>
      </c>
      <c r="F2385">
        <f>'Oversigt anlægsaktiv'!F2385</f>
        <v>0</v>
      </c>
      <c r="G2385">
        <f>'Oversigt anlægsaktiv'!G2385</f>
        <v>0</v>
      </c>
      <c r="H2385">
        <f>'Oversigt anlægsaktiv'!H2385</f>
        <v>0</v>
      </c>
      <c r="I2385">
        <f>'Oversigt anlægsaktiv'!I2385</f>
        <v>0</v>
      </c>
      <c r="J2385">
        <f>'Oversigt anlægsaktiv'!J2385</f>
        <v>0</v>
      </c>
      <c r="K2385">
        <f>'Oversigt anlægsaktiv'!K2385</f>
        <v>0</v>
      </c>
      <c r="L2385" s="312">
        <f>'Oversigt anlægsaktiv'!L2385</f>
        <v>0</v>
      </c>
      <c r="M2385" s="56">
        <f>'Oversigt anlægsaktiv'!M2385</f>
        <v>0</v>
      </c>
      <c r="N2385" s="56">
        <f>'Oversigt anlægsaktiv'!N2385</f>
        <v>0</v>
      </c>
      <c r="O2385" s="322">
        <f t="shared" si="111"/>
        <v>0</v>
      </c>
      <c r="P2385" s="322">
        <f t="shared" si="112"/>
        <v>1</v>
      </c>
      <c r="Q2385" s="337">
        <f t="shared" si="113"/>
        <v>0</v>
      </c>
    </row>
    <row r="2386" spans="1:17" x14ac:dyDescent="0.35">
      <c r="A2386" s="320">
        <f>'Oversigt anlægsaktiv'!A2386</f>
        <v>0</v>
      </c>
      <c r="B2386">
        <f>'Oversigt anlægsaktiv'!B2386</f>
        <v>0</v>
      </c>
      <c r="C2386">
        <f>'Oversigt anlægsaktiv'!C2386</f>
        <v>0</v>
      </c>
      <c r="D2386">
        <f>'Oversigt anlægsaktiv'!D2386</f>
        <v>0</v>
      </c>
      <c r="E2386">
        <f>'Oversigt anlægsaktiv'!E2386</f>
        <v>0</v>
      </c>
      <c r="F2386">
        <f>'Oversigt anlægsaktiv'!F2386</f>
        <v>0</v>
      </c>
      <c r="G2386">
        <f>'Oversigt anlægsaktiv'!G2386</f>
        <v>0</v>
      </c>
      <c r="H2386">
        <f>'Oversigt anlægsaktiv'!H2386</f>
        <v>0</v>
      </c>
      <c r="I2386">
        <f>'Oversigt anlægsaktiv'!I2386</f>
        <v>0</v>
      </c>
      <c r="J2386">
        <f>'Oversigt anlægsaktiv'!J2386</f>
        <v>0</v>
      </c>
      <c r="K2386">
        <f>'Oversigt anlægsaktiv'!K2386</f>
        <v>0</v>
      </c>
      <c r="L2386" s="312">
        <f>'Oversigt anlægsaktiv'!L2386</f>
        <v>0</v>
      </c>
      <c r="M2386" s="56">
        <f>'Oversigt anlægsaktiv'!M2386</f>
        <v>0</v>
      </c>
      <c r="N2386" s="56">
        <f>'Oversigt anlægsaktiv'!N2386</f>
        <v>0</v>
      </c>
      <c r="O2386" s="322">
        <f t="shared" si="111"/>
        <v>0</v>
      </c>
      <c r="P2386" s="322">
        <f t="shared" si="112"/>
        <v>1</v>
      </c>
      <c r="Q2386" s="337">
        <f t="shared" si="113"/>
        <v>0</v>
      </c>
    </row>
    <row r="2387" spans="1:17" x14ac:dyDescent="0.35">
      <c r="A2387" s="320">
        <f>'Oversigt anlægsaktiv'!A2387</f>
        <v>0</v>
      </c>
      <c r="B2387">
        <f>'Oversigt anlægsaktiv'!B2387</f>
        <v>0</v>
      </c>
      <c r="C2387">
        <f>'Oversigt anlægsaktiv'!C2387</f>
        <v>0</v>
      </c>
      <c r="D2387">
        <f>'Oversigt anlægsaktiv'!D2387</f>
        <v>0</v>
      </c>
      <c r="E2387">
        <f>'Oversigt anlægsaktiv'!E2387</f>
        <v>0</v>
      </c>
      <c r="F2387">
        <f>'Oversigt anlægsaktiv'!F2387</f>
        <v>0</v>
      </c>
      <c r="G2387">
        <f>'Oversigt anlægsaktiv'!G2387</f>
        <v>0</v>
      </c>
      <c r="H2387">
        <f>'Oversigt anlægsaktiv'!H2387</f>
        <v>0</v>
      </c>
      <c r="I2387">
        <f>'Oversigt anlægsaktiv'!I2387</f>
        <v>0</v>
      </c>
      <c r="J2387">
        <f>'Oversigt anlægsaktiv'!J2387</f>
        <v>0</v>
      </c>
      <c r="K2387">
        <f>'Oversigt anlægsaktiv'!K2387</f>
        <v>0</v>
      </c>
      <c r="L2387" s="312">
        <f>'Oversigt anlægsaktiv'!L2387</f>
        <v>0</v>
      </c>
      <c r="M2387" s="56">
        <f>'Oversigt anlægsaktiv'!M2387</f>
        <v>0</v>
      </c>
      <c r="N2387" s="56">
        <f>'Oversigt anlægsaktiv'!N2387</f>
        <v>0</v>
      </c>
      <c r="O2387" s="322">
        <f t="shared" si="111"/>
        <v>0</v>
      </c>
      <c r="P2387" s="322">
        <f t="shared" si="112"/>
        <v>1</v>
      </c>
      <c r="Q2387" s="337">
        <f t="shared" si="113"/>
        <v>0</v>
      </c>
    </row>
    <row r="2388" spans="1:17" x14ac:dyDescent="0.35">
      <c r="A2388" s="320">
        <f>'Oversigt anlægsaktiv'!A2388</f>
        <v>0</v>
      </c>
      <c r="B2388">
        <f>'Oversigt anlægsaktiv'!B2388</f>
        <v>0</v>
      </c>
      <c r="C2388">
        <f>'Oversigt anlægsaktiv'!C2388</f>
        <v>0</v>
      </c>
      <c r="D2388">
        <f>'Oversigt anlægsaktiv'!D2388</f>
        <v>0</v>
      </c>
      <c r="E2388">
        <f>'Oversigt anlægsaktiv'!E2388</f>
        <v>0</v>
      </c>
      <c r="F2388">
        <f>'Oversigt anlægsaktiv'!F2388</f>
        <v>0</v>
      </c>
      <c r="G2388">
        <f>'Oversigt anlægsaktiv'!G2388</f>
        <v>0</v>
      </c>
      <c r="H2388">
        <f>'Oversigt anlægsaktiv'!H2388</f>
        <v>0</v>
      </c>
      <c r="I2388">
        <f>'Oversigt anlægsaktiv'!I2388</f>
        <v>0</v>
      </c>
      <c r="J2388">
        <f>'Oversigt anlægsaktiv'!J2388</f>
        <v>0</v>
      </c>
      <c r="K2388">
        <f>'Oversigt anlægsaktiv'!K2388</f>
        <v>0</v>
      </c>
      <c r="L2388" s="312">
        <f>'Oversigt anlægsaktiv'!L2388</f>
        <v>0</v>
      </c>
      <c r="M2388" s="56">
        <f>'Oversigt anlægsaktiv'!M2388</f>
        <v>0</v>
      </c>
      <c r="N2388" s="56">
        <f>'Oversigt anlægsaktiv'!N2388</f>
        <v>0</v>
      </c>
      <c r="O2388" s="322">
        <f t="shared" si="111"/>
        <v>0</v>
      </c>
      <c r="P2388" s="322">
        <f t="shared" si="112"/>
        <v>1</v>
      </c>
      <c r="Q2388" s="337">
        <f t="shared" si="113"/>
        <v>0</v>
      </c>
    </row>
    <row r="2389" spans="1:17" x14ac:dyDescent="0.35">
      <c r="A2389" s="320">
        <f>'Oversigt anlægsaktiv'!A2389</f>
        <v>0</v>
      </c>
      <c r="B2389">
        <f>'Oversigt anlægsaktiv'!B2389</f>
        <v>0</v>
      </c>
      <c r="C2389">
        <f>'Oversigt anlægsaktiv'!C2389</f>
        <v>0</v>
      </c>
      <c r="D2389">
        <f>'Oversigt anlægsaktiv'!D2389</f>
        <v>0</v>
      </c>
      <c r="E2389">
        <f>'Oversigt anlægsaktiv'!E2389</f>
        <v>0</v>
      </c>
      <c r="F2389">
        <f>'Oversigt anlægsaktiv'!F2389</f>
        <v>0</v>
      </c>
      <c r="G2389">
        <f>'Oversigt anlægsaktiv'!G2389</f>
        <v>0</v>
      </c>
      <c r="H2389">
        <f>'Oversigt anlægsaktiv'!H2389</f>
        <v>0</v>
      </c>
      <c r="I2389">
        <f>'Oversigt anlægsaktiv'!I2389</f>
        <v>0</v>
      </c>
      <c r="J2389">
        <f>'Oversigt anlægsaktiv'!J2389</f>
        <v>0</v>
      </c>
      <c r="K2389">
        <f>'Oversigt anlægsaktiv'!K2389</f>
        <v>0</v>
      </c>
      <c r="L2389" s="312">
        <f>'Oversigt anlægsaktiv'!L2389</f>
        <v>0</v>
      </c>
      <c r="M2389" s="56">
        <f>'Oversigt anlægsaktiv'!M2389</f>
        <v>0</v>
      </c>
      <c r="N2389" s="56">
        <f>'Oversigt anlægsaktiv'!N2389</f>
        <v>0</v>
      </c>
      <c r="O2389" s="322">
        <f t="shared" si="111"/>
        <v>0</v>
      </c>
      <c r="P2389" s="322">
        <f t="shared" si="112"/>
        <v>1</v>
      </c>
      <c r="Q2389" s="337">
        <f t="shared" si="113"/>
        <v>0</v>
      </c>
    </row>
    <row r="2390" spans="1:17" x14ac:dyDescent="0.35">
      <c r="A2390" s="320">
        <f>'Oversigt anlægsaktiv'!A2390</f>
        <v>0</v>
      </c>
      <c r="B2390">
        <f>'Oversigt anlægsaktiv'!B2390</f>
        <v>0</v>
      </c>
      <c r="C2390">
        <f>'Oversigt anlægsaktiv'!C2390</f>
        <v>0</v>
      </c>
      <c r="D2390">
        <f>'Oversigt anlægsaktiv'!D2390</f>
        <v>0</v>
      </c>
      <c r="E2390">
        <f>'Oversigt anlægsaktiv'!E2390</f>
        <v>0</v>
      </c>
      <c r="F2390">
        <f>'Oversigt anlægsaktiv'!F2390</f>
        <v>0</v>
      </c>
      <c r="G2390">
        <f>'Oversigt anlægsaktiv'!G2390</f>
        <v>0</v>
      </c>
      <c r="H2390">
        <f>'Oversigt anlægsaktiv'!H2390</f>
        <v>0</v>
      </c>
      <c r="I2390">
        <f>'Oversigt anlægsaktiv'!I2390</f>
        <v>0</v>
      </c>
      <c r="J2390">
        <f>'Oversigt anlægsaktiv'!J2390</f>
        <v>0</v>
      </c>
      <c r="K2390">
        <f>'Oversigt anlægsaktiv'!K2390</f>
        <v>0</v>
      </c>
      <c r="L2390" s="312">
        <f>'Oversigt anlægsaktiv'!L2390</f>
        <v>0</v>
      </c>
      <c r="M2390" s="56">
        <f>'Oversigt anlægsaktiv'!M2390</f>
        <v>0</v>
      </c>
      <c r="N2390" s="56">
        <f>'Oversigt anlægsaktiv'!N2390</f>
        <v>0</v>
      </c>
      <c r="O2390" s="322">
        <f t="shared" si="111"/>
        <v>0</v>
      </c>
      <c r="P2390" s="322">
        <f t="shared" si="112"/>
        <v>1</v>
      </c>
      <c r="Q2390" s="337">
        <f t="shared" si="113"/>
        <v>0</v>
      </c>
    </row>
    <row r="2391" spans="1:17" x14ac:dyDescent="0.35">
      <c r="A2391" s="320">
        <f>'Oversigt anlægsaktiv'!A2391</f>
        <v>0</v>
      </c>
      <c r="B2391">
        <f>'Oversigt anlægsaktiv'!B2391</f>
        <v>0</v>
      </c>
      <c r="C2391">
        <f>'Oversigt anlægsaktiv'!C2391</f>
        <v>0</v>
      </c>
      <c r="D2391">
        <f>'Oversigt anlægsaktiv'!D2391</f>
        <v>0</v>
      </c>
      <c r="E2391">
        <f>'Oversigt anlægsaktiv'!E2391</f>
        <v>0</v>
      </c>
      <c r="F2391">
        <f>'Oversigt anlægsaktiv'!F2391</f>
        <v>0</v>
      </c>
      <c r="G2391">
        <f>'Oversigt anlægsaktiv'!G2391</f>
        <v>0</v>
      </c>
      <c r="H2391">
        <f>'Oversigt anlægsaktiv'!H2391</f>
        <v>0</v>
      </c>
      <c r="I2391">
        <f>'Oversigt anlægsaktiv'!I2391</f>
        <v>0</v>
      </c>
      <c r="J2391">
        <f>'Oversigt anlægsaktiv'!J2391</f>
        <v>0</v>
      </c>
      <c r="K2391">
        <f>'Oversigt anlægsaktiv'!K2391</f>
        <v>0</v>
      </c>
      <c r="L2391" s="312">
        <f>'Oversigt anlægsaktiv'!L2391</f>
        <v>0</v>
      </c>
      <c r="M2391" s="56">
        <f>'Oversigt anlægsaktiv'!M2391</f>
        <v>0</v>
      </c>
      <c r="N2391" s="56">
        <f>'Oversigt anlægsaktiv'!N2391</f>
        <v>0</v>
      </c>
      <c r="O2391" s="322">
        <f t="shared" si="111"/>
        <v>0</v>
      </c>
      <c r="P2391" s="322">
        <f t="shared" si="112"/>
        <v>1</v>
      </c>
      <c r="Q2391" s="337">
        <f t="shared" si="113"/>
        <v>0</v>
      </c>
    </row>
    <row r="2392" spans="1:17" x14ac:dyDescent="0.35">
      <c r="A2392" s="320">
        <f>'Oversigt anlægsaktiv'!A2392</f>
        <v>0</v>
      </c>
      <c r="B2392">
        <f>'Oversigt anlægsaktiv'!B2392</f>
        <v>0</v>
      </c>
      <c r="C2392">
        <f>'Oversigt anlægsaktiv'!C2392</f>
        <v>0</v>
      </c>
      <c r="D2392">
        <f>'Oversigt anlægsaktiv'!D2392</f>
        <v>0</v>
      </c>
      <c r="E2392">
        <f>'Oversigt anlægsaktiv'!E2392</f>
        <v>0</v>
      </c>
      <c r="F2392">
        <f>'Oversigt anlægsaktiv'!F2392</f>
        <v>0</v>
      </c>
      <c r="G2392">
        <f>'Oversigt anlægsaktiv'!G2392</f>
        <v>0</v>
      </c>
      <c r="H2392">
        <f>'Oversigt anlægsaktiv'!H2392</f>
        <v>0</v>
      </c>
      <c r="I2392">
        <f>'Oversigt anlægsaktiv'!I2392</f>
        <v>0</v>
      </c>
      <c r="J2392">
        <f>'Oversigt anlægsaktiv'!J2392</f>
        <v>0</v>
      </c>
      <c r="K2392">
        <f>'Oversigt anlægsaktiv'!K2392</f>
        <v>0</v>
      </c>
      <c r="L2392" s="312">
        <f>'Oversigt anlægsaktiv'!L2392</f>
        <v>0</v>
      </c>
      <c r="M2392" s="56">
        <f>'Oversigt anlægsaktiv'!M2392</f>
        <v>0</v>
      </c>
      <c r="N2392" s="56">
        <f>'Oversigt anlægsaktiv'!N2392</f>
        <v>0</v>
      </c>
      <c r="O2392" s="322">
        <f t="shared" si="111"/>
        <v>0</v>
      </c>
      <c r="P2392" s="322">
        <f t="shared" si="112"/>
        <v>1</v>
      </c>
      <c r="Q2392" s="337">
        <f t="shared" si="113"/>
        <v>0</v>
      </c>
    </row>
    <row r="2393" spans="1:17" x14ac:dyDescent="0.35">
      <c r="A2393" s="320">
        <f>'Oversigt anlægsaktiv'!A2393</f>
        <v>0</v>
      </c>
      <c r="B2393">
        <f>'Oversigt anlægsaktiv'!B2393</f>
        <v>0</v>
      </c>
      <c r="C2393">
        <f>'Oversigt anlægsaktiv'!C2393</f>
        <v>0</v>
      </c>
      <c r="D2393">
        <f>'Oversigt anlægsaktiv'!D2393</f>
        <v>0</v>
      </c>
      <c r="E2393">
        <f>'Oversigt anlægsaktiv'!E2393</f>
        <v>0</v>
      </c>
      <c r="F2393">
        <f>'Oversigt anlægsaktiv'!F2393</f>
        <v>0</v>
      </c>
      <c r="G2393">
        <f>'Oversigt anlægsaktiv'!G2393</f>
        <v>0</v>
      </c>
      <c r="H2393">
        <f>'Oversigt anlægsaktiv'!H2393</f>
        <v>0</v>
      </c>
      <c r="I2393">
        <f>'Oversigt anlægsaktiv'!I2393</f>
        <v>0</v>
      </c>
      <c r="J2393">
        <f>'Oversigt anlægsaktiv'!J2393</f>
        <v>0</v>
      </c>
      <c r="K2393">
        <f>'Oversigt anlægsaktiv'!K2393</f>
        <v>0</v>
      </c>
      <c r="L2393" s="312">
        <f>'Oversigt anlægsaktiv'!L2393</f>
        <v>0</v>
      </c>
      <c r="M2393" s="56">
        <f>'Oversigt anlægsaktiv'!M2393</f>
        <v>0</v>
      </c>
      <c r="N2393" s="56">
        <f>'Oversigt anlægsaktiv'!N2393</f>
        <v>0</v>
      </c>
      <c r="O2393" s="322">
        <f t="shared" si="111"/>
        <v>0</v>
      </c>
      <c r="P2393" s="322">
        <f t="shared" si="112"/>
        <v>1</v>
      </c>
      <c r="Q2393" s="337">
        <f t="shared" si="113"/>
        <v>0</v>
      </c>
    </row>
    <row r="2394" spans="1:17" x14ac:dyDescent="0.35">
      <c r="A2394" s="320">
        <f>'Oversigt anlægsaktiv'!A2394</f>
        <v>0</v>
      </c>
      <c r="B2394">
        <f>'Oversigt anlægsaktiv'!B2394</f>
        <v>0</v>
      </c>
      <c r="C2394">
        <f>'Oversigt anlægsaktiv'!C2394</f>
        <v>0</v>
      </c>
      <c r="D2394">
        <f>'Oversigt anlægsaktiv'!D2394</f>
        <v>0</v>
      </c>
      <c r="E2394">
        <f>'Oversigt anlægsaktiv'!E2394</f>
        <v>0</v>
      </c>
      <c r="F2394">
        <f>'Oversigt anlægsaktiv'!F2394</f>
        <v>0</v>
      </c>
      <c r="G2394">
        <f>'Oversigt anlægsaktiv'!G2394</f>
        <v>0</v>
      </c>
      <c r="H2394">
        <f>'Oversigt anlægsaktiv'!H2394</f>
        <v>0</v>
      </c>
      <c r="I2394">
        <f>'Oversigt anlægsaktiv'!I2394</f>
        <v>0</v>
      </c>
      <c r="J2394">
        <f>'Oversigt anlægsaktiv'!J2394</f>
        <v>0</v>
      </c>
      <c r="K2394">
        <f>'Oversigt anlægsaktiv'!K2394</f>
        <v>0</v>
      </c>
      <c r="L2394" s="312">
        <f>'Oversigt anlægsaktiv'!L2394</f>
        <v>0</v>
      </c>
      <c r="M2394" s="56">
        <f>'Oversigt anlægsaktiv'!M2394</f>
        <v>0</v>
      </c>
      <c r="N2394" s="56">
        <f>'Oversigt anlægsaktiv'!N2394</f>
        <v>0</v>
      </c>
      <c r="O2394" s="322">
        <f t="shared" si="111"/>
        <v>0</v>
      </c>
      <c r="P2394" s="322">
        <f t="shared" si="112"/>
        <v>1</v>
      </c>
      <c r="Q2394" s="337">
        <f t="shared" si="113"/>
        <v>0</v>
      </c>
    </row>
    <row r="2395" spans="1:17" x14ac:dyDescent="0.35">
      <c r="A2395" s="320">
        <f>'Oversigt anlægsaktiv'!A2395</f>
        <v>0</v>
      </c>
      <c r="B2395">
        <f>'Oversigt anlægsaktiv'!B2395</f>
        <v>0</v>
      </c>
      <c r="C2395">
        <f>'Oversigt anlægsaktiv'!C2395</f>
        <v>0</v>
      </c>
      <c r="D2395">
        <f>'Oversigt anlægsaktiv'!D2395</f>
        <v>0</v>
      </c>
      <c r="E2395">
        <f>'Oversigt anlægsaktiv'!E2395</f>
        <v>0</v>
      </c>
      <c r="F2395">
        <f>'Oversigt anlægsaktiv'!F2395</f>
        <v>0</v>
      </c>
      <c r="G2395">
        <f>'Oversigt anlægsaktiv'!G2395</f>
        <v>0</v>
      </c>
      <c r="H2395">
        <f>'Oversigt anlægsaktiv'!H2395</f>
        <v>0</v>
      </c>
      <c r="I2395">
        <f>'Oversigt anlægsaktiv'!I2395</f>
        <v>0</v>
      </c>
      <c r="J2395">
        <f>'Oversigt anlægsaktiv'!J2395</f>
        <v>0</v>
      </c>
      <c r="K2395">
        <f>'Oversigt anlægsaktiv'!K2395</f>
        <v>0</v>
      </c>
      <c r="L2395" s="312">
        <f>'Oversigt anlægsaktiv'!L2395</f>
        <v>0</v>
      </c>
      <c r="M2395" s="56">
        <f>'Oversigt anlægsaktiv'!M2395</f>
        <v>0</v>
      </c>
      <c r="N2395" s="56">
        <f>'Oversigt anlægsaktiv'!N2395</f>
        <v>0</v>
      </c>
      <c r="O2395" s="322">
        <f t="shared" si="111"/>
        <v>0</v>
      </c>
      <c r="P2395" s="322">
        <f t="shared" si="112"/>
        <v>1</v>
      </c>
      <c r="Q2395" s="337">
        <f t="shared" si="113"/>
        <v>0</v>
      </c>
    </row>
    <row r="2396" spans="1:17" x14ac:dyDescent="0.35">
      <c r="A2396" s="320">
        <f>'Oversigt anlægsaktiv'!A2396</f>
        <v>0</v>
      </c>
      <c r="B2396">
        <f>'Oversigt anlægsaktiv'!B2396</f>
        <v>0</v>
      </c>
      <c r="C2396">
        <f>'Oversigt anlægsaktiv'!C2396</f>
        <v>0</v>
      </c>
      <c r="D2396">
        <f>'Oversigt anlægsaktiv'!D2396</f>
        <v>0</v>
      </c>
      <c r="E2396">
        <f>'Oversigt anlægsaktiv'!E2396</f>
        <v>0</v>
      </c>
      <c r="F2396">
        <f>'Oversigt anlægsaktiv'!F2396</f>
        <v>0</v>
      </c>
      <c r="G2396">
        <f>'Oversigt anlægsaktiv'!G2396</f>
        <v>0</v>
      </c>
      <c r="H2396">
        <f>'Oversigt anlægsaktiv'!H2396</f>
        <v>0</v>
      </c>
      <c r="I2396">
        <f>'Oversigt anlægsaktiv'!I2396</f>
        <v>0</v>
      </c>
      <c r="J2396">
        <f>'Oversigt anlægsaktiv'!J2396</f>
        <v>0</v>
      </c>
      <c r="K2396">
        <f>'Oversigt anlægsaktiv'!K2396</f>
        <v>0</v>
      </c>
      <c r="L2396" s="312">
        <f>'Oversigt anlægsaktiv'!L2396</f>
        <v>0</v>
      </c>
      <c r="M2396" s="56">
        <f>'Oversigt anlægsaktiv'!M2396</f>
        <v>0</v>
      </c>
      <c r="N2396" s="56">
        <f>'Oversigt anlægsaktiv'!N2396</f>
        <v>0</v>
      </c>
      <c r="O2396" s="322">
        <f t="shared" si="111"/>
        <v>0</v>
      </c>
      <c r="P2396" s="322">
        <f t="shared" si="112"/>
        <v>1</v>
      </c>
      <c r="Q2396" s="337">
        <f t="shared" si="113"/>
        <v>0</v>
      </c>
    </row>
    <row r="2397" spans="1:17" x14ac:dyDescent="0.35">
      <c r="A2397" s="320">
        <f>'Oversigt anlægsaktiv'!A2397</f>
        <v>0</v>
      </c>
      <c r="B2397">
        <f>'Oversigt anlægsaktiv'!B2397</f>
        <v>0</v>
      </c>
      <c r="C2397">
        <f>'Oversigt anlægsaktiv'!C2397</f>
        <v>0</v>
      </c>
      <c r="D2397">
        <f>'Oversigt anlægsaktiv'!D2397</f>
        <v>0</v>
      </c>
      <c r="E2397">
        <f>'Oversigt anlægsaktiv'!E2397</f>
        <v>0</v>
      </c>
      <c r="F2397">
        <f>'Oversigt anlægsaktiv'!F2397</f>
        <v>0</v>
      </c>
      <c r="G2397">
        <f>'Oversigt anlægsaktiv'!G2397</f>
        <v>0</v>
      </c>
      <c r="H2397">
        <f>'Oversigt anlægsaktiv'!H2397</f>
        <v>0</v>
      </c>
      <c r="I2397">
        <f>'Oversigt anlægsaktiv'!I2397</f>
        <v>0</v>
      </c>
      <c r="J2397">
        <f>'Oversigt anlægsaktiv'!J2397</f>
        <v>0</v>
      </c>
      <c r="K2397">
        <f>'Oversigt anlægsaktiv'!K2397</f>
        <v>0</v>
      </c>
      <c r="L2397" s="312">
        <f>'Oversigt anlægsaktiv'!L2397</f>
        <v>0</v>
      </c>
      <c r="M2397" s="56">
        <f>'Oversigt anlægsaktiv'!M2397</f>
        <v>0</v>
      </c>
      <c r="N2397" s="56">
        <f>'Oversigt anlægsaktiv'!N2397</f>
        <v>0</v>
      </c>
      <c r="O2397" s="322">
        <f t="shared" si="111"/>
        <v>0</v>
      </c>
      <c r="P2397" s="322">
        <f t="shared" si="112"/>
        <v>1</v>
      </c>
      <c r="Q2397" s="337">
        <f t="shared" si="113"/>
        <v>0</v>
      </c>
    </row>
    <row r="2398" spans="1:17" x14ac:dyDescent="0.35">
      <c r="A2398" s="320">
        <f>'Oversigt anlægsaktiv'!A2398</f>
        <v>0</v>
      </c>
      <c r="B2398">
        <f>'Oversigt anlægsaktiv'!B2398</f>
        <v>0</v>
      </c>
      <c r="C2398">
        <f>'Oversigt anlægsaktiv'!C2398</f>
        <v>0</v>
      </c>
      <c r="D2398">
        <f>'Oversigt anlægsaktiv'!D2398</f>
        <v>0</v>
      </c>
      <c r="E2398">
        <f>'Oversigt anlægsaktiv'!E2398</f>
        <v>0</v>
      </c>
      <c r="F2398">
        <f>'Oversigt anlægsaktiv'!F2398</f>
        <v>0</v>
      </c>
      <c r="G2398">
        <f>'Oversigt anlægsaktiv'!G2398</f>
        <v>0</v>
      </c>
      <c r="H2398">
        <f>'Oversigt anlægsaktiv'!H2398</f>
        <v>0</v>
      </c>
      <c r="I2398">
        <f>'Oversigt anlægsaktiv'!I2398</f>
        <v>0</v>
      </c>
      <c r="J2398">
        <f>'Oversigt anlægsaktiv'!J2398</f>
        <v>0</v>
      </c>
      <c r="K2398">
        <f>'Oversigt anlægsaktiv'!K2398</f>
        <v>0</v>
      </c>
      <c r="L2398" s="312">
        <f>'Oversigt anlægsaktiv'!L2398</f>
        <v>0</v>
      </c>
      <c r="M2398" s="56">
        <f>'Oversigt anlægsaktiv'!M2398</f>
        <v>0</v>
      </c>
      <c r="N2398" s="56">
        <f>'Oversigt anlægsaktiv'!N2398</f>
        <v>0</v>
      </c>
      <c r="O2398" s="322">
        <f t="shared" si="111"/>
        <v>0</v>
      </c>
      <c r="P2398" s="322">
        <f t="shared" si="112"/>
        <v>1</v>
      </c>
      <c r="Q2398" s="337">
        <f t="shared" si="113"/>
        <v>0</v>
      </c>
    </row>
    <row r="2399" spans="1:17" x14ac:dyDescent="0.35">
      <c r="A2399" s="320">
        <f>'Oversigt anlægsaktiv'!A2399</f>
        <v>0</v>
      </c>
      <c r="B2399">
        <f>'Oversigt anlægsaktiv'!B2399</f>
        <v>0</v>
      </c>
      <c r="C2399">
        <f>'Oversigt anlægsaktiv'!C2399</f>
        <v>0</v>
      </c>
      <c r="D2399">
        <f>'Oversigt anlægsaktiv'!D2399</f>
        <v>0</v>
      </c>
      <c r="E2399">
        <f>'Oversigt anlægsaktiv'!E2399</f>
        <v>0</v>
      </c>
      <c r="F2399">
        <f>'Oversigt anlægsaktiv'!F2399</f>
        <v>0</v>
      </c>
      <c r="G2399">
        <f>'Oversigt anlægsaktiv'!G2399</f>
        <v>0</v>
      </c>
      <c r="H2399">
        <f>'Oversigt anlægsaktiv'!H2399</f>
        <v>0</v>
      </c>
      <c r="I2399">
        <f>'Oversigt anlægsaktiv'!I2399</f>
        <v>0</v>
      </c>
      <c r="J2399">
        <f>'Oversigt anlægsaktiv'!J2399</f>
        <v>0</v>
      </c>
      <c r="K2399">
        <f>'Oversigt anlægsaktiv'!K2399</f>
        <v>0</v>
      </c>
      <c r="L2399" s="312">
        <f>'Oversigt anlægsaktiv'!L2399</f>
        <v>0</v>
      </c>
      <c r="M2399" s="56">
        <f>'Oversigt anlægsaktiv'!M2399</f>
        <v>0</v>
      </c>
      <c r="N2399" s="56">
        <f>'Oversigt anlægsaktiv'!N2399</f>
        <v>0</v>
      </c>
      <c r="O2399" s="322">
        <f t="shared" si="111"/>
        <v>0</v>
      </c>
      <c r="P2399" s="322">
        <f t="shared" si="112"/>
        <v>1</v>
      </c>
      <c r="Q2399" s="337">
        <f t="shared" si="113"/>
        <v>0</v>
      </c>
    </row>
    <row r="2400" spans="1:17" x14ac:dyDescent="0.35">
      <c r="A2400" s="320">
        <f>'Oversigt anlægsaktiv'!A2400</f>
        <v>0</v>
      </c>
      <c r="B2400">
        <f>'Oversigt anlægsaktiv'!B2400</f>
        <v>0</v>
      </c>
      <c r="C2400">
        <f>'Oversigt anlægsaktiv'!C2400</f>
        <v>0</v>
      </c>
      <c r="D2400">
        <f>'Oversigt anlægsaktiv'!D2400</f>
        <v>0</v>
      </c>
      <c r="E2400">
        <f>'Oversigt anlægsaktiv'!E2400</f>
        <v>0</v>
      </c>
      <c r="F2400">
        <f>'Oversigt anlægsaktiv'!F2400</f>
        <v>0</v>
      </c>
      <c r="G2400">
        <f>'Oversigt anlægsaktiv'!G2400</f>
        <v>0</v>
      </c>
      <c r="H2400">
        <f>'Oversigt anlægsaktiv'!H2400</f>
        <v>0</v>
      </c>
      <c r="I2400">
        <f>'Oversigt anlægsaktiv'!I2400</f>
        <v>0</v>
      </c>
      <c r="J2400">
        <f>'Oversigt anlægsaktiv'!J2400</f>
        <v>0</v>
      </c>
      <c r="K2400">
        <f>'Oversigt anlægsaktiv'!K2400</f>
        <v>0</v>
      </c>
      <c r="L2400" s="312">
        <f>'Oversigt anlægsaktiv'!L2400</f>
        <v>0</v>
      </c>
      <c r="M2400" s="56">
        <f>'Oversigt anlægsaktiv'!M2400</f>
        <v>0</v>
      </c>
      <c r="N2400" s="56">
        <f>'Oversigt anlægsaktiv'!N2400</f>
        <v>0</v>
      </c>
      <c r="O2400" s="322">
        <f t="shared" si="111"/>
        <v>0</v>
      </c>
      <c r="P2400" s="322">
        <f t="shared" si="112"/>
        <v>1</v>
      </c>
      <c r="Q2400" s="337">
        <f t="shared" si="113"/>
        <v>0</v>
      </c>
    </row>
    <row r="2401" spans="1:17" x14ac:dyDescent="0.35">
      <c r="A2401" s="320">
        <f>'Oversigt anlægsaktiv'!A2401</f>
        <v>0</v>
      </c>
      <c r="B2401">
        <f>'Oversigt anlægsaktiv'!B2401</f>
        <v>0</v>
      </c>
      <c r="C2401">
        <f>'Oversigt anlægsaktiv'!C2401</f>
        <v>0</v>
      </c>
      <c r="D2401">
        <f>'Oversigt anlægsaktiv'!D2401</f>
        <v>0</v>
      </c>
      <c r="E2401">
        <f>'Oversigt anlægsaktiv'!E2401</f>
        <v>0</v>
      </c>
      <c r="F2401">
        <f>'Oversigt anlægsaktiv'!F2401</f>
        <v>0</v>
      </c>
      <c r="G2401">
        <f>'Oversigt anlægsaktiv'!G2401</f>
        <v>0</v>
      </c>
      <c r="H2401">
        <f>'Oversigt anlægsaktiv'!H2401</f>
        <v>0</v>
      </c>
      <c r="I2401">
        <f>'Oversigt anlægsaktiv'!I2401</f>
        <v>0</v>
      </c>
      <c r="J2401">
        <f>'Oversigt anlægsaktiv'!J2401</f>
        <v>0</v>
      </c>
      <c r="K2401">
        <f>'Oversigt anlægsaktiv'!K2401</f>
        <v>0</v>
      </c>
      <c r="L2401" s="312">
        <f>'Oversigt anlægsaktiv'!L2401</f>
        <v>0</v>
      </c>
      <c r="M2401" s="56">
        <f>'Oversigt anlægsaktiv'!M2401</f>
        <v>0</v>
      </c>
      <c r="N2401" s="56">
        <f>'Oversigt anlægsaktiv'!N2401</f>
        <v>0</v>
      </c>
      <c r="O2401" s="322">
        <f t="shared" si="111"/>
        <v>0</v>
      </c>
      <c r="P2401" s="322">
        <f t="shared" si="112"/>
        <v>1</v>
      </c>
      <c r="Q2401" s="337">
        <f t="shared" si="113"/>
        <v>0</v>
      </c>
    </row>
    <row r="2402" spans="1:17" x14ac:dyDescent="0.35">
      <c r="A2402" s="320">
        <f>'Oversigt anlægsaktiv'!A2402</f>
        <v>0</v>
      </c>
      <c r="B2402">
        <f>'Oversigt anlægsaktiv'!B2402</f>
        <v>0</v>
      </c>
      <c r="C2402">
        <f>'Oversigt anlægsaktiv'!C2402</f>
        <v>0</v>
      </c>
      <c r="D2402">
        <f>'Oversigt anlægsaktiv'!D2402</f>
        <v>0</v>
      </c>
      <c r="E2402">
        <f>'Oversigt anlægsaktiv'!E2402</f>
        <v>0</v>
      </c>
      <c r="F2402">
        <f>'Oversigt anlægsaktiv'!F2402</f>
        <v>0</v>
      </c>
      <c r="G2402">
        <f>'Oversigt anlægsaktiv'!G2402</f>
        <v>0</v>
      </c>
      <c r="H2402">
        <f>'Oversigt anlægsaktiv'!H2402</f>
        <v>0</v>
      </c>
      <c r="I2402">
        <f>'Oversigt anlægsaktiv'!I2402</f>
        <v>0</v>
      </c>
      <c r="J2402">
        <f>'Oversigt anlægsaktiv'!J2402</f>
        <v>0</v>
      </c>
      <c r="K2402">
        <f>'Oversigt anlægsaktiv'!K2402</f>
        <v>0</v>
      </c>
      <c r="L2402" s="312">
        <f>'Oversigt anlægsaktiv'!L2402</f>
        <v>0</v>
      </c>
      <c r="M2402" s="56">
        <f>'Oversigt anlægsaktiv'!M2402</f>
        <v>0</v>
      </c>
      <c r="N2402" s="56">
        <f>'Oversigt anlægsaktiv'!N2402</f>
        <v>0</v>
      </c>
      <c r="O2402" s="322">
        <f t="shared" si="111"/>
        <v>0</v>
      </c>
      <c r="P2402" s="322">
        <f t="shared" si="112"/>
        <v>1</v>
      </c>
      <c r="Q2402" s="337">
        <f t="shared" si="113"/>
        <v>0</v>
      </c>
    </row>
    <row r="2403" spans="1:17" x14ac:dyDescent="0.35">
      <c r="A2403" s="320">
        <f>'Oversigt anlægsaktiv'!A2403</f>
        <v>0</v>
      </c>
      <c r="B2403">
        <f>'Oversigt anlægsaktiv'!B2403</f>
        <v>0</v>
      </c>
      <c r="C2403">
        <f>'Oversigt anlægsaktiv'!C2403</f>
        <v>0</v>
      </c>
      <c r="D2403">
        <f>'Oversigt anlægsaktiv'!D2403</f>
        <v>0</v>
      </c>
      <c r="E2403">
        <f>'Oversigt anlægsaktiv'!E2403</f>
        <v>0</v>
      </c>
      <c r="F2403">
        <f>'Oversigt anlægsaktiv'!F2403</f>
        <v>0</v>
      </c>
      <c r="G2403">
        <f>'Oversigt anlægsaktiv'!G2403</f>
        <v>0</v>
      </c>
      <c r="H2403">
        <f>'Oversigt anlægsaktiv'!H2403</f>
        <v>0</v>
      </c>
      <c r="I2403">
        <f>'Oversigt anlægsaktiv'!I2403</f>
        <v>0</v>
      </c>
      <c r="J2403">
        <f>'Oversigt anlægsaktiv'!J2403</f>
        <v>0</v>
      </c>
      <c r="K2403">
        <f>'Oversigt anlægsaktiv'!K2403</f>
        <v>0</v>
      </c>
      <c r="L2403" s="312">
        <f>'Oversigt anlægsaktiv'!L2403</f>
        <v>0</v>
      </c>
      <c r="M2403" s="56">
        <f>'Oversigt anlægsaktiv'!M2403</f>
        <v>0</v>
      </c>
      <c r="N2403" s="56">
        <f>'Oversigt anlægsaktiv'!N2403</f>
        <v>0</v>
      </c>
      <c r="O2403" s="322">
        <f t="shared" si="111"/>
        <v>0</v>
      </c>
      <c r="P2403" s="322">
        <f t="shared" si="112"/>
        <v>1</v>
      </c>
      <c r="Q2403" s="337">
        <f t="shared" si="113"/>
        <v>0</v>
      </c>
    </row>
    <row r="2404" spans="1:17" x14ac:dyDescent="0.35">
      <c r="A2404" s="320">
        <f>'Oversigt anlægsaktiv'!A2404</f>
        <v>0</v>
      </c>
      <c r="B2404">
        <f>'Oversigt anlægsaktiv'!B2404</f>
        <v>0</v>
      </c>
      <c r="C2404">
        <f>'Oversigt anlægsaktiv'!C2404</f>
        <v>0</v>
      </c>
      <c r="D2404">
        <f>'Oversigt anlægsaktiv'!D2404</f>
        <v>0</v>
      </c>
      <c r="E2404">
        <f>'Oversigt anlægsaktiv'!E2404</f>
        <v>0</v>
      </c>
      <c r="F2404">
        <f>'Oversigt anlægsaktiv'!F2404</f>
        <v>0</v>
      </c>
      <c r="G2404">
        <f>'Oversigt anlægsaktiv'!G2404</f>
        <v>0</v>
      </c>
      <c r="H2404">
        <f>'Oversigt anlægsaktiv'!H2404</f>
        <v>0</v>
      </c>
      <c r="I2404">
        <f>'Oversigt anlægsaktiv'!I2404</f>
        <v>0</v>
      </c>
      <c r="J2404">
        <f>'Oversigt anlægsaktiv'!J2404</f>
        <v>0</v>
      </c>
      <c r="K2404">
        <f>'Oversigt anlægsaktiv'!K2404</f>
        <v>0</v>
      </c>
      <c r="L2404" s="312">
        <f>'Oversigt anlægsaktiv'!L2404</f>
        <v>0</v>
      </c>
      <c r="M2404" s="56">
        <f>'Oversigt anlægsaktiv'!M2404</f>
        <v>0</v>
      </c>
      <c r="N2404" s="56">
        <f>'Oversigt anlægsaktiv'!N2404</f>
        <v>0</v>
      </c>
      <c r="O2404" s="322">
        <f t="shared" si="111"/>
        <v>0</v>
      </c>
      <c r="P2404" s="322">
        <f t="shared" si="112"/>
        <v>1</v>
      </c>
      <c r="Q2404" s="337">
        <f t="shared" si="113"/>
        <v>0</v>
      </c>
    </row>
    <row r="2405" spans="1:17" x14ac:dyDescent="0.35">
      <c r="A2405" s="320">
        <f>'Oversigt anlægsaktiv'!A2405</f>
        <v>0</v>
      </c>
      <c r="B2405">
        <f>'Oversigt anlægsaktiv'!B2405</f>
        <v>0</v>
      </c>
      <c r="C2405">
        <f>'Oversigt anlægsaktiv'!C2405</f>
        <v>0</v>
      </c>
      <c r="D2405">
        <f>'Oversigt anlægsaktiv'!D2405</f>
        <v>0</v>
      </c>
      <c r="E2405">
        <f>'Oversigt anlægsaktiv'!E2405</f>
        <v>0</v>
      </c>
      <c r="F2405">
        <f>'Oversigt anlægsaktiv'!F2405</f>
        <v>0</v>
      </c>
      <c r="G2405">
        <f>'Oversigt anlægsaktiv'!G2405</f>
        <v>0</v>
      </c>
      <c r="H2405">
        <f>'Oversigt anlægsaktiv'!H2405</f>
        <v>0</v>
      </c>
      <c r="I2405">
        <f>'Oversigt anlægsaktiv'!I2405</f>
        <v>0</v>
      </c>
      <c r="J2405">
        <f>'Oversigt anlægsaktiv'!J2405</f>
        <v>0</v>
      </c>
      <c r="K2405">
        <f>'Oversigt anlægsaktiv'!K2405</f>
        <v>0</v>
      </c>
      <c r="L2405" s="312">
        <f>'Oversigt anlægsaktiv'!L2405</f>
        <v>0</v>
      </c>
      <c r="M2405" s="56">
        <f>'Oversigt anlægsaktiv'!M2405</f>
        <v>0</v>
      </c>
      <c r="N2405" s="56">
        <f>'Oversigt anlægsaktiv'!N2405</f>
        <v>0</v>
      </c>
      <c r="O2405" s="322">
        <f t="shared" si="111"/>
        <v>0</v>
      </c>
      <c r="P2405" s="322">
        <f t="shared" si="112"/>
        <v>1</v>
      </c>
      <c r="Q2405" s="337">
        <f t="shared" si="113"/>
        <v>0</v>
      </c>
    </row>
    <row r="2406" spans="1:17" x14ac:dyDescent="0.35">
      <c r="A2406" s="320">
        <f>'Oversigt anlægsaktiv'!A2406</f>
        <v>0</v>
      </c>
      <c r="B2406">
        <f>'Oversigt anlægsaktiv'!B2406</f>
        <v>0</v>
      </c>
      <c r="C2406">
        <f>'Oversigt anlægsaktiv'!C2406</f>
        <v>0</v>
      </c>
      <c r="D2406">
        <f>'Oversigt anlægsaktiv'!D2406</f>
        <v>0</v>
      </c>
      <c r="E2406">
        <f>'Oversigt anlægsaktiv'!E2406</f>
        <v>0</v>
      </c>
      <c r="F2406">
        <f>'Oversigt anlægsaktiv'!F2406</f>
        <v>0</v>
      </c>
      <c r="G2406">
        <f>'Oversigt anlægsaktiv'!G2406</f>
        <v>0</v>
      </c>
      <c r="H2406">
        <f>'Oversigt anlægsaktiv'!H2406</f>
        <v>0</v>
      </c>
      <c r="I2406">
        <f>'Oversigt anlægsaktiv'!I2406</f>
        <v>0</v>
      </c>
      <c r="J2406">
        <f>'Oversigt anlægsaktiv'!J2406</f>
        <v>0</v>
      </c>
      <c r="K2406">
        <f>'Oversigt anlægsaktiv'!K2406</f>
        <v>0</v>
      </c>
      <c r="L2406" s="312">
        <f>'Oversigt anlægsaktiv'!L2406</f>
        <v>0</v>
      </c>
      <c r="M2406" s="56">
        <f>'Oversigt anlægsaktiv'!M2406</f>
        <v>0</v>
      </c>
      <c r="N2406" s="56">
        <f>'Oversigt anlægsaktiv'!N2406</f>
        <v>0</v>
      </c>
      <c r="O2406" s="322">
        <f t="shared" si="111"/>
        <v>0</v>
      </c>
      <c r="P2406" s="322">
        <f t="shared" si="112"/>
        <v>1</v>
      </c>
      <c r="Q2406" s="337">
        <f t="shared" si="113"/>
        <v>0</v>
      </c>
    </row>
    <row r="2407" spans="1:17" x14ac:dyDescent="0.35">
      <c r="A2407" s="320">
        <f>'Oversigt anlægsaktiv'!A2407</f>
        <v>0</v>
      </c>
      <c r="B2407">
        <f>'Oversigt anlægsaktiv'!B2407</f>
        <v>0</v>
      </c>
      <c r="C2407">
        <f>'Oversigt anlægsaktiv'!C2407</f>
        <v>0</v>
      </c>
      <c r="D2407">
        <f>'Oversigt anlægsaktiv'!D2407</f>
        <v>0</v>
      </c>
      <c r="E2407">
        <f>'Oversigt anlægsaktiv'!E2407</f>
        <v>0</v>
      </c>
      <c r="F2407">
        <f>'Oversigt anlægsaktiv'!F2407</f>
        <v>0</v>
      </c>
      <c r="G2407">
        <f>'Oversigt anlægsaktiv'!G2407</f>
        <v>0</v>
      </c>
      <c r="H2407">
        <f>'Oversigt anlægsaktiv'!H2407</f>
        <v>0</v>
      </c>
      <c r="I2407">
        <f>'Oversigt anlægsaktiv'!I2407</f>
        <v>0</v>
      </c>
      <c r="J2407">
        <f>'Oversigt anlægsaktiv'!J2407</f>
        <v>0</v>
      </c>
      <c r="K2407">
        <f>'Oversigt anlægsaktiv'!K2407</f>
        <v>0</v>
      </c>
      <c r="L2407" s="312">
        <f>'Oversigt anlægsaktiv'!L2407</f>
        <v>0</v>
      </c>
      <c r="M2407" s="56">
        <f>'Oversigt anlægsaktiv'!M2407</f>
        <v>0</v>
      </c>
      <c r="N2407" s="56">
        <f>'Oversigt anlægsaktiv'!N2407</f>
        <v>0</v>
      </c>
      <c r="O2407" s="322">
        <f t="shared" si="111"/>
        <v>0</v>
      </c>
      <c r="P2407" s="322">
        <f t="shared" si="112"/>
        <v>1</v>
      </c>
      <c r="Q2407" s="337">
        <f t="shared" si="113"/>
        <v>0</v>
      </c>
    </row>
    <row r="2408" spans="1:17" x14ac:dyDescent="0.35">
      <c r="A2408" s="320">
        <f>'Oversigt anlægsaktiv'!A2408</f>
        <v>0</v>
      </c>
      <c r="B2408">
        <f>'Oversigt anlægsaktiv'!B2408</f>
        <v>0</v>
      </c>
      <c r="C2408">
        <f>'Oversigt anlægsaktiv'!C2408</f>
        <v>0</v>
      </c>
      <c r="D2408">
        <f>'Oversigt anlægsaktiv'!D2408</f>
        <v>0</v>
      </c>
      <c r="E2408">
        <f>'Oversigt anlægsaktiv'!E2408</f>
        <v>0</v>
      </c>
      <c r="F2408">
        <f>'Oversigt anlægsaktiv'!F2408</f>
        <v>0</v>
      </c>
      <c r="G2408">
        <f>'Oversigt anlægsaktiv'!G2408</f>
        <v>0</v>
      </c>
      <c r="H2408">
        <f>'Oversigt anlægsaktiv'!H2408</f>
        <v>0</v>
      </c>
      <c r="I2408">
        <f>'Oversigt anlægsaktiv'!I2408</f>
        <v>0</v>
      </c>
      <c r="J2408">
        <f>'Oversigt anlægsaktiv'!J2408</f>
        <v>0</v>
      </c>
      <c r="K2408">
        <f>'Oversigt anlægsaktiv'!K2408</f>
        <v>0</v>
      </c>
      <c r="L2408" s="312">
        <f>'Oversigt anlægsaktiv'!L2408</f>
        <v>0</v>
      </c>
      <c r="M2408" s="56">
        <f>'Oversigt anlægsaktiv'!M2408</f>
        <v>0</v>
      </c>
      <c r="N2408" s="56">
        <f>'Oversigt anlægsaktiv'!N2408</f>
        <v>0</v>
      </c>
      <c r="O2408" s="322">
        <f t="shared" si="111"/>
        <v>0</v>
      </c>
      <c r="P2408" s="322">
        <f t="shared" si="112"/>
        <v>1</v>
      </c>
      <c r="Q2408" s="337">
        <f t="shared" si="113"/>
        <v>0</v>
      </c>
    </row>
    <row r="2409" spans="1:17" x14ac:dyDescent="0.35">
      <c r="A2409" s="320">
        <f>'Oversigt anlægsaktiv'!A2409</f>
        <v>0</v>
      </c>
      <c r="B2409">
        <f>'Oversigt anlægsaktiv'!B2409</f>
        <v>0</v>
      </c>
      <c r="C2409">
        <f>'Oversigt anlægsaktiv'!C2409</f>
        <v>0</v>
      </c>
      <c r="D2409">
        <f>'Oversigt anlægsaktiv'!D2409</f>
        <v>0</v>
      </c>
      <c r="E2409">
        <f>'Oversigt anlægsaktiv'!E2409</f>
        <v>0</v>
      </c>
      <c r="F2409">
        <f>'Oversigt anlægsaktiv'!F2409</f>
        <v>0</v>
      </c>
      <c r="G2409">
        <f>'Oversigt anlægsaktiv'!G2409</f>
        <v>0</v>
      </c>
      <c r="H2409">
        <f>'Oversigt anlægsaktiv'!H2409</f>
        <v>0</v>
      </c>
      <c r="I2409">
        <f>'Oversigt anlægsaktiv'!I2409</f>
        <v>0</v>
      </c>
      <c r="J2409">
        <f>'Oversigt anlægsaktiv'!J2409</f>
        <v>0</v>
      </c>
      <c r="K2409">
        <f>'Oversigt anlægsaktiv'!K2409</f>
        <v>0</v>
      </c>
      <c r="L2409" s="312">
        <f>'Oversigt anlægsaktiv'!L2409</f>
        <v>0</v>
      </c>
      <c r="M2409" s="56">
        <f>'Oversigt anlægsaktiv'!M2409</f>
        <v>0</v>
      </c>
      <c r="N2409" s="56">
        <f>'Oversigt anlægsaktiv'!N2409</f>
        <v>0</v>
      </c>
      <c r="O2409" s="322">
        <f t="shared" si="111"/>
        <v>0</v>
      </c>
      <c r="P2409" s="322">
        <f t="shared" si="112"/>
        <v>1</v>
      </c>
      <c r="Q2409" s="337">
        <f t="shared" si="113"/>
        <v>0</v>
      </c>
    </row>
    <row r="2410" spans="1:17" x14ac:dyDescent="0.35">
      <c r="A2410" s="320">
        <f>'Oversigt anlægsaktiv'!A2410</f>
        <v>0</v>
      </c>
      <c r="B2410">
        <f>'Oversigt anlægsaktiv'!B2410</f>
        <v>0</v>
      </c>
      <c r="C2410">
        <f>'Oversigt anlægsaktiv'!C2410</f>
        <v>0</v>
      </c>
      <c r="D2410">
        <f>'Oversigt anlægsaktiv'!D2410</f>
        <v>0</v>
      </c>
      <c r="E2410">
        <f>'Oversigt anlægsaktiv'!E2410</f>
        <v>0</v>
      </c>
      <c r="F2410">
        <f>'Oversigt anlægsaktiv'!F2410</f>
        <v>0</v>
      </c>
      <c r="G2410">
        <f>'Oversigt anlægsaktiv'!G2410</f>
        <v>0</v>
      </c>
      <c r="H2410">
        <f>'Oversigt anlægsaktiv'!H2410</f>
        <v>0</v>
      </c>
      <c r="I2410">
        <f>'Oversigt anlægsaktiv'!I2410</f>
        <v>0</v>
      </c>
      <c r="J2410">
        <f>'Oversigt anlægsaktiv'!J2410</f>
        <v>0</v>
      </c>
      <c r="K2410">
        <f>'Oversigt anlægsaktiv'!K2410</f>
        <v>0</v>
      </c>
      <c r="L2410" s="312">
        <f>'Oversigt anlægsaktiv'!L2410</f>
        <v>0</v>
      </c>
      <c r="M2410" s="56">
        <f>'Oversigt anlægsaktiv'!M2410</f>
        <v>0</v>
      </c>
      <c r="N2410" s="56">
        <f>'Oversigt anlægsaktiv'!N2410</f>
        <v>0</v>
      </c>
      <c r="O2410" s="322">
        <f t="shared" si="111"/>
        <v>0</v>
      </c>
      <c r="P2410" s="322">
        <f t="shared" si="112"/>
        <v>1</v>
      </c>
      <c r="Q2410" s="337">
        <f t="shared" si="113"/>
        <v>0</v>
      </c>
    </row>
    <row r="2411" spans="1:17" x14ac:dyDescent="0.35">
      <c r="A2411" s="320">
        <f>'Oversigt anlægsaktiv'!A2411</f>
        <v>0</v>
      </c>
      <c r="B2411">
        <f>'Oversigt anlægsaktiv'!B2411</f>
        <v>0</v>
      </c>
      <c r="C2411">
        <f>'Oversigt anlægsaktiv'!C2411</f>
        <v>0</v>
      </c>
      <c r="D2411">
        <f>'Oversigt anlægsaktiv'!D2411</f>
        <v>0</v>
      </c>
      <c r="E2411">
        <f>'Oversigt anlægsaktiv'!E2411</f>
        <v>0</v>
      </c>
      <c r="F2411">
        <f>'Oversigt anlægsaktiv'!F2411</f>
        <v>0</v>
      </c>
      <c r="G2411">
        <f>'Oversigt anlægsaktiv'!G2411</f>
        <v>0</v>
      </c>
      <c r="H2411">
        <f>'Oversigt anlægsaktiv'!H2411</f>
        <v>0</v>
      </c>
      <c r="I2411">
        <f>'Oversigt anlægsaktiv'!I2411</f>
        <v>0</v>
      </c>
      <c r="J2411">
        <f>'Oversigt anlægsaktiv'!J2411</f>
        <v>0</v>
      </c>
      <c r="K2411">
        <f>'Oversigt anlægsaktiv'!K2411</f>
        <v>0</v>
      </c>
      <c r="L2411" s="312">
        <f>'Oversigt anlægsaktiv'!L2411</f>
        <v>0</v>
      </c>
      <c r="M2411" s="56">
        <f>'Oversigt anlægsaktiv'!M2411</f>
        <v>0</v>
      </c>
      <c r="N2411" s="56">
        <f>'Oversigt anlægsaktiv'!N2411</f>
        <v>0</v>
      </c>
      <c r="O2411" s="322">
        <f t="shared" si="111"/>
        <v>0</v>
      </c>
      <c r="P2411" s="322">
        <f t="shared" si="112"/>
        <v>1</v>
      </c>
      <c r="Q2411" s="337">
        <f t="shared" si="113"/>
        <v>0</v>
      </c>
    </row>
    <row r="2412" spans="1:17" x14ac:dyDescent="0.35">
      <c r="A2412" s="320">
        <f>'Oversigt anlægsaktiv'!A2412</f>
        <v>0</v>
      </c>
      <c r="B2412">
        <f>'Oversigt anlægsaktiv'!B2412</f>
        <v>0</v>
      </c>
      <c r="C2412">
        <f>'Oversigt anlægsaktiv'!C2412</f>
        <v>0</v>
      </c>
      <c r="D2412">
        <f>'Oversigt anlægsaktiv'!D2412</f>
        <v>0</v>
      </c>
      <c r="E2412">
        <f>'Oversigt anlægsaktiv'!E2412</f>
        <v>0</v>
      </c>
      <c r="F2412">
        <f>'Oversigt anlægsaktiv'!F2412</f>
        <v>0</v>
      </c>
      <c r="G2412">
        <f>'Oversigt anlægsaktiv'!G2412</f>
        <v>0</v>
      </c>
      <c r="H2412">
        <f>'Oversigt anlægsaktiv'!H2412</f>
        <v>0</v>
      </c>
      <c r="I2412">
        <f>'Oversigt anlægsaktiv'!I2412</f>
        <v>0</v>
      </c>
      <c r="J2412">
        <f>'Oversigt anlægsaktiv'!J2412</f>
        <v>0</v>
      </c>
      <c r="K2412">
        <f>'Oversigt anlægsaktiv'!K2412</f>
        <v>0</v>
      </c>
      <c r="L2412" s="312">
        <f>'Oversigt anlægsaktiv'!L2412</f>
        <v>0</v>
      </c>
      <c r="M2412" s="56">
        <f>'Oversigt anlægsaktiv'!M2412</f>
        <v>0</v>
      </c>
      <c r="N2412" s="56">
        <f>'Oversigt anlægsaktiv'!N2412</f>
        <v>0</v>
      </c>
      <c r="O2412" s="322">
        <f t="shared" si="111"/>
        <v>0</v>
      </c>
      <c r="P2412" s="322">
        <f t="shared" si="112"/>
        <v>1</v>
      </c>
      <c r="Q2412" s="337">
        <f t="shared" si="113"/>
        <v>0</v>
      </c>
    </row>
    <row r="2413" spans="1:17" x14ac:dyDescent="0.35">
      <c r="A2413" s="320">
        <f>'Oversigt anlægsaktiv'!A2413</f>
        <v>0</v>
      </c>
      <c r="B2413">
        <f>'Oversigt anlægsaktiv'!B2413</f>
        <v>0</v>
      </c>
      <c r="C2413">
        <f>'Oversigt anlægsaktiv'!C2413</f>
        <v>0</v>
      </c>
      <c r="D2413">
        <f>'Oversigt anlægsaktiv'!D2413</f>
        <v>0</v>
      </c>
      <c r="E2413">
        <f>'Oversigt anlægsaktiv'!E2413</f>
        <v>0</v>
      </c>
      <c r="F2413">
        <f>'Oversigt anlægsaktiv'!F2413</f>
        <v>0</v>
      </c>
      <c r="G2413">
        <f>'Oversigt anlægsaktiv'!G2413</f>
        <v>0</v>
      </c>
      <c r="H2413">
        <f>'Oversigt anlægsaktiv'!H2413</f>
        <v>0</v>
      </c>
      <c r="I2413">
        <f>'Oversigt anlægsaktiv'!I2413</f>
        <v>0</v>
      </c>
      <c r="J2413">
        <f>'Oversigt anlægsaktiv'!J2413</f>
        <v>0</v>
      </c>
      <c r="K2413">
        <f>'Oversigt anlægsaktiv'!K2413</f>
        <v>0</v>
      </c>
      <c r="L2413" s="312">
        <f>'Oversigt anlægsaktiv'!L2413</f>
        <v>0</v>
      </c>
      <c r="M2413" s="56">
        <f>'Oversigt anlægsaktiv'!M2413</f>
        <v>0</v>
      </c>
      <c r="N2413" s="56">
        <f>'Oversigt anlægsaktiv'!N2413</f>
        <v>0</v>
      </c>
      <c r="O2413" s="322">
        <f t="shared" si="111"/>
        <v>0</v>
      </c>
      <c r="P2413" s="322">
        <f t="shared" si="112"/>
        <v>1</v>
      </c>
      <c r="Q2413" s="337">
        <f t="shared" si="113"/>
        <v>0</v>
      </c>
    </row>
    <row r="2414" spans="1:17" x14ac:dyDescent="0.35">
      <c r="A2414" s="320">
        <f>'Oversigt anlægsaktiv'!A2414</f>
        <v>0</v>
      </c>
      <c r="B2414">
        <f>'Oversigt anlægsaktiv'!B2414</f>
        <v>0</v>
      </c>
      <c r="C2414">
        <f>'Oversigt anlægsaktiv'!C2414</f>
        <v>0</v>
      </c>
      <c r="D2414">
        <f>'Oversigt anlægsaktiv'!D2414</f>
        <v>0</v>
      </c>
      <c r="E2414">
        <f>'Oversigt anlægsaktiv'!E2414</f>
        <v>0</v>
      </c>
      <c r="F2414">
        <f>'Oversigt anlægsaktiv'!F2414</f>
        <v>0</v>
      </c>
      <c r="G2414">
        <f>'Oversigt anlægsaktiv'!G2414</f>
        <v>0</v>
      </c>
      <c r="H2414">
        <f>'Oversigt anlægsaktiv'!H2414</f>
        <v>0</v>
      </c>
      <c r="I2414">
        <f>'Oversigt anlægsaktiv'!I2414</f>
        <v>0</v>
      </c>
      <c r="J2414">
        <f>'Oversigt anlægsaktiv'!J2414</f>
        <v>0</v>
      </c>
      <c r="K2414">
        <f>'Oversigt anlægsaktiv'!K2414</f>
        <v>0</v>
      </c>
      <c r="L2414" s="312">
        <f>'Oversigt anlægsaktiv'!L2414</f>
        <v>0</v>
      </c>
      <c r="M2414" s="56">
        <f>'Oversigt anlægsaktiv'!M2414</f>
        <v>0</v>
      </c>
      <c r="N2414" s="56">
        <f>'Oversigt anlægsaktiv'!N2414</f>
        <v>0</v>
      </c>
      <c r="O2414" s="322">
        <f t="shared" si="111"/>
        <v>0</v>
      </c>
      <c r="P2414" s="322">
        <f t="shared" si="112"/>
        <v>1</v>
      </c>
      <c r="Q2414" s="337">
        <f t="shared" si="113"/>
        <v>0</v>
      </c>
    </row>
    <row r="2415" spans="1:17" x14ac:dyDescent="0.35">
      <c r="A2415" s="320">
        <f>'Oversigt anlægsaktiv'!A2415</f>
        <v>0</v>
      </c>
      <c r="B2415">
        <f>'Oversigt anlægsaktiv'!B2415</f>
        <v>0</v>
      </c>
      <c r="C2415">
        <f>'Oversigt anlægsaktiv'!C2415</f>
        <v>0</v>
      </c>
      <c r="D2415">
        <f>'Oversigt anlægsaktiv'!D2415</f>
        <v>0</v>
      </c>
      <c r="E2415">
        <f>'Oversigt anlægsaktiv'!E2415</f>
        <v>0</v>
      </c>
      <c r="F2415">
        <f>'Oversigt anlægsaktiv'!F2415</f>
        <v>0</v>
      </c>
      <c r="G2415">
        <f>'Oversigt anlægsaktiv'!G2415</f>
        <v>0</v>
      </c>
      <c r="H2415">
        <f>'Oversigt anlægsaktiv'!H2415</f>
        <v>0</v>
      </c>
      <c r="I2415">
        <f>'Oversigt anlægsaktiv'!I2415</f>
        <v>0</v>
      </c>
      <c r="J2415">
        <f>'Oversigt anlægsaktiv'!J2415</f>
        <v>0</v>
      </c>
      <c r="K2415">
        <f>'Oversigt anlægsaktiv'!K2415</f>
        <v>0</v>
      </c>
      <c r="L2415" s="312">
        <f>'Oversigt anlægsaktiv'!L2415</f>
        <v>0</v>
      </c>
      <c r="M2415" s="56">
        <f>'Oversigt anlægsaktiv'!M2415</f>
        <v>0</v>
      </c>
      <c r="N2415" s="56">
        <f>'Oversigt anlægsaktiv'!N2415</f>
        <v>0</v>
      </c>
      <c r="O2415" s="322">
        <f t="shared" si="111"/>
        <v>0</v>
      </c>
      <c r="P2415" s="322">
        <f t="shared" si="112"/>
        <v>1</v>
      </c>
      <c r="Q2415" s="337">
        <f t="shared" si="113"/>
        <v>0</v>
      </c>
    </row>
    <row r="2416" spans="1:17" x14ac:dyDescent="0.35">
      <c r="A2416" s="320">
        <f>'Oversigt anlægsaktiv'!A2416</f>
        <v>0</v>
      </c>
      <c r="B2416">
        <f>'Oversigt anlægsaktiv'!B2416</f>
        <v>0</v>
      </c>
      <c r="C2416">
        <f>'Oversigt anlægsaktiv'!C2416</f>
        <v>0</v>
      </c>
      <c r="D2416">
        <f>'Oversigt anlægsaktiv'!D2416</f>
        <v>0</v>
      </c>
      <c r="E2416">
        <f>'Oversigt anlægsaktiv'!E2416</f>
        <v>0</v>
      </c>
      <c r="F2416">
        <f>'Oversigt anlægsaktiv'!F2416</f>
        <v>0</v>
      </c>
      <c r="G2416">
        <f>'Oversigt anlægsaktiv'!G2416</f>
        <v>0</v>
      </c>
      <c r="H2416">
        <f>'Oversigt anlægsaktiv'!H2416</f>
        <v>0</v>
      </c>
      <c r="I2416">
        <f>'Oversigt anlægsaktiv'!I2416</f>
        <v>0</v>
      </c>
      <c r="J2416">
        <f>'Oversigt anlægsaktiv'!J2416</f>
        <v>0</v>
      </c>
      <c r="K2416">
        <f>'Oversigt anlægsaktiv'!K2416</f>
        <v>0</v>
      </c>
      <c r="L2416" s="312">
        <f>'Oversigt anlægsaktiv'!L2416</f>
        <v>0</v>
      </c>
      <c r="M2416" s="56">
        <f>'Oversigt anlægsaktiv'!M2416</f>
        <v>0</v>
      </c>
      <c r="N2416" s="56">
        <f>'Oversigt anlægsaktiv'!N2416</f>
        <v>0</v>
      </c>
      <c r="O2416" s="322">
        <f t="shared" si="111"/>
        <v>0</v>
      </c>
      <c r="P2416" s="322">
        <f t="shared" si="112"/>
        <v>1</v>
      </c>
      <c r="Q2416" s="337">
        <f t="shared" si="113"/>
        <v>0</v>
      </c>
    </row>
    <row r="2417" spans="1:17" x14ac:dyDescent="0.35">
      <c r="A2417" s="320">
        <f>'Oversigt anlægsaktiv'!A2417</f>
        <v>0</v>
      </c>
      <c r="B2417">
        <f>'Oversigt anlægsaktiv'!B2417</f>
        <v>0</v>
      </c>
      <c r="C2417">
        <f>'Oversigt anlægsaktiv'!C2417</f>
        <v>0</v>
      </c>
      <c r="D2417">
        <f>'Oversigt anlægsaktiv'!D2417</f>
        <v>0</v>
      </c>
      <c r="E2417">
        <f>'Oversigt anlægsaktiv'!E2417</f>
        <v>0</v>
      </c>
      <c r="F2417">
        <f>'Oversigt anlægsaktiv'!F2417</f>
        <v>0</v>
      </c>
      <c r="G2417">
        <f>'Oversigt anlægsaktiv'!G2417</f>
        <v>0</v>
      </c>
      <c r="H2417">
        <f>'Oversigt anlægsaktiv'!H2417</f>
        <v>0</v>
      </c>
      <c r="I2417">
        <f>'Oversigt anlægsaktiv'!I2417</f>
        <v>0</v>
      </c>
      <c r="J2417">
        <f>'Oversigt anlægsaktiv'!J2417</f>
        <v>0</v>
      </c>
      <c r="K2417">
        <f>'Oversigt anlægsaktiv'!K2417</f>
        <v>0</v>
      </c>
      <c r="L2417" s="312">
        <f>'Oversigt anlægsaktiv'!L2417</f>
        <v>0</v>
      </c>
      <c r="M2417" s="56">
        <f>'Oversigt anlægsaktiv'!M2417</f>
        <v>0</v>
      </c>
      <c r="N2417" s="56">
        <f>'Oversigt anlægsaktiv'!N2417</f>
        <v>0</v>
      </c>
      <c r="O2417" s="322">
        <f t="shared" si="111"/>
        <v>0</v>
      </c>
      <c r="P2417" s="322">
        <f t="shared" si="112"/>
        <v>1</v>
      </c>
      <c r="Q2417" s="337">
        <f t="shared" si="113"/>
        <v>0</v>
      </c>
    </row>
    <row r="2418" spans="1:17" x14ac:dyDescent="0.35">
      <c r="A2418" s="320">
        <f>'Oversigt anlægsaktiv'!A2418</f>
        <v>0</v>
      </c>
      <c r="B2418">
        <f>'Oversigt anlægsaktiv'!B2418</f>
        <v>0</v>
      </c>
      <c r="C2418">
        <f>'Oversigt anlægsaktiv'!C2418</f>
        <v>0</v>
      </c>
      <c r="D2418">
        <f>'Oversigt anlægsaktiv'!D2418</f>
        <v>0</v>
      </c>
      <c r="E2418">
        <f>'Oversigt anlægsaktiv'!E2418</f>
        <v>0</v>
      </c>
      <c r="F2418">
        <f>'Oversigt anlægsaktiv'!F2418</f>
        <v>0</v>
      </c>
      <c r="G2418">
        <f>'Oversigt anlægsaktiv'!G2418</f>
        <v>0</v>
      </c>
      <c r="H2418">
        <f>'Oversigt anlægsaktiv'!H2418</f>
        <v>0</v>
      </c>
      <c r="I2418">
        <f>'Oversigt anlægsaktiv'!I2418</f>
        <v>0</v>
      </c>
      <c r="J2418">
        <f>'Oversigt anlægsaktiv'!J2418</f>
        <v>0</v>
      </c>
      <c r="K2418">
        <f>'Oversigt anlægsaktiv'!K2418</f>
        <v>0</v>
      </c>
      <c r="L2418" s="312">
        <f>'Oversigt anlægsaktiv'!L2418</f>
        <v>0</v>
      </c>
      <c r="M2418" s="56">
        <f>'Oversigt anlægsaktiv'!M2418</f>
        <v>0</v>
      </c>
      <c r="N2418" s="56">
        <f>'Oversigt anlægsaktiv'!N2418</f>
        <v>0</v>
      </c>
      <c r="O2418" s="322">
        <f t="shared" si="111"/>
        <v>0</v>
      </c>
      <c r="P2418" s="322">
        <f t="shared" si="112"/>
        <v>1</v>
      </c>
      <c r="Q2418" s="337">
        <f t="shared" si="113"/>
        <v>0</v>
      </c>
    </row>
    <row r="2419" spans="1:17" x14ac:dyDescent="0.35">
      <c r="A2419" s="320">
        <f>'Oversigt anlægsaktiv'!A2419</f>
        <v>0</v>
      </c>
      <c r="B2419">
        <f>'Oversigt anlægsaktiv'!B2419</f>
        <v>0</v>
      </c>
      <c r="C2419">
        <f>'Oversigt anlægsaktiv'!C2419</f>
        <v>0</v>
      </c>
      <c r="D2419">
        <f>'Oversigt anlægsaktiv'!D2419</f>
        <v>0</v>
      </c>
      <c r="E2419">
        <f>'Oversigt anlægsaktiv'!E2419</f>
        <v>0</v>
      </c>
      <c r="F2419">
        <f>'Oversigt anlægsaktiv'!F2419</f>
        <v>0</v>
      </c>
      <c r="G2419">
        <f>'Oversigt anlægsaktiv'!G2419</f>
        <v>0</v>
      </c>
      <c r="H2419">
        <f>'Oversigt anlægsaktiv'!H2419</f>
        <v>0</v>
      </c>
      <c r="I2419">
        <f>'Oversigt anlægsaktiv'!I2419</f>
        <v>0</v>
      </c>
      <c r="J2419">
        <f>'Oversigt anlægsaktiv'!J2419</f>
        <v>0</v>
      </c>
      <c r="K2419">
        <f>'Oversigt anlægsaktiv'!K2419</f>
        <v>0</v>
      </c>
      <c r="L2419" s="312">
        <f>'Oversigt anlægsaktiv'!L2419</f>
        <v>0</v>
      </c>
      <c r="M2419" s="56">
        <f>'Oversigt anlægsaktiv'!M2419</f>
        <v>0</v>
      </c>
      <c r="N2419" s="56">
        <f>'Oversigt anlægsaktiv'!N2419</f>
        <v>0</v>
      </c>
      <c r="O2419" s="322">
        <f t="shared" si="111"/>
        <v>0</v>
      </c>
      <c r="P2419" s="322">
        <f t="shared" si="112"/>
        <v>1</v>
      </c>
      <c r="Q2419" s="337">
        <f t="shared" si="113"/>
        <v>0</v>
      </c>
    </row>
    <row r="2420" spans="1:17" x14ac:dyDescent="0.35">
      <c r="A2420" s="320">
        <f>'Oversigt anlægsaktiv'!A2420</f>
        <v>0</v>
      </c>
      <c r="B2420">
        <f>'Oversigt anlægsaktiv'!B2420</f>
        <v>0</v>
      </c>
      <c r="C2420">
        <f>'Oversigt anlægsaktiv'!C2420</f>
        <v>0</v>
      </c>
      <c r="D2420">
        <f>'Oversigt anlægsaktiv'!D2420</f>
        <v>0</v>
      </c>
      <c r="E2420">
        <f>'Oversigt anlægsaktiv'!E2420</f>
        <v>0</v>
      </c>
      <c r="F2420">
        <f>'Oversigt anlægsaktiv'!F2420</f>
        <v>0</v>
      </c>
      <c r="G2420">
        <f>'Oversigt anlægsaktiv'!G2420</f>
        <v>0</v>
      </c>
      <c r="H2420">
        <f>'Oversigt anlægsaktiv'!H2420</f>
        <v>0</v>
      </c>
      <c r="I2420">
        <f>'Oversigt anlægsaktiv'!I2420</f>
        <v>0</v>
      </c>
      <c r="J2420">
        <f>'Oversigt anlægsaktiv'!J2420</f>
        <v>0</v>
      </c>
      <c r="K2420">
        <f>'Oversigt anlægsaktiv'!K2420</f>
        <v>0</v>
      </c>
      <c r="L2420" s="312">
        <f>'Oversigt anlægsaktiv'!L2420</f>
        <v>0</v>
      </c>
      <c r="M2420" s="56">
        <f>'Oversigt anlægsaktiv'!M2420</f>
        <v>0</v>
      </c>
      <c r="N2420" s="56">
        <f>'Oversigt anlægsaktiv'!N2420</f>
        <v>0</v>
      </c>
      <c r="O2420" s="322">
        <f t="shared" si="111"/>
        <v>0</v>
      </c>
      <c r="P2420" s="322">
        <f t="shared" si="112"/>
        <v>1</v>
      </c>
      <c r="Q2420" s="337">
        <f t="shared" si="113"/>
        <v>0</v>
      </c>
    </row>
    <row r="2421" spans="1:17" x14ac:dyDescent="0.35">
      <c r="A2421" s="320">
        <f>'Oversigt anlægsaktiv'!A2421</f>
        <v>0</v>
      </c>
      <c r="B2421">
        <f>'Oversigt anlægsaktiv'!B2421</f>
        <v>0</v>
      </c>
      <c r="C2421">
        <f>'Oversigt anlægsaktiv'!C2421</f>
        <v>0</v>
      </c>
      <c r="D2421">
        <f>'Oversigt anlægsaktiv'!D2421</f>
        <v>0</v>
      </c>
      <c r="E2421">
        <f>'Oversigt anlægsaktiv'!E2421</f>
        <v>0</v>
      </c>
      <c r="F2421">
        <f>'Oversigt anlægsaktiv'!F2421</f>
        <v>0</v>
      </c>
      <c r="G2421">
        <f>'Oversigt anlægsaktiv'!G2421</f>
        <v>0</v>
      </c>
      <c r="H2421">
        <f>'Oversigt anlægsaktiv'!H2421</f>
        <v>0</v>
      </c>
      <c r="I2421">
        <f>'Oversigt anlægsaktiv'!I2421</f>
        <v>0</v>
      </c>
      <c r="J2421">
        <f>'Oversigt anlægsaktiv'!J2421</f>
        <v>0</v>
      </c>
      <c r="K2421">
        <f>'Oversigt anlægsaktiv'!K2421</f>
        <v>0</v>
      </c>
      <c r="L2421" s="312">
        <f>'Oversigt anlægsaktiv'!L2421</f>
        <v>0</v>
      </c>
      <c r="M2421" s="56">
        <f>'Oversigt anlægsaktiv'!M2421</f>
        <v>0</v>
      </c>
      <c r="N2421" s="56">
        <f>'Oversigt anlægsaktiv'!N2421</f>
        <v>0</v>
      </c>
      <c r="O2421" s="322">
        <f t="shared" si="111"/>
        <v>0</v>
      </c>
      <c r="P2421" s="322">
        <f t="shared" si="112"/>
        <v>1</v>
      </c>
      <c r="Q2421" s="337">
        <f t="shared" si="113"/>
        <v>0</v>
      </c>
    </row>
    <row r="2422" spans="1:17" x14ac:dyDescent="0.35">
      <c r="A2422" s="320">
        <f>'Oversigt anlægsaktiv'!A2422</f>
        <v>0</v>
      </c>
      <c r="B2422">
        <f>'Oversigt anlægsaktiv'!B2422</f>
        <v>0</v>
      </c>
      <c r="C2422">
        <f>'Oversigt anlægsaktiv'!C2422</f>
        <v>0</v>
      </c>
      <c r="D2422">
        <f>'Oversigt anlægsaktiv'!D2422</f>
        <v>0</v>
      </c>
      <c r="E2422">
        <f>'Oversigt anlægsaktiv'!E2422</f>
        <v>0</v>
      </c>
      <c r="F2422">
        <f>'Oversigt anlægsaktiv'!F2422</f>
        <v>0</v>
      </c>
      <c r="G2422">
        <f>'Oversigt anlægsaktiv'!G2422</f>
        <v>0</v>
      </c>
      <c r="H2422">
        <f>'Oversigt anlægsaktiv'!H2422</f>
        <v>0</v>
      </c>
      <c r="I2422">
        <f>'Oversigt anlægsaktiv'!I2422</f>
        <v>0</v>
      </c>
      <c r="J2422">
        <f>'Oversigt anlægsaktiv'!J2422</f>
        <v>0</v>
      </c>
      <c r="K2422">
        <f>'Oversigt anlægsaktiv'!K2422</f>
        <v>0</v>
      </c>
      <c r="L2422" s="312">
        <f>'Oversigt anlægsaktiv'!L2422</f>
        <v>0</v>
      </c>
      <c r="M2422" s="56">
        <f>'Oversigt anlægsaktiv'!M2422</f>
        <v>0</v>
      </c>
      <c r="N2422" s="56">
        <f>'Oversigt anlægsaktiv'!N2422</f>
        <v>0</v>
      </c>
      <c r="O2422" s="322">
        <f t="shared" si="111"/>
        <v>0</v>
      </c>
      <c r="P2422" s="322">
        <f t="shared" si="112"/>
        <v>1</v>
      </c>
      <c r="Q2422" s="337">
        <f t="shared" si="113"/>
        <v>0</v>
      </c>
    </row>
    <row r="2423" spans="1:17" x14ac:dyDescent="0.35">
      <c r="A2423" s="320">
        <f>'Oversigt anlægsaktiv'!A2423</f>
        <v>0</v>
      </c>
      <c r="B2423">
        <f>'Oversigt anlægsaktiv'!B2423</f>
        <v>0</v>
      </c>
      <c r="C2423">
        <f>'Oversigt anlægsaktiv'!C2423</f>
        <v>0</v>
      </c>
      <c r="D2423">
        <f>'Oversigt anlægsaktiv'!D2423</f>
        <v>0</v>
      </c>
      <c r="E2423">
        <f>'Oversigt anlægsaktiv'!E2423</f>
        <v>0</v>
      </c>
      <c r="F2423">
        <f>'Oversigt anlægsaktiv'!F2423</f>
        <v>0</v>
      </c>
      <c r="G2423">
        <f>'Oversigt anlægsaktiv'!G2423</f>
        <v>0</v>
      </c>
      <c r="H2423">
        <f>'Oversigt anlægsaktiv'!H2423</f>
        <v>0</v>
      </c>
      <c r="I2423">
        <f>'Oversigt anlægsaktiv'!I2423</f>
        <v>0</v>
      </c>
      <c r="J2423">
        <f>'Oversigt anlægsaktiv'!J2423</f>
        <v>0</v>
      </c>
      <c r="K2423">
        <f>'Oversigt anlægsaktiv'!K2423</f>
        <v>0</v>
      </c>
      <c r="L2423" s="312">
        <f>'Oversigt anlægsaktiv'!L2423</f>
        <v>0</v>
      </c>
      <c r="M2423" s="56">
        <f>'Oversigt anlægsaktiv'!M2423</f>
        <v>0</v>
      </c>
      <c r="N2423" s="56">
        <f>'Oversigt anlægsaktiv'!N2423</f>
        <v>0</v>
      </c>
      <c r="O2423" s="322">
        <f t="shared" si="111"/>
        <v>0</v>
      </c>
      <c r="P2423" s="322">
        <f t="shared" si="112"/>
        <v>1</v>
      </c>
      <c r="Q2423" s="337">
        <f t="shared" si="113"/>
        <v>0</v>
      </c>
    </row>
    <row r="2424" spans="1:17" x14ac:dyDescent="0.35">
      <c r="A2424" s="320">
        <f>'Oversigt anlægsaktiv'!A2424</f>
        <v>0</v>
      </c>
      <c r="B2424">
        <f>'Oversigt anlægsaktiv'!B2424</f>
        <v>0</v>
      </c>
      <c r="C2424">
        <f>'Oversigt anlægsaktiv'!C2424</f>
        <v>0</v>
      </c>
      <c r="D2424">
        <f>'Oversigt anlægsaktiv'!D2424</f>
        <v>0</v>
      </c>
      <c r="E2424">
        <f>'Oversigt anlægsaktiv'!E2424</f>
        <v>0</v>
      </c>
      <c r="F2424">
        <f>'Oversigt anlægsaktiv'!F2424</f>
        <v>0</v>
      </c>
      <c r="G2424">
        <f>'Oversigt anlægsaktiv'!G2424</f>
        <v>0</v>
      </c>
      <c r="H2424">
        <f>'Oversigt anlægsaktiv'!H2424</f>
        <v>0</v>
      </c>
      <c r="I2424">
        <f>'Oversigt anlægsaktiv'!I2424</f>
        <v>0</v>
      </c>
      <c r="J2424">
        <f>'Oversigt anlægsaktiv'!J2424</f>
        <v>0</v>
      </c>
      <c r="K2424">
        <f>'Oversigt anlægsaktiv'!K2424</f>
        <v>0</v>
      </c>
      <c r="L2424" s="312">
        <f>'Oversigt anlægsaktiv'!L2424</f>
        <v>0</v>
      </c>
      <c r="M2424" s="56">
        <f>'Oversigt anlægsaktiv'!M2424</f>
        <v>0</v>
      </c>
      <c r="N2424" s="56">
        <f>'Oversigt anlægsaktiv'!N2424</f>
        <v>0</v>
      </c>
      <c r="O2424" s="322">
        <f t="shared" si="111"/>
        <v>0</v>
      </c>
      <c r="P2424" s="322">
        <f t="shared" si="112"/>
        <v>1</v>
      </c>
      <c r="Q2424" s="337">
        <f t="shared" si="113"/>
        <v>0</v>
      </c>
    </row>
    <row r="2425" spans="1:17" x14ac:dyDescent="0.35">
      <c r="A2425" s="320">
        <f>'Oversigt anlægsaktiv'!A2425</f>
        <v>0</v>
      </c>
      <c r="B2425">
        <f>'Oversigt anlægsaktiv'!B2425</f>
        <v>0</v>
      </c>
      <c r="C2425">
        <f>'Oversigt anlægsaktiv'!C2425</f>
        <v>0</v>
      </c>
      <c r="D2425">
        <f>'Oversigt anlægsaktiv'!D2425</f>
        <v>0</v>
      </c>
      <c r="E2425">
        <f>'Oversigt anlægsaktiv'!E2425</f>
        <v>0</v>
      </c>
      <c r="F2425">
        <f>'Oversigt anlægsaktiv'!F2425</f>
        <v>0</v>
      </c>
      <c r="G2425">
        <f>'Oversigt anlægsaktiv'!G2425</f>
        <v>0</v>
      </c>
      <c r="H2425">
        <f>'Oversigt anlægsaktiv'!H2425</f>
        <v>0</v>
      </c>
      <c r="I2425">
        <f>'Oversigt anlægsaktiv'!I2425</f>
        <v>0</v>
      </c>
      <c r="J2425">
        <f>'Oversigt anlægsaktiv'!J2425</f>
        <v>0</v>
      </c>
      <c r="K2425">
        <f>'Oversigt anlægsaktiv'!K2425</f>
        <v>0</v>
      </c>
      <c r="L2425" s="312">
        <f>'Oversigt anlægsaktiv'!L2425</f>
        <v>0</v>
      </c>
      <c r="M2425" s="56">
        <f>'Oversigt anlægsaktiv'!M2425</f>
        <v>0</v>
      </c>
      <c r="N2425" s="56">
        <f>'Oversigt anlægsaktiv'!N2425</f>
        <v>0</v>
      </c>
      <c r="O2425" s="322">
        <f t="shared" si="111"/>
        <v>0</v>
      </c>
      <c r="P2425" s="322">
        <f t="shared" si="112"/>
        <v>1</v>
      </c>
      <c r="Q2425" s="337">
        <f t="shared" si="113"/>
        <v>0</v>
      </c>
    </row>
    <row r="2426" spans="1:17" x14ac:dyDescent="0.35">
      <c r="A2426" s="320">
        <f>'Oversigt anlægsaktiv'!A2426</f>
        <v>0</v>
      </c>
      <c r="B2426">
        <f>'Oversigt anlægsaktiv'!B2426</f>
        <v>0</v>
      </c>
      <c r="C2426">
        <f>'Oversigt anlægsaktiv'!C2426</f>
        <v>0</v>
      </c>
      <c r="D2426">
        <f>'Oversigt anlægsaktiv'!D2426</f>
        <v>0</v>
      </c>
      <c r="E2426">
        <f>'Oversigt anlægsaktiv'!E2426</f>
        <v>0</v>
      </c>
      <c r="F2426">
        <f>'Oversigt anlægsaktiv'!F2426</f>
        <v>0</v>
      </c>
      <c r="G2426">
        <f>'Oversigt anlægsaktiv'!G2426</f>
        <v>0</v>
      </c>
      <c r="H2426">
        <f>'Oversigt anlægsaktiv'!H2426</f>
        <v>0</v>
      </c>
      <c r="I2426">
        <f>'Oversigt anlægsaktiv'!I2426</f>
        <v>0</v>
      </c>
      <c r="J2426">
        <f>'Oversigt anlægsaktiv'!J2426</f>
        <v>0</v>
      </c>
      <c r="K2426">
        <f>'Oversigt anlægsaktiv'!K2426</f>
        <v>0</v>
      </c>
      <c r="L2426" s="312">
        <f>'Oversigt anlægsaktiv'!L2426</f>
        <v>0</v>
      </c>
      <c r="M2426" s="56">
        <f>'Oversigt anlægsaktiv'!M2426</f>
        <v>0</v>
      </c>
      <c r="N2426" s="56">
        <f>'Oversigt anlægsaktiv'!N2426</f>
        <v>0</v>
      </c>
      <c r="O2426" s="322">
        <f t="shared" si="111"/>
        <v>0</v>
      </c>
      <c r="P2426" s="322">
        <f t="shared" si="112"/>
        <v>1</v>
      </c>
      <c r="Q2426" s="337">
        <f t="shared" si="113"/>
        <v>0</v>
      </c>
    </row>
    <row r="2427" spans="1:17" x14ac:dyDescent="0.35">
      <c r="A2427" s="320">
        <f>'Oversigt anlægsaktiv'!A2427</f>
        <v>0</v>
      </c>
      <c r="B2427">
        <f>'Oversigt anlægsaktiv'!B2427</f>
        <v>0</v>
      </c>
      <c r="C2427">
        <f>'Oversigt anlægsaktiv'!C2427</f>
        <v>0</v>
      </c>
      <c r="D2427">
        <f>'Oversigt anlægsaktiv'!D2427</f>
        <v>0</v>
      </c>
      <c r="E2427">
        <f>'Oversigt anlægsaktiv'!E2427</f>
        <v>0</v>
      </c>
      <c r="F2427">
        <f>'Oversigt anlægsaktiv'!F2427</f>
        <v>0</v>
      </c>
      <c r="G2427">
        <f>'Oversigt anlægsaktiv'!G2427</f>
        <v>0</v>
      </c>
      <c r="H2427">
        <f>'Oversigt anlægsaktiv'!H2427</f>
        <v>0</v>
      </c>
      <c r="I2427">
        <f>'Oversigt anlægsaktiv'!I2427</f>
        <v>0</v>
      </c>
      <c r="J2427">
        <f>'Oversigt anlægsaktiv'!J2427</f>
        <v>0</v>
      </c>
      <c r="K2427">
        <f>'Oversigt anlægsaktiv'!K2427</f>
        <v>0</v>
      </c>
      <c r="L2427" s="312">
        <f>'Oversigt anlægsaktiv'!L2427</f>
        <v>0</v>
      </c>
      <c r="M2427" s="56">
        <f>'Oversigt anlægsaktiv'!M2427</f>
        <v>0</v>
      </c>
      <c r="N2427" s="56">
        <f>'Oversigt anlægsaktiv'!N2427</f>
        <v>0</v>
      </c>
      <c r="O2427" s="322">
        <f t="shared" si="111"/>
        <v>0</v>
      </c>
      <c r="P2427" s="322">
        <f t="shared" si="112"/>
        <v>1</v>
      </c>
      <c r="Q2427" s="337">
        <f t="shared" si="113"/>
        <v>0</v>
      </c>
    </row>
    <row r="2428" spans="1:17" x14ac:dyDescent="0.35">
      <c r="A2428" s="320">
        <f>'Oversigt anlægsaktiv'!A2428</f>
        <v>0</v>
      </c>
      <c r="B2428">
        <f>'Oversigt anlægsaktiv'!B2428</f>
        <v>0</v>
      </c>
      <c r="C2428">
        <f>'Oversigt anlægsaktiv'!C2428</f>
        <v>0</v>
      </c>
      <c r="D2428">
        <f>'Oversigt anlægsaktiv'!D2428</f>
        <v>0</v>
      </c>
      <c r="E2428">
        <f>'Oversigt anlægsaktiv'!E2428</f>
        <v>0</v>
      </c>
      <c r="F2428">
        <f>'Oversigt anlægsaktiv'!F2428</f>
        <v>0</v>
      </c>
      <c r="G2428">
        <f>'Oversigt anlægsaktiv'!G2428</f>
        <v>0</v>
      </c>
      <c r="H2428">
        <f>'Oversigt anlægsaktiv'!H2428</f>
        <v>0</v>
      </c>
      <c r="I2428">
        <f>'Oversigt anlægsaktiv'!I2428</f>
        <v>0</v>
      </c>
      <c r="J2428">
        <f>'Oversigt anlægsaktiv'!J2428</f>
        <v>0</v>
      </c>
      <c r="K2428">
        <f>'Oversigt anlægsaktiv'!K2428</f>
        <v>0</v>
      </c>
      <c r="L2428" s="312">
        <f>'Oversigt anlægsaktiv'!L2428</f>
        <v>0</v>
      </c>
      <c r="M2428" s="56">
        <f>'Oversigt anlægsaktiv'!M2428</f>
        <v>0</v>
      </c>
      <c r="N2428" s="56">
        <f>'Oversigt anlægsaktiv'!N2428</f>
        <v>0</v>
      </c>
      <c r="O2428" s="322">
        <f t="shared" si="111"/>
        <v>0</v>
      </c>
      <c r="P2428" s="322">
        <f t="shared" si="112"/>
        <v>1</v>
      </c>
      <c r="Q2428" s="337">
        <f t="shared" si="113"/>
        <v>0</v>
      </c>
    </row>
    <row r="2429" spans="1:17" x14ac:dyDescent="0.35">
      <c r="A2429" s="320">
        <f>'Oversigt anlægsaktiv'!A2429</f>
        <v>0</v>
      </c>
      <c r="B2429">
        <f>'Oversigt anlægsaktiv'!B2429</f>
        <v>0</v>
      </c>
      <c r="C2429">
        <f>'Oversigt anlægsaktiv'!C2429</f>
        <v>0</v>
      </c>
      <c r="D2429">
        <f>'Oversigt anlægsaktiv'!D2429</f>
        <v>0</v>
      </c>
      <c r="E2429">
        <f>'Oversigt anlægsaktiv'!E2429</f>
        <v>0</v>
      </c>
      <c r="F2429">
        <f>'Oversigt anlægsaktiv'!F2429</f>
        <v>0</v>
      </c>
      <c r="G2429">
        <f>'Oversigt anlægsaktiv'!G2429</f>
        <v>0</v>
      </c>
      <c r="H2429">
        <f>'Oversigt anlægsaktiv'!H2429</f>
        <v>0</v>
      </c>
      <c r="I2429">
        <f>'Oversigt anlægsaktiv'!I2429</f>
        <v>0</v>
      </c>
      <c r="J2429">
        <f>'Oversigt anlægsaktiv'!J2429</f>
        <v>0</v>
      </c>
      <c r="K2429">
        <f>'Oversigt anlægsaktiv'!K2429</f>
        <v>0</v>
      </c>
      <c r="L2429" s="312">
        <f>'Oversigt anlægsaktiv'!L2429</f>
        <v>0</v>
      </c>
      <c r="M2429" s="56">
        <f>'Oversigt anlægsaktiv'!M2429</f>
        <v>0</v>
      </c>
      <c r="N2429" s="56">
        <f>'Oversigt anlægsaktiv'!N2429</f>
        <v>0</v>
      </c>
      <c r="O2429" s="322">
        <f t="shared" si="111"/>
        <v>0</v>
      </c>
      <c r="P2429" s="322">
        <f t="shared" si="112"/>
        <v>1</v>
      </c>
      <c r="Q2429" s="337">
        <f t="shared" si="113"/>
        <v>0</v>
      </c>
    </row>
    <row r="2430" spans="1:17" x14ac:dyDescent="0.35">
      <c r="A2430" s="320">
        <f>'Oversigt anlægsaktiv'!A2430</f>
        <v>0</v>
      </c>
      <c r="B2430">
        <f>'Oversigt anlægsaktiv'!B2430</f>
        <v>0</v>
      </c>
      <c r="C2430">
        <f>'Oversigt anlægsaktiv'!C2430</f>
        <v>0</v>
      </c>
      <c r="D2430">
        <f>'Oversigt anlægsaktiv'!D2430</f>
        <v>0</v>
      </c>
      <c r="E2430">
        <f>'Oversigt anlægsaktiv'!E2430</f>
        <v>0</v>
      </c>
      <c r="F2430">
        <f>'Oversigt anlægsaktiv'!F2430</f>
        <v>0</v>
      </c>
      <c r="G2430">
        <f>'Oversigt anlægsaktiv'!G2430</f>
        <v>0</v>
      </c>
      <c r="H2430">
        <f>'Oversigt anlægsaktiv'!H2430</f>
        <v>0</v>
      </c>
      <c r="I2430">
        <f>'Oversigt anlægsaktiv'!I2430</f>
        <v>0</v>
      </c>
      <c r="J2430">
        <f>'Oversigt anlægsaktiv'!J2430</f>
        <v>0</v>
      </c>
      <c r="K2430">
        <f>'Oversigt anlægsaktiv'!K2430</f>
        <v>0</v>
      </c>
      <c r="L2430" s="312">
        <f>'Oversigt anlægsaktiv'!L2430</f>
        <v>0</v>
      </c>
      <c r="M2430" s="56">
        <f>'Oversigt anlægsaktiv'!M2430</f>
        <v>0</v>
      </c>
      <c r="N2430" s="56">
        <f>'Oversigt anlægsaktiv'!N2430</f>
        <v>0</v>
      </c>
      <c r="O2430" s="322">
        <f t="shared" si="111"/>
        <v>0</v>
      </c>
      <c r="P2430" s="322">
        <f t="shared" si="112"/>
        <v>1</v>
      </c>
      <c r="Q2430" s="337">
        <f t="shared" si="113"/>
        <v>0</v>
      </c>
    </row>
    <row r="2431" spans="1:17" x14ac:dyDescent="0.35">
      <c r="A2431" s="320">
        <f>'Oversigt anlægsaktiv'!A2431</f>
        <v>0</v>
      </c>
      <c r="B2431">
        <f>'Oversigt anlægsaktiv'!B2431</f>
        <v>0</v>
      </c>
      <c r="C2431">
        <f>'Oversigt anlægsaktiv'!C2431</f>
        <v>0</v>
      </c>
      <c r="D2431">
        <f>'Oversigt anlægsaktiv'!D2431</f>
        <v>0</v>
      </c>
      <c r="E2431">
        <f>'Oversigt anlægsaktiv'!E2431</f>
        <v>0</v>
      </c>
      <c r="F2431">
        <f>'Oversigt anlægsaktiv'!F2431</f>
        <v>0</v>
      </c>
      <c r="G2431">
        <f>'Oversigt anlægsaktiv'!G2431</f>
        <v>0</v>
      </c>
      <c r="H2431">
        <f>'Oversigt anlægsaktiv'!H2431</f>
        <v>0</v>
      </c>
      <c r="I2431">
        <f>'Oversigt anlægsaktiv'!I2431</f>
        <v>0</v>
      </c>
      <c r="J2431">
        <f>'Oversigt anlægsaktiv'!J2431</f>
        <v>0</v>
      </c>
      <c r="K2431">
        <f>'Oversigt anlægsaktiv'!K2431</f>
        <v>0</v>
      </c>
      <c r="L2431" s="312">
        <f>'Oversigt anlægsaktiv'!L2431</f>
        <v>0</v>
      </c>
      <c r="M2431" s="56">
        <f>'Oversigt anlægsaktiv'!M2431</f>
        <v>0</v>
      </c>
      <c r="N2431" s="56">
        <f>'Oversigt anlægsaktiv'!N2431</f>
        <v>0</v>
      </c>
      <c r="O2431" s="322">
        <f t="shared" si="111"/>
        <v>0</v>
      </c>
      <c r="P2431" s="322">
        <f t="shared" si="112"/>
        <v>1</v>
      </c>
      <c r="Q2431" s="337">
        <f t="shared" si="113"/>
        <v>0</v>
      </c>
    </row>
    <row r="2432" spans="1:17" x14ac:dyDescent="0.35">
      <c r="A2432" s="320">
        <f>'Oversigt anlægsaktiv'!A2432</f>
        <v>0</v>
      </c>
      <c r="B2432">
        <f>'Oversigt anlægsaktiv'!B2432</f>
        <v>0</v>
      </c>
      <c r="C2432">
        <f>'Oversigt anlægsaktiv'!C2432</f>
        <v>0</v>
      </c>
      <c r="D2432">
        <f>'Oversigt anlægsaktiv'!D2432</f>
        <v>0</v>
      </c>
      <c r="E2432">
        <f>'Oversigt anlægsaktiv'!E2432</f>
        <v>0</v>
      </c>
      <c r="F2432">
        <f>'Oversigt anlægsaktiv'!F2432</f>
        <v>0</v>
      </c>
      <c r="G2432">
        <f>'Oversigt anlægsaktiv'!G2432</f>
        <v>0</v>
      </c>
      <c r="H2432">
        <f>'Oversigt anlægsaktiv'!H2432</f>
        <v>0</v>
      </c>
      <c r="I2432">
        <f>'Oversigt anlægsaktiv'!I2432</f>
        <v>0</v>
      </c>
      <c r="J2432">
        <f>'Oversigt anlægsaktiv'!J2432</f>
        <v>0</v>
      </c>
      <c r="K2432">
        <f>'Oversigt anlægsaktiv'!K2432</f>
        <v>0</v>
      </c>
      <c r="L2432" s="312">
        <f>'Oversigt anlægsaktiv'!L2432</f>
        <v>0</v>
      </c>
      <c r="M2432" s="56">
        <f>'Oversigt anlægsaktiv'!M2432</f>
        <v>0</v>
      </c>
      <c r="N2432" s="56">
        <f>'Oversigt anlægsaktiv'!N2432</f>
        <v>0</v>
      </c>
      <c r="O2432" s="322">
        <f t="shared" si="111"/>
        <v>0</v>
      </c>
      <c r="P2432" s="322">
        <f t="shared" si="112"/>
        <v>1</v>
      </c>
      <c r="Q2432" s="337">
        <f t="shared" si="113"/>
        <v>0</v>
      </c>
    </row>
    <row r="2433" spans="1:17" x14ac:dyDescent="0.35">
      <c r="A2433" s="320">
        <f>'Oversigt anlægsaktiv'!A2433</f>
        <v>0</v>
      </c>
      <c r="B2433">
        <f>'Oversigt anlægsaktiv'!B2433</f>
        <v>0</v>
      </c>
      <c r="C2433">
        <f>'Oversigt anlægsaktiv'!C2433</f>
        <v>0</v>
      </c>
      <c r="D2433">
        <f>'Oversigt anlægsaktiv'!D2433</f>
        <v>0</v>
      </c>
      <c r="E2433">
        <f>'Oversigt anlægsaktiv'!E2433</f>
        <v>0</v>
      </c>
      <c r="F2433">
        <f>'Oversigt anlægsaktiv'!F2433</f>
        <v>0</v>
      </c>
      <c r="G2433">
        <f>'Oversigt anlægsaktiv'!G2433</f>
        <v>0</v>
      </c>
      <c r="H2433">
        <f>'Oversigt anlægsaktiv'!H2433</f>
        <v>0</v>
      </c>
      <c r="I2433">
        <f>'Oversigt anlægsaktiv'!I2433</f>
        <v>0</v>
      </c>
      <c r="J2433">
        <f>'Oversigt anlægsaktiv'!J2433</f>
        <v>0</v>
      </c>
      <c r="K2433">
        <f>'Oversigt anlægsaktiv'!K2433</f>
        <v>0</v>
      </c>
      <c r="L2433" s="312">
        <f>'Oversigt anlægsaktiv'!L2433</f>
        <v>0</v>
      </c>
      <c r="M2433" s="56">
        <f>'Oversigt anlægsaktiv'!M2433</f>
        <v>0</v>
      </c>
      <c r="N2433" s="56">
        <f>'Oversigt anlægsaktiv'!N2433</f>
        <v>0</v>
      </c>
      <c r="O2433" s="322">
        <f t="shared" si="111"/>
        <v>0</v>
      </c>
      <c r="P2433" s="322">
        <f t="shared" si="112"/>
        <v>1</v>
      </c>
      <c r="Q2433" s="337">
        <f t="shared" si="113"/>
        <v>0</v>
      </c>
    </row>
    <row r="2434" spans="1:17" x14ac:dyDescent="0.35">
      <c r="A2434" s="320">
        <f>'Oversigt anlægsaktiv'!A2434</f>
        <v>0</v>
      </c>
      <c r="B2434">
        <f>'Oversigt anlægsaktiv'!B2434</f>
        <v>0</v>
      </c>
      <c r="C2434">
        <f>'Oversigt anlægsaktiv'!C2434</f>
        <v>0</v>
      </c>
      <c r="D2434">
        <f>'Oversigt anlægsaktiv'!D2434</f>
        <v>0</v>
      </c>
      <c r="E2434">
        <f>'Oversigt anlægsaktiv'!E2434</f>
        <v>0</v>
      </c>
      <c r="F2434">
        <f>'Oversigt anlægsaktiv'!F2434</f>
        <v>0</v>
      </c>
      <c r="G2434">
        <f>'Oversigt anlægsaktiv'!G2434</f>
        <v>0</v>
      </c>
      <c r="H2434">
        <f>'Oversigt anlægsaktiv'!H2434</f>
        <v>0</v>
      </c>
      <c r="I2434">
        <f>'Oversigt anlægsaktiv'!I2434</f>
        <v>0</v>
      </c>
      <c r="J2434">
        <f>'Oversigt anlægsaktiv'!J2434</f>
        <v>0</v>
      </c>
      <c r="K2434">
        <f>'Oversigt anlægsaktiv'!K2434</f>
        <v>0</v>
      </c>
      <c r="L2434" s="312">
        <f>'Oversigt anlægsaktiv'!L2434</f>
        <v>0</v>
      </c>
      <c r="M2434" s="56">
        <f>'Oversigt anlægsaktiv'!M2434</f>
        <v>0</v>
      </c>
      <c r="N2434" s="56">
        <f>'Oversigt anlægsaktiv'!N2434</f>
        <v>0</v>
      </c>
      <c r="O2434" s="322">
        <f t="shared" si="111"/>
        <v>0</v>
      </c>
      <c r="P2434" s="322">
        <f t="shared" si="112"/>
        <v>1</v>
      </c>
      <c r="Q2434" s="337">
        <f t="shared" si="113"/>
        <v>0</v>
      </c>
    </row>
    <row r="2435" spans="1:17" x14ac:dyDescent="0.35">
      <c r="A2435" s="320">
        <f>'Oversigt anlægsaktiv'!A2435</f>
        <v>0</v>
      </c>
      <c r="B2435">
        <f>'Oversigt anlægsaktiv'!B2435</f>
        <v>0</v>
      </c>
      <c r="C2435">
        <f>'Oversigt anlægsaktiv'!C2435</f>
        <v>0</v>
      </c>
      <c r="D2435">
        <f>'Oversigt anlægsaktiv'!D2435</f>
        <v>0</v>
      </c>
      <c r="E2435">
        <f>'Oversigt anlægsaktiv'!E2435</f>
        <v>0</v>
      </c>
      <c r="F2435">
        <f>'Oversigt anlægsaktiv'!F2435</f>
        <v>0</v>
      </c>
      <c r="G2435">
        <f>'Oversigt anlægsaktiv'!G2435</f>
        <v>0</v>
      </c>
      <c r="H2435">
        <f>'Oversigt anlægsaktiv'!H2435</f>
        <v>0</v>
      </c>
      <c r="I2435">
        <f>'Oversigt anlægsaktiv'!I2435</f>
        <v>0</v>
      </c>
      <c r="J2435">
        <f>'Oversigt anlægsaktiv'!J2435</f>
        <v>0</v>
      </c>
      <c r="K2435">
        <f>'Oversigt anlægsaktiv'!K2435</f>
        <v>0</v>
      </c>
      <c r="L2435" s="312">
        <f>'Oversigt anlægsaktiv'!L2435</f>
        <v>0</v>
      </c>
      <c r="M2435" s="56">
        <f>'Oversigt anlægsaktiv'!M2435</f>
        <v>0</v>
      </c>
      <c r="N2435" s="56">
        <f>'Oversigt anlægsaktiv'!N2435</f>
        <v>0</v>
      </c>
      <c r="O2435" s="322">
        <f t="shared" si="111"/>
        <v>0</v>
      </c>
      <c r="P2435" s="322">
        <f t="shared" si="112"/>
        <v>1</v>
      </c>
      <c r="Q2435" s="337">
        <f t="shared" si="113"/>
        <v>0</v>
      </c>
    </row>
    <row r="2436" spans="1:17" x14ac:dyDescent="0.35">
      <c r="A2436" s="320">
        <f>'Oversigt anlægsaktiv'!A2436</f>
        <v>0</v>
      </c>
      <c r="B2436">
        <f>'Oversigt anlægsaktiv'!B2436</f>
        <v>0</v>
      </c>
      <c r="C2436">
        <f>'Oversigt anlægsaktiv'!C2436</f>
        <v>0</v>
      </c>
      <c r="D2436">
        <f>'Oversigt anlægsaktiv'!D2436</f>
        <v>0</v>
      </c>
      <c r="E2436">
        <f>'Oversigt anlægsaktiv'!E2436</f>
        <v>0</v>
      </c>
      <c r="F2436">
        <f>'Oversigt anlægsaktiv'!F2436</f>
        <v>0</v>
      </c>
      <c r="G2436">
        <f>'Oversigt anlægsaktiv'!G2436</f>
        <v>0</v>
      </c>
      <c r="H2436">
        <f>'Oversigt anlægsaktiv'!H2436</f>
        <v>0</v>
      </c>
      <c r="I2436">
        <f>'Oversigt anlægsaktiv'!I2436</f>
        <v>0</v>
      </c>
      <c r="J2436">
        <f>'Oversigt anlægsaktiv'!J2436</f>
        <v>0</v>
      </c>
      <c r="K2436">
        <f>'Oversigt anlægsaktiv'!K2436</f>
        <v>0</v>
      </c>
      <c r="L2436" s="312">
        <f>'Oversigt anlægsaktiv'!L2436</f>
        <v>0</v>
      </c>
      <c r="M2436" s="56">
        <f>'Oversigt anlægsaktiv'!M2436</f>
        <v>0</v>
      </c>
      <c r="N2436" s="56">
        <f>'Oversigt anlægsaktiv'!N2436</f>
        <v>0</v>
      </c>
      <c r="O2436" s="322">
        <f t="shared" si="111"/>
        <v>0</v>
      </c>
      <c r="P2436" s="322">
        <f t="shared" si="112"/>
        <v>1</v>
      </c>
      <c r="Q2436" s="337">
        <f t="shared" si="113"/>
        <v>0</v>
      </c>
    </row>
    <row r="2437" spans="1:17" x14ac:dyDescent="0.35">
      <c r="A2437" s="320">
        <f>'Oversigt anlægsaktiv'!A2437</f>
        <v>0</v>
      </c>
      <c r="B2437">
        <f>'Oversigt anlægsaktiv'!B2437</f>
        <v>0</v>
      </c>
      <c r="C2437">
        <f>'Oversigt anlægsaktiv'!C2437</f>
        <v>0</v>
      </c>
      <c r="D2437">
        <f>'Oversigt anlægsaktiv'!D2437</f>
        <v>0</v>
      </c>
      <c r="E2437">
        <f>'Oversigt anlægsaktiv'!E2437</f>
        <v>0</v>
      </c>
      <c r="F2437">
        <f>'Oversigt anlægsaktiv'!F2437</f>
        <v>0</v>
      </c>
      <c r="G2437">
        <f>'Oversigt anlægsaktiv'!G2437</f>
        <v>0</v>
      </c>
      <c r="H2437">
        <f>'Oversigt anlægsaktiv'!H2437</f>
        <v>0</v>
      </c>
      <c r="I2437">
        <f>'Oversigt anlægsaktiv'!I2437</f>
        <v>0</v>
      </c>
      <c r="J2437">
        <f>'Oversigt anlægsaktiv'!J2437</f>
        <v>0</v>
      </c>
      <c r="K2437">
        <f>'Oversigt anlægsaktiv'!K2437</f>
        <v>0</v>
      </c>
      <c r="L2437" s="312">
        <f>'Oversigt anlægsaktiv'!L2437</f>
        <v>0</v>
      </c>
      <c r="M2437" s="56">
        <f>'Oversigt anlægsaktiv'!M2437</f>
        <v>0</v>
      </c>
      <c r="N2437" s="56">
        <f>'Oversigt anlægsaktiv'!N2437</f>
        <v>0</v>
      </c>
      <c r="O2437" s="322">
        <f t="shared" si="111"/>
        <v>0</v>
      </c>
      <c r="P2437" s="322">
        <f t="shared" si="112"/>
        <v>1</v>
      </c>
      <c r="Q2437" s="337">
        <f t="shared" si="113"/>
        <v>0</v>
      </c>
    </row>
    <row r="2438" spans="1:17" x14ac:dyDescent="0.35">
      <c r="A2438" s="320">
        <f>'Oversigt anlægsaktiv'!A2438</f>
        <v>0</v>
      </c>
      <c r="B2438">
        <f>'Oversigt anlægsaktiv'!B2438</f>
        <v>0</v>
      </c>
      <c r="C2438">
        <f>'Oversigt anlægsaktiv'!C2438</f>
        <v>0</v>
      </c>
      <c r="D2438">
        <f>'Oversigt anlægsaktiv'!D2438</f>
        <v>0</v>
      </c>
      <c r="E2438">
        <f>'Oversigt anlægsaktiv'!E2438</f>
        <v>0</v>
      </c>
      <c r="F2438">
        <f>'Oversigt anlægsaktiv'!F2438</f>
        <v>0</v>
      </c>
      <c r="G2438">
        <f>'Oversigt anlægsaktiv'!G2438</f>
        <v>0</v>
      </c>
      <c r="H2438">
        <f>'Oversigt anlægsaktiv'!H2438</f>
        <v>0</v>
      </c>
      <c r="I2438">
        <f>'Oversigt anlægsaktiv'!I2438</f>
        <v>0</v>
      </c>
      <c r="J2438">
        <f>'Oversigt anlægsaktiv'!J2438</f>
        <v>0</v>
      </c>
      <c r="K2438">
        <f>'Oversigt anlægsaktiv'!K2438</f>
        <v>0</v>
      </c>
      <c r="L2438" s="312">
        <f>'Oversigt anlægsaktiv'!L2438</f>
        <v>0</v>
      </c>
      <c r="M2438" s="56">
        <f>'Oversigt anlægsaktiv'!M2438</f>
        <v>0</v>
      </c>
      <c r="N2438" s="56">
        <f>'Oversigt anlægsaktiv'!N2438</f>
        <v>0</v>
      </c>
      <c r="O2438" s="322">
        <f t="shared" si="111"/>
        <v>0</v>
      </c>
      <c r="P2438" s="322">
        <f t="shared" si="112"/>
        <v>1</v>
      </c>
      <c r="Q2438" s="337">
        <f t="shared" si="113"/>
        <v>0</v>
      </c>
    </row>
    <row r="2439" spans="1:17" x14ac:dyDescent="0.35">
      <c r="A2439" s="320">
        <f>'Oversigt anlægsaktiv'!A2439</f>
        <v>0</v>
      </c>
      <c r="B2439">
        <f>'Oversigt anlægsaktiv'!B2439</f>
        <v>0</v>
      </c>
      <c r="C2439">
        <f>'Oversigt anlægsaktiv'!C2439</f>
        <v>0</v>
      </c>
      <c r="D2439">
        <f>'Oversigt anlægsaktiv'!D2439</f>
        <v>0</v>
      </c>
      <c r="E2439">
        <f>'Oversigt anlægsaktiv'!E2439</f>
        <v>0</v>
      </c>
      <c r="F2439">
        <f>'Oversigt anlægsaktiv'!F2439</f>
        <v>0</v>
      </c>
      <c r="G2439">
        <f>'Oversigt anlægsaktiv'!G2439</f>
        <v>0</v>
      </c>
      <c r="H2439">
        <f>'Oversigt anlægsaktiv'!H2439</f>
        <v>0</v>
      </c>
      <c r="I2439">
        <f>'Oversigt anlægsaktiv'!I2439</f>
        <v>0</v>
      </c>
      <c r="J2439">
        <f>'Oversigt anlægsaktiv'!J2439</f>
        <v>0</v>
      </c>
      <c r="K2439">
        <f>'Oversigt anlægsaktiv'!K2439</f>
        <v>0</v>
      </c>
      <c r="L2439" s="312">
        <f>'Oversigt anlægsaktiv'!L2439</f>
        <v>0</v>
      </c>
      <c r="M2439" s="56">
        <f>'Oversigt anlægsaktiv'!M2439</f>
        <v>0</v>
      </c>
      <c r="N2439" s="56">
        <f>'Oversigt anlægsaktiv'!N2439</f>
        <v>0</v>
      </c>
      <c r="O2439" s="322">
        <f t="shared" si="111"/>
        <v>0</v>
      </c>
      <c r="P2439" s="322">
        <f t="shared" si="112"/>
        <v>1</v>
      </c>
      <c r="Q2439" s="337">
        <f t="shared" si="113"/>
        <v>0</v>
      </c>
    </row>
    <row r="2440" spans="1:17" x14ac:dyDescent="0.35">
      <c r="A2440" s="320">
        <f>'Oversigt anlægsaktiv'!A2440</f>
        <v>0</v>
      </c>
      <c r="B2440">
        <f>'Oversigt anlægsaktiv'!B2440</f>
        <v>0</v>
      </c>
      <c r="C2440">
        <f>'Oversigt anlægsaktiv'!C2440</f>
        <v>0</v>
      </c>
      <c r="D2440">
        <f>'Oversigt anlægsaktiv'!D2440</f>
        <v>0</v>
      </c>
      <c r="E2440">
        <f>'Oversigt anlægsaktiv'!E2440</f>
        <v>0</v>
      </c>
      <c r="F2440">
        <f>'Oversigt anlægsaktiv'!F2440</f>
        <v>0</v>
      </c>
      <c r="G2440">
        <f>'Oversigt anlægsaktiv'!G2440</f>
        <v>0</v>
      </c>
      <c r="H2440">
        <f>'Oversigt anlægsaktiv'!H2440</f>
        <v>0</v>
      </c>
      <c r="I2440">
        <f>'Oversigt anlægsaktiv'!I2440</f>
        <v>0</v>
      </c>
      <c r="J2440">
        <f>'Oversigt anlægsaktiv'!J2440</f>
        <v>0</v>
      </c>
      <c r="K2440">
        <f>'Oversigt anlægsaktiv'!K2440</f>
        <v>0</v>
      </c>
      <c r="L2440" s="312">
        <f>'Oversigt anlægsaktiv'!L2440</f>
        <v>0</v>
      </c>
      <c r="M2440" s="56">
        <f>'Oversigt anlægsaktiv'!M2440</f>
        <v>0</v>
      </c>
      <c r="N2440" s="56">
        <f>'Oversigt anlægsaktiv'!N2440</f>
        <v>0</v>
      </c>
      <c r="O2440" s="322">
        <f t="shared" si="111"/>
        <v>0</v>
      </c>
      <c r="P2440" s="322">
        <f t="shared" si="112"/>
        <v>1</v>
      </c>
      <c r="Q2440" s="337">
        <f t="shared" si="113"/>
        <v>0</v>
      </c>
    </row>
    <row r="2441" spans="1:17" x14ac:dyDescent="0.35">
      <c r="A2441" s="320">
        <f>'Oversigt anlægsaktiv'!A2441</f>
        <v>0</v>
      </c>
      <c r="B2441">
        <f>'Oversigt anlægsaktiv'!B2441</f>
        <v>0</v>
      </c>
      <c r="C2441">
        <f>'Oversigt anlægsaktiv'!C2441</f>
        <v>0</v>
      </c>
      <c r="D2441">
        <f>'Oversigt anlægsaktiv'!D2441</f>
        <v>0</v>
      </c>
      <c r="E2441">
        <f>'Oversigt anlægsaktiv'!E2441</f>
        <v>0</v>
      </c>
      <c r="F2441">
        <f>'Oversigt anlægsaktiv'!F2441</f>
        <v>0</v>
      </c>
      <c r="G2441">
        <f>'Oversigt anlægsaktiv'!G2441</f>
        <v>0</v>
      </c>
      <c r="H2441">
        <f>'Oversigt anlægsaktiv'!H2441</f>
        <v>0</v>
      </c>
      <c r="I2441">
        <f>'Oversigt anlægsaktiv'!I2441</f>
        <v>0</v>
      </c>
      <c r="J2441">
        <f>'Oversigt anlægsaktiv'!J2441</f>
        <v>0</v>
      </c>
      <c r="K2441">
        <f>'Oversigt anlægsaktiv'!K2441</f>
        <v>0</v>
      </c>
      <c r="L2441" s="312">
        <f>'Oversigt anlægsaktiv'!L2441</f>
        <v>0</v>
      </c>
      <c r="M2441" s="56">
        <f>'Oversigt anlægsaktiv'!M2441</f>
        <v>0</v>
      </c>
      <c r="N2441" s="56">
        <f>'Oversigt anlægsaktiv'!N2441</f>
        <v>0</v>
      </c>
      <c r="O2441" s="322">
        <f t="shared" si="111"/>
        <v>0</v>
      </c>
      <c r="P2441" s="322">
        <f t="shared" si="112"/>
        <v>1</v>
      </c>
      <c r="Q2441" s="337">
        <f t="shared" si="113"/>
        <v>0</v>
      </c>
    </row>
    <row r="2442" spans="1:17" x14ac:dyDescent="0.35">
      <c r="A2442" s="320">
        <f>'Oversigt anlægsaktiv'!A2442</f>
        <v>0</v>
      </c>
      <c r="B2442">
        <f>'Oversigt anlægsaktiv'!B2442</f>
        <v>0</v>
      </c>
      <c r="C2442">
        <f>'Oversigt anlægsaktiv'!C2442</f>
        <v>0</v>
      </c>
      <c r="D2442">
        <f>'Oversigt anlægsaktiv'!D2442</f>
        <v>0</v>
      </c>
      <c r="E2442">
        <f>'Oversigt anlægsaktiv'!E2442</f>
        <v>0</v>
      </c>
      <c r="F2442">
        <f>'Oversigt anlægsaktiv'!F2442</f>
        <v>0</v>
      </c>
      <c r="G2442">
        <f>'Oversigt anlægsaktiv'!G2442</f>
        <v>0</v>
      </c>
      <c r="H2442">
        <f>'Oversigt anlægsaktiv'!H2442</f>
        <v>0</v>
      </c>
      <c r="I2442">
        <f>'Oversigt anlægsaktiv'!I2442</f>
        <v>0</v>
      </c>
      <c r="J2442">
        <f>'Oversigt anlægsaktiv'!J2442</f>
        <v>0</v>
      </c>
      <c r="K2442">
        <f>'Oversigt anlægsaktiv'!K2442</f>
        <v>0</v>
      </c>
      <c r="L2442" s="312">
        <f>'Oversigt anlægsaktiv'!L2442</f>
        <v>0</v>
      </c>
      <c r="M2442" s="56">
        <f>'Oversigt anlægsaktiv'!M2442</f>
        <v>0</v>
      </c>
      <c r="N2442" s="56">
        <f>'Oversigt anlægsaktiv'!N2442</f>
        <v>0</v>
      </c>
      <c r="O2442" s="322">
        <f t="shared" si="111"/>
        <v>0</v>
      </c>
      <c r="P2442" s="322">
        <f t="shared" si="112"/>
        <v>1</v>
      </c>
      <c r="Q2442" s="337">
        <f t="shared" si="113"/>
        <v>0</v>
      </c>
    </row>
    <row r="2443" spans="1:17" x14ac:dyDescent="0.35">
      <c r="A2443" s="320">
        <f>'Oversigt anlægsaktiv'!A2443</f>
        <v>0</v>
      </c>
      <c r="B2443">
        <f>'Oversigt anlægsaktiv'!B2443</f>
        <v>0</v>
      </c>
      <c r="C2443">
        <f>'Oversigt anlægsaktiv'!C2443</f>
        <v>0</v>
      </c>
      <c r="D2443">
        <f>'Oversigt anlægsaktiv'!D2443</f>
        <v>0</v>
      </c>
      <c r="E2443">
        <f>'Oversigt anlægsaktiv'!E2443</f>
        <v>0</v>
      </c>
      <c r="F2443">
        <f>'Oversigt anlægsaktiv'!F2443</f>
        <v>0</v>
      </c>
      <c r="G2443">
        <f>'Oversigt anlægsaktiv'!G2443</f>
        <v>0</v>
      </c>
      <c r="H2443">
        <f>'Oversigt anlægsaktiv'!H2443</f>
        <v>0</v>
      </c>
      <c r="I2443">
        <f>'Oversigt anlægsaktiv'!I2443</f>
        <v>0</v>
      </c>
      <c r="J2443">
        <f>'Oversigt anlægsaktiv'!J2443</f>
        <v>0</v>
      </c>
      <c r="K2443">
        <f>'Oversigt anlægsaktiv'!K2443</f>
        <v>0</v>
      </c>
      <c r="L2443" s="312">
        <f>'Oversigt anlægsaktiv'!L2443</f>
        <v>0</v>
      </c>
      <c r="M2443" s="56">
        <f>'Oversigt anlægsaktiv'!M2443</f>
        <v>0</v>
      </c>
      <c r="N2443" s="56">
        <f>'Oversigt anlægsaktiv'!N2443</f>
        <v>0</v>
      </c>
      <c r="O2443" s="322">
        <f t="shared" ref="O2443:O2506" si="114">IFERROR(_xlfn.TEXTBEFORE(A2443, "-"), A2443)</f>
        <v>0</v>
      </c>
      <c r="P2443" s="322">
        <f t="shared" ref="P2443:P2506" si="115">IF(C2443="-",0,1)</f>
        <v>1</v>
      </c>
      <c r="Q2443" s="337">
        <f t="shared" ref="Q2443:Q2506" si="116">IFERROR(_xlfn.TEXTBEFORE(E2443, " "), E2443)</f>
        <v>0</v>
      </c>
    </row>
    <row r="2444" spans="1:17" x14ac:dyDescent="0.35">
      <c r="A2444" s="320">
        <f>'Oversigt anlægsaktiv'!A2444</f>
        <v>0</v>
      </c>
      <c r="B2444">
        <f>'Oversigt anlægsaktiv'!B2444</f>
        <v>0</v>
      </c>
      <c r="C2444">
        <f>'Oversigt anlægsaktiv'!C2444</f>
        <v>0</v>
      </c>
      <c r="D2444">
        <f>'Oversigt anlægsaktiv'!D2444</f>
        <v>0</v>
      </c>
      <c r="E2444">
        <f>'Oversigt anlægsaktiv'!E2444</f>
        <v>0</v>
      </c>
      <c r="F2444">
        <f>'Oversigt anlægsaktiv'!F2444</f>
        <v>0</v>
      </c>
      <c r="G2444">
        <f>'Oversigt anlægsaktiv'!G2444</f>
        <v>0</v>
      </c>
      <c r="H2444">
        <f>'Oversigt anlægsaktiv'!H2444</f>
        <v>0</v>
      </c>
      <c r="I2444">
        <f>'Oversigt anlægsaktiv'!I2444</f>
        <v>0</v>
      </c>
      <c r="J2444">
        <f>'Oversigt anlægsaktiv'!J2444</f>
        <v>0</v>
      </c>
      <c r="K2444">
        <f>'Oversigt anlægsaktiv'!K2444</f>
        <v>0</v>
      </c>
      <c r="L2444" s="312">
        <f>'Oversigt anlægsaktiv'!L2444</f>
        <v>0</v>
      </c>
      <c r="M2444" s="56">
        <f>'Oversigt anlægsaktiv'!M2444</f>
        <v>0</v>
      </c>
      <c r="N2444" s="56">
        <f>'Oversigt anlægsaktiv'!N2444</f>
        <v>0</v>
      </c>
      <c r="O2444" s="322">
        <f t="shared" si="114"/>
        <v>0</v>
      </c>
      <c r="P2444" s="322">
        <f t="shared" si="115"/>
        <v>1</v>
      </c>
      <c r="Q2444" s="337">
        <f t="shared" si="116"/>
        <v>0</v>
      </c>
    </row>
    <row r="2445" spans="1:17" x14ac:dyDescent="0.35">
      <c r="A2445" s="320">
        <f>'Oversigt anlægsaktiv'!A2445</f>
        <v>0</v>
      </c>
      <c r="B2445">
        <f>'Oversigt anlægsaktiv'!B2445</f>
        <v>0</v>
      </c>
      <c r="C2445">
        <f>'Oversigt anlægsaktiv'!C2445</f>
        <v>0</v>
      </c>
      <c r="D2445">
        <f>'Oversigt anlægsaktiv'!D2445</f>
        <v>0</v>
      </c>
      <c r="E2445">
        <f>'Oversigt anlægsaktiv'!E2445</f>
        <v>0</v>
      </c>
      <c r="F2445">
        <f>'Oversigt anlægsaktiv'!F2445</f>
        <v>0</v>
      </c>
      <c r="G2445">
        <f>'Oversigt anlægsaktiv'!G2445</f>
        <v>0</v>
      </c>
      <c r="H2445">
        <f>'Oversigt anlægsaktiv'!H2445</f>
        <v>0</v>
      </c>
      <c r="I2445">
        <f>'Oversigt anlægsaktiv'!I2445</f>
        <v>0</v>
      </c>
      <c r="J2445">
        <f>'Oversigt anlægsaktiv'!J2445</f>
        <v>0</v>
      </c>
      <c r="K2445">
        <f>'Oversigt anlægsaktiv'!K2445</f>
        <v>0</v>
      </c>
      <c r="L2445" s="312">
        <f>'Oversigt anlægsaktiv'!L2445</f>
        <v>0</v>
      </c>
      <c r="M2445" s="56">
        <f>'Oversigt anlægsaktiv'!M2445</f>
        <v>0</v>
      </c>
      <c r="N2445" s="56">
        <f>'Oversigt anlægsaktiv'!N2445</f>
        <v>0</v>
      </c>
      <c r="O2445" s="322">
        <f t="shared" si="114"/>
        <v>0</v>
      </c>
      <c r="P2445" s="322">
        <f t="shared" si="115"/>
        <v>1</v>
      </c>
      <c r="Q2445" s="337">
        <f t="shared" si="116"/>
        <v>0</v>
      </c>
    </row>
    <row r="2446" spans="1:17" x14ac:dyDescent="0.35">
      <c r="A2446" s="320">
        <f>'Oversigt anlægsaktiv'!A2446</f>
        <v>0</v>
      </c>
      <c r="B2446">
        <f>'Oversigt anlægsaktiv'!B2446</f>
        <v>0</v>
      </c>
      <c r="C2446">
        <f>'Oversigt anlægsaktiv'!C2446</f>
        <v>0</v>
      </c>
      <c r="D2446">
        <f>'Oversigt anlægsaktiv'!D2446</f>
        <v>0</v>
      </c>
      <c r="E2446">
        <f>'Oversigt anlægsaktiv'!E2446</f>
        <v>0</v>
      </c>
      <c r="F2446">
        <f>'Oversigt anlægsaktiv'!F2446</f>
        <v>0</v>
      </c>
      <c r="G2446">
        <f>'Oversigt anlægsaktiv'!G2446</f>
        <v>0</v>
      </c>
      <c r="H2446">
        <f>'Oversigt anlægsaktiv'!H2446</f>
        <v>0</v>
      </c>
      <c r="I2446">
        <f>'Oversigt anlægsaktiv'!I2446</f>
        <v>0</v>
      </c>
      <c r="J2446">
        <f>'Oversigt anlægsaktiv'!J2446</f>
        <v>0</v>
      </c>
      <c r="K2446">
        <f>'Oversigt anlægsaktiv'!K2446</f>
        <v>0</v>
      </c>
      <c r="L2446" s="312">
        <f>'Oversigt anlægsaktiv'!L2446</f>
        <v>0</v>
      </c>
      <c r="M2446" s="56">
        <f>'Oversigt anlægsaktiv'!M2446</f>
        <v>0</v>
      </c>
      <c r="N2446" s="56">
        <f>'Oversigt anlægsaktiv'!N2446</f>
        <v>0</v>
      </c>
      <c r="O2446" s="322">
        <f t="shared" si="114"/>
        <v>0</v>
      </c>
      <c r="P2446" s="322">
        <f t="shared" si="115"/>
        <v>1</v>
      </c>
      <c r="Q2446" s="337">
        <f t="shared" si="116"/>
        <v>0</v>
      </c>
    </row>
    <row r="2447" spans="1:17" x14ac:dyDescent="0.35">
      <c r="A2447" s="320">
        <f>'Oversigt anlægsaktiv'!A2447</f>
        <v>0</v>
      </c>
      <c r="B2447">
        <f>'Oversigt anlægsaktiv'!B2447</f>
        <v>0</v>
      </c>
      <c r="C2447">
        <f>'Oversigt anlægsaktiv'!C2447</f>
        <v>0</v>
      </c>
      <c r="D2447">
        <f>'Oversigt anlægsaktiv'!D2447</f>
        <v>0</v>
      </c>
      <c r="E2447">
        <f>'Oversigt anlægsaktiv'!E2447</f>
        <v>0</v>
      </c>
      <c r="F2447">
        <f>'Oversigt anlægsaktiv'!F2447</f>
        <v>0</v>
      </c>
      <c r="G2447">
        <f>'Oversigt anlægsaktiv'!G2447</f>
        <v>0</v>
      </c>
      <c r="H2447">
        <f>'Oversigt anlægsaktiv'!H2447</f>
        <v>0</v>
      </c>
      <c r="I2447">
        <f>'Oversigt anlægsaktiv'!I2447</f>
        <v>0</v>
      </c>
      <c r="J2447">
        <f>'Oversigt anlægsaktiv'!J2447</f>
        <v>0</v>
      </c>
      <c r="K2447">
        <f>'Oversigt anlægsaktiv'!K2447</f>
        <v>0</v>
      </c>
      <c r="L2447" s="312">
        <f>'Oversigt anlægsaktiv'!L2447</f>
        <v>0</v>
      </c>
      <c r="M2447" s="56">
        <f>'Oversigt anlægsaktiv'!M2447</f>
        <v>0</v>
      </c>
      <c r="N2447" s="56">
        <f>'Oversigt anlægsaktiv'!N2447</f>
        <v>0</v>
      </c>
      <c r="O2447" s="322">
        <f t="shared" si="114"/>
        <v>0</v>
      </c>
      <c r="P2447" s="322">
        <f t="shared" si="115"/>
        <v>1</v>
      </c>
      <c r="Q2447" s="337">
        <f t="shared" si="116"/>
        <v>0</v>
      </c>
    </row>
    <row r="2448" spans="1:17" x14ac:dyDescent="0.35">
      <c r="A2448" s="320">
        <f>'Oversigt anlægsaktiv'!A2448</f>
        <v>0</v>
      </c>
      <c r="B2448">
        <f>'Oversigt anlægsaktiv'!B2448</f>
        <v>0</v>
      </c>
      <c r="C2448">
        <f>'Oversigt anlægsaktiv'!C2448</f>
        <v>0</v>
      </c>
      <c r="D2448">
        <f>'Oversigt anlægsaktiv'!D2448</f>
        <v>0</v>
      </c>
      <c r="E2448">
        <f>'Oversigt anlægsaktiv'!E2448</f>
        <v>0</v>
      </c>
      <c r="F2448">
        <f>'Oversigt anlægsaktiv'!F2448</f>
        <v>0</v>
      </c>
      <c r="G2448">
        <f>'Oversigt anlægsaktiv'!G2448</f>
        <v>0</v>
      </c>
      <c r="H2448">
        <f>'Oversigt anlægsaktiv'!H2448</f>
        <v>0</v>
      </c>
      <c r="I2448">
        <f>'Oversigt anlægsaktiv'!I2448</f>
        <v>0</v>
      </c>
      <c r="J2448">
        <f>'Oversigt anlægsaktiv'!J2448</f>
        <v>0</v>
      </c>
      <c r="K2448">
        <f>'Oversigt anlægsaktiv'!K2448</f>
        <v>0</v>
      </c>
      <c r="L2448" s="312">
        <f>'Oversigt anlægsaktiv'!L2448</f>
        <v>0</v>
      </c>
      <c r="M2448" s="56">
        <f>'Oversigt anlægsaktiv'!M2448</f>
        <v>0</v>
      </c>
      <c r="N2448" s="56">
        <f>'Oversigt anlægsaktiv'!N2448</f>
        <v>0</v>
      </c>
      <c r="O2448" s="322">
        <f t="shared" si="114"/>
        <v>0</v>
      </c>
      <c r="P2448" s="322">
        <f t="shared" si="115"/>
        <v>1</v>
      </c>
      <c r="Q2448" s="337">
        <f t="shared" si="116"/>
        <v>0</v>
      </c>
    </row>
    <row r="2449" spans="1:17" x14ac:dyDescent="0.35">
      <c r="A2449" s="320">
        <f>'Oversigt anlægsaktiv'!A2449</f>
        <v>0</v>
      </c>
      <c r="B2449">
        <f>'Oversigt anlægsaktiv'!B2449</f>
        <v>0</v>
      </c>
      <c r="C2449">
        <f>'Oversigt anlægsaktiv'!C2449</f>
        <v>0</v>
      </c>
      <c r="D2449">
        <f>'Oversigt anlægsaktiv'!D2449</f>
        <v>0</v>
      </c>
      <c r="E2449">
        <f>'Oversigt anlægsaktiv'!E2449</f>
        <v>0</v>
      </c>
      <c r="F2449">
        <f>'Oversigt anlægsaktiv'!F2449</f>
        <v>0</v>
      </c>
      <c r="G2449">
        <f>'Oversigt anlægsaktiv'!G2449</f>
        <v>0</v>
      </c>
      <c r="H2449">
        <f>'Oversigt anlægsaktiv'!H2449</f>
        <v>0</v>
      </c>
      <c r="I2449">
        <f>'Oversigt anlægsaktiv'!I2449</f>
        <v>0</v>
      </c>
      <c r="J2449">
        <f>'Oversigt anlægsaktiv'!J2449</f>
        <v>0</v>
      </c>
      <c r="K2449">
        <f>'Oversigt anlægsaktiv'!K2449</f>
        <v>0</v>
      </c>
      <c r="L2449" s="312">
        <f>'Oversigt anlægsaktiv'!L2449</f>
        <v>0</v>
      </c>
      <c r="M2449" s="56">
        <f>'Oversigt anlægsaktiv'!M2449</f>
        <v>0</v>
      </c>
      <c r="N2449" s="56">
        <f>'Oversigt anlægsaktiv'!N2449</f>
        <v>0</v>
      </c>
      <c r="O2449" s="322">
        <f t="shared" si="114"/>
        <v>0</v>
      </c>
      <c r="P2449" s="322">
        <f t="shared" si="115"/>
        <v>1</v>
      </c>
      <c r="Q2449" s="337">
        <f t="shared" si="116"/>
        <v>0</v>
      </c>
    </row>
    <row r="2450" spans="1:17" x14ac:dyDescent="0.35">
      <c r="A2450" s="320">
        <f>'Oversigt anlægsaktiv'!A2450</f>
        <v>0</v>
      </c>
      <c r="B2450">
        <f>'Oversigt anlægsaktiv'!B2450</f>
        <v>0</v>
      </c>
      <c r="C2450">
        <f>'Oversigt anlægsaktiv'!C2450</f>
        <v>0</v>
      </c>
      <c r="D2450">
        <f>'Oversigt anlægsaktiv'!D2450</f>
        <v>0</v>
      </c>
      <c r="E2450">
        <f>'Oversigt anlægsaktiv'!E2450</f>
        <v>0</v>
      </c>
      <c r="F2450">
        <f>'Oversigt anlægsaktiv'!F2450</f>
        <v>0</v>
      </c>
      <c r="G2450">
        <f>'Oversigt anlægsaktiv'!G2450</f>
        <v>0</v>
      </c>
      <c r="H2450">
        <f>'Oversigt anlægsaktiv'!H2450</f>
        <v>0</v>
      </c>
      <c r="I2450">
        <f>'Oversigt anlægsaktiv'!I2450</f>
        <v>0</v>
      </c>
      <c r="J2450">
        <f>'Oversigt anlægsaktiv'!J2450</f>
        <v>0</v>
      </c>
      <c r="K2450">
        <f>'Oversigt anlægsaktiv'!K2450</f>
        <v>0</v>
      </c>
      <c r="L2450" s="312">
        <f>'Oversigt anlægsaktiv'!L2450</f>
        <v>0</v>
      </c>
      <c r="M2450" s="56">
        <f>'Oversigt anlægsaktiv'!M2450</f>
        <v>0</v>
      </c>
      <c r="N2450" s="56">
        <f>'Oversigt anlægsaktiv'!N2450</f>
        <v>0</v>
      </c>
      <c r="O2450" s="322">
        <f t="shared" si="114"/>
        <v>0</v>
      </c>
      <c r="P2450" s="322">
        <f t="shared" si="115"/>
        <v>1</v>
      </c>
      <c r="Q2450" s="337">
        <f t="shared" si="116"/>
        <v>0</v>
      </c>
    </row>
    <row r="2451" spans="1:17" x14ac:dyDescent="0.35">
      <c r="A2451" s="320">
        <f>'Oversigt anlægsaktiv'!A2451</f>
        <v>0</v>
      </c>
      <c r="B2451">
        <f>'Oversigt anlægsaktiv'!B2451</f>
        <v>0</v>
      </c>
      <c r="C2451">
        <f>'Oversigt anlægsaktiv'!C2451</f>
        <v>0</v>
      </c>
      <c r="D2451">
        <f>'Oversigt anlægsaktiv'!D2451</f>
        <v>0</v>
      </c>
      <c r="E2451">
        <f>'Oversigt anlægsaktiv'!E2451</f>
        <v>0</v>
      </c>
      <c r="F2451">
        <f>'Oversigt anlægsaktiv'!F2451</f>
        <v>0</v>
      </c>
      <c r="G2451">
        <f>'Oversigt anlægsaktiv'!G2451</f>
        <v>0</v>
      </c>
      <c r="H2451">
        <f>'Oversigt anlægsaktiv'!H2451</f>
        <v>0</v>
      </c>
      <c r="I2451">
        <f>'Oversigt anlægsaktiv'!I2451</f>
        <v>0</v>
      </c>
      <c r="J2451">
        <f>'Oversigt anlægsaktiv'!J2451</f>
        <v>0</v>
      </c>
      <c r="K2451">
        <f>'Oversigt anlægsaktiv'!K2451</f>
        <v>0</v>
      </c>
      <c r="L2451" s="312">
        <f>'Oversigt anlægsaktiv'!L2451</f>
        <v>0</v>
      </c>
      <c r="M2451" s="56">
        <f>'Oversigt anlægsaktiv'!M2451</f>
        <v>0</v>
      </c>
      <c r="N2451" s="56">
        <f>'Oversigt anlægsaktiv'!N2451</f>
        <v>0</v>
      </c>
      <c r="O2451" s="322">
        <f t="shared" si="114"/>
        <v>0</v>
      </c>
      <c r="P2451" s="322">
        <f t="shared" si="115"/>
        <v>1</v>
      </c>
      <c r="Q2451" s="337">
        <f t="shared" si="116"/>
        <v>0</v>
      </c>
    </row>
    <row r="2452" spans="1:17" x14ac:dyDescent="0.35">
      <c r="A2452" s="320">
        <f>'Oversigt anlægsaktiv'!A2452</f>
        <v>0</v>
      </c>
      <c r="B2452">
        <f>'Oversigt anlægsaktiv'!B2452</f>
        <v>0</v>
      </c>
      <c r="C2452">
        <f>'Oversigt anlægsaktiv'!C2452</f>
        <v>0</v>
      </c>
      <c r="D2452">
        <f>'Oversigt anlægsaktiv'!D2452</f>
        <v>0</v>
      </c>
      <c r="E2452">
        <f>'Oversigt anlægsaktiv'!E2452</f>
        <v>0</v>
      </c>
      <c r="F2452">
        <f>'Oversigt anlægsaktiv'!F2452</f>
        <v>0</v>
      </c>
      <c r="G2452">
        <f>'Oversigt anlægsaktiv'!G2452</f>
        <v>0</v>
      </c>
      <c r="H2452">
        <f>'Oversigt anlægsaktiv'!H2452</f>
        <v>0</v>
      </c>
      <c r="I2452">
        <f>'Oversigt anlægsaktiv'!I2452</f>
        <v>0</v>
      </c>
      <c r="J2452">
        <f>'Oversigt anlægsaktiv'!J2452</f>
        <v>0</v>
      </c>
      <c r="K2452">
        <f>'Oversigt anlægsaktiv'!K2452</f>
        <v>0</v>
      </c>
      <c r="L2452" s="312">
        <f>'Oversigt anlægsaktiv'!L2452</f>
        <v>0</v>
      </c>
      <c r="M2452" s="56">
        <f>'Oversigt anlægsaktiv'!M2452</f>
        <v>0</v>
      </c>
      <c r="N2452" s="56">
        <f>'Oversigt anlægsaktiv'!N2452</f>
        <v>0</v>
      </c>
      <c r="O2452" s="322">
        <f t="shared" si="114"/>
        <v>0</v>
      </c>
      <c r="P2452" s="322">
        <f t="shared" si="115"/>
        <v>1</v>
      </c>
      <c r="Q2452" s="337">
        <f t="shared" si="116"/>
        <v>0</v>
      </c>
    </row>
    <row r="2453" spans="1:17" x14ac:dyDescent="0.35">
      <c r="A2453" s="320">
        <f>'Oversigt anlægsaktiv'!A2453</f>
        <v>0</v>
      </c>
      <c r="B2453">
        <f>'Oversigt anlægsaktiv'!B2453</f>
        <v>0</v>
      </c>
      <c r="C2453">
        <f>'Oversigt anlægsaktiv'!C2453</f>
        <v>0</v>
      </c>
      <c r="D2453">
        <f>'Oversigt anlægsaktiv'!D2453</f>
        <v>0</v>
      </c>
      <c r="E2453">
        <f>'Oversigt anlægsaktiv'!E2453</f>
        <v>0</v>
      </c>
      <c r="F2453">
        <f>'Oversigt anlægsaktiv'!F2453</f>
        <v>0</v>
      </c>
      <c r="G2453">
        <f>'Oversigt anlægsaktiv'!G2453</f>
        <v>0</v>
      </c>
      <c r="H2453">
        <f>'Oversigt anlægsaktiv'!H2453</f>
        <v>0</v>
      </c>
      <c r="I2453">
        <f>'Oversigt anlægsaktiv'!I2453</f>
        <v>0</v>
      </c>
      <c r="J2453">
        <f>'Oversigt anlægsaktiv'!J2453</f>
        <v>0</v>
      </c>
      <c r="K2453">
        <f>'Oversigt anlægsaktiv'!K2453</f>
        <v>0</v>
      </c>
      <c r="L2453" s="312">
        <f>'Oversigt anlægsaktiv'!L2453</f>
        <v>0</v>
      </c>
      <c r="M2453" s="56">
        <f>'Oversigt anlægsaktiv'!M2453</f>
        <v>0</v>
      </c>
      <c r="N2453" s="56">
        <f>'Oversigt anlægsaktiv'!N2453</f>
        <v>0</v>
      </c>
      <c r="O2453" s="322">
        <f t="shared" si="114"/>
        <v>0</v>
      </c>
      <c r="P2453" s="322">
        <f t="shared" si="115"/>
        <v>1</v>
      </c>
      <c r="Q2453" s="337">
        <f t="shared" si="116"/>
        <v>0</v>
      </c>
    </row>
    <row r="2454" spans="1:17" x14ac:dyDescent="0.35">
      <c r="A2454" s="320">
        <f>'Oversigt anlægsaktiv'!A2454</f>
        <v>0</v>
      </c>
      <c r="B2454">
        <f>'Oversigt anlægsaktiv'!B2454</f>
        <v>0</v>
      </c>
      <c r="C2454">
        <f>'Oversigt anlægsaktiv'!C2454</f>
        <v>0</v>
      </c>
      <c r="D2454">
        <f>'Oversigt anlægsaktiv'!D2454</f>
        <v>0</v>
      </c>
      <c r="E2454">
        <f>'Oversigt anlægsaktiv'!E2454</f>
        <v>0</v>
      </c>
      <c r="F2454">
        <f>'Oversigt anlægsaktiv'!F2454</f>
        <v>0</v>
      </c>
      <c r="G2454">
        <f>'Oversigt anlægsaktiv'!G2454</f>
        <v>0</v>
      </c>
      <c r="H2454">
        <f>'Oversigt anlægsaktiv'!H2454</f>
        <v>0</v>
      </c>
      <c r="I2454">
        <f>'Oversigt anlægsaktiv'!I2454</f>
        <v>0</v>
      </c>
      <c r="J2454">
        <f>'Oversigt anlægsaktiv'!J2454</f>
        <v>0</v>
      </c>
      <c r="K2454">
        <f>'Oversigt anlægsaktiv'!K2454</f>
        <v>0</v>
      </c>
      <c r="L2454" s="312">
        <f>'Oversigt anlægsaktiv'!L2454</f>
        <v>0</v>
      </c>
      <c r="M2454" s="56">
        <f>'Oversigt anlægsaktiv'!M2454</f>
        <v>0</v>
      </c>
      <c r="N2454" s="56">
        <f>'Oversigt anlægsaktiv'!N2454</f>
        <v>0</v>
      </c>
      <c r="O2454" s="322">
        <f t="shared" si="114"/>
        <v>0</v>
      </c>
      <c r="P2454" s="322">
        <f t="shared" si="115"/>
        <v>1</v>
      </c>
      <c r="Q2454" s="337">
        <f t="shared" si="116"/>
        <v>0</v>
      </c>
    </row>
    <row r="2455" spans="1:17" x14ac:dyDescent="0.35">
      <c r="A2455" s="320">
        <f>'Oversigt anlægsaktiv'!A2455</f>
        <v>0</v>
      </c>
      <c r="B2455">
        <f>'Oversigt anlægsaktiv'!B2455</f>
        <v>0</v>
      </c>
      <c r="C2455">
        <f>'Oversigt anlægsaktiv'!C2455</f>
        <v>0</v>
      </c>
      <c r="D2455">
        <f>'Oversigt anlægsaktiv'!D2455</f>
        <v>0</v>
      </c>
      <c r="E2455">
        <f>'Oversigt anlægsaktiv'!E2455</f>
        <v>0</v>
      </c>
      <c r="F2455">
        <f>'Oversigt anlægsaktiv'!F2455</f>
        <v>0</v>
      </c>
      <c r="G2455">
        <f>'Oversigt anlægsaktiv'!G2455</f>
        <v>0</v>
      </c>
      <c r="H2455">
        <f>'Oversigt anlægsaktiv'!H2455</f>
        <v>0</v>
      </c>
      <c r="I2455">
        <f>'Oversigt anlægsaktiv'!I2455</f>
        <v>0</v>
      </c>
      <c r="J2455">
        <f>'Oversigt anlægsaktiv'!J2455</f>
        <v>0</v>
      </c>
      <c r="K2455">
        <f>'Oversigt anlægsaktiv'!K2455</f>
        <v>0</v>
      </c>
      <c r="L2455" s="312">
        <f>'Oversigt anlægsaktiv'!L2455</f>
        <v>0</v>
      </c>
      <c r="M2455" s="56">
        <f>'Oversigt anlægsaktiv'!M2455</f>
        <v>0</v>
      </c>
      <c r="N2455" s="56">
        <f>'Oversigt anlægsaktiv'!N2455</f>
        <v>0</v>
      </c>
      <c r="O2455" s="322">
        <f t="shared" si="114"/>
        <v>0</v>
      </c>
      <c r="P2455" s="322">
        <f t="shared" si="115"/>
        <v>1</v>
      </c>
      <c r="Q2455" s="337">
        <f t="shared" si="116"/>
        <v>0</v>
      </c>
    </row>
    <row r="2456" spans="1:17" x14ac:dyDescent="0.35">
      <c r="A2456" s="320">
        <f>'Oversigt anlægsaktiv'!A2456</f>
        <v>0</v>
      </c>
      <c r="B2456">
        <f>'Oversigt anlægsaktiv'!B2456</f>
        <v>0</v>
      </c>
      <c r="C2456">
        <f>'Oversigt anlægsaktiv'!C2456</f>
        <v>0</v>
      </c>
      <c r="D2456">
        <f>'Oversigt anlægsaktiv'!D2456</f>
        <v>0</v>
      </c>
      <c r="E2456">
        <f>'Oversigt anlægsaktiv'!E2456</f>
        <v>0</v>
      </c>
      <c r="F2456">
        <f>'Oversigt anlægsaktiv'!F2456</f>
        <v>0</v>
      </c>
      <c r="G2456">
        <f>'Oversigt anlægsaktiv'!G2456</f>
        <v>0</v>
      </c>
      <c r="H2456">
        <f>'Oversigt anlægsaktiv'!H2456</f>
        <v>0</v>
      </c>
      <c r="I2456">
        <f>'Oversigt anlægsaktiv'!I2456</f>
        <v>0</v>
      </c>
      <c r="J2456">
        <f>'Oversigt anlægsaktiv'!J2456</f>
        <v>0</v>
      </c>
      <c r="K2456">
        <f>'Oversigt anlægsaktiv'!K2456</f>
        <v>0</v>
      </c>
      <c r="L2456" s="312">
        <f>'Oversigt anlægsaktiv'!L2456</f>
        <v>0</v>
      </c>
      <c r="M2456" s="56">
        <f>'Oversigt anlægsaktiv'!M2456</f>
        <v>0</v>
      </c>
      <c r="N2456" s="56">
        <f>'Oversigt anlægsaktiv'!N2456</f>
        <v>0</v>
      </c>
      <c r="O2456" s="322">
        <f t="shared" si="114"/>
        <v>0</v>
      </c>
      <c r="P2456" s="322">
        <f t="shared" si="115"/>
        <v>1</v>
      </c>
      <c r="Q2456" s="337">
        <f t="shared" si="116"/>
        <v>0</v>
      </c>
    </row>
    <row r="2457" spans="1:17" x14ac:dyDescent="0.35">
      <c r="A2457" s="320">
        <f>'Oversigt anlægsaktiv'!A2457</f>
        <v>0</v>
      </c>
      <c r="B2457">
        <f>'Oversigt anlægsaktiv'!B2457</f>
        <v>0</v>
      </c>
      <c r="C2457">
        <f>'Oversigt anlægsaktiv'!C2457</f>
        <v>0</v>
      </c>
      <c r="D2457">
        <f>'Oversigt anlægsaktiv'!D2457</f>
        <v>0</v>
      </c>
      <c r="E2457">
        <f>'Oversigt anlægsaktiv'!E2457</f>
        <v>0</v>
      </c>
      <c r="F2457">
        <f>'Oversigt anlægsaktiv'!F2457</f>
        <v>0</v>
      </c>
      <c r="G2457">
        <f>'Oversigt anlægsaktiv'!G2457</f>
        <v>0</v>
      </c>
      <c r="H2457">
        <f>'Oversigt anlægsaktiv'!H2457</f>
        <v>0</v>
      </c>
      <c r="I2457">
        <f>'Oversigt anlægsaktiv'!I2457</f>
        <v>0</v>
      </c>
      <c r="J2457">
        <f>'Oversigt anlægsaktiv'!J2457</f>
        <v>0</v>
      </c>
      <c r="K2457">
        <f>'Oversigt anlægsaktiv'!K2457</f>
        <v>0</v>
      </c>
      <c r="L2457" s="312">
        <f>'Oversigt anlægsaktiv'!L2457</f>
        <v>0</v>
      </c>
      <c r="M2457" s="56">
        <f>'Oversigt anlægsaktiv'!M2457</f>
        <v>0</v>
      </c>
      <c r="N2457" s="56">
        <f>'Oversigt anlægsaktiv'!N2457</f>
        <v>0</v>
      </c>
      <c r="O2457" s="322">
        <f t="shared" si="114"/>
        <v>0</v>
      </c>
      <c r="P2457" s="322">
        <f t="shared" si="115"/>
        <v>1</v>
      </c>
      <c r="Q2457" s="337">
        <f t="shared" si="116"/>
        <v>0</v>
      </c>
    </row>
    <row r="2458" spans="1:17" x14ac:dyDescent="0.35">
      <c r="A2458" s="320">
        <f>'Oversigt anlægsaktiv'!A2458</f>
        <v>0</v>
      </c>
      <c r="B2458">
        <f>'Oversigt anlægsaktiv'!B2458</f>
        <v>0</v>
      </c>
      <c r="C2458">
        <f>'Oversigt anlægsaktiv'!C2458</f>
        <v>0</v>
      </c>
      <c r="D2458">
        <f>'Oversigt anlægsaktiv'!D2458</f>
        <v>0</v>
      </c>
      <c r="E2458">
        <f>'Oversigt anlægsaktiv'!E2458</f>
        <v>0</v>
      </c>
      <c r="F2458">
        <f>'Oversigt anlægsaktiv'!F2458</f>
        <v>0</v>
      </c>
      <c r="G2458">
        <f>'Oversigt anlægsaktiv'!G2458</f>
        <v>0</v>
      </c>
      <c r="H2458">
        <f>'Oversigt anlægsaktiv'!H2458</f>
        <v>0</v>
      </c>
      <c r="I2458">
        <f>'Oversigt anlægsaktiv'!I2458</f>
        <v>0</v>
      </c>
      <c r="J2458">
        <f>'Oversigt anlægsaktiv'!J2458</f>
        <v>0</v>
      </c>
      <c r="K2458">
        <f>'Oversigt anlægsaktiv'!K2458</f>
        <v>0</v>
      </c>
      <c r="L2458" s="312">
        <f>'Oversigt anlægsaktiv'!L2458</f>
        <v>0</v>
      </c>
      <c r="M2458" s="56">
        <f>'Oversigt anlægsaktiv'!M2458</f>
        <v>0</v>
      </c>
      <c r="N2458" s="56">
        <f>'Oversigt anlægsaktiv'!N2458</f>
        <v>0</v>
      </c>
      <c r="O2458" s="322">
        <f t="shared" si="114"/>
        <v>0</v>
      </c>
      <c r="P2458" s="322">
        <f t="shared" si="115"/>
        <v>1</v>
      </c>
      <c r="Q2458" s="337">
        <f t="shared" si="116"/>
        <v>0</v>
      </c>
    </row>
    <row r="2459" spans="1:17" x14ac:dyDescent="0.35">
      <c r="A2459" s="320">
        <f>'Oversigt anlægsaktiv'!A2459</f>
        <v>0</v>
      </c>
      <c r="B2459">
        <f>'Oversigt anlægsaktiv'!B2459</f>
        <v>0</v>
      </c>
      <c r="C2459">
        <f>'Oversigt anlægsaktiv'!C2459</f>
        <v>0</v>
      </c>
      <c r="D2459">
        <f>'Oversigt anlægsaktiv'!D2459</f>
        <v>0</v>
      </c>
      <c r="E2459">
        <f>'Oversigt anlægsaktiv'!E2459</f>
        <v>0</v>
      </c>
      <c r="F2459">
        <f>'Oversigt anlægsaktiv'!F2459</f>
        <v>0</v>
      </c>
      <c r="G2459">
        <f>'Oversigt anlægsaktiv'!G2459</f>
        <v>0</v>
      </c>
      <c r="H2459">
        <f>'Oversigt anlægsaktiv'!H2459</f>
        <v>0</v>
      </c>
      <c r="I2459">
        <f>'Oversigt anlægsaktiv'!I2459</f>
        <v>0</v>
      </c>
      <c r="J2459">
        <f>'Oversigt anlægsaktiv'!J2459</f>
        <v>0</v>
      </c>
      <c r="K2459">
        <f>'Oversigt anlægsaktiv'!K2459</f>
        <v>0</v>
      </c>
      <c r="L2459" s="312">
        <f>'Oversigt anlægsaktiv'!L2459</f>
        <v>0</v>
      </c>
      <c r="M2459" s="56">
        <f>'Oversigt anlægsaktiv'!M2459</f>
        <v>0</v>
      </c>
      <c r="N2459" s="56">
        <f>'Oversigt anlægsaktiv'!N2459</f>
        <v>0</v>
      </c>
      <c r="O2459" s="322">
        <f t="shared" si="114"/>
        <v>0</v>
      </c>
      <c r="P2459" s="322">
        <f t="shared" si="115"/>
        <v>1</v>
      </c>
      <c r="Q2459" s="337">
        <f t="shared" si="116"/>
        <v>0</v>
      </c>
    </row>
    <row r="2460" spans="1:17" x14ac:dyDescent="0.35">
      <c r="A2460" s="320">
        <f>'Oversigt anlægsaktiv'!A2460</f>
        <v>0</v>
      </c>
      <c r="B2460">
        <f>'Oversigt anlægsaktiv'!B2460</f>
        <v>0</v>
      </c>
      <c r="C2460">
        <f>'Oversigt anlægsaktiv'!C2460</f>
        <v>0</v>
      </c>
      <c r="D2460">
        <f>'Oversigt anlægsaktiv'!D2460</f>
        <v>0</v>
      </c>
      <c r="E2460">
        <f>'Oversigt anlægsaktiv'!E2460</f>
        <v>0</v>
      </c>
      <c r="F2460">
        <f>'Oversigt anlægsaktiv'!F2460</f>
        <v>0</v>
      </c>
      <c r="G2460">
        <f>'Oversigt anlægsaktiv'!G2460</f>
        <v>0</v>
      </c>
      <c r="H2460">
        <f>'Oversigt anlægsaktiv'!H2460</f>
        <v>0</v>
      </c>
      <c r="I2460">
        <f>'Oversigt anlægsaktiv'!I2460</f>
        <v>0</v>
      </c>
      <c r="J2460">
        <f>'Oversigt anlægsaktiv'!J2460</f>
        <v>0</v>
      </c>
      <c r="K2460">
        <f>'Oversigt anlægsaktiv'!K2460</f>
        <v>0</v>
      </c>
      <c r="L2460" s="312">
        <f>'Oversigt anlægsaktiv'!L2460</f>
        <v>0</v>
      </c>
      <c r="M2460" s="56">
        <f>'Oversigt anlægsaktiv'!M2460</f>
        <v>0</v>
      </c>
      <c r="N2460" s="56">
        <f>'Oversigt anlægsaktiv'!N2460</f>
        <v>0</v>
      </c>
      <c r="O2460" s="322">
        <f t="shared" si="114"/>
        <v>0</v>
      </c>
      <c r="P2460" s="322">
        <f t="shared" si="115"/>
        <v>1</v>
      </c>
      <c r="Q2460" s="337">
        <f t="shared" si="116"/>
        <v>0</v>
      </c>
    </row>
    <row r="2461" spans="1:17" x14ac:dyDescent="0.35">
      <c r="A2461" s="320">
        <f>'Oversigt anlægsaktiv'!A2461</f>
        <v>0</v>
      </c>
      <c r="B2461">
        <f>'Oversigt anlægsaktiv'!B2461</f>
        <v>0</v>
      </c>
      <c r="C2461">
        <f>'Oversigt anlægsaktiv'!C2461</f>
        <v>0</v>
      </c>
      <c r="D2461">
        <f>'Oversigt anlægsaktiv'!D2461</f>
        <v>0</v>
      </c>
      <c r="E2461">
        <f>'Oversigt anlægsaktiv'!E2461</f>
        <v>0</v>
      </c>
      <c r="F2461">
        <f>'Oversigt anlægsaktiv'!F2461</f>
        <v>0</v>
      </c>
      <c r="G2461">
        <f>'Oversigt anlægsaktiv'!G2461</f>
        <v>0</v>
      </c>
      <c r="H2461">
        <f>'Oversigt anlægsaktiv'!H2461</f>
        <v>0</v>
      </c>
      <c r="I2461">
        <f>'Oversigt anlægsaktiv'!I2461</f>
        <v>0</v>
      </c>
      <c r="J2461">
        <f>'Oversigt anlægsaktiv'!J2461</f>
        <v>0</v>
      </c>
      <c r="K2461">
        <f>'Oversigt anlægsaktiv'!K2461</f>
        <v>0</v>
      </c>
      <c r="L2461" s="312">
        <f>'Oversigt anlægsaktiv'!L2461</f>
        <v>0</v>
      </c>
      <c r="M2461" s="56">
        <f>'Oversigt anlægsaktiv'!M2461</f>
        <v>0</v>
      </c>
      <c r="N2461" s="56">
        <f>'Oversigt anlægsaktiv'!N2461</f>
        <v>0</v>
      </c>
      <c r="O2461" s="322">
        <f t="shared" si="114"/>
        <v>0</v>
      </c>
      <c r="P2461" s="322">
        <f t="shared" si="115"/>
        <v>1</v>
      </c>
      <c r="Q2461" s="337">
        <f t="shared" si="116"/>
        <v>0</v>
      </c>
    </row>
    <row r="2462" spans="1:17" x14ac:dyDescent="0.35">
      <c r="A2462" s="320">
        <f>'Oversigt anlægsaktiv'!A2462</f>
        <v>0</v>
      </c>
      <c r="B2462">
        <f>'Oversigt anlægsaktiv'!B2462</f>
        <v>0</v>
      </c>
      <c r="C2462">
        <f>'Oversigt anlægsaktiv'!C2462</f>
        <v>0</v>
      </c>
      <c r="D2462">
        <f>'Oversigt anlægsaktiv'!D2462</f>
        <v>0</v>
      </c>
      <c r="E2462">
        <f>'Oversigt anlægsaktiv'!E2462</f>
        <v>0</v>
      </c>
      <c r="F2462">
        <f>'Oversigt anlægsaktiv'!F2462</f>
        <v>0</v>
      </c>
      <c r="G2462">
        <f>'Oversigt anlægsaktiv'!G2462</f>
        <v>0</v>
      </c>
      <c r="H2462">
        <f>'Oversigt anlægsaktiv'!H2462</f>
        <v>0</v>
      </c>
      <c r="I2462">
        <f>'Oversigt anlægsaktiv'!I2462</f>
        <v>0</v>
      </c>
      <c r="J2462">
        <f>'Oversigt anlægsaktiv'!J2462</f>
        <v>0</v>
      </c>
      <c r="K2462">
        <f>'Oversigt anlægsaktiv'!K2462</f>
        <v>0</v>
      </c>
      <c r="L2462" s="312">
        <f>'Oversigt anlægsaktiv'!L2462</f>
        <v>0</v>
      </c>
      <c r="M2462" s="56">
        <f>'Oversigt anlægsaktiv'!M2462</f>
        <v>0</v>
      </c>
      <c r="N2462" s="56">
        <f>'Oversigt anlægsaktiv'!N2462</f>
        <v>0</v>
      </c>
      <c r="O2462" s="322">
        <f t="shared" si="114"/>
        <v>0</v>
      </c>
      <c r="P2462" s="322">
        <f t="shared" si="115"/>
        <v>1</v>
      </c>
      <c r="Q2462" s="337">
        <f t="shared" si="116"/>
        <v>0</v>
      </c>
    </row>
    <row r="2463" spans="1:17" x14ac:dyDescent="0.35">
      <c r="A2463" s="320">
        <f>'Oversigt anlægsaktiv'!A2463</f>
        <v>0</v>
      </c>
      <c r="B2463">
        <f>'Oversigt anlægsaktiv'!B2463</f>
        <v>0</v>
      </c>
      <c r="C2463">
        <f>'Oversigt anlægsaktiv'!C2463</f>
        <v>0</v>
      </c>
      <c r="D2463">
        <f>'Oversigt anlægsaktiv'!D2463</f>
        <v>0</v>
      </c>
      <c r="E2463">
        <f>'Oversigt anlægsaktiv'!E2463</f>
        <v>0</v>
      </c>
      <c r="F2463">
        <f>'Oversigt anlægsaktiv'!F2463</f>
        <v>0</v>
      </c>
      <c r="G2463">
        <f>'Oversigt anlægsaktiv'!G2463</f>
        <v>0</v>
      </c>
      <c r="H2463">
        <f>'Oversigt anlægsaktiv'!H2463</f>
        <v>0</v>
      </c>
      <c r="I2463">
        <f>'Oversigt anlægsaktiv'!I2463</f>
        <v>0</v>
      </c>
      <c r="J2463">
        <f>'Oversigt anlægsaktiv'!J2463</f>
        <v>0</v>
      </c>
      <c r="K2463">
        <f>'Oversigt anlægsaktiv'!K2463</f>
        <v>0</v>
      </c>
      <c r="L2463" s="312">
        <f>'Oversigt anlægsaktiv'!L2463</f>
        <v>0</v>
      </c>
      <c r="M2463" s="56">
        <f>'Oversigt anlægsaktiv'!M2463</f>
        <v>0</v>
      </c>
      <c r="N2463" s="56">
        <f>'Oversigt anlægsaktiv'!N2463</f>
        <v>0</v>
      </c>
      <c r="O2463" s="322">
        <f t="shared" si="114"/>
        <v>0</v>
      </c>
      <c r="P2463" s="322">
        <f t="shared" si="115"/>
        <v>1</v>
      </c>
      <c r="Q2463" s="337">
        <f t="shared" si="116"/>
        <v>0</v>
      </c>
    </row>
    <row r="2464" spans="1:17" x14ac:dyDescent="0.35">
      <c r="A2464" s="320">
        <f>'Oversigt anlægsaktiv'!A2464</f>
        <v>0</v>
      </c>
      <c r="B2464">
        <f>'Oversigt anlægsaktiv'!B2464</f>
        <v>0</v>
      </c>
      <c r="C2464">
        <f>'Oversigt anlægsaktiv'!C2464</f>
        <v>0</v>
      </c>
      <c r="D2464">
        <f>'Oversigt anlægsaktiv'!D2464</f>
        <v>0</v>
      </c>
      <c r="E2464">
        <f>'Oversigt anlægsaktiv'!E2464</f>
        <v>0</v>
      </c>
      <c r="F2464">
        <f>'Oversigt anlægsaktiv'!F2464</f>
        <v>0</v>
      </c>
      <c r="G2464">
        <f>'Oversigt anlægsaktiv'!G2464</f>
        <v>0</v>
      </c>
      <c r="H2464">
        <f>'Oversigt anlægsaktiv'!H2464</f>
        <v>0</v>
      </c>
      <c r="I2464">
        <f>'Oversigt anlægsaktiv'!I2464</f>
        <v>0</v>
      </c>
      <c r="J2464">
        <f>'Oversigt anlægsaktiv'!J2464</f>
        <v>0</v>
      </c>
      <c r="K2464">
        <f>'Oversigt anlægsaktiv'!K2464</f>
        <v>0</v>
      </c>
      <c r="L2464" s="312">
        <f>'Oversigt anlægsaktiv'!L2464</f>
        <v>0</v>
      </c>
      <c r="M2464" s="56">
        <f>'Oversigt anlægsaktiv'!M2464</f>
        <v>0</v>
      </c>
      <c r="N2464" s="56">
        <f>'Oversigt anlægsaktiv'!N2464</f>
        <v>0</v>
      </c>
      <c r="O2464" s="322">
        <f t="shared" si="114"/>
        <v>0</v>
      </c>
      <c r="P2464" s="322">
        <f t="shared" si="115"/>
        <v>1</v>
      </c>
      <c r="Q2464" s="337">
        <f t="shared" si="116"/>
        <v>0</v>
      </c>
    </row>
    <row r="2465" spans="1:17" x14ac:dyDescent="0.35">
      <c r="A2465" s="320">
        <f>'Oversigt anlægsaktiv'!A2465</f>
        <v>0</v>
      </c>
      <c r="B2465">
        <f>'Oversigt anlægsaktiv'!B2465</f>
        <v>0</v>
      </c>
      <c r="C2465">
        <f>'Oversigt anlægsaktiv'!C2465</f>
        <v>0</v>
      </c>
      <c r="D2465">
        <f>'Oversigt anlægsaktiv'!D2465</f>
        <v>0</v>
      </c>
      <c r="E2465">
        <f>'Oversigt anlægsaktiv'!E2465</f>
        <v>0</v>
      </c>
      <c r="F2465">
        <f>'Oversigt anlægsaktiv'!F2465</f>
        <v>0</v>
      </c>
      <c r="G2465">
        <f>'Oversigt anlægsaktiv'!G2465</f>
        <v>0</v>
      </c>
      <c r="H2465">
        <f>'Oversigt anlægsaktiv'!H2465</f>
        <v>0</v>
      </c>
      <c r="I2465">
        <f>'Oversigt anlægsaktiv'!I2465</f>
        <v>0</v>
      </c>
      <c r="J2465">
        <f>'Oversigt anlægsaktiv'!J2465</f>
        <v>0</v>
      </c>
      <c r="K2465">
        <f>'Oversigt anlægsaktiv'!K2465</f>
        <v>0</v>
      </c>
      <c r="L2465" s="312">
        <f>'Oversigt anlægsaktiv'!L2465</f>
        <v>0</v>
      </c>
      <c r="M2465" s="56">
        <f>'Oversigt anlægsaktiv'!M2465</f>
        <v>0</v>
      </c>
      <c r="N2465" s="56">
        <f>'Oversigt anlægsaktiv'!N2465</f>
        <v>0</v>
      </c>
      <c r="O2465" s="322">
        <f t="shared" si="114"/>
        <v>0</v>
      </c>
      <c r="P2465" s="322">
        <f t="shared" si="115"/>
        <v>1</v>
      </c>
      <c r="Q2465" s="337">
        <f t="shared" si="116"/>
        <v>0</v>
      </c>
    </row>
    <row r="2466" spans="1:17" x14ac:dyDescent="0.35">
      <c r="A2466" s="320">
        <f>'Oversigt anlægsaktiv'!A2466</f>
        <v>0</v>
      </c>
      <c r="B2466">
        <f>'Oversigt anlægsaktiv'!B2466</f>
        <v>0</v>
      </c>
      <c r="C2466">
        <f>'Oversigt anlægsaktiv'!C2466</f>
        <v>0</v>
      </c>
      <c r="D2466">
        <f>'Oversigt anlægsaktiv'!D2466</f>
        <v>0</v>
      </c>
      <c r="E2466">
        <f>'Oversigt anlægsaktiv'!E2466</f>
        <v>0</v>
      </c>
      <c r="F2466">
        <f>'Oversigt anlægsaktiv'!F2466</f>
        <v>0</v>
      </c>
      <c r="G2466">
        <f>'Oversigt anlægsaktiv'!G2466</f>
        <v>0</v>
      </c>
      <c r="H2466">
        <f>'Oversigt anlægsaktiv'!H2466</f>
        <v>0</v>
      </c>
      <c r="I2466">
        <f>'Oversigt anlægsaktiv'!I2466</f>
        <v>0</v>
      </c>
      <c r="J2466">
        <f>'Oversigt anlægsaktiv'!J2466</f>
        <v>0</v>
      </c>
      <c r="K2466">
        <f>'Oversigt anlægsaktiv'!K2466</f>
        <v>0</v>
      </c>
      <c r="L2466" s="312">
        <f>'Oversigt anlægsaktiv'!L2466</f>
        <v>0</v>
      </c>
      <c r="M2466" s="56">
        <f>'Oversigt anlægsaktiv'!M2466</f>
        <v>0</v>
      </c>
      <c r="N2466" s="56">
        <f>'Oversigt anlægsaktiv'!N2466</f>
        <v>0</v>
      </c>
      <c r="O2466" s="322">
        <f t="shared" si="114"/>
        <v>0</v>
      </c>
      <c r="P2466" s="322">
        <f t="shared" si="115"/>
        <v>1</v>
      </c>
      <c r="Q2466" s="337">
        <f t="shared" si="116"/>
        <v>0</v>
      </c>
    </row>
    <row r="2467" spans="1:17" x14ac:dyDescent="0.35">
      <c r="A2467" s="320">
        <f>'Oversigt anlægsaktiv'!A2467</f>
        <v>0</v>
      </c>
      <c r="B2467">
        <f>'Oversigt anlægsaktiv'!B2467</f>
        <v>0</v>
      </c>
      <c r="C2467">
        <f>'Oversigt anlægsaktiv'!C2467</f>
        <v>0</v>
      </c>
      <c r="D2467">
        <f>'Oversigt anlægsaktiv'!D2467</f>
        <v>0</v>
      </c>
      <c r="E2467">
        <f>'Oversigt anlægsaktiv'!E2467</f>
        <v>0</v>
      </c>
      <c r="F2467">
        <f>'Oversigt anlægsaktiv'!F2467</f>
        <v>0</v>
      </c>
      <c r="G2467">
        <f>'Oversigt anlægsaktiv'!G2467</f>
        <v>0</v>
      </c>
      <c r="H2467">
        <f>'Oversigt anlægsaktiv'!H2467</f>
        <v>0</v>
      </c>
      <c r="I2467">
        <f>'Oversigt anlægsaktiv'!I2467</f>
        <v>0</v>
      </c>
      <c r="J2467">
        <f>'Oversigt anlægsaktiv'!J2467</f>
        <v>0</v>
      </c>
      <c r="K2467">
        <f>'Oversigt anlægsaktiv'!K2467</f>
        <v>0</v>
      </c>
      <c r="L2467" s="312">
        <f>'Oversigt anlægsaktiv'!L2467</f>
        <v>0</v>
      </c>
      <c r="M2467" s="56">
        <f>'Oversigt anlægsaktiv'!M2467</f>
        <v>0</v>
      </c>
      <c r="N2467" s="56">
        <f>'Oversigt anlægsaktiv'!N2467</f>
        <v>0</v>
      </c>
      <c r="O2467" s="322">
        <f t="shared" si="114"/>
        <v>0</v>
      </c>
      <c r="P2467" s="322">
        <f t="shared" si="115"/>
        <v>1</v>
      </c>
      <c r="Q2467" s="337">
        <f t="shared" si="116"/>
        <v>0</v>
      </c>
    </row>
    <row r="2468" spans="1:17" x14ac:dyDescent="0.35">
      <c r="A2468" s="320">
        <f>'Oversigt anlægsaktiv'!A2468</f>
        <v>0</v>
      </c>
      <c r="B2468">
        <f>'Oversigt anlægsaktiv'!B2468</f>
        <v>0</v>
      </c>
      <c r="C2468">
        <f>'Oversigt anlægsaktiv'!C2468</f>
        <v>0</v>
      </c>
      <c r="D2468">
        <f>'Oversigt anlægsaktiv'!D2468</f>
        <v>0</v>
      </c>
      <c r="E2468">
        <f>'Oversigt anlægsaktiv'!E2468</f>
        <v>0</v>
      </c>
      <c r="F2468">
        <f>'Oversigt anlægsaktiv'!F2468</f>
        <v>0</v>
      </c>
      <c r="G2468">
        <f>'Oversigt anlægsaktiv'!G2468</f>
        <v>0</v>
      </c>
      <c r="H2468">
        <f>'Oversigt anlægsaktiv'!H2468</f>
        <v>0</v>
      </c>
      <c r="I2468">
        <f>'Oversigt anlægsaktiv'!I2468</f>
        <v>0</v>
      </c>
      <c r="J2468">
        <f>'Oversigt anlægsaktiv'!J2468</f>
        <v>0</v>
      </c>
      <c r="K2468">
        <f>'Oversigt anlægsaktiv'!K2468</f>
        <v>0</v>
      </c>
      <c r="L2468" s="312">
        <f>'Oversigt anlægsaktiv'!L2468</f>
        <v>0</v>
      </c>
      <c r="M2468" s="56">
        <f>'Oversigt anlægsaktiv'!M2468</f>
        <v>0</v>
      </c>
      <c r="N2468" s="56">
        <f>'Oversigt anlægsaktiv'!N2468</f>
        <v>0</v>
      </c>
      <c r="O2468" s="322">
        <f t="shared" si="114"/>
        <v>0</v>
      </c>
      <c r="P2468" s="322">
        <f t="shared" si="115"/>
        <v>1</v>
      </c>
      <c r="Q2468" s="337">
        <f t="shared" si="116"/>
        <v>0</v>
      </c>
    </row>
    <row r="2469" spans="1:17" x14ac:dyDescent="0.35">
      <c r="A2469" s="320">
        <f>'Oversigt anlægsaktiv'!A2469</f>
        <v>0</v>
      </c>
      <c r="B2469">
        <f>'Oversigt anlægsaktiv'!B2469</f>
        <v>0</v>
      </c>
      <c r="C2469">
        <f>'Oversigt anlægsaktiv'!C2469</f>
        <v>0</v>
      </c>
      <c r="D2469">
        <f>'Oversigt anlægsaktiv'!D2469</f>
        <v>0</v>
      </c>
      <c r="E2469">
        <f>'Oversigt anlægsaktiv'!E2469</f>
        <v>0</v>
      </c>
      <c r="F2469">
        <f>'Oversigt anlægsaktiv'!F2469</f>
        <v>0</v>
      </c>
      <c r="G2469">
        <f>'Oversigt anlægsaktiv'!G2469</f>
        <v>0</v>
      </c>
      <c r="H2469">
        <f>'Oversigt anlægsaktiv'!H2469</f>
        <v>0</v>
      </c>
      <c r="I2469">
        <f>'Oversigt anlægsaktiv'!I2469</f>
        <v>0</v>
      </c>
      <c r="J2469">
        <f>'Oversigt anlægsaktiv'!J2469</f>
        <v>0</v>
      </c>
      <c r="K2469">
        <f>'Oversigt anlægsaktiv'!K2469</f>
        <v>0</v>
      </c>
      <c r="L2469" s="312">
        <f>'Oversigt anlægsaktiv'!L2469</f>
        <v>0</v>
      </c>
      <c r="M2469" s="56">
        <f>'Oversigt anlægsaktiv'!M2469</f>
        <v>0</v>
      </c>
      <c r="N2469" s="56">
        <f>'Oversigt anlægsaktiv'!N2469</f>
        <v>0</v>
      </c>
      <c r="O2469" s="322">
        <f t="shared" si="114"/>
        <v>0</v>
      </c>
      <c r="P2469" s="322">
        <f t="shared" si="115"/>
        <v>1</v>
      </c>
      <c r="Q2469" s="337">
        <f t="shared" si="116"/>
        <v>0</v>
      </c>
    </row>
    <row r="2470" spans="1:17" x14ac:dyDescent="0.35">
      <c r="A2470" s="320">
        <f>'Oversigt anlægsaktiv'!A2470</f>
        <v>0</v>
      </c>
      <c r="B2470">
        <f>'Oversigt anlægsaktiv'!B2470</f>
        <v>0</v>
      </c>
      <c r="C2470">
        <f>'Oversigt anlægsaktiv'!C2470</f>
        <v>0</v>
      </c>
      <c r="D2470">
        <f>'Oversigt anlægsaktiv'!D2470</f>
        <v>0</v>
      </c>
      <c r="E2470">
        <f>'Oversigt anlægsaktiv'!E2470</f>
        <v>0</v>
      </c>
      <c r="F2470">
        <f>'Oversigt anlægsaktiv'!F2470</f>
        <v>0</v>
      </c>
      <c r="G2470">
        <f>'Oversigt anlægsaktiv'!G2470</f>
        <v>0</v>
      </c>
      <c r="H2470">
        <f>'Oversigt anlægsaktiv'!H2470</f>
        <v>0</v>
      </c>
      <c r="I2470">
        <f>'Oversigt anlægsaktiv'!I2470</f>
        <v>0</v>
      </c>
      <c r="J2470">
        <f>'Oversigt anlægsaktiv'!J2470</f>
        <v>0</v>
      </c>
      <c r="K2470">
        <f>'Oversigt anlægsaktiv'!K2470</f>
        <v>0</v>
      </c>
      <c r="L2470" s="312">
        <f>'Oversigt anlægsaktiv'!L2470</f>
        <v>0</v>
      </c>
      <c r="M2470" s="56">
        <f>'Oversigt anlægsaktiv'!M2470</f>
        <v>0</v>
      </c>
      <c r="N2470" s="56">
        <f>'Oversigt anlægsaktiv'!N2470</f>
        <v>0</v>
      </c>
      <c r="O2470" s="322">
        <f t="shared" si="114"/>
        <v>0</v>
      </c>
      <c r="P2470" s="322">
        <f t="shared" si="115"/>
        <v>1</v>
      </c>
      <c r="Q2470" s="337">
        <f t="shared" si="116"/>
        <v>0</v>
      </c>
    </row>
    <row r="2471" spans="1:17" x14ac:dyDescent="0.35">
      <c r="A2471" s="320">
        <f>'Oversigt anlægsaktiv'!A2471</f>
        <v>0</v>
      </c>
      <c r="B2471">
        <f>'Oversigt anlægsaktiv'!B2471</f>
        <v>0</v>
      </c>
      <c r="C2471">
        <f>'Oversigt anlægsaktiv'!C2471</f>
        <v>0</v>
      </c>
      <c r="D2471">
        <f>'Oversigt anlægsaktiv'!D2471</f>
        <v>0</v>
      </c>
      <c r="E2471">
        <f>'Oversigt anlægsaktiv'!E2471</f>
        <v>0</v>
      </c>
      <c r="F2471">
        <f>'Oversigt anlægsaktiv'!F2471</f>
        <v>0</v>
      </c>
      <c r="G2471">
        <f>'Oversigt anlægsaktiv'!G2471</f>
        <v>0</v>
      </c>
      <c r="H2471">
        <f>'Oversigt anlægsaktiv'!H2471</f>
        <v>0</v>
      </c>
      <c r="I2471">
        <f>'Oversigt anlægsaktiv'!I2471</f>
        <v>0</v>
      </c>
      <c r="J2471">
        <f>'Oversigt anlægsaktiv'!J2471</f>
        <v>0</v>
      </c>
      <c r="K2471">
        <f>'Oversigt anlægsaktiv'!K2471</f>
        <v>0</v>
      </c>
      <c r="L2471" s="312">
        <f>'Oversigt anlægsaktiv'!L2471</f>
        <v>0</v>
      </c>
      <c r="M2471" s="56">
        <f>'Oversigt anlægsaktiv'!M2471</f>
        <v>0</v>
      </c>
      <c r="N2471" s="56">
        <f>'Oversigt anlægsaktiv'!N2471</f>
        <v>0</v>
      </c>
      <c r="O2471" s="322">
        <f t="shared" si="114"/>
        <v>0</v>
      </c>
      <c r="P2471" s="322">
        <f t="shared" si="115"/>
        <v>1</v>
      </c>
      <c r="Q2471" s="337">
        <f t="shared" si="116"/>
        <v>0</v>
      </c>
    </row>
    <row r="2472" spans="1:17" x14ac:dyDescent="0.35">
      <c r="A2472" s="320">
        <f>'Oversigt anlægsaktiv'!A2472</f>
        <v>0</v>
      </c>
      <c r="B2472">
        <f>'Oversigt anlægsaktiv'!B2472</f>
        <v>0</v>
      </c>
      <c r="C2472">
        <f>'Oversigt anlægsaktiv'!C2472</f>
        <v>0</v>
      </c>
      <c r="D2472">
        <f>'Oversigt anlægsaktiv'!D2472</f>
        <v>0</v>
      </c>
      <c r="E2472">
        <f>'Oversigt anlægsaktiv'!E2472</f>
        <v>0</v>
      </c>
      <c r="F2472">
        <f>'Oversigt anlægsaktiv'!F2472</f>
        <v>0</v>
      </c>
      <c r="G2472">
        <f>'Oversigt anlægsaktiv'!G2472</f>
        <v>0</v>
      </c>
      <c r="H2472">
        <f>'Oversigt anlægsaktiv'!H2472</f>
        <v>0</v>
      </c>
      <c r="I2472">
        <f>'Oversigt anlægsaktiv'!I2472</f>
        <v>0</v>
      </c>
      <c r="J2472">
        <f>'Oversigt anlægsaktiv'!J2472</f>
        <v>0</v>
      </c>
      <c r="K2472">
        <f>'Oversigt anlægsaktiv'!K2472</f>
        <v>0</v>
      </c>
      <c r="L2472" s="312">
        <f>'Oversigt anlægsaktiv'!L2472</f>
        <v>0</v>
      </c>
      <c r="M2472" s="56">
        <f>'Oversigt anlægsaktiv'!M2472</f>
        <v>0</v>
      </c>
      <c r="N2472" s="56">
        <f>'Oversigt anlægsaktiv'!N2472</f>
        <v>0</v>
      </c>
      <c r="O2472" s="322">
        <f t="shared" si="114"/>
        <v>0</v>
      </c>
      <c r="P2472" s="322">
        <f t="shared" si="115"/>
        <v>1</v>
      </c>
      <c r="Q2472" s="337">
        <f t="shared" si="116"/>
        <v>0</v>
      </c>
    </row>
    <row r="2473" spans="1:17" x14ac:dyDescent="0.35">
      <c r="A2473" s="320">
        <f>'Oversigt anlægsaktiv'!A2473</f>
        <v>0</v>
      </c>
      <c r="B2473">
        <f>'Oversigt anlægsaktiv'!B2473</f>
        <v>0</v>
      </c>
      <c r="C2473">
        <f>'Oversigt anlægsaktiv'!C2473</f>
        <v>0</v>
      </c>
      <c r="D2473">
        <f>'Oversigt anlægsaktiv'!D2473</f>
        <v>0</v>
      </c>
      <c r="E2473">
        <f>'Oversigt anlægsaktiv'!E2473</f>
        <v>0</v>
      </c>
      <c r="F2473">
        <f>'Oversigt anlægsaktiv'!F2473</f>
        <v>0</v>
      </c>
      <c r="G2473">
        <f>'Oversigt anlægsaktiv'!G2473</f>
        <v>0</v>
      </c>
      <c r="H2473">
        <f>'Oversigt anlægsaktiv'!H2473</f>
        <v>0</v>
      </c>
      <c r="I2473">
        <f>'Oversigt anlægsaktiv'!I2473</f>
        <v>0</v>
      </c>
      <c r="J2473">
        <f>'Oversigt anlægsaktiv'!J2473</f>
        <v>0</v>
      </c>
      <c r="K2473">
        <f>'Oversigt anlægsaktiv'!K2473</f>
        <v>0</v>
      </c>
      <c r="L2473" s="312">
        <f>'Oversigt anlægsaktiv'!L2473</f>
        <v>0</v>
      </c>
      <c r="M2473" s="56">
        <f>'Oversigt anlægsaktiv'!M2473</f>
        <v>0</v>
      </c>
      <c r="N2473" s="56">
        <f>'Oversigt anlægsaktiv'!N2473</f>
        <v>0</v>
      </c>
      <c r="O2473" s="322">
        <f t="shared" si="114"/>
        <v>0</v>
      </c>
      <c r="P2473" s="322">
        <f t="shared" si="115"/>
        <v>1</v>
      </c>
      <c r="Q2473" s="337">
        <f t="shared" si="116"/>
        <v>0</v>
      </c>
    </row>
    <row r="2474" spans="1:17" x14ac:dyDescent="0.35">
      <c r="A2474" s="320">
        <f>'Oversigt anlægsaktiv'!A2474</f>
        <v>0</v>
      </c>
      <c r="B2474">
        <f>'Oversigt anlægsaktiv'!B2474</f>
        <v>0</v>
      </c>
      <c r="C2474">
        <f>'Oversigt anlægsaktiv'!C2474</f>
        <v>0</v>
      </c>
      <c r="D2474">
        <f>'Oversigt anlægsaktiv'!D2474</f>
        <v>0</v>
      </c>
      <c r="E2474">
        <f>'Oversigt anlægsaktiv'!E2474</f>
        <v>0</v>
      </c>
      <c r="F2474">
        <f>'Oversigt anlægsaktiv'!F2474</f>
        <v>0</v>
      </c>
      <c r="G2474">
        <f>'Oversigt anlægsaktiv'!G2474</f>
        <v>0</v>
      </c>
      <c r="H2474">
        <f>'Oversigt anlægsaktiv'!H2474</f>
        <v>0</v>
      </c>
      <c r="I2474">
        <f>'Oversigt anlægsaktiv'!I2474</f>
        <v>0</v>
      </c>
      <c r="J2474">
        <f>'Oversigt anlægsaktiv'!J2474</f>
        <v>0</v>
      </c>
      <c r="K2474">
        <f>'Oversigt anlægsaktiv'!K2474</f>
        <v>0</v>
      </c>
      <c r="L2474" s="312">
        <f>'Oversigt anlægsaktiv'!L2474</f>
        <v>0</v>
      </c>
      <c r="M2474" s="56">
        <f>'Oversigt anlægsaktiv'!M2474</f>
        <v>0</v>
      </c>
      <c r="N2474" s="56">
        <f>'Oversigt anlægsaktiv'!N2474</f>
        <v>0</v>
      </c>
      <c r="O2474" s="322">
        <f t="shared" si="114"/>
        <v>0</v>
      </c>
      <c r="P2474" s="322">
        <f t="shared" si="115"/>
        <v>1</v>
      </c>
      <c r="Q2474" s="337">
        <f t="shared" si="116"/>
        <v>0</v>
      </c>
    </row>
    <row r="2475" spans="1:17" x14ac:dyDescent="0.35">
      <c r="A2475" s="320">
        <f>'Oversigt anlægsaktiv'!A2475</f>
        <v>0</v>
      </c>
      <c r="B2475">
        <f>'Oversigt anlægsaktiv'!B2475</f>
        <v>0</v>
      </c>
      <c r="C2475">
        <f>'Oversigt anlægsaktiv'!C2475</f>
        <v>0</v>
      </c>
      <c r="D2475">
        <f>'Oversigt anlægsaktiv'!D2475</f>
        <v>0</v>
      </c>
      <c r="E2475">
        <f>'Oversigt anlægsaktiv'!E2475</f>
        <v>0</v>
      </c>
      <c r="F2475">
        <f>'Oversigt anlægsaktiv'!F2475</f>
        <v>0</v>
      </c>
      <c r="G2475">
        <f>'Oversigt anlægsaktiv'!G2475</f>
        <v>0</v>
      </c>
      <c r="H2475">
        <f>'Oversigt anlægsaktiv'!H2475</f>
        <v>0</v>
      </c>
      <c r="I2475">
        <f>'Oversigt anlægsaktiv'!I2475</f>
        <v>0</v>
      </c>
      <c r="J2475">
        <f>'Oversigt anlægsaktiv'!J2475</f>
        <v>0</v>
      </c>
      <c r="K2475">
        <f>'Oversigt anlægsaktiv'!K2475</f>
        <v>0</v>
      </c>
      <c r="L2475" s="312">
        <f>'Oversigt anlægsaktiv'!L2475</f>
        <v>0</v>
      </c>
      <c r="M2475" s="56">
        <f>'Oversigt anlægsaktiv'!M2475</f>
        <v>0</v>
      </c>
      <c r="N2475" s="56">
        <f>'Oversigt anlægsaktiv'!N2475</f>
        <v>0</v>
      </c>
      <c r="O2475" s="322">
        <f t="shared" si="114"/>
        <v>0</v>
      </c>
      <c r="P2475" s="322">
        <f t="shared" si="115"/>
        <v>1</v>
      </c>
      <c r="Q2475" s="337">
        <f t="shared" si="116"/>
        <v>0</v>
      </c>
    </row>
    <row r="2476" spans="1:17" x14ac:dyDescent="0.35">
      <c r="A2476" s="320">
        <f>'Oversigt anlægsaktiv'!A2476</f>
        <v>0</v>
      </c>
      <c r="B2476">
        <f>'Oversigt anlægsaktiv'!B2476</f>
        <v>0</v>
      </c>
      <c r="C2476">
        <f>'Oversigt anlægsaktiv'!C2476</f>
        <v>0</v>
      </c>
      <c r="D2476">
        <f>'Oversigt anlægsaktiv'!D2476</f>
        <v>0</v>
      </c>
      <c r="E2476">
        <f>'Oversigt anlægsaktiv'!E2476</f>
        <v>0</v>
      </c>
      <c r="F2476">
        <f>'Oversigt anlægsaktiv'!F2476</f>
        <v>0</v>
      </c>
      <c r="G2476">
        <f>'Oversigt anlægsaktiv'!G2476</f>
        <v>0</v>
      </c>
      <c r="H2476">
        <f>'Oversigt anlægsaktiv'!H2476</f>
        <v>0</v>
      </c>
      <c r="I2476">
        <f>'Oversigt anlægsaktiv'!I2476</f>
        <v>0</v>
      </c>
      <c r="J2476">
        <f>'Oversigt anlægsaktiv'!J2476</f>
        <v>0</v>
      </c>
      <c r="K2476">
        <f>'Oversigt anlægsaktiv'!K2476</f>
        <v>0</v>
      </c>
      <c r="L2476" s="312">
        <f>'Oversigt anlægsaktiv'!L2476</f>
        <v>0</v>
      </c>
      <c r="M2476" s="56">
        <f>'Oversigt anlægsaktiv'!M2476</f>
        <v>0</v>
      </c>
      <c r="N2476" s="56">
        <f>'Oversigt anlægsaktiv'!N2476</f>
        <v>0</v>
      </c>
      <c r="O2476" s="322">
        <f t="shared" si="114"/>
        <v>0</v>
      </c>
      <c r="P2476" s="322">
        <f t="shared" si="115"/>
        <v>1</v>
      </c>
      <c r="Q2476" s="337">
        <f t="shared" si="116"/>
        <v>0</v>
      </c>
    </row>
    <row r="2477" spans="1:17" x14ac:dyDescent="0.35">
      <c r="A2477" s="320">
        <f>'Oversigt anlægsaktiv'!A2477</f>
        <v>0</v>
      </c>
      <c r="B2477">
        <f>'Oversigt anlægsaktiv'!B2477</f>
        <v>0</v>
      </c>
      <c r="C2477">
        <f>'Oversigt anlægsaktiv'!C2477</f>
        <v>0</v>
      </c>
      <c r="D2477">
        <f>'Oversigt anlægsaktiv'!D2477</f>
        <v>0</v>
      </c>
      <c r="E2477">
        <f>'Oversigt anlægsaktiv'!E2477</f>
        <v>0</v>
      </c>
      <c r="F2477">
        <f>'Oversigt anlægsaktiv'!F2477</f>
        <v>0</v>
      </c>
      <c r="G2477">
        <f>'Oversigt anlægsaktiv'!G2477</f>
        <v>0</v>
      </c>
      <c r="H2477">
        <f>'Oversigt anlægsaktiv'!H2477</f>
        <v>0</v>
      </c>
      <c r="I2477">
        <f>'Oversigt anlægsaktiv'!I2477</f>
        <v>0</v>
      </c>
      <c r="J2477">
        <f>'Oversigt anlægsaktiv'!J2477</f>
        <v>0</v>
      </c>
      <c r="K2477">
        <f>'Oversigt anlægsaktiv'!K2477</f>
        <v>0</v>
      </c>
      <c r="L2477" s="312">
        <f>'Oversigt anlægsaktiv'!L2477</f>
        <v>0</v>
      </c>
      <c r="M2477" s="56">
        <f>'Oversigt anlægsaktiv'!M2477</f>
        <v>0</v>
      </c>
      <c r="N2477" s="56">
        <f>'Oversigt anlægsaktiv'!N2477</f>
        <v>0</v>
      </c>
      <c r="O2477" s="322">
        <f t="shared" si="114"/>
        <v>0</v>
      </c>
      <c r="P2477" s="322">
        <f t="shared" si="115"/>
        <v>1</v>
      </c>
      <c r="Q2477" s="337">
        <f t="shared" si="116"/>
        <v>0</v>
      </c>
    </row>
    <row r="2478" spans="1:17" x14ac:dyDescent="0.35">
      <c r="A2478" s="320">
        <f>'Oversigt anlægsaktiv'!A2478</f>
        <v>0</v>
      </c>
      <c r="B2478">
        <f>'Oversigt anlægsaktiv'!B2478</f>
        <v>0</v>
      </c>
      <c r="C2478">
        <f>'Oversigt anlægsaktiv'!C2478</f>
        <v>0</v>
      </c>
      <c r="D2478">
        <f>'Oversigt anlægsaktiv'!D2478</f>
        <v>0</v>
      </c>
      <c r="E2478">
        <f>'Oversigt anlægsaktiv'!E2478</f>
        <v>0</v>
      </c>
      <c r="F2478">
        <f>'Oversigt anlægsaktiv'!F2478</f>
        <v>0</v>
      </c>
      <c r="G2478">
        <f>'Oversigt anlægsaktiv'!G2478</f>
        <v>0</v>
      </c>
      <c r="H2478">
        <f>'Oversigt anlægsaktiv'!H2478</f>
        <v>0</v>
      </c>
      <c r="I2478">
        <f>'Oversigt anlægsaktiv'!I2478</f>
        <v>0</v>
      </c>
      <c r="J2478">
        <f>'Oversigt anlægsaktiv'!J2478</f>
        <v>0</v>
      </c>
      <c r="K2478">
        <f>'Oversigt anlægsaktiv'!K2478</f>
        <v>0</v>
      </c>
      <c r="L2478" s="312">
        <f>'Oversigt anlægsaktiv'!L2478</f>
        <v>0</v>
      </c>
      <c r="M2478" s="56">
        <f>'Oversigt anlægsaktiv'!M2478</f>
        <v>0</v>
      </c>
      <c r="N2478" s="56">
        <f>'Oversigt anlægsaktiv'!N2478</f>
        <v>0</v>
      </c>
      <c r="O2478" s="322">
        <f t="shared" si="114"/>
        <v>0</v>
      </c>
      <c r="P2478" s="322">
        <f t="shared" si="115"/>
        <v>1</v>
      </c>
      <c r="Q2478" s="337">
        <f t="shared" si="116"/>
        <v>0</v>
      </c>
    </row>
    <row r="2479" spans="1:17" x14ac:dyDescent="0.35">
      <c r="A2479" s="320">
        <f>'Oversigt anlægsaktiv'!A2479</f>
        <v>0</v>
      </c>
      <c r="B2479">
        <f>'Oversigt anlægsaktiv'!B2479</f>
        <v>0</v>
      </c>
      <c r="C2479">
        <f>'Oversigt anlægsaktiv'!C2479</f>
        <v>0</v>
      </c>
      <c r="D2479">
        <f>'Oversigt anlægsaktiv'!D2479</f>
        <v>0</v>
      </c>
      <c r="E2479">
        <f>'Oversigt anlægsaktiv'!E2479</f>
        <v>0</v>
      </c>
      <c r="F2479">
        <f>'Oversigt anlægsaktiv'!F2479</f>
        <v>0</v>
      </c>
      <c r="G2479">
        <f>'Oversigt anlægsaktiv'!G2479</f>
        <v>0</v>
      </c>
      <c r="H2479">
        <f>'Oversigt anlægsaktiv'!H2479</f>
        <v>0</v>
      </c>
      <c r="I2479">
        <f>'Oversigt anlægsaktiv'!I2479</f>
        <v>0</v>
      </c>
      <c r="J2479">
        <f>'Oversigt anlægsaktiv'!J2479</f>
        <v>0</v>
      </c>
      <c r="K2479">
        <f>'Oversigt anlægsaktiv'!K2479</f>
        <v>0</v>
      </c>
      <c r="L2479" s="312">
        <f>'Oversigt anlægsaktiv'!L2479</f>
        <v>0</v>
      </c>
      <c r="M2479" s="56">
        <f>'Oversigt anlægsaktiv'!M2479</f>
        <v>0</v>
      </c>
      <c r="N2479" s="56">
        <f>'Oversigt anlægsaktiv'!N2479</f>
        <v>0</v>
      </c>
      <c r="O2479" s="322">
        <f t="shared" si="114"/>
        <v>0</v>
      </c>
      <c r="P2479" s="322">
        <f t="shared" si="115"/>
        <v>1</v>
      </c>
      <c r="Q2479" s="337">
        <f t="shared" si="116"/>
        <v>0</v>
      </c>
    </row>
    <row r="2480" spans="1:17" x14ac:dyDescent="0.35">
      <c r="A2480" s="320">
        <f>'Oversigt anlægsaktiv'!A2480</f>
        <v>0</v>
      </c>
      <c r="B2480">
        <f>'Oversigt anlægsaktiv'!B2480</f>
        <v>0</v>
      </c>
      <c r="C2480">
        <f>'Oversigt anlægsaktiv'!C2480</f>
        <v>0</v>
      </c>
      <c r="D2480">
        <f>'Oversigt anlægsaktiv'!D2480</f>
        <v>0</v>
      </c>
      <c r="E2480">
        <f>'Oversigt anlægsaktiv'!E2480</f>
        <v>0</v>
      </c>
      <c r="F2480">
        <f>'Oversigt anlægsaktiv'!F2480</f>
        <v>0</v>
      </c>
      <c r="G2480">
        <f>'Oversigt anlægsaktiv'!G2480</f>
        <v>0</v>
      </c>
      <c r="H2480">
        <f>'Oversigt anlægsaktiv'!H2480</f>
        <v>0</v>
      </c>
      <c r="I2480">
        <f>'Oversigt anlægsaktiv'!I2480</f>
        <v>0</v>
      </c>
      <c r="J2480">
        <f>'Oversigt anlægsaktiv'!J2480</f>
        <v>0</v>
      </c>
      <c r="K2480">
        <f>'Oversigt anlægsaktiv'!K2480</f>
        <v>0</v>
      </c>
      <c r="L2480" s="312">
        <f>'Oversigt anlægsaktiv'!L2480</f>
        <v>0</v>
      </c>
      <c r="M2480" s="56">
        <f>'Oversigt anlægsaktiv'!M2480</f>
        <v>0</v>
      </c>
      <c r="N2480" s="56">
        <f>'Oversigt anlægsaktiv'!N2480</f>
        <v>0</v>
      </c>
      <c r="O2480" s="322">
        <f t="shared" si="114"/>
        <v>0</v>
      </c>
      <c r="P2480" s="322">
        <f t="shared" si="115"/>
        <v>1</v>
      </c>
      <c r="Q2480" s="337">
        <f t="shared" si="116"/>
        <v>0</v>
      </c>
    </row>
    <row r="2481" spans="1:17" x14ac:dyDescent="0.35">
      <c r="A2481" s="320">
        <f>'Oversigt anlægsaktiv'!A2481</f>
        <v>0</v>
      </c>
      <c r="B2481">
        <f>'Oversigt anlægsaktiv'!B2481</f>
        <v>0</v>
      </c>
      <c r="C2481">
        <f>'Oversigt anlægsaktiv'!C2481</f>
        <v>0</v>
      </c>
      <c r="D2481">
        <f>'Oversigt anlægsaktiv'!D2481</f>
        <v>0</v>
      </c>
      <c r="E2481">
        <f>'Oversigt anlægsaktiv'!E2481</f>
        <v>0</v>
      </c>
      <c r="F2481">
        <f>'Oversigt anlægsaktiv'!F2481</f>
        <v>0</v>
      </c>
      <c r="G2481">
        <f>'Oversigt anlægsaktiv'!G2481</f>
        <v>0</v>
      </c>
      <c r="H2481">
        <f>'Oversigt anlægsaktiv'!H2481</f>
        <v>0</v>
      </c>
      <c r="I2481">
        <f>'Oversigt anlægsaktiv'!I2481</f>
        <v>0</v>
      </c>
      <c r="J2481">
        <f>'Oversigt anlægsaktiv'!J2481</f>
        <v>0</v>
      </c>
      <c r="K2481">
        <f>'Oversigt anlægsaktiv'!K2481</f>
        <v>0</v>
      </c>
      <c r="L2481" s="312">
        <f>'Oversigt anlægsaktiv'!L2481</f>
        <v>0</v>
      </c>
      <c r="M2481" s="56">
        <f>'Oversigt anlægsaktiv'!M2481</f>
        <v>0</v>
      </c>
      <c r="N2481" s="56">
        <f>'Oversigt anlægsaktiv'!N2481</f>
        <v>0</v>
      </c>
      <c r="O2481" s="322">
        <f t="shared" si="114"/>
        <v>0</v>
      </c>
      <c r="P2481" s="322">
        <f t="shared" si="115"/>
        <v>1</v>
      </c>
      <c r="Q2481" s="337">
        <f t="shared" si="116"/>
        <v>0</v>
      </c>
    </row>
    <row r="2482" spans="1:17" x14ac:dyDescent="0.35">
      <c r="A2482" s="320">
        <f>'Oversigt anlægsaktiv'!A2482</f>
        <v>0</v>
      </c>
      <c r="B2482">
        <f>'Oversigt anlægsaktiv'!B2482</f>
        <v>0</v>
      </c>
      <c r="C2482">
        <f>'Oversigt anlægsaktiv'!C2482</f>
        <v>0</v>
      </c>
      <c r="D2482">
        <f>'Oversigt anlægsaktiv'!D2482</f>
        <v>0</v>
      </c>
      <c r="E2482">
        <f>'Oversigt anlægsaktiv'!E2482</f>
        <v>0</v>
      </c>
      <c r="F2482">
        <f>'Oversigt anlægsaktiv'!F2482</f>
        <v>0</v>
      </c>
      <c r="G2482">
        <f>'Oversigt anlægsaktiv'!G2482</f>
        <v>0</v>
      </c>
      <c r="H2482">
        <f>'Oversigt anlægsaktiv'!H2482</f>
        <v>0</v>
      </c>
      <c r="I2482">
        <f>'Oversigt anlægsaktiv'!I2482</f>
        <v>0</v>
      </c>
      <c r="J2482">
        <f>'Oversigt anlægsaktiv'!J2482</f>
        <v>0</v>
      </c>
      <c r="K2482">
        <f>'Oversigt anlægsaktiv'!K2482</f>
        <v>0</v>
      </c>
      <c r="L2482" s="312">
        <f>'Oversigt anlægsaktiv'!L2482</f>
        <v>0</v>
      </c>
      <c r="M2482" s="56">
        <f>'Oversigt anlægsaktiv'!M2482</f>
        <v>0</v>
      </c>
      <c r="N2482" s="56">
        <f>'Oversigt anlægsaktiv'!N2482</f>
        <v>0</v>
      </c>
      <c r="O2482" s="322">
        <f t="shared" si="114"/>
        <v>0</v>
      </c>
      <c r="P2482" s="322">
        <f t="shared" si="115"/>
        <v>1</v>
      </c>
      <c r="Q2482" s="337">
        <f t="shared" si="116"/>
        <v>0</v>
      </c>
    </row>
    <row r="2483" spans="1:17" x14ac:dyDescent="0.35">
      <c r="A2483" s="320">
        <f>'Oversigt anlægsaktiv'!A2483</f>
        <v>0</v>
      </c>
      <c r="B2483">
        <f>'Oversigt anlægsaktiv'!B2483</f>
        <v>0</v>
      </c>
      <c r="C2483">
        <f>'Oversigt anlægsaktiv'!C2483</f>
        <v>0</v>
      </c>
      <c r="D2483">
        <f>'Oversigt anlægsaktiv'!D2483</f>
        <v>0</v>
      </c>
      <c r="E2483">
        <f>'Oversigt anlægsaktiv'!E2483</f>
        <v>0</v>
      </c>
      <c r="F2483">
        <f>'Oversigt anlægsaktiv'!F2483</f>
        <v>0</v>
      </c>
      <c r="G2483">
        <f>'Oversigt anlægsaktiv'!G2483</f>
        <v>0</v>
      </c>
      <c r="H2483">
        <f>'Oversigt anlægsaktiv'!H2483</f>
        <v>0</v>
      </c>
      <c r="I2483">
        <f>'Oversigt anlægsaktiv'!I2483</f>
        <v>0</v>
      </c>
      <c r="J2483">
        <f>'Oversigt anlægsaktiv'!J2483</f>
        <v>0</v>
      </c>
      <c r="K2483">
        <f>'Oversigt anlægsaktiv'!K2483</f>
        <v>0</v>
      </c>
      <c r="L2483" s="312">
        <f>'Oversigt anlægsaktiv'!L2483</f>
        <v>0</v>
      </c>
      <c r="M2483" s="56">
        <f>'Oversigt anlægsaktiv'!M2483</f>
        <v>0</v>
      </c>
      <c r="N2483" s="56">
        <f>'Oversigt anlægsaktiv'!N2483</f>
        <v>0</v>
      </c>
      <c r="O2483" s="322">
        <f t="shared" si="114"/>
        <v>0</v>
      </c>
      <c r="P2483" s="322">
        <f t="shared" si="115"/>
        <v>1</v>
      </c>
      <c r="Q2483" s="337">
        <f t="shared" si="116"/>
        <v>0</v>
      </c>
    </row>
    <row r="2484" spans="1:17" x14ac:dyDescent="0.35">
      <c r="A2484" s="320">
        <f>'Oversigt anlægsaktiv'!A2484</f>
        <v>0</v>
      </c>
      <c r="B2484">
        <f>'Oversigt anlægsaktiv'!B2484</f>
        <v>0</v>
      </c>
      <c r="C2484">
        <f>'Oversigt anlægsaktiv'!C2484</f>
        <v>0</v>
      </c>
      <c r="D2484">
        <f>'Oversigt anlægsaktiv'!D2484</f>
        <v>0</v>
      </c>
      <c r="E2484">
        <f>'Oversigt anlægsaktiv'!E2484</f>
        <v>0</v>
      </c>
      <c r="F2484">
        <f>'Oversigt anlægsaktiv'!F2484</f>
        <v>0</v>
      </c>
      <c r="G2484">
        <f>'Oversigt anlægsaktiv'!G2484</f>
        <v>0</v>
      </c>
      <c r="H2484">
        <f>'Oversigt anlægsaktiv'!H2484</f>
        <v>0</v>
      </c>
      <c r="I2484">
        <f>'Oversigt anlægsaktiv'!I2484</f>
        <v>0</v>
      </c>
      <c r="J2484">
        <f>'Oversigt anlægsaktiv'!J2484</f>
        <v>0</v>
      </c>
      <c r="K2484">
        <f>'Oversigt anlægsaktiv'!K2484</f>
        <v>0</v>
      </c>
      <c r="L2484" s="312">
        <f>'Oversigt anlægsaktiv'!L2484</f>
        <v>0</v>
      </c>
      <c r="M2484" s="56">
        <f>'Oversigt anlægsaktiv'!M2484</f>
        <v>0</v>
      </c>
      <c r="N2484" s="56">
        <f>'Oversigt anlægsaktiv'!N2484</f>
        <v>0</v>
      </c>
      <c r="O2484" s="322">
        <f t="shared" si="114"/>
        <v>0</v>
      </c>
      <c r="P2484" s="322">
        <f t="shared" si="115"/>
        <v>1</v>
      </c>
      <c r="Q2484" s="337">
        <f t="shared" si="116"/>
        <v>0</v>
      </c>
    </row>
    <row r="2485" spans="1:17" x14ac:dyDescent="0.35">
      <c r="A2485" s="320">
        <f>'Oversigt anlægsaktiv'!A2485</f>
        <v>0</v>
      </c>
      <c r="B2485">
        <f>'Oversigt anlægsaktiv'!B2485</f>
        <v>0</v>
      </c>
      <c r="C2485">
        <f>'Oversigt anlægsaktiv'!C2485</f>
        <v>0</v>
      </c>
      <c r="D2485">
        <f>'Oversigt anlægsaktiv'!D2485</f>
        <v>0</v>
      </c>
      <c r="E2485">
        <f>'Oversigt anlægsaktiv'!E2485</f>
        <v>0</v>
      </c>
      <c r="F2485">
        <f>'Oversigt anlægsaktiv'!F2485</f>
        <v>0</v>
      </c>
      <c r="G2485">
        <f>'Oversigt anlægsaktiv'!G2485</f>
        <v>0</v>
      </c>
      <c r="H2485">
        <f>'Oversigt anlægsaktiv'!H2485</f>
        <v>0</v>
      </c>
      <c r="I2485">
        <f>'Oversigt anlægsaktiv'!I2485</f>
        <v>0</v>
      </c>
      <c r="J2485">
        <f>'Oversigt anlægsaktiv'!J2485</f>
        <v>0</v>
      </c>
      <c r="K2485">
        <f>'Oversigt anlægsaktiv'!K2485</f>
        <v>0</v>
      </c>
      <c r="L2485" s="312">
        <f>'Oversigt anlægsaktiv'!L2485</f>
        <v>0</v>
      </c>
      <c r="M2485" s="56">
        <f>'Oversigt anlægsaktiv'!M2485</f>
        <v>0</v>
      </c>
      <c r="N2485" s="56">
        <f>'Oversigt anlægsaktiv'!N2485</f>
        <v>0</v>
      </c>
      <c r="O2485" s="322">
        <f t="shared" si="114"/>
        <v>0</v>
      </c>
      <c r="P2485" s="322">
        <f t="shared" si="115"/>
        <v>1</v>
      </c>
      <c r="Q2485" s="337">
        <f t="shared" si="116"/>
        <v>0</v>
      </c>
    </row>
    <row r="2486" spans="1:17" x14ac:dyDescent="0.35">
      <c r="A2486" s="320">
        <f>'Oversigt anlægsaktiv'!A2486</f>
        <v>0</v>
      </c>
      <c r="B2486">
        <f>'Oversigt anlægsaktiv'!B2486</f>
        <v>0</v>
      </c>
      <c r="C2486">
        <f>'Oversigt anlægsaktiv'!C2486</f>
        <v>0</v>
      </c>
      <c r="D2486">
        <f>'Oversigt anlægsaktiv'!D2486</f>
        <v>0</v>
      </c>
      <c r="E2486">
        <f>'Oversigt anlægsaktiv'!E2486</f>
        <v>0</v>
      </c>
      <c r="F2486">
        <f>'Oversigt anlægsaktiv'!F2486</f>
        <v>0</v>
      </c>
      <c r="G2486">
        <f>'Oversigt anlægsaktiv'!G2486</f>
        <v>0</v>
      </c>
      <c r="H2486">
        <f>'Oversigt anlægsaktiv'!H2486</f>
        <v>0</v>
      </c>
      <c r="I2486">
        <f>'Oversigt anlægsaktiv'!I2486</f>
        <v>0</v>
      </c>
      <c r="J2486">
        <f>'Oversigt anlægsaktiv'!J2486</f>
        <v>0</v>
      </c>
      <c r="K2486">
        <f>'Oversigt anlægsaktiv'!K2486</f>
        <v>0</v>
      </c>
      <c r="L2486" s="312">
        <f>'Oversigt anlægsaktiv'!L2486</f>
        <v>0</v>
      </c>
      <c r="M2486" s="56">
        <f>'Oversigt anlægsaktiv'!M2486</f>
        <v>0</v>
      </c>
      <c r="N2486" s="56">
        <f>'Oversigt anlægsaktiv'!N2486</f>
        <v>0</v>
      </c>
      <c r="O2486" s="322">
        <f t="shared" si="114"/>
        <v>0</v>
      </c>
      <c r="P2486" s="322">
        <f t="shared" si="115"/>
        <v>1</v>
      </c>
      <c r="Q2486" s="337">
        <f t="shared" si="116"/>
        <v>0</v>
      </c>
    </row>
    <row r="2487" spans="1:17" x14ac:dyDescent="0.35">
      <c r="A2487" s="320">
        <f>'Oversigt anlægsaktiv'!A2487</f>
        <v>0</v>
      </c>
      <c r="B2487">
        <f>'Oversigt anlægsaktiv'!B2487</f>
        <v>0</v>
      </c>
      <c r="C2487">
        <f>'Oversigt anlægsaktiv'!C2487</f>
        <v>0</v>
      </c>
      <c r="D2487">
        <f>'Oversigt anlægsaktiv'!D2487</f>
        <v>0</v>
      </c>
      <c r="E2487">
        <f>'Oversigt anlægsaktiv'!E2487</f>
        <v>0</v>
      </c>
      <c r="F2487">
        <f>'Oversigt anlægsaktiv'!F2487</f>
        <v>0</v>
      </c>
      <c r="G2487">
        <f>'Oversigt anlægsaktiv'!G2487</f>
        <v>0</v>
      </c>
      <c r="H2487">
        <f>'Oversigt anlægsaktiv'!H2487</f>
        <v>0</v>
      </c>
      <c r="I2487">
        <f>'Oversigt anlægsaktiv'!I2487</f>
        <v>0</v>
      </c>
      <c r="J2487">
        <f>'Oversigt anlægsaktiv'!J2487</f>
        <v>0</v>
      </c>
      <c r="K2487">
        <f>'Oversigt anlægsaktiv'!K2487</f>
        <v>0</v>
      </c>
      <c r="L2487" s="312">
        <f>'Oversigt anlægsaktiv'!L2487</f>
        <v>0</v>
      </c>
      <c r="M2487" s="56">
        <f>'Oversigt anlægsaktiv'!M2487</f>
        <v>0</v>
      </c>
      <c r="N2487" s="56">
        <f>'Oversigt anlægsaktiv'!N2487</f>
        <v>0</v>
      </c>
      <c r="O2487" s="322">
        <f t="shared" si="114"/>
        <v>0</v>
      </c>
      <c r="P2487" s="322">
        <f t="shared" si="115"/>
        <v>1</v>
      </c>
      <c r="Q2487" s="337">
        <f t="shared" si="116"/>
        <v>0</v>
      </c>
    </row>
    <row r="2488" spans="1:17" x14ac:dyDescent="0.35">
      <c r="A2488" s="320">
        <f>'Oversigt anlægsaktiv'!A2488</f>
        <v>0</v>
      </c>
      <c r="B2488">
        <f>'Oversigt anlægsaktiv'!B2488</f>
        <v>0</v>
      </c>
      <c r="C2488">
        <f>'Oversigt anlægsaktiv'!C2488</f>
        <v>0</v>
      </c>
      <c r="D2488">
        <f>'Oversigt anlægsaktiv'!D2488</f>
        <v>0</v>
      </c>
      <c r="E2488">
        <f>'Oversigt anlægsaktiv'!E2488</f>
        <v>0</v>
      </c>
      <c r="F2488">
        <f>'Oversigt anlægsaktiv'!F2488</f>
        <v>0</v>
      </c>
      <c r="G2488">
        <f>'Oversigt anlægsaktiv'!G2488</f>
        <v>0</v>
      </c>
      <c r="H2488">
        <f>'Oversigt anlægsaktiv'!H2488</f>
        <v>0</v>
      </c>
      <c r="I2488">
        <f>'Oversigt anlægsaktiv'!I2488</f>
        <v>0</v>
      </c>
      <c r="J2488">
        <f>'Oversigt anlægsaktiv'!J2488</f>
        <v>0</v>
      </c>
      <c r="K2488">
        <f>'Oversigt anlægsaktiv'!K2488</f>
        <v>0</v>
      </c>
      <c r="L2488" s="312">
        <f>'Oversigt anlægsaktiv'!L2488</f>
        <v>0</v>
      </c>
      <c r="M2488" s="56">
        <f>'Oversigt anlægsaktiv'!M2488</f>
        <v>0</v>
      </c>
      <c r="N2488" s="56">
        <f>'Oversigt anlægsaktiv'!N2488</f>
        <v>0</v>
      </c>
      <c r="O2488" s="322">
        <f t="shared" si="114"/>
        <v>0</v>
      </c>
      <c r="P2488" s="322">
        <f t="shared" si="115"/>
        <v>1</v>
      </c>
      <c r="Q2488" s="337">
        <f t="shared" si="116"/>
        <v>0</v>
      </c>
    </row>
    <row r="2489" spans="1:17" x14ac:dyDescent="0.35">
      <c r="A2489" s="320">
        <f>'Oversigt anlægsaktiv'!A2489</f>
        <v>0</v>
      </c>
      <c r="B2489">
        <f>'Oversigt anlægsaktiv'!B2489</f>
        <v>0</v>
      </c>
      <c r="C2489">
        <f>'Oversigt anlægsaktiv'!C2489</f>
        <v>0</v>
      </c>
      <c r="D2489">
        <f>'Oversigt anlægsaktiv'!D2489</f>
        <v>0</v>
      </c>
      <c r="E2489">
        <f>'Oversigt anlægsaktiv'!E2489</f>
        <v>0</v>
      </c>
      <c r="F2489">
        <f>'Oversigt anlægsaktiv'!F2489</f>
        <v>0</v>
      </c>
      <c r="G2489">
        <f>'Oversigt anlægsaktiv'!G2489</f>
        <v>0</v>
      </c>
      <c r="H2489">
        <f>'Oversigt anlægsaktiv'!H2489</f>
        <v>0</v>
      </c>
      <c r="I2489">
        <f>'Oversigt anlægsaktiv'!I2489</f>
        <v>0</v>
      </c>
      <c r="J2489">
        <f>'Oversigt anlægsaktiv'!J2489</f>
        <v>0</v>
      </c>
      <c r="K2489">
        <f>'Oversigt anlægsaktiv'!K2489</f>
        <v>0</v>
      </c>
      <c r="L2489" s="312">
        <f>'Oversigt anlægsaktiv'!L2489</f>
        <v>0</v>
      </c>
      <c r="M2489" s="56">
        <f>'Oversigt anlægsaktiv'!M2489</f>
        <v>0</v>
      </c>
      <c r="N2489" s="56">
        <f>'Oversigt anlægsaktiv'!N2489</f>
        <v>0</v>
      </c>
      <c r="O2489" s="322">
        <f t="shared" si="114"/>
        <v>0</v>
      </c>
      <c r="P2489" s="322">
        <f t="shared" si="115"/>
        <v>1</v>
      </c>
      <c r="Q2489" s="337">
        <f t="shared" si="116"/>
        <v>0</v>
      </c>
    </row>
    <row r="2490" spans="1:17" x14ac:dyDescent="0.35">
      <c r="A2490" s="320">
        <f>'Oversigt anlægsaktiv'!A2490</f>
        <v>0</v>
      </c>
      <c r="B2490">
        <f>'Oversigt anlægsaktiv'!B2490</f>
        <v>0</v>
      </c>
      <c r="C2490">
        <f>'Oversigt anlægsaktiv'!C2490</f>
        <v>0</v>
      </c>
      <c r="D2490">
        <f>'Oversigt anlægsaktiv'!D2490</f>
        <v>0</v>
      </c>
      <c r="E2490">
        <f>'Oversigt anlægsaktiv'!E2490</f>
        <v>0</v>
      </c>
      <c r="F2490">
        <f>'Oversigt anlægsaktiv'!F2490</f>
        <v>0</v>
      </c>
      <c r="G2490">
        <f>'Oversigt anlægsaktiv'!G2490</f>
        <v>0</v>
      </c>
      <c r="H2490">
        <f>'Oversigt anlægsaktiv'!H2490</f>
        <v>0</v>
      </c>
      <c r="I2490">
        <f>'Oversigt anlægsaktiv'!I2490</f>
        <v>0</v>
      </c>
      <c r="J2490">
        <f>'Oversigt anlægsaktiv'!J2490</f>
        <v>0</v>
      </c>
      <c r="K2490">
        <f>'Oversigt anlægsaktiv'!K2490</f>
        <v>0</v>
      </c>
      <c r="L2490" s="312">
        <f>'Oversigt anlægsaktiv'!L2490</f>
        <v>0</v>
      </c>
      <c r="M2490" s="56">
        <f>'Oversigt anlægsaktiv'!M2490</f>
        <v>0</v>
      </c>
      <c r="N2490" s="56">
        <f>'Oversigt anlægsaktiv'!N2490</f>
        <v>0</v>
      </c>
      <c r="O2490" s="322">
        <f t="shared" si="114"/>
        <v>0</v>
      </c>
      <c r="P2490" s="322">
        <f t="shared" si="115"/>
        <v>1</v>
      </c>
      <c r="Q2490" s="337">
        <f t="shared" si="116"/>
        <v>0</v>
      </c>
    </row>
    <row r="2491" spans="1:17" x14ac:dyDescent="0.35">
      <c r="A2491" s="320">
        <f>'Oversigt anlægsaktiv'!A2491</f>
        <v>0</v>
      </c>
      <c r="B2491">
        <f>'Oversigt anlægsaktiv'!B2491</f>
        <v>0</v>
      </c>
      <c r="C2491">
        <f>'Oversigt anlægsaktiv'!C2491</f>
        <v>0</v>
      </c>
      <c r="D2491">
        <f>'Oversigt anlægsaktiv'!D2491</f>
        <v>0</v>
      </c>
      <c r="E2491">
        <f>'Oversigt anlægsaktiv'!E2491</f>
        <v>0</v>
      </c>
      <c r="F2491">
        <f>'Oversigt anlægsaktiv'!F2491</f>
        <v>0</v>
      </c>
      <c r="G2491">
        <f>'Oversigt anlægsaktiv'!G2491</f>
        <v>0</v>
      </c>
      <c r="H2491">
        <f>'Oversigt anlægsaktiv'!H2491</f>
        <v>0</v>
      </c>
      <c r="I2491">
        <f>'Oversigt anlægsaktiv'!I2491</f>
        <v>0</v>
      </c>
      <c r="J2491">
        <f>'Oversigt anlægsaktiv'!J2491</f>
        <v>0</v>
      </c>
      <c r="K2491">
        <f>'Oversigt anlægsaktiv'!K2491</f>
        <v>0</v>
      </c>
      <c r="L2491" s="312">
        <f>'Oversigt anlægsaktiv'!L2491</f>
        <v>0</v>
      </c>
      <c r="M2491" s="56">
        <f>'Oversigt anlægsaktiv'!M2491</f>
        <v>0</v>
      </c>
      <c r="N2491" s="56">
        <f>'Oversigt anlægsaktiv'!N2491</f>
        <v>0</v>
      </c>
      <c r="O2491" s="322">
        <f t="shared" si="114"/>
        <v>0</v>
      </c>
      <c r="P2491" s="322">
        <f t="shared" si="115"/>
        <v>1</v>
      </c>
      <c r="Q2491" s="337">
        <f t="shared" si="116"/>
        <v>0</v>
      </c>
    </row>
    <row r="2492" spans="1:17" x14ac:dyDescent="0.35">
      <c r="A2492" s="320">
        <f>'Oversigt anlægsaktiv'!A2492</f>
        <v>0</v>
      </c>
      <c r="B2492">
        <f>'Oversigt anlægsaktiv'!B2492</f>
        <v>0</v>
      </c>
      <c r="C2492">
        <f>'Oversigt anlægsaktiv'!C2492</f>
        <v>0</v>
      </c>
      <c r="D2492">
        <f>'Oversigt anlægsaktiv'!D2492</f>
        <v>0</v>
      </c>
      <c r="E2492">
        <f>'Oversigt anlægsaktiv'!E2492</f>
        <v>0</v>
      </c>
      <c r="F2492">
        <f>'Oversigt anlægsaktiv'!F2492</f>
        <v>0</v>
      </c>
      <c r="G2492">
        <f>'Oversigt anlægsaktiv'!G2492</f>
        <v>0</v>
      </c>
      <c r="H2492">
        <f>'Oversigt anlægsaktiv'!H2492</f>
        <v>0</v>
      </c>
      <c r="I2492">
        <f>'Oversigt anlægsaktiv'!I2492</f>
        <v>0</v>
      </c>
      <c r="J2492">
        <f>'Oversigt anlægsaktiv'!J2492</f>
        <v>0</v>
      </c>
      <c r="K2492">
        <f>'Oversigt anlægsaktiv'!K2492</f>
        <v>0</v>
      </c>
      <c r="L2492" s="312">
        <f>'Oversigt anlægsaktiv'!L2492</f>
        <v>0</v>
      </c>
      <c r="M2492" s="56">
        <f>'Oversigt anlægsaktiv'!M2492</f>
        <v>0</v>
      </c>
      <c r="N2492" s="56">
        <f>'Oversigt anlægsaktiv'!N2492</f>
        <v>0</v>
      </c>
      <c r="O2492" s="322">
        <f t="shared" si="114"/>
        <v>0</v>
      </c>
      <c r="P2492" s="322">
        <f t="shared" si="115"/>
        <v>1</v>
      </c>
      <c r="Q2492" s="337">
        <f t="shared" si="116"/>
        <v>0</v>
      </c>
    </row>
    <row r="2493" spans="1:17" x14ac:dyDescent="0.35">
      <c r="A2493" s="320">
        <f>'Oversigt anlægsaktiv'!A2493</f>
        <v>0</v>
      </c>
      <c r="B2493">
        <f>'Oversigt anlægsaktiv'!B2493</f>
        <v>0</v>
      </c>
      <c r="C2493">
        <f>'Oversigt anlægsaktiv'!C2493</f>
        <v>0</v>
      </c>
      <c r="D2493">
        <f>'Oversigt anlægsaktiv'!D2493</f>
        <v>0</v>
      </c>
      <c r="E2493">
        <f>'Oversigt anlægsaktiv'!E2493</f>
        <v>0</v>
      </c>
      <c r="F2493">
        <f>'Oversigt anlægsaktiv'!F2493</f>
        <v>0</v>
      </c>
      <c r="G2493">
        <f>'Oversigt anlægsaktiv'!G2493</f>
        <v>0</v>
      </c>
      <c r="H2493">
        <f>'Oversigt anlægsaktiv'!H2493</f>
        <v>0</v>
      </c>
      <c r="I2493">
        <f>'Oversigt anlægsaktiv'!I2493</f>
        <v>0</v>
      </c>
      <c r="J2493">
        <f>'Oversigt anlægsaktiv'!J2493</f>
        <v>0</v>
      </c>
      <c r="K2493">
        <f>'Oversigt anlægsaktiv'!K2493</f>
        <v>0</v>
      </c>
      <c r="L2493" s="312">
        <f>'Oversigt anlægsaktiv'!L2493</f>
        <v>0</v>
      </c>
      <c r="M2493" s="56">
        <f>'Oversigt anlægsaktiv'!M2493</f>
        <v>0</v>
      </c>
      <c r="N2493" s="56">
        <f>'Oversigt anlægsaktiv'!N2493</f>
        <v>0</v>
      </c>
      <c r="O2493" s="322">
        <f t="shared" si="114"/>
        <v>0</v>
      </c>
      <c r="P2493" s="322">
        <f t="shared" si="115"/>
        <v>1</v>
      </c>
      <c r="Q2493" s="337">
        <f t="shared" si="116"/>
        <v>0</v>
      </c>
    </row>
    <row r="2494" spans="1:17" x14ac:dyDescent="0.35">
      <c r="A2494" s="320">
        <f>'Oversigt anlægsaktiv'!A2494</f>
        <v>0</v>
      </c>
      <c r="B2494">
        <f>'Oversigt anlægsaktiv'!B2494</f>
        <v>0</v>
      </c>
      <c r="C2494">
        <f>'Oversigt anlægsaktiv'!C2494</f>
        <v>0</v>
      </c>
      <c r="D2494">
        <f>'Oversigt anlægsaktiv'!D2494</f>
        <v>0</v>
      </c>
      <c r="E2494">
        <f>'Oversigt anlægsaktiv'!E2494</f>
        <v>0</v>
      </c>
      <c r="F2494">
        <f>'Oversigt anlægsaktiv'!F2494</f>
        <v>0</v>
      </c>
      <c r="G2494">
        <f>'Oversigt anlægsaktiv'!G2494</f>
        <v>0</v>
      </c>
      <c r="H2494">
        <f>'Oversigt anlægsaktiv'!H2494</f>
        <v>0</v>
      </c>
      <c r="I2494">
        <f>'Oversigt anlægsaktiv'!I2494</f>
        <v>0</v>
      </c>
      <c r="J2494">
        <f>'Oversigt anlægsaktiv'!J2494</f>
        <v>0</v>
      </c>
      <c r="K2494">
        <f>'Oversigt anlægsaktiv'!K2494</f>
        <v>0</v>
      </c>
      <c r="L2494" s="312">
        <f>'Oversigt anlægsaktiv'!L2494</f>
        <v>0</v>
      </c>
      <c r="M2494" s="56">
        <f>'Oversigt anlægsaktiv'!M2494</f>
        <v>0</v>
      </c>
      <c r="N2494" s="56">
        <f>'Oversigt anlægsaktiv'!N2494</f>
        <v>0</v>
      </c>
      <c r="O2494" s="322">
        <f t="shared" si="114"/>
        <v>0</v>
      </c>
      <c r="P2494" s="322">
        <f t="shared" si="115"/>
        <v>1</v>
      </c>
      <c r="Q2494" s="337">
        <f t="shared" si="116"/>
        <v>0</v>
      </c>
    </row>
    <row r="2495" spans="1:17" x14ac:dyDescent="0.35">
      <c r="A2495" s="320">
        <f>'Oversigt anlægsaktiv'!A2495</f>
        <v>0</v>
      </c>
      <c r="B2495">
        <f>'Oversigt anlægsaktiv'!B2495</f>
        <v>0</v>
      </c>
      <c r="C2495">
        <f>'Oversigt anlægsaktiv'!C2495</f>
        <v>0</v>
      </c>
      <c r="D2495">
        <f>'Oversigt anlægsaktiv'!D2495</f>
        <v>0</v>
      </c>
      <c r="E2495">
        <f>'Oversigt anlægsaktiv'!E2495</f>
        <v>0</v>
      </c>
      <c r="F2495">
        <f>'Oversigt anlægsaktiv'!F2495</f>
        <v>0</v>
      </c>
      <c r="G2495">
        <f>'Oversigt anlægsaktiv'!G2495</f>
        <v>0</v>
      </c>
      <c r="H2495">
        <f>'Oversigt anlægsaktiv'!H2495</f>
        <v>0</v>
      </c>
      <c r="I2495">
        <f>'Oversigt anlægsaktiv'!I2495</f>
        <v>0</v>
      </c>
      <c r="J2495">
        <f>'Oversigt anlægsaktiv'!J2495</f>
        <v>0</v>
      </c>
      <c r="K2495">
        <f>'Oversigt anlægsaktiv'!K2495</f>
        <v>0</v>
      </c>
      <c r="L2495" s="312">
        <f>'Oversigt anlægsaktiv'!L2495</f>
        <v>0</v>
      </c>
      <c r="M2495" s="56">
        <f>'Oversigt anlægsaktiv'!M2495</f>
        <v>0</v>
      </c>
      <c r="N2495" s="56">
        <f>'Oversigt anlægsaktiv'!N2495</f>
        <v>0</v>
      </c>
      <c r="O2495" s="322">
        <f t="shared" si="114"/>
        <v>0</v>
      </c>
      <c r="P2495" s="322">
        <f t="shared" si="115"/>
        <v>1</v>
      </c>
      <c r="Q2495" s="337">
        <f t="shared" si="116"/>
        <v>0</v>
      </c>
    </row>
    <row r="2496" spans="1:17" x14ac:dyDescent="0.35">
      <c r="A2496" s="320">
        <f>'Oversigt anlægsaktiv'!A2496</f>
        <v>0</v>
      </c>
      <c r="B2496">
        <f>'Oversigt anlægsaktiv'!B2496</f>
        <v>0</v>
      </c>
      <c r="C2496">
        <f>'Oversigt anlægsaktiv'!C2496</f>
        <v>0</v>
      </c>
      <c r="D2496">
        <f>'Oversigt anlægsaktiv'!D2496</f>
        <v>0</v>
      </c>
      <c r="E2496">
        <f>'Oversigt anlægsaktiv'!E2496</f>
        <v>0</v>
      </c>
      <c r="F2496">
        <f>'Oversigt anlægsaktiv'!F2496</f>
        <v>0</v>
      </c>
      <c r="G2496">
        <f>'Oversigt anlægsaktiv'!G2496</f>
        <v>0</v>
      </c>
      <c r="H2496">
        <f>'Oversigt anlægsaktiv'!H2496</f>
        <v>0</v>
      </c>
      <c r="I2496">
        <f>'Oversigt anlægsaktiv'!I2496</f>
        <v>0</v>
      </c>
      <c r="J2496">
        <f>'Oversigt anlægsaktiv'!J2496</f>
        <v>0</v>
      </c>
      <c r="K2496">
        <f>'Oversigt anlægsaktiv'!K2496</f>
        <v>0</v>
      </c>
      <c r="L2496" s="312">
        <f>'Oversigt anlægsaktiv'!L2496</f>
        <v>0</v>
      </c>
      <c r="M2496" s="56">
        <f>'Oversigt anlægsaktiv'!M2496</f>
        <v>0</v>
      </c>
      <c r="N2496" s="56">
        <f>'Oversigt anlægsaktiv'!N2496</f>
        <v>0</v>
      </c>
      <c r="O2496" s="322">
        <f t="shared" si="114"/>
        <v>0</v>
      </c>
      <c r="P2496" s="322">
        <f t="shared" si="115"/>
        <v>1</v>
      </c>
      <c r="Q2496" s="337">
        <f t="shared" si="116"/>
        <v>0</v>
      </c>
    </row>
    <row r="2497" spans="1:17" x14ac:dyDescent="0.35">
      <c r="A2497" s="320">
        <f>'Oversigt anlægsaktiv'!A2497</f>
        <v>0</v>
      </c>
      <c r="B2497">
        <f>'Oversigt anlægsaktiv'!B2497</f>
        <v>0</v>
      </c>
      <c r="C2497">
        <f>'Oversigt anlægsaktiv'!C2497</f>
        <v>0</v>
      </c>
      <c r="D2497">
        <f>'Oversigt anlægsaktiv'!D2497</f>
        <v>0</v>
      </c>
      <c r="E2497">
        <f>'Oversigt anlægsaktiv'!E2497</f>
        <v>0</v>
      </c>
      <c r="F2497">
        <f>'Oversigt anlægsaktiv'!F2497</f>
        <v>0</v>
      </c>
      <c r="G2497">
        <f>'Oversigt anlægsaktiv'!G2497</f>
        <v>0</v>
      </c>
      <c r="H2497">
        <f>'Oversigt anlægsaktiv'!H2497</f>
        <v>0</v>
      </c>
      <c r="I2497">
        <f>'Oversigt anlægsaktiv'!I2497</f>
        <v>0</v>
      </c>
      <c r="J2497">
        <f>'Oversigt anlægsaktiv'!J2497</f>
        <v>0</v>
      </c>
      <c r="K2497">
        <f>'Oversigt anlægsaktiv'!K2497</f>
        <v>0</v>
      </c>
      <c r="L2497" s="312">
        <f>'Oversigt anlægsaktiv'!L2497</f>
        <v>0</v>
      </c>
      <c r="M2497" s="56">
        <f>'Oversigt anlægsaktiv'!M2497</f>
        <v>0</v>
      </c>
      <c r="N2497" s="56">
        <f>'Oversigt anlægsaktiv'!N2497</f>
        <v>0</v>
      </c>
      <c r="O2497" s="322">
        <f t="shared" si="114"/>
        <v>0</v>
      </c>
      <c r="P2497" s="322">
        <f t="shared" si="115"/>
        <v>1</v>
      </c>
      <c r="Q2497" s="337">
        <f t="shared" si="116"/>
        <v>0</v>
      </c>
    </row>
    <row r="2498" spans="1:17" x14ac:dyDescent="0.35">
      <c r="A2498" s="320">
        <f>'Oversigt anlægsaktiv'!A2498</f>
        <v>0</v>
      </c>
      <c r="B2498">
        <f>'Oversigt anlægsaktiv'!B2498</f>
        <v>0</v>
      </c>
      <c r="C2498">
        <f>'Oversigt anlægsaktiv'!C2498</f>
        <v>0</v>
      </c>
      <c r="D2498">
        <f>'Oversigt anlægsaktiv'!D2498</f>
        <v>0</v>
      </c>
      <c r="E2498">
        <f>'Oversigt anlægsaktiv'!E2498</f>
        <v>0</v>
      </c>
      <c r="F2498">
        <f>'Oversigt anlægsaktiv'!F2498</f>
        <v>0</v>
      </c>
      <c r="G2498">
        <f>'Oversigt anlægsaktiv'!G2498</f>
        <v>0</v>
      </c>
      <c r="H2498">
        <f>'Oversigt anlægsaktiv'!H2498</f>
        <v>0</v>
      </c>
      <c r="I2498">
        <f>'Oversigt anlægsaktiv'!I2498</f>
        <v>0</v>
      </c>
      <c r="J2498">
        <f>'Oversigt anlægsaktiv'!J2498</f>
        <v>0</v>
      </c>
      <c r="K2498">
        <f>'Oversigt anlægsaktiv'!K2498</f>
        <v>0</v>
      </c>
      <c r="L2498" s="312">
        <f>'Oversigt anlægsaktiv'!L2498</f>
        <v>0</v>
      </c>
      <c r="M2498" s="56">
        <f>'Oversigt anlægsaktiv'!M2498</f>
        <v>0</v>
      </c>
      <c r="N2498" s="56">
        <f>'Oversigt anlægsaktiv'!N2498</f>
        <v>0</v>
      </c>
      <c r="O2498" s="322">
        <f t="shared" si="114"/>
        <v>0</v>
      </c>
      <c r="P2498" s="322">
        <f t="shared" si="115"/>
        <v>1</v>
      </c>
      <c r="Q2498" s="337">
        <f t="shared" si="116"/>
        <v>0</v>
      </c>
    </row>
    <row r="2499" spans="1:17" x14ac:dyDescent="0.35">
      <c r="A2499" s="320">
        <f>'Oversigt anlægsaktiv'!A2499</f>
        <v>0</v>
      </c>
      <c r="B2499">
        <f>'Oversigt anlægsaktiv'!B2499</f>
        <v>0</v>
      </c>
      <c r="C2499">
        <f>'Oversigt anlægsaktiv'!C2499</f>
        <v>0</v>
      </c>
      <c r="D2499">
        <f>'Oversigt anlægsaktiv'!D2499</f>
        <v>0</v>
      </c>
      <c r="E2499">
        <f>'Oversigt anlægsaktiv'!E2499</f>
        <v>0</v>
      </c>
      <c r="F2499">
        <f>'Oversigt anlægsaktiv'!F2499</f>
        <v>0</v>
      </c>
      <c r="G2499">
        <f>'Oversigt anlægsaktiv'!G2499</f>
        <v>0</v>
      </c>
      <c r="H2499">
        <f>'Oversigt anlægsaktiv'!H2499</f>
        <v>0</v>
      </c>
      <c r="I2499">
        <f>'Oversigt anlægsaktiv'!I2499</f>
        <v>0</v>
      </c>
      <c r="J2499">
        <f>'Oversigt anlægsaktiv'!J2499</f>
        <v>0</v>
      </c>
      <c r="K2499">
        <f>'Oversigt anlægsaktiv'!K2499</f>
        <v>0</v>
      </c>
      <c r="L2499" s="312">
        <f>'Oversigt anlægsaktiv'!L2499</f>
        <v>0</v>
      </c>
      <c r="M2499" s="56">
        <f>'Oversigt anlægsaktiv'!M2499</f>
        <v>0</v>
      </c>
      <c r="N2499" s="56">
        <f>'Oversigt anlægsaktiv'!N2499</f>
        <v>0</v>
      </c>
      <c r="O2499" s="322">
        <f t="shared" si="114"/>
        <v>0</v>
      </c>
      <c r="P2499" s="322">
        <f t="shared" si="115"/>
        <v>1</v>
      </c>
      <c r="Q2499" s="337">
        <f t="shared" si="116"/>
        <v>0</v>
      </c>
    </row>
    <row r="2500" spans="1:17" x14ac:dyDescent="0.35">
      <c r="A2500" s="320">
        <f>'Oversigt anlægsaktiv'!A2500</f>
        <v>0</v>
      </c>
      <c r="B2500">
        <f>'Oversigt anlægsaktiv'!B2500</f>
        <v>0</v>
      </c>
      <c r="C2500">
        <f>'Oversigt anlægsaktiv'!C2500</f>
        <v>0</v>
      </c>
      <c r="D2500">
        <f>'Oversigt anlægsaktiv'!D2500</f>
        <v>0</v>
      </c>
      <c r="E2500">
        <f>'Oversigt anlægsaktiv'!E2500</f>
        <v>0</v>
      </c>
      <c r="F2500">
        <f>'Oversigt anlægsaktiv'!F2500</f>
        <v>0</v>
      </c>
      <c r="G2500">
        <f>'Oversigt anlægsaktiv'!G2500</f>
        <v>0</v>
      </c>
      <c r="H2500">
        <f>'Oversigt anlægsaktiv'!H2500</f>
        <v>0</v>
      </c>
      <c r="I2500">
        <f>'Oversigt anlægsaktiv'!I2500</f>
        <v>0</v>
      </c>
      <c r="J2500">
        <f>'Oversigt anlægsaktiv'!J2500</f>
        <v>0</v>
      </c>
      <c r="K2500">
        <f>'Oversigt anlægsaktiv'!K2500</f>
        <v>0</v>
      </c>
      <c r="L2500" s="312">
        <f>'Oversigt anlægsaktiv'!L2500</f>
        <v>0</v>
      </c>
      <c r="M2500" s="56">
        <f>'Oversigt anlægsaktiv'!M2500</f>
        <v>0</v>
      </c>
      <c r="N2500" s="56">
        <f>'Oversigt anlægsaktiv'!N2500</f>
        <v>0</v>
      </c>
      <c r="O2500" s="322">
        <f t="shared" si="114"/>
        <v>0</v>
      </c>
      <c r="P2500" s="322">
        <f t="shared" si="115"/>
        <v>1</v>
      </c>
      <c r="Q2500" s="337">
        <f t="shared" si="116"/>
        <v>0</v>
      </c>
    </row>
    <row r="2501" spans="1:17" x14ac:dyDescent="0.35">
      <c r="A2501" s="320">
        <f>'Oversigt anlægsaktiv'!A2501</f>
        <v>0</v>
      </c>
      <c r="B2501">
        <f>'Oversigt anlægsaktiv'!B2501</f>
        <v>0</v>
      </c>
      <c r="C2501">
        <f>'Oversigt anlægsaktiv'!C2501</f>
        <v>0</v>
      </c>
      <c r="D2501">
        <f>'Oversigt anlægsaktiv'!D2501</f>
        <v>0</v>
      </c>
      <c r="E2501">
        <f>'Oversigt anlægsaktiv'!E2501</f>
        <v>0</v>
      </c>
      <c r="F2501">
        <f>'Oversigt anlægsaktiv'!F2501</f>
        <v>0</v>
      </c>
      <c r="G2501">
        <f>'Oversigt anlægsaktiv'!G2501</f>
        <v>0</v>
      </c>
      <c r="H2501">
        <f>'Oversigt anlægsaktiv'!H2501</f>
        <v>0</v>
      </c>
      <c r="I2501">
        <f>'Oversigt anlægsaktiv'!I2501</f>
        <v>0</v>
      </c>
      <c r="J2501">
        <f>'Oversigt anlægsaktiv'!J2501</f>
        <v>0</v>
      </c>
      <c r="K2501">
        <f>'Oversigt anlægsaktiv'!K2501</f>
        <v>0</v>
      </c>
      <c r="L2501" s="312">
        <f>'Oversigt anlægsaktiv'!L2501</f>
        <v>0</v>
      </c>
      <c r="M2501" s="56">
        <f>'Oversigt anlægsaktiv'!M2501</f>
        <v>0</v>
      </c>
      <c r="N2501" s="56">
        <f>'Oversigt anlægsaktiv'!N2501</f>
        <v>0</v>
      </c>
      <c r="O2501" s="322">
        <f t="shared" si="114"/>
        <v>0</v>
      </c>
      <c r="P2501" s="322">
        <f t="shared" si="115"/>
        <v>1</v>
      </c>
      <c r="Q2501" s="337">
        <f t="shared" si="116"/>
        <v>0</v>
      </c>
    </row>
    <row r="2502" spans="1:17" x14ac:dyDescent="0.35">
      <c r="A2502" s="320">
        <f>'Oversigt anlægsaktiv'!A2502</f>
        <v>0</v>
      </c>
      <c r="B2502">
        <f>'Oversigt anlægsaktiv'!B2502</f>
        <v>0</v>
      </c>
      <c r="C2502">
        <f>'Oversigt anlægsaktiv'!C2502</f>
        <v>0</v>
      </c>
      <c r="D2502">
        <f>'Oversigt anlægsaktiv'!D2502</f>
        <v>0</v>
      </c>
      <c r="E2502">
        <f>'Oversigt anlægsaktiv'!E2502</f>
        <v>0</v>
      </c>
      <c r="F2502">
        <f>'Oversigt anlægsaktiv'!F2502</f>
        <v>0</v>
      </c>
      <c r="G2502">
        <f>'Oversigt anlægsaktiv'!G2502</f>
        <v>0</v>
      </c>
      <c r="H2502">
        <f>'Oversigt anlægsaktiv'!H2502</f>
        <v>0</v>
      </c>
      <c r="I2502">
        <f>'Oversigt anlægsaktiv'!I2502</f>
        <v>0</v>
      </c>
      <c r="J2502">
        <f>'Oversigt anlægsaktiv'!J2502</f>
        <v>0</v>
      </c>
      <c r="K2502">
        <f>'Oversigt anlægsaktiv'!K2502</f>
        <v>0</v>
      </c>
      <c r="L2502" s="312">
        <f>'Oversigt anlægsaktiv'!L2502</f>
        <v>0</v>
      </c>
      <c r="M2502" s="56">
        <f>'Oversigt anlægsaktiv'!M2502</f>
        <v>0</v>
      </c>
      <c r="N2502" s="56">
        <f>'Oversigt anlægsaktiv'!N2502</f>
        <v>0</v>
      </c>
      <c r="O2502" s="322">
        <f t="shared" si="114"/>
        <v>0</v>
      </c>
      <c r="P2502" s="322">
        <f t="shared" si="115"/>
        <v>1</v>
      </c>
      <c r="Q2502" s="337">
        <f t="shared" si="116"/>
        <v>0</v>
      </c>
    </row>
    <row r="2503" spans="1:17" x14ac:dyDescent="0.35">
      <c r="A2503" s="320">
        <f>'Oversigt anlægsaktiv'!A2503</f>
        <v>0</v>
      </c>
      <c r="B2503">
        <f>'Oversigt anlægsaktiv'!B2503</f>
        <v>0</v>
      </c>
      <c r="C2503">
        <f>'Oversigt anlægsaktiv'!C2503</f>
        <v>0</v>
      </c>
      <c r="D2503">
        <f>'Oversigt anlægsaktiv'!D2503</f>
        <v>0</v>
      </c>
      <c r="E2503">
        <f>'Oversigt anlægsaktiv'!E2503</f>
        <v>0</v>
      </c>
      <c r="F2503">
        <f>'Oversigt anlægsaktiv'!F2503</f>
        <v>0</v>
      </c>
      <c r="G2503">
        <f>'Oversigt anlægsaktiv'!G2503</f>
        <v>0</v>
      </c>
      <c r="H2503">
        <f>'Oversigt anlægsaktiv'!H2503</f>
        <v>0</v>
      </c>
      <c r="I2503">
        <f>'Oversigt anlægsaktiv'!I2503</f>
        <v>0</v>
      </c>
      <c r="J2503">
        <f>'Oversigt anlægsaktiv'!J2503</f>
        <v>0</v>
      </c>
      <c r="K2503">
        <f>'Oversigt anlægsaktiv'!K2503</f>
        <v>0</v>
      </c>
      <c r="L2503" s="312">
        <f>'Oversigt anlægsaktiv'!L2503</f>
        <v>0</v>
      </c>
      <c r="M2503" s="56">
        <f>'Oversigt anlægsaktiv'!M2503</f>
        <v>0</v>
      </c>
      <c r="N2503" s="56">
        <f>'Oversigt anlægsaktiv'!N2503</f>
        <v>0</v>
      </c>
      <c r="O2503" s="322">
        <f t="shared" si="114"/>
        <v>0</v>
      </c>
      <c r="P2503" s="322">
        <f t="shared" si="115"/>
        <v>1</v>
      </c>
      <c r="Q2503" s="337">
        <f t="shared" si="116"/>
        <v>0</v>
      </c>
    </row>
    <row r="2504" spans="1:17" x14ac:dyDescent="0.35">
      <c r="A2504" s="320">
        <f>'Oversigt anlægsaktiv'!A2504</f>
        <v>0</v>
      </c>
      <c r="B2504">
        <f>'Oversigt anlægsaktiv'!B2504</f>
        <v>0</v>
      </c>
      <c r="C2504">
        <f>'Oversigt anlægsaktiv'!C2504</f>
        <v>0</v>
      </c>
      <c r="D2504">
        <f>'Oversigt anlægsaktiv'!D2504</f>
        <v>0</v>
      </c>
      <c r="E2504">
        <f>'Oversigt anlægsaktiv'!E2504</f>
        <v>0</v>
      </c>
      <c r="F2504">
        <f>'Oversigt anlægsaktiv'!F2504</f>
        <v>0</v>
      </c>
      <c r="G2504">
        <f>'Oversigt anlægsaktiv'!G2504</f>
        <v>0</v>
      </c>
      <c r="H2504">
        <f>'Oversigt anlægsaktiv'!H2504</f>
        <v>0</v>
      </c>
      <c r="I2504">
        <f>'Oversigt anlægsaktiv'!I2504</f>
        <v>0</v>
      </c>
      <c r="J2504">
        <f>'Oversigt anlægsaktiv'!J2504</f>
        <v>0</v>
      </c>
      <c r="K2504">
        <f>'Oversigt anlægsaktiv'!K2504</f>
        <v>0</v>
      </c>
      <c r="L2504" s="312">
        <f>'Oversigt anlægsaktiv'!L2504</f>
        <v>0</v>
      </c>
      <c r="M2504" s="56">
        <f>'Oversigt anlægsaktiv'!M2504</f>
        <v>0</v>
      </c>
      <c r="N2504" s="56">
        <f>'Oversigt anlægsaktiv'!N2504</f>
        <v>0</v>
      </c>
      <c r="O2504" s="322">
        <f t="shared" si="114"/>
        <v>0</v>
      </c>
      <c r="P2504" s="322">
        <f t="shared" si="115"/>
        <v>1</v>
      </c>
      <c r="Q2504" s="337">
        <f t="shared" si="116"/>
        <v>0</v>
      </c>
    </row>
    <row r="2505" spans="1:17" x14ac:dyDescent="0.35">
      <c r="A2505" s="320">
        <f>'Oversigt anlægsaktiv'!A2505</f>
        <v>0</v>
      </c>
      <c r="B2505">
        <f>'Oversigt anlægsaktiv'!B2505</f>
        <v>0</v>
      </c>
      <c r="C2505">
        <f>'Oversigt anlægsaktiv'!C2505</f>
        <v>0</v>
      </c>
      <c r="D2505">
        <f>'Oversigt anlægsaktiv'!D2505</f>
        <v>0</v>
      </c>
      <c r="E2505">
        <f>'Oversigt anlægsaktiv'!E2505</f>
        <v>0</v>
      </c>
      <c r="F2505">
        <f>'Oversigt anlægsaktiv'!F2505</f>
        <v>0</v>
      </c>
      <c r="G2505">
        <f>'Oversigt anlægsaktiv'!G2505</f>
        <v>0</v>
      </c>
      <c r="H2505">
        <f>'Oversigt anlægsaktiv'!H2505</f>
        <v>0</v>
      </c>
      <c r="I2505">
        <f>'Oversigt anlægsaktiv'!I2505</f>
        <v>0</v>
      </c>
      <c r="J2505">
        <f>'Oversigt anlægsaktiv'!J2505</f>
        <v>0</v>
      </c>
      <c r="K2505">
        <f>'Oversigt anlægsaktiv'!K2505</f>
        <v>0</v>
      </c>
      <c r="L2505" s="312">
        <f>'Oversigt anlægsaktiv'!L2505</f>
        <v>0</v>
      </c>
      <c r="M2505" s="56">
        <f>'Oversigt anlægsaktiv'!M2505</f>
        <v>0</v>
      </c>
      <c r="N2505" s="56">
        <f>'Oversigt anlægsaktiv'!N2505</f>
        <v>0</v>
      </c>
      <c r="O2505" s="322">
        <f t="shared" si="114"/>
        <v>0</v>
      </c>
      <c r="P2505" s="322">
        <f t="shared" si="115"/>
        <v>1</v>
      </c>
      <c r="Q2505" s="337">
        <f t="shared" si="116"/>
        <v>0</v>
      </c>
    </row>
    <row r="2506" spans="1:17" x14ac:dyDescent="0.35">
      <c r="A2506" s="320">
        <f>'Oversigt anlægsaktiv'!A2506</f>
        <v>0</v>
      </c>
      <c r="B2506">
        <f>'Oversigt anlægsaktiv'!B2506</f>
        <v>0</v>
      </c>
      <c r="C2506">
        <f>'Oversigt anlægsaktiv'!C2506</f>
        <v>0</v>
      </c>
      <c r="D2506">
        <f>'Oversigt anlægsaktiv'!D2506</f>
        <v>0</v>
      </c>
      <c r="E2506">
        <f>'Oversigt anlægsaktiv'!E2506</f>
        <v>0</v>
      </c>
      <c r="F2506">
        <f>'Oversigt anlægsaktiv'!F2506</f>
        <v>0</v>
      </c>
      <c r="G2506">
        <f>'Oversigt anlægsaktiv'!G2506</f>
        <v>0</v>
      </c>
      <c r="H2506">
        <f>'Oversigt anlægsaktiv'!H2506</f>
        <v>0</v>
      </c>
      <c r="I2506">
        <f>'Oversigt anlægsaktiv'!I2506</f>
        <v>0</v>
      </c>
      <c r="J2506">
        <f>'Oversigt anlægsaktiv'!J2506</f>
        <v>0</v>
      </c>
      <c r="K2506">
        <f>'Oversigt anlægsaktiv'!K2506</f>
        <v>0</v>
      </c>
      <c r="L2506" s="312">
        <f>'Oversigt anlægsaktiv'!L2506</f>
        <v>0</v>
      </c>
      <c r="M2506" s="56">
        <f>'Oversigt anlægsaktiv'!M2506</f>
        <v>0</v>
      </c>
      <c r="N2506" s="56">
        <f>'Oversigt anlægsaktiv'!N2506</f>
        <v>0</v>
      </c>
      <c r="O2506" s="322">
        <f t="shared" si="114"/>
        <v>0</v>
      </c>
      <c r="P2506" s="322">
        <f t="shared" si="115"/>
        <v>1</v>
      </c>
      <c r="Q2506" s="337">
        <f t="shared" si="116"/>
        <v>0</v>
      </c>
    </row>
    <row r="2507" spans="1:17" x14ac:dyDescent="0.35">
      <c r="A2507" s="320">
        <f>'Oversigt anlægsaktiv'!A2507</f>
        <v>0</v>
      </c>
      <c r="B2507">
        <f>'Oversigt anlægsaktiv'!B2507</f>
        <v>0</v>
      </c>
      <c r="C2507">
        <f>'Oversigt anlægsaktiv'!C2507</f>
        <v>0</v>
      </c>
      <c r="D2507">
        <f>'Oversigt anlægsaktiv'!D2507</f>
        <v>0</v>
      </c>
      <c r="E2507">
        <f>'Oversigt anlægsaktiv'!E2507</f>
        <v>0</v>
      </c>
      <c r="F2507">
        <f>'Oversigt anlægsaktiv'!F2507</f>
        <v>0</v>
      </c>
      <c r="G2507">
        <f>'Oversigt anlægsaktiv'!G2507</f>
        <v>0</v>
      </c>
      <c r="H2507">
        <f>'Oversigt anlægsaktiv'!H2507</f>
        <v>0</v>
      </c>
      <c r="I2507">
        <f>'Oversigt anlægsaktiv'!I2507</f>
        <v>0</v>
      </c>
      <c r="J2507">
        <f>'Oversigt anlægsaktiv'!J2507</f>
        <v>0</v>
      </c>
      <c r="K2507">
        <f>'Oversigt anlægsaktiv'!K2507</f>
        <v>0</v>
      </c>
      <c r="L2507" s="312">
        <f>'Oversigt anlægsaktiv'!L2507</f>
        <v>0</v>
      </c>
      <c r="M2507" s="56">
        <f>'Oversigt anlægsaktiv'!M2507</f>
        <v>0</v>
      </c>
      <c r="N2507" s="56">
        <f>'Oversigt anlægsaktiv'!N2507</f>
        <v>0</v>
      </c>
      <c r="O2507" s="322">
        <f t="shared" ref="O2507:O2570" si="117">IFERROR(_xlfn.TEXTBEFORE(A2507, "-"), A2507)</f>
        <v>0</v>
      </c>
      <c r="P2507" s="322">
        <f t="shared" ref="P2507:P2570" si="118">IF(C2507="-",0,1)</f>
        <v>1</v>
      </c>
      <c r="Q2507" s="337">
        <f t="shared" ref="Q2507:Q2570" si="119">IFERROR(_xlfn.TEXTBEFORE(E2507, " "), E2507)</f>
        <v>0</v>
      </c>
    </row>
    <row r="2508" spans="1:17" x14ac:dyDescent="0.35">
      <c r="A2508" s="320">
        <f>'Oversigt anlægsaktiv'!A2508</f>
        <v>0</v>
      </c>
      <c r="B2508">
        <f>'Oversigt anlægsaktiv'!B2508</f>
        <v>0</v>
      </c>
      <c r="C2508">
        <f>'Oversigt anlægsaktiv'!C2508</f>
        <v>0</v>
      </c>
      <c r="D2508">
        <f>'Oversigt anlægsaktiv'!D2508</f>
        <v>0</v>
      </c>
      <c r="E2508">
        <f>'Oversigt anlægsaktiv'!E2508</f>
        <v>0</v>
      </c>
      <c r="F2508">
        <f>'Oversigt anlægsaktiv'!F2508</f>
        <v>0</v>
      </c>
      <c r="G2508">
        <f>'Oversigt anlægsaktiv'!G2508</f>
        <v>0</v>
      </c>
      <c r="H2508">
        <f>'Oversigt anlægsaktiv'!H2508</f>
        <v>0</v>
      </c>
      <c r="I2508">
        <f>'Oversigt anlægsaktiv'!I2508</f>
        <v>0</v>
      </c>
      <c r="J2508">
        <f>'Oversigt anlægsaktiv'!J2508</f>
        <v>0</v>
      </c>
      <c r="K2508">
        <f>'Oversigt anlægsaktiv'!K2508</f>
        <v>0</v>
      </c>
      <c r="L2508" s="312">
        <f>'Oversigt anlægsaktiv'!L2508</f>
        <v>0</v>
      </c>
      <c r="M2508" s="56">
        <f>'Oversigt anlægsaktiv'!M2508</f>
        <v>0</v>
      </c>
      <c r="N2508" s="56">
        <f>'Oversigt anlægsaktiv'!N2508</f>
        <v>0</v>
      </c>
      <c r="O2508" s="322">
        <f t="shared" si="117"/>
        <v>0</v>
      </c>
      <c r="P2508" s="322">
        <f t="shared" si="118"/>
        <v>1</v>
      </c>
      <c r="Q2508" s="337">
        <f t="shared" si="119"/>
        <v>0</v>
      </c>
    </row>
    <row r="2509" spans="1:17" x14ac:dyDescent="0.35">
      <c r="A2509" s="320">
        <f>'Oversigt anlægsaktiv'!A2509</f>
        <v>0</v>
      </c>
      <c r="B2509">
        <f>'Oversigt anlægsaktiv'!B2509</f>
        <v>0</v>
      </c>
      <c r="C2509">
        <f>'Oversigt anlægsaktiv'!C2509</f>
        <v>0</v>
      </c>
      <c r="D2509">
        <f>'Oversigt anlægsaktiv'!D2509</f>
        <v>0</v>
      </c>
      <c r="E2509">
        <f>'Oversigt anlægsaktiv'!E2509</f>
        <v>0</v>
      </c>
      <c r="F2509">
        <f>'Oversigt anlægsaktiv'!F2509</f>
        <v>0</v>
      </c>
      <c r="G2509">
        <f>'Oversigt anlægsaktiv'!G2509</f>
        <v>0</v>
      </c>
      <c r="H2509">
        <f>'Oversigt anlægsaktiv'!H2509</f>
        <v>0</v>
      </c>
      <c r="I2509">
        <f>'Oversigt anlægsaktiv'!I2509</f>
        <v>0</v>
      </c>
      <c r="J2509">
        <f>'Oversigt anlægsaktiv'!J2509</f>
        <v>0</v>
      </c>
      <c r="K2509">
        <f>'Oversigt anlægsaktiv'!K2509</f>
        <v>0</v>
      </c>
      <c r="L2509" s="312">
        <f>'Oversigt anlægsaktiv'!L2509</f>
        <v>0</v>
      </c>
      <c r="M2509" s="56">
        <f>'Oversigt anlægsaktiv'!M2509</f>
        <v>0</v>
      </c>
      <c r="N2509" s="56">
        <f>'Oversigt anlægsaktiv'!N2509</f>
        <v>0</v>
      </c>
      <c r="O2509" s="322">
        <f t="shared" si="117"/>
        <v>0</v>
      </c>
      <c r="P2509" s="322">
        <f t="shared" si="118"/>
        <v>1</v>
      </c>
      <c r="Q2509" s="337">
        <f t="shared" si="119"/>
        <v>0</v>
      </c>
    </row>
    <row r="2510" spans="1:17" x14ac:dyDescent="0.35">
      <c r="A2510" s="320">
        <f>'Oversigt anlægsaktiv'!A2510</f>
        <v>0</v>
      </c>
      <c r="B2510">
        <f>'Oversigt anlægsaktiv'!B2510</f>
        <v>0</v>
      </c>
      <c r="C2510">
        <f>'Oversigt anlægsaktiv'!C2510</f>
        <v>0</v>
      </c>
      <c r="D2510">
        <f>'Oversigt anlægsaktiv'!D2510</f>
        <v>0</v>
      </c>
      <c r="E2510">
        <f>'Oversigt anlægsaktiv'!E2510</f>
        <v>0</v>
      </c>
      <c r="F2510">
        <f>'Oversigt anlægsaktiv'!F2510</f>
        <v>0</v>
      </c>
      <c r="G2510">
        <f>'Oversigt anlægsaktiv'!G2510</f>
        <v>0</v>
      </c>
      <c r="H2510">
        <f>'Oversigt anlægsaktiv'!H2510</f>
        <v>0</v>
      </c>
      <c r="I2510">
        <f>'Oversigt anlægsaktiv'!I2510</f>
        <v>0</v>
      </c>
      <c r="J2510">
        <f>'Oversigt anlægsaktiv'!J2510</f>
        <v>0</v>
      </c>
      <c r="K2510">
        <f>'Oversigt anlægsaktiv'!K2510</f>
        <v>0</v>
      </c>
      <c r="L2510" s="312">
        <f>'Oversigt anlægsaktiv'!L2510</f>
        <v>0</v>
      </c>
      <c r="M2510" s="56">
        <f>'Oversigt anlægsaktiv'!M2510</f>
        <v>0</v>
      </c>
      <c r="N2510" s="56">
        <f>'Oversigt anlægsaktiv'!N2510</f>
        <v>0</v>
      </c>
      <c r="O2510" s="322">
        <f t="shared" si="117"/>
        <v>0</v>
      </c>
      <c r="P2510" s="322">
        <f t="shared" si="118"/>
        <v>1</v>
      </c>
      <c r="Q2510" s="337">
        <f t="shared" si="119"/>
        <v>0</v>
      </c>
    </row>
    <row r="2511" spans="1:17" x14ac:dyDescent="0.35">
      <c r="A2511" s="320">
        <f>'Oversigt anlægsaktiv'!A2511</f>
        <v>0</v>
      </c>
      <c r="B2511">
        <f>'Oversigt anlægsaktiv'!B2511</f>
        <v>0</v>
      </c>
      <c r="C2511">
        <f>'Oversigt anlægsaktiv'!C2511</f>
        <v>0</v>
      </c>
      <c r="D2511">
        <f>'Oversigt anlægsaktiv'!D2511</f>
        <v>0</v>
      </c>
      <c r="E2511">
        <f>'Oversigt anlægsaktiv'!E2511</f>
        <v>0</v>
      </c>
      <c r="F2511">
        <f>'Oversigt anlægsaktiv'!F2511</f>
        <v>0</v>
      </c>
      <c r="G2511">
        <f>'Oversigt anlægsaktiv'!G2511</f>
        <v>0</v>
      </c>
      <c r="H2511">
        <f>'Oversigt anlægsaktiv'!H2511</f>
        <v>0</v>
      </c>
      <c r="I2511">
        <f>'Oversigt anlægsaktiv'!I2511</f>
        <v>0</v>
      </c>
      <c r="J2511">
        <f>'Oversigt anlægsaktiv'!J2511</f>
        <v>0</v>
      </c>
      <c r="K2511">
        <f>'Oversigt anlægsaktiv'!K2511</f>
        <v>0</v>
      </c>
      <c r="L2511" s="312">
        <f>'Oversigt anlægsaktiv'!L2511</f>
        <v>0</v>
      </c>
      <c r="M2511" s="56">
        <f>'Oversigt anlægsaktiv'!M2511</f>
        <v>0</v>
      </c>
      <c r="N2511" s="56">
        <f>'Oversigt anlægsaktiv'!N2511</f>
        <v>0</v>
      </c>
      <c r="O2511" s="322">
        <f t="shared" si="117"/>
        <v>0</v>
      </c>
      <c r="P2511" s="322">
        <f t="shared" si="118"/>
        <v>1</v>
      </c>
      <c r="Q2511" s="337">
        <f t="shared" si="119"/>
        <v>0</v>
      </c>
    </row>
    <row r="2512" spans="1:17" x14ac:dyDescent="0.35">
      <c r="A2512" s="320">
        <f>'Oversigt anlægsaktiv'!A2512</f>
        <v>0</v>
      </c>
      <c r="B2512">
        <f>'Oversigt anlægsaktiv'!B2512</f>
        <v>0</v>
      </c>
      <c r="C2512">
        <f>'Oversigt anlægsaktiv'!C2512</f>
        <v>0</v>
      </c>
      <c r="D2512">
        <f>'Oversigt anlægsaktiv'!D2512</f>
        <v>0</v>
      </c>
      <c r="E2512">
        <f>'Oversigt anlægsaktiv'!E2512</f>
        <v>0</v>
      </c>
      <c r="F2512">
        <f>'Oversigt anlægsaktiv'!F2512</f>
        <v>0</v>
      </c>
      <c r="G2512">
        <f>'Oversigt anlægsaktiv'!G2512</f>
        <v>0</v>
      </c>
      <c r="H2512">
        <f>'Oversigt anlægsaktiv'!H2512</f>
        <v>0</v>
      </c>
      <c r="I2512">
        <f>'Oversigt anlægsaktiv'!I2512</f>
        <v>0</v>
      </c>
      <c r="J2512">
        <f>'Oversigt anlægsaktiv'!J2512</f>
        <v>0</v>
      </c>
      <c r="K2512">
        <f>'Oversigt anlægsaktiv'!K2512</f>
        <v>0</v>
      </c>
      <c r="L2512" s="312">
        <f>'Oversigt anlægsaktiv'!L2512</f>
        <v>0</v>
      </c>
      <c r="M2512" s="56">
        <f>'Oversigt anlægsaktiv'!M2512</f>
        <v>0</v>
      </c>
      <c r="N2512" s="56">
        <f>'Oversigt anlægsaktiv'!N2512</f>
        <v>0</v>
      </c>
      <c r="O2512" s="322">
        <f t="shared" si="117"/>
        <v>0</v>
      </c>
      <c r="P2512" s="322">
        <f t="shared" si="118"/>
        <v>1</v>
      </c>
      <c r="Q2512" s="337">
        <f t="shared" si="119"/>
        <v>0</v>
      </c>
    </row>
    <row r="2513" spans="1:17" x14ac:dyDescent="0.35">
      <c r="A2513" s="320">
        <f>'Oversigt anlægsaktiv'!A2513</f>
        <v>0</v>
      </c>
      <c r="B2513">
        <f>'Oversigt anlægsaktiv'!B2513</f>
        <v>0</v>
      </c>
      <c r="C2513">
        <f>'Oversigt anlægsaktiv'!C2513</f>
        <v>0</v>
      </c>
      <c r="D2513">
        <f>'Oversigt anlægsaktiv'!D2513</f>
        <v>0</v>
      </c>
      <c r="E2513">
        <f>'Oversigt anlægsaktiv'!E2513</f>
        <v>0</v>
      </c>
      <c r="F2513">
        <f>'Oversigt anlægsaktiv'!F2513</f>
        <v>0</v>
      </c>
      <c r="G2513">
        <f>'Oversigt anlægsaktiv'!G2513</f>
        <v>0</v>
      </c>
      <c r="H2513">
        <f>'Oversigt anlægsaktiv'!H2513</f>
        <v>0</v>
      </c>
      <c r="I2513">
        <f>'Oversigt anlægsaktiv'!I2513</f>
        <v>0</v>
      </c>
      <c r="J2513">
        <f>'Oversigt anlægsaktiv'!J2513</f>
        <v>0</v>
      </c>
      <c r="K2513">
        <f>'Oversigt anlægsaktiv'!K2513</f>
        <v>0</v>
      </c>
      <c r="L2513" s="312">
        <f>'Oversigt anlægsaktiv'!L2513</f>
        <v>0</v>
      </c>
      <c r="M2513" s="56">
        <f>'Oversigt anlægsaktiv'!M2513</f>
        <v>0</v>
      </c>
      <c r="N2513" s="56">
        <f>'Oversigt anlægsaktiv'!N2513</f>
        <v>0</v>
      </c>
      <c r="O2513" s="322">
        <f t="shared" si="117"/>
        <v>0</v>
      </c>
      <c r="P2513" s="322">
        <f t="shared" si="118"/>
        <v>1</v>
      </c>
      <c r="Q2513" s="337">
        <f t="shared" si="119"/>
        <v>0</v>
      </c>
    </row>
    <row r="2514" spans="1:17" x14ac:dyDescent="0.35">
      <c r="A2514" s="320">
        <f>'Oversigt anlægsaktiv'!A2514</f>
        <v>0</v>
      </c>
      <c r="B2514">
        <f>'Oversigt anlægsaktiv'!B2514</f>
        <v>0</v>
      </c>
      <c r="C2514">
        <f>'Oversigt anlægsaktiv'!C2514</f>
        <v>0</v>
      </c>
      <c r="D2514">
        <f>'Oversigt anlægsaktiv'!D2514</f>
        <v>0</v>
      </c>
      <c r="E2514">
        <f>'Oversigt anlægsaktiv'!E2514</f>
        <v>0</v>
      </c>
      <c r="F2514">
        <f>'Oversigt anlægsaktiv'!F2514</f>
        <v>0</v>
      </c>
      <c r="G2514">
        <f>'Oversigt anlægsaktiv'!G2514</f>
        <v>0</v>
      </c>
      <c r="H2514">
        <f>'Oversigt anlægsaktiv'!H2514</f>
        <v>0</v>
      </c>
      <c r="I2514">
        <f>'Oversigt anlægsaktiv'!I2514</f>
        <v>0</v>
      </c>
      <c r="J2514">
        <f>'Oversigt anlægsaktiv'!J2514</f>
        <v>0</v>
      </c>
      <c r="K2514">
        <f>'Oversigt anlægsaktiv'!K2514</f>
        <v>0</v>
      </c>
      <c r="L2514" s="312">
        <f>'Oversigt anlægsaktiv'!L2514</f>
        <v>0</v>
      </c>
      <c r="M2514" s="56">
        <f>'Oversigt anlægsaktiv'!M2514</f>
        <v>0</v>
      </c>
      <c r="N2514" s="56">
        <f>'Oversigt anlægsaktiv'!N2514</f>
        <v>0</v>
      </c>
      <c r="O2514" s="322">
        <f t="shared" si="117"/>
        <v>0</v>
      </c>
      <c r="P2514" s="322">
        <f t="shared" si="118"/>
        <v>1</v>
      </c>
      <c r="Q2514" s="337">
        <f t="shared" si="119"/>
        <v>0</v>
      </c>
    </row>
    <row r="2515" spans="1:17" x14ac:dyDescent="0.35">
      <c r="A2515" s="320">
        <f>'Oversigt anlægsaktiv'!A2515</f>
        <v>0</v>
      </c>
      <c r="B2515">
        <f>'Oversigt anlægsaktiv'!B2515</f>
        <v>0</v>
      </c>
      <c r="C2515">
        <f>'Oversigt anlægsaktiv'!C2515</f>
        <v>0</v>
      </c>
      <c r="D2515">
        <f>'Oversigt anlægsaktiv'!D2515</f>
        <v>0</v>
      </c>
      <c r="E2515">
        <f>'Oversigt anlægsaktiv'!E2515</f>
        <v>0</v>
      </c>
      <c r="F2515">
        <f>'Oversigt anlægsaktiv'!F2515</f>
        <v>0</v>
      </c>
      <c r="G2515">
        <f>'Oversigt anlægsaktiv'!G2515</f>
        <v>0</v>
      </c>
      <c r="H2515">
        <f>'Oversigt anlægsaktiv'!H2515</f>
        <v>0</v>
      </c>
      <c r="I2515">
        <f>'Oversigt anlægsaktiv'!I2515</f>
        <v>0</v>
      </c>
      <c r="J2515">
        <f>'Oversigt anlægsaktiv'!J2515</f>
        <v>0</v>
      </c>
      <c r="K2515">
        <f>'Oversigt anlægsaktiv'!K2515</f>
        <v>0</v>
      </c>
      <c r="L2515" s="312">
        <f>'Oversigt anlægsaktiv'!L2515</f>
        <v>0</v>
      </c>
      <c r="M2515" s="56">
        <f>'Oversigt anlægsaktiv'!M2515</f>
        <v>0</v>
      </c>
      <c r="N2515" s="56">
        <f>'Oversigt anlægsaktiv'!N2515</f>
        <v>0</v>
      </c>
      <c r="O2515" s="322">
        <f t="shared" si="117"/>
        <v>0</v>
      </c>
      <c r="P2515" s="322">
        <f t="shared" si="118"/>
        <v>1</v>
      </c>
      <c r="Q2515" s="337">
        <f t="shared" si="119"/>
        <v>0</v>
      </c>
    </row>
    <row r="2516" spans="1:17" x14ac:dyDescent="0.35">
      <c r="A2516" s="320">
        <f>'Oversigt anlægsaktiv'!A2516</f>
        <v>0</v>
      </c>
      <c r="B2516">
        <f>'Oversigt anlægsaktiv'!B2516</f>
        <v>0</v>
      </c>
      <c r="C2516">
        <f>'Oversigt anlægsaktiv'!C2516</f>
        <v>0</v>
      </c>
      <c r="D2516">
        <f>'Oversigt anlægsaktiv'!D2516</f>
        <v>0</v>
      </c>
      <c r="E2516">
        <f>'Oversigt anlægsaktiv'!E2516</f>
        <v>0</v>
      </c>
      <c r="F2516">
        <f>'Oversigt anlægsaktiv'!F2516</f>
        <v>0</v>
      </c>
      <c r="G2516">
        <f>'Oversigt anlægsaktiv'!G2516</f>
        <v>0</v>
      </c>
      <c r="H2516">
        <f>'Oversigt anlægsaktiv'!H2516</f>
        <v>0</v>
      </c>
      <c r="I2516">
        <f>'Oversigt anlægsaktiv'!I2516</f>
        <v>0</v>
      </c>
      <c r="J2516">
        <f>'Oversigt anlægsaktiv'!J2516</f>
        <v>0</v>
      </c>
      <c r="K2516">
        <f>'Oversigt anlægsaktiv'!K2516</f>
        <v>0</v>
      </c>
      <c r="L2516" s="312">
        <f>'Oversigt anlægsaktiv'!L2516</f>
        <v>0</v>
      </c>
      <c r="M2516" s="56">
        <f>'Oversigt anlægsaktiv'!M2516</f>
        <v>0</v>
      </c>
      <c r="N2516" s="56">
        <f>'Oversigt anlægsaktiv'!N2516</f>
        <v>0</v>
      </c>
      <c r="O2516" s="322">
        <f t="shared" si="117"/>
        <v>0</v>
      </c>
      <c r="P2516" s="322">
        <f t="shared" si="118"/>
        <v>1</v>
      </c>
      <c r="Q2516" s="337">
        <f t="shared" si="119"/>
        <v>0</v>
      </c>
    </row>
    <row r="2517" spans="1:17" x14ac:dyDescent="0.35">
      <c r="A2517" s="320">
        <f>'Oversigt anlægsaktiv'!A2517</f>
        <v>0</v>
      </c>
      <c r="B2517">
        <f>'Oversigt anlægsaktiv'!B2517</f>
        <v>0</v>
      </c>
      <c r="C2517">
        <f>'Oversigt anlægsaktiv'!C2517</f>
        <v>0</v>
      </c>
      <c r="D2517">
        <f>'Oversigt anlægsaktiv'!D2517</f>
        <v>0</v>
      </c>
      <c r="E2517">
        <f>'Oversigt anlægsaktiv'!E2517</f>
        <v>0</v>
      </c>
      <c r="F2517">
        <f>'Oversigt anlægsaktiv'!F2517</f>
        <v>0</v>
      </c>
      <c r="G2517">
        <f>'Oversigt anlægsaktiv'!G2517</f>
        <v>0</v>
      </c>
      <c r="H2517">
        <f>'Oversigt anlægsaktiv'!H2517</f>
        <v>0</v>
      </c>
      <c r="I2517">
        <f>'Oversigt anlægsaktiv'!I2517</f>
        <v>0</v>
      </c>
      <c r="J2517">
        <f>'Oversigt anlægsaktiv'!J2517</f>
        <v>0</v>
      </c>
      <c r="K2517">
        <f>'Oversigt anlægsaktiv'!K2517</f>
        <v>0</v>
      </c>
      <c r="L2517" s="312">
        <f>'Oversigt anlægsaktiv'!L2517</f>
        <v>0</v>
      </c>
      <c r="M2517" s="56">
        <f>'Oversigt anlægsaktiv'!M2517</f>
        <v>0</v>
      </c>
      <c r="N2517" s="56">
        <f>'Oversigt anlægsaktiv'!N2517</f>
        <v>0</v>
      </c>
      <c r="O2517" s="322">
        <f t="shared" si="117"/>
        <v>0</v>
      </c>
      <c r="P2517" s="322">
        <f t="shared" si="118"/>
        <v>1</v>
      </c>
      <c r="Q2517" s="337">
        <f t="shared" si="119"/>
        <v>0</v>
      </c>
    </row>
    <row r="2518" spans="1:17" x14ac:dyDescent="0.35">
      <c r="A2518" s="320">
        <f>'Oversigt anlægsaktiv'!A2518</f>
        <v>0</v>
      </c>
      <c r="B2518">
        <f>'Oversigt anlægsaktiv'!B2518</f>
        <v>0</v>
      </c>
      <c r="C2518">
        <f>'Oversigt anlægsaktiv'!C2518</f>
        <v>0</v>
      </c>
      <c r="D2518">
        <f>'Oversigt anlægsaktiv'!D2518</f>
        <v>0</v>
      </c>
      <c r="E2518">
        <f>'Oversigt anlægsaktiv'!E2518</f>
        <v>0</v>
      </c>
      <c r="F2518">
        <f>'Oversigt anlægsaktiv'!F2518</f>
        <v>0</v>
      </c>
      <c r="G2518">
        <f>'Oversigt anlægsaktiv'!G2518</f>
        <v>0</v>
      </c>
      <c r="H2518">
        <f>'Oversigt anlægsaktiv'!H2518</f>
        <v>0</v>
      </c>
      <c r="I2518">
        <f>'Oversigt anlægsaktiv'!I2518</f>
        <v>0</v>
      </c>
      <c r="J2518">
        <f>'Oversigt anlægsaktiv'!J2518</f>
        <v>0</v>
      </c>
      <c r="K2518">
        <f>'Oversigt anlægsaktiv'!K2518</f>
        <v>0</v>
      </c>
      <c r="L2518" s="312">
        <f>'Oversigt anlægsaktiv'!L2518</f>
        <v>0</v>
      </c>
      <c r="M2518" s="56">
        <f>'Oversigt anlægsaktiv'!M2518</f>
        <v>0</v>
      </c>
      <c r="N2518" s="56">
        <f>'Oversigt anlægsaktiv'!N2518</f>
        <v>0</v>
      </c>
      <c r="O2518" s="322">
        <f t="shared" si="117"/>
        <v>0</v>
      </c>
      <c r="P2518" s="322">
        <f t="shared" si="118"/>
        <v>1</v>
      </c>
      <c r="Q2518" s="337">
        <f t="shared" si="119"/>
        <v>0</v>
      </c>
    </row>
    <row r="2519" spans="1:17" x14ac:dyDescent="0.35">
      <c r="A2519" s="320">
        <f>'Oversigt anlægsaktiv'!A2519</f>
        <v>0</v>
      </c>
      <c r="B2519">
        <f>'Oversigt anlægsaktiv'!B2519</f>
        <v>0</v>
      </c>
      <c r="C2519">
        <f>'Oversigt anlægsaktiv'!C2519</f>
        <v>0</v>
      </c>
      <c r="D2519">
        <f>'Oversigt anlægsaktiv'!D2519</f>
        <v>0</v>
      </c>
      <c r="E2519">
        <f>'Oversigt anlægsaktiv'!E2519</f>
        <v>0</v>
      </c>
      <c r="F2519">
        <f>'Oversigt anlægsaktiv'!F2519</f>
        <v>0</v>
      </c>
      <c r="G2519">
        <f>'Oversigt anlægsaktiv'!G2519</f>
        <v>0</v>
      </c>
      <c r="H2519">
        <f>'Oversigt anlægsaktiv'!H2519</f>
        <v>0</v>
      </c>
      <c r="I2519">
        <f>'Oversigt anlægsaktiv'!I2519</f>
        <v>0</v>
      </c>
      <c r="J2519">
        <f>'Oversigt anlægsaktiv'!J2519</f>
        <v>0</v>
      </c>
      <c r="K2519">
        <f>'Oversigt anlægsaktiv'!K2519</f>
        <v>0</v>
      </c>
      <c r="L2519" s="312">
        <f>'Oversigt anlægsaktiv'!L2519</f>
        <v>0</v>
      </c>
      <c r="M2519" s="56">
        <f>'Oversigt anlægsaktiv'!M2519</f>
        <v>0</v>
      </c>
      <c r="N2519" s="56">
        <f>'Oversigt anlægsaktiv'!N2519</f>
        <v>0</v>
      </c>
      <c r="O2519" s="322">
        <f t="shared" si="117"/>
        <v>0</v>
      </c>
      <c r="P2519" s="322">
        <f t="shared" si="118"/>
        <v>1</v>
      </c>
      <c r="Q2519" s="337">
        <f t="shared" si="119"/>
        <v>0</v>
      </c>
    </row>
    <row r="2520" spans="1:17" x14ac:dyDescent="0.35">
      <c r="A2520" s="320">
        <f>'Oversigt anlægsaktiv'!A2520</f>
        <v>0</v>
      </c>
      <c r="B2520">
        <f>'Oversigt anlægsaktiv'!B2520</f>
        <v>0</v>
      </c>
      <c r="C2520">
        <f>'Oversigt anlægsaktiv'!C2520</f>
        <v>0</v>
      </c>
      <c r="D2520">
        <f>'Oversigt anlægsaktiv'!D2520</f>
        <v>0</v>
      </c>
      <c r="E2520">
        <f>'Oversigt anlægsaktiv'!E2520</f>
        <v>0</v>
      </c>
      <c r="F2520">
        <f>'Oversigt anlægsaktiv'!F2520</f>
        <v>0</v>
      </c>
      <c r="G2520">
        <f>'Oversigt anlægsaktiv'!G2520</f>
        <v>0</v>
      </c>
      <c r="H2520">
        <f>'Oversigt anlægsaktiv'!H2520</f>
        <v>0</v>
      </c>
      <c r="I2520">
        <f>'Oversigt anlægsaktiv'!I2520</f>
        <v>0</v>
      </c>
      <c r="J2520">
        <f>'Oversigt anlægsaktiv'!J2520</f>
        <v>0</v>
      </c>
      <c r="K2520">
        <f>'Oversigt anlægsaktiv'!K2520</f>
        <v>0</v>
      </c>
      <c r="L2520" s="312">
        <f>'Oversigt anlægsaktiv'!L2520</f>
        <v>0</v>
      </c>
      <c r="M2520" s="56">
        <f>'Oversigt anlægsaktiv'!M2520</f>
        <v>0</v>
      </c>
      <c r="N2520" s="56">
        <f>'Oversigt anlægsaktiv'!N2520</f>
        <v>0</v>
      </c>
      <c r="O2520" s="322">
        <f t="shared" si="117"/>
        <v>0</v>
      </c>
      <c r="P2520" s="322">
        <f t="shared" si="118"/>
        <v>1</v>
      </c>
      <c r="Q2520" s="337">
        <f t="shared" si="119"/>
        <v>0</v>
      </c>
    </row>
    <row r="2521" spans="1:17" x14ac:dyDescent="0.35">
      <c r="A2521" s="320">
        <f>'Oversigt anlægsaktiv'!A2521</f>
        <v>0</v>
      </c>
      <c r="B2521">
        <f>'Oversigt anlægsaktiv'!B2521</f>
        <v>0</v>
      </c>
      <c r="C2521">
        <f>'Oversigt anlægsaktiv'!C2521</f>
        <v>0</v>
      </c>
      <c r="D2521">
        <f>'Oversigt anlægsaktiv'!D2521</f>
        <v>0</v>
      </c>
      <c r="E2521">
        <f>'Oversigt anlægsaktiv'!E2521</f>
        <v>0</v>
      </c>
      <c r="F2521">
        <f>'Oversigt anlægsaktiv'!F2521</f>
        <v>0</v>
      </c>
      <c r="G2521">
        <f>'Oversigt anlægsaktiv'!G2521</f>
        <v>0</v>
      </c>
      <c r="H2521">
        <f>'Oversigt anlægsaktiv'!H2521</f>
        <v>0</v>
      </c>
      <c r="I2521">
        <f>'Oversigt anlægsaktiv'!I2521</f>
        <v>0</v>
      </c>
      <c r="J2521">
        <f>'Oversigt anlægsaktiv'!J2521</f>
        <v>0</v>
      </c>
      <c r="K2521">
        <f>'Oversigt anlægsaktiv'!K2521</f>
        <v>0</v>
      </c>
      <c r="L2521" s="312">
        <f>'Oversigt anlægsaktiv'!L2521</f>
        <v>0</v>
      </c>
      <c r="M2521" s="56">
        <f>'Oversigt anlægsaktiv'!M2521</f>
        <v>0</v>
      </c>
      <c r="N2521" s="56">
        <f>'Oversigt anlægsaktiv'!N2521</f>
        <v>0</v>
      </c>
      <c r="O2521" s="322">
        <f t="shared" si="117"/>
        <v>0</v>
      </c>
      <c r="P2521" s="322">
        <f t="shared" si="118"/>
        <v>1</v>
      </c>
      <c r="Q2521" s="337">
        <f t="shared" si="119"/>
        <v>0</v>
      </c>
    </row>
    <row r="2522" spans="1:17" x14ac:dyDescent="0.35">
      <c r="A2522" s="320">
        <f>'Oversigt anlægsaktiv'!A2522</f>
        <v>0</v>
      </c>
      <c r="B2522">
        <f>'Oversigt anlægsaktiv'!B2522</f>
        <v>0</v>
      </c>
      <c r="C2522">
        <f>'Oversigt anlægsaktiv'!C2522</f>
        <v>0</v>
      </c>
      <c r="D2522">
        <f>'Oversigt anlægsaktiv'!D2522</f>
        <v>0</v>
      </c>
      <c r="E2522">
        <f>'Oversigt anlægsaktiv'!E2522</f>
        <v>0</v>
      </c>
      <c r="F2522">
        <f>'Oversigt anlægsaktiv'!F2522</f>
        <v>0</v>
      </c>
      <c r="G2522">
        <f>'Oversigt anlægsaktiv'!G2522</f>
        <v>0</v>
      </c>
      <c r="H2522">
        <f>'Oversigt anlægsaktiv'!H2522</f>
        <v>0</v>
      </c>
      <c r="I2522">
        <f>'Oversigt anlægsaktiv'!I2522</f>
        <v>0</v>
      </c>
      <c r="J2522">
        <f>'Oversigt anlægsaktiv'!J2522</f>
        <v>0</v>
      </c>
      <c r="K2522">
        <f>'Oversigt anlægsaktiv'!K2522</f>
        <v>0</v>
      </c>
      <c r="L2522" s="312">
        <f>'Oversigt anlægsaktiv'!L2522</f>
        <v>0</v>
      </c>
      <c r="M2522" s="56">
        <f>'Oversigt anlægsaktiv'!M2522</f>
        <v>0</v>
      </c>
      <c r="N2522" s="56">
        <f>'Oversigt anlægsaktiv'!N2522</f>
        <v>0</v>
      </c>
      <c r="O2522" s="322">
        <f t="shared" si="117"/>
        <v>0</v>
      </c>
      <c r="P2522" s="322">
        <f t="shared" si="118"/>
        <v>1</v>
      </c>
      <c r="Q2522" s="337">
        <f t="shared" si="119"/>
        <v>0</v>
      </c>
    </row>
    <row r="2523" spans="1:17" x14ac:dyDescent="0.35">
      <c r="A2523" s="320">
        <f>'Oversigt anlægsaktiv'!A2523</f>
        <v>0</v>
      </c>
      <c r="B2523">
        <f>'Oversigt anlægsaktiv'!B2523</f>
        <v>0</v>
      </c>
      <c r="C2523">
        <f>'Oversigt anlægsaktiv'!C2523</f>
        <v>0</v>
      </c>
      <c r="D2523">
        <f>'Oversigt anlægsaktiv'!D2523</f>
        <v>0</v>
      </c>
      <c r="E2523">
        <f>'Oversigt anlægsaktiv'!E2523</f>
        <v>0</v>
      </c>
      <c r="F2523">
        <f>'Oversigt anlægsaktiv'!F2523</f>
        <v>0</v>
      </c>
      <c r="G2523">
        <f>'Oversigt anlægsaktiv'!G2523</f>
        <v>0</v>
      </c>
      <c r="H2523">
        <f>'Oversigt anlægsaktiv'!H2523</f>
        <v>0</v>
      </c>
      <c r="I2523">
        <f>'Oversigt anlægsaktiv'!I2523</f>
        <v>0</v>
      </c>
      <c r="J2523">
        <f>'Oversigt anlægsaktiv'!J2523</f>
        <v>0</v>
      </c>
      <c r="K2523">
        <f>'Oversigt anlægsaktiv'!K2523</f>
        <v>0</v>
      </c>
      <c r="L2523" s="312">
        <f>'Oversigt anlægsaktiv'!L2523</f>
        <v>0</v>
      </c>
      <c r="M2523" s="56">
        <f>'Oversigt anlægsaktiv'!M2523</f>
        <v>0</v>
      </c>
      <c r="N2523" s="56">
        <f>'Oversigt anlægsaktiv'!N2523</f>
        <v>0</v>
      </c>
      <c r="O2523" s="322">
        <f t="shared" si="117"/>
        <v>0</v>
      </c>
      <c r="P2523" s="322">
        <f t="shared" si="118"/>
        <v>1</v>
      </c>
      <c r="Q2523" s="337">
        <f t="shared" si="119"/>
        <v>0</v>
      </c>
    </row>
    <row r="2524" spans="1:17" x14ac:dyDescent="0.35">
      <c r="A2524" s="320">
        <f>'Oversigt anlægsaktiv'!A2524</f>
        <v>0</v>
      </c>
      <c r="B2524">
        <f>'Oversigt anlægsaktiv'!B2524</f>
        <v>0</v>
      </c>
      <c r="C2524">
        <f>'Oversigt anlægsaktiv'!C2524</f>
        <v>0</v>
      </c>
      <c r="D2524">
        <f>'Oversigt anlægsaktiv'!D2524</f>
        <v>0</v>
      </c>
      <c r="E2524">
        <f>'Oversigt anlægsaktiv'!E2524</f>
        <v>0</v>
      </c>
      <c r="F2524">
        <f>'Oversigt anlægsaktiv'!F2524</f>
        <v>0</v>
      </c>
      <c r="G2524">
        <f>'Oversigt anlægsaktiv'!G2524</f>
        <v>0</v>
      </c>
      <c r="H2524">
        <f>'Oversigt anlægsaktiv'!H2524</f>
        <v>0</v>
      </c>
      <c r="I2524">
        <f>'Oversigt anlægsaktiv'!I2524</f>
        <v>0</v>
      </c>
      <c r="J2524">
        <f>'Oversigt anlægsaktiv'!J2524</f>
        <v>0</v>
      </c>
      <c r="K2524">
        <f>'Oversigt anlægsaktiv'!K2524</f>
        <v>0</v>
      </c>
      <c r="L2524" s="312">
        <f>'Oversigt anlægsaktiv'!L2524</f>
        <v>0</v>
      </c>
      <c r="M2524" s="56">
        <f>'Oversigt anlægsaktiv'!M2524</f>
        <v>0</v>
      </c>
      <c r="N2524" s="56">
        <f>'Oversigt anlægsaktiv'!N2524</f>
        <v>0</v>
      </c>
      <c r="O2524" s="322">
        <f t="shared" si="117"/>
        <v>0</v>
      </c>
      <c r="P2524" s="322">
        <f t="shared" si="118"/>
        <v>1</v>
      </c>
      <c r="Q2524" s="337">
        <f t="shared" si="119"/>
        <v>0</v>
      </c>
    </row>
    <row r="2525" spans="1:17" x14ac:dyDescent="0.35">
      <c r="A2525" s="320">
        <f>'Oversigt anlægsaktiv'!A2525</f>
        <v>0</v>
      </c>
      <c r="B2525">
        <f>'Oversigt anlægsaktiv'!B2525</f>
        <v>0</v>
      </c>
      <c r="C2525">
        <f>'Oversigt anlægsaktiv'!C2525</f>
        <v>0</v>
      </c>
      <c r="D2525">
        <f>'Oversigt anlægsaktiv'!D2525</f>
        <v>0</v>
      </c>
      <c r="E2525">
        <f>'Oversigt anlægsaktiv'!E2525</f>
        <v>0</v>
      </c>
      <c r="F2525">
        <f>'Oversigt anlægsaktiv'!F2525</f>
        <v>0</v>
      </c>
      <c r="G2525">
        <f>'Oversigt anlægsaktiv'!G2525</f>
        <v>0</v>
      </c>
      <c r="H2525">
        <f>'Oversigt anlægsaktiv'!H2525</f>
        <v>0</v>
      </c>
      <c r="I2525">
        <f>'Oversigt anlægsaktiv'!I2525</f>
        <v>0</v>
      </c>
      <c r="J2525">
        <f>'Oversigt anlægsaktiv'!J2525</f>
        <v>0</v>
      </c>
      <c r="K2525">
        <f>'Oversigt anlægsaktiv'!K2525</f>
        <v>0</v>
      </c>
      <c r="L2525" s="312">
        <f>'Oversigt anlægsaktiv'!L2525</f>
        <v>0</v>
      </c>
      <c r="M2525" s="56">
        <f>'Oversigt anlægsaktiv'!M2525</f>
        <v>0</v>
      </c>
      <c r="N2525" s="56">
        <f>'Oversigt anlægsaktiv'!N2525</f>
        <v>0</v>
      </c>
      <c r="O2525" s="322">
        <f t="shared" si="117"/>
        <v>0</v>
      </c>
      <c r="P2525" s="322">
        <f t="shared" si="118"/>
        <v>1</v>
      </c>
      <c r="Q2525" s="337">
        <f t="shared" si="119"/>
        <v>0</v>
      </c>
    </row>
    <row r="2526" spans="1:17" x14ac:dyDescent="0.35">
      <c r="A2526" s="320">
        <f>'Oversigt anlægsaktiv'!A2526</f>
        <v>0</v>
      </c>
      <c r="B2526">
        <f>'Oversigt anlægsaktiv'!B2526</f>
        <v>0</v>
      </c>
      <c r="C2526">
        <f>'Oversigt anlægsaktiv'!C2526</f>
        <v>0</v>
      </c>
      <c r="D2526">
        <f>'Oversigt anlægsaktiv'!D2526</f>
        <v>0</v>
      </c>
      <c r="E2526">
        <f>'Oversigt anlægsaktiv'!E2526</f>
        <v>0</v>
      </c>
      <c r="F2526">
        <f>'Oversigt anlægsaktiv'!F2526</f>
        <v>0</v>
      </c>
      <c r="G2526">
        <f>'Oversigt anlægsaktiv'!G2526</f>
        <v>0</v>
      </c>
      <c r="H2526">
        <f>'Oversigt anlægsaktiv'!H2526</f>
        <v>0</v>
      </c>
      <c r="I2526">
        <f>'Oversigt anlægsaktiv'!I2526</f>
        <v>0</v>
      </c>
      <c r="J2526">
        <f>'Oversigt anlægsaktiv'!J2526</f>
        <v>0</v>
      </c>
      <c r="K2526">
        <f>'Oversigt anlægsaktiv'!K2526</f>
        <v>0</v>
      </c>
      <c r="L2526" s="312">
        <f>'Oversigt anlægsaktiv'!L2526</f>
        <v>0</v>
      </c>
      <c r="M2526" s="56">
        <f>'Oversigt anlægsaktiv'!M2526</f>
        <v>0</v>
      </c>
      <c r="N2526" s="56">
        <f>'Oversigt anlægsaktiv'!N2526</f>
        <v>0</v>
      </c>
      <c r="O2526" s="322">
        <f t="shared" si="117"/>
        <v>0</v>
      </c>
      <c r="P2526" s="322">
        <f t="shared" si="118"/>
        <v>1</v>
      </c>
      <c r="Q2526" s="337">
        <f t="shared" si="119"/>
        <v>0</v>
      </c>
    </row>
    <row r="2527" spans="1:17" x14ac:dyDescent="0.35">
      <c r="A2527" s="320">
        <f>'Oversigt anlægsaktiv'!A2527</f>
        <v>0</v>
      </c>
      <c r="B2527">
        <f>'Oversigt anlægsaktiv'!B2527</f>
        <v>0</v>
      </c>
      <c r="C2527">
        <f>'Oversigt anlægsaktiv'!C2527</f>
        <v>0</v>
      </c>
      <c r="D2527">
        <f>'Oversigt anlægsaktiv'!D2527</f>
        <v>0</v>
      </c>
      <c r="E2527">
        <f>'Oversigt anlægsaktiv'!E2527</f>
        <v>0</v>
      </c>
      <c r="F2527">
        <f>'Oversigt anlægsaktiv'!F2527</f>
        <v>0</v>
      </c>
      <c r="G2527">
        <f>'Oversigt anlægsaktiv'!G2527</f>
        <v>0</v>
      </c>
      <c r="H2527">
        <f>'Oversigt anlægsaktiv'!H2527</f>
        <v>0</v>
      </c>
      <c r="I2527">
        <f>'Oversigt anlægsaktiv'!I2527</f>
        <v>0</v>
      </c>
      <c r="J2527">
        <f>'Oversigt anlægsaktiv'!J2527</f>
        <v>0</v>
      </c>
      <c r="K2527">
        <f>'Oversigt anlægsaktiv'!K2527</f>
        <v>0</v>
      </c>
      <c r="L2527" s="312">
        <f>'Oversigt anlægsaktiv'!L2527</f>
        <v>0</v>
      </c>
      <c r="M2527" s="56">
        <f>'Oversigt anlægsaktiv'!M2527</f>
        <v>0</v>
      </c>
      <c r="N2527" s="56">
        <f>'Oversigt anlægsaktiv'!N2527</f>
        <v>0</v>
      </c>
      <c r="O2527" s="322">
        <f t="shared" si="117"/>
        <v>0</v>
      </c>
      <c r="P2527" s="322">
        <f t="shared" si="118"/>
        <v>1</v>
      </c>
      <c r="Q2527" s="337">
        <f t="shared" si="119"/>
        <v>0</v>
      </c>
    </row>
    <row r="2528" spans="1:17" x14ac:dyDescent="0.35">
      <c r="A2528" s="320">
        <f>'Oversigt anlægsaktiv'!A2528</f>
        <v>0</v>
      </c>
      <c r="B2528">
        <f>'Oversigt anlægsaktiv'!B2528</f>
        <v>0</v>
      </c>
      <c r="C2528">
        <f>'Oversigt anlægsaktiv'!C2528</f>
        <v>0</v>
      </c>
      <c r="D2528">
        <f>'Oversigt anlægsaktiv'!D2528</f>
        <v>0</v>
      </c>
      <c r="E2528">
        <f>'Oversigt anlægsaktiv'!E2528</f>
        <v>0</v>
      </c>
      <c r="F2528">
        <f>'Oversigt anlægsaktiv'!F2528</f>
        <v>0</v>
      </c>
      <c r="G2528">
        <f>'Oversigt anlægsaktiv'!G2528</f>
        <v>0</v>
      </c>
      <c r="H2528">
        <f>'Oversigt anlægsaktiv'!H2528</f>
        <v>0</v>
      </c>
      <c r="I2528">
        <f>'Oversigt anlægsaktiv'!I2528</f>
        <v>0</v>
      </c>
      <c r="J2528">
        <f>'Oversigt anlægsaktiv'!J2528</f>
        <v>0</v>
      </c>
      <c r="K2528">
        <f>'Oversigt anlægsaktiv'!K2528</f>
        <v>0</v>
      </c>
      <c r="L2528" s="312">
        <f>'Oversigt anlægsaktiv'!L2528</f>
        <v>0</v>
      </c>
      <c r="M2528" s="56">
        <f>'Oversigt anlægsaktiv'!M2528</f>
        <v>0</v>
      </c>
      <c r="N2528" s="56">
        <f>'Oversigt anlægsaktiv'!N2528</f>
        <v>0</v>
      </c>
      <c r="O2528" s="322">
        <f t="shared" si="117"/>
        <v>0</v>
      </c>
      <c r="P2528" s="322">
        <f t="shared" si="118"/>
        <v>1</v>
      </c>
      <c r="Q2528" s="337">
        <f t="shared" si="119"/>
        <v>0</v>
      </c>
    </row>
    <row r="2529" spans="1:17" x14ac:dyDescent="0.35">
      <c r="A2529" s="320">
        <f>'Oversigt anlægsaktiv'!A2529</f>
        <v>0</v>
      </c>
      <c r="B2529">
        <f>'Oversigt anlægsaktiv'!B2529</f>
        <v>0</v>
      </c>
      <c r="C2529">
        <f>'Oversigt anlægsaktiv'!C2529</f>
        <v>0</v>
      </c>
      <c r="D2529">
        <f>'Oversigt anlægsaktiv'!D2529</f>
        <v>0</v>
      </c>
      <c r="E2529">
        <f>'Oversigt anlægsaktiv'!E2529</f>
        <v>0</v>
      </c>
      <c r="F2529">
        <f>'Oversigt anlægsaktiv'!F2529</f>
        <v>0</v>
      </c>
      <c r="G2529">
        <f>'Oversigt anlægsaktiv'!G2529</f>
        <v>0</v>
      </c>
      <c r="H2529">
        <f>'Oversigt anlægsaktiv'!H2529</f>
        <v>0</v>
      </c>
      <c r="I2529">
        <f>'Oversigt anlægsaktiv'!I2529</f>
        <v>0</v>
      </c>
      <c r="J2529">
        <f>'Oversigt anlægsaktiv'!J2529</f>
        <v>0</v>
      </c>
      <c r="K2529">
        <f>'Oversigt anlægsaktiv'!K2529</f>
        <v>0</v>
      </c>
      <c r="L2529" s="312">
        <f>'Oversigt anlægsaktiv'!L2529</f>
        <v>0</v>
      </c>
      <c r="M2529" s="56">
        <f>'Oversigt anlægsaktiv'!M2529</f>
        <v>0</v>
      </c>
      <c r="N2529" s="56">
        <f>'Oversigt anlægsaktiv'!N2529</f>
        <v>0</v>
      </c>
      <c r="O2529" s="322">
        <f t="shared" si="117"/>
        <v>0</v>
      </c>
      <c r="P2529" s="322">
        <f t="shared" si="118"/>
        <v>1</v>
      </c>
      <c r="Q2529" s="337">
        <f t="shared" si="119"/>
        <v>0</v>
      </c>
    </row>
    <row r="2530" spans="1:17" x14ac:dyDescent="0.35">
      <c r="A2530" s="320">
        <f>'Oversigt anlægsaktiv'!A2530</f>
        <v>0</v>
      </c>
      <c r="B2530">
        <f>'Oversigt anlægsaktiv'!B2530</f>
        <v>0</v>
      </c>
      <c r="C2530">
        <f>'Oversigt anlægsaktiv'!C2530</f>
        <v>0</v>
      </c>
      <c r="D2530">
        <f>'Oversigt anlægsaktiv'!D2530</f>
        <v>0</v>
      </c>
      <c r="E2530">
        <f>'Oversigt anlægsaktiv'!E2530</f>
        <v>0</v>
      </c>
      <c r="F2530">
        <f>'Oversigt anlægsaktiv'!F2530</f>
        <v>0</v>
      </c>
      <c r="G2530">
        <f>'Oversigt anlægsaktiv'!G2530</f>
        <v>0</v>
      </c>
      <c r="H2530">
        <f>'Oversigt anlægsaktiv'!H2530</f>
        <v>0</v>
      </c>
      <c r="I2530">
        <f>'Oversigt anlægsaktiv'!I2530</f>
        <v>0</v>
      </c>
      <c r="J2530">
        <f>'Oversigt anlægsaktiv'!J2530</f>
        <v>0</v>
      </c>
      <c r="K2530">
        <f>'Oversigt anlægsaktiv'!K2530</f>
        <v>0</v>
      </c>
      <c r="L2530" s="312">
        <f>'Oversigt anlægsaktiv'!L2530</f>
        <v>0</v>
      </c>
      <c r="M2530" s="56">
        <f>'Oversigt anlægsaktiv'!M2530</f>
        <v>0</v>
      </c>
      <c r="N2530" s="56">
        <f>'Oversigt anlægsaktiv'!N2530</f>
        <v>0</v>
      </c>
      <c r="O2530" s="322">
        <f t="shared" si="117"/>
        <v>0</v>
      </c>
      <c r="P2530" s="322">
        <f t="shared" si="118"/>
        <v>1</v>
      </c>
      <c r="Q2530" s="337">
        <f t="shared" si="119"/>
        <v>0</v>
      </c>
    </row>
    <row r="2531" spans="1:17" x14ac:dyDescent="0.35">
      <c r="A2531" s="320">
        <f>'Oversigt anlægsaktiv'!A2531</f>
        <v>0</v>
      </c>
      <c r="B2531">
        <f>'Oversigt anlægsaktiv'!B2531</f>
        <v>0</v>
      </c>
      <c r="C2531">
        <f>'Oversigt anlægsaktiv'!C2531</f>
        <v>0</v>
      </c>
      <c r="D2531">
        <f>'Oversigt anlægsaktiv'!D2531</f>
        <v>0</v>
      </c>
      <c r="E2531">
        <f>'Oversigt anlægsaktiv'!E2531</f>
        <v>0</v>
      </c>
      <c r="F2531">
        <f>'Oversigt anlægsaktiv'!F2531</f>
        <v>0</v>
      </c>
      <c r="G2531">
        <f>'Oversigt anlægsaktiv'!G2531</f>
        <v>0</v>
      </c>
      <c r="H2531">
        <f>'Oversigt anlægsaktiv'!H2531</f>
        <v>0</v>
      </c>
      <c r="I2531">
        <f>'Oversigt anlægsaktiv'!I2531</f>
        <v>0</v>
      </c>
      <c r="J2531">
        <f>'Oversigt anlægsaktiv'!J2531</f>
        <v>0</v>
      </c>
      <c r="K2531">
        <f>'Oversigt anlægsaktiv'!K2531</f>
        <v>0</v>
      </c>
      <c r="L2531" s="312">
        <f>'Oversigt anlægsaktiv'!L2531</f>
        <v>0</v>
      </c>
      <c r="M2531" s="56">
        <f>'Oversigt anlægsaktiv'!M2531</f>
        <v>0</v>
      </c>
      <c r="N2531" s="56">
        <f>'Oversigt anlægsaktiv'!N2531</f>
        <v>0</v>
      </c>
      <c r="O2531" s="322">
        <f t="shared" si="117"/>
        <v>0</v>
      </c>
      <c r="P2531" s="322">
        <f t="shared" si="118"/>
        <v>1</v>
      </c>
      <c r="Q2531" s="337">
        <f t="shared" si="119"/>
        <v>0</v>
      </c>
    </row>
    <row r="2532" spans="1:17" x14ac:dyDescent="0.35">
      <c r="A2532" s="320">
        <f>'Oversigt anlægsaktiv'!A2532</f>
        <v>0</v>
      </c>
      <c r="B2532">
        <f>'Oversigt anlægsaktiv'!B2532</f>
        <v>0</v>
      </c>
      <c r="C2532">
        <f>'Oversigt anlægsaktiv'!C2532</f>
        <v>0</v>
      </c>
      <c r="D2532">
        <f>'Oversigt anlægsaktiv'!D2532</f>
        <v>0</v>
      </c>
      <c r="E2532">
        <f>'Oversigt anlægsaktiv'!E2532</f>
        <v>0</v>
      </c>
      <c r="F2532">
        <f>'Oversigt anlægsaktiv'!F2532</f>
        <v>0</v>
      </c>
      <c r="G2532">
        <f>'Oversigt anlægsaktiv'!G2532</f>
        <v>0</v>
      </c>
      <c r="H2532">
        <f>'Oversigt anlægsaktiv'!H2532</f>
        <v>0</v>
      </c>
      <c r="I2532">
        <f>'Oversigt anlægsaktiv'!I2532</f>
        <v>0</v>
      </c>
      <c r="J2532">
        <f>'Oversigt anlægsaktiv'!J2532</f>
        <v>0</v>
      </c>
      <c r="K2532">
        <f>'Oversigt anlægsaktiv'!K2532</f>
        <v>0</v>
      </c>
      <c r="L2532" s="312">
        <f>'Oversigt anlægsaktiv'!L2532</f>
        <v>0</v>
      </c>
      <c r="M2532" s="56">
        <f>'Oversigt anlægsaktiv'!M2532</f>
        <v>0</v>
      </c>
      <c r="N2532" s="56">
        <f>'Oversigt anlægsaktiv'!N2532</f>
        <v>0</v>
      </c>
      <c r="O2532" s="322">
        <f t="shared" si="117"/>
        <v>0</v>
      </c>
      <c r="P2532" s="322">
        <f t="shared" si="118"/>
        <v>1</v>
      </c>
      <c r="Q2532" s="337">
        <f t="shared" si="119"/>
        <v>0</v>
      </c>
    </row>
    <row r="2533" spans="1:17" x14ac:dyDescent="0.35">
      <c r="A2533" s="320">
        <f>'Oversigt anlægsaktiv'!A2533</f>
        <v>0</v>
      </c>
      <c r="B2533">
        <f>'Oversigt anlægsaktiv'!B2533</f>
        <v>0</v>
      </c>
      <c r="C2533">
        <f>'Oversigt anlægsaktiv'!C2533</f>
        <v>0</v>
      </c>
      <c r="D2533">
        <f>'Oversigt anlægsaktiv'!D2533</f>
        <v>0</v>
      </c>
      <c r="E2533">
        <f>'Oversigt anlægsaktiv'!E2533</f>
        <v>0</v>
      </c>
      <c r="F2533">
        <f>'Oversigt anlægsaktiv'!F2533</f>
        <v>0</v>
      </c>
      <c r="G2533">
        <f>'Oversigt anlægsaktiv'!G2533</f>
        <v>0</v>
      </c>
      <c r="H2533">
        <f>'Oversigt anlægsaktiv'!H2533</f>
        <v>0</v>
      </c>
      <c r="I2533">
        <f>'Oversigt anlægsaktiv'!I2533</f>
        <v>0</v>
      </c>
      <c r="J2533">
        <f>'Oversigt anlægsaktiv'!J2533</f>
        <v>0</v>
      </c>
      <c r="K2533">
        <f>'Oversigt anlægsaktiv'!K2533</f>
        <v>0</v>
      </c>
      <c r="L2533" s="312">
        <f>'Oversigt anlægsaktiv'!L2533</f>
        <v>0</v>
      </c>
      <c r="M2533" s="56">
        <f>'Oversigt anlægsaktiv'!M2533</f>
        <v>0</v>
      </c>
      <c r="N2533" s="56">
        <f>'Oversigt anlægsaktiv'!N2533</f>
        <v>0</v>
      </c>
      <c r="O2533" s="322">
        <f t="shared" si="117"/>
        <v>0</v>
      </c>
      <c r="P2533" s="322">
        <f t="shared" si="118"/>
        <v>1</v>
      </c>
      <c r="Q2533" s="337">
        <f t="shared" si="119"/>
        <v>0</v>
      </c>
    </row>
    <row r="2534" spans="1:17" x14ac:dyDescent="0.35">
      <c r="A2534" s="320">
        <f>'Oversigt anlægsaktiv'!A2534</f>
        <v>0</v>
      </c>
      <c r="B2534">
        <f>'Oversigt anlægsaktiv'!B2534</f>
        <v>0</v>
      </c>
      <c r="C2534">
        <f>'Oversigt anlægsaktiv'!C2534</f>
        <v>0</v>
      </c>
      <c r="D2534">
        <f>'Oversigt anlægsaktiv'!D2534</f>
        <v>0</v>
      </c>
      <c r="E2534">
        <f>'Oversigt anlægsaktiv'!E2534</f>
        <v>0</v>
      </c>
      <c r="F2534">
        <f>'Oversigt anlægsaktiv'!F2534</f>
        <v>0</v>
      </c>
      <c r="G2534">
        <f>'Oversigt anlægsaktiv'!G2534</f>
        <v>0</v>
      </c>
      <c r="H2534">
        <f>'Oversigt anlægsaktiv'!H2534</f>
        <v>0</v>
      </c>
      <c r="I2534">
        <f>'Oversigt anlægsaktiv'!I2534</f>
        <v>0</v>
      </c>
      <c r="J2534">
        <f>'Oversigt anlægsaktiv'!J2534</f>
        <v>0</v>
      </c>
      <c r="K2534">
        <f>'Oversigt anlægsaktiv'!K2534</f>
        <v>0</v>
      </c>
      <c r="L2534" s="312">
        <f>'Oversigt anlægsaktiv'!L2534</f>
        <v>0</v>
      </c>
      <c r="M2534" s="56">
        <f>'Oversigt anlægsaktiv'!M2534</f>
        <v>0</v>
      </c>
      <c r="N2534" s="56">
        <f>'Oversigt anlægsaktiv'!N2534</f>
        <v>0</v>
      </c>
      <c r="O2534" s="322">
        <f t="shared" si="117"/>
        <v>0</v>
      </c>
      <c r="P2534" s="322">
        <f t="shared" si="118"/>
        <v>1</v>
      </c>
      <c r="Q2534" s="337">
        <f t="shared" si="119"/>
        <v>0</v>
      </c>
    </row>
    <row r="2535" spans="1:17" x14ac:dyDescent="0.35">
      <c r="A2535" s="320">
        <f>'Oversigt anlægsaktiv'!A2535</f>
        <v>0</v>
      </c>
      <c r="B2535">
        <f>'Oversigt anlægsaktiv'!B2535</f>
        <v>0</v>
      </c>
      <c r="C2535">
        <f>'Oversigt anlægsaktiv'!C2535</f>
        <v>0</v>
      </c>
      <c r="D2535">
        <f>'Oversigt anlægsaktiv'!D2535</f>
        <v>0</v>
      </c>
      <c r="E2535">
        <f>'Oversigt anlægsaktiv'!E2535</f>
        <v>0</v>
      </c>
      <c r="F2535">
        <f>'Oversigt anlægsaktiv'!F2535</f>
        <v>0</v>
      </c>
      <c r="G2535">
        <f>'Oversigt anlægsaktiv'!G2535</f>
        <v>0</v>
      </c>
      <c r="H2535">
        <f>'Oversigt anlægsaktiv'!H2535</f>
        <v>0</v>
      </c>
      <c r="I2535">
        <f>'Oversigt anlægsaktiv'!I2535</f>
        <v>0</v>
      </c>
      <c r="J2535">
        <f>'Oversigt anlægsaktiv'!J2535</f>
        <v>0</v>
      </c>
      <c r="K2535">
        <f>'Oversigt anlægsaktiv'!K2535</f>
        <v>0</v>
      </c>
      <c r="L2535" s="312">
        <f>'Oversigt anlægsaktiv'!L2535</f>
        <v>0</v>
      </c>
      <c r="M2535" s="56">
        <f>'Oversigt anlægsaktiv'!M2535</f>
        <v>0</v>
      </c>
      <c r="N2535" s="56">
        <f>'Oversigt anlægsaktiv'!N2535</f>
        <v>0</v>
      </c>
      <c r="O2535" s="322">
        <f t="shared" si="117"/>
        <v>0</v>
      </c>
      <c r="P2535" s="322">
        <f t="shared" si="118"/>
        <v>1</v>
      </c>
      <c r="Q2535" s="337">
        <f t="shared" si="119"/>
        <v>0</v>
      </c>
    </row>
    <row r="2536" spans="1:17" x14ac:dyDescent="0.35">
      <c r="A2536" s="320">
        <f>'Oversigt anlægsaktiv'!A2536</f>
        <v>0</v>
      </c>
      <c r="B2536">
        <f>'Oversigt anlægsaktiv'!B2536</f>
        <v>0</v>
      </c>
      <c r="C2536">
        <f>'Oversigt anlægsaktiv'!C2536</f>
        <v>0</v>
      </c>
      <c r="D2536">
        <f>'Oversigt anlægsaktiv'!D2536</f>
        <v>0</v>
      </c>
      <c r="E2536">
        <f>'Oversigt anlægsaktiv'!E2536</f>
        <v>0</v>
      </c>
      <c r="F2536">
        <f>'Oversigt anlægsaktiv'!F2536</f>
        <v>0</v>
      </c>
      <c r="G2536">
        <f>'Oversigt anlægsaktiv'!G2536</f>
        <v>0</v>
      </c>
      <c r="H2536">
        <f>'Oversigt anlægsaktiv'!H2536</f>
        <v>0</v>
      </c>
      <c r="I2536">
        <f>'Oversigt anlægsaktiv'!I2536</f>
        <v>0</v>
      </c>
      <c r="J2536">
        <f>'Oversigt anlægsaktiv'!J2536</f>
        <v>0</v>
      </c>
      <c r="K2536">
        <f>'Oversigt anlægsaktiv'!K2536</f>
        <v>0</v>
      </c>
      <c r="L2536" s="312">
        <f>'Oversigt anlægsaktiv'!L2536</f>
        <v>0</v>
      </c>
      <c r="M2536" s="56">
        <f>'Oversigt anlægsaktiv'!M2536</f>
        <v>0</v>
      </c>
      <c r="N2536" s="56">
        <f>'Oversigt anlægsaktiv'!N2536</f>
        <v>0</v>
      </c>
      <c r="O2536" s="322">
        <f t="shared" si="117"/>
        <v>0</v>
      </c>
      <c r="P2536" s="322">
        <f t="shared" si="118"/>
        <v>1</v>
      </c>
      <c r="Q2536" s="337">
        <f t="shared" si="119"/>
        <v>0</v>
      </c>
    </row>
    <row r="2537" spans="1:17" x14ac:dyDescent="0.35">
      <c r="A2537" s="320">
        <f>'Oversigt anlægsaktiv'!A2537</f>
        <v>0</v>
      </c>
      <c r="B2537">
        <f>'Oversigt anlægsaktiv'!B2537</f>
        <v>0</v>
      </c>
      <c r="C2537">
        <f>'Oversigt anlægsaktiv'!C2537</f>
        <v>0</v>
      </c>
      <c r="D2537">
        <f>'Oversigt anlægsaktiv'!D2537</f>
        <v>0</v>
      </c>
      <c r="E2537">
        <f>'Oversigt anlægsaktiv'!E2537</f>
        <v>0</v>
      </c>
      <c r="F2537">
        <f>'Oversigt anlægsaktiv'!F2537</f>
        <v>0</v>
      </c>
      <c r="G2537">
        <f>'Oversigt anlægsaktiv'!G2537</f>
        <v>0</v>
      </c>
      <c r="H2537">
        <f>'Oversigt anlægsaktiv'!H2537</f>
        <v>0</v>
      </c>
      <c r="I2537">
        <f>'Oversigt anlægsaktiv'!I2537</f>
        <v>0</v>
      </c>
      <c r="J2537">
        <f>'Oversigt anlægsaktiv'!J2537</f>
        <v>0</v>
      </c>
      <c r="K2537">
        <f>'Oversigt anlægsaktiv'!K2537</f>
        <v>0</v>
      </c>
      <c r="L2537" s="312">
        <f>'Oversigt anlægsaktiv'!L2537</f>
        <v>0</v>
      </c>
      <c r="M2537" s="56">
        <f>'Oversigt anlægsaktiv'!M2537</f>
        <v>0</v>
      </c>
      <c r="N2537" s="56">
        <f>'Oversigt anlægsaktiv'!N2537</f>
        <v>0</v>
      </c>
      <c r="O2537" s="322">
        <f t="shared" si="117"/>
        <v>0</v>
      </c>
      <c r="P2537" s="322">
        <f t="shared" si="118"/>
        <v>1</v>
      </c>
      <c r="Q2537" s="337">
        <f t="shared" si="119"/>
        <v>0</v>
      </c>
    </row>
    <row r="2538" spans="1:17" x14ac:dyDescent="0.35">
      <c r="A2538" s="320">
        <f>'Oversigt anlægsaktiv'!A2538</f>
        <v>0</v>
      </c>
      <c r="B2538">
        <f>'Oversigt anlægsaktiv'!B2538</f>
        <v>0</v>
      </c>
      <c r="C2538">
        <f>'Oversigt anlægsaktiv'!C2538</f>
        <v>0</v>
      </c>
      <c r="D2538">
        <f>'Oversigt anlægsaktiv'!D2538</f>
        <v>0</v>
      </c>
      <c r="E2538">
        <f>'Oversigt anlægsaktiv'!E2538</f>
        <v>0</v>
      </c>
      <c r="F2538">
        <f>'Oversigt anlægsaktiv'!F2538</f>
        <v>0</v>
      </c>
      <c r="G2538">
        <f>'Oversigt anlægsaktiv'!G2538</f>
        <v>0</v>
      </c>
      <c r="H2538">
        <f>'Oversigt anlægsaktiv'!H2538</f>
        <v>0</v>
      </c>
      <c r="I2538">
        <f>'Oversigt anlægsaktiv'!I2538</f>
        <v>0</v>
      </c>
      <c r="J2538">
        <f>'Oversigt anlægsaktiv'!J2538</f>
        <v>0</v>
      </c>
      <c r="K2538">
        <f>'Oversigt anlægsaktiv'!K2538</f>
        <v>0</v>
      </c>
      <c r="L2538" s="312">
        <f>'Oversigt anlægsaktiv'!L2538</f>
        <v>0</v>
      </c>
      <c r="M2538" s="56">
        <f>'Oversigt anlægsaktiv'!M2538</f>
        <v>0</v>
      </c>
      <c r="N2538" s="56">
        <f>'Oversigt anlægsaktiv'!N2538</f>
        <v>0</v>
      </c>
      <c r="O2538" s="322">
        <f t="shared" si="117"/>
        <v>0</v>
      </c>
      <c r="P2538" s="322">
        <f t="shared" si="118"/>
        <v>1</v>
      </c>
      <c r="Q2538" s="337">
        <f t="shared" si="119"/>
        <v>0</v>
      </c>
    </row>
    <row r="2539" spans="1:17" x14ac:dyDescent="0.35">
      <c r="A2539" s="320">
        <f>'Oversigt anlægsaktiv'!A2539</f>
        <v>0</v>
      </c>
      <c r="B2539">
        <f>'Oversigt anlægsaktiv'!B2539</f>
        <v>0</v>
      </c>
      <c r="C2539">
        <f>'Oversigt anlægsaktiv'!C2539</f>
        <v>0</v>
      </c>
      <c r="D2539">
        <f>'Oversigt anlægsaktiv'!D2539</f>
        <v>0</v>
      </c>
      <c r="E2539">
        <f>'Oversigt anlægsaktiv'!E2539</f>
        <v>0</v>
      </c>
      <c r="F2539">
        <f>'Oversigt anlægsaktiv'!F2539</f>
        <v>0</v>
      </c>
      <c r="G2539">
        <f>'Oversigt anlægsaktiv'!G2539</f>
        <v>0</v>
      </c>
      <c r="H2539">
        <f>'Oversigt anlægsaktiv'!H2539</f>
        <v>0</v>
      </c>
      <c r="I2539">
        <f>'Oversigt anlægsaktiv'!I2539</f>
        <v>0</v>
      </c>
      <c r="J2539">
        <f>'Oversigt anlægsaktiv'!J2539</f>
        <v>0</v>
      </c>
      <c r="K2539">
        <f>'Oversigt anlægsaktiv'!K2539</f>
        <v>0</v>
      </c>
      <c r="L2539" s="312">
        <f>'Oversigt anlægsaktiv'!L2539</f>
        <v>0</v>
      </c>
      <c r="M2539" s="56">
        <f>'Oversigt anlægsaktiv'!M2539</f>
        <v>0</v>
      </c>
      <c r="N2539" s="56">
        <f>'Oversigt anlægsaktiv'!N2539</f>
        <v>0</v>
      </c>
      <c r="O2539" s="322">
        <f t="shared" si="117"/>
        <v>0</v>
      </c>
      <c r="P2539" s="322">
        <f t="shared" si="118"/>
        <v>1</v>
      </c>
      <c r="Q2539" s="337">
        <f t="shared" si="119"/>
        <v>0</v>
      </c>
    </row>
    <row r="2540" spans="1:17" x14ac:dyDescent="0.35">
      <c r="A2540" s="320">
        <f>'Oversigt anlægsaktiv'!A2540</f>
        <v>0</v>
      </c>
      <c r="B2540">
        <f>'Oversigt anlægsaktiv'!B2540</f>
        <v>0</v>
      </c>
      <c r="C2540">
        <f>'Oversigt anlægsaktiv'!C2540</f>
        <v>0</v>
      </c>
      <c r="D2540">
        <f>'Oversigt anlægsaktiv'!D2540</f>
        <v>0</v>
      </c>
      <c r="E2540">
        <f>'Oversigt anlægsaktiv'!E2540</f>
        <v>0</v>
      </c>
      <c r="F2540">
        <f>'Oversigt anlægsaktiv'!F2540</f>
        <v>0</v>
      </c>
      <c r="G2540">
        <f>'Oversigt anlægsaktiv'!G2540</f>
        <v>0</v>
      </c>
      <c r="H2540">
        <f>'Oversigt anlægsaktiv'!H2540</f>
        <v>0</v>
      </c>
      <c r="I2540">
        <f>'Oversigt anlægsaktiv'!I2540</f>
        <v>0</v>
      </c>
      <c r="J2540">
        <f>'Oversigt anlægsaktiv'!J2540</f>
        <v>0</v>
      </c>
      <c r="K2540">
        <f>'Oversigt anlægsaktiv'!K2540</f>
        <v>0</v>
      </c>
      <c r="L2540" s="312">
        <f>'Oversigt anlægsaktiv'!L2540</f>
        <v>0</v>
      </c>
      <c r="M2540" s="56">
        <f>'Oversigt anlægsaktiv'!M2540</f>
        <v>0</v>
      </c>
      <c r="N2540" s="56">
        <f>'Oversigt anlægsaktiv'!N2540</f>
        <v>0</v>
      </c>
      <c r="O2540" s="322">
        <f t="shared" si="117"/>
        <v>0</v>
      </c>
      <c r="P2540" s="322">
        <f t="shared" si="118"/>
        <v>1</v>
      </c>
      <c r="Q2540" s="337">
        <f t="shared" si="119"/>
        <v>0</v>
      </c>
    </row>
    <row r="2541" spans="1:17" x14ac:dyDescent="0.35">
      <c r="A2541" s="320">
        <f>'Oversigt anlægsaktiv'!A2541</f>
        <v>0</v>
      </c>
      <c r="B2541">
        <f>'Oversigt anlægsaktiv'!B2541</f>
        <v>0</v>
      </c>
      <c r="C2541">
        <f>'Oversigt anlægsaktiv'!C2541</f>
        <v>0</v>
      </c>
      <c r="D2541">
        <f>'Oversigt anlægsaktiv'!D2541</f>
        <v>0</v>
      </c>
      <c r="E2541">
        <f>'Oversigt anlægsaktiv'!E2541</f>
        <v>0</v>
      </c>
      <c r="F2541">
        <f>'Oversigt anlægsaktiv'!F2541</f>
        <v>0</v>
      </c>
      <c r="G2541">
        <f>'Oversigt anlægsaktiv'!G2541</f>
        <v>0</v>
      </c>
      <c r="H2541">
        <f>'Oversigt anlægsaktiv'!H2541</f>
        <v>0</v>
      </c>
      <c r="I2541">
        <f>'Oversigt anlægsaktiv'!I2541</f>
        <v>0</v>
      </c>
      <c r="J2541">
        <f>'Oversigt anlægsaktiv'!J2541</f>
        <v>0</v>
      </c>
      <c r="K2541">
        <f>'Oversigt anlægsaktiv'!K2541</f>
        <v>0</v>
      </c>
      <c r="L2541" s="312">
        <f>'Oversigt anlægsaktiv'!L2541</f>
        <v>0</v>
      </c>
      <c r="M2541" s="56">
        <f>'Oversigt anlægsaktiv'!M2541</f>
        <v>0</v>
      </c>
      <c r="N2541" s="56">
        <f>'Oversigt anlægsaktiv'!N2541</f>
        <v>0</v>
      </c>
      <c r="O2541" s="322">
        <f t="shared" si="117"/>
        <v>0</v>
      </c>
      <c r="P2541" s="322">
        <f t="shared" si="118"/>
        <v>1</v>
      </c>
      <c r="Q2541" s="337">
        <f t="shared" si="119"/>
        <v>0</v>
      </c>
    </row>
    <row r="2542" spans="1:17" x14ac:dyDescent="0.35">
      <c r="A2542" s="320">
        <f>'Oversigt anlægsaktiv'!A2542</f>
        <v>0</v>
      </c>
      <c r="B2542">
        <f>'Oversigt anlægsaktiv'!B2542</f>
        <v>0</v>
      </c>
      <c r="C2542">
        <f>'Oversigt anlægsaktiv'!C2542</f>
        <v>0</v>
      </c>
      <c r="D2542">
        <f>'Oversigt anlægsaktiv'!D2542</f>
        <v>0</v>
      </c>
      <c r="E2542">
        <f>'Oversigt anlægsaktiv'!E2542</f>
        <v>0</v>
      </c>
      <c r="F2542">
        <f>'Oversigt anlægsaktiv'!F2542</f>
        <v>0</v>
      </c>
      <c r="G2542">
        <f>'Oversigt anlægsaktiv'!G2542</f>
        <v>0</v>
      </c>
      <c r="H2542">
        <f>'Oversigt anlægsaktiv'!H2542</f>
        <v>0</v>
      </c>
      <c r="I2542">
        <f>'Oversigt anlægsaktiv'!I2542</f>
        <v>0</v>
      </c>
      <c r="J2542">
        <f>'Oversigt anlægsaktiv'!J2542</f>
        <v>0</v>
      </c>
      <c r="K2542">
        <f>'Oversigt anlægsaktiv'!K2542</f>
        <v>0</v>
      </c>
      <c r="L2542" s="312">
        <f>'Oversigt anlægsaktiv'!L2542</f>
        <v>0</v>
      </c>
      <c r="M2542" s="56">
        <f>'Oversigt anlægsaktiv'!M2542</f>
        <v>0</v>
      </c>
      <c r="N2542" s="56">
        <f>'Oversigt anlægsaktiv'!N2542</f>
        <v>0</v>
      </c>
      <c r="O2542" s="322">
        <f t="shared" si="117"/>
        <v>0</v>
      </c>
      <c r="P2542" s="322">
        <f t="shared" si="118"/>
        <v>1</v>
      </c>
      <c r="Q2542" s="337">
        <f t="shared" si="119"/>
        <v>0</v>
      </c>
    </row>
    <row r="2543" spans="1:17" x14ac:dyDescent="0.35">
      <c r="A2543" s="320">
        <f>'Oversigt anlægsaktiv'!A2543</f>
        <v>0</v>
      </c>
      <c r="B2543">
        <f>'Oversigt anlægsaktiv'!B2543</f>
        <v>0</v>
      </c>
      <c r="C2543">
        <f>'Oversigt anlægsaktiv'!C2543</f>
        <v>0</v>
      </c>
      <c r="D2543">
        <f>'Oversigt anlægsaktiv'!D2543</f>
        <v>0</v>
      </c>
      <c r="E2543">
        <f>'Oversigt anlægsaktiv'!E2543</f>
        <v>0</v>
      </c>
      <c r="F2543">
        <f>'Oversigt anlægsaktiv'!F2543</f>
        <v>0</v>
      </c>
      <c r="G2543">
        <f>'Oversigt anlægsaktiv'!G2543</f>
        <v>0</v>
      </c>
      <c r="H2543">
        <f>'Oversigt anlægsaktiv'!H2543</f>
        <v>0</v>
      </c>
      <c r="I2543">
        <f>'Oversigt anlægsaktiv'!I2543</f>
        <v>0</v>
      </c>
      <c r="J2543">
        <f>'Oversigt anlægsaktiv'!J2543</f>
        <v>0</v>
      </c>
      <c r="K2543">
        <f>'Oversigt anlægsaktiv'!K2543</f>
        <v>0</v>
      </c>
      <c r="L2543" s="312">
        <f>'Oversigt anlægsaktiv'!L2543</f>
        <v>0</v>
      </c>
      <c r="M2543" s="56">
        <f>'Oversigt anlægsaktiv'!M2543</f>
        <v>0</v>
      </c>
      <c r="N2543" s="56">
        <f>'Oversigt anlægsaktiv'!N2543</f>
        <v>0</v>
      </c>
      <c r="O2543" s="322">
        <f t="shared" si="117"/>
        <v>0</v>
      </c>
      <c r="P2543" s="322">
        <f t="shared" si="118"/>
        <v>1</v>
      </c>
      <c r="Q2543" s="337">
        <f t="shared" si="119"/>
        <v>0</v>
      </c>
    </row>
    <row r="2544" spans="1:17" x14ac:dyDescent="0.35">
      <c r="A2544" s="320">
        <f>'Oversigt anlægsaktiv'!A2544</f>
        <v>0</v>
      </c>
      <c r="B2544">
        <f>'Oversigt anlægsaktiv'!B2544</f>
        <v>0</v>
      </c>
      <c r="C2544">
        <f>'Oversigt anlægsaktiv'!C2544</f>
        <v>0</v>
      </c>
      <c r="D2544">
        <f>'Oversigt anlægsaktiv'!D2544</f>
        <v>0</v>
      </c>
      <c r="E2544">
        <f>'Oversigt anlægsaktiv'!E2544</f>
        <v>0</v>
      </c>
      <c r="F2544">
        <f>'Oversigt anlægsaktiv'!F2544</f>
        <v>0</v>
      </c>
      <c r="G2544">
        <f>'Oversigt anlægsaktiv'!G2544</f>
        <v>0</v>
      </c>
      <c r="H2544">
        <f>'Oversigt anlægsaktiv'!H2544</f>
        <v>0</v>
      </c>
      <c r="I2544">
        <f>'Oversigt anlægsaktiv'!I2544</f>
        <v>0</v>
      </c>
      <c r="J2544">
        <f>'Oversigt anlægsaktiv'!J2544</f>
        <v>0</v>
      </c>
      <c r="K2544">
        <f>'Oversigt anlægsaktiv'!K2544</f>
        <v>0</v>
      </c>
      <c r="L2544" s="312">
        <f>'Oversigt anlægsaktiv'!L2544</f>
        <v>0</v>
      </c>
      <c r="M2544" s="56">
        <f>'Oversigt anlægsaktiv'!M2544</f>
        <v>0</v>
      </c>
      <c r="N2544" s="56">
        <f>'Oversigt anlægsaktiv'!N2544</f>
        <v>0</v>
      </c>
      <c r="O2544" s="322">
        <f t="shared" si="117"/>
        <v>0</v>
      </c>
      <c r="P2544" s="322">
        <f t="shared" si="118"/>
        <v>1</v>
      </c>
      <c r="Q2544" s="337">
        <f t="shared" si="119"/>
        <v>0</v>
      </c>
    </row>
    <row r="2545" spans="1:17" x14ac:dyDescent="0.35">
      <c r="A2545" s="320">
        <f>'Oversigt anlægsaktiv'!A2545</f>
        <v>0</v>
      </c>
      <c r="B2545">
        <f>'Oversigt anlægsaktiv'!B2545</f>
        <v>0</v>
      </c>
      <c r="C2545">
        <f>'Oversigt anlægsaktiv'!C2545</f>
        <v>0</v>
      </c>
      <c r="D2545">
        <f>'Oversigt anlægsaktiv'!D2545</f>
        <v>0</v>
      </c>
      <c r="E2545">
        <f>'Oversigt anlægsaktiv'!E2545</f>
        <v>0</v>
      </c>
      <c r="F2545">
        <f>'Oversigt anlægsaktiv'!F2545</f>
        <v>0</v>
      </c>
      <c r="G2545">
        <f>'Oversigt anlægsaktiv'!G2545</f>
        <v>0</v>
      </c>
      <c r="H2545">
        <f>'Oversigt anlægsaktiv'!H2545</f>
        <v>0</v>
      </c>
      <c r="I2545">
        <f>'Oversigt anlægsaktiv'!I2545</f>
        <v>0</v>
      </c>
      <c r="J2545">
        <f>'Oversigt anlægsaktiv'!J2545</f>
        <v>0</v>
      </c>
      <c r="K2545">
        <f>'Oversigt anlægsaktiv'!K2545</f>
        <v>0</v>
      </c>
      <c r="L2545" s="312">
        <f>'Oversigt anlægsaktiv'!L2545</f>
        <v>0</v>
      </c>
      <c r="M2545" s="56">
        <f>'Oversigt anlægsaktiv'!M2545</f>
        <v>0</v>
      </c>
      <c r="N2545" s="56">
        <f>'Oversigt anlægsaktiv'!N2545</f>
        <v>0</v>
      </c>
      <c r="O2545" s="322">
        <f t="shared" si="117"/>
        <v>0</v>
      </c>
      <c r="P2545" s="322">
        <f t="shared" si="118"/>
        <v>1</v>
      </c>
      <c r="Q2545" s="337">
        <f t="shared" si="119"/>
        <v>0</v>
      </c>
    </row>
    <row r="2546" spans="1:17" x14ac:dyDescent="0.35">
      <c r="A2546" s="320">
        <f>'Oversigt anlægsaktiv'!A2546</f>
        <v>0</v>
      </c>
      <c r="B2546">
        <f>'Oversigt anlægsaktiv'!B2546</f>
        <v>0</v>
      </c>
      <c r="C2546">
        <f>'Oversigt anlægsaktiv'!C2546</f>
        <v>0</v>
      </c>
      <c r="D2546">
        <f>'Oversigt anlægsaktiv'!D2546</f>
        <v>0</v>
      </c>
      <c r="E2546">
        <f>'Oversigt anlægsaktiv'!E2546</f>
        <v>0</v>
      </c>
      <c r="F2546">
        <f>'Oversigt anlægsaktiv'!F2546</f>
        <v>0</v>
      </c>
      <c r="G2546">
        <f>'Oversigt anlægsaktiv'!G2546</f>
        <v>0</v>
      </c>
      <c r="H2546">
        <f>'Oversigt anlægsaktiv'!H2546</f>
        <v>0</v>
      </c>
      <c r="I2546">
        <f>'Oversigt anlægsaktiv'!I2546</f>
        <v>0</v>
      </c>
      <c r="J2546">
        <f>'Oversigt anlægsaktiv'!J2546</f>
        <v>0</v>
      </c>
      <c r="K2546">
        <f>'Oversigt anlægsaktiv'!K2546</f>
        <v>0</v>
      </c>
      <c r="L2546" s="312">
        <f>'Oversigt anlægsaktiv'!L2546</f>
        <v>0</v>
      </c>
      <c r="M2546" s="56">
        <f>'Oversigt anlægsaktiv'!M2546</f>
        <v>0</v>
      </c>
      <c r="N2546" s="56">
        <f>'Oversigt anlægsaktiv'!N2546</f>
        <v>0</v>
      </c>
      <c r="O2546" s="322">
        <f t="shared" si="117"/>
        <v>0</v>
      </c>
      <c r="P2546" s="322">
        <f t="shared" si="118"/>
        <v>1</v>
      </c>
      <c r="Q2546" s="337">
        <f t="shared" si="119"/>
        <v>0</v>
      </c>
    </row>
    <row r="2547" spans="1:17" x14ac:dyDescent="0.35">
      <c r="A2547" s="320">
        <f>'Oversigt anlægsaktiv'!A2547</f>
        <v>0</v>
      </c>
      <c r="B2547">
        <f>'Oversigt anlægsaktiv'!B2547</f>
        <v>0</v>
      </c>
      <c r="C2547">
        <f>'Oversigt anlægsaktiv'!C2547</f>
        <v>0</v>
      </c>
      <c r="D2547">
        <f>'Oversigt anlægsaktiv'!D2547</f>
        <v>0</v>
      </c>
      <c r="E2547">
        <f>'Oversigt anlægsaktiv'!E2547</f>
        <v>0</v>
      </c>
      <c r="F2547">
        <f>'Oversigt anlægsaktiv'!F2547</f>
        <v>0</v>
      </c>
      <c r="G2547">
        <f>'Oversigt anlægsaktiv'!G2547</f>
        <v>0</v>
      </c>
      <c r="H2547">
        <f>'Oversigt anlægsaktiv'!H2547</f>
        <v>0</v>
      </c>
      <c r="I2547">
        <f>'Oversigt anlægsaktiv'!I2547</f>
        <v>0</v>
      </c>
      <c r="J2547">
        <f>'Oversigt anlægsaktiv'!J2547</f>
        <v>0</v>
      </c>
      <c r="K2547">
        <f>'Oversigt anlægsaktiv'!K2547</f>
        <v>0</v>
      </c>
      <c r="L2547" s="312">
        <f>'Oversigt anlægsaktiv'!L2547</f>
        <v>0</v>
      </c>
      <c r="M2547" s="56">
        <f>'Oversigt anlægsaktiv'!M2547</f>
        <v>0</v>
      </c>
      <c r="N2547" s="56">
        <f>'Oversigt anlægsaktiv'!N2547</f>
        <v>0</v>
      </c>
      <c r="O2547" s="322">
        <f t="shared" si="117"/>
        <v>0</v>
      </c>
      <c r="P2547" s="322">
        <f t="shared" si="118"/>
        <v>1</v>
      </c>
      <c r="Q2547" s="337">
        <f t="shared" si="119"/>
        <v>0</v>
      </c>
    </row>
    <row r="2548" spans="1:17" x14ac:dyDescent="0.35">
      <c r="A2548" s="320">
        <f>'Oversigt anlægsaktiv'!A2548</f>
        <v>0</v>
      </c>
      <c r="B2548">
        <f>'Oversigt anlægsaktiv'!B2548</f>
        <v>0</v>
      </c>
      <c r="C2548">
        <f>'Oversigt anlægsaktiv'!C2548</f>
        <v>0</v>
      </c>
      <c r="D2548">
        <f>'Oversigt anlægsaktiv'!D2548</f>
        <v>0</v>
      </c>
      <c r="E2548">
        <f>'Oversigt anlægsaktiv'!E2548</f>
        <v>0</v>
      </c>
      <c r="F2548">
        <f>'Oversigt anlægsaktiv'!F2548</f>
        <v>0</v>
      </c>
      <c r="G2548">
        <f>'Oversigt anlægsaktiv'!G2548</f>
        <v>0</v>
      </c>
      <c r="H2548">
        <f>'Oversigt anlægsaktiv'!H2548</f>
        <v>0</v>
      </c>
      <c r="I2548">
        <f>'Oversigt anlægsaktiv'!I2548</f>
        <v>0</v>
      </c>
      <c r="J2548">
        <f>'Oversigt anlægsaktiv'!J2548</f>
        <v>0</v>
      </c>
      <c r="K2548">
        <f>'Oversigt anlægsaktiv'!K2548</f>
        <v>0</v>
      </c>
      <c r="L2548" s="312">
        <f>'Oversigt anlægsaktiv'!L2548</f>
        <v>0</v>
      </c>
      <c r="M2548" s="56">
        <f>'Oversigt anlægsaktiv'!M2548</f>
        <v>0</v>
      </c>
      <c r="N2548" s="56">
        <f>'Oversigt anlægsaktiv'!N2548</f>
        <v>0</v>
      </c>
      <c r="O2548" s="322">
        <f t="shared" si="117"/>
        <v>0</v>
      </c>
      <c r="P2548" s="322">
        <f t="shared" si="118"/>
        <v>1</v>
      </c>
      <c r="Q2548" s="337">
        <f t="shared" si="119"/>
        <v>0</v>
      </c>
    </row>
    <row r="2549" spans="1:17" x14ac:dyDescent="0.35">
      <c r="A2549" s="320">
        <f>'Oversigt anlægsaktiv'!A2549</f>
        <v>0</v>
      </c>
      <c r="B2549">
        <f>'Oversigt anlægsaktiv'!B2549</f>
        <v>0</v>
      </c>
      <c r="C2549">
        <f>'Oversigt anlægsaktiv'!C2549</f>
        <v>0</v>
      </c>
      <c r="D2549">
        <f>'Oversigt anlægsaktiv'!D2549</f>
        <v>0</v>
      </c>
      <c r="E2549">
        <f>'Oversigt anlægsaktiv'!E2549</f>
        <v>0</v>
      </c>
      <c r="F2549">
        <f>'Oversigt anlægsaktiv'!F2549</f>
        <v>0</v>
      </c>
      <c r="G2549">
        <f>'Oversigt anlægsaktiv'!G2549</f>
        <v>0</v>
      </c>
      <c r="H2549">
        <f>'Oversigt anlægsaktiv'!H2549</f>
        <v>0</v>
      </c>
      <c r="I2549">
        <f>'Oversigt anlægsaktiv'!I2549</f>
        <v>0</v>
      </c>
      <c r="J2549">
        <f>'Oversigt anlægsaktiv'!J2549</f>
        <v>0</v>
      </c>
      <c r="K2549">
        <f>'Oversigt anlægsaktiv'!K2549</f>
        <v>0</v>
      </c>
      <c r="L2549" s="312">
        <f>'Oversigt anlægsaktiv'!L2549</f>
        <v>0</v>
      </c>
      <c r="M2549" s="56">
        <f>'Oversigt anlægsaktiv'!M2549</f>
        <v>0</v>
      </c>
      <c r="N2549" s="56">
        <f>'Oversigt anlægsaktiv'!N2549</f>
        <v>0</v>
      </c>
      <c r="O2549" s="322">
        <f t="shared" si="117"/>
        <v>0</v>
      </c>
      <c r="P2549" s="322">
        <f t="shared" si="118"/>
        <v>1</v>
      </c>
      <c r="Q2549" s="337">
        <f t="shared" si="119"/>
        <v>0</v>
      </c>
    </row>
    <row r="2550" spans="1:17" x14ac:dyDescent="0.35">
      <c r="A2550" s="320">
        <f>'Oversigt anlægsaktiv'!A2550</f>
        <v>0</v>
      </c>
      <c r="B2550">
        <f>'Oversigt anlægsaktiv'!B2550</f>
        <v>0</v>
      </c>
      <c r="C2550">
        <f>'Oversigt anlægsaktiv'!C2550</f>
        <v>0</v>
      </c>
      <c r="D2550">
        <f>'Oversigt anlægsaktiv'!D2550</f>
        <v>0</v>
      </c>
      <c r="E2550">
        <f>'Oversigt anlægsaktiv'!E2550</f>
        <v>0</v>
      </c>
      <c r="F2550">
        <f>'Oversigt anlægsaktiv'!F2550</f>
        <v>0</v>
      </c>
      <c r="G2550">
        <f>'Oversigt anlægsaktiv'!G2550</f>
        <v>0</v>
      </c>
      <c r="H2550">
        <f>'Oversigt anlægsaktiv'!H2550</f>
        <v>0</v>
      </c>
      <c r="I2550">
        <f>'Oversigt anlægsaktiv'!I2550</f>
        <v>0</v>
      </c>
      <c r="J2550">
        <f>'Oversigt anlægsaktiv'!J2550</f>
        <v>0</v>
      </c>
      <c r="K2550">
        <f>'Oversigt anlægsaktiv'!K2550</f>
        <v>0</v>
      </c>
      <c r="L2550" s="312">
        <f>'Oversigt anlægsaktiv'!L2550</f>
        <v>0</v>
      </c>
      <c r="M2550" s="56">
        <f>'Oversigt anlægsaktiv'!M2550</f>
        <v>0</v>
      </c>
      <c r="N2550" s="56">
        <f>'Oversigt anlægsaktiv'!N2550</f>
        <v>0</v>
      </c>
      <c r="O2550" s="322">
        <f t="shared" si="117"/>
        <v>0</v>
      </c>
      <c r="P2550" s="322">
        <f t="shared" si="118"/>
        <v>1</v>
      </c>
      <c r="Q2550" s="337">
        <f t="shared" si="119"/>
        <v>0</v>
      </c>
    </row>
    <row r="2551" spans="1:17" x14ac:dyDescent="0.35">
      <c r="A2551" s="320">
        <f>'Oversigt anlægsaktiv'!A2551</f>
        <v>0</v>
      </c>
      <c r="B2551">
        <f>'Oversigt anlægsaktiv'!B2551</f>
        <v>0</v>
      </c>
      <c r="C2551">
        <f>'Oversigt anlægsaktiv'!C2551</f>
        <v>0</v>
      </c>
      <c r="D2551">
        <f>'Oversigt anlægsaktiv'!D2551</f>
        <v>0</v>
      </c>
      <c r="E2551">
        <f>'Oversigt anlægsaktiv'!E2551</f>
        <v>0</v>
      </c>
      <c r="F2551">
        <f>'Oversigt anlægsaktiv'!F2551</f>
        <v>0</v>
      </c>
      <c r="G2551">
        <f>'Oversigt anlægsaktiv'!G2551</f>
        <v>0</v>
      </c>
      <c r="H2551">
        <f>'Oversigt anlægsaktiv'!H2551</f>
        <v>0</v>
      </c>
      <c r="I2551">
        <f>'Oversigt anlægsaktiv'!I2551</f>
        <v>0</v>
      </c>
      <c r="J2551">
        <f>'Oversigt anlægsaktiv'!J2551</f>
        <v>0</v>
      </c>
      <c r="K2551">
        <f>'Oversigt anlægsaktiv'!K2551</f>
        <v>0</v>
      </c>
      <c r="L2551" s="312">
        <f>'Oversigt anlægsaktiv'!L2551</f>
        <v>0</v>
      </c>
      <c r="M2551" s="56">
        <f>'Oversigt anlægsaktiv'!M2551</f>
        <v>0</v>
      </c>
      <c r="N2551" s="56">
        <f>'Oversigt anlægsaktiv'!N2551</f>
        <v>0</v>
      </c>
      <c r="O2551" s="322">
        <f t="shared" si="117"/>
        <v>0</v>
      </c>
      <c r="P2551" s="322">
        <f t="shared" si="118"/>
        <v>1</v>
      </c>
      <c r="Q2551" s="337">
        <f t="shared" si="119"/>
        <v>0</v>
      </c>
    </row>
    <row r="2552" spans="1:17" x14ac:dyDescent="0.35">
      <c r="A2552" s="320">
        <f>'Oversigt anlægsaktiv'!A2552</f>
        <v>0</v>
      </c>
      <c r="B2552">
        <f>'Oversigt anlægsaktiv'!B2552</f>
        <v>0</v>
      </c>
      <c r="C2552">
        <f>'Oversigt anlægsaktiv'!C2552</f>
        <v>0</v>
      </c>
      <c r="D2552">
        <f>'Oversigt anlægsaktiv'!D2552</f>
        <v>0</v>
      </c>
      <c r="E2552">
        <f>'Oversigt anlægsaktiv'!E2552</f>
        <v>0</v>
      </c>
      <c r="F2552">
        <f>'Oversigt anlægsaktiv'!F2552</f>
        <v>0</v>
      </c>
      <c r="G2552">
        <f>'Oversigt anlægsaktiv'!G2552</f>
        <v>0</v>
      </c>
      <c r="H2552">
        <f>'Oversigt anlægsaktiv'!H2552</f>
        <v>0</v>
      </c>
      <c r="I2552">
        <f>'Oversigt anlægsaktiv'!I2552</f>
        <v>0</v>
      </c>
      <c r="J2552">
        <f>'Oversigt anlægsaktiv'!J2552</f>
        <v>0</v>
      </c>
      <c r="K2552">
        <f>'Oversigt anlægsaktiv'!K2552</f>
        <v>0</v>
      </c>
      <c r="L2552" s="312">
        <f>'Oversigt anlægsaktiv'!L2552</f>
        <v>0</v>
      </c>
      <c r="M2552" s="56">
        <f>'Oversigt anlægsaktiv'!M2552</f>
        <v>0</v>
      </c>
      <c r="N2552" s="56">
        <f>'Oversigt anlægsaktiv'!N2552</f>
        <v>0</v>
      </c>
      <c r="O2552" s="322">
        <f t="shared" si="117"/>
        <v>0</v>
      </c>
      <c r="P2552" s="322">
        <f t="shared" si="118"/>
        <v>1</v>
      </c>
      <c r="Q2552" s="337">
        <f t="shared" si="119"/>
        <v>0</v>
      </c>
    </row>
    <row r="2553" spans="1:17" x14ac:dyDescent="0.35">
      <c r="A2553" s="320">
        <f>'Oversigt anlægsaktiv'!A2553</f>
        <v>0</v>
      </c>
      <c r="B2553">
        <f>'Oversigt anlægsaktiv'!B2553</f>
        <v>0</v>
      </c>
      <c r="C2553">
        <f>'Oversigt anlægsaktiv'!C2553</f>
        <v>0</v>
      </c>
      <c r="D2553">
        <f>'Oversigt anlægsaktiv'!D2553</f>
        <v>0</v>
      </c>
      <c r="E2553">
        <f>'Oversigt anlægsaktiv'!E2553</f>
        <v>0</v>
      </c>
      <c r="F2553">
        <f>'Oversigt anlægsaktiv'!F2553</f>
        <v>0</v>
      </c>
      <c r="G2553">
        <f>'Oversigt anlægsaktiv'!G2553</f>
        <v>0</v>
      </c>
      <c r="H2553">
        <f>'Oversigt anlægsaktiv'!H2553</f>
        <v>0</v>
      </c>
      <c r="I2553">
        <f>'Oversigt anlægsaktiv'!I2553</f>
        <v>0</v>
      </c>
      <c r="J2553">
        <f>'Oversigt anlægsaktiv'!J2553</f>
        <v>0</v>
      </c>
      <c r="K2553">
        <f>'Oversigt anlægsaktiv'!K2553</f>
        <v>0</v>
      </c>
      <c r="L2553" s="312">
        <f>'Oversigt anlægsaktiv'!L2553</f>
        <v>0</v>
      </c>
      <c r="M2553" s="56">
        <f>'Oversigt anlægsaktiv'!M2553</f>
        <v>0</v>
      </c>
      <c r="N2553" s="56">
        <f>'Oversigt anlægsaktiv'!N2553</f>
        <v>0</v>
      </c>
      <c r="O2553" s="322">
        <f t="shared" si="117"/>
        <v>0</v>
      </c>
      <c r="P2553" s="322">
        <f t="shared" si="118"/>
        <v>1</v>
      </c>
      <c r="Q2553" s="337">
        <f t="shared" si="119"/>
        <v>0</v>
      </c>
    </row>
    <row r="2554" spans="1:17" x14ac:dyDescent="0.35">
      <c r="A2554" s="320">
        <f>'Oversigt anlægsaktiv'!A2554</f>
        <v>0</v>
      </c>
      <c r="B2554">
        <f>'Oversigt anlægsaktiv'!B2554</f>
        <v>0</v>
      </c>
      <c r="C2554">
        <f>'Oversigt anlægsaktiv'!C2554</f>
        <v>0</v>
      </c>
      <c r="D2554">
        <f>'Oversigt anlægsaktiv'!D2554</f>
        <v>0</v>
      </c>
      <c r="E2554">
        <f>'Oversigt anlægsaktiv'!E2554</f>
        <v>0</v>
      </c>
      <c r="F2554">
        <f>'Oversigt anlægsaktiv'!F2554</f>
        <v>0</v>
      </c>
      <c r="G2554">
        <f>'Oversigt anlægsaktiv'!G2554</f>
        <v>0</v>
      </c>
      <c r="H2554">
        <f>'Oversigt anlægsaktiv'!H2554</f>
        <v>0</v>
      </c>
      <c r="I2554">
        <f>'Oversigt anlægsaktiv'!I2554</f>
        <v>0</v>
      </c>
      <c r="J2554">
        <f>'Oversigt anlægsaktiv'!J2554</f>
        <v>0</v>
      </c>
      <c r="K2554">
        <f>'Oversigt anlægsaktiv'!K2554</f>
        <v>0</v>
      </c>
      <c r="L2554" s="312">
        <f>'Oversigt anlægsaktiv'!L2554</f>
        <v>0</v>
      </c>
      <c r="M2554" s="56">
        <f>'Oversigt anlægsaktiv'!M2554</f>
        <v>0</v>
      </c>
      <c r="N2554" s="56">
        <f>'Oversigt anlægsaktiv'!N2554</f>
        <v>0</v>
      </c>
      <c r="O2554" s="322">
        <f t="shared" si="117"/>
        <v>0</v>
      </c>
      <c r="P2554" s="322">
        <f t="shared" si="118"/>
        <v>1</v>
      </c>
      <c r="Q2554" s="337">
        <f t="shared" si="119"/>
        <v>0</v>
      </c>
    </row>
    <row r="2555" spans="1:17" x14ac:dyDescent="0.35">
      <c r="A2555" s="320">
        <f>'Oversigt anlægsaktiv'!A2555</f>
        <v>0</v>
      </c>
      <c r="B2555">
        <f>'Oversigt anlægsaktiv'!B2555</f>
        <v>0</v>
      </c>
      <c r="C2555">
        <f>'Oversigt anlægsaktiv'!C2555</f>
        <v>0</v>
      </c>
      <c r="D2555">
        <f>'Oversigt anlægsaktiv'!D2555</f>
        <v>0</v>
      </c>
      <c r="E2555">
        <f>'Oversigt anlægsaktiv'!E2555</f>
        <v>0</v>
      </c>
      <c r="F2555">
        <f>'Oversigt anlægsaktiv'!F2555</f>
        <v>0</v>
      </c>
      <c r="G2555">
        <f>'Oversigt anlægsaktiv'!G2555</f>
        <v>0</v>
      </c>
      <c r="H2555">
        <f>'Oversigt anlægsaktiv'!H2555</f>
        <v>0</v>
      </c>
      <c r="I2555">
        <f>'Oversigt anlægsaktiv'!I2555</f>
        <v>0</v>
      </c>
      <c r="J2555">
        <f>'Oversigt anlægsaktiv'!J2555</f>
        <v>0</v>
      </c>
      <c r="K2555">
        <f>'Oversigt anlægsaktiv'!K2555</f>
        <v>0</v>
      </c>
      <c r="L2555" s="312">
        <f>'Oversigt anlægsaktiv'!L2555</f>
        <v>0</v>
      </c>
      <c r="M2555" s="56">
        <f>'Oversigt anlægsaktiv'!M2555</f>
        <v>0</v>
      </c>
      <c r="N2555" s="56">
        <f>'Oversigt anlægsaktiv'!N2555</f>
        <v>0</v>
      </c>
      <c r="O2555" s="322">
        <f t="shared" si="117"/>
        <v>0</v>
      </c>
      <c r="P2555" s="322">
        <f t="shared" si="118"/>
        <v>1</v>
      </c>
      <c r="Q2555" s="337">
        <f t="shared" si="119"/>
        <v>0</v>
      </c>
    </row>
    <row r="2556" spans="1:17" x14ac:dyDescent="0.35">
      <c r="A2556" s="320">
        <f>'Oversigt anlægsaktiv'!A2556</f>
        <v>0</v>
      </c>
      <c r="B2556">
        <f>'Oversigt anlægsaktiv'!B2556</f>
        <v>0</v>
      </c>
      <c r="C2556">
        <f>'Oversigt anlægsaktiv'!C2556</f>
        <v>0</v>
      </c>
      <c r="D2556">
        <f>'Oversigt anlægsaktiv'!D2556</f>
        <v>0</v>
      </c>
      <c r="E2556">
        <f>'Oversigt anlægsaktiv'!E2556</f>
        <v>0</v>
      </c>
      <c r="F2556">
        <f>'Oversigt anlægsaktiv'!F2556</f>
        <v>0</v>
      </c>
      <c r="G2556">
        <f>'Oversigt anlægsaktiv'!G2556</f>
        <v>0</v>
      </c>
      <c r="H2556">
        <f>'Oversigt anlægsaktiv'!H2556</f>
        <v>0</v>
      </c>
      <c r="I2556">
        <f>'Oversigt anlægsaktiv'!I2556</f>
        <v>0</v>
      </c>
      <c r="J2556">
        <f>'Oversigt anlægsaktiv'!J2556</f>
        <v>0</v>
      </c>
      <c r="K2556">
        <f>'Oversigt anlægsaktiv'!K2556</f>
        <v>0</v>
      </c>
      <c r="L2556" s="312">
        <f>'Oversigt anlægsaktiv'!L2556</f>
        <v>0</v>
      </c>
      <c r="M2556" s="56">
        <f>'Oversigt anlægsaktiv'!M2556</f>
        <v>0</v>
      </c>
      <c r="N2556" s="56">
        <f>'Oversigt anlægsaktiv'!N2556</f>
        <v>0</v>
      </c>
      <c r="O2556" s="322">
        <f t="shared" si="117"/>
        <v>0</v>
      </c>
      <c r="P2556" s="322">
        <f t="shared" si="118"/>
        <v>1</v>
      </c>
      <c r="Q2556" s="337">
        <f t="shared" si="119"/>
        <v>0</v>
      </c>
    </row>
    <row r="2557" spans="1:17" x14ac:dyDescent="0.35">
      <c r="A2557" s="320">
        <f>'Oversigt anlægsaktiv'!A2557</f>
        <v>0</v>
      </c>
      <c r="B2557">
        <f>'Oversigt anlægsaktiv'!B2557</f>
        <v>0</v>
      </c>
      <c r="C2557">
        <f>'Oversigt anlægsaktiv'!C2557</f>
        <v>0</v>
      </c>
      <c r="D2557">
        <f>'Oversigt anlægsaktiv'!D2557</f>
        <v>0</v>
      </c>
      <c r="E2557">
        <f>'Oversigt anlægsaktiv'!E2557</f>
        <v>0</v>
      </c>
      <c r="F2557">
        <f>'Oversigt anlægsaktiv'!F2557</f>
        <v>0</v>
      </c>
      <c r="G2557">
        <f>'Oversigt anlægsaktiv'!G2557</f>
        <v>0</v>
      </c>
      <c r="H2557">
        <f>'Oversigt anlægsaktiv'!H2557</f>
        <v>0</v>
      </c>
      <c r="I2557">
        <f>'Oversigt anlægsaktiv'!I2557</f>
        <v>0</v>
      </c>
      <c r="J2557">
        <f>'Oversigt anlægsaktiv'!J2557</f>
        <v>0</v>
      </c>
      <c r="K2557">
        <f>'Oversigt anlægsaktiv'!K2557</f>
        <v>0</v>
      </c>
      <c r="L2557" s="312">
        <f>'Oversigt anlægsaktiv'!L2557</f>
        <v>0</v>
      </c>
      <c r="M2557" s="56">
        <f>'Oversigt anlægsaktiv'!M2557</f>
        <v>0</v>
      </c>
      <c r="N2557" s="56">
        <f>'Oversigt anlægsaktiv'!N2557</f>
        <v>0</v>
      </c>
      <c r="O2557" s="322">
        <f t="shared" si="117"/>
        <v>0</v>
      </c>
      <c r="P2557" s="322">
        <f t="shared" si="118"/>
        <v>1</v>
      </c>
      <c r="Q2557" s="337">
        <f t="shared" si="119"/>
        <v>0</v>
      </c>
    </row>
    <row r="2558" spans="1:17" x14ac:dyDescent="0.35">
      <c r="A2558" s="320">
        <f>'Oversigt anlægsaktiv'!A2558</f>
        <v>0</v>
      </c>
      <c r="B2558">
        <f>'Oversigt anlægsaktiv'!B2558</f>
        <v>0</v>
      </c>
      <c r="C2558">
        <f>'Oversigt anlægsaktiv'!C2558</f>
        <v>0</v>
      </c>
      <c r="D2558">
        <f>'Oversigt anlægsaktiv'!D2558</f>
        <v>0</v>
      </c>
      <c r="E2558">
        <f>'Oversigt anlægsaktiv'!E2558</f>
        <v>0</v>
      </c>
      <c r="F2558">
        <f>'Oversigt anlægsaktiv'!F2558</f>
        <v>0</v>
      </c>
      <c r="G2558">
        <f>'Oversigt anlægsaktiv'!G2558</f>
        <v>0</v>
      </c>
      <c r="H2558">
        <f>'Oversigt anlægsaktiv'!H2558</f>
        <v>0</v>
      </c>
      <c r="I2558">
        <f>'Oversigt anlægsaktiv'!I2558</f>
        <v>0</v>
      </c>
      <c r="J2558">
        <f>'Oversigt anlægsaktiv'!J2558</f>
        <v>0</v>
      </c>
      <c r="K2558">
        <f>'Oversigt anlægsaktiv'!K2558</f>
        <v>0</v>
      </c>
      <c r="L2558" s="312">
        <f>'Oversigt anlægsaktiv'!L2558</f>
        <v>0</v>
      </c>
      <c r="M2558" s="56">
        <f>'Oversigt anlægsaktiv'!M2558</f>
        <v>0</v>
      </c>
      <c r="N2558" s="56">
        <f>'Oversigt anlægsaktiv'!N2558</f>
        <v>0</v>
      </c>
      <c r="O2558" s="322">
        <f t="shared" si="117"/>
        <v>0</v>
      </c>
      <c r="P2558" s="322">
        <f t="shared" si="118"/>
        <v>1</v>
      </c>
      <c r="Q2558" s="337">
        <f t="shared" si="119"/>
        <v>0</v>
      </c>
    </row>
    <row r="2559" spans="1:17" x14ac:dyDescent="0.35">
      <c r="A2559" s="320">
        <f>'Oversigt anlægsaktiv'!A2559</f>
        <v>0</v>
      </c>
      <c r="B2559">
        <f>'Oversigt anlægsaktiv'!B2559</f>
        <v>0</v>
      </c>
      <c r="C2559">
        <f>'Oversigt anlægsaktiv'!C2559</f>
        <v>0</v>
      </c>
      <c r="D2559">
        <f>'Oversigt anlægsaktiv'!D2559</f>
        <v>0</v>
      </c>
      <c r="E2559">
        <f>'Oversigt anlægsaktiv'!E2559</f>
        <v>0</v>
      </c>
      <c r="F2559">
        <f>'Oversigt anlægsaktiv'!F2559</f>
        <v>0</v>
      </c>
      <c r="G2559">
        <f>'Oversigt anlægsaktiv'!G2559</f>
        <v>0</v>
      </c>
      <c r="H2559">
        <f>'Oversigt anlægsaktiv'!H2559</f>
        <v>0</v>
      </c>
      <c r="I2559">
        <f>'Oversigt anlægsaktiv'!I2559</f>
        <v>0</v>
      </c>
      <c r="J2559">
        <f>'Oversigt anlægsaktiv'!J2559</f>
        <v>0</v>
      </c>
      <c r="K2559">
        <f>'Oversigt anlægsaktiv'!K2559</f>
        <v>0</v>
      </c>
      <c r="L2559" s="312">
        <f>'Oversigt anlægsaktiv'!L2559</f>
        <v>0</v>
      </c>
      <c r="M2559" s="56">
        <f>'Oversigt anlægsaktiv'!M2559</f>
        <v>0</v>
      </c>
      <c r="N2559" s="56">
        <f>'Oversigt anlægsaktiv'!N2559</f>
        <v>0</v>
      </c>
      <c r="O2559" s="322">
        <f t="shared" si="117"/>
        <v>0</v>
      </c>
      <c r="P2559" s="322">
        <f t="shared" si="118"/>
        <v>1</v>
      </c>
      <c r="Q2559" s="337">
        <f t="shared" si="119"/>
        <v>0</v>
      </c>
    </row>
    <row r="2560" spans="1:17" x14ac:dyDescent="0.35">
      <c r="A2560" s="320">
        <f>'Oversigt anlægsaktiv'!A2560</f>
        <v>0</v>
      </c>
      <c r="B2560">
        <f>'Oversigt anlægsaktiv'!B2560</f>
        <v>0</v>
      </c>
      <c r="C2560">
        <f>'Oversigt anlægsaktiv'!C2560</f>
        <v>0</v>
      </c>
      <c r="D2560">
        <f>'Oversigt anlægsaktiv'!D2560</f>
        <v>0</v>
      </c>
      <c r="E2560">
        <f>'Oversigt anlægsaktiv'!E2560</f>
        <v>0</v>
      </c>
      <c r="F2560">
        <f>'Oversigt anlægsaktiv'!F2560</f>
        <v>0</v>
      </c>
      <c r="G2560">
        <f>'Oversigt anlægsaktiv'!G2560</f>
        <v>0</v>
      </c>
      <c r="H2560">
        <f>'Oversigt anlægsaktiv'!H2560</f>
        <v>0</v>
      </c>
      <c r="I2560">
        <f>'Oversigt anlægsaktiv'!I2560</f>
        <v>0</v>
      </c>
      <c r="J2560">
        <f>'Oversigt anlægsaktiv'!J2560</f>
        <v>0</v>
      </c>
      <c r="K2560">
        <f>'Oversigt anlægsaktiv'!K2560</f>
        <v>0</v>
      </c>
      <c r="L2560" s="312">
        <f>'Oversigt anlægsaktiv'!L2560</f>
        <v>0</v>
      </c>
      <c r="M2560" s="56">
        <f>'Oversigt anlægsaktiv'!M2560</f>
        <v>0</v>
      </c>
      <c r="N2560" s="56">
        <f>'Oversigt anlægsaktiv'!N2560</f>
        <v>0</v>
      </c>
      <c r="O2560" s="322">
        <f t="shared" si="117"/>
        <v>0</v>
      </c>
      <c r="P2560" s="322">
        <f t="shared" si="118"/>
        <v>1</v>
      </c>
      <c r="Q2560" s="337">
        <f t="shared" si="119"/>
        <v>0</v>
      </c>
    </row>
    <row r="2561" spans="1:17" x14ac:dyDescent="0.35">
      <c r="A2561" s="320">
        <f>'Oversigt anlægsaktiv'!A2561</f>
        <v>0</v>
      </c>
      <c r="B2561">
        <f>'Oversigt anlægsaktiv'!B2561</f>
        <v>0</v>
      </c>
      <c r="C2561">
        <f>'Oversigt anlægsaktiv'!C2561</f>
        <v>0</v>
      </c>
      <c r="D2561">
        <f>'Oversigt anlægsaktiv'!D2561</f>
        <v>0</v>
      </c>
      <c r="E2561">
        <f>'Oversigt anlægsaktiv'!E2561</f>
        <v>0</v>
      </c>
      <c r="F2561">
        <f>'Oversigt anlægsaktiv'!F2561</f>
        <v>0</v>
      </c>
      <c r="G2561">
        <f>'Oversigt anlægsaktiv'!G2561</f>
        <v>0</v>
      </c>
      <c r="H2561">
        <f>'Oversigt anlægsaktiv'!H2561</f>
        <v>0</v>
      </c>
      <c r="I2561">
        <f>'Oversigt anlægsaktiv'!I2561</f>
        <v>0</v>
      </c>
      <c r="J2561">
        <f>'Oversigt anlægsaktiv'!J2561</f>
        <v>0</v>
      </c>
      <c r="K2561">
        <f>'Oversigt anlægsaktiv'!K2561</f>
        <v>0</v>
      </c>
      <c r="L2561" s="312">
        <f>'Oversigt anlægsaktiv'!L2561</f>
        <v>0</v>
      </c>
      <c r="M2561" s="56">
        <f>'Oversigt anlægsaktiv'!M2561</f>
        <v>0</v>
      </c>
      <c r="N2561" s="56">
        <f>'Oversigt anlægsaktiv'!N2561</f>
        <v>0</v>
      </c>
      <c r="O2561" s="322">
        <f t="shared" si="117"/>
        <v>0</v>
      </c>
      <c r="P2561" s="322">
        <f t="shared" si="118"/>
        <v>1</v>
      </c>
      <c r="Q2561" s="337">
        <f t="shared" si="119"/>
        <v>0</v>
      </c>
    </row>
    <row r="2562" spans="1:17" x14ac:dyDescent="0.35">
      <c r="A2562" s="320">
        <f>'Oversigt anlægsaktiv'!A2562</f>
        <v>0</v>
      </c>
      <c r="B2562">
        <f>'Oversigt anlægsaktiv'!B2562</f>
        <v>0</v>
      </c>
      <c r="C2562">
        <f>'Oversigt anlægsaktiv'!C2562</f>
        <v>0</v>
      </c>
      <c r="D2562">
        <f>'Oversigt anlægsaktiv'!D2562</f>
        <v>0</v>
      </c>
      <c r="E2562">
        <f>'Oversigt anlægsaktiv'!E2562</f>
        <v>0</v>
      </c>
      <c r="F2562">
        <f>'Oversigt anlægsaktiv'!F2562</f>
        <v>0</v>
      </c>
      <c r="G2562">
        <f>'Oversigt anlægsaktiv'!G2562</f>
        <v>0</v>
      </c>
      <c r="H2562">
        <f>'Oversigt anlægsaktiv'!H2562</f>
        <v>0</v>
      </c>
      <c r="I2562">
        <f>'Oversigt anlægsaktiv'!I2562</f>
        <v>0</v>
      </c>
      <c r="J2562">
        <f>'Oversigt anlægsaktiv'!J2562</f>
        <v>0</v>
      </c>
      <c r="K2562">
        <f>'Oversigt anlægsaktiv'!K2562</f>
        <v>0</v>
      </c>
      <c r="L2562" s="312">
        <f>'Oversigt anlægsaktiv'!L2562</f>
        <v>0</v>
      </c>
      <c r="M2562" s="56">
        <f>'Oversigt anlægsaktiv'!M2562</f>
        <v>0</v>
      </c>
      <c r="N2562" s="56">
        <f>'Oversigt anlægsaktiv'!N2562</f>
        <v>0</v>
      </c>
      <c r="O2562" s="322">
        <f t="shared" si="117"/>
        <v>0</v>
      </c>
      <c r="P2562" s="322">
        <f t="shared" si="118"/>
        <v>1</v>
      </c>
      <c r="Q2562" s="337">
        <f t="shared" si="119"/>
        <v>0</v>
      </c>
    </row>
    <row r="2563" spans="1:17" x14ac:dyDescent="0.35">
      <c r="A2563" s="320">
        <f>'Oversigt anlægsaktiv'!A2563</f>
        <v>0</v>
      </c>
      <c r="B2563">
        <f>'Oversigt anlægsaktiv'!B2563</f>
        <v>0</v>
      </c>
      <c r="C2563">
        <f>'Oversigt anlægsaktiv'!C2563</f>
        <v>0</v>
      </c>
      <c r="D2563">
        <f>'Oversigt anlægsaktiv'!D2563</f>
        <v>0</v>
      </c>
      <c r="E2563">
        <f>'Oversigt anlægsaktiv'!E2563</f>
        <v>0</v>
      </c>
      <c r="F2563">
        <f>'Oversigt anlægsaktiv'!F2563</f>
        <v>0</v>
      </c>
      <c r="G2563">
        <f>'Oversigt anlægsaktiv'!G2563</f>
        <v>0</v>
      </c>
      <c r="H2563">
        <f>'Oversigt anlægsaktiv'!H2563</f>
        <v>0</v>
      </c>
      <c r="I2563">
        <f>'Oversigt anlægsaktiv'!I2563</f>
        <v>0</v>
      </c>
      <c r="J2563">
        <f>'Oversigt anlægsaktiv'!J2563</f>
        <v>0</v>
      </c>
      <c r="K2563">
        <f>'Oversigt anlægsaktiv'!K2563</f>
        <v>0</v>
      </c>
      <c r="L2563" s="312">
        <f>'Oversigt anlægsaktiv'!L2563</f>
        <v>0</v>
      </c>
      <c r="M2563" s="56">
        <f>'Oversigt anlægsaktiv'!M2563</f>
        <v>0</v>
      </c>
      <c r="N2563" s="56">
        <f>'Oversigt anlægsaktiv'!N2563</f>
        <v>0</v>
      </c>
      <c r="O2563" s="322">
        <f t="shared" si="117"/>
        <v>0</v>
      </c>
      <c r="P2563" s="322">
        <f t="shared" si="118"/>
        <v>1</v>
      </c>
      <c r="Q2563" s="337">
        <f t="shared" si="119"/>
        <v>0</v>
      </c>
    </row>
    <row r="2564" spans="1:17" x14ac:dyDescent="0.35">
      <c r="A2564" s="320">
        <f>'Oversigt anlægsaktiv'!A2564</f>
        <v>0</v>
      </c>
      <c r="B2564">
        <f>'Oversigt anlægsaktiv'!B2564</f>
        <v>0</v>
      </c>
      <c r="C2564">
        <f>'Oversigt anlægsaktiv'!C2564</f>
        <v>0</v>
      </c>
      <c r="D2564">
        <f>'Oversigt anlægsaktiv'!D2564</f>
        <v>0</v>
      </c>
      <c r="E2564">
        <f>'Oversigt anlægsaktiv'!E2564</f>
        <v>0</v>
      </c>
      <c r="F2564">
        <f>'Oversigt anlægsaktiv'!F2564</f>
        <v>0</v>
      </c>
      <c r="G2564">
        <f>'Oversigt anlægsaktiv'!G2564</f>
        <v>0</v>
      </c>
      <c r="H2564">
        <f>'Oversigt anlægsaktiv'!H2564</f>
        <v>0</v>
      </c>
      <c r="I2564">
        <f>'Oversigt anlægsaktiv'!I2564</f>
        <v>0</v>
      </c>
      <c r="J2564">
        <f>'Oversigt anlægsaktiv'!J2564</f>
        <v>0</v>
      </c>
      <c r="K2564">
        <f>'Oversigt anlægsaktiv'!K2564</f>
        <v>0</v>
      </c>
      <c r="L2564" s="312">
        <f>'Oversigt anlægsaktiv'!L2564</f>
        <v>0</v>
      </c>
      <c r="M2564" s="56">
        <f>'Oversigt anlægsaktiv'!M2564</f>
        <v>0</v>
      </c>
      <c r="N2564" s="56">
        <f>'Oversigt anlægsaktiv'!N2564</f>
        <v>0</v>
      </c>
      <c r="O2564" s="322">
        <f t="shared" si="117"/>
        <v>0</v>
      </c>
      <c r="P2564" s="322">
        <f t="shared" si="118"/>
        <v>1</v>
      </c>
      <c r="Q2564" s="337">
        <f t="shared" si="119"/>
        <v>0</v>
      </c>
    </row>
    <row r="2565" spans="1:17" x14ac:dyDescent="0.35">
      <c r="A2565" s="320">
        <f>'Oversigt anlægsaktiv'!A2565</f>
        <v>0</v>
      </c>
      <c r="B2565">
        <f>'Oversigt anlægsaktiv'!B2565</f>
        <v>0</v>
      </c>
      <c r="C2565">
        <f>'Oversigt anlægsaktiv'!C2565</f>
        <v>0</v>
      </c>
      <c r="D2565">
        <f>'Oversigt anlægsaktiv'!D2565</f>
        <v>0</v>
      </c>
      <c r="E2565">
        <f>'Oversigt anlægsaktiv'!E2565</f>
        <v>0</v>
      </c>
      <c r="F2565">
        <f>'Oversigt anlægsaktiv'!F2565</f>
        <v>0</v>
      </c>
      <c r="G2565">
        <f>'Oversigt anlægsaktiv'!G2565</f>
        <v>0</v>
      </c>
      <c r="H2565">
        <f>'Oversigt anlægsaktiv'!H2565</f>
        <v>0</v>
      </c>
      <c r="I2565">
        <f>'Oversigt anlægsaktiv'!I2565</f>
        <v>0</v>
      </c>
      <c r="J2565">
        <f>'Oversigt anlægsaktiv'!J2565</f>
        <v>0</v>
      </c>
      <c r="K2565">
        <f>'Oversigt anlægsaktiv'!K2565</f>
        <v>0</v>
      </c>
      <c r="L2565" s="312">
        <f>'Oversigt anlægsaktiv'!L2565</f>
        <v>0</v>
      </c>
      <c r="M2565" s="56">
        <f>'Oversigt anlægsaktiv'!M2565</f>
        <v>0</v>
      </c>
      <c r="N2565" s="56">
        <f>'Oversigt anlægsaktiv'!N2565</f>
        <v>0</v>
      </c>
      <c r="O2565" s="322">
        <f t="shared" si="117"/>
        <v>0</v>
      </c>
      <c r="P2565" s="322">
        <f t="shared" si="118"/>
        <v>1</v>
      </c>
      <c r="Q2565" s="337">
        <f t="shared" si="119"/>
        <v>0</v>
      </c>
    </row>
    <row r="2566" spans="1:17" x14ac:dyDescent="0.35">
      <c r="A2566" s="320">
        <f>'Oversigt anlægsaktiv'!A2566</f>
        <v>0</v>
      </c>
      <c r="B2566">
        <f>'Oversigt anlægsaktiv'!B2566</f>
        <v>0</v>
      </c>
      <c r="C2566">
        <f>'Oversigt anlægsaktiv'!C2566</f>
        <v>0</v>
      </c>
      <c r="D2566">
        <f>'Oversigt anlægsaktiv'!D2566</f>
        <v>0</v>
      </c>
      <c r="E2566">
        <f>'Oversigt anlægsaktiv'!E2566</f>
        <v>0</v>
      </c>
      <c r="F2566">
        <f>'Oversigt anlægsaktiv'!F2566</f>
        <v>0</v>
      </c>
      <c r="G2566">
        <f>'Oversigt anlægsaktiv'!G2566</f>
        <v>0</v>
      </c>
      <c r="H2566">
        <f>'Oversigt anlægsaktiv'!H2566</f>
        <v>0</v>
      </c>
      <c r="I2566">
        <f>'Oversigt anlægsaktiv'!I2566</f>
        <v>0</v>
      </c>
      <c r="J2566">
        <f>'Oversigt anlægsaktiv'!J2566</f>
        <v>0</v>
      </c>
      <c r="K2566">
        <f>'Oversigt anlægsaktiv'!K2566</f>
        <v>0</v>
      </c>
      <c r="L2566" s="312">
        <f>'Oversigt anlægsaktiv'!L2566</f>
        <v>0</v>
      </c>
      <c r="M2566" s="56">
        <f>'Oversigt anlægsaktiv'!M2566</f>
        <v>0</v>
      </c>
      <c r="N2566" s="56">
        <f>'Oversigt anlægsaktiv'!N2566</f>
        <v>0</v>
      </c>
      <c r="O2566" s="322">
        <f t="shared" si="117"/>
        <v>0</v>
      </c>
      <c r="P2566" s="322">
        <f t="shared" si="118"/>
        <v>1</v>
      </c>
      <c r="Q2566" s="337">
        <f t="shared" si="119"/>
        <v>0</v>
      </c>
    </row>
    <row r="2567" spans="1:17" x14ac:dyDescent="0.35">
      <c r="A2567" s="320">
        <f>'Oversigt anlægsaktiv'!A2567</f>
        <v>0</v>
      </c>
      <c r="B2567">
        <f>'Oversigt anlægsaktiv'!B2567</f>
        <v>0</v>
      </c>
      <c r="C2567">
        <f>'Oversigt anlægsaktiv'!C2567</f>
        <v>0</v>
      </c>
      <c r="D2567">
        <f>'Oversigt anlægsaktiv'!D2567</f>
        <v>0</v>
      </c>
      <c r="E2567">
        <f>'Oversigt anlægsaktiv'!E2567</f>
        <v>0</v>
      </c>
      <c r="F2567">
        <f>'Oversigt anlægsaktiv'!F2567</f>
        <v>0</v>
      </c>
      <c r="G2567">
        <f>'Oversigt anlægsaktiv'!G2567</f>
        <v>0</v>
      </c>
      <c r="H2567">
        <f>'Oversigt anlægsaktiv'!H2567</f>
        <v>0</v>
      </c>
      <c r="I2567">
        <f>'Oversigt anlægsaktiv'!I2567</f>
        <v>0</v>
      </c>
      <c r="J2567">
        <f>'Oversigt anlægsaktiv'!J2567</f>
        <v>0</v>
      </c>
      <c r="K2567">
        <f>'Oversigt anlægsaktiv'!K2567</f>
        <v>0</v>
      </c>
      <c r="L2567" s="312">
        <f>'Oversigt anlægsaktiv'!L2567</f>
        <v>0</v>
      </c>
      <c r="M2567" s="56">
        <f>'Oversigt anlægsaktiv'!M2567</f>
        <v>0</v>
      </c>
      <c r="N2567" s="56">
        <f>'Oversigt anlægsaktiv'!N2567</f>
        <v>0</v>
      </c>
      <c r="O2567" s="322">
        <f t="shared" si="117"/>
        <v>0</v>
      </c>
      <c r="P2567" s="322">
        <f t="shared" si="118"/>
        <v>1</v>
      </c>
      <c r="Q2567" s="337">
        <f t="shared" si="119"/>
        <v>0</v>
      </c>
    </row>
    <row r="2568" spans="1:17" x14ac:dyDescent="0.35">
      <c r="A2568" s="320">
        <f>'Oversigt anlægsaktiv'!A2568</f>
        <v>0</v>
      </c>
      <c r="B2568">
        <f>'Oversigt anlægsaktiv'!B2568</f>
        <v>0</v>
      </c>
      <c r="C2568">
        <f>'Oversigt anlægsaktiv'!C2568</f>
        <v>0</v>
      </c>
      <c r="D2568">
        <f>'Oversigt anlægsaktiv'!D2568</f>
        <v>0</v>
      </c>
      <c r="E2568">
        <f>'Oversigt anlægsaktiv'!E2568</f>
        <v>0</v>
      </c>
      <c r="F2568">
        <f>'Oversigt anlægsaktiv'!F2568</f>
        <v>0</v>
      </c>
      <c r="G2568">
        <f>'Oversigt anlægsaktiv'!G2568</f>
        <v>0</v>
      </c>
      <c r="H2568">
        <f>'Oversigt anlægsaktiv'!H2568</f>
        <v>0</v>
      </c>
      <c r="I2568">
        <f>'Oversigt anlægsaktiv'!I2568</f>
        <v>0</v>
      </c>
      <c r="J2568">
        <f>'Oversigt anlægsaktiv'!J2568</f>
        <v>0</v>
      </c>
      <c r="K2568">
        <f>'Oversigt anlægsaktiv'!K2568</f>
        <v>0</v>
      </c>
      <c r="L2568" s="312">
        <f>'Oversigt anlægsaktiv'!L2568</f>
        <v>0</v>
      </c>
      <c r="M2568" s="56">
        <f>'Oversigt anlægsaktiv'!M2568</f>
        <v>0</v>
      </c>
      <c r="N2568" s="56">
        <f>'Oversigt anlægsaktiv'!N2568</f>
        <v>0</v>
      </c>
      <c r="O2568" s="322">
        <f t="shared" si="117"/>
        <v>0</v>
      </c>
      <c r="P2568" s="322">
        <f t="shared" si="118"/>
        <v>1</v>
      </c>
      <c r="Q2568" s="337">
        <f t="shared" si="119"/>
        <v>0</v>
      </c>
    </row>
    <row r="2569" spans="1:17" x14ac:dyDescent="0.35">
      <c r="A2569" s="320">
        <f>'Oversigt anlægsaktiv'!A2569</f>
        <v>0</v>
      </c>
      <c r="B2569">
        <f>'Oversigt anlægsaktiv'!B2569</f>
        <v>0</v>
      </c>
      <c r="C2569">
        <f>'Oversigt anlægsaktiv'!C2569</f>
        <v>0</v>
      </c>
      <c r="D2569">
        <f>'Oversigt anlægsaktiv'!D2569</f>
        <v>0</v>
      </c>
      <c r="E2569">
        <f>'Oversigt anlægsaktiv'!E2569</f>
        <v>0</v>
      </c>
      <c r="F2569">
        <f>'Oversigt anlægsaktiv'!F2569</f>
        <v>0</v>
      </c>
      <c r="G2569">
        <f>'Oversigt anlægsaktiv'!G2569</f>
        <v>0</v>
      </c>
      <c r="H2569">
        <f>'Oversigt anlægsaktiv'!H2569</f>
        <v>0</v>
      </c>
      <c r="I2569">
        <f>'Oversigt anlægsaktiv'!I2569</f>
        <v>0</v>
      </c>
      <c r="J2569">
        <f>'Oversigt anlægsaktiv'!J2569</f>
        <v>0</v>
      </c>
      <c r="K2569">
        <f>'Oversigt anlægsaktiv'!K2569</f>
        <v>0</v>
      </c>
      <c r="L2569" s="312">
        <f>'Oversigt anlægsaktiv'!L2569</f>
        <v>0</v>
      </c>
      <c r="M2569" s="56">
        <f>'Oversigt anlægsaktiv'!M2569</f>
        <v>0</v>
      </c>
      <c r="N2569" s="56">
        <f>'Oversigt anlægsaktiv'!N2569</f>
        <v>0</v>
      </c>
      <c r="O2569" s="322">
        <f t="shared" si="117"/>
        <v>0</v>
      </c>
      <c r="P2569" s="322">
        <f t="shared" si="118"/>
        <v>1</v>
      </c>
      <c r="Q2569" s="337">
        <f t="shared" si="119"/>
        <v>0</v>
      </c>
    </row>
    <row r="2570" spans="1:17" x14ac:dyDescent="0.35">
      <c r="A2570" s="320">
        <f>'Oversigt anlægsaktiv'!A2570</f>
        <v>0</v>
      </c>
      <c r="B2570">
        <f>'Oversigt anlægsaktiv'!B2570</f>
        <v>0</v>
      </c>
      <c r="C2570">
        <f>'Oversigt anlægsaktiv'!C2570</f>
        <v>0</v>
      </c>
      <c r="D2570">
        <f>'Oversigt anlægsaktiv'!D2570</f>
        <v>0</v>
      </c>
      <c r="E2570">
        <f>'Oversigt anlægsaktiv'!E2570</f>
        <v>0</v>
      </c>
      <c r="F2570">
        <f>'Oversigt anlægsaktiv'!F2570</f>
        <v>0</v>
      </c>
      <c r="G2570">
        <f>'Oversigt anlægsaktiv'!G2570</f>
        <v>0</v>
      </c>
      <c r="H2570">
        <f>'Oversigt anlægsaktiv'!H2570</f>
        <v>0</v>
      </c>
      <c r="I2570">
        <f>'Oversigt anlægsaktiv'!I2570</f>
        <v>0</v>
      </c>
      <c r="J2570">
        <f>'Oversigt anlægsaktiv'!J2570</f>
        <v>0</v>
      </c>
      <c r="K2570">
        <f>'Oversigt anlægsaktiv'!K2570</f>
        <v>0</v>
      </c>
      <c r="L2570" s="312">
        <f>'Oversigt anlægsaktiv'!L2570</f>
        <v>0</v>
      </c>
      <c r="M2570" s="56">
        <f>'Oversigt anlægsaktiv'!M2570</f>
        <v>0</v>
      </c>
      <c r="N2570" s="56">
        <f>'Oversigt anlægsaktiv'!N2570</f>
        <v>0</v>
      </c>
      <c r="O2570" s="322">
        <f t="shared" si="117"/>
        <v>0</v>
      </c>
      <c r="P2570" s="322">
        <f t="shared" si="118"/>
        <v>1</v>
      </c>
      <c r="Q2570" s="337">
        <f t="shared" si="119"/>
        <v>0</v>
      </c>
    </row>
    <row r="2571" spans="1:17" x14ac:dyDescent="0.35">
      <c r="A2571" s="320">
        <f>'Oversigt anlægsaktiv'!A2571</f>
        <v>0</v>
      </c>
      <c r="B2571">
        <f>'Oversigt anlægsaktiv'!B2571</f>
        <v>0</v>
      </c>
      <c r="C2571">
        <f>'Oversigt anlægsaktiv'!C2571</f>
        <v>0</v>
      </c>
      <c r="D2571">
        <f>'Oversigt anlægsaktiv'!D2571</f>
        <v>0</v>
      </c>
      <c r="E2571">
        <f>'Oversigt anlægsaktiv'!E2571</f>
        <v>0</v>
      </c>
      <c r="F2571">
        <f>'Oversigt anlægsaktiv'!F2571</f>
        <v>0</v>
      </c>
      <c r="G2571">
        <f>'Oversigt anlægsaktiv'!G2571</f>
        <v>0</v>
      </c>
      <c r="H2571">
        <f>'Oversigt anlægsaktiv'!H2571</f>
        <v>0</v>
      </c>
      <c r="I2571">
        <f>'Oversigt anlægsaktiv'!I2571</f>
        <v>0</v>
      </c>
      <c r="J2571">
        <f>'Oversigt anlægsaktiv'!J2571</f>
        <v>0</v>
      </c>
      <c r="K2571">
        <f>'Oversigt anlægsaktiv'!K2571</f>
        <v>0</v>
      </c>
      <c r="L2571" s="312">
        <f>'Oversigt anlægsaktiv'!L2571</f>
        <v>0</v>
      </c>
      <c r="M2571" s="56">
        <f>'Oversigt anlægsaktiv'!M2571</f>
        <v>0</v>
      </c>
      <c r="N2571" s="56">
        <f>'Oversigt anlægsaktiv'!N2571</f>
        <v>0</v>
      </c>
      <c r="O2571" s="322">
        <f t="shared" ref="O2571:O2634" si="120">IFERROR(_xlfn.TEXTBEFORE(A2571, "-"), A2571)</f>
        <v>0</v>
      </c>
      <c r="P2571" s="322">
        <f t="shared" ref="P2571:P2634" si="121">IF(C2571="-",0,1)</f>
        <v>1</v>
      </c>
      <c r="Q2571" s="337">
        <f t="shared" ref="Q2571:Q2634" si="122">IFERROR(_xlfn.TEXTBEFORE(E2571, " "), E2571)</f>
        <v>0</v>
      </c>
    </row>
    <row r="2572" spans="1:17" x14ac:dyDescent="0.35">
      <c r="A2572" s="320">
        <f>'Oversigt anlægsaktiv'!A2572</f>
        <v>0</v>
      </c>
      <c r="B2572">
        <f>'Oversigt anlægsaktiv'!B2572</f>
        <v>0</v>
      </c>
      <c r="C2572">
        <f>'Oversigt anlægsaktiv'!C2572</f>
        <v>0</v>
      </c>
      <c r="D2572">
        <f>'Oversigt anlægsaktiv'!D2572</f>
        <v>0</v>
      </c>
      <c r="E2572">
        <f>'Oversigt anlægsaktiv'!E2572</f>
        <v>0</v>
      </c>
      <c r="F2572">
        <f>'Oversigt anlægsaktiv'!F2572</f>
        <v>0</v>
      </c>
      <c r="G2572">
        <f>'Oversigt anlægsaktiv'!G2572</f>
        <v>0</v>
      </c>
      <c r="H2572">
        <f>'Oversigt anlægsaktiv'!H2572</f>
        <v>0</v>
      </c>
      <c r="I2572">
        <f>'Oversigt anlægsaktiv'!I2572</f>
        <v>0</v>
      </c>
      <c r="J2572">
        <f>'Oversigt anlægsaktiv'!J2572</f>
        <v>0</v>
      </c>
      <c r="K2572">
        <f>'Oversigt anlægsaktiv'!K2572</f>
        <v>0</v>
      </c>
      <c r="L2572" s="312">
        <f>'Oversigt anlægsaktiv'!L2572</f>
        <v>0</v>
      </c>
      <c r="M2572" s="56">
        <f>'Oversigt anlægsaktiv'!M2572</f>
        <v>0</v>
      </c>
      <c r="N2572" s="56">
        <f>'Oversigt anlægsaktiv'!N2572</f>
        <v>0</v>
      </c>
      <c r="O2572" s="322">
        <f t="shared" si="120"/>
        <v>0</v>
      </c>
      <c r="P2572" s="322">
        <f t="shared" si="121"/>
        <v>1</v>
      </c>
      <c r="Q2572" s="337">
        <f t="shared" si="122"/>
        <v>0</v>
      </c>
    </row>
    <row r="2573" spans="1:17" x14ac:dyDescent="0.35">
      <c r="A2573" s="320">
        <f>'Oversigt anlægsaktiv'!A2573</f>
        <v>0</v>
      </c>
      <c r="B2573">
        <f>'Oversigt anlægsaktiv'!B2573</f>
        <v>0</v>
      </c>
      <c r="C2573">
        <f>'Oversigt anlægsaktiv'!C2573</f>
        <v>0</v>
      </c>
      <c r="D2573">
        <f>'Oversigt anlægsaktiv'!D2573</f>
        <v>0</v>
      </c>
      <c r="E2573">
        <f>'Oversigt anlægsaktiv'!E2573</f>
        <v>0</v>
      </c>
      <c r="F2573">
        <f>'Oversigt anlægsaktiv'!F2573</f>
        <v>0</v>
      </c>
      <c r="G2573">
        <f>'Oversigt anlægsaktiv'!G2573</f>
        <v>0</v>
      </c>
      <c r="H2573">
        <f>'Oversigt anlægsaktiv'!H2573</f>
        <v>0</v>
      </c>
      <c r="I2573">
        <f>'Oversigt anlægsaktiv'!I2573</f>
        <v>0</v>
      </c>
      <c r="J2573">
        <f>'Oversigt anlægsaktiv'!J2573</f>
        <v>0</v>
      </c>
      <c r="K2573">
        <f>'Oversigt anlægsaktiv'!K2573</f>
        <v>0</v>
      </c>
      <c r="L2573" s="312">
        <f>'Oversigt anlægsaktiv'!L2573</f>
        <v>0</v>
      </c>
      <c r="M2573" s="56">
        <f>'Oversigt anlægsaktiv'!M2573</f>
        <v>0</v>
      </c>
      <c r="N2573" s="56">
        <f>'Oversigt anlægsaktiv'!N2573</f>
        <v>0</v>
      </c>
      <c r="O2573" s="322">
        <f t="shared" si="120"/>
        <v>0</v>
      </c>
      <c r="P2573" s="322">
        <f t="shared" si="121"/>
        <v>1</v>
      </c>
      <c r="Q2573" s="337">
        <f t="shared" si="122"/>
        <v>0</v>
      </c>
    </row>
    <row r="2574" spans="1:17" x14ac:dyDescent="0.35">
      <c r="A2574" s="320">
        <f>'Oversigt anlægsaktiv'!A2574</f>
        <v>0</v>
      </c>
      <c r="B2574">
        <f>'Oversigt anlægsaktiv'!B2574</f>
        <v>0</v>
      </c>
      <c r="C2574">
        <f>'Oversigt anlægsaktiv'!C2574</f>
        <v>0</v>
      </c>
      <c r="D2574">
        <f>'Oversigt anlægsaktiv'!D2574</f>
        <v>0</v>
      </c>
      <c r="E2574">
        <f>'Oversigt anlægsaktiv'!E2574</f>
        <v>0</v>
      </c>
      <c r="F2574">
        <f>'Oversigt anlægsaktiv'!F2574</f>
        <v>0</v>
      </c>
      <c r="G2574">
        <f>'Oversigt anlægsaktiv'!G2574</f>
        <v>0</v>
      </c>
      <c r="H2574">
        <f>'Oversigt anlægsaktiv'!H2574</f>
        <v>0</v>
      </c>
      <c r="I2574">
        <f>'Oversigt anlægsaktiv'!I2574</f>
        <v>0</v>
      </c>
      <c r="J2574">
        <f>'Oversigt anlægsaktiv'!J2574</f>
        <v>0</v>
      </c>
      <c r="K2574">
        <f>'Oversigt anlægsaktiv'!K2574</f>
        <v>0</v>
      </c>
      <c r="L2574" s="312">
        <f>'Oversigt anlægsaktiv'!L2574</f>
        <v>0</v>
      </c>
      <c r="M2574" s="56">
        <f>'Oversigt anlægsaktiv'!M2574</f>
        <v>0</v>
      </c>
      <c r="N2574" s="56">
        <f>'Oversigt anlægsaktiv'!N2574</f>
        <v>0</v>
      </c>
      <c r="O2574" s="322">
        <f t="shared" si="120"/>
        <v>0</v>
      </c>
      <c r="P2574" s="322">
        <f t="shared" si="121"/>
        <v>1</v>
      </c>
      <c r="Q2574" s="337">
        <f t="shared" si="122"/>
        <v>0</v>
      </c>
    </row>
    <row r="2575" spans="1:17" x14ac:dyDescent="0.35">
      <c r="A2575" s="320">
        <f>'Oversigt anlægsaktiv'!A2575</f>
        <v>0</v>
      </c>
      <c r="B2575">
        <f>'Oversigt anlægsaktiv'!B2575</f>
        <v>0</v>
      </c>
      <c r="C2575">
        <f>'Oversigt anlægsaktiv'!C2575</f>
        <v>0</v>
      </c>
      <c r="D2575">
        <f>'Oversigt anlægsaktiv'!D2575</f>
        <v>0</v>
      </c>
      <c r="E2575">
        <f>'Oversigt anlægsaktiv'!E2575</f>
        <v>0</v>
      </c>
      <c r="F2575">
        <f>'Oversigt anlægsaktiv'!F2575</f>
        <v>0</v>
      </c>
      <c r="G2575">
        <f>'Oversigt anlægsaktiv'!G2575</f>
        <v>0</v>
      </c>
      <c r="H2575">
        <f>'Oversigt anlægsaktiv'!H2575</f>
        <v>0</v>
      </c>
      <c r="I2575">
        <f>'Oversigt anlægsaktiv'!I2575</f>
        <v>0</v>
      </c>
      <c r="J2575">
        <f>'Oversigt anlægsaktiv'!J2575</f>
        <v>0</v>
      </c>
      <c r="K2575">
        <f>'Oversigt anlægsaktiv'!K2575</f>
        <v>0</v>
      </c>
      <c r="L2575" s="312">
        <f>'Oversigt anlægsaktiv'!L2575</f>
        <v>0</v>
      </c>
      <c r="M2575" s="56">
        <f>'Oversigt anlægsaktiv'!M2575</f>
        <v>0</v>
      </c>
      <c r="N2575" s="56">
        <f>'Oversigt anlægsaktiv'!N2575</f>
        <v>0</v>
      </c>
      <c r="O2575" s="322">
        <f t="shared" si="120"/>
        <v>0</v>
      </c>
      <c r="P2575" s="322">
        <f t="shared" si="121"/>
        <v>1</v>
      </c>
      <c r="Q2575" s="337">
        <f t="shared" si="122"/>
        <v>0</v>
      </c>
    </row>
    <row r="2576" spans="1:17" x14ac:dyDescent="0.35">
      <c r="A2576" s="320">
        <f>'Oversigt anlægsaktiv'!A2576</f>
        <v>0</v>
      </c>
      <c r="B2576">
        <f>'Oversigt anlægsaktiv'!B2576</f>
        <v>0</v>
      </c>
      <c r="C2576">
        <f>'Oversigt anlægsaktiv'!C2576</f>
        <v>0</v>
      </c>
      <c r="D2576">
        <f>'Oversigt anlægsaktiv'!D2576</f>
        <v>0</v>
      </c>
      <c r="E2576">
        <f>'Oversigt anlægsaktiv'!E2576</f>
        <v>0</v>
      </c>
      <c r="F2576">
        <f>'Oversigt anlægsaktiv'!F2576</f>
        <v>0</v>
      </c>
      <c r="G2576">
        <f>'Oversigt anlægsaktiv'!G2576</f>
        <v>0</v>
      </c>
      <c r="H2576">
        <f>'Oversigt anlægsaktiv'!H2576</f>
        <v>0</v>
      </c>
      <c r="I2576">
        <f>'Oversigt anlægsaktiv'!I2576</f>
        <v>0</v>
      </c>
      <c r="J2576">
        <f>'Oversigt anlægsaktiv'!J2576</f>
        <v>0</v>
      </c>
      <c r="K2576">
        <f>'Oversigt anlægsaktiv'!K2576</f>
        <v>0</v>
      </c>
      <c r="L2576" s="312">
        <f>'Oversigt anlægsaktiv'!L2576</f>
        <v>0</v>
      </c>
      <c r="M2576" s="56">
        <f>'Oversigt anlægsaktiv'!M2576</f>
        <v>0</v>
      </c>
      <c r="N2576" s="56">
        <f>'Oversigt anlægsaktiv'!N2576</f>
        <v>0</v>
      </c>
      <c r="O2576" s="322">
        <f t="shared" si="120"/>
        <v>0</v>
      </c>
      <c r="P2576" s="322">
        <f t="shared" si="121"/>
        <v>1</v>
      </c>
      <c r="Q2576" s="337">
        <f t="shared" si="122"/>
        <v>0</v>
      </c>
    </row>
    <row r="2577" spans="1:17" x14ac:dyDescent="0.35">
      <c r="A2577" s="320">
        <f>'Oversigt anlægsaktiv'!A2577</f>
        <v>0</v>
      </c>
      <c r="B2577">
        <f>'Oversigt anlægsaktiv'!B2577</f>
        <v>0</v>
      </c>
      <c r="C2577">
        <f>'Oversigt anlægsaktiv'!C2577</f>
        <v>0</v>
      </c>
      <c r="D2577">
        <f>'Oversigt anlægsaktiv'!D2577</f>
        <v>0</v>
      </c>
      <c r="E2577">
        <f>'Oversigt anlægsaktiv'!E2577</f>
        <v>0</v>
      </c>
      <c r="F2577">
        <f>'Oversigt anlægsaktiv'!F2577</f>
        <v>0</v>
      </c>
      <c r="G2577">
        <f>'Oversigt anlægsaktiv'!G2577</f>
        <v>0</v>
      </c>
      <c r="H2577">
        <f>'Oversigt anlægsaktiv'!H2577</f>
        <v>0</v>
      </c>
      <c r="I2577">
        <f>'Oversigt anlægsaktiv'!I2577</f>
        <v>0</v>
      </c>
      <c r="J2577">
        <f>'Oversigt anlægsaktiv'!J2577</f>
        <v>0</v>
      </c>
      <c r="K2577">
        <f>'Oversigt anlægsaktiv'!K2577</f>
        <v>0</v>
      </c>
      <c r="L2577" s="312">
        <f>'Oversigt anlægsaktiv'!L2577</f>
        <v>0</v>
      </c>
      <c r="M2577" s="56">
        <f>'Oversigt anlægsaktiv'!M2577</f>
        <v>0</v>
      </c>
      <c r="N2577" s="56">
        <f>'Oversigt anlægsaktiv'!N2577</f>
        <v>0</v>
      </c>
      <c r="O2577" s="322">
        <f t="shared" si="120"/>
        <v>0</v>
      </c>
      <c r="P2577" s="322">
        <f t="shared" si="121"/>
        <v>1</v>
      </c>
      <c r="Q2577" s="337">
        <f t="shared" si="122"/>
        <v>0</v>
      </c>
    </row>
    <row r="2578" spans="1:17" x14ac:dyDescent="0.35">
      <c r="A2578" s="320">
        <f>'Oversigt anlægsaktiv'!A2578</f>
        <v>0</v>
      </c>
      <c r="B2578">
        <f>'Oversigt anlægsaktiv'!B2578</f>
        <v>0</v>
      </c>
      <c r="C2578">
        <f>'Oversigt anlægsaktiv'!C2578</f>
        <v>0</v>
      </c>
      <c r="D2578">
        <f>'Oversigt anlægsaktiv'!D2578</f>
        <v>0</v>
      </c>
      <c r="E2578">
        <f>'Oversigt anlægsaktiv'!E2578</f>
        <v>0</v>
      </c>
      <c r="F2578">
        <f>'Oversigt anlægsaktiv'!F2578</f>
        <v>0</v>
      </c>
      <c r="G2578">
        <f>'Oversigt anlægsaktiv'!G2578</f>
        <v>0</v>
      </c>
      <c r="H2578">
        <f>'Oversigt anlægsaktiv'!H2578</f>
        <v>0</v>
      </c>
      <c r="I2578">
        <f>'Oversigt anlægsaktiv'!I2578</f>
        <v>0</v>
      </c>
      <c r="J2578">
        <f>'Oversigt anlægsaktiv'!J2578</f>
        <v>0</v>
      </c>
      <c r="K2578">
        <f>'Oversigt anlægsaktiv'!K2578</f>
        <v>0</v>
      </c>
      <c r="L2578" s="312">
        <f>'Oversigt anlægsaktiv'!L2578</f>
        <v>0</v>
      </c>
      <c r="M2578" s="56">
        <f>'Oversigt anlægsaktiv'!M2578</f>
        <v>0</v>
      </c>
      <c r="N2578" s="56">
        <f>'Oversigt anlægsaktiv'!N2578</f>
        <v>0</v>
      </c>
      <c r="O2578" s="322">
        <f t="shared" si="120"/>
        <v>0</v>
      </c>
      <c r="P2578" s="322">
        <f t="shared" si="121"/>
        <v>1</v>
      </c>
      <c r="Q2578" s="337">
        <f t="shared" si="122"/>
        <v>0</v>
      </c>
    </row>
    <row r="2579" spans="1:17" x14ac:dyDescent="0.35">
      <c r="A2579" s="320">
        <f>'Oversigt anlægsaktiv'!A2579</f>
        <v>0</v>
      </c>
      <c r="B2579">
        <f>'Oversigt anlægsaktiv'!B2579</f>
        <v>0</v>
      </c>
      <c r="C2579">
        <f>'Oversigt anlægsaktiv'!C2579</f>
        <v>0</v>
      </c>
      <c r="D2579">
        <f>'Oversigt anlægsaktiv'!D2579</f>
        <v>0</v>
      </c>
      <c r="E2579">
        <f>'Oversigt anlægsaktiv'!E2579</f>
        <v>0</v>
      </c>
      <c r="F2579">
        <f>'Oversigt anlægsaktiv'!F2579</f>
        <v>0</v>
      </c>
      <c r="G2579">
        <f>'Oversigt anlægsaktiv'!G2579</f>
        <v>0</v>
      </c>
      <c r="H2579">
        <f>'Oversigt anlægsaktiv'!H2579</f>
        <v>0</v>
      </c>
      <c r="I2579">
        <f>'Oversigt anlægsaktiv'!I2579</f>
        <v>0</v>
      </c>
      <c r="J2579">
        <f>'Oversigt anlægsaktiv'!J2579</f>
        <v>0</v>
      </c>
      <c r="K2579">
        <f>'Oversigt anlægsaktiv'!K2579</f>
        <v>0</v>
      </c>
      <c r="L2579" s="312">
        <f>'Oversigt anlægsaktiv'!L2579</f>
        <v>0</v>
      </c>
      <c r="M2579" s="56">
        <f>'Oversigt anlægsaktiv'!M2579</f>
        <v>0</v>
      </c>
      <c r="N2579" s="56">
        <f>'Oversigt anlægsaktiv'!N2579</f>
        <v>0</v>
      </c>
      <c r="O2579" s="322">
        <f t="shared" si="120"/>
        <v>0</v>
      </c>
      <c r="P2579" s="322">
        <f t="shared" si="121"/>
        <v>1</v>
      </c>
      <c r="Q2579" s="337">
        <f t="shared" si="122"/>
        <v>0</v>
      </c>
    </row>
    <row r="2580" spans="1:17" x14ac:dyDescent="0.35">
      <c r="A2580" s="320">
        <f>'Oversigt anlægsaktiv'!A2580</f>
        <v>0</v>
      </c>
      <c r="B2580">
        <f>'Oversigt anlægsaktiv'!B2580</f>
        <v>0</v>
      </c>
      <c r="C2580">
        <f>'Oversigt anlægsaktiv'!C2580</f>
        <v>0</v>
      </c>
      <c r="D2580">
        <f>'Oversigt anlægsaktiv'!D2580</f>
        <v>0</v>
      </c>
      <c r="E2580">
        <f>'Oversigt anlægsaktiv'!E2580</f>
        <v>0</v>
      </c>
      <c r="F2580">
        <f>'Oversigt anlægsaktiv'!F2580</f>
        <v>0</v>
      </c>
      <c r="G2580">
        <f>'Oversigt anlægsaktiv'!G2580</f>
        <v>0</v>
      </c>
      <c r="H2580">
        <f>'Oversigt anlægsaktiv'!H2580</f>
        <v>0</v>
      </c>
      <c r="I2580">
        <f>'Oversigt anlægsaktiv'!I2580</f>
        <v>0</v>
      </c>
      <c r="J2580">
        <f>'Oversigt anlægsaktiv'!J2580</f>
        <v>0</v>
      </c>
      <c r="K2580">
        <f>'Oversigt anlægsaktiv'!K2580</f>
        <v>0</v>
      </c>
      <c r="L2580" s="312">
        <f>'Oversigt anlægsaktiv'!L2580</f>
        <v>0</v>
      </c>
      <c r="M2580" s="56">
        <f>'Oversigt anlægsaktiv'!M2580</f>
        <v>0</v>
      </c>
      <c r="N2580" s="56">
        <f>'Oversigt anlægsaktiv'!N2580</f>
        <v>0</v>
      </c>
      <c r="O2580" s="322">
        <f t="shared" si="120"/>
        <v>0</v>
      </c>
      <c r="P2580" s="322">
        <f t="shared" si="121"/>
        <v>1</v>
      </c>
      <c r="Q2580" s="337">
        <f t="shared" si="122"/>
        <v>0</v>
      </c>
    </row>
    <row r="2581" spans="1:17" x14ac:dyDescent="0.35">
      <c r="A2581" s="320">
        <f>'Oversigt anlægsaktiv'!A2581</f>
        <v>0</v>
      </c>
      <c r="B2581">
        <f>'Oversigt anlægsaktiv'!B2581</f>
        <v>0</v>
      </c>
      <c r="C2581">
        <f>'Oversigt anlægsaktiv'!C2581</f>
        <v>0</v>
      </c>
      <c r="D2581">
        <f>'Oversigt anlægsaktiv'!D2581</f>
        <v>0</v>
      </c>
      <c r="E2581">
        <f>'Oversigt anlægsaktiv'!E2581</f>
        <v>0</v>
      </c>
      <c r="F2581">
        <f>'Oversigt anlægsaktiv'!F2581</f>
        <v>0</v>
      </c>
      <c r="G2581">
        <f>'Oversigt anlægsaktiv'!G2581</f>
        <v>0</v>
      </c>
      <c r="H2581">
        <f>'Oversigt anlægsaktiv'!H2581</f>
        <v>0</v>
      </c>
      <c r="I2581">
        <f>'Oversigt anlægsaktiv'!I2581</f>
        <v>0</v>
      </c>
      <c r="J2581">
        <f>'Oversigt anlægsaktiv'!J2581</f>
        <v>0</v>
      </c>
      <c r="K2581">
        <f>'Oversigt anlægsaktiv'!K2581</f>
        <v>0</v>
      </c>
      <c r="L2581" s="312">
        <f>'Oversigt anlægsaktiv'!L2581</f>
        <v>0</v>
      </c>
      <c r="M2581" s="56">
        <f>'Oversigt anlægsaktiv'!M2581</f>
        <v>0</v>
      </c>
      <c r="N2581" s="56">
        <f>'Oversigt anlægsaktiv'!N2581</f>
        <v>0</v>
      </c>
      <c r="O2581" s="322">
        <f t="shared" si="120"/>
        <v>0</v>
      </c>
      <c r="P2581" s="322">
        <f t="shared" si="121"/>
        <v>1</v>
      </c>
      <c r="Q2581" s="337">
        <f t="shared" si="122"/>
        <v>0</v>
      </c>
    </row>
    <row r="2582" spans="1:17" x14ac:dyDescent="0.35">
      <c r="A2582" s="320">
        <f>'Oversigt anlægsaktiv'!A2582</f>
        <v>0</v>
      </c>
      <c r="B2582">
        <f>'Oversigt anlægsaktiv'!B2582</f>
        <v>0</v>
      </c>
      <c r="C2582">
        <f>'Oversigt anlægsaktiv'!C2582</f>
        <v>0</v>
      </c>
      <c r="D2582">
        <f>'Oversigt anlægsaktiv'!D2582</f>
        <v>0</v>
      </c>
      <c r="E2582">
        <f>'Oversigt anlægsaktiv'!E2582</f>
        <v>0</v>
      </c>
      <c r="F2582">
        <f>'Oversigt anlægsaktiv'!F2582</f>
        <v>0</v>
      </c>
      <c r="G2582">
        <f>'Oversigt anlægsaktiv'!G2582</f>
        <v>0</v>
      </c>
      <c r="H2582">
        <f>'Oversigt anlægsaktiv'!H2582</f>
        <v>0</v>
      </c>
      <c r="I2582">
        <f>'Oversigt anlægsaktiv'!I2582</f>
        <v>0</v>
      </c>
      <c r="J2582">
        <f>'Oversigt anlægsaktiv'!J2582</f>
        <v>0</v>
      </c>
      <c r="K2582">
        <f>'Oversigt anlægsaktiv'!K2582</f>
        <v>0</v>
      </c>
      <c r="L2582" s="312">
        <f>'Oversigt anlægsaktiv'!L2582</f>
        <v>0</v>
      </c>
      <c r="M2582" s="56">
        <f>'Oversigt anlægsaktiv'!M2582</f>
        <v>0</v>
      </c>
      <c r="N2582" s="56">
        <f>'Oversigt anlægsaktiv'!N2582</f>
        <v>0</v>
      </c>
      <c r="O2582" s="322">
        <f t="shared" si="120"/>
        <v>0</v>
      </c>
      <c r="P2582" s="322">
        <f t="shared" si="121"/>
        <v>1</v>
      </c>
      <c r="Q2582" s="337">
        <f t="shared" si="122"/>
        <v>0</v>
      </c>
    </row>
    <row r="2583" spans="1:17" x14ac:dyDescent="0.35">
      <c r="A2583" s="320">
        <f>'Oversigt anlægsaktiv'!A2583</f>
        <v>0</v>
      </c>
      <c r="B2583">
        <f>'Oversigt anlægsaktiv'!B2583</f>
        <v>0</v>
      </c>
      <c r="C2583">
        <f>'Oversigt anlægsaktiv'!C2583</f>
        <v>0</v>
      </c>
      <c r="D2583">
        <f>'Oversigt anlægsaktiv'!D2583</f>
        <v>0</v>
      </c>
      <c r="E2583">
        <f>'Oversigt anlægsaktiv'!E2583</f>
        <v>0</v>
      </c>
      <c r="F2583">
        <f>'Oversigt anlægsaktiv'!F2583</f>
        <v>0</v>
      </c>
      <c r="G2583">
        <f>'Oversigt anlægsaktiv'!G2583</f>
        <v>0</v>
      </c>
      <c r="H2583">
        <f>'Oversigt anlægsaktiv'!H2583</f>
        <v>0</v>
      </c>
      <c r="I2583">
        <f>'Oversigt anlægsaktiv'!I2583</f>
        <v>0</v>
      </c>
      <c r="J2583">
        <f>'Oversigt anlægsaktiv'!J2583</f>
        <v>0</v>
      </c>
      <c r="K2583">
        <f>'Oversigt anlægsaktiv'!K2583</f>
        <v>0</v>
      </c>
      <c r="L2583" s="312">
        <f>'Oversigt anlægsaktiv'!L2583</f>
        <v>0</v>
      </c>
      <c r="M2583" s="56">
        <f>'Oversigt anlægsaktiv'!M2583</f>
        <v>0</v>
      </c>
      <c r="N2583" s="56">
        <f>'Oversigt anlægsaktiv'!N2583</f>
        <v>0</v>
      </c>
      <c r="O2583" s="322">
        <f t="shared" si="120"/>
        <v>0</v>
      </c>
      <c r="P2583" s="322">
        <f t="shared" si="121"/>
        <v>1</v>
      </c>
      <c r="Q2583" s="337">
        <f t="shared" si="122"/>
        <v>0</v>
      </c>
    </row>
    <row r="2584" spans="1:17" x14ac:dyDescent="0.35">
      <c r="A2584" s="320">
        <f>'Oversigt anlægsaktiv'!A2584</f>
        <v>0</v>
      </c>
      <c r="B2584">
        <f>'Oversigt anlægsaktiv'!B2584</f>
        <v>0</v>
      </c>
      <c r="C2584">
        <f>'Oversigt anlægsaktiv'!C2584</f>
        <v>0</v>
      </c>
      <c r="D2584">
        <f>'Oversigt anlægsaktiv'!D2584</f>
        <v>0</v>
      </c>
      <c r="E2584">
        <f>'Oversigt anlægsaktiv'!E2584</f>
        <v>0</v>
      </c>
      <c r="F2584">
        <f>'Oversigt anlægsaktiv'!F2584</f>
        <v>0</v>
      </c>
      <c r="G2584">
        <f>'Oversigt anlægsaktiv'!G2584</f>
        <v>0</v>
      </c>
      <c r="H2584">
        <f>'Oversigt anlægsaktiv'!H2584</f>
        <v>0</v>
      </c>
      <c r="I2584">
        <f>'Oversigt anlægsaktiv'!I2584</f>
        <v>0</v>
      </c>
      <c r="J2584">
        <f>'Oversigt anlægsaktiv'!J2584</f>
        <v>0</v>
      </c>
      <c r="K2584">
        <f>'Oversigt anlægsaktiv'!K2584</f>
        <v>0</v>
      </c>
      <c r="L2584" s="312">
        <f>'Oversigt anlægsaktiv'!L2584</f>
        <v>0</v>
      </c>
      <c r="M2584" s="56">
        <f>'Oversigt anlægsaktiv'!M2584</f>
        <v>0</v>
      </c>
      <c r="N2584" s="56">
        <f>'Oversigt anlægsaktiv'!N2584</f>
        <v>0</v>
      </c>
      <c r="O2584" s="322">
        <f t="shared" si="120"/>
        <v>0</v>
      </c>
      <c r="P2584" s="322">
        <f t="shared" si="121"/>
        <v>1</v>
      </c>
      <c r="Q2584" s="337">
        <f t="shared" si="122"/>
        <v>0</v>
      </c>
    </row>
    <row r="2585" spans="1:17" x14ac:dyDescent="0.35">
      <c r="A2585" s="320">
        <f>'Oversigt anlægsaktiv'!A2585</f>
        <v>0</v>
      </c>
      <c r="B2585">
        <f>'Oversigt anlægsaktiv'!B2585</f>
        <v>0</v>
      </c>
      <c r="C2585">
        <f>'Oversigt anlægsaktiv'!C2585</f>
        <v>0</v>
      </c>
      <c r="D2585">
        <f>'Oversigt anlægsaktiv'!D2585</f>
        <v>0</v>
      </c>
      <c r="E2585">
        <f>'Oversigt anlægsaktiv'!E2585</f>
        <v>0</v>
      </c>
      <c r="F2585">
        <f>'Oversigt anlægsaktiv'!F2585</f>
        <v>0</v>
      </c>
      <c r="G2585">
        <f>'Oversigt anlægsaktiv'!G2585</f>
        <v>0</v>
      </c>
      <c r="H2585">
        <f>'Oversigt anlægsaktiv'!H2585</f>
        <v>0</v>
      </c>
      <c r="I2585">
        <f>'Oversigt anlægsaktiv'!I2585</f>
        <v>0</v>
      </c>
      <c r="J2585">
        <f>'Oversigt anlægsaktiv'!J2585</f>
        <v>0</v>
      </c>
      <c r="K2585">
        <f>'Oversigt anlægsaktiv'!K2585</f>
        <v>0</v>
      </c>
      <c r="L2585" s="312">
        <f>'Oversigt anlægsaktiv'!L2585</f>
        <v>0</v>
      </c>
      <c r="M2585" s="56">
        <f>'Oversigt anlægsaktiv'!M2585</f>
        <v>0</v>
      </c>
      <c r="N2585" s="56">
        <f>'Oversigt anlægsaktiv'!N2585</f>
        <v>0</v>
      </c>
      <c r="O2585" s="322">
        <f t="shared" si="120"/>
        <v>0</v>
      </c>
      <c r="P2585" s="322">
        <f t="shared" si="121"/>
        <v>1</v>
      </c>
      <c r="Q2585" s="337">
        <f t="shared" si="122"/>
        <v>0</v>
      </c>
    </row>
    <row r="2586" spans="1:17" x14ac:dyDescent="0.35">
      <c r="A2586" s="320">
        <f>'Oversigt anlægsaktiv'!A2586</f>
        <v>0</v>
      </c>
      <c r="B2586">
        <f>'Oversigt anlægsaktiv'!B2586</f>
        <v>0</v>
      </c>
      <c r="C2586">
        <f>'Oversigt anlægsaktiv'!C2586</f>
        <v>0</v>
      </c>
      <c r="D2586">
        <f>'Oversigt anlægsaktiv'!D2586</f>
        <v>0</v>
      </c>
      <c r="E2586">
        <f>'Oversigt anlægsaktiv'!E2586</f>
        <v>0</v>
      </c>
      <c r="F2586">
        <f>'Oversigt anlægsaktiv'!F2586</f>
        <v>0</v>
      </c>
      <c r="G2586">
        <f>'Oversigt anlægsaktiv'!G2586</f>
        <v>0</v>
      </c>
      <c r="H2586">
        <f>'Oversigt anlægsaktiv'!H2586</f>
        <v>0</v>
      </c>
      <c r="I2586">
        <f>'Oversigt anlægsaktiv'!I2586</f>
        <v>0</v>
      </c>
      <c r="J2586">
        <f>'Oversigt anlægsaktiv'!J2586</f>
        <v>0</v>
      </c>
      <c r="K2586">
        <f>'Oversigt anlægsaktiv'!K2586</f>
        <v>0</v>
      </c>
      <c r="L2586" s="312">
        <f>'Oversigt anlægsaktiv'!L2586</f>
        <v>0</v>
      </c>
      <c r="M2586" s="56">
        <f>'Oversigt anlægsaktiv'!M2586</f>
        <v>0</v>
      </c>
      <c r="N2586" s="56">
        <f>'Oversigt anlægsaktiv'!N2586</f>
        <v>0</v>
      </c>
      <c r="O2586" s="322">
        <f t="shared" si="120"/>
        <v>0</v>
      </c>
      <c r="P2586" s="322">
        <f t="shared" si="121"/>
        <v>1</v>
      </c>
      <c r="Q2586" s="337">
        <f t="shared" si="122"/>
        <v>0</v>
      </c>
    </row>
    <row r="2587" spans="1:17" x14ac:dyDescent="0.35">
      <c r="A2587" s="320">
        <f>'Oversigt anlægsaktiv'!A2587</f>
        <v>0</v>
      </c>
      <c r="B2587">
        <f>'Oversigt anlægsaktiv'!B2587</f>
        <v>0</v>
      </c>
      <c r="C2587">
        <f>'Oversigt anlægsaktiv'!C2587</f>
        <v>0</v>
      </c>
      <c r="D2587">
        <f>'Oversigt anlægsaktiv'!D2587</f>
        <v>0</v>
      </c>
      <c r="E2587">
        <f>'Oversigt anlægsaktiv'!E2587</f>
        <v>0</v>
      </c>
      <c r="F2587">
        <f>'Oversigt anlægsaktiv'!F2587</f>
        <v>0</v>
      </c>
      <c r="G2587">
        <f>'Oversigt anlægsaktiv'!G2587</f>
        <v>0</v>
      </c>
      <c r="H2587">
        <f>'Oversigt anlægsaktiv'!H2587</f>
        <v>0</v>
      </c>
      <c r="I2587">
        <f>'Oversigt anlægsaktiv'!I2587</f>
        <v>0</v>
      </c>
      <c r="J2587">
        <f>'Oversigt anlægsaktiv'!J2587</f>
        <v>0</v>
      </c>
      <c r="K2587">
        <f>'Oversigt anlægsaktiv'!K2587</f>
        <v>0</v>
      </c>
      <c r="L2587" s="312">
        <f>'Oversigt anlægsaktiv'!L2587</f>
        <v>0</v>
      </c>
      <c r="M2587" s="56">
        <f>'Oversigt anlægsaktiv'!M2587</f>
        <v>0</v>
      </c>
      <c r="N2587" s="56">
        <f>'Oversigt anlægsaktiv'!N2587</f>
        <v>0</v>
      </c>
      <c r="O2587" s="322">
        <f t="shared" si="120"/>
        <v>0</v>
      </c>
      <c r="P2587" s="322">
        <f t="shared" si="121"/>
        <v>1</v>
      </c>
      <c r="Q2587" s="337">
        <f t="shared" si="122"/>
        <v>0</v>
      </c>
    </row>
    <row r="2588" spans="1:17" x14ac:dyDescent="0.35">
      <c r="A2588" s="320">
        <f>'Oversigt anlægsaktiv'!A2588</f>
        <v>0</v>
      </c>
      <c r="B2588">
        <f>'Oversigt anlægsaktiv'!B2588</f>
        <v>0</v>
      </c>
      <c r="C2588">
        <f>'Oversigt anlægsaktiv'!C2588</f>
        <v>0</v>
      </c>
      <c r="D2588">
        <f>'Oversigt anlægsaktiv'!D2588</f>
        <v>0</v>
      </c>
      <c r="E2588">
        <f>'Oversigt anlægsaktiv'!E2588</f>
        <v>0</v>
      </c>
      <c r="F2588">
        <f>'Oversigt anlægsaktiv'!F2588</f>
        <v>0</v>
      </c>
      <c r="G2588">
        <f>'Oversigt anlægsaktiv'!G2588</f>
        <v>0</v>
      </c>
      <c r="H2588">
        <f>'Oversigt anlægsaktiv'!H2588</f>
        <v>0</v>
      </c>
      <c r="I2588">
        <f>'Oversigt anlægsaktiv'!I2588</f>
        <v>0</v>
      </c>
      <c r="J2588">
        <f>'Oversigt anlægsaktiv'!J2588</f>
        <v>0</v>
      </c>
      <c r="K2588">
        <f>'Oversigt anlægsaktiv'!K2588</f>
        <v>0</v>
      </c>
      <c r="L2588" s="312">
        <f>'Oversigt anlægsaktiv'!L2588</f>
        <v>0</v>
      </c>
      <c r="M2588" s="56">
        <f>'Oversigt anlægsaktiv'!M2588</f>
        <v>0</v>
      </c>
      <c r="N2588" s="56">
        <f>'Oversigt anlægsaktiv'!N2588</f>
        <v>0</v>
      </c>
      <c r="O2588" s="322">
        <f t="shared" si="120"/>
        <v>0</v>
      </c>
      <c r="P2588" s="322">
        <f t="shared" si="121"/>
        <v>1</v>
      </c>
      <c r="Q2588" s="337">
        <f t="shared" si="122"/>
        <v>0</v>
      </c>
    </row>
    <row r="2589" spans="1:17" x14ac:dyDescent="0.35">
      <c r="A2589" s="320">
        <f>'Oversigt anlægsaktiv'!A2589</f>
        <v>0</v>
      </c>
      <c r="B2589">
        <f>'Oversigt anlægsaktiv'!B2589</f>
        <v>0</v>
      </c>
      <c r="C2589">
        <f>'Oversigt anlægsaktiv'!C2589</f>
        <v>0</v>
      </c>
      <c r="D2589">
        <f>'Oversigt anlægsaktiv'!D2589</f>
        <v>0</v>
      </c>
      <c r="E2589">
        <f>'Oversigt anlægsaktiv'!E2589</f>
        <v>0</v>
      </c>
      <c r="F2589">
        <f>'Oversigt anlægsaktiv'!F2589</f>
        <v>0</v>
      </c>
      <c r="G2589">
        <f>'Oversigt anlægsaktiv'!G2589</f>
        <v>0</v>
      </c>
      <c r="H2589">
        <f>'Oversigt anlægsaktiv'!H2589</f>
        <v>0</v>
      </c>
      <c r="I2589">
        <f>'Oversigt anlægsaktiv'!I2589</f>
        <v>0</v>
      </c>
      <c r="J2589">
        <f>'Oversigt anlægsaktiv'!J2589</f>
        <v>0</v>
      </c>
      <c r="K2589">
        <f>'Oversigt anlægsaktiv'!K2589</f>
        <v>0</v>
      </c>
      <c r="L2589" s="312">
        <f>'Oversigt anlægsaktiv'!L2589</f>
        <v>0</v>
      </c>
      <c r="M2589" s="56">
        <f>'Oversigt anlægsaktiv'!M2589</f>
        <v>0</v>
      </c>
      <c r="N2589" s="56">
        <f>'Oversigt anlægsaktiv'!N2589</f>
        <v>0</v>
      </c>
      <c r="O2589" s="322">
        <f t="shared" si="120"/>
        <v>0</v>
      </c>
      <c r="P2589" s="322">
        <f t="shared" si="121"/>
        <v>1</v>
      </c>
      <c r="Q2589" s="337">
        <f t="shared" si="122"/>
        <v>0</v>
      </c>
    </row>
    <row r="2590" spans="1:17" x14ac:dyDescent="0.35">
      <c r="A2590" s="320">
        <f>'Oversigt anlægsaktiv'!A2590</f>
        <v>0</v>
      </c>
      <c r="B2590">
        <f>'Oversigt anlægsaktiv'!B2590</f>
        <v>0</v>
      </c>
      <c r="C2590">
        <f>'Oversigt anlægsaktiv'!C2590</f>
        <v>0</v>
      </c>
      <c r="D2590">
        <f>'Oversigt anlægsaktiv'!D2590</f>
        <v>0</v>
      </c>
      <c r="E2590">
        <f>'Oversigt anlægsaktiv'!E2590</f>
        <v>0</v>
      </c>
      <c r="F2590">
        <f>'Oversigt anlægsaktiv'!F2590</f>
        <v>0</v>
      </c>
      <c r="G2590">
        <f>'Oversigt anlægsaktiv'!G2590</f>
        <v>0</v>
      </c>
      <c r="H2590">
        <f>'Oversigt anlægsaktiv'!H2590</f>
        <v>0</v>
      </c>
      <c r="I2590">
        <f>'Oversigt anlægsaktiv'!I2590</f>
        <v>0</v>
      </c>
      <c r="J2590">
        <f>'Oversigt anlægsaktiv'!J2590</f>
        <v>0</v>
      </c>
      <c r="K2590">
        <f>'Oversigt anlægsaktiv'!K2590</f>
        <v>0</v>
      </c>
      <c r="L2590" s="312">
        <f>'Oversigt anlægsaktiv'!L2590</f>
        <v>0</v>
      </c>
      <c r="M2590" s="56">
        <f>'Oversigt anlægsaktiv'!M2590</f>
        <v>0</v>
      </c>
      <c r="N2590" s="56">
        <f>'Oversigt anlægsaktiv'!N2590</f>
        <v>0</v>
      </c>
      <c r="O2590" s="322">
        <f t="shared" si="120"/>
        <v>0</v>
      </c>
      <c r="P2590" s="322">
        <f t="shared" si="121"/>
        <v>1</v>
      </c>
      <c r="Q2590" s="337">
        <f t="shared" si="122"/>
        <v>0</v>
      </c>
    </row>
    <row r="2591" spans="1:17" x14ac:dyDescent="0.35">
      <c r="A2591" s="320">
        <f>'Oversigt anlægsaktiv'!A2591</f>
        <v>0</v>
      </c>
      <c r="B2591">
        <f>'Oversigt anlægsaktiv'!B2591</f>
        <v>0</v>
      </c>
      <c r="C2591">
        <f>'Oversigt anlægsaktiv'!C2591</f>
        <v>0</v>
      </c>
      <c r="D2591">
        <f>'Oversigt anlægsaktiv'!D2591</f>
        <v>0</v>
      </c>
      <c r="E2591">
        <f>'Oversigt anlægsaktiv'!E2591</f>
        <v>0</v>
      </c>
      <c r="F2591">
        <f>'Oversigt anlægsaktiv'!F2591</f>
        <v>0</v>
      </c>
      <c r="G2591">
        <f>'Oversigt anlægsaktiv'!G2591</f>
        <v>0</v>
      </c>
      <c r="H2591">
        <f>'Oversigt anlægsaktiv'!H2591</f>
        <v>0</v>
      </c>
      <c r="I2591">
        <f>'Oversigt anlægsaktiv'!I2591</f>
        <v>0</v>
      </c>
      <c r="J2591">
        <f>'Oversigt anlægsaktiv'!J2591</f>
        <v>0</v>
      </c>
      <c r="K2591">
        <f>'Oversigt anlægsaktiv'!K2591</f>
        <v>0</v>
      </c>
      <c r="L2591" s="312">
        <f>'Oversigt anlægsaktiv'!L2591</f>
        <v>0</v>
      </c>
      <c r="M2591" s="56">
        <f>'Oversigt anlægsaktiv'!M2591</f>
        <v>0</v>
      </c>
      <c r="N2591" s="56">
        <f>'Oversigt anlægsaktiv'!N2591</f>
        <v>0</v>
      </c>
      <c r="O2591" s="322">
        <f t="shared" si="120"/>
        <v>0</v>
      </c>
      <c r="P2591" s="322">
        <f t="shared" si="121"/>
        <v>1</v>
      </c>
      <c r="Q2591" s="337">
        <f t="shared" si="122"/>
        <v>0</v>
      </c>
    </row>
    <row r="2592" spans="1:17" x14ac:dyDescent="0.35">
      <c r="A2592" s="320">
        <f>'Oversigt anlægsaktiv'!A2592</f>
        <v>0</v>
      </c>
      <c r="B2592">
        <f>'Oversigt anlægsaktiv'!B2592</f>
        <v>0</v>
      </c>
      <c r="C2592">
        <f>'Oversigt anlægsaktiv'!C2592</f>
        <v>0</v>
      </c>
      <c r="D2592">
        <f>'Oversigt anlægsaktiv'!D2592</f>
        <v>0</v>
      </c>
      <c r="E2592">
        <f>'Oversigt anlægsaktiv'!E2592</f>
        <v>0</v>
      </c>
      <c r="F2592">
        <f>'Oversigt anlægsaktiv'!F2592</f>
        <v>0</v>
      </c>
      <c r="G2592">
        <f>'Oversigt anlægsaktiv'!G2592</f>
        <v>0</v>
      </c>
      <c r="H2592">
        <f>'Oversigt anlægsaktiv'!H2592</f>
        <v>0</v>
      </c>
      <c r="I2592">
        <f>'Oversigt anlægsaktiv'!I2592</f>
        <v>0</v>
      </c>
      <c r="J2592">
        <f>'Oversigt anlægsaktiv'!J2592</f>
        <v>0</v>
      </c>
      <c r="K2592">
        <f>'Oversigt anlægsaktiv'!K2592</f>
        <v>0</v>
      </c>
      <c r="L2592" s="312">
        <f>'Oversigt anlægsaktiv'!L2592</f>
        <v>0</v>
      </c>
      <c r="M2592" s="56">
        <f>'Oversigt anlægsaktiv'!M2592</f>
        <v>0</v>
      </c>
      <c r="N2592" s="56">
        <f>'Oversigt anlægsaktiv'!N2592</f>
        <v>0</v>
      </c>
      <c r="O2592" s="322">
        <f t="shared" si="120"/>
        <v>0</v>
      </c>
      <c r="P2592" s="322">
        <f t="shared" si="121"/>
        <v>1</v>
      </c>
      <c r="Q2592" s="337">
        <f t="shared" si="122"/>
        <v>0</v>
      </c>
    </row>
    <row r="2593" spans="1:17" x14ac:dyDescent="0.35">
      <c r="A2593" s="320">
        <f>'Oversigt anlægsaktiv'!A2593</f>
        <v>0</v>
      </c>
      <c r="B2593">
        <f>'Oversigt anlægsaktiv'!B2593</f>
        <v>0</v>
      </c>
      <c r="C2593">
        <f>'Oversigt anlægsaktiv'!C2593</f>
        <v>0</v>
      </c>
      <c r="D2593">
        <f>'Oversigt anlægsaktiv'!D2593</f>
        <v>0</v>
      </c>
      <c r="E2593">
        <f>'Oversigt anlægsaktiv'!E2593</f>
        <v>0</v>
      </c>
      <c r="F2593">
        <f>'Oversigt anlægsaktiv'!F2593</f>
        <v>0</v>
      </c>
      <c r="G2593">
        <f>'Oversigt anlægsaktiv'!G2593</f>
        <v>0</v>
      </c>
      <c r="H2593">
        <f>'Oversigt anlægsaktiv'!H2593</f>
        <v>0</v>
      </c>
      <c r="I2593">
        <f>'Oversigt anlægsaktiv'!I2593</f>
        <v>0</v>
      </c>
      <c r="J2593">
        <f>'Oversigt anlægsaktiv'!J2593</f>
        <v>0</v>
      </c>
      <c r="K2593">
        <f>'Oversigt anlægsaktiv'!K2593</f>
        <v>0</v>
      </c>
      <c r="L2593" s="312">
        <f>'Oversigt anlægsaktiv'!L2593</f>
        <v>0</v>
      </c>
      <c r="M2593" s="56">
        <f>'Oversigt anlægsaktiv'!M2593</f>
        <v>0</v>
      </c>
      <c r="N2593" s="56">
        <f>'Oversigt anlægsaktiv'!N2593</f>
        <v>0</v>
      </c>
      <c r="O2593" s="322">
        <f t="shared" si="120"/>
        <v>0</v>
      </c>
      <c r="P2593" s="322">
        <f t="shared" si="121"/>
        <v>1</v>
      </c>
      <c r="Q2593" s="337">
        <f t="shared" si="122"/>
        <v>0</v>
      </c>
    </row>
    <row r="2594" spans="1:17" x14ac:dyDescent="0.35">
      <c r="A2594" s="320">
        <f>'Oversigt anlægsaktiv'!A2594</f>
        <v>0</v>
      </c>
      <c r="B2594">
        <f>'Oversigt anlægsaktiv'!B2594</f>
        <v>0</v>
      </c>
      <c r="C2594">
        <f>'Oversigt anlægsaktiv'!C2594</f>
        <v>0</v>
      </c>
      <c r="D2594">
        <f>'Oversigt anlægsaktiv'!D2594</f>
        <v>0</v>
      </c>
      <c r="E2594">
        <f>'Oversigt anlægsaktiv'!E2594</f>
        <v>0</v>
      </c>
      <c r="F2594">
        <f>'Oversigt anlægsaktiv'!F2594</f>
        <v>0</v>
      </c>
      <c r="G2594">
        <f>'Oversigt anlægsaktiv'!G2594</f>
        <v>0</v>
      </c>
      <c r="H2594">
        <f>'Oversigt anlægsaktiv'!H2594</f>
        <v>0</v>
      </c>
      <c r="I2594">
        <f>'Oversigt anlægsaktiv'!I2594</f>
        <v>0</v>
      </c>
      <c r="J2594">
        <f>'Oversigt anlægsaktiv'!J2594</f>
        <v>0</v>
      </c>
      <c r="K2594">
        <f>'Oversigt anlægsaktiv'!K2594</f>
        <v>0</v>
      </c>
      <c r="L2594" s="312">
        <f>'Oversigt anlægsaktiv'!L2594</f>
        <v>0</v>
      </c>
      <c r="M2594" s="56">
        <f>'Oversigt anlægsaktiv'!M2594</f>
        <v>0</v>
      </c>
      <c r="N2594" s="56">
        <f>'Oversigt anlægsaktiv'!N2594</f>
        <v>0</v>
      </c>
      <c r="O2594" s="322">
        <f t="shared" si="120"/>
        <v>0</v>
      </c>
      <c r="P2594" s="322">
        <f t="shared" si="121"/>
        <v>1</v>
      </c>
      <c r="Q2594" s="337">
        <f t="shared" si="122"/>
        <v>0</v>
      </c>
    </row>
    <row r="2595" spans="1:17" x14ac:dyDescent="0.35">
      <c r="A2595" s="320">
        <f>'Oversigt anlægsaktiv'!A2595</f>
        <v>0</v>
      </c>
      <c r="B2595">
        <f>'Oversigt anlægsaktiv'!B2595</f>
        <v>0</v>
      </c>
      <c r="C2595">
        <f>'Oversigt anlægsaktiv'!C2595</f>
        <v>0</v>
      </c>
      <c r="D2595">
        <f>'Oversigt anlægsaktiv'!D2595</f>
        <v>0</v>
      </c>
      <c r="E2595">
        <f>'Oversigt anlægsaktiv'!E2595</f>
        <v>0</v>
      </c>
      <c r="F2595">
        <f>'Oversigt anlægsaktiv'!F2595</f>
        <v>0</v>
      </c>
      <c r="G2595">
        <f>'Oversigt anlægsaktiv'!G2595</f>
        <v>0</v>
      </c>
      <c r="H2595">
        <f>'Oversigt anlægsaktiv'!H2595</f>
        <v>0</v>
      </c>
      <c r="I2595">
        <f>'Oversigt anlægsaktiv'!I2595</f>
        <v>0</v>
      </c>
      <c r="J2595">
        <f>'Oversigt anlægsaktiv'!J2595</f>
        <v>0</v>
      </c>
      <c r="K2595">
        <f>'Oversigt anlægsaktiv'!K2595</f>
        <v>0</v>
      </c>
      <c r="L2595" s="312">
        <f>'Oversigt anlægsaktiv'!L2595</f>
        <v>0</v>
      </c>
      <c r="M2595" s="56">
        <f>'Oversigt anlægsaktiv'!M2595</f>
        <v>0</v>
      </c>
      <c r="N2595" s="56">
        <f>'Oversigt anlægsaktiv'!N2595</f>
        <v>0</v>
      </c>
      <c r="O2595" s="322">
        <f t="shared" si="120"/>
        <v>0</v>
      </c>
      <c r="P2595" s="322">
        <f t="shared" si="121"/>
        <v>1</v>
      </c>
      <c r="Q2595" s="337">
        <f t="shared" si="122"/>
        <v>0</v>
      </c>
    </row>
    <row r="2596" spans="1:17" x14ac:dyDescent="0.35">
      <c r="A2596" s="320">
        <f>'Oversigt anlægsaktiv'!A2596</f>
        <v>0</v>
      </c>
      <c r="B2596">
        <f>'Oversigt anlægsaktiv'!B2596</f>
        <v>0</v>
      </c>
      <c r="C2596">
        <f>'Oversigt anlægsaktiv'!C2596</f>
        <v>0</v>
      </c>
      <c r="D2596">
        <f>'Oversigt anlægsaktiv'!D2596</f>
        <v>0</v>
      </c>
      <c r="E2596">
        <f>'Oversigt anlægsaktiv'!E2596</f>
        <v>0</v>
      </c>
      <c r="F2596">
        <f>'Oversigt anlægsaktiv'!F2596</f>
        <v>0</v>
      </c>
      <c r="G2596">
        <f>'Oversigt anlægsaktiv'!G2596</f>
        <v>0</v>
      </c>
      <c r="H2596">
        <f>'Oversigt anlægsaktiv'!H2596</f>
        <v>0</v>
      </c>
      <c r="I2596">
        <f>'Oversigt anlægsaktiv'!I2596</f>
        <v>0</v>
      </c>
      <c r="J2596">
        <f>'Oversigt anlægsaktiv'!J2596</f>
        <v>0</v>
      </c>
      <c r="K2596">
        <f>'Oversigt anlægsaktiv'!K2596</f>
        <v>0</v>
      </c>
      <c r="L2596" s="312">
        <f>'Oversigt anlægsaktiv'!L2596</f>
        <v>0</v>
      </c>
      <c r="M2596" s="56">
        <f>'Oversigt anlægsaktiv'!M2596</f>
        <v>0</v>
      </c>
      <c r="N2596" s="56">
        <f>'Oversigt anlægsaktiv'!N2596</f>
        <v>0</v>
      </c>
      <c r="O2596" s="322">
        <f t="shared" si="120"/>
        <v>0</v>
      </c>
      <c r="P2596" s="322">
        <f t="shared" si="121"/>
        <v>1</v>
      </c>
      <c r="Q2596" s="337">
        <f t="shared" si="122"/>
        <v>0</v>
      </c>
    </row>
    <row r="2597" spans="1:17" x14ac:dyDescent="0.35">
      <c r="A2597" s="320">
        <f>'Oversigt anlægsaktiv'!A2597</f>
        <v>0</v>
      </c>
      <c r="B2597">
        <f>'Oversigt anlægsaktiv'!B2597</f>
        <v>0</v>
      </c>
      <c r="C2597">
        <f>'Oversigt anlægsaktiv'!C2597</f>
        <v>0</v>
      </c>
      <c r="D2597">
        <f>'Oversigt anlægsaktiv'!D2597</f>
        <v>0</v>
      </c>
      <c r="E2597">
        <f>'Oversigt anlægsaktiv'!E2597</f>
        <v>0</v>
      </c>
      <c r="F2597">
        <f>'Oversigt anlægsaktiv'!F2597</f>
        <v>0</v>
      </c>
      <c r="G2597">
        <f>'Oversigt anlægsaktiv'!G2597</f>
        <v>0</v>
      </c>
      <c r="H2597">
        <f>'Oversigt anlægsaktiv'!H2597</f>
        <v>0</v>
      </c>
      <c r="I2597">
        <f>'Oversigt anlægsaktiv'!I2597</f>
        <v>0</v>
      </c>
      <c r="J2597">
        <f>'Oversigt anlægsaktiv'!J2597</f>
        <v>0</v>
      </c>
      <c r="K2597">
        <f>'Oversigt anlægsaktiv'!K2597</f>
        <v>0</v>
      </c>
      <c r="L2597" s="312">
        <f>'Oversigt anlægsaktiv'!L2597</f>
        <v>0</v>
      </c>
      <c r="M2597" s="56">
        <f>'Oversigt anlægsaktiv'!M2597</f>
        <v>0</v>
      </c>
      <c r="N2597" s="56">
        <f>'Oversigt anlægsaktiv'!N2597</f>
        <v>0</v>
      </c>
      <c r="O2597" s="322">
        <f t="shared" si="120"/>
        <v>0</v>
      </c>
      <c r="P2597" s="322">
        <f t="shared" si="121"/>
        <v>1</v>
      </c>
      <c r="Q2597" s="337">
        <f t="shared" si="122"/>
        <v>0</v>
      </c>
    </row>
    <row r="2598" spans="1:17" x14ac:dyDescent="0.35">
      <c r="A2598" s="320">
        <f>'Oversigt anlægsaktiv'!A2598</f>
        <v>0</v>
      </c>
      <c r="B2598">
        <f>'Oversigt anlægsaktiv'!B2598</f>
        <v>0</v>
      </c>
      <c r="C2598">
        <f>'Oversigt anlægsaktiv'!C2598</f>
        <v>0</v>
      </c>
      <c r="D2598">
        <f>'Oversigt anlægsaktiv'!D2598</f>
        <v>0</v>
      </c>
      <c r="E2598">
        <f>'Oversigt anlægsaktiv'!E2598</f>
        <v>0</v>
      </c>
      <c r="F2598">
        <f>'Oversigt anlægsaktiv'!F2598</f>
        <v>0</v>
      </c>
      <c r="G2598">
        <f>'Oversigt anlægsaktiv'!G2598</f>
        <v>0</v>
      </c>
      <c r="H2598">
        <f>'Oversigt anlægsaktiv'!H2598</f>
        <v>0</v>
      </c>
      <c r="I2598">
        <f>'Oversigt anlægsaktiv'!I2598</f>
        <v>0</v>
      </c>
      <c r="J2598">
        <f>'Oversigt anlægsaktiv'!J2598</f>
        <v>0</v>
      </c>
      <c r="K2598">
        <f>'Oversigt anlægsaktiv'!K2598</f>
        <v>0</v>
      </c>
      <c r="L2598" s="312">
        <f>'Oversigt anlægsaktiv'!L2598</f>
        <v>0</v>
      </c>
      <c r="M2598" s="56">
        <f>'Oversigt anlægsaktiv'!M2598</f>
        <v>0</v>
      </c>
      <c r="N2598" s="56">
        <f>'Oversigt anlægsaktiv'!N2598</f>
        <v>0</v>
      </c>
      <c r="O2598" s="322">
        <f t="shared" si="120"/>
        <v>0</v>
      </c>
      <c r="P2598" s="322">
        <f t="shared" si="121"/>
        <v>1</v>
      </c>
      <c r="Q2598" s="337">
        <f t="shared" si="122"/>
        <v>0</v>
      </c>
    </row>
    <row r="2599" spans="1:17" x14ac:dyDescent="0.35">
      <c r="A2599" s="320">
        <f>'Oversigt anlægsaktiv'!A2599</f>
        <v>0</v>
      </c>
      <c r="B2599">
        <f>'Oversigt anlægsaktiv'!B2599</f>
        <v>0</v>
      </c>
      <c r="C2599">
        <f>'Oversigt anlægsaktiv'!C2599</f>
        <v>0</v>
      </c>
      <c r="D2599">
        <f>'Oversigt anlægsaktiv'!D2599</f>
        <v>0</v>
      </c>
      <c r="E2599">
        <f>'Oversigt anlægsaktiv'!E2599</f>
        <v>0</v>
      </c>
      <c r="F2599">
        <f>'Oversigt anlægsaktiv'!F2599</f>
        <v>0</v>
      </c>
      <c r="G2599">
        <f>'Oversigt anlægsaktiv'!G2599</f>
        <v>0</v>
      </c>
      <c r="H2599">
        <f>'Oversigt anlægsaktiv'!H2599</f>
        <v>0</v>
      </c>
      <c r="I2599">
        <f>'Oversigt anlægsaktiv'!I2599</f>
        <v>0</v>
      </c>
      <c r="J2599">
        <f>'Oversigt anlægsaktiv'!J2599</f>
        <v>0</v>
      </c>
      <c r="K2599">
        <f>'Oversigt anlægsaktiv'!K2599</f>
        <v>0</v>
      </c>
      <c r="L2599" s="312">
        <f>'Oversigt anlægsaktiv'!L2599</f>
        <v>0</v>
      </c>
      <c r="M2599" s="56">
        <f>'Oversigt anlægsaktiv'!M2599</f>
        <v>0</v>
      </c>
      <c r="N2599" s="56">
        <f>'Oversigt anlægsaktiv'!N2599</f>
        <v>0</v>
      </c>
      <c r="O2599" s="322">
        <f t="shared" si="120"/>
        <v>0</v>
      </c>
      <c r="P2599" s="322">
        <f t="shared" si="121"/>
        <v>1</v>
      </c>
      <c r="Q2599" s="337">
        <f t="shared" si="122"/>
        <v>0</v>
      </c>
    </row>
    <row r="2600" spans="1:17" x14ac:dyDescent="0.35">
      <c r="A2600" s="320">
        <f>'Oversigt anlægsaktiv'!A2600</f>
        <v>0</v>
      </c>
      <c r="B2600">
        <f>'Oversigt anlægsaktiv'!B2600</f>
        <v>0</v>
      </c>
      <c r="C2600">
        <f>'Oversigt anlægsaktiv'!C2600</f>
        <v>0</v>
      </c>
      <c r="D2600">
        <f>'Oversigt anlægsaktiv'!D2600</f>
        <v>0</v>
      </c>
      <c r="E2600">
        <f>'Oversigt anlægsaktiv'!E2600</f>
        <v>0</v>
      </c>
      <c r="F2600">
        <f>'Oversigt anlægsaktiv'!F2600</f>
        <v>0</v>
      </c>
      <c r="G2600">
        <f>'Oversigt anlægsaktiv'!G2600</f>
        <v>0</v>
      </c>
      <c r="H2600">
        <f>'Oversigt anlægsaktiv'!H2600</f>
        <v>0</v>
      </c>
      <c r="I2600">
        <f>'Oversigt anlægsaktiv'!I2600</f>
        <v>0</v>
      </c>
      <c r="J2600">
        <f>'Oversigt anlægsaktiv'!J2600</f>
        <v>0</v>
      </c>
      <c r="K2600">
        <f>'Oversigt anlægsaktiv'!K2600</f>
        <v>0</v>
      </c>
      <c r="L2600" s="312">
        <f>'Oversigt anlægsaktiv'!L2600</f>
        <v>0</v>
      </c>
      <c r="M2600" s="56">
        <f>'Oversigt anlægsaktiv'!M2600</f>
        <v>0</v>
      </c>
      <c r="N2600" s="56">
        <f>'Oversigt anlægsaktiv'!N2600</f>
        <v>0</v>
      </c>
      <c r="O2600" s="322">
        <f t="shared" si="120"/>
        <v>0</v>
      </c>
      <c r="P2600" s="322">
        <f t="shared" si="121"/>
        <v>1</v>
      </c>
      <c r="Q2600" s="337">
        <f t="shared" si="122"/>
        <v>0</v>
      </c>
    </row>
    <row r="2601" spans="1:17" x14ac:dyDescent="0.35">
      <c r="A2601" s="320">
        <f>'Oversigt anlægsaktiv'!A2601</f>
        <v>0</v>
      </c>
      <c r="B2601">
        <f>'Oversigt anlægsaktiv'!B2601</f>
        <v>0</v>
      </c>
      <c r="C2601">
        <f>'Oversigt anlægsaktiv'!C2601</f>
        <v>0</v>
      </c>
      <c r="D2601">
        <f>'Oversigt anlægsaktiv'!D2601</f>
        <v>0</v>
      </c>
      <c r="E2601">
        <f>'Oversigt anlægsaktiv'!E2601</f>
        <v>0</v>
      </c>
      <c r="F2601">
        <f>'Oversigt anlægsaktiv'!F2601</f>
        <v>0</v>
      </c>
      <c r="G2601">
        <f>'Oversigt anlægsaktiv'!G2601</f>
        <v>0</v>
      </c>
      <c r="H2601">
        <f>'Oversigt anlægsaktiv'!H2601</f>
        <v>0</v>
      </c>
      <c r="I2601">
        <f>'Oversigt anlægsaktiv'!I2601</f>
        <v>0</v>
      </c>
      <c r="J2601">
        <f>'Oversigt anlægsaktiv'!J2601</f>
        <v>0</v>
      </c>
      <c r="K2601">
        <f>'Oversigt anlægsaktiv'!K2601</f>
        <v>0</v>
      </c>
      <c r="L2601" s="312">
        <f>'Oversigt anlægsaktiv'!L2601</f>
        <v>0</v>
      </c>
      <c r="M2601" s="56">
        <f>'Oversigt anlægsaktiv'!M2601</f>
        <v>0</v>
      </c>
      <c r="N2601" s="56">
        <f>'Oversigt anlægsaktiv'!N2601</f>
        <v>0</v>
      </c>
      <c r="O2601" s="322">
        <f t="shared" si="120"/>
        <v>0</v>
      </c>
      <c r="P2601" s="322">
        <f t="shared" si="121"/>
        <v>1</v>
      </c>
      <c r="Q2601" s="337">
        <f t="shared" si="122"/>
        <v>0</v>
      </c>
    </row>
    <row r="2602" spans="1:17" x14ac:dyDescent="0.35">
      <c r="A2602" s="320">
        <f>'Oversigt anlægsaktiv'!A2602</f>
        <v>0</v>
      </c>
      <c r="B2602">
        <f>'Oversigt anlægsaktiv'!B2602</f>
        <v>0</v>
      </c>
      <c r="C2602">
        <f>'Oversigt anlægsaktiv'!C2602</f>
        <v>0</v>
      </c>
      <c r="D2602">
        <f>'Oversigt anlægsaktiv'!D2602</f>
        <v>0</v>
      </c>
      <c r="E2602">
        <f>'Oversigt anlægsaktiv'!E2602</f>
        <v>0</v>
      </c>
      <c r="F2602">
        <f>'Oversigt anlægsaktiv'!F2602</f>
        <v>0</v>
      </c>
      <c r="G2602">
        <f>'Oversigt anlægsaktiv'!G2602</f>
        <v>0</v>
      </c>
      <c r="H2602">
        <f>'Oversigt anlægsaktiv'!H2602</f>
        <v>0</v>
      </c>
      <c r="I2602">
        <f>'Oversigt anlægsaktiv'!I2602</f>
        <v>0</v>
      </c>
      <c r="J2602">
        <f>'Oversigt anlægsaktiv'!J2602</f>
        <v>0</v>
      </c>
      <c r="K2602">
        <f>'Oversigt anlægsaktiv'!K2602</f>
        <v>0</v>
      </c>
      <c r="L2602" s="312">
        <f>'Oversigt anlægsaktiv'!L2602</f>
        <v>0</v>
      </c>
      <c r="M2602" s="56">
        <f>'Oversigt anlægsaktiv'!M2602</f>
        <v>0</v>
      </c>
      <c r="N2602" s="56">
        <f>'Oversigt anlægsaktiv'!N2602</f>
        <v>0</v>
      </c>
      <c r="O2602" s="322">
        <f t="shared" si="120"/>
        <v>0</v>
      </c>
      <c r="P2602" s="322">
        <f t="shared" si="121"/>
        <v>1</v>
      </c>
      <c r="Q2602" s="337">
        <f t="shared" si="122"/>
        <v>0</v>
      </c>
    </row>
    <row r="2603" spans="1:17" x14ac:dyDescent="0.35">
      <c r="A2603" s="320">
        <f>'Oversigt anlægsaktiv'!A2603</f>
        <v>0</v>
      </c>
      <c r="B2603">
        <f>'Oversigt anlægsaktiv'!B2603</f>
        <v>0</v>
      </c>
      <c r="C2603">
        <f>'Oversigt anlægsaktiv'!C2603</f>
        <v>0</v>
      </c>
      <c r="D2603">
        <f>'Oversigt anlægsaktiv'!D2603</f>
        <v>0</v>
      </c>
      <c r="E2603">
        <f>'Oversigt anlægsaktiv'!E2603</f>
        <v>0</v>
      </c>
      <c r="F2603">
        <f>'Oversigt anlægsaktiv'!F2603</f>
        <v>0</v>
      </c>
      <c r="G2603">
        <f>'Oversigt anlægsaktiv'!G2603</f>
        <v>0</v>
      </c>
      <c r="H2603">
        <f>'Oversigt anlægsaktiv'!H2603</f>
        <v>0</v>
      </c>
      <c r="I2603">
        <f>'Oversigt anlægsaktiv'!I2603</f>
        <v>0</v>
      </c>
      <c r="J2603">
        <f>'Oversigt anlægsaktiv'!J2603</f>
        <v>0</v>
      </c>
      <c r="K2603">
        <f>'Oversigt anlægsaktiv'!K2603</f>
        <v>0</v>
      </c>
      <c r="L2603" s="312">
        <f>'Oversigt anlægsaktiv'!L2603</f>
        <v>0</v>
      </c>
      <c r="M2603" s="56">
        <f>'Oversigt anlægsaktiv'!M2603</f>
        <v>0</v>
      </c>
      <c r="N2603" s="56">
        <f>'Oversigt anlægsaktiv'!N2603</f>
        <v>0</v>
      </c>
      <c r="O2603" s="322">
        <f t="shared" si="120"/>
        <v>0</v>
      </c>
      <c r="P2603" s="322">
        <f t="shared" si="121"/>
        <v>1</v>
      </c>
      <c r="Q2603" s="337">
        <f t="shared" si="122"/>
        <v>0</v>
      </c>
    </row>
    <row r="2604" spans="1:17" x14ac:dyDescent="0.35">
      <c r="A2604" s="320">
        <f>'Oversigt anlægsaktiv'!A2604</f>
        <v>0</v>
      </c>
      <c r="B2604">
        <f>'Oversigt anlægsaktiv'!B2604</f>
        <v>0</v>
      </c>
      <c r="C2604">
        <f>'Oversigt anlægsaktiv'!C2604</f>
        <v>0</v>
      </c>
      <c r="D2604">
        <f>'Oversigt anlægsaktiv'!D2604</f>
        <v>0</v>
      </c>
      <c r="E2604">
        <f>'Oversigt anlægsaktiv'!E2604</f>
        <v>0</v>
      </c>
      <c r="F2604">
        <f>'Oversigt anlægsaktiv'!F2604</f>
        <v>0</v>
      </c>
      <c r="G2604">
        <f>'Oversigt anlægsaktiv'!G2604</f>
        <v>0</v>
      </c>
      <c r="H2604">
        <f>'Oversigt anlægsaktiv'!H2604</f>
        <v>0</v>
      </c>
      <c r="I2604">
        <f>'Oversigt anlægsaktiv'!I2604</f>
        <v>0</v>
      </c>
      <c r="J2604">
        <f>'Oversigt anlægsaktiv'!J2604</f>
        <v>0</v>
      </c>
      <c r="K2604">
        <f>'Oversigt anlægsaktiv'!K2604</f>
        <v>0</v>
      </c>
      <c r="L2604" s="312">
        <f>'Oversigt anlægsaktiv'!L2604</f>
        <v>0</v>
      </c>
      <c r="M2604" s="56">
        <f>'Oversigt anlægsaktiv'!M2604</f>
        <v>0</v>
      </c>
      <c r="N2604" s="56">
        <f>'Oversigt anlægsaktiv'!N2604</f>
        <v>0</v>
      </c>
      <c r="O2604" s="322">
        <f t="shared" si="120"/>
        <v>0</v>
      </c>
      <c r="P2604" s="322">
        <f t="shared" si="121"/>
        <v>1</v>
      </c>
      <c r="Q2604" s="337">
        <f t="shared" si="122"/>
        <v>0</v>
      </c>
    </row>
    <row r="2605" spans="1:17" x14ac:dyDescent="0.35">
      <c r="A2605" s="320">
        <f>'Oversigt anlægsaktiv'!A2605</f>
        <v>0</v>
      </c>
      <c r="B2605">
        <f>'Oversigt anlægsaktiv'!B2605</f>
        <v>0</v>
      </c>
      <c r="C2605">
        <f>'Oversigt anlægsaktiv'!C2605</f>
        <v>0</v>
      </c>
      <c r="D2605">
        <f>'Oversigt anlægsaktiv'!D2605</f>
        <v>0</v>
      </c>
      <c r="E2605">
        <f>'Oversigt anlægsaktiv'!E2605</f>
        <v>0</v>
      </c>
      <c r="F2605">
        <f>'Oversigt anlægsaktiv'!F2605</f>
        <v>0</v>
      </c>
      <c r="G2605">
        <f>'Oversigt anlægsaktiv'!G2605</f>
        <v>0</v>
      </c>
      <c r="H2605">
        <f>'Oversigt anlægsaktiv'!H2605</f>
        <v>0</v>
      </c>
      <c r="I2605">
        <f>'Oversigt anlægsaktiv'!I2605</f>
        <v>0</v>
      </c>
      <c r="J2605">
        <f>'Oversigt anlægsaktiv'!J2605</f>
        <v>0</v>
      </c>
      <c r="K2605">
        <f>'Oversigt anlægsaktiv'!K2605</f>
        <v>0</v>
      </c>
      <c r="L2605" s="312">
        <f>'Oversigt anlægsaktiv'!L2605</f>
        <v>0</v>
      </c>
      <c r="M2605" s="56">
        <f>'Oversigt anlægsaktiv'!M2605</f>
        <v>0</v>
      </c>
      <c r="N2605" s="56">
        <f>'Oversigt anlægsaktiv'!N2605</f>
        <v>0</v>
      </c>
      <c r="O2605" s="322">
        <f t="shared" si="120"/>
        <v>0</v>
      </c>
      <c r="P2605" s="322">
        <f t="shared" si="121"/>
        <v>1</v>
      </c>
      <c r="Q2605" s="337">
        <f t="shared" si="122"/>
        <v>0</v>
      </c>
    </row>
    <row r="2606" spans="1:17" x14ac:dyDescent="0.35">
      <c r="A2606" s="320">
        <f>'Oversigt anlægsaktiv'!A2606</f>
        <v>0</v>
      </c>
      <c r="B2606">
        <f>'Oversigt anlægsaktiv'!B2606</f>
        <v>0</v>
      </c>
      <c r="C2606">
        <f>'Oversigt anlægsaktiv'!C2606</f>
        <v>0</v>
      </c>
      <c r="D2606">
        <f>'Oversigt anlægsaktiv'!D2606</f>
        <v>0</v>
      </c>
      <c r="E2606">
        <f>'Oversigt anlægsaktiv'!E2606</f>
        <v>0</v>
      </c>
      <c r="F2606">
        <f>'Oversigt anlægsaktiv'!F2606</f>
        <v>0</v>
      </c>
      <c r="G2606">
        <f>'Oversigt anlægsaktiv'!G2606</f>
        <v>0</v>
      </c>
      <c r="H2606">
        <f>'Oversigt anlægsaktiv'!H2606</f>
        <v>0</v>
      </c>
      <c r="I2606">
        <f>'Oversigt anlægsaktiv'!I2606</f>
        <v>0</v>
      </c>
      <c r="J2606">
        <f>'Oversigt anlægsaktiv'!J2606</f>
        <v>0</v>
      </c>
      <c r="K2606">
        <f>'Oversigt anlægsaktiv'!K2606</f>
        <v>0</v>
      </c>
      <c r="L2606" s="312">
        <f>'Oversigt anlægsaktiv'!L2606</f>
        <v>0</v>
      </c>
      <c r="M2606" s="56">
        <f>'Oversigt anlægsaktiv'!M2606</f>
        <v>0</v>
      </c>
      <c r="N2606" s="56">
        <f>'Oversigt anlægsaktiv'!N2606</f>
        <v>0</v>
      </c>
      <c r="O2606" s="322">
        <f t="shared" si="120"/>
        <v>0</v>
      </c>
      <c r="P2606" s="322">
        <f t="shared" si="121"/>
        <v>1</v>
      </c>
      <c r="Q2606" s="337">
        <f t="shared" si="122"/>
        <v>0</v>
      </c>
    </row>
    <row r="2607" spans="1:17" x14ac:dyDescent="0.35">
      <c r="A2607" s="320">
        <f>'Oversigt anlægsaktiv'!A2607</f>
        <v>0</v>
      </c>
      <c r="B2607">
        <f>'Oversigt anlægsaktiv'!B2607</f>
        <v>0</v>
      </c>
      <c r="C2607">
        <f>'Oversigt anlægsaktiv'!C2607</f>
        <v>0</v>
      </c>
      <c r="D2607">
        <f>'Oversigt anlægsaktiv'!D2607</f>
        <v>0</v>
      </c>
      <c r="E2607">
        <f>'Oversigt anlægsaktiv'!E2607</f>
        <v>0</v>
      </c>
      <c r="F2607">
        <f>'Oversigt anlægsaktiv'!F2607</f>
        <v>0</v>
      </c>
      <c r="G2607">
        <f>'Oversigt anlægsaktiv'!G2607</f>
        <v>0</v>
      </c>
      <c r="H2607">
        <f>'Oversigt anlægsaktiv'!H2607</f>
        <v>0</v>
      </c>
      <c r="I2607">
        <f>'Oversigt anlægsaktiv'!I2607</f>
        <v>0</v>
      </c>
      <c r="J2607">
        <f>'Oversigt anlægsaktiv'!J2607</f>
        <v>0</v>
      </c>
      <c r="K2607">
        <f>'Oversigt anlægsaktiv'!K2607</f>
        <v>0</v>
      </c>
      <c r="L2607" s="312">
        <f>'Oversigt anlægsaktiv'!L2607</f>
        <v>0</v>
      </c>
      <c r="M2607" s="56">
        <f>'Oversigt anlægsaktiv'!M2607</f>
        <v>0</v>
      </c>
      <c r="N2607" s="56">
        <f>'Oversigt anlægsaktiv'!N2607</f>
        <v>0</v>
      </c>
      <c r="O2607" s="322">
        <f t="shared" si="120"/>
        <v>0</v>
      </c>
      <c r="P2607" s="322">
        <f t="shared" si="121"/>
        <v>1</v>
      </c>
      <c r="Q2607" s="337">
        <f t="shared" si="122"/>
        <v>0</v>
      </c>
    </row>
    <row r="2608" spans="1:17" x14ac:dyDescent="0.35">
      <c r="A2608" s="320">
        <f>'Oversigt anlægsaktiv'!A2608</f>
        <v>0</v>
      </c>
      <c r="B2608">
        <f>'Oversigt anlægsaktiv'!B2608</f>
        <v>0</v>
      </c>
      <c r="C2608">
        <f>'Oversigt anlægsaktiv'!C2608</f>
        <v>0</v>
      </c>
      <c r="D2608">
        <f>'Oversigt anlægsaktiv'!D2608</f>
        <v>0</v>
      </c>
      <c r="E2608">
        <f>'Oversigt anlægsaktiv'!E2608</f>
        <v>0</v>
      </c>
      <c r="F2608">
        <f>'Oversigt anlægsaktiv'!F2608</f>
        <v>0</v>
      </c>
      <c r="G2608">
        <f>'Oversigt anlægsaktiv'!G2608</f>
        <v>0</v>
      </c>
      <c r="H2608">
        <f>'Oversigt anlægsaktiv'!H2608</f>
        <v>0</v>
      </c>
      <c r="I2608">
        <f>'Oversigt anlægsaktiv'!I2608</f>
        <v>0</v>
      </c>
      <c r="J2608">
        <f>'Oversigt anlægsaktiv'!J2608</f>
        <v>0</v>
      </c>
      <c r="K2608">
        <f>'Oversigt anlægsaktiv'!K2608</f>
        <v>0</v>
      </c>
      <c r="L2608" s="312">
        <f>'Oversigt anlægsaktiv'!L2608</f>
        <v>0</v>
      </c>
      <c r="M2608" s="56">
        <f>'Oversigt anlægsaktiv'!M2608</f>
        <v>0</v>
      </c>
      <c r="N2608" s="56">
        <f>'Oversigt anlægsaktiv'!N2608</f>
        <v>0</v>
      </c>
      <c r="O2608" s="322">
        <f t="shared" si="120"/>
        <v>0</v>
      </c>
      <c r="P2608" s="322">
        <f t="shared" si="121"/>
        <v>1</v>
      </c>
      <c r="Q2608" s="337">
        <f t="shared" si="122"/>
        <v>0</v>
      </c>
    </row>
    <row r="2609" spans="1:17" x14ac:dyDescent="0.35">
      <c r="A2609" s="320">
        <f>'Oversigt anlægsaktiv'!A2609</f>
        <v>0</v>
      </c>
      <c r="B2609">
        <f>'Oversigt anlægsaktiv'!B2609</f>
        <v>0</v>
      </c>
      <c r="C2609">
        <f>'Oversigt anlægsaktiv'!C2609</f>
        <v>0</v>
      </c>
      <c r="D2609">
        <f>'Oversigt anlægsaktiv'!D2609</f>
        <v>0</v>
      </c>
      <c r="E2609">
        <f>'Oversigt anlægsaktiv'!E2609</f>
        <v>0</v>
      </c>
      <c r="F2609">
        <f>'Oversigt anlægsaktiv'!F2609</f>
        <v>0</v>
      </c>
      <c r="G2609">
        <f>'Oversigt anlægsaktiv'!G2609</f>
        <v>0</v>
      </c>
      <c r="H2609">
        <f>'Oversigt anlægsaktiv'!H2609</f>
        <v>0</v>
      </c>
      <c r="I2609">
        <f>'Oversigt anlægsaktiv'!I2609</f>
        <v>0</v>
      </c>
      <c r="J2609">
        <f>'Oversigt anlægsaktiv'!J2609</f>
        <v>0</v>
      </c>
      <c r="K2609">
        <f>'Oversigt anlægsaktiv'!K2609</f>
        <v>0</v>
      </c>
      <c r="L2609" s="312">
        <f>'Oversigt anlægsaktiv'!L2609</f>
        <v>0</v>
      </c>
      <c r="M2609" s="56">
        <f>'Oversigt anlægsaktiv'!M2609</f>
        <v>0</v>
      </c>
      <c r="N2609" s="56">
        <f>'Oversigt anlægsaktiv'!N2609</f>
        <v>0</v>
      </c>
      <c r="O2609" s="322">
        <f t="shared" si="120"/>
        <v>0</v>
      </c>
      <c r="P2609" s="322">
        <f t="shared" si="121"/>
        <v>1</v>
      </c>
      <c r="Q2609" s="337">
        <f t="shared" si="122"/>
        <v>0</v>
      </c>
    </row>
    <row r="2610" spans="1:17" x14ac:dyDescent="0.35">
      <c r="A2610" s="320">
        <f>'Oversigt anlægsaktiv'!A2610</f>
        <v>0</v>
      </c>
      <c r="B2610">
        <f>'Oversigt anlægsaktiv'!B2610</f>
        <v>0</v>
      </c>
      <c r="C2610">
        <f>'Oversigt anlægsaktiv'!C2610</f>
        <v>0</v>
      </c>
      <c r="D2610">
        <f>'Oversigt anlægsaktiv'!D2610</f>
        <v>0</v>
      </c>
      <c r="E2610">
        <f>'Oversigt anlægsaktiv'!E2610</f>
        <v>0</v>
      </c>
      <c r="F2610">
        <f>'Oversigt anlægsaktiv'!F2610</f>
        <v>0</v>
      </c>
      <c r="G2610">
        <f>'Oversigt anlægsaktiv'!G2610</f>
        <v>0</v>
      </c>
      <c r="H2610">
        <f>'Oversigt anlægsaktiv'!H2610</f>
        <v>0</v>
      </c>
      <c r="I2610">
        <f>'Oversigt anlægsaktiv'!I2610</f>
        <v>0</v>
      </c>
      <c r="J2610">
        <f>'Oversigt anlægsaktiv'!J2610</f>
        <v>0</v>
      </c>
      <c r="K2610">
        <f>'Oversigt anlægsaktiv'!K2610</f>
        <v>0</v>
      </c>
      <c r="L2610" s="312">
        <f>'Oversigt anlægsaktiv'!L2610</f>
        <v>0</v>
      </c>
      <c r="M2610" s="56">
        <f>'Oversigt anlægsaktiv'!M2610</f>
        <v>0</v>
      </c>
      <c r="N2610" s="56">
        <f>'Oversigt anlægsaktiv'!N2610</f>
        <v>0</v>
      </c>
      <c r="O2610" s="322">
        <f t="shared" si="120"/>
        <v>0</v>
      </c>
      <c r="P2610" s="322">
        <f t="shared" si="121"/>
        <v>1</v>
      </c>
      <c r="Q2610" s="337">
        <f t="shared" si="122"/>
        <v>0</v>
      </c>
    </row>
    <row r="2611" spans="1:17" x14ac:dyDescent="0.35">
      <c r="A2611" s="320">
        <f>'Oversigt anlægsaktiv'!A2611</f>
        <v>0</v>
      </c>
      <c r="B2611">
        <f>'Oversigt anlægsaktiv'!B2611</f>
        <v>0</v>
      </c>
      <c r="C2611">
        <f>'Oversigt anlægsaktiv'!C2611</f>
        <v>0</v>
      </c>
      <c r="D2611">
        <f>'Oversigt anlægsaktiv'!D2611</f>
        <v>0</v>
      </c>
      <c r="E2611">
        <f>'Oversigt anlægsaktiv'!E2611</f>
        <v>0</v>
      </c>
      <c r="F2611">
        <f>'Oversigt anlægsaktiv'!F2611</f>
        <v>0</v>
      </c>
      <c r="G2611">
        <f>'Oversigt anlægsaktiv'!G2611</f>
        <v>0</v>
      </c>
      <c r="H2611">
        <f>'Oversigt anlægsaktiv'!H2611</f>
        <v>0</v>
      </c>
      <c r="I2611">
        <f>'Oversigt anlægsaktiv'!I2611</f>
        <v>0</v>
      </c>
      <c r="J2611">
        <f>'Oversigt anlægsaktiv'!J2611</f>
        <v>0</v>
      </c>
      <c r="K2611">
        <f>'Oversigt anlægsaktiv'!K2611</f>
        <v>0</v>
      </c>
      <c r="L2611" s="312">
        <f>'Oversigt anlægsaktiv'!L2611</f>
        <v>0</v>
      </c>
      <c r="M2611" s="56">
        <f>'Oversigt anlægsaktiv'!M2611</f>
        <v>0</v>
      </c>
      <c r="N2611" s="56">
        <f>'Oversigt anlægsaktiv'!N2611</f>
        <v>0</v>
      </c>
      <c r="O2611" s="322">
        <f t="shared" si="120"/>
        <v>0</v>
      </c>
      <c r="P2611" s="322">
        <f t="shared" si="121"/>
        <v>1</v>
      </c>
      <c r="Q2611" s="337">
        <f t="shared" si="122"/>
        <v>0</v>
      </c>
    </row>
    <row r="2612" spans="1:17" x14ac:dyDescent="0.35">
      <c r="A2612" s="320">
        <f>'Oversigt anlægsaktiv'!A2612</f>
        <v>0</v>
      </c>
      <c r="B2612">
        <f>'Oversigt anlægsaktiv'!B2612</f>
        <v>0</v>
      </c>
      <c r="C2612">
        <f>'Oversigt anlægsaktiv'!C2612</f>
        <v>0</v>
      </c>
      <c r="D2612">
        <f>'Oversigt anlægsaktiv'!D2612</f>
        <v>0</v>
      </c>
      <c r="E2612">
        <f>'Oversigt anlægsaktiv'!E2612</f>
        <v>0</v>
      </c>
      <c r="F2612">
        <f>'Oversigt anlægsaktiv'!F2612</f>
        <v>0</v>
      </c>
      <c r="G2612">
        <f>'Oversigt anlægsaktiv'!G2612</f>
        <v>0</v>
      </c>
      <c r="H2612">
        <f>'Oversigt anlægsaktiv'!H2612</f>
        <v>0</v>
      </c>
      <c r="I2612">
        <f>'Oversigt anlægsaktiv'!I2612</f>
        <v>0</v>
      </c>
      <c r="J2612">
        <f>'Oversigt anlægsaktiv'!J2612</f>
        <v>0</v>
      </c>
      <c r="K2612">
        <f>'Oversigt anlægsaktiv'!K2612</f>
        <v>0</v>
      </c>
      <c r="L2612" s="312">
        <f>'Oversigt anlægsaktiv'!L2612</f>
        <v>0</v>
      </c>
      <c r="M2612" s="56">
        <f>'Oversigt anlægsaktiv'!M2612</f>
        <v>0</v>
      </c>
      <c r="N2612" s="56">
        <f>'Oversigt anlægsaktiv'!N2612</f>
        <v>0</v>
      </c>
      <c r="O2612" s="322">
        <f t="shared" si="120"/>
        <v>0</v>
      </c>
      <c r="P2612" s="322">
        <f t="shared" si="121"/>
        <v>1</v>
      </c>
      <c r="Q2612" s="337">
        <f t="shared" si="122"/>
        <v>0</v>
      </c>
    </row>
    <row r="2613" spans="1:17" x14ac:dyDescent="0.35">
      <c r="A2613" s="320">
        <f>'Oversigt anlægsaktiv'!A2613</f>
        <v>0</v>
      </c>
      <c r="B2613">
        <f>'Oversigt anlægsaktiv'!B2613</f>
        <v>0</v>
      </c>
      <c r="C2613">
        <f>'Oversigt anlægsaktiv'!C2613</f>
        <v>0</v>
      </c>
      <c r="D2613">
        <f>'Oversigt anlægsaktiv'!D2613</f>
        <v>0</v>
      </c>
      <c r="E2613">
        <f>'Oversigt anlægsaktiv'!E2613</f>
        <v>0</v>
      </c>
      <c r="F2613">
        <f>'Oversigt anlægsaktiv'!F2613</f>
        <v>0</v>
      </c>
      <c r="G2613">
        <f>'Oversigt anlægsaktiv'!G2613</f>
        <v>0</v>
      </c>
      <c r="H2613">
        <f>'Oversigt anlægsaktiv'!H2613</f>
        <v>0</v>
      </c>
      <c r="I2613">
        <f>'Oversigt anlægsaktiv'!I2613</f>
        <v>0</v>
      </c>
      <c r="J2613">
        <f>'Oversigt anlægsaktiv'!J2613</f>
        <v>0</v>
      </c>
      <c r="K2613">
        <f>'Oversigt anlægsaktiv'!K2613</f>
        <v>0</v>
      </c>
      <c r="L2613" s="312">
        <f>'Oversigt anlægsaktiv'!L2613</f>
        <v>0</v>
      </c>
      <c r="M2613" s="56">
        <f>'Oversigt anlægsaktiv'!M2613</f>
        <v>0</v>
      </c>
      <c r="N2613" s="56">
        <f>'Oversigt anlægsaktiv'!N2613</f>
        <v>0</v>
      </c>
      <c r="O2613" s="322">
        <f t="shared" si="120"/>
        <v>0</v>
      </c>
      <c r="P2613" s="322">
        <f t="shared" si="121"/>
        <v>1</v>
      </c>
      <c r="Q2613" s="337">
        <f t="shared" si="122"/>
        <v>0</v>
      </c>
    </row>
    <row r="2614" spans="1:17" x14ac:dyDescent="0.35">
      <c r="A2614" s="320">
        <f>'Oversigt anlægsaktiv'!A2614</f>
        <v>0</v>
      </c>
      <c r="B2614">
        <f>'Oversigt anlægsaktiv'!B2614</f>
        <v>0</v>
      </c>
      <c r="C2614">
        <f>'Oversigt anlægsaktiv'!C2614</f>
        <v>0</v>
      </c>
      <c r="D2614">
        <f>'Oversigt anlægsaktiv'!D2614</f>
        <v>0</v>
      </c>
      <c r="E2614">
        <f>'Oversigt anlægsaktiv'!E2614</f>
        <v>0</v>
      </c>
      <c r="F2614">
        <f>'Oversigt anlægsaktiv'!F2614</f>
        <v>0</v>
      </c>
      <c r="G2614">
        <f>'Oversigt anlægsaktiv'!G2614</f>
        <v>0</v>
      </c>
      <c r="H2614">
        <f>'Oversigt anlægsaktiv'!H2614</f>
        <v>0</v>
      </c>
      <c r="I2614">
        <f>'Oversigt anlægsaktiv'!I2614</f>
        <v>0</v>
      </c>
      <c r="J2614">
        <f>'Oversigt anlægsaktiv'!J2614</f>
        <v>0</v>
      </c>
      <c r="K2614">
        <f>'Oversigt anlægsaktiv'!K2614</f>
        <v>0</v>
      </c>
      <c r="L2614" s="312">
        <f>'Oversigt anlægsaktiv'!L2614</f>
        <v>0</v>
      </c>
      <c r="M2614" s="56">
        <f>'Oversigt anlægsaktiv'!M2614</f>
        <v>0</v>
      </c>
      <c r="N2614" s="56">
        <f>'Oversigt anlægsaktiv'!N2614</f>
        <v>0</v>
      </c>
      <c r="O2614" s="322">
        <f t="shared" si="120"/>
        <v>0</v>
      </c>
      <c r="P2614" s="322">
        <f t="shared" si="121"/>
        <v>1</v>
      </c>
      <c r="Q2614" s="337">
        <f t="shared" si="122"/>
        <v>0</v>
      </c>
    </row>
    <row r="2615" spans="1:17" x14ac:dyDescent="0.35">
      <c r="A2615" s="320">
        <f>'Oversigt anlægsaktiv'!A2615</f>
        <v>0</v>
      </c>
      <c r="B2615">
        <f>'Oversigt anlægsaktiv'!B2615</f>
        <v>0</v>
      </c>
      <c r="C2615">
        <f>'Oversigt anlægsaktiv'!C2615</f>
        <v>0</v>
      </c>
      <c r="D2615">
        <f>'Oversigt anlægsaktiv'!D2615</f>
        <v>0</v>
      </c>
      <c r="E2615">
        <f>'Oversigt anlægsaktiv'!E2615</f>
        <v>0</v>
      </c>
      <c r="F2615">
        <f>'Oversigt anlægsaktiv'!F2615</f>
        <v>0</v>
      </c>
      <c r="G2615">
        <f>'Oversigt anlægsaktiv'!G2615</f>
        <v>0</v>
      </c>
      <c r="H2615">
        <f>'Oversigt anlægsaktiv'!H2615</f>
        <v>0</v>
      </c>
      <c r="I2615">
        <f>'Oversigt anlægsaktiv'!I2615</f>
        <v>0</v>
      </c>
      <c r="J2615">
        <f>'Oversigt anlægsaktiv'!J2615</f>
        <v>0</v>
      </c>
      <c r="K2615">
        <f>'Oversigt anlægsaktiv'!K2615</f>
        <v>0</v>
      </c>
      <c r="L2615" s="312">
        <f>'Oversigt anlægsaktiv'!L2615</f>
        <v>0</v>
      </c>
      <c r="M2615" s="56">
        <f>'Oversigt anlægsaktiv'!M2615</f>
        <v>0</v>
      </c>
      <c r="N2615" s="56">
        <f>'Oversigt anlægsaktiv'!N2615</f>
        <v>0</v>
      </c>
      <c r="O2615" s="322">
        <f t="shared" si="120"/>
        <v>0</v>
      </c>
      <c r="P2615" s="322">
        <f t="shared" si="121"/>
        <v>1</v>
      </c>
      <c r="Q2615" s="337">
        <f t="shared" si="122"/>
        <v>0</v>
      </c>
    </row>
    <row r="2616" spans="1:17" x14ac:dyDescent="0.35">
      <c r="A2616" s="320">
        <f>'Oversigt anlægsaktiv'!A2616</f>
        <v>0</v>
      </c>
      <c r="B2616">
        <f>'Oversigt anlægsaktiv'!B2616</f>
        <v>0</v>
      </c>
      <c r="C2616">
        <f>'Oversigt anlægsaktiv'!C2616</f>
        <v>0</v>
      </c>
      <c r="D2616">
        <f>'Oversigt anlægsaktiv'!D2616</f>
        <v>0</v>
      </c>
      <c r="E2616">
        <f>'Oversigt anlægsaktiv'!E2616</f>
        <v>0</v>
      </c>
      <c r="F2616">
        <f>'Oversigt anlægsaktiv'!F2616</f>
        <v>0</v>
      </c>
      <c r="G2616">
        <f>'Oversigt anlægsaktiv'!G2616</f>
        <v>0</v>
      </c>
      <c r="H2616">
        <f>'Oversigt anlægsaktiv'!H2616</f>
        <v>0</v>
      </c>
      <c r="I2616">
        <f>'Oversigt anlægsaktiv'!I2616</f>
        <v>0</v>
      </c>
      <c r="J2616">
        <f>'Oversigt anlægsaktiv'!J2616</f>
        <v>0</v>
      </c>
      <c r="K2616">
        <f>'Oversigt anlægsaktiv'!K2616</f>
        <v>0</v>
      </c>
      <c r="L2616" s="312">
        <f>'Oversigt anlægsaktiv'!L2616</f>
        <v>0</v>
      </c>
      <c r="M2616" s="56">
        <f>'Oversigt anlægsaktiv'!M2616</f>
        <v>0</v>
      </c>
      <c r="N2616" s="56">
        <f>'Oversigt anlægsaktiv'!N2616</f>
        <v>0</v>
      </c>
      <c r="O2616" s="322">
        <f t="shared" si="120"/>
        <v>0</v>
      </c>
      <c r="P2616" s="322">
        <f t="shared" si="121"/>
        <v>1</v>
      </c>
      <c r="Q2616" s="337">
        <f t="shared" si="122"/>
        <v>0</v>
      </c>
    </row>
    <row r="2617" spans="1:17" x14ac:dyDescent="0.35">
      <c r="A2617" s="320">
        <f>'Oversigt anlægsaktiv'!A2617</f>
        <v>0</v>
      </c>
      <c r="B2617">
        <f>'Oversigt anlægsaktiv'!B2617</f>
        <v>0</v>
      </c>
      <c r="C2617">
        <f>'Oversigt anlægsaktiv'!C2617</f>
        <v>0</v>
      </c>
      <c r="D2617">
        <f>'Oversigt anlægsaktiv'!D2617</f>
        <v>0</v>
      </c>
      <c r="E2617">
        <f>'Oversigt anlægsaktiv'!E2617</f>
        <v>0</v>
      </c>
      <c r="F2617">
        <f>'Oversigt anlægsaktiv'!F2617</f>
        <v>0</v>
      </c>
      <c r="G2617">
        <f>'Oversigt anlægsaktiv'!G2617</f>
        <v>0</v>
      </c>
      <c r="H2617">
        <f>'Oversigt anlægsaktiv'!H2617</f>
        <v>0</v>
      </c>
      <c r="I2617">
        <f>'Oversigt anlægsaktiv'!I2617</f>
        <v>0</v>
      </c>
      <c r="J2617">
        <f>'Oversigt anlægsaktiv'!J2617</f>
        <v>0</v>
      </c>
      <c r="K2617">
        <f>'Oversigt anlægsaktiv'!K2617</f>
        <v>0</v>
      </c>
      <c r="L2617" s="312">
        <f>'Oversigt anlægsaktiv'!L2617</f>
        <v>0</v>
      </c>
      <c r="M2617" s="56">
        <f>'Oversigt anlægsaktiv'!M2617</f>
        <v>0</v>
      </c>
      <c r="N2617" s="56">
        <f>'Oversigt anlægsaktiv'!N2617</f>
        <v>0</v>
      </c>
      <c r="O2617" s="322">
        <f t="shared" si="120"/>
        <v>0</v>
      </c>
      <c r="P2617" s="322">
        <f t="shared" si="121"/>
        <v>1</v>
      </c>
      <c r="Q2617" s="337">
        <f t="shared" si="122"/>
        <v>0</v>
      </c>
    </row>
    <row r="2618" spans="1:17" x14ac:dyDescent="0.35">
      <c r="A2618" s="320">
        <f>'Oversigt anlægsaktiv'!A2618</f>
        <v>0</v>
      </c>
      <c r="B2618">
        <f>'Oversigt anlægsaktiv'!B2618</f>
        <v>0</v>
      </c>
      <c r="C2618">
        <f>'Oversigt anlægsaktiv'!C2618</f>
        <v>0</v>
      </c>
      <c r="D2618">
        <f>'Oversigt anlægsaktiv'!D2618</f>
        <v>0</v>
      </c>
      <c r="E2618">
        <f>'Oversigt anlægsaktiv'!E2618</f>
        <v>0</v>
      </c>
      <c r="F2618">
        <f>'Oversigt anlægsaktiv'!F2618</f>
        <v>0</v>
      </c>
      <c r="G2618">
        <f>'Oversigt anlægsaktiv'!G2618</f>
        <v>0</v>
      </c>
      <c r="H2618">
        <f>'Oversigt anlægsaktiv'!H2618</f>
        <v>0</v>
      </c>
      <c r="I2618">
        <f>'Oversigt anlægsaktiv'!I2618</f>
        <v>0</v>
      </c>
      <c r="J2618">
        <f>'Oversigt anlægsaktiv'!J2618</f>
        <v>0</v>
      </c>
      <c r="K2618">
        <f>'Oversigt anlægsaktiv'!K2618</f>
        <v>0</v>
      </c>
      <c r="L2618" s="312">
        <f>'Oversigt anlægsaktiv'!L2618</f>
        <v>0</v>
      </c>
      <c r="M2618" s="56">
        <f>'Oversigt anlægsaktiv'!M2618</f>
        <v>0</v>
      </c>
      <c r="N2618" s="56">
        <f>'Oversigt anlægsaktiv'!N2618</f>
        <v>0</v>
      </c>
      <c r="O2618" s="322">
        <f t="shared" si="120"/>
        <v>0</v>
      </c>
      <c r="P2618" s="322">
        <f t="shared" si="121"/>
        <v>1</v>
      </c>
      <c r="Q2618" s="337">
        <f t="shared" si="122"/>
        <v>0</v>
      </c>
    </row>
    <row r="2619" spans="1:17" x14ac:dyDescent="0.35">
      <c r="A2619" s="320">
        <f>'Oversigt anlægsaktiv'!A2619</f>
        <v>0</v>
      </c>
      <c r="B2619">
        <f>'Oversigt anlægsaktiv'!B2619</f>
        <v>0</v>
      </c>
      <c r="C2619">
        <f>'Oversigt anlægsaktiv'!C2619</f>
        <v>0</v>
      </c>
      <c r="D2619">
        <f>'Oversigt anlægsaktiv'!D2619</f>
        <v>0</v>
      </c>
      <c r="E2619">
        <f>'Oversigt anlægsaktiv'!E2619</f>
        <v>0</v>
      </c>
      <c r="F2619">
        <f>'Oversigt anlægsaktiv'!F2619</f>
        <v>0</v>
      </c>
      <c r="G2619">
        <f>'Oversigt anlægsaktiv'!G2619</f>
        <v>0</v>
      </c>
      <c r="H2619">
        <f>'Oversigt anlægsaktiv'!H2619</f>
        <v>0</v>
      </c>
      <c r="I2619">
        <f>'Oversigt anlægsaktiv'!I2619</f>
        <v>0</v>
      </c>
      <c r="J2619">
        <f>'Oversigt anlægsaktiv'!J2619</f>
        <v>0</v>
      </c>
      <c r="K2619">
        <f>'Oversigt anlægsaktiv'!K2619</f>
        <v>0</v>
      </c>
      <c r="L2619" s="312">
        <f>'Oversigt anlægsaktiv'!L2619</f>
        <v>0</v>
      </c>
      <c r="M2619" s="56">
        <f>'Oversigt anlægsaktiv'!M2619</f>
        <v>0</v>
      </c>
      <c r="N2619" s="56">
        <f>'Oversigt anlægsaktiv'!N2619</f>
        <v>0</v>
      </c>
      <c r="O2619" s="322">
        <f t="shared" si="120"/>
        <v>0</v>
      </c>
      <c r="P2619" s="322">
        <f t="shared" si="121"/>
        <v>1</v>
      </c>
      <c r="Q2619" s="337">
        <f t="shared" si="122"/>
        <v>0</v>
      </c>
    </row>
    <row r="2620" spans="1:17" x14ac:dyDescent="0.35">
      <c r="A2620" s="320">
        <f>'Oversigt anlægsaktiv'!A2620</f>
        <v>0</v>
      </c>
      <c r="B2620">
        <f>'Oversigt anlægsaktiv'!B2620</f>
        <v>0</v>
      </c>
      <c r="C2620">
        <f>'Oversigt anlægsaktiv'!C2620</f>
        <v>0</v>
      </c>
      <c r="D2620">
        <f>'Oversigt anlægsaktiv'!D2620</f>
        <v>0</v>
      </c>
      <c r="E2620">
        <f>'Oversigt anlægsaktiv'!E2620</f>
        <v>0</v>
      </c>
      <c r="F2620">
        <f>'Oversigt anlægsaktiv'!F2620</f>
        <v>0</v>
      </c>
      <c r="G2620">
        <f>'Oversigt anlægsaktiv'!G2620</f>
        <v>0</v>
      </c>
      <c r="H2620">
        <f>'Oversigt anlægsaktiv'!H2620</f>
        <v>0</v>
      </c>
      <c r="I2620">
        <f>'Oversigt anlægsaktiv'!I2620</f>
        <v>0</v>
      </c>
      <c r="J2620">
        <f>'Oversigt anlægsaktiv'!J2620</f>
        <v>0</v>
      </c>
      <c r="K2620">
        <f>'Oversigt anlægsaktiv'!K2620</f>
        <v>0</v>
      </c>
      <c r="L2620" s="312">
        <f>'Oversigt anlægsaktiv'!L2620</f>
        <v>0</v>
      </c>
      <c r="M2620" s="56">
        <f>'Oversigt anlægsaktiv'!M2620</f>
        <v>0</v>
      </c>
      <c r="N2620" s="56">
        <f>'Oversigt anlægsaktiv'!N2620</f>
        <v>0</v>
      </c>
      <c r="O2620" s="322">
        <f t="shared" si="120"/>
        <v>0</v>
      </c>
      <c r="P2620" s="322">
        <f t="shared" si="121"/>
        <v>1</v>
      </c>
      <c r="Q2620" s="337">
        <f t="shared" si="122"/>
        <v>0</v>
      </c>
    </row>
    <row r="2621" spans="1:17" x14ac:dyDescent="0.35">
      <c r="A2621" s="320">
        <f>'Oversigt anlægsaktiv'!A2621</f>
        <v>0</v>
      </c>
      <c r="B2621">
        <f>'Oversigt anlægsaktiv'!B2621</f>
        <v>0</v>
      </c>
      <c r="C2621">
        <f>'Oversigt anlægsaktiv'!C2621</f>
        <v>0</v>
      </c>
      <c r="D2621">
        <f>'Oversigt anlægsaktiv'!D2621</f>
        <v>0</v>
      </c>
      <c r="E2621">
        <f>'Oversigt anlægsaktiv'!E2621</f>
        <v>0</v>
      </c>
      <c r="F2621">
        <f>'Oversigt anlægsaktiv'!F2621</f>
        <v>0</v>
      </c>
      <c r="G2621">
        <f>'Oversigt anlægsaktiv'!G2621</f>
        <v>0</v>
      </c>
      <c r="H2621">
        <f>'Oversigt anlægsaktiv'!H2621</f>
        <v>0</v>
      </c>
      <c r="I2621">
        <f>'Oversigt anlægsaktiv'!I2621</f>
        <v>0</v>
      </c>
      <c r="J2621">
        <f>'Oversigt anlægsaktiv'!J2621</f>
        <v>0</v>
      </c>
      <c r="K2621">
        <f>'Oversigt anlægsaktiv'!K2621</f>
        <v>0</v>
      </c>
      <c r="L2621" s="312">
        <f>'Oversigt anlægsaktiv'!L2621</f>
        <v>0</v>
      </c>
      <c r="M2621" s="56">
        <f>'Oversigt anlægsaktiv'!M2621</f>
        <v>0</v>
      </c>
      <c r="N2621" s="56">
        <f>'Oversigt anlægsaktiv'!N2621</f>
        <v>0</v>
      </c>
      <c r="O2621" s="322">
        <f t="shared" si="120"/>
        <v>0</v>
      </c>
      <c r="P2621" s="322">
        <f t="shared" si="121"/>
        <v>1</v>
      </c>
      <c r="Q2621" s="337">
        <f t="shared" si="122"/>
        <v>0</v>
      </c>
    </row>
    <row r="2622" spans="1:17" x14ac:dyDescent="0.35">
      <c r="A2622" s="320">
        <f>'Oversigt anlægsaktiv'!A2622</f>
        <v>0</v>
      </c>
      <c r="B2622">
        <f>'Oversigt anlægsaktiv'!B2622</f>
        <v>0</v>
      </c>
      <c r="C2622">
        <f>'Oversigt anlægsaktiv'!C2622</f>
        <v>0</v>
      </c>
      <c r="D2622">
        <f>'Oversigt anlægsaktiv'!D2622</f>
        <v>0</v>
      </c>
      <c r="E2622">
        <f>'Oversigt anlægsaktiv'!E2622</f>
        <v>0</v>
      </c>
      <c r="F2622">
        <f>'Oversigt anlægsaktiv'!F2622</f>
        <v>0</v>
      </c>
      <c r="G2622">
        <f>'Oversigt anlægsaktiv'!G2622</f>
        <v>0</v>
      </c>
      <c r="H2622">
        <f>'Oversigt anlægsaktiv'!H2622</f>
        <v>0</v>
      </c>
      <c r="I2622">
        <f>'Oversigt anlægsaktiv'!I2622</f>
        <v>0</v>
      </c>
      <c r="J2622">
        <f>'Oversigt anlægsaktiv'!J2622</f>
        <v>0</v>
      </c>
      <c r="K2622">
        <f>'Oversigt anlægsaktiv'!K2622</f>
        <v>0</v>
      </c>
      <c r="L2622" s="312">
        <f>'Oversigt anlægsaktiv'!L2622</f>
        <v>0</v>
      </c>
      <c r="M2622" s="56">
        <f>'Oversigt anlægsaktiv'!M2622</f>
        <v>0</v>
      </c>
      <c r="N2622" s="56">
        <f>'Oversigt anlægsaktiv'!N2622</f>
        <v>0</v>
      </c>
      <c r="O2622" s="322">
        <f t="shared" si="120"/>
        <v>0</v>
      </c>
      <c r="P2622" s="322">
        <f t="shared" si="121"/>
        <v>1</v>
      </c>
      <c r="Q2622" s="337">
        <f t="shared" si="122"/>
        <v>0</v>
      </c>
    </row>
    <row r="2623" spans="1:17" x14ac:dyDescent="0.35">
      <c r="A2623" s="320">
        <f>'Oversigt anlægsaktiv'!A2623</f>
        <v>0</v>
      </c>
      <c r="B2623">
        <f>'Oversigt anlægsaktiv'!B2623</f>
        <v>0</v>
      </c>
      <c r="C2623">
        <f>'Oversigt anlægsaktiv'!C2623</f>
        <v>0</v>
      </c>
      <c r="D2623">
        <f>'Oversigt anlægsaktiv'!D2623</f>
        <v>0</v>
      </c>
      <c r="E2623">
        <f>'Oversigt anlægsaktiv'!E2623</f>
        <v>0</v>
      </c>
      <c r="F2623">
        <f>'Oversigt anlægsaktiv'!F2623</f>
        <v>0</v>
      </c>
      <c r="G2623">
        <f>'Oversigt anlægsaktiv'!G2623</f>
        <v>0</v>
      </c>
      <c r="H2623">
        <f>'Oversigt anlægsaktiv'!H2623</f>
        <v>0</v>
      </c>
      <c r="I2623">
        <f>'Oversigt anlægsaktiv'!I2623</f>
        <v>0</v>
      </c>
      <c r="J2623">
        <f>'Oversigt anlægsaktiv'!J2623</f>
        <v>0</v>
      </c>
      <c r="K2623">
        <f>'Oversigt anlægsaktiv'!K2623</f>
        <v>0</v>
      </c>
      <c r="L2623" s="312">
        <f>'Oversigt anlægsaktiv'!L2623</f>
        <v>0</v>
      </c>
      <c r="M2623" s="56">
        <f>'Oversigt anlægsaktiv'!M2623</f>
        <v>0</v>
      </c>
      <c r="N2623" s="56">
        <f>'Oversigt anlægsaktiv'!N2623</f>
        <v>0</v>
      </c>
      <c r="O2623" s="322">
        <f t="shared" si="120"/>
        <v>0</v>
      </c>
      <c r="P2623" s="322">
        <f t="shared" si="121"/>
        <v>1</v>
      </c>
      <c r="Q2623" s="337">
        <f t="shared" si="122"/>
        <v>0</v>
      </c>
    </row>
    <row r="2624" spans="1:17" x14ac:dyDescent="0.35">
      <c r="A2624" s="320">
        <f>'Oversigt anlægsaktiv'!A2624</f>
        <v>0</v>
      </c>
      <c r="B2624">
        <f>'Oversigt anlægsaktiv'!B2624</f>
        <v>0</v>
      </c>
      <c r="C2624">
        <f>'Oversigt anlægsaktiv'!C2624</f>
        <v>0</v>
      </c>
      <c r="D2624">
        <f>'Oversigt anlægsaktiv'!D2624</f>
        <v>0</v>
      </c>
      <c r="E2624">
        <f>'Oversigt anlægsaktiv'!E2624</f>
        <v>0</v>
      </c>
      <c r="F2624">
        <f>'Oversigt anlægsaktiv'!F2624</f>
        <v>0</v>
      </c>
      <c r="G2624">
        <f>'Oversigt anlægsaktiv'!G2624</f>
        <v>0</v>
      </c>
      <c r="H2624">
        <f>'Oversigt anlægsaktiv'!H2624</f>
        <v>0</v>
      </c>
      <c r="I2624">
        <f>'Oversigt anlægsaktiv'!I2624</f>
        <v>0</v>
      </c>
      <c r="J2624">
        <f>'Oversigt anlægsaktiv'!J2624</f>
        <v>0</v>
      </c>
      <c r="K2624">
        <f>'Oversigt anlægsaktiv'!K2624</f>
        <v>0</v>
      </c>
      <c r="L2624" s="312">
        <f>'Oversigt anlægsaktiv'!L2624</f>
        <v>0</v>
      </c>
      <c r="M2624" s="56">
        <f>'Oversigt anlægsaktiv'!M2624</f>
        <v>0</v>
      </c>
      <c r="N2624" s="56">
        <f>'Oversigt anlægsaktiv'!N2624</f>
        <v>0</v>
      </c>
      <c r="O2624" s="322">
        <f t="shared" si="120"/>
        <v>0</v>
      </c>
      <c r="P2624" s="322">
        <f t="shared" si="121"/>
        <v>1</v>
      </c>
      <c r="Q2624" s="337">
        <f t="shared" si="122"/>
        <v>0</v>
      </c>
    </row>
    <row r="2625" spans="1:17" x14ac:dyDescent="0.35">
      <c r="A2625" s="320">
        <f>'Oversigt anlægsaktiv'!A2625</f>
        <v>0</v>
      </c>
      <c r="B2625">
        <f>'Oversigt anlægsaktiv'!B2625</f>
        <v>0</v>
      </c>
      <c r="C2625">
        <f>'Oversigt anlægsaktiv'!C2625</f>
        <v>0</v>
      </c>
      <c r="D2625">
        <f>'Oversigt anlægsaktiv'!D2625</f>
        <v>0</v>
      </c>
      <c r="E2625">
        <f>'Oversigt anlægsaktiv'!E2625</f>
        <v>0</v>
      </c>
      <c r="F2625">
        <f>'Oversigt anlægsaktiv'!F2625</f>
        <v>0</v>
      </c>
      <c r="G2625">
        <f>'Oversigt anlægsaktiv'!G2625</f>
        <v>0</v>
      </c>
      <c r="H2625">
        <f>'Oversigt anlægsaktiv'!H2625</f>
        <v>0</v>
      </c>
      <c r="I2625">
        <f>'Oversigt anlægsaktiv'!I2625</f>
        <v>0</v>
      </c>
      <c r="J2625">
        <f>'Oversigt anlægsaktiv'!J2625</f>
        <v>0</v>
      </c>
      <c r="K2625">
        <f>'Oversigt anlægsaktiv'!K2625</f>
        <v>0</v>
      </c>
      <c r="L2625" s="312">
        <f>'Oversigt anlægsaktiv'!L2625</f>
        <v>0</v>
      </c>
      <c r="M2625" s="56">
        <f>'Oversigt anlægsaktiv'!M2625</f>
        <v>0</v>
      </c>
      <c r="N2625" s="56">
        <f>'Oversigt anlægsaktiv'!N2625</f>
        <v>0</v>
      </c>
      <c r="O2625" s="322">
        <f t="shared" si="120"/>
        <v>0</v>
      </c>
      <c r="P2625" s="322">
        <f t="shared" si="121"/>
        <v>1</v>
      </c>
      <c r="Q2625" s="337">
        <f t="shared" si="122"/>
        <v>0</v>
      </c>
    </row>
    <row r="2626" spans="1:17" x14ac:dyDescent="0.35">
      <c r="A2626" s="320">
        <f>'Oversigt anlægsaktiv'!A2626</f>
        <v>0</v>
      </c>
      <c r="B2626">
        <f>'Oversigt anlægsaktiv'!B2626</f>
        <v>0</v>
      </c>
      <c r="C2626">
        <f>'Oversigt anlægsaktiv'!C2626</f>
        <v>0</v>
      </c>
      <c r="D2626">
        <f>'Oversigt anlægsaktiv'!D2626</f>
        <v>0</v>
      </c>
      <c r="E2626">
        <f>'Oversigt anlægsaktiv'!E2626</f>
        <v>0</v>
      </c>
      <c r="F2626">
        <f>'Oversigt anlægsaktiv'!F2626</f>
        <v>0</v>
      </c>
      <c r="G2626">
        <f>'Oversigt anlægsaktiv'!G2626</f>
        <v>0</v>
      </c>
      <c r="H2626">
        <f>'Oversigt anlægsaktiv'!H2626</f>
        <v>0</v>
      </c>
      <c r="I2626">
        <f>'Oversigt anlægsaktiv'!I2626</f>
        <v>0</v>
      </c>
      <c r="J2626">
        <f>'Oversigt anlægsaktiv'!J2626</f>
        <v>0</v>
      </c>
      <c r="K2626">
        <f>'Oversigt anlægsaktiv'!K2626</f>
        <v>0</v>
      </c>
      <c r="L2626" s="312">
        <f>'Oversigt anlægsaktiv'!L2626</f>
        <v>0</v>
      </c>
      <c r="M2626" s="56">
        <f>'Oversigt anlægsaktiv'!M2626</f>
        <v>0</v>
      </c>
      <c r="N2626" s="56">
        <f>'Oversigt anlægsaktiv'!N2626</f>
        <v>0</v>
      </c>
      <c r="O2626" s="322">
        <f t="shared" si="120"/>
        <v>0</v>
      </c>
      <c r="P2626" s="322">
        <f t="shared" si="121"/>
        <v>1</v>
      </c>
      <c r="Q2626" s="337">
        <f t="shared" si="122"/>
        <v>0</v>
      </c>
    </row>
    <row r="2627" spans="1:17" x14ac:dyDescent="0.35">
      <c r="A2627" s="320">
        <f>'Oversigt anlægsaktiv'!A2627</f>
        <v>0</v>
      </c>
      <c r="B2627">
        <f>'Oversigt anlægsaktiv'!B2627</f>
        <v>0</v>
      </c>
      <c r="C2627">
        <f>'Oversigt anlægsaktiv'!C2627</f>
        <v>0</v>
      </c>
      <c r="D2627">
        <f>'Oversigt anlægsaktiv'!D2627</f>
        <v>0</v>
      </c>
      <c r="E2627">
        <f>'Oversigt anlægsaktiv'!E2627</f>
        <v>0</v>
      </c>
      <c r="F2627">
        <f>'Oversigt anlægsaktiv'!F2627</f>
        <v>0</v>
      </c>
      <c r="G2627">
        <f>'Oversigt anlægsaktiv'!G2627</f>
        <v>0</v>
      </c>
      <c r="H2627">
        <f>'Oversigt anlægsaktiv'!H2627</f>
        <v>0</v>
      </c>
      <c r="I2627">
        <f>'Oversigt anlægsaktiv'!I2627</f>
        <v>0</v>
      </c>
      <c r="J2627">
        <f>'Oversigt anlægsaktiv'!J2627</f>
        <v>0</v>
      </c>
      <c r="K2627">
        <f>'Oversigt anlægsaktiv'!K2627</f>
        <v>0</v>
      </c>
      <c r="L2627" s="312">
        <f>'Oversigt anlægsaktiv'!L2627</f>
        <v>0</v>
      </c>
      <c r="M2627" s="56">
        <f>'Oversigt anlægsaktiv'!M2627</f>
        <v>0</v>
      </c>
      <c r="N2627" s="56">
        <f>'Oversigt anlægsaktiv'!N2627</f>
        <v>0</v>
      </c>
      <c r="O2627" s="322">
        <f t="shared" si="120"/>
        <v>0</v>
      </c>
      <c r="P2627" s="322">
        <f t="shared" si="121"/>
        <v>1</v>
      </c>
      <c r="Q2627" s="337">
        <f t="shared" si="122"/>
        <v>0</v>
      </c>
    </row>
    <row r="2628" spans="1:17" x14ac:dyDescent="0.35">
      <c r="A2628" s="320">
        <f>'Oversigt anlægsaktiv'!A2628</f>
        <v>0</v>
      </c>
      <c r="B2628">
        <f>'Oversigt anlægsaktiv'!B2628</f>
        <v>0</v>
      </c>
      <c r="C2628">
        <f>'Oversigt anlægsaktiv'!C2628</f>
        <v>0</v>
      </c>
      <c r="D2628">
        <f>'Oversigt anlægsaktiv'!D2628</f>
        <v>0</v>
      </c>
      <c r="E2628">
        <f>'Oversigt anlægsaktiv'!E2628</f>
        <v>0</v>
      </c>
      <c r="F2628">
        <f>'Oversigt anlægsaktiv'!F2628</f>
        <v>0</v>
      </c>
      <c r="G2628">
        <f>'Oversigt anlægsaktiv'!G2628</f>
        <v>0</v>
      </c>
      <c r="H2628">
        <f>'Oversigt anlægsaktiv'!H2628</f>
        <v>0</v>
      </c>
      <c r="I2628">
        <f>'Oversigt anlægsaktiv'!I2628</f>
        <v>0</v>
      </c>
      <c r="J2628">
        <f>'Oversigt anlægsaktiv'!J2628</f>
        <v>0</v>
      </c>
      <c r="K2628">
        <f>'Oversigt anlægsaktiv'!K2628</f>
        <v>0</v>
      </c>
      <c r="L2628" s="312">
        <f>'Oversigt anlægsaktiv'!L2628</f>
        <v>0</v>
      </c>
      <c r="M2628" s="56">
        <f>'Oversigt anlægsaktiv'!M2628</f>
        <v>0</v>
      </c>
      <c r="N2628" s="56">
        <f>'Oversigt anlægsaktiv'!N2628</f>
        <v>0</v>
      </c>
      <c r="O2628" s="322">
        <f t="shared" si="120"/>
        <v>0</v>
      </c>
      <c r="P2628" s="322">
        <f t="shared" si="121"/>
        <v>1</v>
      </c>
      <c r="Q2628" s="337">
        <f t="shared" si="122"/>
        <v>0</v>
      </c>
    </row>
    <row r="2629" spans="1:17" x14ac:dyDescent="0.35">
      <c r="A2629" s="320">
        <f>'Oversigt anlægsaktiv'!A2629</f>
        <v>0</v>
      </c>
      <c r="B2629">
        <f>'Oversigt anlægsaktiv'!B2629</f>
        <v>0</v>
      </c>
      <c r="C2629">
        <f>'Oversigt anlægsaktiv'!C2629</f>
        <v>0</v>
      </c>
      <c r="D2629">
        <f>'Oversigt anlægsaktiv'!D2629</f>
        <v>0</v>
      </c>
      <c r="E2629">
        <f>'Oversigt anlægsaktiv'!E2629</f>
        <v>0</v>
      </c>
      <c r="F2629">
        <f>'Oversigt anlægsaktiv'!F2629</f>
        <v>0</v>
      </c>
      <c r="G2629">
        <f>'Oversigt anlægsaktiv'!G2629</f>
        <v>0</v>
      </c>
      <c r="H2629">
        <f>'Oversigt anlægsaktiv'!H2629</f>
        <v>0</v>
      </c>
      <c r="I2629">
        <f>'Oversigt anlægsaktiv'!I2629</f>
        <v>0</v>
      </c>
      <c r="J2629">
        <f>'Oversigt anlægsaktiv'!J2629</f>
        <v>0</v>
      </c>
      <c r="K2629">
        <f>'Oversigt anlægsaktiv'!K2629</f>
        <v>0</v>
      </c>
      <c r="L2629" s="312">
        <f>'Oversigt anlægsaktiv'!L2629</f>
        <v>0</v>
      </c>
      <c r="M2629" s="56">
        <f>'Oversigt anlægsaktiv'!M2629</f>
        <v>0</v>
      </c>
      <c r="N2629" s="56">
        <f>'Oversigt anlægsaktiv'!N2629</f>
        <v>0</v>
      </c>
      <c r="O2629" s="322">
        <f t="shared" si="120"/>
        <v>0</v>
      </c>
      <c r="P2629" s="322">
        <f t="shared" si="121"/>
        <v>1</v>
      </c>
      <c r="Q2629" s="337">
        <f t="shared" si="122"/>
        <v>0</v>
      </c>
    </row>
    <row r="2630" spans="1:17" x14ac:dyDescent="0.35">
      <c r="A2630" s="320">
        <f>'Oversigt anlægsaktiv'!A2630</f>
        <v>0</v>
      </c>
      <c r="B2630">
        <f>'Oversigt anlægsaktiv'!B2630</f>
        <v>0</v>
      </c>
      <c r="C2630">
        <f>'Oversigt anlægsaktiv'!C2630</f>
        <v>0</v>
      </c>
      <c r="D2630">
        <f>'Oversigt anlægsaktiv'!D2630</f>
        <v>0</v>
      </c>
      <c r="E2630">
        <f>'Oversigt anlægsaktiv'!E2630</f>
        <v>0</v>
      </c>
      <c r="F2630">
        <f>'Oversigt anlægsaktiv'!F2630</f>
        <v>0</v>
      </c>
      <c r="G2630">
        <f>'Oversigt anlægsaktiv'!G2630</f>
        <v>0</v>
      </c>
      <c r="H2630">
        <f>'Oversigt anlægsaktiv'!H2630</f>
        <v>0</v>
      </c>
      <c r="I2630">
        <f>'Oversigt anlægsaktiv'!I2630</f>
        <v>0</v>
      </c>
      <c r="J2630">
        <f>'Oversigt anlægsaktiv'!J2630</f>
        <v>0</v>
      </c>
      <c r="K2630">
        <f>'Oversigt anlægsaktiv'!K2630</f>
        <v>0</v>
      </c>
      <c r="L2630" s="312">
        <f>'Oversigt anlægsaktiv'!L2630</f>
        <v>0</v>
      </c>
      <c r="M2630" s="56">
        <f>'Oversigt anlægsaktiv'!M2630</f>
        <v>0</v>
      </c>
      <c r="N2630" s="56">
        <f>'Oversigt anlægsaktiv'!N2630</f>
        <v>0</v>
      </c>
      <c r="O2630" s="322">
        <f t="shared" si="120"/>
        <v>0</v>
      </c>
      <c r="P2630" s="322">
        <f t="shared" si="121"/>
        <v>1</v>
      </c>
      <c r="Q2630" s="337">
        <f t="shared" si="122"/>
        <v>0</v>
      </c>
    </row>
    <row r="2631" spans="1:17" x14ac:dyDescent="0.35">
      <c r="A2631" s="320">
        <f>'Oversigt anlægsaktiv'!A2631</f>
        <v>0</v>
      </c>
      <c r="B2631">
        <f>'Oversigt anlægsaktiv'!B2631</f>
        <v>0</v>
      </c>
      <c r="C2631">
        <f>'Oversigt anlægsaktiv'!C2631</f>
        <v>0</v>
      </c>
      <c r="D2631">
        <f>'Oversigt anlægsaktiv'!D2631</f>
        <v>0</v>
      </c>
      <c r="E2631">
        <f>'Oversigt anlægsaktiv'!E2631</f>
        <v>0</v>
      </c>
      <c r="F2631">
        <f>'Oversigt anlægsaktiv'!F2631</f>
        <v>0</v>
      </c>
      <c r="G2631">
        <f>'Oversigt anlægsaktiv'!G2631</f>
        <v>0</v>
      </c>
      <c r="H2631">
        <f>'Oversigt anlægsaktiv'!H2631</f>
        <v>0</v>
      </c>
      <c r="I2631">
        <f>'Oversigt anlægsaktiv'!I2631</f>
        <v>0</v>
      </c>
      <c r="J2631">
        <f>'Oversigt anlægsaktiv'!J2631</f>
        <v>0</v>
      </c>
      <c r="K2631">
        <f>'Oversigt anlægsaktiv'!K2631</f>
        <v>0</v>
      </c>
      <c r="L2631" s="312">
        <f>'Oversigt anlægsaktiv'!L2631</f>
        <v>0</v>
      </c>
      <c r="M2631" s="56">
        <f>'Oversigt anlægsaktiv'!M2631</f>
        <v>0</v>
      </c>
      <c r="N2631" s="56">
        <f>'Oversigt anlægsaktiv'!N2631</f>
        <v>0</v>
      </c>
      <c r="O2631" s="322">
        <f t="shared" si="120"/>
        <v>0</v>
      </c>
      <c r="P2631" s="322">
        <f t="shared" si="121"/>
        <v>1</v>
      </c>
      <c r="Q2631" s="337">
        <f t="shared" si="122"/>
        <v>0</v>
      </c>
    </row>
    <row r="2632" spans="1:17" x14ac:dyDescent="0.35">
      <c r="A2632" s="320">
        <f>'Oversigt anlægsaktiv'!A2632</f>
        <v>0</v>
      </c>
      <c r="B2632">
        <f>'Oversigt anlægsaktiv'!B2632</f>
        <v>0</v>
      </c>
      <c r="C2632">
        <f>'Oversigt anlægsaktiv'!C2632</f>
        <v>0</v>
      </c>
      <c r="D2632">
        <f>'Oversigt anlægsaktiv'!D2632</f>
        <v>0</v>
      </c>
      <c r="E2632">
        <f>'Oversigt anlægsaktiv'!E2632</f>
        <v>0</v>
      </c>
      <c r="F2632">
        <f>'Oversigt anlægsaktiv'!F2632</f>
        <v>0</v>
      </c>
      <c r="G2632">
        <f>'Oversigt anlægsaktiv'!G2632</f>
        <v>0</v>
      </c>
      <c r="H2632">
        <f>'Oversigt anlægsaktiv'!H2632</f>
        <v>0</v>
      </c>
      <c r="I2632">
        <f>'Oversigt anlægsaktiv'!I2632</f>
        <v>0</v>
      </c>
      <c r="J2632">
        <f>'Oversigt anlægsaktiv'!J2632</f>
        <v>0</v>
      </c>
      <c r="K2632">
        <f>'Oversigt anlægsaktiv'!K2632</f>
        <v>0</v>
      </c>
      <c r="L2632" s="312">
        <f>'Oversigt anlægsaktiv'!L2632</f>
        <v>0</v>
      </c>
      <c r="M2632" s="56">
        <f>'Oversigt anlægsaktiv'!M2632</f>
        <v>0</v>
      </c>
      <c r="N2632" s="56">
        <f>'Oversigt anlægsaktiv'!N2632</f>
        <v>0</v>
      </c>
      <c r="O2632" s="322">
        <f t="shared" si="120"/>
        <v>0</v>
      </c>
      <c r="P2632" s="322">
        <f t="shared" si="121"/>
        <v>1</v>
      </c>
      <c r="Q2632" s="337">
        <f t="shared" si="122"/>
        <v>0</v>
      </c>
    </row>
    <row r="2633" spans="1:17" x14ac:dyDescent="0.35">
      <c r="A2633" s="320">
        <f>'Oversigt anlægsaktiv'!A2633</f>
        <v>0</v>
      </c>
      <c r="B2633">
        <f>'Oversigt anlægsaktiv'!B2633</f>
        <v>0</v>
      </c>
      <c r="C2633">
        <f>'Oversigt anlægsaktiv'!C2633</f>
        <v>0</v>
      </c>
      <c r="D2633">
        <f>'Oversigt anlægsaktiv'!D2633</f>
        <v>0</v>
      </c>
      <c r="E2633">
        <f>'Oversigt anlægsaktiv'!E2633</f>
        <v>0</v>
      </c>
      <c r="F2633">
        <f>'Oversigt anlægsaktiv'!F2633</f>
        <v>0</v>
      </c>
      <c r="G2633">
        <f>'Oversigt anlægsaktiv'!G2633</f>
        <v>0</v>
      </c>
      <c r="H2633">
        <f>'Oversigt anlægsaktiv'!H2633</f>
        <v>0</v>
      </c>
      <c r="I2633">
        <f>'Oversigt anlægsaktiv'!I2633</f>
        <v>0</v>
      </c>
      <c r="J2633">
        <f>'Oversigt anlægsaktiv'!J2633</f>
        <v>0</v>
      </c>
      <c r="K2633">
        <f>'Oversigt anlægsaktiv'!K2633</f>
        <v>0</v>
      </c>
      <c r="L2633" s="312">
        <f>'Oversigt anlægsaktiv'!L2633</f>
        <v>0</v>
      </c>
      <c r="M2633" s="56">
        <f>'Oversigt anlægsaktiv'!M2633</f>
        <v>0</v>
      </c>
      <c r="N2633" s="56">
        <f>'Oversigt anlægsaktiv'!N2633</f>
        <v>0</v>
      </c>
      <c r="O2633" s="322">
        <f t="shared" si="120"/>
        <v>0</v>
      </c>
      <c r="P2633" s="322">
        <f t="shared" si="121"/>
        <v>1</v>
      </c>
      <c r="Q2633" s="337">
        <f t="shared" si="122"/>
        <v>0</v>
      </c>
    </row>
    <row r="2634" spans="1:17" x14ac:dyDescent="0.35">
      <c r="A2634" s="320">
        <f>'Oversigt anlægsaktiv'!A2634</f>
        <v>0</v>
      </c>
      <c r="B2634">
        <f>'Oversigt anlægsaktiv'!B2634</f>
        <v>0</v>
      </c>
      <c r="C2634">
        <f>'Oversigt anlægsaktiv'!C2634</f>
        <v>0</v>
      </c>
      <c r="D2634">
        <f>'Oversigt anlægsaktiv'!D2634</f>
        <v>0</v>
      </c>
      <c r="E2634">
        <f>'Oversigt anlægsaktiv'!E2634</f>
        <v>0</v>
      </c>
      <c r="F2634">
        <f>'Oversigt anlægsaktiv'!F2634</f>
        <v>0</v>
      </c>
      <c r="G2634">
        <f>'Oversigt anlægsaktiv'!G2634</f>
        <v>0</v>
      </c>
      <c r="H2634">
        <f>'Oversigt anlægsaktiv'!H2634</f>
        <v>0</v>
      </c>
      <c r="I2634">
        <f>'Oversigt anlægsaktiv'!I2634</f>
        <v>0</v>
      </c>
      <c r="J2634">
        <f>'Oversigt anlægsaktiv'!J2634</f>
        <v>0</v>
      </c>
      <c r="K2634">
        <f>'Oversigt anlægsaktiv'!K2634</f>
        <v>0</v>
      </c>
      <c r="L2634" s="312">
        <f>'Oversigt anlægsaktiv'!L2634</f>
        <v>0</v>
      </c>
      <c r="M2634" s="56">
        <f>'Oversigt anlægsaktiv'!M2634</f>
        <v>0</v>
      </c>
      <c r="N2634" s="56">
        <f>'Oversigt anlægsaktiv'!N2634</f>
        <v>0</v>
      </c>
      <c r="O2634" s="322">
        <f t="shared" si="120"/>
        <v>0</v>
      </c>
      <c r="P2634" s="322">
        <f t="shared" si="121"/>
        <v>1</v>
      </c>
      <c r="Q2634" s="337">
        <f t="shared" si="122"/>
        <v>0</v>
      </c>
    </row>
    <row r="2635" spans="1:17" x14ac:dyDescent="0.35">
      <c r="A2635" s="320">
        <f>'Oversigt anlægsaktiv'!A2635</f>
        <v>0</v>
      </c>
      <c r="B2635">
        <f>'Oversigt anlægsaktiv'!B2635</f>
        <v>0</v>
      </c>
      <c r="C2635">
        <f>'Oversigt anlægsaktiv'!C2635</f>
        <v>0</v>
      </c>
      <c r="D2635">
        <f>'Oversigt anlægsaktiv'!D2635</f>
        <v>0</v>
      </c>
      <c r="E2635">
        <f>'Oversigt anlægsaktiv'!E2635</f>
        <v>0</v>
      </c>
      <c r="F2635">
        <f>'Oversigt anlægsaktiv'!F2635</f>
        <v>0</v>
      </c>
      <c r="G2635">
        <f>'Oversigt anlægsaktiv'!G2635</f>
        <v>0</v>
      </c>
      <c r="H2635">
        <f>'Oversigt anlægsaktiv'!H2635</f>
        <v>0</v>
      </c>
      <c r="I2635">
        <f>'Oversigt anlægsaktiv'!I2635</f>
        <v>0</v>
      </c>
      <c r="J2635">
        <f>'Oversigt anlægsaktiv'!J2635</f>
        <v>0</v>
      </c>
      <c r="K2635">
        <f>'Oversigt anlægsaktiv'!K2635</f>
        <v>0</v>
      </c>
      <c r="L2635" s="312">
        <f>'Oversigt anlægsaktiv'!L2635</f>
        <v>0</v>
      </c>
      <c r="M2635" s="56">
        <f>'Oversigt anlægsaktiv'!M2635</f>
        <v>0</v>
      </c>
      <c r="N2635" s="56">
        <f>'Oversigt anlægsaktiv'!N2635</f>
        <v>0</v>
      </c>
      <c r="O2635" s="322">
        <f t="shared" ref="O2635:O2698" si="123">IFERROR(_xlfn.TEXTBEFORE(A2635, "-"), A2635)</f>
        <v>0</v>
      </c>
      <c r="P2635" s="322">
        <f t="shared" ref="P2635:P2698" si="124">IF(C2635="-",0,1)</f>
        <v>1</v>
      </c>
      <c r="Q2635" s="337">
        <f t="shared" ref="Q2635:Q2698" si="125">IFERROR(_xlfn.TEXTBEFORE(E2635, " "), E2635)</f>
        <v>0</v>
      </c>
    </row>
    <row r="2636" spans="1:17" x14ac:dyDescent="0.35">
      <c r="A2636" s="320">
        <f>'Oversigt anlægsaktiv'!A2636</f>
        <v>0</v>
      </c>
      <c r="B2636">
        <f>'Oversigt anlægsaktiv'!B2636</f>
        <v>0</v>
      </c>
      <c r="C2636">
        <f>'Oversigt anlægsaktiv'!C2636</f>
        <v>0</v>
      </c>
      <c r="D2636">
        <f>'Oversigt anlægsaktiv'!D2636</f>
        <v>0</v>
      </c>
      <c r="E2636">
        <f>'Oversigt anlægsaktiv'!E2636</f>
        <v>0</v>
      </c>
      <c r="F2636">
        <f>'Oversigt anlægsaktiv'!F2636</f>
        <v>0</v>
      </c>
      <c r="G2636">
        <f>'Oversigt anlægsaktiv'!G2636</f>
        <v>0</v>
      </c>
      <c r="H2636">
        <f>'Oversigt anlægsaktiv'!H2636</f>
        <v>0</v>
      </c>
      <c r="I2636">
        <f>'Oversigt anlægsaktiv'!I2636</f>
        <v>0</v>
      </c>
      <c r="J2636">
        <f>'Oversigt anlægsaktiv'!J2636</f>
        <v>0</v>
      </c>
      <c r="K2636">
        <f>'Oversigt anlægsaktiv'!K2636</f>
        <v>0</v>
      </c>
      <c r="L2636" s="312">
        <f>'Oversigt anlægsaktiv'!L2636</f>
        <v>0</v>
      </c>
      <c r="M2636" s="56">
        <f>'Oversigt anlægsaktiv'!M2636</f>
        <v>0</v>
      </c>
      <c r="N2636" s="56">
        <f>'Oversigt anlægsaktiv'!N2636</f>
        <v>0</v>
      </c>
      <c r="O2636" s="322">
        <f t="shared" si="123"/>
        <v>0</v>
      </c>
      <c r="P2636" s="322">
        <f t="shared" si="124"/>
        <v>1</v>
      </c>
      <c r="Q2636" s="337">
        <f t="shared" si="125"/>
        <v>0</v>
      </c>
    </row>
    <row r="2637" spans="1:17" x14ac:dyDescent="0.35">
      <c r="A2637" s="320">
        <f>'Oversigt anlægsaktiv'!A2637</f>
        <v>0</v>
      </c>
      <c r="B2637">
        <f>'Oversigt anlægsaktiv'!B2637</f>
        <v>0</v>
      </c>
      <c r="C2637">
        <f>'Oversigt anlægsaktiv'!C2637</f>
        <v>0</v>
      </c>
      <c r="D2637">
        <f>'Oversigt anlægsaktiv'!D2637</f>
        <v>0</v>
      </c>
      <c r="E2637">
        <f>'Oversigt anlægsaktiv'!E2637</f>
        <v>0</v>
      </c>
      <c r="F2637">
        <f>'Oversigt anlægsaktiv'!F2637</f>
        <v>0</v>
      </c>
      <c r="G2637">
        <f>'Oversigt anlægsaktiv'!G2637</f>
        <v>0</v>
      </c>
      <c r="H2637">
        <f>'Oversigt anlægsaktiv'!H2637</f>
        <v>0</v>
      </c>
      <c r="I2637">
        <f>'Oversigt anlægsaktiv'!I2637</f>
        <v>0</v>
      </c>
      <c r="J2637">
        <f>'Oversigt anlægsaktiv'!J2637</f>
        <v>0</v>
      </c>
      <c r="K2637">
        <f>'Oversigt anlægsaktiv'!K2637</f>
        <v>0</v>
      </c>
      <c r="L2637" s="312">
        <f>'Oversigt anlægsaktiv'!L2637</f>
        <v>0</v>
      </c>
      <c r="M2637" s="56">
        <f>'Oversigt anlægsaktiv'!M2637</f>
        <v>0</v>
      </c>
      <c r="N2637" s="56">
        <f>'Oversigt anlægsaktiv'!N2637</f>
        <v>0</v>
      </c>
      <c r="O2637" s="322">
        <f t="shared" si="123"/>
        <v>0</v>
      </c>
      <c r="P2637" s="322">
        <f t="shared" si="124"/>
        <v>1</v>
      </c>
      <c r="Q2637" s="337">
        <f t="shared" si="125"/>
        <v>0</v>
      </c>
    </row>
    <row r="2638" spans="1:17" x14ac:dyDescent="0.35">
      <c r="A2638" s="320">
        <f>'Oversigt anlægsaktiv'!A2638</f>
        <v>0</v>
      </c>
      <c r="B2638">
        <f>'Oversigt anlægsaktiv'!B2638</f>
        <v>0</v>
      </c>
      <c r="C2638">
        <f>'Oversigt anlægsaktiv'!C2638</f>
        <v>0</v>
      </c>
      <c r="D2638">
        <f>'Oversigt anlægsaktiv'!D2638</f>
        <v>0</v>
      </c>
      <c r="E2638">
        <f>'Oversigt anlægsaktiv'!E2638</f>
        <v>0</v>
      </c>
      <c r="F2638">
        <f>'Oversigt anlægsaktiv'!F2638</f>
        <v>0</v>
      </c>
      <c r="G2638">
        <f>'Oversigt anlægsaktiv'!G2638</f>
        <v>0</v>
      </c>
      <c r="H2638">
        <f>'Oversigt anlægsaktiv'!H2638</f>
        <v>0</v>
      </c>
      <c r="I2638">
        <f>'Oversigt anlægsaktiv'!I2638</f>
        <v>0</v>
      </c>
      <c r="J2638">
        <f>'Oversigt anlægsaktiv'!J2638</f>
        <v>0</v>
      </c>
      <c r="K2638">
        <f>'Oversigt anlægsaktiv'!K2638</f>
        <v>0</v>
      </c>
      <c r="L2638" s="312">
        <f>'Oversigt anlægsaktiv'!L2638</f>
        <v>0</v>
      </c>
      <c r="M2638" s="56">
        <f>'Oversigt anlægsaktiv'!M2638</f>
        <v>0</v>
      </c>
      <c r="N2638" s="56">
        <f>'Oversigt anlægsaktiv'!N2638</f>
        <v>0</v>
      </c>
      <c r="O2638" s="322">
        <f t="shared" si="123"/>
        <v>0</v>
      </c>
      <c r="P2638" s="322">
        <f t="shared" si="124"/>
        <v>1</v>
      </c>
      <c r="Q2638" s="337">
        <f t="shared" si="125"/>
        <v>0</v>
      </c>
    </row>
    <row r="2639" spans="1:17" x14ac:dyDescent="0.35">
      <c r="A2639" s="320">
        <f>'Oversigt anlægsaktiv'!A2639</f>
        <v>0</v>
      </c>
      <c r="B2639">
        <f>'Oversigt anlægsaktiv'!B2639</f>
        <v>0</v>
      </c>
      <c r="C2639">
        <f>'Oversigt anlægsaktiv'!C2639</f>
        <v>0</v>
      </c>
      <c r="D2639">
        <f>'Oversigt anlægsaktiv'!D2639</f>
        <v>0</v>
      </c>
      <c r="E2639">
        <f>'Oversigt anlægsaktiv'!E2639</f>
        <v>0</v>
      </c>
      <c r="F2639">
        <f>'Oversigt anlægsaktiv'!F2639</f>
        <v>0</v>
      </c>
      <c r="G2639">
        <f>'Oversigt anlægsaktiv'!G2639</f>
        <v>0</v>
      </c>
      <c r="H2639">
        <f>'Oversigt anlægsaktiv'!H2639</f>
        <v>0</v>
      </c>
      <c r="I2639">
        <f>'Oversigt anlægsaktiv'!I2639</f>
        <v>0</v>
      </c>
      <c r="J2639">
        <f>'Oversigt anlægsaktiv'!J2639</f>
        <v>0</v>
      </c>
      <c r="K2639">
        <f>'Oversigt anlægsaktiv'!K2639</f>
        <v>0</v>
      </c>
      <c r="L2639" s="312">
        <f>'Oversigt anlægsaktiv'!L2639</f>
        <v>0</v>
      </c>
      <c r="M2639" s="56">
        <f>'Oversigt anlægsaktiv'!M2639</f>
        <v>0</v>
      </c>
      <c r="N2639" s="56">
        <f>'Oversigt anlægsaktiv'!N2639</f>
        <v>0</v>
      </c>
      <c r="O2639" s="322">
        <f t="shared" si="123"/>
        <v>0</v>
      </c>
      <c r="P2639" s="322">
        <f t="shared" si="124"/>
        <v>1</v>
      </c>
      <c r="Q2639" s="337">
        <f t="shared" si="125"/>
        <v>0</v>
      </c>
    </row>
    <row r="2640" spans="1:17" x14ac:dyDescent="0.35">
      <c r="A2640" s="320">
        <f>'Oversigt anlægsaktiv'!A2640</f>
        <v>0</v>
      </c>
      <c r="B2640">
        <f>'Oversigt anlægsaktiv'!B2640</f>
        <v>0</v>
      </c>
      <c r="C2640">
        <f>'Oversigt anlægsaktiv'!C2640</f>
        <v>0</v>
      </c>
      <c r="D2640">
        <f>'Oversigt anlægsaktiv'!D2640</f>
        <v>0</v>
      </c>
      <c r="E2640">
        <f>'Oversigt anlægsaktiv'!E2640</f>
        <v>0</v>
      </c>
      <c r="F2640">
        <f>'Oversigt anlægsaktiv'!F2640</f>
        <v>0</v>
      </c>
      <c r="G2640">
        <f>'Oversigt anlægsaktiv'!G2640</f>
        <v>0</v>
      </c>
      <c r="H2640">
        <f>'Oversigt anlægsaktiv'!H2640</f>
        <v>0</v>
      </c>
      <c r="I2640">
        <f>'Oversigt anlægsaktiv'!I2640</f>
        <v>0</v>
      </c>
      <c r="J2640">
        <f>'Oversigt anlægsaktiv'!J2640</f>
        <v>0</v>
      </c>
      <c r="K2640">
        <f>'Oversigt anlægsaktiv'!K2640</f>
        <v>0</v>
      </c>
      <c r="L2640" s="312">
        <f>'Oversigt anlægsaktiv'!L2640</f>
        <v>0</v>
      </c>
      <c r="M2640" s="56">
        <f>'Oversigt anlægsaktiv'!M2640</f>
        <v>0</v>
      </c>
      <c r="N2640" s="56">
        <f>'Oversigt anlægsaktiv'!N2640</f>
        <v>0</v>
      </c>
      <c r="O2640" s="322">
        <f t="shared" si="123"/>
        <v>0</v>
      </c>
      <c r="P2640" s="322">
        <f t="shared" si="124"/>
        <v>1</v>
      </c>
      <c r="Q2640" s="337">
        <f t="shared" si="125"/>
        <v>0</v>
      </c>
    </row>
    <row r="2641" spans="1:17" x14ac:dyDescent="0.35">
      <c r="A2641" s="320">
        <f>'Oversigt anlægsaktiv'!A2641</f>
        <v>0</v>
      </c>
      <c r="B2641">
        <f>'Oversigt anlægsaktiv'!B2641</f>
        <v>0</v>
      </c>
      <c r="C2641">
        <f>'Oversigt anlægsaktiv'!C2641</f>
        <v>0</v>
      </c>
      <c r="D2641">
        <f>'Oversigt anlægsaktiv'!D2641</f>
        <v>0</v>
      </c>
      <c r="E2641">
        <f>'Oversigt anlægsaktiv'!E2641</f>
        <v>0</v>
      </c>
      <c r="F2641">
        <f>'Oversigt anlægsaktiv'!F2641</f>
        <v>0</v>
      </c>
      <c r="G2641">
        <f>'Oversigt anlægsaktiv'!G2641</f>
        <v>0</v>
      </c>
      <c r="H2641">
        <f>'Oversigt anlægsaktiv'!H2641</f>
        <v>0</v>
      </c>
      <c r="I2641">
        <f>'Oversigt anlægsaktiv'!I2641</f>
        <v>0</v>
      </c>
      <c r="J2641">
        <f>'Oversigt anlægsaktiv'!J2641</f>
        <v>0</v>
      </c>
      <c r="K2641">
        <f>'Oversigt anlægsaktiv'!K2641</f>
        <v>0</v>
      </c>
      <c r="L2641" s="312">
        <f>'Oversigt anlægsaktiv'!L2641</f>
        <v>0</v>
      </c>
      <c r="M2641" s="56">
        <f>'Oversigt anlægsaktiv'!M2641</f>
        <v>0</v>
      </c>
      <c r="N2641" s="56">
        <f>'Oversigt anlægsaktiv'!N2641</f>
        <v>0</v>
      </c>
      <c r="O2641" s="322">
        <f t="shared" si="123"/>
        <v>0</v>
      </c>
      <c r="P2641" s="322">
        <f t="shared" si="124"/>
        <v>1</v>
      </c>
      <c r="Q2641" s="337">
        <f t="shared" si="125"/>
        <v>0</v>
      </c>
    </row>
    <row r="2642" spans="1:17" x14ac:dyDescent="0.35">
      <c r="A2642" s="320">
        <f>'Oversigt anlægsaktiv'!A2642</f>
        <v>0</v>
      </c>
      <c r="B2642">
        <f>'Oversigt anlægsaktiv'!B2642</f>
        <v>0</v>
      </c>
      <c r="C2642">
        <f>'Oversigt anlægsaktiv'!C2642</f>
        <v>0</v>
      </c>
      <c r="D2642">
        <f>'Oversigt anlægsaktiv'!D2642</f>
        <v>0</v>
      </c>
      <c r="E2642">
        <f>'Oversigt anlægsaktiv'!E2642</f>
        <v>0</v>
      </c>
      <c r="F2642">
        <f>'Oversigt anlægsaktiv'!F2642</f>
        <v>0</v>
      </c>
      <c r="G2642">
        <f>'Oversigt anlægsaktiv'!G2642</f>
        <v>0</v>
      </c>
      <c r="H2642">
        <f>'Oversigt anlægsaktiv'!H2642</f>
        <v>0</v>
      </c>
      <c r="I2642">
        <f>'Oversigt anlægsaktiv'!I2642</f>
        <v>0</v>
      </c>
      <c r="J2642">
        <f>'Oversigt anlægsaktiv'!J2642</f>
        <v>0</v>
      </c>
      <c r="K2642">
        <f>'Oversigt anlægsaktiv'!K2642</f>
        <v>0</v>
      </c>
      <c r="L2642" s="312">
        <f>'Oversigt anlægsaktiv'!L2642</f>
        <v>0</v>
      </c>
      <c r="M2642" s="56">
        <f>'Oversigt anlægsaktiv'!M2642</f>
        <v>0</v>
      </c>
      <c r="N2642" s="56">
        <f>'Oversigt anlægsaktiv'!N2642</f>
        <v>0</v>
      </c>
      <c r="O2642" s="322">
        <f t="shared" si="123"/>
        <v>0</v>
      </c>
      <c r="P2642" s="322">
        <f t="shared" si="124"/>
        <v>1</v>
      </c>
      <c r="Q2642" s="337">
        <f t="shared" si="125"/>
        <v>0</v>
      </c>
    </row>
    <row r="2643" spans="1:17" x14ac:dyDescent="0.35">
      <c r="A2643" s="320">
        <f>'Oversigt anlægsaktiv'!A2643</f>
        <v>0</v>
      </c>
      <c r="B2643">
        <f>'Oversigt anlægsaktiv'!B2643</f>
        <v>0</v>
      </c>
      <c r="C2643">
        <f>'Oversigt anlægsaktiv'!C2643</f>
        <v>0</v>
      </c>
      <c r="D2643">
        <f>'Oversigt anlægsaktiv'!D2643</f>
        <v>0</v>
      </c>
      <c r="E2643">
        <f>'Oversigt anlægsaktiv'!E2643</f>
        <v>0</v>
      </c>
      <c r="F2643">
        <f>'Oversigt anlægsaktiv'!F2643</f>
        <v>0</v>
      </c>
      <c r="G2643">
        <f>'Oversigt anlægsaktiv'!G2643</f>
        <v>0</v>
      </c>
      <c r="H2643">
        <f>'Oversigt anlægsaktiv'!H2643</f>
        <v>0</v>
      </c>
      <c r="I2643">
        <f>'Oversigt anlægsaktiv'!I2643</f>
        <v>0</v>
      </c>
      <c r="J2643">
        <f>'Oversigt anlægsaktiv'!J2643</f>
        <v>0</v>
      </c>
      <c r="K2643">
        <f>'Oversigt anlægsaktiv'!K2643</f>
        <v>0</v>
      </c>
      <c r="L2643" s="312">
        <f>'Oversigt anlægsaktiv'!L2643</f>
        <v>0</v>
      </c>
      <c r="M2643" s="56">
        <f>'Oversigt anlægsaktiv'!M2643</f>
        <v>0</v>
      </c>
      <c r="N2643" s="56">
        <f>'Oversigt anlægsaktiv'!N2643</f>
        <v>0</v>
      </c>
      <c r="O2643" s="322">
        <f t="shared" si="123"/>
        <v>0</v>
      </c>
      <c r="P2643" s="322">
        <f t="shared" si="124"/>
        <v>1</v>
      </c>
      <c r="Q2643" s="337">
        <f t="shared" si="125"/>
        <v>0</v>
      </c>
    </row>
    <row r="2644" spans="1:17" x14ac:dyDescent="0.35">
      <c r="A2644" s="320">
        <f>'Oversigt anlægsaktiv'!A2644</f>
        <v>0</v>
      </c>
      <c r="B2644">
        <f>'Oversigt anlægsaktiv'!B2644</f>
        <v>0</v>
      </c>
      <c r="C2644">
        <f>'Oversigt anlægsaktiv'!C2644</f>
        <v>0</v>
      </c>
      <c r="D2644">
        <f>'Oversigt anlægsaktiv'!D2644</f>
        <v>0</v>
      </c>
      <c r="E2644">
        <f>'Oversigt anlægsaktiv'!E2644</f>
        <v>0</v>
      </c>
      <c r="F2644">
        <f>'Oversigt anlægsaktiv'!F2644</f>
        <v>0</v>
      </c>
      <c r="G2644">
        <f>'Oversigt anlægsaktiv'!G2644</f>
        <v>0</v>
      </c>
      <c r="H2644">
        <f>'Oversigt anlægsaktiv'!H2644</f>
        <v>0</v>
      </c>
      <c r="I2644">
        <f>'Oversigt anlægsaktiv'!I2644</f>
        <v>0</v>
      </c>
      <c r="J2644">
        <f>'Oversigt anlægsaktiv'!J2644</f>
        <v>0</v>
      </c>
      <c r="K2644">
        <f>'Oversigt anlægsaktiv'!K2644</f>
        <v>0</v>
      </c>
      <c r="L2644" s="312">
        <f>'Oversigt anlægsaktiv'!L2644</f>
        <v>0</v>
      </c>
      <c r="M2644" s="56">
        <f>'Oversigt anlægsaktiv'!M2644</f>
        <v>0</v>
      </c>
      <c r="N2644" s="56">
        <f>'Oversigt anlægsaktiv'!N2644</f>
        <v>0</v>
      </c>
      <c r="O2644" s="322">
        <f t="shared" si="123"/>
        <v>0</v>
      </c>
      <c r="P2644" s="322">
        <f t="shared" si="124"/>
        <v>1</v>
      </c>
      <c r="Q2644" s="337">
        <f t="shared" si="125"/>
        <v>0</v>
      </c>
    </row>
    <row r="2645" spans="1:17" x14ac:dyDescent="0.35">
      <c r="A2645" s="320">
        <f>'Oversigt anlægsaktiv'!A2645</f>
        <v>0</v>
      </c>
      <c r="B2645">
        <f>'Oversigt anlægsaktiv'!B2645</f>
        <v>0</v>
      </c>
      <c r="C2645">
        <f>'Oversigt anlægsaktiv'!C2645</f>
        <v>0</v>
      </c>
      <c r="D2645">
        <f>'Oversigt anlægsaktiv'!D2645</f>
        <v>0</v>
      </c>
      <c r="E2645">
        <f>'Oversigt anlægsaktiv'!E2645</f>
        <v>0</v>
      </c>
      <c r="F2645">
        <f>'Oversigt anlægsaktiv'!F2645</f>
        <v>0</v>
      </c>
      <c r="G2645">
        <f>'Oversigt anlægsaktiv'!G2645</f>
        <v>0</v>
      </c>
      <c r="H2645">
        <f>'Oversigt anlægsaktiv'!H2645</f>
        <v>0</v>
      </c>
      <c r="I2645">
        <f>'Oversigt anlægsaktiv'!I2645</f>
        <v>0</v>
      </c>
      <c r="J2645">
        <f>'Oversigt anlægsaktiv'!J2645</f>
        <v>0</v>
      </c>
      <c r="K2645">
        <f>'Oversigt anlægsaktiv'!K2645</f>
        <v>0</v>
      </c>
      <c r="L2645" s="312">
        <f>'Oversigt anlægsaktiv'!L2645</f>
        <v>0</v>
      </c>
      <c r="M2645" s="56">
        <f>'Oversigt anlægsaktiv'!M2645</f>
        <v>0</v>
      </c>
      <c r="N2645" s="56">
        <f>'Oversigt anlægsaktiv'!N2645</f>
        <v>0</v>
      </c>
      <c r="O2645" s="322">
        <f t="shared" si="123"/>
        <v>0</v>
      </c>
      <c r="P2645" s="322">
        <f t="shared" si="124"/>
        <v>1</v>
      </c>
      <c r="Q2645" s="337">
        <f t="shared" si="125"/>
        <v>0</v>
      </c>
    </row>
    <row r="2646" spans="1:17" x14ac:dyDescent="0.35">
      <c r="A2646" s="320">
        <f>'Oversigt anlægsaktiv'!A2646</f>
        <v>0</v>
      </c>
      <c r="B2646">
        <f>'Oversigt anlægsaktiv'!B2646</f>
        <v>0</v>
      </c>
      <c r="C2646">
        <f>'Oversigt anlægsaktiv'!C2646</f>
        <v>0</v>
      </c>
      <c r="D2646">
        <f>'Oversigt anlægsaktiv'!D2646</f>
        <v>0</v>
      </c>
      <c r="E2646">
        <f>'Oversigt anlægsaktiv'!E2646</f>
        <v>0</v>
      </c>
      <c r="F2646">
        <f>'Oversigt anlægsaktiv'!F2646</f>
        <v>0</v>
      </c>
      <c r="G2646">
        <f>'Oversigt anlægsaktiv'!G2646</f>
        <v>0</v>
      </c>
      <c r="H2646">
        <f>'Oversigt anlægsaktiv'!H2646</f>
        <v>0</v>
      </c>
      <c r="I2646">
        <f>'Oversigt anlægsaktiv'!I2646</f>
        <v>0</v>
      </c>
      <c r="J2646">
        <f>'Oversigt anlægsaktiv'!J2646</f>
        <v>0</v>
      </c>
      <c r="K2646">
        <f>'Oversigt anlægsaktiv'!K2646</f>
        <v>0</v>
      </c>
      <c r="L2646" s="312">
        <f>'Oversigt anlægsaktiv'!L2646</f>
        <v>0</v>
      </c>
      <c r="M2646" s="56">
        <f>'Oversigt anlægsaktiv'!M2646</f>
        <v>0</v>
      </c>
      <c r="N2646" s="56">
        <f>'Oversigt anlægsaktiv'!N2646</f>
        <v>0</v>
      </c>
      <c r="O2646" s="322">
        <f t="shared" si="123"/>
        <v>0</v>
      </c>
      <c r="P2646" s="322">
        <f t="shared" si="124"/>
        <v>1</v>
      </c>
      <c r="Q2646" s="337">
        <f t="shared" si="125"/>
        <v>0</v>
      </c>
    </row>
    <row r="2647" spans="1:17" x14ac:dyDescent="0.35">
      <c r="A2647" s="320">
        <f>'Oversigt anlægsaktiv'!A2647</f>
        <v>0</v>
      </c>
      <c r="B2647">
        <f>'Oversigt anlægsaktiv'!B2647</f>
        <v>0</v>
      </c>
      <c r="C2647">
        <f>'Oversigt anlægsaktiv'!C2647</f>
        <v>0</v>
      </c>
      <c r="D2647">
        <f>'Oversigt anlægsaktiv'!D2647</f>
        <v>0</v>
      </c>
      <c r="E2647">
        <f>'Oversigt anlægsaktiv'!E2647</f>
        <v>0</v>
      </c>
      <c r="F2647">
        <f>'Oversigt anlægsaktiv'!F2647</f>
        <v>0</v>
      </c>
      <c r="G2647">
        <f>'Oversigt anlægsaktiv'!G2647</f>
        <v>0</v>
      </c>
      <c r="H2647">
        <f>'Oversigt anlægsaktiv'!H2647</f>
        <v>0</v>
      </c>
      <c r="I2647">
        <f>'Oversigt anlægsaktiv'!I2647</f>
        <v>0</v>
      </c>
      <c r="J2647">
        <f>'Oversigt anlægsaktiv'!J2647</f>
        <v>0</v>
      </c>
      <c r="K2647">
        <f>'Oversigt anlægsaktiv'!K2647</f>
        <v>0</v>
      </c>
      <c r="L2647" s="312">
        <f>'Oversigt anlægsaktiv'!L2647</f>
        <v>0</v>
      </c>
      <c r="M2647" s="56">
        <f>'Oversigt anlægsaktiv'!M2647</f>
        <v>0</v>
      </c>
      <c r="N2647" s="56">
        <f>'Oversigt anlægsaktiv'!N2647</f>
        <v>0</v>
      </c>
      <c r="O2647" s="322">
        <f t="shared" si="123"/>
        <v>0</v>
      </c>
      <c r="P2647" s="322">
        <f t="shared" si="124"/>
        <v>1</v>
      </c>
      <c r="Q2647" s="337">
        <f t="shared" si="125"/>
        <v>0</v>
      </c>
    </row>
    <row r="2648" spans="1:17" x14ac:dyDescent="0.35">
      <c r="A2648" s="320">
        <f>'Oversigt anlægsaktiv'!A2648</f>
        <v>0</v>
      </c>
      <c r="B2648">
        <f>'Oversigt anlægsaktiv'!B2648</f>
        <v>0</v>
      </c>
      <c r="C2648">
        <f>'Oversigt anlægsaktiv'!C2648</f>
        <v>0</v>
      </c>
      <c r="D2648">
        <f>'Oversigt anlægsaktiv'!D2648</f>
        <v>0</v>
      </c>
      <c r="E2648">
        <f>'Oversigt anlægsaktiv'!E2648</f>
        <v>0</v>
      </c>
      <c r="F2648">
        <f>'Oversigt anlægsaktiv'!F2648</f>
        <v>0</v>
      </c>
      <c r="G2648">
        <f>'Oversigt anlægsaktiv'!G2648</f>
        <v>0</v>
      </c>
      <c r="H2648">
        <f>'Oversigt anlægsaktiv'!H2648</f>
        <v>0</v>
      </c>
      <c r="I2648">
        <f>'Oversigt anlægsaktiv'!I2648</f>
        <v>0</v>
      </c>
      <c r="J2648">
        <f>'Oversigt anlægsaktiv'!J2648</f>
        <v>0</v>
      </c>
      <c r="K2648">
        <f>'Oversigt anlægsaktiv'!K2648</f>
        <v>0</v>
      </c>
      <c r="L2648" s="312">
        <f>'Oversigt anlægsaktiv'!L2648</f>
        <v>0</v>
      </c>
      <c r="M2648" s="56">
        <f>'Oversigt anlægsaktiv'!M2648</f>
        <v>0</v>
      </c>
      <c r="N2648" s="56">
        <f>'Oversigt anlægsaktiv'!N2648</f>
        <v>0</v>
      </c>
      <c r="O2648" s="322">
        <f t="shared" si="123"/>
        <v>0</v>
      </c>
      <c r="P2648" s="322">
        <f t="shared" si="124"/>
        <v>1</v>
      </c>
      <c r="Q2648" s="337">
        <f t="shared" si="125"/>
        <v>0</v>
      </c>
    </row>
    <row r="2649" spans="1:17" x14ac:dyDescent="0.35">
      <c r="A2649" s="320">
        <f>'Oversigt anlægsaktiv'!A2649</f>
        <v>0</v>
      </c>
      <c r="B2649">
        <f>'Oversigt anlægsaktiv'!B2649</f>
        <v>0</v>
      </c>
      <c r="C2649">
        <f>'Oversigt anlægsaktiv'!C2649</f>
        <v>0</v>
      </c>
      <c r="D2649">
        <f>'Oversigt anlægsaktiv'!D2649</f>
        <v>0</v>
      </c>
      <c r="E2649">
        <f>'Oversigt anlægsaktiv'!E2649</f>
        <v>0</v>
      </c>
      <c r="F2649">
        <f>'Oversigt anlægsaktiv'!F2649</f>
        <v>0</v>
      </c>
      <c r="G2649">
        <f>'Oversigt anlægsaktiv'!G2649</f>
        <v>0</v>
      </c>
      <c r="H2649">
        <f>'Oversigt anlægsaktiv'!H2649</f>
        <v>0</v>
      </c>
      <c r="I2649">
        <f>'Oversigt anlægsaktiv'!I2649</f>
        <v>0</v>
      </c>
      <c r="J2649">
        <f>'Oversigt anlægsaktiv'!J2649</f>
        <v>0</v>
      </c>
      <c r="K2649">
        <f>'Oversigt anlægsaktiv'!K2649</f>
        <v>0</v>
      </c>
      <c r="L2649" s="312">
        <f>'Oversigt anlægsaktiv'!L2649</f>
        <v>0</v>
      </c>
      <c r="M2649" s="56">
        <f>'Oversigt anlægsaktiv'!M2649</f>
        <v>0</v>
      </c>
      <c r="N2649" s="56">
        <f>'Oversigt anlægsaktiv'!N2649</f>
        <v>0</v>
      </c>
      <c r="O2649" s="322">
        <f t="shared" si="123"/>
        <v>0</v>
      </c>
      <c r="P2649" s="322">
        <f t="shared" si="124"/>
        <v>1</v>
      </c>
      <c r="Q2649" s="337">
        <f t="shared" si="125"/>
        <v>0</v>
      </c>
    </row>
    <row r="2650" spans="1:17" x14ac:dyDescent="0.35">
      <c r="A2650" s="320">
        <f>'Oversigt anlægsaktiv'!A2650</f>
        <v>0</v>
      </c>
      <c r="B2650">
        <f>'Oversigt anlægsaktiv'!B2650</f>
        <v>0</v>
      </c>
      <c r="C2650">
        <f>'Oversigt anlægsaktiv'!C2650</f>
        <v>0</v>
      </c>
      <c r="D2650">
        <f>'Oversigt anlægsaktiv'!D2650</f>
        <v>0</v>
      </c>
      <c r="E2650">
        <f>'Oversigt anlægsaktiv'!E2650</f>
        <v>0</v>
      </c>
      <c r="F2650">
        <f>'Oversigt anlægsaktiv'!F2650</f>
        <v>0</v>
      </c>
      <c r="G2650">
        <f>'Oversigt anlægsaktiv'!G2650</f>
        <v>0</v>
      </c>
      <c r="H2650">
        <f>'Oversigt anlægsaktiv'!H2650</f>
        <v>0</v>
      </c>
      <c r="I2650">
        <f>'Oversigt anlægsaktiv'!I2650</f>
        <v>0</v>
      </c>
      <c r="J2650">
        <f>'Oversigt anlægsaktiv'!J2650</f>
        <v>0</v>
      </c>
      <c r="K2650">
        <f>'Oversigt anlægsaktiv'!K2650</f>
        <v>0</v>
      </c>
      <c r="L2650" s="312">
        <f>'Oversigt anlægsaktiv'!L2650</f>
        <v>0</v>
      </c>
      <c r="M2650" s="56">
        <f>'Oversigt anlægsaktiv'!M2650</f>
        <v>0</v>
      </c>
      <c r="N2650" s="56">
        <f>'Oversigt anlægsaktiv'!N2650</f>
        <v>0</v>
      </c>
      <c r="O2650" s="322">
        <f t="shared" si="123"/>
        <v>0</v>
      </c>
      <c r="P2650" s="322">
        <f t="shared" si="124"/>
        <v>1</v>
      </c>
      <c r="Q2650" s="337">
        <f t="shared" si="125"/>
        <v>0</v>
      </c>
    </row>
    <row r="2651" spans="1:17" x14ac:dyDescent="0.35">
      <c r="A2651" s="320">
        <f>'Oversigt anlægsaktiv'!A2651</f>
        <v>0</v>
      </c>
      <c r="B2651">
        <f>'Oversigt anlægsaktiv'!B2651</f>
        <v>0</v>
      </c>
      <c r="C2651">
        <f>'Oversigt anlægsaktiv'!C2651</f>
        <v>0</v>
      </c>
      <c r="D2651">
        <f>'Oversigt anlægsaktiv'!D2651</f>
        <v>0</v>
      </c>
      <c r="E2651">
        <f>'Oversigt anlægsaktiv'!E2651</f>
        <v>0</v>
      </c>
      <c r="F2651">
        <f>'Oversigt anlægsaktiv'!F2651</f>
        <v>0</v>
      </c>
      <c r="G2651">
        <f>'Oversigt anlægsaktiv'!G2651</f>
        <v>0</v>
      </c>
      <c r="H2651">
        <f>'Oversigt anlægsaktiv'!H2651</f>
        <v>0</v>
      </c>
      <c r="I2651">
        <f>'Oversigt anlægsaktiv'!I2651</f>
        <v>0</v>
      </c>
      <c r="J2651">
        <f>'Oversigt anlægsaktiv'!J2651</f>
        <v>0</v>
      </c>
      <c r="K2651">
        <f>'Oversigt anlægsaktiv'!K2651</f>
        <v>0</v>
      </c>
      <c r="L2651" s="312">
        <f>'Oversigt anlægsaktiv'!L2651</f>
        <v>0</v>
      </c>
      <c r="M2651" s="56">
        <f>'Oversigt anlægsaktiv'!M2651</f>
        <v>0</v>
      </c>
      <c r="N2651" s="56">
        <f>'Oversigt anlægsaktiv'!N2651</f>
        <v>0</v>
      </c>
      <c r="O2651" s="322">
        <f t="shared" si="123"/>
        <v>0</v>
      </c>
      <c r="P2651" s="322">
        <f t="shared" si="124"/>
        <v>1</v>
      </c>
      <c r="Q2651" s="337">
        <f t="shared" si="125"/>
        <v>0</v>
      </c>
    </row>
    <row r="2652" spans="1:17" x14ac:dyDescent="0.35">
      <c r="A2652" s="320">
        <f>'Oversigt anlægsaktiv'!A2652</f>
        <v>0</v>
      </c>
      <c r="B2652">
        <f>'Oversigt anlægsaktiv'!B2652</f>
        <v>0</v>
      </c>
      <c r="C2652">
        <f>'Oversigt anlægsaktiv'!C2652</f>
        <v>0</v>
      </c>
      <c r="D2652">
        <f>'Oversigt anlægsaktiv'!D2652</f>
        <v>0</v>
      </c>
      <c r="E2652">
        <f>'Oversigt anlægsaktiv'!E2652</f>
        <v>0</v>
      </c>
      <c r="F2652">
        <f>'Oversigt anlægsaktiv'!F2652</f>
        <v>0</v>
      </c>
      <c r="G2652">
        <f>'Oversigt anlægsaktiv'!G2652</f>
        <v>0</v>
      </c>
      <c r="H2652">
        <f>'Oversigt anlægsaktiv'!H2652</f>
        <v>0</v>
      </c>
      <c r="I2652">
        <f>'Oversigt anlægsaktiv'!I2652</f>
        <v>0</v>
      </c>
      <c r="J2652">
        <f>'Oversigt anlægsaktiv'!J2652</f>
        <v>0</v>
      </c>
      <c r="K2652">
        <f>'Oversigt anlægsaktiv'!K2652</f>
        <v>0</v>
      </c>
      <c r="L2652" s="312">
        <f>'Oversigt anlægsaktiv'!L2652</f>
        <v>0</v>
      </c>
      <c r="M2652" s="56">
        <f>'Oversigt anlægsaktiv'!M2652</f>
        <v>0</v>
      </c>
      <c r="N2652" s="56">
        <f>'Oversigt anlægsaktiv'!N2652</f>
        <v>0</v>
      </c>
      <c r="O2652" s="322">
        <f t="shared" si="123"/>
        <v>0</v>
      </c>
      <c r="P2652" s="322">
        <f t="shared" si="124"/>
        <v>1</v>
      </c>
      <c r="Q2652" s="337">
        <f t="shared" si="125"/>
        <v>0</v>
      </c>
    </row>
    <row r="2653" spans="1:17" x14ac:dyDescent="0.35">
      <c r="A2653" s="320">
        <f>'Oversigt anlægsaktiv'!A2653</f>
        <v>0</v>
      </c>
      <c r="B2653">
        <f>'Oversigt anlægsaktiv'!B2653</f>
        <v>0</v>
      </c>
      <c r="C2653">
        <f>'Oversigt anlægsaktiv'!C2653</f>
        <v>0</v>
      </c>
      <c r="D2653">
        <f>'Oversigt anlægsaktiv'!D2653</f>
        <v>0</v>
      </c>
      <c r="E2653">
        <f>'Oversigt anlægsaktiv'!E2653</f>
        <v>0</v>
      </c>
      <c r="F2653">
        <f>'Oversigt anlægsaktiv'!F2653</f>
        <v>0</v>
      </c>
      <c r="G2653">
        <f>'Oversigt anlægsaktiv'!G2653</f>
        <v>0</v>
      </c>
      <c r="H2653">
        <f>'Oversigt anlægsaktiv'!H2653</f>
        <v>0</v>
      </c>
      <c r="I2653">
        <f>'Oversigt anlægsaktiv'!I2653</f>
        <v>0</v>
      </c>
      <c r="J2653">
        <f>'Oversigt anlægsaktiv'!J2653</f>
        <v>0</v>
      </c>
      <c r="K2653">
        <f>'Oversigt anlægsaktiv'!K2653</f>
        <v>0</v>
      </c>
      <c r="L2653" s="312">
        <f>'Oversigt anlægsaktiv'!L2653</f>
        <v>0</v>
      </c>
      <c r="M2653" s="56">
        <f>'Oversigt anlægsaktiv'!M2653</f>
        <v>0</v>
      </c>
      <c r="N2653" s="56">
        <f>'Oversigt anlægsaktiv'!N2653</f>
        <v>0</v>
      </c>
      <c r="O2653" s="322">
        <f t="shared" si="123"/>
        <v>0</v>
      </c>
      <c r="P2653" s="322">
        <f t="shared" si="124"/>
        <v>1</v>
      </c>
      <c r="Q2653" s="337">
        <f t="shared" si="125"/>
        <v>0</v>
      </c>
    </row>
    <row r="2654" spans="1:17" x14ac:dyDescent="0.35">
      <c r="A2654" s="320">
        <f>'Oversigt anlægsaktiv'!A2654</f>
        <v>0</v>
      </c>
      <c r="B2654">
        <f>'Oversigt anlægsaktiv'!B2654</f>
        <v>0</v>
      </c>
      <c r="C2654">
        <f>'Oversigt anlægsaktiv'!C2654</f>
        <v>0</v>
      </c>
      <c r="D2654">
        <f>'Oversigt anlægsaktiv'!D2654</f>
        <v>0</v>
      </c>
      <c r="E2654">
        <f>'Oversigt anlægsaktiv'!E2654</f>
        <v>0</v>
      </c>
      <c r="F2654">
        <f>'Oversigt anlægsaktiv'!F2654</f>
        <v>0</v>
      </c>
      <c r="G2654">
        <f>'Oversigt anlægsaktiv'!G2654</f>
        <v>0</v>
      </c>
      <c r="H2654">
        <f>'Oversigt anlægsaktiv'!H2654</f>
        <v>0</v>
      </c>
      <c r="I2654">
        <f>'Oversigt anlægsaktiv'!I2654</f>
        <v>0</v>
      </c>
      <c r="J2654">
        <f>'Oversigt anlægsaktiv'!J2654</f>
        <v>0</v>
      </c>
      <c r="K2654">
        <f>'Oversigt anlægsaktiv'!K2654</f>
        <v>0</v>
      </c>
      <c r="L2654" s="312">
        <f>'Oversigt anlægsaktiv'!L2654</f>
        <v>0</v>
      </c>
      <c r="M2654" s="56">
        <f>'Oversigt anlægsaktiv'!M2654</f>
        <v>0</v>
      </c>
      <c r="N2654" s="56">
        <f>'Oversigt anlægsaktiv'!N2654</f>
        <v>0</v>
      </c>
      <c r="O2654" s="322">
        <f t="shared" si="123"/>
        <v>0</v>
      </c>
      <c r="P2654" s="322">
        <f t="shared" si="124"/>
        <v>1</v>
      </c>
      <c r="Q2654" s="337">
        <f t="shared" si="125"/>
        <v>0</v>
      </c>
    </row>
    <row r="2655" spans="1:17" x14ac:dyDescent="0.35">
      <c r="A2655" s="320">
        <f>'Oversigt anlægsaktiv'!A2655</f>
        <v>0</v>
      </c>
      <c r="B2655">
        <f>'Oversigt anlægsaktiv'!B2655</f>
        <v>0</v>
      </c>
      <c r="C2655">
        <f>'Oversigt anlægsaktiv'!C2655</f>
        <v>0</v>
      </c>
      <c r="D2655">
        <f>'Oversigt anlægsaktiv'!D2655</f>
        <v>0</v>
      </c>
      <c r="E2655">
        <f>'Oversigt anlægsaktiv'!E2655</f>
        <v>0</v>
      </c>
      <c r="F2655">
        <f>'Oversigt anlægsaktiv'!F2655</f>
        <v>0</v>
      </c>
      <c r="G2655">
        <f>'Oversigt anlægsaktiv'!G2655</f>
        <v>0</v>
      </c>
      <c r="H2655">
        <f>'Oversigt anlægsaktiv'!H2655</f>
        <v>0</v>
      </c>
      <c r="I2655">
        <f>'Oversigt anlægsaktiv'!I2655</f>
        <v>0</v>
      </c>
      <c r="J2655">
        <f>'Oversigt anlægsaktiv'!J2655</f>
        <v>0</v>
      </c>
      <c r="K2655">
        <f>'Oversigt anlægsaktiv'!K2655</f>
        <v>0</v>
      </c>
      <c r="L2655" s="312">
        <f>'Oversigt anlægsaktiv'!L2655</f>
        <v>0</v>
      </c>
      <c r="M2655" s="56">
        <f>'Oversigt anlægsaktiv'!M2655</f>
        <v>0</v>
      </c>
      <c r="N2655" s="56">
        <f>'Oversigt anlægsaktiv'!N2655</f>
        <v>0</v>
      </c>
      <c r="O2655" s="322">
        <f t="shared" si="123"/>
        <v>0</v>
      </c>
      <c r="P2655" s="322">
        <f t="shared" si="124"/>
        <v>1</v>
      </c>
      <c r="Q2655" s="337">
        <f t="shared" si="125"/>
        <v>0</v>
      </c>
    </row>
    <row r="2656" spans="1:17" x14ac:dyDescent="0.35">
      <c r="A2656" s="320">
        <f>'Oversigt anlægsaktiv'!A2656</f>
        <v>0</v>
      </c>
      <c r="B2656">
        <f>'Oversigt anlægsaktiv'!B2656</f>
        <v>0</v>
      </c>
      <c r="C2656">
        <f>'Oversigt anlægsaktiv'!C2656</f>
        <v>0</v>
      </c>
      <c r="D2656">
        <f>'Oversigt anlægsaktiv'!D2656</f>
        <v>0</v>
      </c>
      <c r="E2656">
        <f>'Oversigt anlægsaktiv'!E2656</f>
        <v>0</v>
      </c>
      <c r="F2656">
        <f>'Oversigt anlægsaktiv'!F2656</f>
        <v>0</v>
      </c>
      <c r="G2656">
        <f>'Oversigt anlægsaktiv'!G2656</f>
        <v>0</v>
      </c>
      <c r="H2656">
        <f>'Oversigt anlægsaktiv'!H2656</f>
        <v>0</v>
      </c>
      <c r="I2656">
        <f>'Oversigt anlægsaktiv'!I2656</f>
        <v>0</v>
      </c>
      <c r="J2656">
        <f>'Oversigt anlægsaktiv'!J2656</f>
        <v>0</v>
      </c>
      <c r="K2656">
        <f>'Oversigt anlægsaktiv'!K2656</f>
        <v>0</v>
      </c>
      <c r="L2656" s="312">
        <f>'Oversigt anlægsaktiv'!L2656</f>
        <v>0</v>
      </c>
      <c r="M2656" s="56">
        <f>'Oversigt anlægsaktiv'!M2656</f>
        <v>0</v>
      </c>
      <c r="N2656" s="56">
        <f>'Oversigt anlægsaktiv'!N2656</f>
        <v>0</v>
      </c>
      <c r="O2656" s="322">
        <f t="shared" si="123"/>
        <v>0</v>
      </c>
      <c r="P2656" s="322">
        <f t="shared" si="124"/>
        <v>1</v>
      </c>
      <c r="Q2656" s="337">
        <f t="shared" si="125"/>
        <v>0</v>
      </c>
    </row>
    <row r="2657" spans="1:17" x14ac:dyDescent="0.35">
      <c r="A2657" s="320">
        <f>'Oversigt anlægsaktiv'!A2657</f>
        <v>0</v>
      </c>
      <c r="B2657">
        <f>'Oversigt anlægsaktiv'!B2657</f>
        <v>0</v>
      </c>
      <c r="C2657">
        <f>'Oversigt anlægsaktiv'!C2657</f>
        <v>0</v>
      </c>
      <c r="D2657">
        <f>'Oversigt anlægsaktiv'!D2657</f>
        <v>0</v>
      </c>
      <c r="E2657">
        <f>'Oversigt anlægsaktiv'!E2657</f>
        <v>0</v>
      </c>
      <c r="F2657">
        <f>'Oversigt anlægsaktiv'!F2657</f>
        <v>0</v>
      </c>
      <c r="G2657">
        <f>'Oversigt anlægsaktiv'!G2657</f>
        <v>0</v>
      </c>
      <c r="H2657">
        <f>'Oversigt anlægsaktiv'!H2657</f>
        <v>0</v>
      </c>
      <c r="I2657">
        <f>'Oversigt anlægsaktiv'!I2657</f>
        <v>0</v>
      </c>
      <c r="J2657">
        <f>'Oversigt anlægsaktiv'!J2657</f>
        <v>0</v>
      </c>
      <c r="K2657">
        <f>'Oversigt anlægsaktiv'!K2657</f>
        <v>0</v>
      </c>
      <c r="L2657" s="312">
        <f>'Oversigt anlægsaktiv'!L2657</f>
        <v>0</v>
      </c>
      <c r="M2657" s="56">
        <f>'Oversigt anlægsaktiv'!M2657</f>
        <v>0</v>
      </c>
      <c r="N2657" s="56">
        <f>'Oversigt anlægsaktiv'!N2657</f>
        <v>0</v>
      </c>
      <c r="O2657" s="322">
        <f t="shared" si="123"/>
        <v>0</v>
      </c>
      <c r="P2657" s="322">
        <f t="shared" si="124"/>
        <v>1</v>
      </c>
      <c r="Q2657" s="337">
        <f t="shared" si="125"/>
        <v>0</v>
      </c>
    </row>
    <row r="2658" spans="1:17" x14ac:dyDescent="0.35">
      <c r="A2658" s="320">
        <f>'Oversigt anlægsaktiv'!A2658</f>
        <v>0</v>
      </c>
      <c r="B2658">
        <f>'Oversigt anlægsaktiv'!B2658</f>
        <v>0</v>
      </c>
      <c r="C2658">
        <f>'Oversigt anlægsaktiv'!C2658</f>
        <v>0</v>
      </c>
      <c r="D2658">
        <f>'Oversigt anlægsaktiv'!D2658</f>
        <v>0</v>
      </c>
      <c r="E2658">
        <f>'Oversigt anlægsaktiv'!E2658</f>
        <v>0</v>
      </c>
      <c r="F2658">
        <f>'Oversigt anlægsaktiv'!F2658</f>
        <v>0</v>
      </c>
      <c r="G2658">
        <f>'Oversigt anlægsaktiv'!G2658</f>
        <v>0</v>
      </c>
      <c r="H2658">
        <f>'Oversigt anlægsaktiv'!H2658</f>
        <v>0</v>
      </c>
      <c r="I2658">
        <f>'Oversigt anlægsaktiv'!I2658</f>
        <v>0</v>
      </c>
      <c r="J2658">
        <f>'Oversigt anlægsaktiv'!J2658</f>
        <v>0</v>
      </c>
      <c r="K2658">
        <f>'Oversigt anlægsaktiv'!K2658</f>
        <v>0</v>
      </c>
      <c r="L2658" s="312">
        <f>'Oversigt anlægsaktiv'!L2658</f>
        <v>0</v>
      </c>
      <c r="M2658" s="56">
        <f>'Oversigt anlægsaktiv'!M2658</f>
        <v>0</v>
      </c>
      <c r="N2658" s="56">
        <f>'Oversigt anlægsaktiv'!N2658</f>
        <v>0</v>
      </c>
      <c r="O2658" s="322">
        <f t="shared" si="123"/>
        <v>0</v>
      </c>
      <c r="P2658" s="322">
        <f t="shared" si="124"/>
        <v>1</v>
      </c>
      <c r="Q2658" s="337">
        <f t="shared" si="125"/>
        <v>0</v>
      </c>
    </row>
    <row r="2659" spans="1:17" x14ac:dyDescent="0.35">
      <c r="A2659" s="320">
        <f>'Oversigt anlægsaktiv'!A2659</f>
        <v>0</v>
      </c>
      <c r="B2659">
        <f>'Oversigt anlægsaktiv'!B2659</f>
        <v>0</v>
      </c>
      <c r="C2659">
        <f>'Oversigt anlægsaktiv'!C2659</f>
        <v>0</v>
      </c>
      <c r="D2659">
        <f>'Oversigt anlægsaktiv'!D2659</f>
        <v>0</v>
      </c>
      <c r="E2659">
        <f>'Oversigt anlægsaktiv'!E2659</f>
        <v>0</v>
      </c>
      <c r="F2659">
        <f>'Oversigt anlægsaktiv'!F2659</f>
        <v>0</v>
      </c>
      <c r="G2659">
        <f>'Oversigt anlægsaktiv'!G2659</f>
        <v>0</v>
      </c>
      <c r="H2659">
        <f>'Oversigt anlægsaktiv'!H2659</f>
        <v>0</v>
      </c>
      <c r="I2659">
        <f>'Oversigt anlægsaktiv'!I2659</f>
        <v>0</v>
      </c>
      <c r="J2659">
        <f>'Oversigt anlægsaktiv'!J2659</f>
        <v>0</v>
      </c>
      <c r="K2659">
        <f>'Oversigt anlægsaktiv'!K2659</f>
        <v>0</v>
      </c>
      <c r="L2659" s="312">
        <f>'Oversigt anlægsaktiv'!L2659</f>
        <v>0</v>
      </c>
      <c r="M2659" s="56">
        <f>'Oversigt anlægsaktiv'!M2659</f>
        <v>0</v>
      </c>
      <c r="N2659" s="56">
        <f>'Oversigt anlægsaktiv'!N2659</f>
        <v>0</v>
      </c>
      <c r="O2659" s="322">
        <f t="shared" si="123"/>
        <v>0</v>
      </c>
      <c r="P2659" s="322">
        <f t="shared" si="124"/>
        <v>1</v>
      </c>
      <c r="Q2659" s="337">
        <f t="shared" si="125"/>
        <v>0</v>
      </c>
    </row>
    <row r="2660" spans="1:17" x14ac:dyDescent="0.35">
      <c r="A2660" s="320">
        <f>'Oversigt anlægsaktiv'!A2660</f>
        <v>0</v>
      </c>
      <c r="B2660">
        <f>'Oversigt anlægsaktiv'!B2660</f>
        <v>0</v>
      </c>
      <c r="C2660">
        <f>'Oversigt anlægsaktiv'!C2660</f>
        <v>0</v>
      </c>
      <c r="D2660">
        <f>'Oversigt anlægsaktiv'!D2660</f>
        <v>0</v>
      </c>
      <c r="E2660">
        <f>'Oversigt anlægsaktiv'!E2660</f>
        <v>0</v>
      </c>
      <c r="F2660">
        <f>'Oversigt anlægsaktiv'!F2660</f>
        <v>0</v>
      </c>
      <c r="G2660">
        <f>'Oversigt anlægsaktiv'!G2660</f>
        <v>0</v>
      </c>
      <c r="H2660">
        <f>'Oversigt anlægsaktiv'!H2660</f>
        <v>0</v>
      </c>
      <c r="I2660">
        <f>'Oversigt anlægsaktiv'!I2660</f>
        <v>0</v>
      </c>
      <c r="J2660">
        <f>'Oversigt anlægsaktiv'!J2660</f>
        <v>0</v>
      </c>
      <c r="K2660">
        <f>'Oversigt anlægsaktiv'!K2660</f>
        <v>0</v>
      </c>
      <c r="L2660" s="312">
        <f>'Oversigt anlægsaktiv'!L2660</f>
        <v>0</v>
      </c>
      <c r="M2660" s="56">
        <f>'Oversigt anlægsaktiv'!M2660</f>
        <v>0</v>
      </c>
      <c r="N2660" s="56">
        <f>'Oversigt anlægsaktiv'!N2660</f>
        <v>0</v>
      </c>
      <c r="O2660" s="322">
        <f t="shared" si="123"/>
        <v>0</v>
      </c>
      <c r="P2660" s="322">
        <f t="shared" si="124"/>
        <v>1</v>
      </c>
      <c r="Q2660" s="337">
        <f t="shared" si="125"/>
        <v>0</v>
      </c>
    </row>
    <row r="2661" spans="1:17" x14ac:dyDescent="0.35">
      <c r="A2661" s="320">
        <f>'Oversigt anlægsaktiv'!A2661</f>
        <v>0</v>
      </c>
      <c r="B2661">
        <f>'Oversigt anlægsaktiv'!B2661</f>
        <v>0</v>
      </c>
      <c r="C2661">
        <f>'Oversigt anlægsaktiv'!C2661</f>
        <v>0</v>
      </c>
      <c r="D2661">
        <f>'Oversigt anlægsaktiv'!D2661</f>
        <v>0</v>
      </c>
      <c r="E2661">
        <f>'Oversigt anlægsaktiv'!E2661</f>
        <v>0</v>
      </c>
      <c r="F2661">
        <f>'Oversigt anlægsaktiv'!F2661</f>
        <v>0</v>
      </c>
      <c r="G2661">
        <f>'Oversigt anlægsaktiv'!G2661</f>
        <v>0</v>
      </c>
      <c r="H2661">
        <f>'Oversigt anlægsaktiv'!H2661</f>
        <v>0</v>
      </c>
      <c r="I2661">
        <f>'Oversigt anlægsaktiv'!I2661</f>
        <v>0</v>
      </c>
      <c r="J2661">
        <f>'Oversigt anlægsaktiv'!J2661</f>
        <v>0</v>
      </c>
      <c r="K2661">
        <f>'Oversigt anlægsaktiv'!K2661</f>
        <v>0</v>
      </c>
      <c r="L2661" s="312">
        <f>'Oversigt anlægsaktiv'!L2661</f>
        <v>0</v>
      </c>
      <c r="M2661" s="56">
        <f>'Oversigt anlægsaktiv'!M2661</f>
        <v>0</v>
      </c>
      <c r="N2661" s="56">
        <f>'Oversigt anlægsaktiv'!N2661</f>
        <v>0</v>
      </c>
      <c r="O2661" s="322">
        <f t="shared" si="123"/>
        <v>0</v>
      </c>
      <c r="P2661" s="322">
        <f t="shared" si="124"/>
        <v>1</v>
      </c>
      <c r="Q2661" s="337">
        <f t="shared" si="125"/>
        <v>0</v>
      </c>
    </row>
    <row r="2662" spans="1:17" x14ac:dyDescent="0.35">
      <c r="A2662" s="320">
        <f>'Oversigt anlægsaktiv'!A2662</f>
        <v>0</v>
      </c>
      <c r="B2662">
        <f>'Oversigt anlægsaktiv'!B2662</f>
        <v>0</v>
      </c>
      <c r="C2662">
        <f>'Oversigt anlægsaktiv'!C2662</f>
        <v>0</v>
      </c>
      <c r="D2662">
        <f>'Oversigt anlægsaktiv'!D2662</f>
        <v>0</v>
      </c>
      <c r="E2662">
        <f>'Oversigt anlægsaktiv'!E2662</f>
        <v>0</v>
      </c>
      <c r="F2662">
        <f>'Oversigt anlægsaktiv'!F2662</f>
        <v>0</v>
      </c>
      <c r="G2662">
        <f>'Oversigt anlægsaktiv'!G2662</f>
        <v>0</v>
      </c>
      <c r="H2662">
        <f>'Oversigt anlægsaktiv'!H2662</f>
        <v>0</v>
      </c>
      <c r="I2662">
        <f>'Oversigt anlægsaktiv'!I2662</f>
        <v>0</v>
      </c>
      <c r="J2662">
        <f>'Oversigt anlægsaktiv'!J2662</f>
        <v>0</v>
      </c>
      <c r="K2662">
        <f>'Oversigt anlægsaktiv'!K2662</f>
        <v>0</v>
      </c>
      <c r="L2662" s="312">
        <f>'Oversigt anlægsaktiv'!L2662</f>
        <v>0</v>
      </c>
      <c r="M2662" s="56">
        <f>'Oversigt anlægsaktiv'!M2662</f>
        <v>0</v>
      </c>
      <c r="N2662" s="56">
        <f>'Oversigt anlægsaktiv'!N2662</f>
        <v>0</v>
      </c>
      <c r="O2662" s="322">
        <f t="shared" si="123"/>
        <v>0</v>
      </c>
      <c r="P2662" s="322">
        <f t="shared" si="124"/>
        <v>1</v>
      </c>
      <c r="Q2662" s="337">
        <f t="shared" si="125"/>
        <v>0</v>
      </c>
    </row>
    <row r="2663" spans="1:17" x14ac:dyDescent="0.35">
      <c r="A2663" s="320">
        <f>'Oversigt anlægsaktiv'!A2663</f>
        <v>0</v>
      </c>
      <c r="B2663">
        <f>'Oversigt anlægsaktiv'!B2663</f>
        <v>0</v>
      </c>
      <c r="C2663">
        <f>'Oversigt anlægsaktiv'!C2663</f>
        <v>0</v>
      </c>
      <c r="D2663">
        <f>'Oversigt anlægsaktiv'!D2663</f>
        <v>0</v>
      </c>
      <c r="E2663">
        <f>'Oversigt anlægsaktiv'!E2663</f>
        <v>0</v>
      </c>
      <c r="F2663">
        <f>'Oversigt anlægsaktiv'!F2663</f>
        <v>0</v>
      </c>
      <c r="G2663">
        <f>'Oversigt anlægsaktiv'!G2663</f>
        <v>0</v>
      </c>
      <c r="H2663">
        <f>'Oversigt anlægsaktiv'!H2663</f>
        <v>0</v>
      </c>
      <c r="I2663">
        <f>'Oversigt anlægsaktiv'!I2663</f>
        <v>0</v>
      </c>
      <c r="J2663">
        <f>'Oversigt anlægsaktiv'!J2663</f>
        <v>0</v>
      </c>
      <c r="K2663">
        <f>'Oversigt anlægsaktiv'!K2663</f>
        <v>0</v>
      </c>
      <c r="L2663" s="312">
        <f>'Oversigt anlægsaktiv'!L2663</f>
        <v>0</v>
      </c>
      <c r="M2663" s="56">
        <f>'Oversigt anlægsaktiv'!M2663</f>
        <v>0</v>
      </c>
      <c r="N2663" s="56">
        <f>'Oversigt anlægsaktiv'!N2663</f>
        <v>0</v>
      </c>
      <c r="O2663" s="322">
        <f t="shared" si="123"/>
        <v>0</v>
      </c>
      <c r="P2663" s="322">
        <f t="shared" si="124"/>
        <v>1</v>
      </c>
      <c r="Q2663" s="337">
        <f t="shared" si="125"/>
        <v>0</v>
      </c>
    </row>
    <row r="2664" spans="1:17" x14ac:dyDescent="0.35">
      <c r="A2664" s="320">
        <f>'Oversigt anlægsaktiv'!A2664</f>
        <v>0</v>
      </c>
      <c r="B2664">
        <f>'Oversigt anlægsaktiv'!B2664</f>
        <v>0</v>
      </c>
      <c r="C2664">
        <f>'Oversigt anlægsaktiv'!C2664</f>
        <v>0</v>
      </c>
      <c r="D2664">
        <f>'Oversigt anlægsaktiv'!D2664</f>
        <v>0</v>
      </c>
      <c r="E2664">
        <f>'Oversigt anlægsaktiv'!E2664</f>
        <v>0</v>
      </c>
      <c r="F2664">
        <f>'Oversigt anlægsaktiv'!F2664</f>
        <v>0</v>
      </c>
      <c r="G2664">
        <f>'Oversigt anlægsaktiv'!G2664</f>
        <v>0</v>
      </c>
      <c r="H2664">
        <f>'Oversigt anlægsaktiv'!H2664</f>
        <v>0</v>
      </c>
      <c r="I2664">
        <f>'Oversigt anlægsaktiv'!I2664</f>
        <v>0</v>
      </c>
      <c r="J2664">
        <f>'Oversigt anlægsaktiv'!J2664</f>
        <v>0</v>
      </c>
      <c r="K2664">
        <f>'Oversigt anlægsaktiv'!K2664</f>
        <v>0</v>
      </c>
      <c r="L2664" s="312">
        <f>'Oversigt anlægsaktiv'!L2664</f>
        <v>0</v>
      </c>
      <c r="M2664" s="56">
        <f>'Oversigt anlægsaktiv'!M2664</f>
        <v>0</v>
      </c>
      <c r="N2664" s="56">
        <f>'Oversigt anlægsaktiv'!N2664</f>
        <v>0</v>
      </c>
      <c r="O2664" s="322">
        <f t="shared" si="123"/>
        <v>0</v>
      </c>
      <c r="P2664" s="322">
        <f t="shared" si="124"/>
        <v>1</v>
      </c>
      <c r="Q2664" s="337">
        <f t="shared" si="125"/>
        <v>0</v>
      </c>
    </row>
    <row r="2665" spans="1:17" x14ac:dyDescent="0.35">
      <c r="A2665" s="320">
        <f>'Oversigt anlægsaktiv'!A2665</f>
        <v>0</v>
      </c>
      <c r="B2665">
        <f>'Oversigt anlægsaktiv'!B2665</f>
        <v>0</v>
      </c>
      <c r="C2665">
        <f>'Oversigt anlægsaktiv'!C2665</f>
        <v>0</v>
      </c>
      <c r="D2665">
        <f>'Oversigt anlægsaktiv'!D2665</f>
        <v>0</v>
      </c>
      <c r="E2665">
        <f>'Oversigt anlægsaktiv'!E2665</f>
        <v>0</v>
      </c>
      <c r="F2665">
        <f>'Oversigt anlægsaktiv'!F2665</f>
        <v>0</v>
      </c>
      <c r="G2665">
        <f>'Oversigt anlægsaktiv'!G2665</f>
        <v>0</v>
      </c>
      <c r="H2665">
        <f>'Oversigt anlægsaktiv'!H2665</f>
        <v>0</v>
      </c>
      <c r="I2665">
        <f>'Oversigt anlægsaktiv'!I2665</f>
        <v>0</v>
      </c>
      <c r="J2665">
        <f>'Oversigt anlægsaktiv'!J2665</f>
        <v>0</v>
      </c>
      <c r="K2665">
        <f>'Oversigt anlægsaktiv'!K2665</f>
        <v>0</v>
      </c>
      <c r="L2665" s="312">
        <f>'Oversigt anlægsaktiv'!L2665</f>
        <v>0</v>
      </c>
      <c r="M2665" s="56">
        <f>'Oversigt anlægsaktiv'!M2665</f>
        <v>0</v>
      </c>
      <c r="N2665" s="56">
        <f>'Oversigt anlægsaktiv'!N2665</f>
        <v>0</v>
      </c>
      <c r="O2665" s="322">
        <f t="shared" si="123"/>
        <v>0</v>
      </c>
      <c r="P2665" s="322">
        <f t="shared" si="124"/>
        <v>1</v>
      </c>
      <c r="Q2665" s="337">
        <f t="shared" si="125"/>
        <v>0</v>
      </c>
    </row>
    <row r="2666" spans="1:17" x14ac:dyDescent="0.35">
      <c r="A2666" s="320">
        <f>'Oversigt anlægsaktiv'!A2666</f>
        <v>0</v>
      </c>
      <c r="B2666">
        <f>'Oversigt anlægsaktiv'!B2666</f>
        <v>0</v>
      </c>
      <c r="C2666">
        <f>'Oversigt anlægsaktiv'!C2666</f>
        <v>0</v>
      </c>
      <c r="D2666">
        <f>'Oversigt anlægsaktiv'!D2666</f>
        <v>0</v>
      </c>
      <c r="E2666">
        <f>'Oversigt anlægsaktiv'!E2666</f>
        <v>0</v>
      </c>
      <c r="F2666">
        <f>'Oversigt anlægsaktiv'!F2666</f>
        <v>0</v>
      </c>
      <c r="G2666">
        <f>'Oversigt anlægsaktiv'!G2666</f>
        <v>0</v>
      </c>
      <c r="H2666">
        <f>'Oversigt anlægsaktiv'!H2666</f>
        <v>0</v>
      </c>
      <c r="I2666">
        <f>'Oversigt anlægsaktiv'!I2666</f>
        <v>0</v>
      </c>
      <c r="J2666">
        <f>'Oversigt anlægsaktiv'!J2666</f>
        <v>0</v>
      </c>
      <c r="K2666">
        <f>'Oversigt anlægsaktiv'!K2666</f>
        <v>0</v>
      </c>
      <c r="L2666" s="312">
        <f>'Oversigt anlægsaktiv'!L2666</f>
        <v>0</v>
      </c>
      <c r="M2666" s="56">
        <f>'Oversigt anlægsaktiv'!M2666</f>
        <v>0</v>
      </c>
      <c r="N2666" s="56">
        <f>'Oversigt anlægsaktiv'!N2666</f>
        <v>0</v>
      </c>
      <c r="O2666" s="322">
        <f t="shared" si="123"/>
        <v>0</v>
      </c>
      <c r="P2666" s="322">
        <f t="shared" si="124"/>
        <v>1</v>
      </c>
      <c r="Q2666" s="337">
        <f t="shared" si="125"/>
        <v>0</v>
      </c>
    </row>
    <row r="2667" spans="1:17" x14ac:dyDescent="0.35">
      <c r="A2667" s="320">
        <f>'Oversigt anlægsaktiv'!A2667</f>
        <v>0</v>
      </c>
      <c r="B2667">
        <f>'Oversigt anlægsaktiv'!B2667</f>
        <v>0</v>
      </c>
      <c r="C2667">
        <f>'Oversigt anlægsaktiv'!C2667</f>
        <v>0</v>
      </c>
      <c r="D2667">
        <f>'Oversigt anlægsaktiv'!D2667</f>
        <v>0</v>
      </c>
      <c r="E2667">
        <f>'Oversigt anlægsaktiv'!E2667</f>
        <v>0</v>
      </c>
      <c r="F2667">
        <f>'Oversigt anlægsaktiv'!F2667</f>
        <v>0</v>
      </c>
      <c r="G2667">
        <f>'Oversigt anlægsaktiv'!G2667</f>
        <v>0</v>
      </c>
      <c r="H2667">
        <f>'Oversigt anlægsaktiv'!H2667</f>
        <v>0</v>
      </c>
      <c r="I2667">
        <f>'Oversigt anlægsaktiv'!I2667</f>
        <v>0</v>
      </c>
      <c r="J2667">
        <f>'Oversigt anlægsaktiv'!J2667</f>
        <v>0</v>
      </c>
      <c r="K2667">
        <f>'Oversigt anlægsaktiv'!K2667</f>
        <v>0</v>
      </c>
      <c r="L2667" s="312">
        <f>'Oversigt anlægsaktiv'!L2667</f>
        <v>0</v>
      </c>
      <c r="M2667" s="56">
        <f>'Oversigt anlægsaktiv'!M2667</f>
        <v>0</v>
      </c>
      <c r="N2667" s="56">
        <f>'Oversigt anlægsaktiv'!N2667</f>
        <v>0</v>
      </c>
      <c r="O2667" s="322">
        <f t="shared" si="123"/>
        <v>0</v>
      </c>
      <c r="P2667" s="322">
        <f t="shared" si="124"/>
        <v>1</v>
      </c>
      <c r="Q2667" s="337">
        <f t="shared" si="125"/>
        <v>0</v>
      </c>
    </row>
    <row r="2668" spans="1:17" x14ac:dyDescent="0.35">
      <c r="A2668" s="320">
        <f>'Oversigt anlægsaktiv'!A2668</f>
        <v>0</v>
      </c>
      <c r="B2668">
        <f>'Oversigt anlægsaktiv'!B2668</f>
        <v>0</v>
      </c>
      <c r="C2668">
        <f>'Oversigt anlægsaktiv'!C2668</f>
        <v>0</v>
      </c>
      <c r="D2668">
        <f>'Oversigt anlægsaktiv'!D2668</f>
        <v>0</v>
      </c>
      <c r="E2668">
        <f>'Oversigt anlægsaktiv'!E2668</f>
        <v>0</v>
      </c>
      <c r="F2668">
        <f>'Oversigt anlægsaktiv'!F2668</f>
        <v>0</v>
      </c>
      <c r="G2668">
        <f>'Oversigt anlægsaktiv'!G2668</f>
        <v>0</v>
      </c>
      <c r="H2668">
        <f>'Oversigt anlægsaktiv'!H2668</f>
        <v>0</v>
      </c>
      <c r="I2668">
        <f>'Oversigt anlægsaktiv'!I2668</f>
        <v>0</v>
      </c>
      <c r="J2668">
        <f>'Oversigt anlægsaktiv'!J2668</f>
        <v>0</v>
      </c>
      <c r="K2668">
        <f>'Oversigt anlægsaktiv'!K2668</f>
        <v>0</v>
      </c>
      <c r="L2668" s="312">
        <f>'Oversigt anlægsaktiv'!L2668</f>
        <v>0</v>
      </c>
      <c r="M2668" s="56">
        <f>'Oversigt anlægsaktiv'!M2668</f>
        <v>0</v>
      </c>
      <c r="N2668" s="56">
        <f>'Oversigt anlægsaktiv'!N2668</f>
        <v>0</v>
      </c>
      <c r="O2668" s="322">
        <f t="shared" si="123"/>
        <v>0</v>
      </c>
      <c r="P2668" s="322">
        <f t="shared" si="124"/>
        <v>1</v>
      </c>
      <c r="Q2668" s="337">
        <f t="shared" si="125"/>
        <v>0</v>
      </c>
    </row>
    <row r="2669" spans="1:17" x14ac:dyDescent="0.35">
      <c r="A2669" s="320">
        <f>'Oversigt anlægsaktiv'!A2669</f>
        <v>0</v>
      </c>
      <c r="B2669">
        <f>'Oversigt anlægsaktiv'!B2669</f>
        <v>0</v>
      </c>
      <c r="C2669">
        <f>'Oversigt anlægsaktiv'!C2669</f>
        <v>0</v>
      </c>
      <c r="D2669">
        <f>'Oversigt anlægsaktiv'!D2669</f>
        <v>0</v>
      </c>
      <c r="E2669">
        <f>'Oversigt anlægsaktiv'!E2669</f>
        <v>0</v>
      </c>
      <c r="F2669">
        <f>'Oversigt anlægsaktiv'!F2669</f>
        <v>0</v>
      </c>
      <c r="G2669">
        <f>'Oversigt anlægsaktiv'!G2669</f>
        <v>0</v>
      </c>
      <c r="H2669">
        <f>'Oversigt anlægsaktiv'!H2669</f>
        <v>0</v>
      </c>
      <c r="I2669">
        <f>'Oversigt anlægsaktiv'!I2669</f>
        <v>0</v>
      </c>
      <c r="J2669">
        <f>'Oversigt anlægsaktiv'!J2669</f>
        <v>0</v>
      </c>
      <c r="K2669">
        <f>'Oversigt anlægsaktiv'!K2669</f>
        <v>0</v>
      </c>
      <c r="L2669" s="312">
        <f>'Oversigt anlægsaktiv'!L2669</f>
        <v>0</v>
      </c>
      <c r="M2669" s="56">
        <f>'Oversigt anlægsaktiv'!M2669</f>
        <v>0</v>
      </c>
      <c r="N2669" s="56">
        <f>'Oversigt anlægsaktiv'!N2669</f>
        <v>0</v>
      </c>
      <c r="O2669" s="322">
        <f t="shared" si="123"/>
        <v>0</v>
      </c>
      <c r="P2669" s="322">
        <f t="shared" si="124"/>
        <v>1</v>
      </c>
      <c r="Q2669" s="337">
        <f t="shared" si="125"/>
        <v>0</v>
      </c>
    </row>
    <row r="2670" spans="1:17" x14ac:dyDescent="0.35">
      <c r="A2670" s="320">
        <f>'Oversigt anlægsaktiv'!A2670</f>
        <v>0</v>
      </c>
      <c r="B2670">
        <f>'Oversigt anlægsaktiv'!B2670</f>
        <v>0</v>
      </c>
      <c r="C2670">
        <f>'Oversigt anlægsaktiv'!C2670</f>
        <v>0</v>
      </c>
      <c r="D2670">
        <f>'Oversigt anlægsaktiv'!D2670</f>
        <v>0</v>
      </c>
      <c r="E2670">
        <f>'Oversigt anlægsaktiv'!E2670</f>
        <v>0</v>
      </c>
      <c r="F2670">
        <f>'Oversigt anlægsaktiv'!F2670</f>
        <v>0</v>
      </c>
      <c r="G2670">
        <f>'Oversigt anlægsaktiv'!G2670</f>
        <v>0</v>
      </c>
      <c r="H2670">
        <f>'Oversigt anlægsaktiv'!H2670</f>
        <v>0</v>
      </c>
      <c r="I2670">
        <f>'Oversigt anlægsaktiv'!I2670</f>
        <v>0</v>
      </c>
      <c r="J2670">
        <f>'Oversigt anlægsaktiv'!J2670</f>
        <v>0</v>
      </c>
      <c r="K2670">
        <f>'Oversigt anlægsaktiv'!K2670</f>
        <v>0</v>
      </c>
      <c r="L2670" s="312">
        <f>'Oversigt anlægsaktiv'!L2670</f>
        <v>0</v>
      </c>
      <c r="M2670" s="56">
        <f>'Oversigt anlægsaktiv'!M2670</f>
        <v>0</v>
      </c>
      <c r="N2670" s="56">
        <f>'Oversigt anlægsaktiv'!N2670</f>
        <v>0</v>
      </c>
      <c r="O2670" s="322">
        <f t="shared" si="123"/>
        <v>0</v>
      </c>
      <c r="P2670" s="322">
        <f t="shared" si="124"/>
        <v>1</v>
      </c>
      <c r="Q2670" s="337">
        <f t="shared" si="125"/>
        <v>0</v>
      </c>
    </row>
    <row r="2671" spans="1:17" x14ac:dyDescent="0.35">
      <c r="A2671" s="320">
        <f>'Oversigt anlægsaktiv'!A2671</f>
        <v>0</v>
      </c>
      <c r="B2671">
        <f>'Oversigt anlægsaktiv'!B2671</f>
        <v>0</v>
      </c>
      <c r="C2671">
        <f>'Oversigt anlægsaktiv'!C2671</f>
        <v>0</v>
      </c>
      <c r="D2671">
        <f>'Oversigt anlægsaktiv'!D2671</f>
        <v>0</v>
      </c>
      <c r="E2671">
        <f>'Oversigt anlægsaktiv'!E2671</f>
        <v>0</v>
      </c>
      <c r="F2671">
        <f>'Oversigt anlægsaktiv'!F2671</f>
        <v>0</v>
      </c>
      <c r="G2671">
        <f>'Oversigt anlægsaktiv'!G2671</f>
        <v>0</v>
      </c>
      <c r="H2671">
        <f>'Oversigt anlægsaktiv'!H2671</f>
        <v>0</v>
      </c>
      <c r="I2671">
        <f>'Oversigt anlægsaktiv'!I2671</f>
        <v>0</v>
      </c>
      <c r="J2671">
        <f>'Oversigt anlægsaktiv'!J2671</f>
        <v>0</v>
      </c>
      <c r="K2671">
        <f>'Oversigt anlægsaktiv'!K2671</f>
        <v>0</v>
      </c>
      <c r="L2671" s="312">
        <f>'Oversigt anlægsaktiv'!L2671</f>
        <v>0</v>
      </c>
      <c r="M2671" s="56">
        <f>'Oversigt anlægsaktiv'!M2671</f>
        <v>0</v>
      </c>
      <c r="N2671" s="56">
        <f>'Oversigt anlægsaktiv'!N2671</f>
        <v>0</v>
      </c>
      <c r="O2671" s="322">
        <f t="shared" si="123"/>
        <v>0</v>
      </c>
      <c r="P2671" s="322">
        <f t="shared" si="124"/>
        <v>1</v>
      </c>
      <c r="Q2671" s="337">
        <f t="shared" si="125"/>
        <v>0</v>
      </c>
    </row>
    <row r="2672" spans="1:17" x14ac:dyDescent="0.35">
      <c r="A2672" s="320">
        <f>'Oversigt anlægsaktiv'!A2672</f>
        <v>0</v>
      </c>
      <c r="B2672">
        <f>'Oversigt anlægsaktiv'!B2672</f>
        <v>0</v>
      </c>
      <c r="C2672">
        <f>'Oversigt anlægsaktiv'!C2672</f>
        <v>0</v>
      </c>
      <c r="D2672">
        <f>'Oversigt anlægsaktiv'!D2672</f>
        <v>0</v>
      </c>
      <c r="E2672">
        <f>'Oversigt anlægsaktiv'!E2672</f>
        <v>0</v>
      </c>
      <c r="F2672">
        <f>'Oversigt anlægsaktiv'!F2672</f>
        <v>0</v>
      </c>
      <c r="G2672">
        <f>'Oversigt anlægsaktiv'!G2672</f>
        <v>0</v>
      </c>
      <c r="H2672">
        <f>'Oversigt anlægsaktiv'!H2672</f>
        <v>0</v>
      </c>
      <c r="I2672">
        <f>'Oversigt anlægsaktiv'!I2672</f>
        <v>0</v>
      </c>
      <c r="J2672">
        <f>'Oversigt anlægsaktiv'!J2672</f>
        <v>0</v>
      </c>
      <c r="K2672">
        <f>'Oversigt anlægsaktiv'!K2672</f>
        <v>0</v>
      </c>
      <c r="L2672" s="312">
        <f>'Oversigt anlægsaktiv'!L2672</f>
        <v>0</v>
      </c>
      <c r="M2672" s="56">
        <f>'Oversigt anlægsaktiv'!M2672</f>
        <v>0</v>
      </c>
      <c r="N2672" s="56">
        <f>'Oversigt anlægsaktiv'!N2672</f>
        <v>0</v>
      </c>
      <c r="O2672" s="322">
        <f t="shared" si="123"/>
        <v>0</v>
      </c>
      <c r="P2672" s="322">
        <f t="shared" si="124"/>
        <v>1</v>
      </c>
      <c r="Q2672" s="337">
        <f t="shared" si="125"/>
        <v>0</v>
      </c>
    </row>
    <row r="2673" spans="1:17" x14ac:dyDescent="0.35">
      <c r="A2673" s="320">
        <f>'Oversigt anlægsaktiv'!A2673</f>
        <v>0</v>
      </c>
      <c r="B2673">
        <f>'Oversigt anlægsaktiv'!B2673</f>
        <v>0</v>
      </c>
      <c r="C2673">
        <f>'Oversigt anlægsaktiv'!C2673</f>
        <v>0</v>
      </c>
      <c r="D2673">
        <f>'Oversigt anlægsaktiv'!D2673</f>
        <v>0</v>
      </c>
      <c r="E2673">
        <f>'Oversigt anlægsaktiv'!E2673</f>
        <v>0</v>
      </c>
      <c r="F2673">
        <f>'Oversigt anlægsaktiv'!F2673</f>
        <v>0</v>
      </c>
      <c r="G2673">
        <f>'Oversigt anlægsaktiv'!G2673</f>
        <v>0</v>
      </c>
      <c r="H2673">
        <f>'Oversigt anlægsaktiv'!H2673</f>
        <v>0</v>
      </c>
      <c r="I2673">
        <f>'Oversigt anlægsaktiv'!I2673</f>
        <v>0</v>
      </c>
      <c r="J2673">
        <f>'Oversigt anlægsaktiv'!J2673</f>
        <v>0</v>
      </c>
      <c r="K2673">
        <f>'Oversigt anlægsaktiv'!K2673</f>
        <v>0</v>
      </c>
      <c r="L2673" s="312">
        <f>'Oversigt anlægsaktiv'!L2673</f>
        <v>0</v>
      </c>
      <c r="M2673" s="56">
        <f>'Oversigt anlægsaktiv'!M2673</f>
        <v>0</v>
      </c>
      <c r="N2673" s="56">
        <f>'Oversigt anlægsaktiv'!N2673</f>
        <v>0</v>
      </c>
      <c r="O2673" s="322">
        <f t="shared" si="123"/>
        <v>0</v>
      </c>
      <c r="P2673" s="322">
        <f t="shared" si="124"/>
        <v>1</v>
      </c>
      <c r="Q2673" s="337">
        <f t="shared" si="125"/>
        <v>0</v>
      </c>
    </row>
    <row r="2674" spans="1:17" x14ac:dyDescent="0.35">
      <c r="A2674" s="320">
        <f>'Oversigt anlægsaktiv'!A2674</f>
        <v>0</v>
      </c>
      <c r="B2674">
        <f>'Oversigt anlægsaktiv'!B2674</f>
        <v>0</v>
      </c>
      <c r="C2674">
        <f>'Oversigt anlægsaktiv'!C2674</f>
        <v>0</v>
      </c>
      <c r="D2674">
        <f>'Oversigt anlægsaktiv'!D2674</f>
        <v>0</v>
      </c>
      <c r="E2674">
        <f>'Oversigt anlægsaktiv'!E2674</f>
        <v>0</v>
      </c>
      <c r="F2674">
        <f>'Oversigt anlægsaktiv'!F2674</f>
        <v>0</v>
      </c>
      <c r="G2674">
        <f>'Oversigt anlægsaktiv'!G2674</f>
        <v>0</v>
      </c>
      <c r="H2674">
        <f>'Oversigt anlægsaktiv'!H2674</f>
        <v>0</v>
      </c>
      <c r="I2674">
        <f>'Oversigt anlægsaktiv'!I2674</f>
        <v>0</v>
      </c>
      <c r="J2674">
        <f>'Oversigt anlægsaktiv'!J2674</f>
        <v>0</v>
      </c>
      <c r="K2674">
        <f>'Oversigt anlægsaktiv'!K2674</f>
        <v>0</v>
      </c>
      <c r="L2674" s="312">
        <f>'Oversigt anlægsaktiv'!L2674</f>
        <v>0</v>
      </c>
      <c r="M2674" s="56">
        <f>'Oversigt anlægsaktiv'!M2674</f>
        <v>0</v>
      </c>
      <c r="N2674" s="56">
        <f>'Oversigt anlægsaktiv'!N2674</f>
        <v>0</v>
      </c>
      <c r="O2674" s="322">
        <f t="shared" si="123"/>
        <v>0</v>
      </c>
      <c r="P2674" s="322">
        <f t="shared" si="124"/>
        <v>1</v>
      </c>
      <c r="Q2674" s="337">
        <f t="shared" si="125"/>
        <v>0</v>
      </c>
    </row>
    <row r="2675" spans="1:17" x14ac:dyDescent="0.35">
      <c r="A2675" s="320">
        <f>'Oversigt anlægsaktiv'!A2675</f>
        <v>0</v>
      </c>
      <c r="B2675">
        <f>'Oversigt anlægsaktiv'!B2675</f>
        <v>0</v>
      </c>
      <c r="C2675">
        <f>'Oversigt anlægsaktiv'!C2675</f>
        <v>0</v>
      </c>
      <c r="D2675">
        <f>'Oversigt anlægsaktiv'!D2675</f>
        <v>0</v>
      </c>
      <c r="E2675">
        <f>'Oversigt anlægsaktiv'!E2675</f>
        <v>0</v>
      </c>
      <c r="F2675">
        <f>'Oversigt anlægsaktiv'!F2675</f>
        <v>0</v>
      </c>
      <c r="G2675">
        <f>'Oversigt anlægsaktiv'!G2675</f>
        <v>0</v>
      </c>
      <c r="H2675">
        <f>'Oversigt anlægsaktiv'!H2675</f>
        <v>0</v>
      </c>
      <c r="I2675">
        <f>'Oversigt anlægsaktiv'!I2675</f>
        <v>0</v>
      </c>
      <c r="J2675">
        <f>'Oversigt anlægsaktiv'!J2675</f>
        <v>0</v>
      </c>
      <c r="K2675">
        <f>'Oversigt anlægsaktiv'!K2675</f>
        <v>0</v>
      </c>
      <c r="L2675" s="312">
        <f>'Oversigt anlægsaktiv'!L2675</f>
        <v>0</v>
      </c>
      <c r="M2675" s="56">
        <f>'Oversigt anlægsaktiv'!M2675</f>
        <v>0</v>
      </c>
      <c r="N2675" s="56">
        <f>'Oversigt anlægsaktiv'!N2675</f>
        <v>0</v>
      </c>
      <c r="O2675" s="322">
        <f t="shared" si="123"/>
        <v>0</v>
      </c>
      <c r="P2675" s="322">
        <f t="shared" si="124"/>
        <v>1</v>
      </c>
      <c r="Q2675" s="337">
        <f t="shared" si="125"/>
        <v>0</v>
      </c>
    </row>
    <row r="2676" spans="1:17" x14ac:dyDescent="0.35">
      <c r="A2676" s="320">
        <f>'Oversigt anlægsaktiv'!A2676</f>
        <v>0</v>
      </c>
      <c r="B2676">
        <f>'Oversigt anlægsaktiv'!B2676</f>
        <v>0</v>
      </c>
      <c r="C2676">
        <f>'Oversigt anlægsaktiv'!C2676</f>
        <v>0</v>
      </c>
      <c r="D2676">
        <f>'Oversigt anlægsaktiv'!D2676</f>
        <v>0</v>
      </c>
      <c r="E2676">
        <f>'Oversigt anlægsaktiv'!E2676</f>
        <v>0</v>
      </c>
      <c r="F2676">
        <f>'Oversigt anlægsaktiv'!F2676</f>
        <v>0</v>
      </c>
      <c r="G2676">
        <f>'Oversigt anlægsaktiv'!G2676</f>
        <v>0</v>
      </c>
      <c r="H2676">
        <f>'Oversigt anlægsaktiv'!H2676</f>
        <v>0</v>
      </c>
      <c r="I2676">
        <f>'Oversigt anlægsaktiv'!I2676</f>
        <v>0</v>
      </c>
      <c r="J2676">
        <f>'Oversigt anlægsaktiv'!J2676</f>
        <v>0</v>
      </c>
      <c r="K2676">
        <f>'Oversigt anlægsaktiv'!K2676</f>
        <v>0</v>
      </c>
      <c r="L2676" s="312">
        <f>'Oversigt anlægsaktiv'!L2676</f>
        <v>0</v>
      </c>
      <c r="M2676" s="56">
        <f>'Oversigt anlægsaktiv'!M2676</f>
        <v>0</v>
      </c>
      <c r="N2676" s="56">
        <f>'Oversigt anlægsaktiv'!N2676</f>
        <v>0</v>
      </c>
      <c r="O2676" s="322">
        <f t="shared" si="123"/>
        <v>0</v>
      </c>
      <c r="P2676" s="322">
        <f t="shared" si="124"/>
        <v>1</v>
      </c>
      <c r="Q2676" s="337">
        <f t="shared" si="125"/>
        <v>0</v>
      </c>
    </row>
    <row r="2677" spans="1:17" x14ac:dyDescent="0.35">
      <c r="A2677" s="320">
        <f>'Oversigt anlægsaktiv'!A2677</f>
        <v>0</v>
      </c>
      <c r="B2677">
        <f>'Oversigt anlægsaktiv'!B2677</f>
        <v>0</v>
      </c>
      <c r="C2677">
        <f>'Oversigt anlægsaktiv'!C2677</f>
        <v>0</v>
      </c>
      <c r="D2677">
        <f>'Oversigt anlægsaktiv'!D2677</f>
        <v>0</v>
      </c>
      <c r="E2677">
        <f>'Oversigt anlægsaktiv'!E2677</f>
        <v>0</v>
      </c>
      <c r="F2677">
        <f>'Oversigt anlægsaktiv'!F2677</f>
        <v>0</v>
      </c>
      <c r="G2677">
        <f>'Oversigt anlægsaktiv'!G2677</f>
        <v>0</v>
      </c>
      <c r="H2677">
        <f>'Oversigt anlægsaktiv'!H2677</f>
        <v>0</v>
      </c>
      <c r="I2677">
        <f>'Oversigt anlægsaktiv'!I2677</f>
        <v>0</v>
      </c>
      <c r="J2677">
        <f>'Oversigt anlægsaktiv'!J2677</f>
        <v>0</v>
      </c>
      <c r="K2677">
        <f>'Oversigt anlægsaktiv'!K2677</f>
        <v>0</v>
      </c>
      <c r="L2677" s="312">
        <f>'Oversigt anlægsaktiv'!L2677</f>
        <v>0</v>
      </c>
      <c r="M2677" s="56">
        <f>'Oversigt anlægsaktiv'!M2677</f>
        <v>0</v>
      </c>
      <c r="N2677" s="56">
        <f>'Oversigt anlægsaktiv'!N2677</f>
        <v>0</v>
      </c>
      <c r="O2677" s="322">
        <f t="shared" si="123"/>
        <v>0</v>
      </c>
      <c r="P2677" s="322">
        <f t="shared" si="124"/>
        <v>1</v>
      </c>
      <c r="Q2677" s="337">
        <f t="shared" si="125"/>
        <v>0</v>
      </c>
    </row>
    <row r="2678" spans="1:17" x14ac:dyDescent="0.35">
      <c r="A2678" s="320">
        <f>'Oversigt anlægsaktiv'!A2678</f>
        <v>0</v>
      </c>
      <c r="B2678">
        <f>'Oversigt anlægsaktiv'!B2678</f>
        <v>0</v>
      </c>
      <c r="C2678">
        <f>'Oversigt anlægsaktiv'!C2678</f>
        <v>0</v>
      </c>
      <c r="D2678">
        <f>'Oversigt anlægsaktiv'!D2678</f>
        <v>0</v>
      </c>
      <c r="E2678">
        <f>'Oversigt anlægsaktiv'!E2678</f>
        <v>0</v>
      </c>
      <c r="F2678">
        <f>'Oversigt anlægsaktiv'!F2678</f>
        <v>0</v>
      </c>
      <c r="G2678">
        <f>'Oversigt anlægsaktiv'!G2678</f>
        <v>0</v>
      </c>
      <c r="H2678">
        <f>'Oversigt anlægsaktiv'!H2678</f>
        <v>0</v>
      </c>
      <c r="I2678">
        <f>'Oversigt anlægsaktiv'!I2678</f>
        <v>0</v>
      </c>
      <c r="J2678">
        <f>'Oversigt anlægsaktiv'!J2678</f>
        <v>0</v>
      </c>
      <c r="K2678">
        <f>'Oversigt anlægsaktiv'!K2678</f>
        <v>0</v>
      </c>
      <c r="L2678" s="312">
        <f>'Oversigt anlægsaktiv'!L2678</f>
        <v>0</v>
      </c>
      <c r="M2678" s="56">
        <f>'Oversigt anlægsaktiv'!M2678</f>
        <v>0</v>
      </c>
      <c r="N2678" s="56">
        <f>'Oversigt anlægsaktiv'!N2678</f>
        <v>0</v>
      </c>
      <c r="O2678" s="322">
        <f t="shared" si="123"/>
        <v>0</v>
      </c>
      <c r="P2678" s="322">
        <f t="shared" si="124"/>
        <v>1</v>
      </c>
      <c r="Q2678" s="337">
        <f t="shared" si="125"/>
        <v>0</v>
      </c>
    </row>
    <row r="2679" spans="1:17" x14ac:dyDescent="0.35">
      <c r="A2679" s="320">
        <f>'Oversigt anlægsaktiv'!A2679</f>
        <v>0</v>
      </c>
      <c r="B2679">
        <f>'Oversigt anlægsaktiv'!B2679</f>
        <v>0</v>
      </c>
      <c r="C2679">
        <f>'Oversigt anlægsaktiv'!C2679</f>
        <v>0</v>
      </c>
      <c r="D2679">
        <f>'Oversigt anlægsaktiv'!D2679</f>
        <v>0</v>
      </c>
      <c r="E2679">
        <f>'Oversigt anlægsaktiv'!E2679</f>
        <v>0</v>
      </c>
      <c r="F2679">
        <f>'Oversigt anlægsaktiv'!F2679</f>
        <v>0</v>
      </c>
      <c r="G2679">
        <f>'Oversigt anlægsaktiv'!G2679</f>
        <v>0</v>
      </c>
      <c r="H2679">
        <f>'Oversigt anlægsaktiv'!H2679</f>
        <v>0</v>
      </c>
      <c r="I2679">
        <f>'Oversigt anlægsaktiv'!I2679</f>
        <v>0</v>
      </c>
      <c r="J2679">
        <f>'Oversigt anlægsaktiv'!J2679</f>
        <v>0</v>
      </c>
      <c r="K2679">
        <f>'Oversigt anlægsaktiv'!K2679</f>
        <v>0</v>
      </c>
      <c r="L2679" s="312">
        <f>'Oversigt anlægsaktiv'!L2679</f>
        <v>0</v>
      </c>
      <c r="M2679" s="56">
        <f>'Oversigt anlægsaktiv'!M2679</f>
        <v>0</v>
      </c>
      <c r="N2679" s="56">
        <f>'Oversigt anlægsaktiv'!N2679</f>
        <v>0</v>
      </c>
      <c r="O2679" s="322">
        <f t="shared" si="123"/>
        <v>0</v>
      </c>
      <c r="P2679" s="322">
        <f t="shared" si="124"/>
        <v>1</v>
      </c>
      <c r="Q2679" s="337">
        <f t="shared" si="125"/>
        <v>0</v>
      </c>
    </row>
    <row r="2680" spans="1:17" x14ac:dyDescent="0.35">
      <c r="A2680" s="320">
        <f>'Oversigt anlægsaktiv'!A2680</f>
        <v>0</v>
      </c>
      <c r="B2680">
        <f>'Oversigt anlægsaktiv'!B2680</f>
        <v>0</v>
      </c>
      <c r="C2680">
        <f>'Oversigt anlægsaktiv'!C2680</f>
        <v>0</v>
      </c>
      <c r="D2680">
        <f>'Oversigt anlægsaktiv'!D2680</f>
        <v>0</v>
      </c>
      <c r="E2680">
        <f>'Oversigt anlægsaktiv'!E2680</f>
        <v>0</v>
      </c>
      <c r="F2680">
        <f>'Oversigt anlægsaktiv'!F2680</f>
        <v>0</v>
      </c>
      <c r="G2680">
        <f>'Oversigt anlægsaktiv'!G2680</f>
        <v>0</v>
      </c>
      <c r="H2680">
        <f>'Oversigt anlægsaktiv'!H2680</f>
        <v>0</v>
      </c>
      <c r="I2680">
        <f>'Oversigt anlægsaktiv'!I2680</f>
        <v>0</v>
      </c>
      <c r="J2680">
        <f>'Oversigt anlægsaktiv'!J2680</f>
        <v>0</v>
      </c>
      <c r="K2680">
        <f>'Oversigt anlægsaktiv'!K2680</f>
        <v>0</v>
      </c>
      <c r="L2680" s="312">
        <f>'Oversigt anlægsaktiv'!L2680</f>
        <v>0</v>
      </c>
      <c r="M2680" s="56">
        <f>'Oversigt anlægsaktiv'!M2680</f>
        <v>0</v>
      </c>
      <c r="N2680" s="56">
        <f>'Oversigt anlægsaktiv'!N2680</f>
        <v>0</v>
      </c>
      <c r="O2680" s="322">
        <f t="shared" si="123"/>
        <v>0</v>
      </c>
      <c r="P2680" s="322">
        <f t="shared" si="124"/>
        <v>1</v>
      </c>
      <c r="Q2680" s="337">
        <f t="shared" si="125"/>
        <v>0</v>
      </c>
    </row>
    <row r="2681" spans="1:17" x14ac:dyDescent="0.35">
      <c r="A2681" s="320">
        <f>'Oversigt anlægsaktiv'!A2681</f>
        <v>0</v>
      </c>
      <c r="B2681">
        <f>'Oversigt anlægsaktiv'!B2681</f>
        <v>0</v>
      </c>
      <c r="C2681">
        <f>'Oversigt anlægsaktiv'!C2681</f>
        <v>0</v>
      </c>
      <c r="D2681">
        <f>'Oversigt anlægsaktiv'!D2681</f>
        <v>0</v>
      </c>
      <c r="E2681">
        <f>'Oversigt anlægsaktiv'!E2681</f>
        <v>0</v>
      </c>
      <c r="F2681">
        <f>'Oversigt anlægsaktiv'!F2681</f>
        <v>0</v>
      </c>
      <c r="G2681">
        <f>'Oversigt anlægsaktiv'!G2681</f>
        <v>0</v>
      </c>
      <c r="H2681">
        <f>'Oversigt anlægsaktiv'!H2681</f>
        <v>0</v>
      </c>
      <c r="I2681">
        <f>'Oversigt anlægsaktiv'!I2681</f>
        <v>0</v>
      </c>
      <c r="J2681">
        <f>'Oversigt anlægsaktiv'!J2681</f>
        <v>0</v>
      </c>
      <c r="K2681">
        <f>'Oversigt anlægsaktiv'!K2681</f>
        <v>0</v>
      </c>
      <c r="L2681" s="312">
        <f>'Oversigt anlægsaktiv'!L2681</f>
        <v>0</v>
      </c>
      <c r="M2681" s="56">
        <f>'Oversigt anlægsaktiv'!M2681</f>
        <v>0</v>
      </c>
      <c r="N2681" s="56">
        <f>'Oversigt anlægsaktiv'!N2681</f>
        <v>0</v>
      </c>
      <c r="O2681" s="322">
        <f t="shared" si="123"/>
        <v>0</v>
      </c>
      <c r="P2681" s="322">
        <f t="shared" si="124"/>
        <v>1</v>
      </c>
      <c r="Q2681" s="337">
        <f t="shared" si="125"/>
        <v>0</v>
      </c>
    </row>
    <row r="2682" spans="1:17" x14ac:dyDescent="0.35">
      <c r="A2682" s="320">
        <f>'Oversigt anlægsaktiv'!A2682</f>
        <v>0</v>
      </c>
      <c r="B2682">
        <f>'Oversigt anlægsaktiv'!B2682</f>
        <v>0</v>
      </c>
      <c r="C2682">
        <f>'Oversigt anlægsaktiv'!C2682</f>
        <v>0</v>
      </c>
      <c r="D2682">
        <f>'Oversigt anlægsaktiv'!D2682</f>
        <v>0</v>
      </c>
      <c r="E2682">
        <f>'Oversigt anlægsaktiv'!E2682</f>
        <v>0</v>
      </c>
      <c r="F2682">
        <f>'Oversigt anlægsaktiv'!F2682</f>
        <v>0</v>
      </c>
      <c r="G2682">
        <f>'Oversigt anlægsaktiv'!G2682</f>
        <v>0</v>
      </c>
      <c r="H2682">
        <f>'Oversigt anlægsaktiv'!H2682</f>
        <v>0</v>
      </c>
      <c r="I2682">
        <f>'Oversigt anlægsaktiv'!I2682</f>
        <v>0</v>
      </c>
      <c r="J2682">
        <f>'Oversigt anlægsaktiv'!J2682</f>
        <v>0</v>
      </c>
      <c r="K2682">
        <f>'Oversigt anlægsaktiv'!K2682</f>
        <v>0</v>
      </c>
      <c r="L2682" s="312">
        <f>'Oversigt anlægsaktiv'!L2682</f>
        <v>0</v>
      </c>
      <c r="M2682" s="56">
        <f>'Oversigt anlægsaktiv'!M2682</f>
        <v>0</v>
      </c>
      <c r="N2682" s="56">
        <f>'Oversigt anlægsaktiv'!N2682</f>
        <v>0</v>
      </c>
      <c r="O2682" s="322">
        <f t="shared" si="123"/>
        <v>0</v>
      </c>
      <c r="P2682" s="322">
        <f t="shared" si="124"/>
        <v>1</v>
      </c>
      <c r="Q2682" s="337">
        <f t="shared" si="125"/>
        <v>0</v>
      </c>
    </row>
    <row r="2683" spans="1:17" x14ac:dyDescent="0.35">
      <c r="A2683" s="320">
        <f>'Oversigt anlægsaktiv'!A2683</f>
        <v>0</v>
      </c>
      <c r="B2683">
        <f>'Oversigt anlægsaktiv'!B2683</f>
        <v>0</v>
      </c>
      <c r="C2683">
        <f>'Oversigt anlægsaktiv'!C2683</f>
        <v>0</v>
      </c>
      <c r="D2683">
        <f>'Oversigt anlægsaktiv'!D2683</f>
        <v>0</v>
      </c>
      <c r="E2683">
        <f>'Oversigt anlægsaktiv'!E2683</f>
        <v>0</v>
      </c>
      <c r="F2683">
        <f>'Oversigt anlægsaktiv'!F2683</f>
        <v>0</v>
      </c>
      <c r="G2683">
        <f>'Oversigt anlægsaktiv'!G2683</f>
        <v>0</v>
      </c>
      <c r="H2683">
        <f>'Oversigt anlægsaktiv'!H2683</f>
        <v>0</v>
      </c>
      <c r="I2683">
        <f>'Oversigt anlægsaktiv'!I2683</f>
        <v>0</v>
      </c>
      <c r="J2683">
        <f>'Oversigt anlægsaktiv'!J2683</f>
        <v>0</v>
      </c>
      <c r="K2683">
        <f>'Oversigt anlægsaktiv'!K2683</f>
        <v>0</v>
      </c>
      <c r="L2683" s="312">
        <f>'Oversigt anlægsaktiv'!L2683</f>
        <v>0</v>
      </c>
      <c r="M2683" s="56">
        <f>'Oversigt anlægsaktiv'!M2683</f>
        <v>0</v>
      </c>
      <c r="N2683" s="56">
        <f>'Oversigt anlægsaktiv'!N2683</f>
        <v>0</v>
      </c>
      <c r="O2683" s="322">
        <f t="shared" si="123"/>
        <v>0</v>
      </c>
      <c r="P2683" s="322">
        <f t="shared" si="124"/>
        <v>1</v>
      </c>
      <c r="Q2683" s="337">
        <f t="shared" si="125"/>
        <v>0</v>
      </c>
    </row>
    <row r="2684" spans="1:17" x14ac:dyDescent="0.35">
      <c r="A2684" s="320">
        <f>'Oversigt anlægsaktiv'!A2684</f>
        <v>0</v>
      </c>
      <c r="B2684">
        <f>'Oversigt anlægsaktiv'!B2684</f>
        <v>0</v>
      </c>
      <c r="C2684">
        <f>'Oversigt anlægsaktiv'!C2684</f>
        <v>0</v>
      </c>
      <c r="D2684">
        <f>'Oversigt anlægsaktiv'!D2684</f>
        <v>0</v>
      </c>
      <c r="E2684">
        <f>'Oversigt anlægsaktiv'!E2684</f>
        <v>0</v>
      </c>
      <c r="F2684">
        <f>'Oversigt anlægsaktiv'!F2684</f>
        <v>0</v>
      </c>
      <c r="G2684">
        <f>'Oversigt anlægsaktiv'!G2684</f>
        <v>0</v>
      </c>
      <c r="H2684">
        <f>'Oversigt anlægsaktiv'!H2684</f>
        <v>0</v>
      </c>
      <c r="I2684">
        <f>'Oversigt anlægsaktiv'!I2684</f>
        <v>0</v>
      </c>
      <c r="J2684">
        <f>'Oversigt anlægsaktiv'!J2684</f>
        <v>0</v>
      </c>
      <c r="K2684">
        <f>'Oversigt anlægsaktiv'!K2684</f>
        <v>0</v>
      </c>
      <c r="L2684" s="312">
        <f>'Oversigt anlægsaktiv'!L2684</f>
        <v>0</v>
      </c>
      <c r="M2684" s="56">
        <f>'Oversigt anlægsaktiv'!M2684</f>
        <v>0</v>
      </c>
      <c r="N2684" s="56">
        <f>'Oversigt anlægsaktiv'!N2684</f>
        <v>0</v>
      </c>
      <c r="O2684" s="322">
        <f t="shared" si="123"/>
        <v>0</v>
      </c>
      <c r="P2684" s="322">
        <f t="shared" si="124"/>
        <v>1</v>
      </c>
      <c r="Q2684" s="337">
        <f t="shared" si="125"/>
        <v>0</v>
      </c>
    </row>
    <row r="2685" spans="1:17" x14ac:dyDescent="0.35">
      <c r="A2685" s="320">
        <f>'Oversigt anlægsaktiv'!A2685</f>
        <v>0</v>
      </c>
      <c r="B2685">
        <f>'Oversigt anlægsaktiv'!B2685</f>
        <v>0</v>
      </c>
      <c r="C2685">
        <f>'Oversigt anlægsaktiv'!C2685</f>
        <v>0</v>
      </c>
      <c r="D2685">
        <f>'Oversigt anlægsaktiv'!D2685</f>
        <v>0</v>
      </c>
      <c r="E2685">
        <f>'Oversigt anlægsaktiv'!E2685</f>
        <v>0</v>
      </c>
      <c r="F2685">
        <f>'Oversigt anlægsaktiv'!F2685</f>
        <v>0</v>
      </c>
      <c r="G2685">
        <f>'Oversigt anlægsaktiv'!G2685</f>
        <v>0</v>
      </c>
      <c r="H2685">
        <f>'Oversigt anlægsaktiv'!H2685</f>
        <v>0</v>
      </c>
      <c r="I2685">
        <f>'Oversigt anlægsaktiv'!I2685</f>
        <v>0</v>
      </c>
      <c r="J2685">
        <f>'Oversigt anlægsaktiv'!J2685</f>
        <v>0</v>
      </c>
      <c r="K2685">
        <f>'Oversigt anlægsaktiv'!K2685</f>
        <v>0</v>
      </c>
      <c r="L2685" s="312">
        <f>'Oversigt anlægsaktiv'!L2685</f>
        <v>0</v>
      </c>
      <c r="M2685" s="56">
        <f>'Oversigt anlægsaktiv'!M2685</f>
        <v>0</v>
      </c>
      <c r="N2685" s="56">
        <f>'Oversigt anlægsaktiv'!N2685</f>
        <v>0</v>
      </c>
      <c r="O2685" s="322">
        <f t="shared" si="123"/>
        <v>0</v>
      </c>
      <c r="P2685" s="322">
        <f t="shared" si="124"/>
        <v>1</v>
      </c>
      <c r="Q2685" s="337">
        <f t="shared" si="125"/>
        <v>0</v>
      </c>
    </row>
    <row r="2686" spans="1:17" x14ac:dyDescent="0.35">
      <c r="A2686" s="320">
        <f>'Oversigt anlægsaktiv'!A2686</f>
        <v>0</v>
      </c>
      <c r="B2686">
        <f>'Oversigt anlægsaktiv'!B2686</f>
        <v>0</v>
      </c>
      <c r="C2686">
        <f>'Oversigt anlægsaktiv'!C2686</f>
        <v>0</v>
      </c>
      <c r="D2686">
        <f>'Oversigt anlægsaktiv'!D2686</f>
        <v>0</v>
      </c>
      <c r="E2686">
        <f>'Oversigt anlægsaktiv'!E2686</f>
        <v>0</v>
      </c>
      <c r="F2686">
        <f>'Oversigt anlægsaktiv'!F2686</f>
        <v>0</v>
      </c>
      <c r="G2686">
        <f>'Oversigt anlægsaktiv'!G2686</f>
        <v>0</v>
      </c>
      <c r="H2686">
        <f>'Oversigt anlægsaktiv'!H2686</f>
        <v>0</v>
      </c>
      <c r="I2686">
        <f>'Oversigt anlægsaktiv'!I2686</f>
        <v>0</v>
      </c>
      <c r="J2686">
        <f>'Oversigt anlægsaktiv'!J2686</f>
        <v>0</v>
      </c>
      <c r="K2686">
        <f>'Oversigt anlægsaktiv'!K2686</f>
        <v>0</v>
      </c>
      <c r="L2686" s="312">
        <f>'Oversigt anlægsaktiv'!L2686</f>
        <v>0</v>
      </c>
      <c r="M2686" s="56">
        <f>'Oversigt anlægsaktiv'!M2686</f>
        <v>0</v>
      </c>
      <c r="N2686" s="56">
        <f>'Oversigt anlægsaktiv'!N2686</f>
        <v>0</v>
      </c>
      <c r="O2686" s="322">
        <f t="shared" si="123"/>
        <v>0</v>
      </c>
      <c r="P2686" s="322">
        <f t="shared" si="124"/>
        <v>1</v>
      </c>
      <c r="Q2686" s="337">
        <f t="shared" si="125"/>
        <v>0</v>
      </c>
    </row>
    <row r="2687" spans="1:17" x14ac:dyDescent="0.35">
      <c r="A2687" s="320">
        <f>'Oversigt anlægsaktiv'!A2687</f>
        <v>0</v>
      </c>
      <c r="B2687">
        <f>'Oversigt anlægsaktiv'!B2687</f>
        <v>0</v>
      </c>
      <c r="C2687">
        <f>'Oversigt anlægsaktiv'!C2687</f>
        <v>0</v>
      </c>
      <c r="D2687">
        <f>'Oversigt anlægsaktiv'!D2687</f>
        <v>0</v>
      </c>
      <c r="E2687">
        <f>'Oversigt anlægsaktiv'!E2687</f>
        <v>0</v>
      </c>
      <c r="F2687">
        <f>'Oversigt anlægsaktiv'!F2687</f>
        <v>0</v>
      </c>
      <c r="G2687">
        <f>'Oversigt anlægsaktiv'!G2687</f>
        <v>0</v>
      </c>
      <c r="H2687">
        <f>'Oversigt anlægsaktiv'!H2687</f>
        <v>0</v>
      </c>
      <c r="I2687">
        <f>'Oversigt anlægsaktiv'!I2687</f>
        <v>0</v>
      </c>
      <c r="J2687">
        <f>'Oversigt anlægsaktiv'!J2687</f>
        <v>0</v>
      </c>
      <c r="K2687">
        <f>'Oversigt anlægsaktiv'!K2687</f>
        <v>0</v>
      </c>
      <c r="L2687" s="312">
        <f>'Oversigt anlægsaktiv'!L2687</f>
        <v>0</v>
      </c>
      <c r="M2687" s="56">
        <f>'Oversigt anlægsaktiv'!M2687</f>
        <v>0</v>
      </c>
      <c r="N2687" s="56">
        <f>'Oversigt anlægsaktiv'!N2687</f>
        <v>0</v>
      </c>
      <c r="O2687" s="322">
        <f t="shared" si="123"/>
        <v>0</v>
      </c>
      <c r="P2687" s="322">
        <f t="shared" si="124"/>
        <v>1</v>
      </c>
      <c r="Q2687" s="337">
        <f t="shared" si="125"/>
        <v>0</v>
      </c>
    </row>
    <row r="2688" spans="1:17" x14ac:dyDescent="0.35">
      <c r="A2688" s="320">
        <f>'Oversigt anlægsaktiv'!A2688</f>
        <v>0</v>
      </c>
      <c r="B2688">
        <f>'Oversigt anlægsaktiv'!B2688</f>
        <v>0</v>
      </c>
      <c r="C2688">
        <f>'Oversigt anlægsaktiv'!C2688</f>
        <v>0</v>
      </c>
      <c r="D2688">
        <f>'Oversigt anlægsaktiv'!D2688</f>
        <v>0</v>
      </c>
      <c r="E2688">
        <f>'Oversigt anlægsaktiv'!E2688</f>
        <v>0</v>
      </c>
      <c r="F2688">
        <f>'Oversigt anlægsaktiv'!F2688</f>
        <v>0</v>
      </c>
      <c r="G2688">
        <f>'Oversigt anlægsaktiv'!G2688</f>
        <v>0</v>
      </c>
      <c r="H2688">
        <f>'Oversigt anlægsaktiv'!H2688</f>
        <v>0</v>
      </c>
      <c r="I2688">
        <f>'Oversigt anlægsaktiv'!I2688</f>
        <v>0</v>
      </c>
      <c r="J2688">
        <f>'Oversigt anlægsaktiv'!J2688</f>
        <v>0</v>
      </c>
      <c r="K2688">
        <f>'Oversigt anlægsaktiv'!K2688</f>
        <v>0</v>
      </c>
      <c r="L2688" s="312">
        <f>'Oversigt anlægsaktiv'!L2688</f>
        <v>0</v>
      </c>
      <c r="M2688" s="56">
        <f>'Oversigt anlægsaktiv'!M2688</f>
        <v>0</v>
      </c>
      <c r="N2688" s="56">
        <f>'Oversigt anlægsaktiv'!N2688</f>
        <v>0</v>
      </c>
      <c r="O2688" s="322">
        <f t="shared" si="123"/>
        <v>0</v>
      </c>
      <c r="P2688" s="322">
        <f t="shared" si="124"/>
        <v>1</v>
      </c>
      <c r="Q2688" s="337">
        <f t="shared" si="125"/>
        <v>0</v>
      </c>
    </row>
    <row r="2689" spans="1:17" x14ac:dyDescent="0.35">
      <c r="A2689" s="320">
        <f>'Oversigt anlægsaktiv'!A2689</f>
        <v>0</v>
      </c>
      <c r="B2689">
        <f>'Oversigt anlægsaktiv'!B2689</f>
        <v>0</v>
      </c>
      <c r="C2689">
        <f>'Oversigt anlægsaktiv'!C2689</f>
        <v>0</v>
      </c>
      <c r="D2689">
        <f>'Oversigt anlægsaktiv'!D2689</f>
        <v>0</v>
      </c>
      <c r="E2689">
        <f>'Oversigt anlægsaktiv'!E2689</f>
        <v>0</v>
      </c>
      <c r="F2689">
        <f>'Oversigt anlægsaktiv'!F2689</f>
        <v>0</v>
      </c>
      <c r="G2689">
        <f>'Oversigt anlægsaktiv'!G2689</f>
        <v>0</v>
      </c>
      <c r="H2689">
        <f>'Oversigt anlægsaktiv'!H2689</f>
        <v>0</v>
      </c>
      <c r="I2689">
        <f>'Oversigt anlægsaktiv'!I2689</f>
        <v>0</v>
      </c>
      <c r="J2689">
        <f>'Oversigt anlægsaktiv'!J2689</f>
        <v>0</v>
      </c>
      <c r="K2689">
        <f>'Oversigt anlægsaktiv'!K2689</f>
        <v>0</v>
      </c>
      <c r="L2689" s="312">
        <f>'Oversigt anlægsaktiv'!L2689</f>
        <v>0</v>
      </c>
      <c r="M2689" s="56">
        <f>'Oversigt anlægsaktiv'!M2689</f>
        <v>0</v>
      </c>
      <c r="N2689" s="56">
        <f>'Oversigt anlægsaktiv'!N2689</f>
        <v>0</v>
      </c>
      <c r="O2689" s="322">
        <f t="shared" si="123"/>
        <v>0</v>
      </c>
      <c r="P2689" s="322">
        <f t="shared" si="124"/>
        <v>1</v>
      </c>
      <c r="Q2689" s="337">
        <f t="shared" si="125"/>
        <v>0</v>
      </c>
    </row>
    <row r="2690" spans="1:17" x14ac:dyDescent="0.35">
      <c r="A2690" s="320">
        <f>'Oversigt anlægsaktiv'!A2690</f>
        <v>0</v>
      </c>
      <c r="B2690">
        <f>'Oversigt anlægsaktiv'!B2690</f>
        <v>0</v>
      </c>
      <c r="C2690">
        <f>'Oversigt anlægsaktiv'!C2690</f>
        <v>0</v>
      </c>
      <c r="D2690">
        <f>'Oversigt anlægsaktiv'!D2690</f>
        <v>0</v>
      </c>
      <c r="E2690">
        <f>'Oversigt anlægsaktiv'!E2690</f>
        <v>0</v>
      </c>
      <c r="F2690">
        <f>'Oversigt anlægsaktiv'!F2690</f>
        <v>0</v>
      </c>
      <c r="G2690">
        <f>'Oversigt anlægsaktiv'!G2690</f>
        <v>0</v>
      </c>
      <c r="H2690">
        <f>'Oversigt anlægsaktiv'!H2690</f>
        <v>0</v>
      </c>
      <c r="I2690">
        <f>'Oversigt anlægsaktiv'!I2690</f>
        <v>0</v>
      </c>
      <c r="J2690">
        <f>'Oversigt anlægsaktiv'!J2690</f>
        <v>0</v>
      </c>
      <c r="K2690">
        <f>'Oversigt anlægsaktiv'!K2690</f>
        <v>0</v>
      </c>
      <c r="L2690" s="312">
        <f>'Oversigt anlægsaktiv'!L2690</f>
        <v>0</v>
      </c>
      <c r="M2690" s="56">
        <f>'Oversigt anlægsaktiv'!M2690</f>
        <v>0</v>
      </c>
      <c r="N2690" s="56">
        <f>'Oversigt anlægsaktiv'!N2690</f>
        <v>0</v>
      </c>
      <c r="O2690" s="322">
        <f t="shared" si="123"/>
        <v>0</v>
      </c>
      <c r="P2690" s="322">
        <f t="shared" si="124"/>
        <v>1</v>
      </c>
      <c r="Q2690" s="337">
        <f t="shared" si="125"/>
        <v>0</v>
      </c>
    </row>
    <row r="2691" spans="1:17" x14ac:dyDescent="0.35">
      <c r="A2691" s="320">
        <f>'Oversigt anlægsaktiv'!A2691</f>
        <v>0</v>
      </c>
      <c r="B2691">
        <f>'Oversigt anlægsaktiv'!B2691</f>
        <v>0</v>
      </c>
      <c r="C2691">
        <f>'Oversigt anlægsaktiv'!C2691</f>
        <v>0</v>
      </c>
      <c r="D2691">
        <f>'Oversigt anlægsaktiv'!D2691</f>
        <v>0</v>
      </c>
      <c r="E2691">
        <f>'Oversigt anlægsaktiv'!E2691</f>
        <v>0</v>
      </c>
      <c r="F2691">
        <f>'Oversigt anlægsaktiv'!F2691</f>
        <v>0</v>
      </c>
      <c r="G2691">
        <f>'Oversigt anlægsaktiv'!G2691</f>
        <v>0</v>
      </c>
      <c r="H2691">
        <f>'Oversigt anlægsaktiv'!H2691</f>
        <v>0</v>
      </c>
      <c r="I2691">
        <f>'Oversigt anlægsaktiv'!I2691</f>
        <v>0</v>
      </c>
      <c r="J2691">
        <f>'Oversigt anlægsaktiv'!J2691</f>
        <v>0</v>
      </c>
      <c r="K2691">
        <f>'Oversigt anlægsaktiv'!K2691</f>
        <v>0</v>
      </c>
      <c r="L2691" s="312">
        <f>'Oversigt anlægsaktiv'!L2691</f>
        <v>0</v>
      </c>
      <c r="M2691" s="56">
        <f>'Oversigt anlægsaktiv'!M2691</f>
        <v>0</v>
      </c>
      <c r="N2691" s="56">
        <f>'Oversigt anlægsaktiv'!N2691</f>
        <v>0</v>
      </c>
      <c r="O2691" s="322">
        <f t="shared" si="123"/>
        <v>0</v>
      </c>
      <c r="P2691" s="322">
        <f t="shared" si="124"/>
        <v>1</v>
      </c>
      <c r="Q2691" s="337">
        <f t="shared" si="125"/>
        <v>0</v>
      </c>
    </row>
    <row r="2692" spans="1:17" x14ac:dyDescent="0.35">
      <c r="A2692" s="320">
        <f>'Oversigt anlægsaktiv'!A2692</f>
        <v>0</v>
      </c>
      <c r="B2692">
        <f>'Oversigt anlægsaktiv'!B2692</f>
        <v>0</v>
      </c>
      <c r="C2692">
        <f>'Oversigt anlægsaktiv'!C2692</f>
        <v>0</v>
      </c>
      <c r="D2692">
        <f>'Oversigt anlægsaktiv'!D2692</f>
        <v>0</v>
      </c>
      <c r="E2692">
        <f>'Oversigt anlægsaktiv'!E2692</f>
        <v>0</v>
      </c>
      <c r="F2692">
        <f>'Oversigt anlægsaktiv'!F2692</f>
        <v>0</v>
      </c>
      <c r="G2692">
        <f>'Oversigt anlægsaktiv'!G2692</f>
        <v>0</v>
      </c>
      <c r="H2692">
        <f>'Oversigt anlægsaktiv'!H2692</f>
        <v>0</v>
      </c>
      <c r="I2692">
        <f>'Oversigt anlægsaktiv'!I2692</f>
        <v>0</v>
      </c>
      <c r="J2692">
        <f>'Oversigt anlægsaktiv'!J2692</f>
        <v>0</v>
      </c>
      <c r="K2692">
        <f>'Oversigt anlægsaktiv'!K2692</f>
        <v>0</v>
      </c>
      <c r="L2692" s="312">
        <f>'Oversigt anlægsaktiv'!L2692</f>
        <v>0</v>
      </c>
      <c r="M2692" s="56">
        <f>'Oversigt anlægsaktiv'!M2692</f>
        <v>0</v>
      </c>
      <c r="N2692" s="56">
        <f>'Oversigt anlægsaktiv'!N2692</f>
        <v>0</v>
      </c>
      <c r="O2692" s="322">
        <f t="shared" si="123"/>
        <v>0</v>
      </c>
      <c r="P2692" s="322">
        <f t="shared" si="124"/>
        <v>1</v>
      </c>
      <c r="Q2692" s="337">
        <f t="shared" si="125"/>
        <v>0</v>
      </c>
    </row>
    <row r="2693" spans="1:17" x14ac:dyDescent="0.35">
      <c r="A2693" s="320">
        <f>'Oversigt anlægsaktiv'!A2693</f>
        <v>0</v>
      </c>
      <c r="B2693">
        <f>'Oversigt anlægsaktiv'!B2693</f>
        <v>0</v>
      </c>
      <c r="C2693">
        <f>'Oversigt anlægsaktiv'!C2693</f>
        <v>0</v>
      </c>
      <c r="D2693">
        <f>'Oversigt anlægsaktiv'!D2693</f>
        <v>0</v>
      </c>
      <c r="E2693">
        <f>'Oversigt anlægsaktiv'!E2693</f>
        <v>0</v>
      </c>
      <c r="F2693">
        <f>'Oversigt anlægsaktiv'!F2693</f>
        <v>0</v>
      </c>
      <c r="G2693">
        <f>'Oversigt anlægsaktiv'!G2693</f>
        <v>0</v>
      </c>
      <c r="H2693">
        <f>'Oversigt anlægsaktiv'!H2693</f>
        <v>0</v>
      </c>
      <c r="I2693">
        <f>'Oversigt anlægsaktiv'!I2693</f>
        <v>0</v>
      </c>
      <c r="J2693">
        <f>'Oversigt anlægsaktiv'!J2693</f>
        <v>0</v>
      </c>
      <c r="K2693">
        <f>'Oversigt anlægsaktiv'!K2693</f>
        <v>0</v>
      </c>
      <c r="L2693" s="312">
        <f>'Oversigt anlægsaktiv'!L2693</f>
        <v>0</v>
      </c>
      <c r="M2693" s="56">
        <f>'Oversigt anlægsaktiv'!M2693</f>
        <v>0</v>
      </c>
      <c r="N2693" s="56">
        <f>'Oversigt anlægsaktiv'!N2693</f>
        <v>0</v>
      </c>
      <c r="O2693" s="322">
        <f t="shared" si="123"/>
        <v>0</v>
      </c>
      <c r="P2693" s="322">
        <f t="shared" si="124"/>
        <v>1</v>
      </c>
      <c r="Q2693" s="337">
        <f t="shared" si="125"/>
        <v>0</v>
      </c>
    </row>
    <row r="2694" spans="1:17" x14ac:dyDescent="0.35">
      <c r="A2694" s="320">
        <f>'Oversigt anlægsaktiv'!A2694</f>
        <v>0</v>
      </c>
      <c r="B2694">
        <f>'Oversigt anlægsaktiv'!B2694</f>
        <v>0</v>
      </c>
      <c r="C2694">
        <f>'Oversigt anlægsaktiv'!C2694</f>
        <v>0</v>
      </c>
      <c r="D2694">
        <f>'Oversigt anlægsaktiv'!D2694</f>
        <v>0</v>
      </c>
      <c r="E2694">
        <f>'Oversigt anlægsaktiv'!E2694</f>
        <v>0</v>
      </c>
      <c r="F2694">
        <f>'Oversigt anlægsaktiv'!F2694</f>
        <v>0</v>
      </c>
      <c r="G2694">
        <f>'Oversigt anlægsaktiv'!G2694</f>
        <v>0</v>
      </c>
      <c r="H2694">
        <f>'Oversigt anlægsaktiv'!H2694</f>
        <v>0</v>
      </c>
      <c r="I2694">
        <f>'Oversigt anlægsaktiv'!I2694</f>
        <v>0</v>
      </c>
      <c r="J2694">
        <f>'Oversigt anlægsaktiv'!J2694</f>
        <v>0</v>
      </c>
      <c r="K2694">
        <f>'Oversigt anlægsaktiv'!K2694</f>
        <v>0</v>
      </c>
      <c r="L2694" s="312">
        <f>'Oversigt anlægsaktiv'!L2694</f>
        <v>0</v>
      </c>
      <c r="M2694" s="56">
        <f>'Oversigt anlægsaktiv'!M2694</f>
        <v>0</v>
      </c>
      <c r="N2694" s="56">
        <f>'Oversigt anlægsaktiv'!N2694</f>
        <v>0</v>
      </c>
      <c r="O2694" s="322">
        <f t="shared" si="123"/>
        <v>0</v>
      </c>
      <c r="P2694" s="322">
        <f t="shared" si="124"/>
        <v>1</v>
      </c>
      <c r="Q2694" s="337">
        <f t="shared" si="125"/>
        <v>0</v>
      </c>
    </row>
    <row r="2695" spans="1:17" x14ac:dyDescent="0.35">
      <c r="A2695" s="320">
        <f>'Oversigt anlægsaktiv'!A2695</f>
        <v>0</v>
      </c>
      <c r="B2695">
        <f>'Oversigt anlægsaktiv'!B2695</f>
        <v>0</v>
      </c>
      <c r="C2695">
        <f>'Oversigt anlægsaktiv'!C2695</f>
        <v>0</v>
      </c>
      <c r="D2695">
        <f>'Oversigt anlægsaktiv'!D2695</f>
        <v>0</v>
      </c>
      <c r="E2695">
        <f>'Oversigt anlægsaktiv'!E2695</f>
        <v>0</v>
      </c>
      <c r="F2695">
        <f>'Oversigt anlægsaktiv'!F2695</f>
        <v>0</v>
      </c>
      <c r="G2695">
        <f>'Oversigt anlægsaktiv'!G2695</f>
        <v>0</v>
      </c>
      <c r="H2695">
        <f>'Oversigt anlægsaktiv'!H2695</f>
        <v>0</v>
      </c>
      <c r="I2695">
        <f>'Oversigt anlægsaktiv'!I2695</f>
        <v>0</v>
      </c>
      <c r="J2695">
        <f>'Oversigt anlægsaktiv'!J2695</f>
        <v>0</v>
      </c>
      <c r="K2695">
        <f>'Oversigt anlægsaktiv'!K2695</f>
        <v>0</v>
      </c>
      <c r="L2695" s="312">
        <f>'Oversigt anlægsaktiv'!L2695</f>
        <v>0</v>
      </c>
      <c r="M2695" s="56">
        <f>'Oversigt anlægsaktiv'!M2695</f>
        <v>0</v>
      </c>
      <c r="N2695" s="56">
        <f>'Oversigt anlægsaktiv'!N2695</f>
        <v>0</v>
      </c>
      <c r="O2695" s="322">
        <f t="shared" si="123"/>
        <v>0</v>
      </c>
      <c r="P2695" s="322">
        <f t="shared" si="124"/>
        <v>1</v>
      </c>
      <c r="Q2695" s="337">
        <f t="shared" si="125"/>
        <v>0</v>
      </c>
    </row>
    <row r="2696" spans="1:17" x14ac:dyDescent="0.35">
      <c r="A2696" s="320">
        <f>'Oversigt anlægsaktiv'!A2696</f>
        <v>0</v>
      </c>
      <c r="B2696">
        <f>'Oversigt anlægsaktiv'!B2696</f>
        <v>0</v>
      </c>
      <c r="C2696">
        <f>'Oversigt anlægsaktiv'!C2696</f>
        <v>0</v>
      </c>
      <c r="D2696">
        <f>'Oversigt anlægsaktiv'!D2696</f>
        <v>0</v>
      </c>
      <c r="E2696">
        <f>'Oversigt anlægsaktiv'!E2696</f>
        <v>0</v>
      </c>
      <c r="F2696">
        <f>'Oversigt anlægsaktiv'!F2696</f>
        <v>0</v>
      </c>
      <c r="G2696">
        <f>'Oversigt anlægsaktiv'!G2696</f>
        <v>0</v>
      </c>
      <c r="H2696">
        <f>'Oversigt anlægsaktiv'!H2696</f>
        <v>0</v>
      </c>
      <c r="I2696">
        <f>'Oversigt anlægsaktiv'!I2696</f>
        <v>0</v>
      </c>
      <c r="J2696">
        <f>'Oversigt anlægsaktiv'!J2696</f>
        <v>0</v>
      </c>
      <c r="K2696">
        <f>'Oversigt anlægsaktiv'!K2696</f>
        <v>0</v>
      </c>
      <c r="L2696" s="312">
        <f>'Oversigt anlægsaktiv'!L2696</f>
        <v>0</v>
      </c>
      <c r="M2696" s="56">
        <f>'Oversigt anlægsaktiv'!M2696</f>
        <v>0</v>
      </c>
      <c r="N2696" s="56">
        <f>'Oversigt anlægsaktiv'!N2696</f>
        <v>0</v>
      </c>
      <c r="O2696" s="322">
        <f t="shared" si="123"/>
        <v>0</v>
      </c>
      <c r="P2696" s="322">
        <f t="shared" si="124"/>
        <v>1</v>
      </c>
      <c r="Q2696" s="337">
        <f t="shared" si="125"/>
        <v>0</v>
      </c>
    </row>
    <row r="2697" spans="1:17" x14ac:dyDescent="0.35">
      <c r="A2697" s="320">
        <f>'Oversigt anlægsaktiv'!A2697</f>
        <v>0</v>
      </c>
      <c r="B2697">
        <f>'Oversigt anlægsaktiv'!B2697</f>
        <v>0</v>
      </c>
      <c r="C2697">
        <f>'Oversigt anlægsaktiv'!C2697</f>
        <v>0</v>
      </c>
      <c r="D2697">
        <f>'Oversigt anlægsaktiv'!D2697</f>
        <v>0</v>
      </c>
      <c r="E2697">
        <f>'Oversigt anlægsaktiv'!E2697</f>
        <v>0</v>
      </c>
      <c r="F2697">
        <f>'Oversigt anlægsaktiv'!F2697</f>
        <v>0</v>
      </c>
      <c r="G2697">
        <f>'Oversigt anlægsaktiv'!G2697</f>
        <v>0</v>
      </c>
      <c r="H2697">
        <f>'Oversigt anlægsaktiv'!H2697</f>
        <v>0</v>
      </c>
      <c r="I2697">
        <f>'Oversigt anlægsaktiv'!I2697</f>
        <v>0</v>
      </c>
      <c r="J2697">
        <f>'Oversigt anlægsaktiv'!J2697</f>
        <v>0</v>
      </c>
      <c r="K2697">
        <f>'Oversigt anlægsaktiv'!K2697</f>
        <v>0</v>
      </c>
      <c r="L2697" s="312">
        <f>'Oversigt anlægsaktiv'!L2697</f>
        <v>0</v>
      </c>
      <c r="M2697" s="56">
        <f>'Oversigt anlægsaktiv'!M2697</f>
        <v>0</v>
      </c>
      <c r="N2697" s="56">
        <f>'Oversigt anlægsaktiv'!N2697</f>
        <v>0</v>
      </c>
      <c r="O2697" s="322">
        <f t="shared" si="123"/>
        <v>0</v>
      </c>
      <c r="P2697" s="322">
        <f t="shared" si="124"/>
        <v>1</v>
      </c>
      <c r="Q2697" s="337">
        <f t="shared" si="125"/>
        <v>0</v>
      </c>
    </row>
    <row r="2698" spans="1:17" x14ac:dyDescent="0.35">
      <c r="A2698" s="320">
        <f>'Oversigt anlægsaktiv'!A2698</f>
        <v>0</v>
      </c>
      <c r="B2698">
        <f>'Oversigt anlægsaktiv'!B2698</f>
        <v>0</v>
      </c>
      <c r="C2698">
        <f>'Oversigt anlægsaktiv'!C2698</f>
        <v>0</v>
      </c>
      <c r="D2698">
        <f>'Oversigt anlægsaktiv'!D2698</f>
        <v>0</v>
      </c>
      <c r="E2698">
        <f>'Oversigt anlægsaktiv'!E2698</f>
        <v>0</v>
      </c>
      <c r="F2698">
        <f>'Oversigt anlægsaktiv'!F2698</f>
        <v>0</v>
      </c>
      <c r="G2698">
        <f>'Oversigt anlægsaktiv'!G2698</f>
        <v>0</v>
      </c>
      <c r="H2698">
        <f>'Oversigt anlægsaktiv'!H2698</f>
        <v>0</v>
      </c>
      <c r="I2698">
        <f>'Oversigt anlægsaktiv'!I2698</f>
        <v>0</v>
      </c>
      <c r="J2698">
        <f>'Oversigt anlægsaktiv'!J2698</f>
        <v>0</v>
      </c>
      <c r="K2698">
        <f>'Oversigt anlægsaktiv'!K2698</f>
        <v>0</v>
      </c>
      <c r="L2698" s="312">
        <f>'Oversigt anlægsaktiv'!L2698</f>
        <v>0</v>
      </c>
      <c r="M2698" s="56">
        <f>'Oversigt anlægsaktiv'!M2698</f>
        <v>0</v>
      </c>
      <c r="N2698" s="56">
        <f>'Oversigt anlægsaktiv'!N2698</f>
        <v>0</v>
      </c>
      <c r="O2698" s="322">
        <f t="shared" si="123"/>
        <v>0</v>
      </c>
      <c r="P2698" s="322">
        <f t="shared" si="124"/>
        <v>1</v>
      </c>
      <c r="Q2698" s="337">
        <f t="shared" si="125"/>
        <v>0</v>
      </c>
    </row>
    <row r="2699" spans="1:17" x14ac:dyDescent="0.35">
      <c r="A2699" s="320">
        <f>'Oversigt anlægsaktiv'!A2699</f>
        <v>0</v>
      </c>
      <c r="B2699">
        <f>'Oversigt anlægsaktiv'!B2699</f>
        <v>0</v>
      </c>
      <c r="C2699">
        <f>'Oversigt anlægsaktiv'!C2699</f>
        <v>0</v>
      </c>
      <c r="D2699">
        <f>'Oversigt anlægsaktiv'!D2699</f>
        <v>0</v>
      </c>
      <c r="E2699">
        <f>'Oversigt anlægsaktiv'!E2699</f>
        <v>0</v>
      </c>
      <c r="F2699">
        <f>'Oversigt anlægsaktiv'!F2699</f>
        <v>0</v>
      </c>
      <c r="G2699">
        <f>'Oversigt anlægsaktiv'!G2699</f>
        <v>0</v>
      </c>
      <c r="H2699">
        <f>'Oversigt anlægsaktiv'!H2699</f>
        <v>0</v>
      </c>
      <c r="I2699">
        <f>'Oversigt anlægsaktiv'!I2699</f>
        <v>0</v>
      </c>
      <c r="J2699">
        <f>'Oversigt anlægsaktiv'!J2699</f>
        <v>0</v>
      </c>
      <c r="K2699">
        <f>'Oversigt anlægsaktiv'!K2699</f>
        <v>0</v>
      </c>
      <c r="L2699" s="312">
        <f>'Oversigt anlægsaktiv'!L2699</f>
        <v>0</v>
      </c>
      <c r="M2699" s="56">
        <f>'Oversigt anlægsaktiv'!M2699</f>
        <v>0</v>
      </c>
      <c r="N2699" s="56">
        <f>'Oversigt anlægsaktiv'!N2699</f>
        <v>0</v>
      </c>
      <c r="O2699" s="322">
        <f t="shared" ref="O2699:O2762" si="126">IFERROR(_xlfn.TEXTBEFORE(A2699, "-"), A2699)</f>
        <v>0</v>
      </c>
      <c r="P2699" s="322">
        <f t="shared" ref="P2699:P2762" si="127">IF(C2699="-",0,1)</f>
        <v>1</v>
      </c>
      <c r="Q2699" s="337">
        <f t="shared" ref="Q2699:Q2762" si="128">IFERROR(_xlfn.TEXTBEFORE(E2699, " "), E2699)</f>
        <v>0</v>
      </c>
    </row>
    <row r="2700" spans="1:17" x14ac:dyDescent="0.35">
      <c r="A2700" s="320">
        <f>'Oversigt anlægsaktiv'!A2700</f>
        <v>0</v>
      </c>
      <c r="B2700">
        <f>'Oversigt anlægsaktiv'!B2700</f>
        <v>0</v>
      </c>
      <c r="C2700">
        <f>'Oversigt anlægsaktiv'!C2700</f>
        <v>0</v>
      </c>
      <c r="D2700">
        <f>'Oversigt anlægsaktiv'!D2700</f>
        <v>0</v>
      </c>
      <c r="E2700">
        <f>'Oversigt anlægsaktiv'!E2700</f>
        <v>0</v>
      </c>
      <c r="F2700">
        <f>'Oversigt anlægsaktiv'!F2700</f>
        <v>0</v>
      </c>
      <c r="G2700">
        <f>'Oversigt anlægsaktiv'!G2700</f>
        <v>0</v>
      </c>
      <c r="H2700">
        <f>'Oversigt anlægsaktiv'!H2700</f>
        <v>0</v>
      </c>
      <c r="I2700">
        <f>'Oversigt anlægsaktiv'!I2700</f>
        <v>0</v>
      </c>
      <c r="J2700">
        <f>'Oversigt anlægsaktiv'!J2700</f>
        <v>0</v>
      </c>
      <c r="K2700">
        <f>'Oversigt anlægsaktiv'!K2700</f>
        <v>0</v>
      </c>
      <c r="L2700" s="312">
        <f>'Oversigt anlægsaktiv'!L2700</f>
        <v>0</v>
      </c>
      <c r="M2700" s="56">
        <f>'Oversigt anlægsaktiv'!M2700</f>
        <v>0</v>
      </c>
      <c r="N2700" s="56">
        <f>'Oversigt anlægsaktiv'!N2700</f>
        <v>0</v>
      </c>
      <c r="O2700" s="322">
        <f t="shared" si="126"/>
        <v>0</v>
      </c>
      <c r="P2700" s="322">
        <f t="shared" si="127"/>
        <v>1</v>
      </c>
      <c r="Q2700" s="337">
        <f t="shared" si="128"/>
        <v>0</v>
      </c>
    </row>
    <row r="2701" spans="1:17" x14ac:dyDescent="0.35">
      <c r="A2701" s="320">
        <f>'Oversigt anlægsaktiv'!A2701</f>
        <v>0</v>
      </c>
      <c r="B2701">
        <f>'Oversigt anlægsaktiv'!B2701</f>
        <v>0</v>
      </c>
      <c r="C2701">
        <f>'Oversigt anlægsaktiv'!C2701</f>
        <v>0</v>
      </c>
      <c r="D2701">
        <f>'Oversigt anlægsaktiv'!D2701</f>
        <v>0</v>
      </c>
      <c r="E2701">
        <f>'Oversigt anlægsaktiv'!E2701</f>
        <v>0</v>
      </c>
      <c r="F2701">
        <f>'Oversigt anlægsaktiv'!F2701</f>
        <v>0</v>
      </c>
      <c r="G2701">
        <f>'Oversigt anlægsaktiv'!G2701</f>
        <v>0</v>
      </c>
      <c r="H2701">
        <f>'Oversigt anlægsaktiv'!H2701</f>
        <v>0</v>
      </c>
      <c r="I2701">
        <f>'Oversigt anlægsaktiv'!I2701</f>
        <v>0</v>
      </c>
      <c r="J2701">
        <f>'Oversigt anlægsaktiv'!J2701</f>
        <v>0</v>
      </c>
      <c r="K2701">
        <f>'Oversigt anlægsaktiv'!K2701</f>
        <v>0</v>
      </c>
      <c r="L2701" s="312">
        <f>'Oversigt anlægsaktiv'!L2701</f>
        <v>0</v>
      </c>
      <c r="M2701" s="56">
        <f>'Oversigt anlægsaktiv'!M2701</f>
        <v>0</v>
      </c>
      <c r="N2701" s="56">
        <f>'Oversigt anlægsaktiv'!N2701</f>
        <v>0</v>
      </c>
      <c r="O2701" s="322">
        <f t="shared" si="126"/>
        <v>0</v>
      </c>
      <c r="P2701" s="322">
        <f t="shared" si="127"/>
        <v>1</v>
      </c>
      <c r="Q2701" s="337">
        <f t="shared" si="128"/>
        <v>0</v>
      </c>
    </row>
    <row r="2702" spans="1:17" x14ac:dyDescent="0.35">
      <c r="A2702" s="320">
        <f>'Oversigt anlægsaktiv'!A2702</f>
        <v>0</v>
      </c>
      <c r="B2702">
        <f>'Oversigt anlægsaktiv'!B2702</f>
        <v>0</v>
      </c>
      <c r="C2702">
        <f>'Oversigt anlægsaktiv'!C2702</f>
        <v>0</v>
      </c>
      <c r="D2702">
        <f>'Oversigt anlægsaktiv'!D2702</f>
        <v>0</v>
      </c>
      <c r="E2702">
        <f>'Oversigt anlægsaktiv'!E2702</f>
        <v>0</v>
      </c>
      <c r="F2702">
        <f>'Oversigt anlægsaktiv'!F2702</f>
        <v>0</v>
      </c>
      <c r="G2702">
        <f>'Oversigt anlægsaktiv'!G2702</f>
        <v>0</v>
      </c>
      <c r="H2702">
        <f>'Oversigt anlægsaktiv'!H2702</f>
        <v>0</v>
      </c>
      <c r="I2702">
        <f>'Oversigt anlægsaktiv'!I2702</f>
        <v>0</v>
      </c>
      <c r="J2702">
        <f>'Oversigt anlægsaktiv'!J2702</f>
        <v>0</v>
      </c>
      <c r="K2702">
        <f>'Oversigt anlægsaktiv'!K2702</f>
        <v>0</v>
      </c>
      <c r="L2702" s="312">
        <f>'Oversigt anlægsaktiv'!L2702</f>
        <v>0</v>
      </c>
      <c r="M2702" s="56">
        <f>'Oversigt anlægsaktiv'!M2702</f>
        <v>0</v>
      </c>
      <c r="N2702" s="56">
        <f>'Oversigt anlægsaktiv'!N2702</f>
        <v>0</v>
      </c>
      <c r="O2702" s="322">
        <f t="shared" si="126"/>
        <v>0</v>
      </c>
      <c r="P2702" s="322">
        <f t="shared" si="127"/>
        <v>1</v>
      </c>
      <c r="Q2702" s="337">
        <f t="shared" si="128"/>
        <v>0</v>
      </c>
    </row>
    <row r="2703" spans="1:17" x14ac:dyDescent="0.35">
      <c r="A2703" s="320">
        <f>'Oversigt anlægsaktiv'!A2703</f>
        <v>0</v>
      </c>
      <c r="B2703">
        <f>'Oversigt anlægsaktiv'!B2703</f>
        <v>0</v>
      </c>
      <c r="C2703">
        <f>'Oversigt anlægsaktiv'!C2703</f>
        <v>0</v>
      </c>
      <c r="D2703">
        <f>'Oversigt anlægsaktiv'!D2703</f>
        <v>0</v>
      </c>
      <c r="E2703">
        <f>'Oversigt anlægsaktiv'!E2703</f>
        <v>0</v>
      </c>
      <c r="F2703">
        <f>'Oversigt anlægsaktiv'!F2703</f>
        <v>0</v>
      </c>
      <c r="G2703">
        <f>'Oversigt anlægsaktiv'!G2703</f>
        <v>0</v>
      </c>
      <c r="H2703">
        <f>'Oversigt anlægsaktiv'!H2703</f>
        <v>0</v>
      </c>
      <c r="I2703">
        <f>'Oversigt anlægsaktiv'!I2703</f>
        <v>0</v>
      </c>
      <c r="J2703">
        <f>'Oversigt anlægsaktiv'!J2703</f>
        <v>0</v>
      </c>
      <c r="K2703">
        <f>'Oversigt anlægsaktiv'!K2703</f>
        <v>0</v>
      </c>
      <c r="L2703" s="312">
        <f>'Oversigt anlægsaktiv'!L2703</f>
        <v>0</v>
      </c>
      <c r="M2703" s="56">
        <f>'Oversigt anlægsaktiv'!M2703</f>
        <v>0</v>
      </c>
      <c r="N2703" s="56">
        <f>'Oversigt anlægsaktiv'!N2703</f>
        <v>0</v>
      </c>
      <c r="O2703" s="322">
        <f t="shared" si="126"/>
        <v>0</v>
      </c>
      <c r="P2703" s="322">
        <f t="shared" si="127"/>
        <v>1</v>
      </c>
      <c r="Q2703" s="337">
        <f t="shared" si="128"/>
        <v>0</v>
      </c>
    </row>
    <row r="2704" spans="1:17" x14ac:dyDescent="0.35">
      <c r="A2704" s="320">
        <f>'Oversigt anlægsaktiv'!A2704</f>
        <v>0</v>
      </c>
      <c r="B2704">
        <f>'Oversigt anlægsaktiv'!B2704</f>
        <v>0</v>
      </c>
      <c r="C2704">
        <f>'Oversigt anlægsaktiv'!C2704</f>
        <v>0</v>
      </c>
      <c r="D2704">
        <f>'Oversigt anlægsaktiv'!D2704</f>
        <v>0</v>
      </c>
      <c r="E2704">
        <f>'Oversigt anlægsaktiv'!E2704</f>
        <v>0</v>
      </c>
      <c r="F2704">
        <f>'Oversigt anlægsaktiv'!F2704</f>
        <v>0</v>
      </c>
      <c r="G2704">
        <f>'Oversigt anlægsaktiv'!G2704</f>
        <v>0</v>
      </c>
      <c r="H2704">
        <f>'Oversigt anlægsaktiv'!H2704</f>
        <v>0</v>
      </c>
      <c r="I2704">
        <f>'Oversigt anlægsaktiv'!I2704</f>
        <v>0</v>
      </c>
      <c r="J2704">
        <f>'Oversigt anlægsaktiv'!J2704</f>
        <v>0</v>
      </c>
      <c r="K2704">
        <f>'Oversigt anlægsaktiv'!K2704</f>
        <v>0</v>
      </c>
      <c r="L2704" s="312">
        <f>'Oversigt anlægsaktiv'!L2704</f>
        <v>0</v>
      </c>
      <c r="M2704" s="56">
        <f>'Oversigt anlægsaktiv'!M2704</f>
        <v>0</v>
      </c>
      <c r="N2704" s="56">
        <f>'Oversigt anlægsaktiv'!N2704</f>
        <v>0</v>
      </c>
      <c r="O2704" s="322">
        <f t="shared" si="126"/>
        <v>0</v>
      </c>
      <c r="P2704" s="322">
        <f t="shared" si="127"/>
        <v>1</v>
      </c>
      <c r="Q2704" s="337">
        <f t="shared" si="128"/>
        <v>0</v>
      </c>
    </row>
    <row r="2705" spans="1:17" x14ac:dyDescent="0.35">
      <c r="A2705" s="320">
        <f>'Oversigt anlægsaktiv'!A2705</f>
        <v>0</v>
      </c>
      <c r="B2705">
        <f>'Oversigt anlægsaktiv'!B2705</f>
        <v>0</v>
      </c>
      <c r="C2705">
        <f>'Oversigt anlægsaktiv'!C2705</f>
        <v>0</v>
      </c>
      <c r="D2705">
        <f>'Oversigt anlægsaktiv'!D2705</f>
        <v>0</v>
      </c>
      <c r="E2705">
        <f>'Oversigt anlægsaktiv'!E2705</f>
        <v>0</v>
      </c>
      <c r="F2705">
        <f>'Oversigt anlægsaktiv'!F2705</f>
        <v>0</v>
      </c>
      <c r="G2705">
        <f>'Oversigt anlægsaktiv'!G2705</f>
        <v>0</v>
      </c>
      <c r="H2705">
        <f>'Oversigt anlægsaktiv'!H2705</f>
        <v>0</v>
      </c>
      <c r="I2705">
        <f>'Oversigt anlægsaktiv'!I2705</f>
        <v>0</v>
      </c>
      <c r="J2705">
        <f>'Oversigt anlægsaktiv'!J2705</f>
        <v>0</v>
      </c>
      <c r="K2705">
        <f>'Oversigt anlægsaktiv'!K2705</f>
        <v>0</v>
      </c>
      <c r="L2705" s="312">
        <f>'Oversigt anlægsaktiv'!L2705</f>
        <v>0</v>
      </c>
      <c r="M2705" s="56">
        <f>'Oversigt anlægsaktiv'!M2705</f>
        <v>0</v>
      </c>
      <c r="N2705" s="56">
        <f>'Oversigt anlægsaktiv'!N2705</f>
        <v>0</v>
      </c>
      <c r="O2705" s="322">
        <f t="shared" si="126"/>
        <v>0</v>
      </c>
      <c r="P2705" s="322">
        <f t="shared" si="127"/>
        <v>1</v>
      </c>
      <c r="Q2705" s="337">
        <f t="shared" si="128"/>
        <v>0</v>
      </c>
    </row>
    <row r="2706" spans="1:17" x14ac:dyDescent="0.35">
      <c r="A2706" s="320">
        <f>'Oversigt anlægsaktiv'!A2706</f>
        <v>0</v>
      </c>
      <c r="B2706">
        <f>'Oversigt anlægsaktiv'!B2706</f>
        <v>0</v>
      </c>
      <c r="C2706">
        <f>'Oversigt anlægsaktiv'!C2706</f>
        <v>0</v>
      </c>
      <c r="D2706">
        <f>'Oversigt anlægsaktiv'!D2706</f>
        <v>0</v>
      </c>
      <c r="E2706">
        <f>'Oversigt anlægsaktiv'!E2706</f>
        <v>0</v>
      </c>
      <c r="F2706">
        <f>'Oversigt anlægsaktiv'!F2706</f>
        <v>0</v>
      </c>
      <c r="G2706">
        <f>'Oversigt anlægsaktiv'!G2706</f>
        <v>0</v>
      </c>
      <c r="H2706">
        <f>'Oversigt anlægsaktiv'!H2706</f>
        <v>0</v>
      </c>
      <c r="I2706">
        <f>'Oversigt anlægsaktiv'!I2706</f>
        <v>0</v>
      </c>
      <c r="J2706">
        <f>'Oversigt anlægsaktiv'!J2706</f>
        <v>0</v>
      </c>
      <c r="K2706">
        <f>'Oversigt anlægsaktiv'!K2706</f>
        <v>0</v>
      </c>
      <c r="L2706" s="312">
        <f>'Oversigt anlægsaktiv'!L2706</f>
        <v>0</v>
      </c>
      <c r="M2706" s="56">
        <f>'Oversigt anlægsaktiv'!M2706</f>
        <v>0</v>
      </c>
      <c r="N2706" s="56">
        <f>'Oversigt anlægsaktiv'!N2706</f>
        <v>0</v>
      </c>
      <c r="O2706" s="322">
        <f t="shared" si="126"/>
        <v>0</v>
      </c>
      <c r="P2706" s="322">
        <f t="shared" si="127"/>
        <v>1</v>
      </c>
      <c r="Q2706" s="337">
        <f t="shared" si="128"/>
        <v>0</v>
      </c>
    </row>
    <row r="2707" spans="1:17" x14ac:dyDescent="0.35">
      <c r="A2707" s="320">
        <f>'Oversigt anlægsaktiv'!A2707</f>
        <v>0</v>
      </c>
      <c r="B2707">
        <f>'Oversigt anlægsaktiv'!B2707</f>
        <v>0</v>
      </c>
      <c r="C2707">
        <f>'Oversigt anlægsaktiv'!C2707</f>
        <v>0</v>
      </c>
      <c r="D2707">
        <f>'Oversigt anlægsaktiv'!D2707</f>
        <v>0</v>
      </c>
      <c r="E2707">
        <f>'Oversigt anlægsaktiv'!E2707</f>
        <v>0</v>
      </c>
      <c r="F2707">
        <f>'Oversigt anlægsaktiv'!F2707</f>
        <v>0</v>
      </c>
      <c r="G2707">
        <f>'Oversigt anlægsaktiv'!G2707</f>
        <v>0</v>
      </c>
      <c r="H2707">
        <f>'Oversigt anlægsaktiv'!H2707</f>
        <v>0</v>
      </c>
      <c r="I2707">
        <f>'Oversigt anlægsaktiv'!I2707</f>
        <v>0</v>
      </c>
      <c r="J2707">
        <f>'Oversigt anlægsaktiv'!J2707</f>
        <v>0</v>
      </c>
      <c r="K2707">
        <f>'Oversigt anlægsaktiv'!K2707</f>
        <v>0</v>
      </c>
      <c r="L2707" s="312">
        <f>'Oversigt anlægsaktiv'!L2707</f>
        <v>0</v>
      </c>
      <c r="M2707" s="56">
        <f>'Oversigt anlægsaktiv'!M2707</f>
        <v>0</v>
      </c>
      <c r="N2707" s="56">
        <f>'Oversigt anlægsaktiv'!N2707</f>
        <v>0</v>
      </c>
      <c r="O2707" s="322">
        <f t="shared" si="126"/>
        <v>0</v>
      </c>
      <c r="P2707" s="322">
        <f t="shared" si="127"/>
        <v>1</v>
      </c>
      <c r="Q2707" s="337">
        <f t="shared" si="128"/>
        <v>0</v>
      </c>
    </row>
    <row r="2708" spans="1:17" x14ac:dyDescent="0.35">
      <c r="A2708" s="320">
        <f>'Oversigt anlægsaktiv'!A2708</f>
        <v>0</v>
      </c>
      <c r="B2708">
        <f>'Oversigt anlægsaktiv'!B2708</f>
        <v>0</v>
      </c>
      <c r="C2708">
        <f>'Oversigt anlægsaktiv'!C2708</f>
        <v>0</v>
      </c>
      <c r="D2708">
        <f>'Oversigt anlægsaktiv'!D2708</f>
        <v>0</v>
      </c>
      <c r="E2708">
        <f>'Oversigt anlægsaktiv'!E2708</f>
        <v>0</v>
      </c>
      <c r="F2708">
        <f>'Oversigt anlægsaktiv'!F2708</f>
        <v>0</v>
      </c>
      <c r="G2708">
        <f>'Oversigt anlægsaktiv'!G2708</f>
        <v>0</v>
      </c>
      <c r="H2708">
        <f>'Oversigt anlægsaktiv'!H2708</f>
        <v>0</v>
      </c>
      <c r="I2708">
        <f>'Oversigt anlægsaktiv'!I2708</f>
        <v>0</v>
      </c>
      <c r="J2708">
        <f>'Oversigt anlægsaktiv'!J2708</f>
        <v>0</v>
      </c>
      <c r="K2708">
        <f>'Oversigt anlægsaktiv'!K2708</f>
        <v>0</v>
      </c>
      <c r="L2708" s="312">
        <f>'Oversigt anlægsaktiv'!L2708</f>
        <v>0</v>
      </c>
      <c r="M2708" s="56">
        <f>'Oversigt anlægsaktiv'!M2708</f>
        <v>0</v>
      </c>
      <c r="N2708" s="56">
        <f>'Oversigt anlægsaktiv'!N2708</f>
        <v>0</v>
      </c>
      <c r="O2708" s="322">
        <f t="shared" si="126"/>
        <v>0</v>
      </c>
      <c r="P2708" s="322">
        <f t="shared" si="127"/>
        <v>1</v>
      </c>
      <c r="Q2708" s="337">
        <f t="shared" si="128"/>
        <v>0</v>
      </c>
    </row>
    <row r="2709" spans="1:17" x14ac:dyDescent="0.35">
      <c r="A2709" s="320">
        <f>'Oversigt anlægsaktiv'!A2709</f>
        <v>0</v>
      </c>
      <c r="B2709">
        <f>'Oversigt anlægsaktiv'!B2709</f>
        <v>0</v>
      </c>
      <c r="C2709">
        <f>'Oversigt anlægsaktiv'!C2709</f>
        <v>0</v>
      </c>
      <c r="D2709">
        <f>'Oversigt anlægsaktiv'!D2709</f>
        <v>0</v>
      </c>
      <c r="E2709">
        <f>'Oversigt anlægsaktiv'!E2709</f>
        <v>0</v>
      </c>
      <c r="F2709">
        <f>'Oversigt anlægsaktiv'!F2709</f>
        <v>0</v>
      </c>
      <c r="G2709">
        <f>'Oversigt anlægsaktiv'!G2709</f>
        <v>0</v>
      </c>
      <c r="H2709">
        <f>'Oversigt anlægsaktiv'!H2709</f>
        <v>0</v>
      </c>
      <c r="I2709">
        <f>'Oversigt anlægsaktiv'!I2709</f>
        <v>0</v>
      </c>
      <c r="J2709">
        <f>'Oversigt anlægsaktiv'!J2709</f>
        <v>0</v>
      </c>
      <c r="K2709">
        <f>'Oversigt anlægsaktiv'!K2709</f>
        <v>0</v>
      </c>
      <c r="L2709" s="312">
        <f>'Oversigt anlægsaktiv'!L2709</f>
        <v>0</v>
      </c>
      <c r="M2709" s="56">
        <f>'Oversigt anlægsaktiv'!M2709</f>
        <v>0</v>
      </c>
      <c r="N2709" s="56">
        <f>'Oversigt anlægsaktiv'!N2709</f>
        <v>0</v>
      </c>
      <c r="O2709" s="322">
        <f t="shared" si="126"/>
        <v>0</v>
      </c>
      <c r="P2709" s="322">
        <f t="shared" si="127"/>
        <v>1</v>
      </c>
      <c r="Q2709" s="337">
        <f t="shared" si="128"/>
        <v>0</v>
      </c>
    </row>
    <row r="2710" spans="1:17" x14ac:dyDescent="0.35">
      <c r="A2710" s="320">
        <f>'Oversigt anlægsaktiv'!A2710</f>
        <v>0</v>
      </c>
      <c r="B2710">
        <f>'Oversigt anlægsaktiv'!B2710</f>
        <v>0</v>
      </c>
      <c r="C2710">
        <f>'Oversigt anlægsaktiv'!C2710</f>
        <v>0</v>
      </c>
      <c r="D2710">
        <f>'Oversigt anlægsaktiv'!D2710</f>
        <v>0</v>
      </c>
      <c r="E2710">
        <f>'Oversigt anlægsaktiv'!E2710</f>
        <v>0</v>
      </c>
      <c r="F2710">
        <f>'Oversigt anlægsaktiv'!F2710</f>
        <v>0</v>
      </c>
      <c r="G2710">
        <f>'Oversigt anlægsaktiv'!G2710</f>
        <v>0</v>
      </c>
      <c r="H2710">
        <f>'Oversigt anlægsaktiv'!H2710</f>
        <v>0</v>
      </c>
      <c r="I2710">
        <f>'Oversigt anlægsaktiv'!I2710</f>
        <v>0</v>
      </c>
      <c r="J2710">
        <f>'Oversigt anlægsaktiv'!J2710</f>
        <v>0</v>
      </c>
      <c r="K2710">
        <f>'Oversigt anlægsaktiv'!K2710</f>
        <v>0</v>
      </c>
      <c r="L2710" s="312">
        <f>'Oversigt anlægsaktiv'!L2710</f>
        <v>0</v>
      </c>
      <c r="M2710" s="56">
        <f>'Oversigt anlægsaktiv'!M2710</f>
        <v>0</v>
      </c>
      <c r="N2710" s="56">
        <f>'Oversigt anlægsaktiv'!N2710</f>
        <v>0</v>
      </c>
      <c r="O2710" s="322">
        <f t="shared" si="126"/>
        <v>0</v>
      </c>
      <c r="P2710" s="322">
        <f t="shared" si="127"/>
        <v>1</v>
      </c>
      <c r="Q2710" s="337">
        <f t="shared" si="128"/>
        <v>0</v>
      </c>
    </row>
    <row r="2711" spans="1:17" x14ac:dyDescent="0.35">
      <c r="A2711" s="320">
        <f>'Oversigt anlægsaktiv'!A2711</f>
        <v>0</v>
      </c>
      <c r="B2711">
        <f>'Oversigt anlægsaktiv'!B2711</f>
        <v>0</v>
      </c>
      <c r="C2711">
        <f>'Oversigt anlægsaktiv'!C2711</f>
        <v>0</v>
      </c>
      <c r="D2711">
        <f>'Oversigt anlægsaktiv'!D2711</f>
        <v>0</v>
      </c>
      <c r="E2711">
        <f>'Oversigt anlægsaktiv'!E2711</f>
        <v>0</v>
      </c>
      <c r="F2711">
        <f>'Oversigt anlægsaktiv'!F2711</f>
        <v>0</v>
      </c>
      <c r="G2711">
        <f>'Oversigt anlægsaktiv'!G2711</f>
        <v>0</v>
      </c>
      <c r="H2711">
        <f>'Oversigt anlægsaktiv'!H2711</f>
        <v>0</v>
      </c>
      <c r="I2711">
        <f>'Oversigt anlægsaktiv'!I2711</f>
        <v>0</v>
      </c>
      <c r="J2711">
        <f>'Oversigt anlægsaktiv'!J2711</f>
        <v>0</v>
      </c>
      <c r="K2711">
        <f>'Oversigt anlægsaktiv'!K2711</f>
        <v>0</v>
      </c>
      <c r="L2711" s="312">
        <f>'Oversigt anlægsaktiv'!L2711</f>
        <v>0</v>
      </c>
      <c r="M2711" s="56">
        <f>'Oversigt anlægsaktiv'!M2711</f>
        <v>0</v>
      </c>
      <c r="N2711" s="56">
        <f>'Oversigt anlægsaktiv'!N2711</f>
        <v>0</v>
      </c>
      <c r="O2711" s="322">
        <f t="shared" si="126"/>
        <v>0</v>
      </c>
      <c r="P2711" s="322">
        <f t="shared" si="127"/>
        <v>1</v>
      </c>
      <c r="Q2711" s="337">
        <f t="shared" si="128"/>
        <v>0</v>
      </c>
    </row>
    <row r="2712" spans="1:17" x14ac:dyDescent="0.35">
      <c r="A2712" s="320">
        <f>'Oversigt anlægsaktiv'!A2712</f>
        <v>0</v>
      </c>
      <c r="B2712">
        <f>'Oversigt anlægsaktiv'!B2712</f>
        <v>0</v>
      </c>
      <c r="C2712">
        <f>'Oversigt anlægsaktiv'!C2712</f>
        <v>0</v>
      </c>
      <c r="D2712">
        <f>'Oversigt anlægsaktiv'!D2712</f>
        <v>0</v>
      </c>
      <c r="E2712">
        <f>'Oversigt anlægsaktiv'!E2712</f>
        <v>0</v>
      </c>
      <c r="F2712">
        <f>'Oversigt anlægsaktiv'!F2712</f>
        <v>0</v>
      </c>
      <c r="G2712">
        <f>'Oversigt anlægsaktiv'!G2712</f>
        <v>0</v>
      </c>
      <c r="H2712">
        <f>'Oversigt anlægsaktiv'!H2712</f>
        <v>0</v>
      </c>
      <c r="I2712">
        <f>'Oversigt anlægsaktiv'!I2712</f>
        <v>0</v>
      </c>
      <c r="J2712">
        <f>'Oversigt anlægsaktiv'!J2712</f>
        <v>0</v>
      </c>
      <c r="K2712">
        <f>'Oversigt anlægsaktiv'!K2712</f>
        <v>0</v>
      </c>
      <c r="L2712" s="312">
        <f>'Oversigt anlægsaktiv'!L2712</f>
        <v>0</v>
      </c>
      <c r="M2712" s="56">
        <f>'Oversigt anlægsaktiv'!M2712</f>
        <v>0</v>
      </c>
      <c r="N2712" s="56">
        <f>'Oversigt anlægsaktiv'!N2712</f>
        <v>0</v>
      </c>
      <c r="O2712" s="322">
        <f t="shared" si="126"/>
        <v>0</v>
      </c>
      <c r="P2712" s="322">
        <f t="shared" si="127"/>
        <v>1</v>
      </c>
      <c r="Q2712" s="337">
        <f t="shared" si="128"/>
        <v>0</v>
      </c>
    </row>
    <row r="2713" spans="1:17" x14ac:dyDescent="0.35">
      <c r="A2713" s="320">
        <f>'Oversigt anlægsaktiv'!A2713</f>
        <v>0</v>
      </c>
      <c r="B2713">
        <f>'Oversigt anlægsaktiv'!B2713</f>
        <v>0</v>
      </c>
      <c r="C2713">
        <f>'Oversigt anlægsaktiv'!C2713</f>
        <v>0</v>
      </c>
      <c r="D2713">
        <f>'Oversigt anlægsaktiv'!D2713</f>
        <v>0</v>
      </c>
      <c r="E2713">
        <f>'Oversigt anlægsaktiv'!E2713</f>
        <v>0</v>
      </c>
      <c r="F2713">
        <f>'Oversigt anlægsaktiv'!F2713</f>
        <v>0</v>
      </c>
      <c r="G2713">
        <f>'Oversigt anlægsaktiv'!G2713</f>
        <v>0</v>
      </c>
      <c r="H2713">
        <f>'Oversigt anlægsaktiv'!H2713</f>
        <v>0</v>
      </c>
      <c r="I2713">
        <f>'Oversigt anlægsaktiv'!I2713</f>
        <v>0</v>
      </c>
      <c r="J2713">
        <f>'Oversigt anlægsaktiv'!J2713</f>
        <v>0</v>
      </c>
      <c r="K2713">
        <f>'Oversigt anlægsaktiv'!K2713</f>
        <v>0</v>
      </c>
      <c r="L2713" s="312">
        <f>'Oversigt anlægsaktiv'!L2713</f>
        <v>0</v>
      </c>
      <c r="M2713" s="56">
        <f>'Oversigt anlægsaktiv'!M2713</f>
        <v>0</v>
      </c>
      <c r="N2713" s="56">
        <f>'Oversigt anlægsaktiv'!N2713</f>
        <v>0</v>
      </c>
      <c r="O2713" s="322">
        <f t="shared" si="126"/>
        <v>0</v>
      </c>
      <c r="P2713" s="322">
        <f t="shared" si="127"/>
        <v>1</v>
      </c>
      <c r="Q2713" s="337">
        <f t="shared" si="128"/>
        <v>0</v>
      </c>
    </row>
    <row r="2714" spans="1:17" x14ac:dyDescent="0.35">
      <c r="A2714" s="320">
        <f>'Oversigt anlægsaktiv'!A2714</f>
        <v>0</v>
      </c>
      <c r="B2714">
        <f>'Oversigt anlægsaktiv'!B2714</f>
        <v>0</v>
      </c>
      <c r="C2714">
        <f>'Oversigt anlægsaktiv'!C2714</f>
        <v>0</v>
      </c>
      <c r="D2714">
        <f>'Oversigt anlægsaktiv'!D2714</f>
        <v>0</v>
      </c>
      <c r="E2714">
        <f>'Oversigt anlægsaktiv'!E2714</f>
        <v>0</v>
      </c>
      <c r="F2714">
        <f>'Oversigt anlægsaktiv'!F2714</f>
        <v>0</v>
      </c>
      <c r="G2714">
        <f>'Oversigt anlægsaktiv'!G2714</f>
        <v>0</v>
      </c>
      <c r="H2714">
        <f>'Oversigt anlægsaktiv'!H2714</f>
        <v>0</v>
      </c>
      <c r="I2714">
        <f>'Oversigt anlægsaktiv'!I2714</f>
        <v>0</v>
      </c>
      <c r="J2714">
        <f>'Oversigt anlægsaktiv'!J2714</f>
        <v>0</v>
      </c>
      <c r="K2714">
        <f>'Oversigt anlægsaktiv'!K2714</f>
        <v>0</v>
      </c>
      <c r="L2714" s="312">
        <f>'Oversigt anlægsaktiv'!L2714</f>
        <v>0</v>
      </c>
      <c r="M2714" s="56">
        <f>'Oversigt anlægsaktiv'!M2714</f>
        <v>0</v>
      </c>
      <c r="N2714" s="56">
        <f>'Oversigt anlægsaktiv'!N2714</f>
        <v>0</v>
      </c>
      <c r="O2714" s="322">
        <f t="shared" si="126"/>
        <v>0</v>
      </c>
      <c r="P2714" s="322">
        <f t="shared" si="127"/>
        <v>1</v>
      </c>
      <c r="Q2714" s="337">
        <f t="shared" si="128"/>
        <v>0</v>
      </c>
    </row>
    <row r="2715" spans="1:17" x14ac:dyDescent="0.35">
      <c r="A2715" s="320">
        <f>'Oversigt anlægsaktiv'!A2715</f>
        <v>0</v>
      </c>
      <c r="B2715">
        <f>'Oversigt anlægsaktiv'!B2715</f>
        <v>0</v>
      </c>
      <c r="C2715">
        <f>'Oversigt anlægsaktiv'!C2715</f>
        <v>0</v>
      </c>
      <c r="D2715">
        <f>'Oversigt anlægsaktiv'!D2715</f>
        <v>0</v>
      </c>
      <c r="E2715">
        <f>'Oversigt anlægsaktiv'!E2715</f>
        <v>0</v>
      </c>
      <c r="F2715">
        <f>'Oversigt anlægsaktiv'!F2715</f>
        <v>0</v>
      </c>
      <c r="G2715">
        <f>'Oversigt anlægsaktiv'!G2715</f>
        <v>0</v>
      </c>
      <c r="H2715">
        <f>'Oversigt anlægsaktiv'!H2715</f>
        <v>0</v>
      </c>
      <c r="I2715">
        <f>'Oversigt anlægsaktiv'!I2715</f>
        <v>0</v>
      </c>
      <c r="J2715">
        <f>'Oversigt anlægsaktiv'!J2715</f>
        <v>0</v>
      </c>
      <c r="K2715">
        <f>'Oversigt anlægsaktiv'!K2715</f>
        <v>0</v>
      </c>
      <c r="L2715" s="312">
        <f>'Oversigt anlægsaktiv'!L2715</f>
        <v>0</v>
      </c>
      <c r="M2715" s="56">
        <f>'Oversigt anlægsaktiv'!M2715</f>
        <v>0</v>
      </c>
      <c r="N2715" s="56">
        <f>'Oversigt anlægsaktiv'!N2715</f>
        <v>0</v>
      </c>
      <c r="O2715" s="322">
        <f t="shared" si="126"/>
        <v>0</v>
      </c>
      <c r="P2715" s="322">
        <f t="shared" si="127"/>
        <v>1</v>
      </c>
      <c r="Q2715" s="337">
        <f t="shared" si="128"/>
        <v>0</v>
      </c>
    </row>
    <row r="2716" spans="1:17" x14ac:dyDescent="0.35">
      <c r="A2716" s="320">
        <f>'Oversigt anlægsaktiv'!A2716</f>
        <v>0</v>
      </c>
      <c r="B2716">
        <f>'Oversigt anlægsaktiv'!B2716</f>
        <v>0</v>
      </c>
      <c r="C2716">
        <f>'Oversigt anlægsaktiv'!C2716</f>
        <v>0</v>
      </c>
      <c r="D2716">
        <f>'Oversigt anlægsaktiv'!D2716</f>
        <v>0</v>
      </c>
      <c r="E2716">
        <f>'Oversigt anlægsaktiv'!E2716</f>
        <v>0</v>
      </c>
      <c r="F2716">
        <f>'Oversigt anlægsaktiv'!F2716</f>
        <v>0</v>
      </c>
      <c r="G2716">
        <f>'Oversigt anlægsaktiv'!G2716</f>
        <v>0</v>
      </c>
      <c r="H2716">
        <f>'Oversigt anlægsaktiv'!H2716</f>
        <v>0</v>
      </c>
      <c r="I2716">
        <f>'Oversigt anlægsaktiv'!I2716</f>
        <v>0</v>
      </c>
      <c r="J2716">
        <f>'Oversigt anlægsaktiv'!J2716</f>
        <v>0</v>
      </c>
      <c r="K2716">
        <f>'Oversigt anlægsaktiv'!K2716</f>
        <v>0</v>
      </c>
      <c r="L2716" s="312">
        <f>'Oversigt anlægsaktiv'!L2716</f>
        <v>0</v>
      </c>
      <c r="M2716" s="56">
        <f>'Oversigt anlægsaktiv'!M2716</f>
        <v>0</v>
      </c>
      <c r="N2716" s="56">
        <f>'Oversigt anlægsaktiv'!N2716</f>
        <v>0</v>
      </c>
      <c r="O2716" s="322">
        <f t="shared" si="126"/>
        <v>0</v>
      </c>
      <c r="P2716" s="322">
        <f t="shared" si="127"/>
        <v>1</v>
      </c>
      <c r="Q2716" s="337">
        <f t="shared" si="128"/>
        <v>0</v>
      </c>
    </row>
    <row r="2717" spans="1:17" x14ac:dyDescent="0.35">
      <c r="A2717" s="320">
        <f>'Oversigt anlægsaktiv'!A2717</f>
        <v>0</v>
      </c>
      <c r="B2717">
        <f>'Oversigt anlægsaktiv'!B2717</f>
        <v>0</v>
      </c>
      <c r="C2717">
        <f>'Oversigt anlægsaktiv'!C2717</f>
        <v>0</v>
      </c>
      <c r="D2717">
        <f>'Oversigt anlægsaktiv'!D2717</f>
        <v>0</v>
      </c>
      <c r="E2717">
        <f>'Oversigt anlægsaktiv'!E2717</f>
        <v>0</v>
      </c>
      <c r="F2717">
        <f>'Oversigt anlægsaktiv'!F2717</f>
        <v>0</v>
      </c>
      <c r="G2717">
        <f>'Oversigt anlægsaktiv'!G2717</f>
        <v>0</v>
      </c>
      <c r="H2717">
        <f>'Oversigt anlægsaktiv'!H2717</f>
        <v>0</v>
      </c>
      <c r="I2717">
        <f>'Oversigt anlægsaktiv'!I2717</f>
        <v>0</v>
      </c>
      <c r="J2717">
        <f>'Oversigt anlægsaktiv'!J2717</f>
        <v>0</v>
      </c>
      <c r="K2717">
        <f>'Oversigt anlægsaktiv'!K2717</f>
        <v>0</v>
      </c>
      <c r="L2717" s="312">
        <f>'Oversigt anlægsaktiv'!L2717</f>
        <v>0</v>
      </c>
      <c r="M2717" s="56">
        <f>'Oversigt anlægsaktiv'!M2717</f>
        <v>0</v>
      </c>
      <c r="N2717" s="56">
        <f>'Oversigt anlægsaktiv'!N2717</f>
        <v>0</v>
      </c>
      <c r="O2717" s="322">
        <f t="shared" si="126"/>
        <v>0</v>
      </c>
      <c r="P2717" s="322">
        <f t="shared" si="127"/>
        <v>1</v>
      </c>
      <c r="Q2717" s="337">
        <f t="shared" si="128"/>
        <v>0</v>
      </c>
    </row>
    <row r="2718" spans="1:17" x14ac:dyDescent="0.35">
      <c r="A2718" s="320">
        <f>'Oversigt anlægsaktiv'!A2718</f>
        <v>0</v>
      </c>
      <c r="B2718">
        <f>'Oversigt anlægsaktiv'!B2718</f>
        <v>0</v>
      </c>
      <c r="C2718">
        <f>'Oversigt anlægsaktiv'!C2718</f>
        <v>0</v>
      </c>
      <c r="D2718">
        <f>'Oversigt anlægsaktiv'!D2718</f>
        <v>0</v>
      </c>
      <c r="E2718">
        <f>'Oversigt anlægsaktiv'!E2718</f>
        <v>0</v>
      </c>
      <c r="F2718">
        <f>'Oversigt anlægsaktiv'!F2718</f>
        <v>0</v>
      </c>
      <c r="G2718">
        <f>'Oversigt anlægsaktiv'!G2718</f>
        <v>0</v>
      </c>
      <c r="H2718">
        <f>'Oversigt anlægsaktiv'!H2718</f>
        <v>0</v>
      </c>
      <c r="I2718">
        <f>'Oversigt anlægsaktiv'!I2718</f>
        <v>0</v>
      </c>
      <c r="J2718">
        <f>'Oversigt anlægsaktiv'!J2718</f>
        <v>0</v>
      </c>
      <c r="K2718">
        <f>'Oversigt anlægsaktiv'!K2718</f>
        <v>0</v>
      </c>
      <c r="L2718" s="312">
        <f>'Oversigt anlægsaktiv'!L2718</f>
        <v>0</v>
      </c>
      <c r="M2718" s="56">
        <f>'Oversigt anlægsaktiv'!M2718</f>
        <v>0</v>
      </c>
      <c r="N2718" s="56">
        <f>'Oversigt anlægsaktiv'!N2718</f>
        <v>0</v>
      </c>
      <c r="O2718" s="322">
        <f t="shared" si="126"/>
        <v>0</v>
      </c>
      <c r="P2718" s="322">
        <f t="shared" si="127"/>
        <v>1</v>
      </c>
      <c r="Q2718" s="337">
        <f t="shared" si="128"/>
        <v>0</v>
      </c>
    </row>
    <row r="2719" spans="1:17" x14ac:dyDescent="0.35">
      <c r="A2719" s="320">
        <f>'Oversigt anlægsaktiv'!A2719</f>
        <v>0</v>
      </c>
      <c r="B2719">
        <f>'Oversigt anlægsaktiv'!B2719</f>
        <v>0</v>
      </c>
      <c r="C2719">
        <f>'Oversigt anlægsaktiv'!C2719</f>
        <v>0</v>
      </c>
      <c r="D2719">
        <f>'Oversigt anlægsaktiv'!D2719</f>
        <v>0</v>
      </c>
      <c r="E2719">
        <f>'Oversigt anlægsaktiv'!E2719</f>
        <v>0</v>
      </c>
      <c r="F2719">
        <f>'Oversigt anlægsaktiv'!F2719</f>
        <v>0</v>
      </c>
      <c r="G2719">
        <f>'Oversigt anlægsaktiv'!G2719</f>
        <v>0</v>
      </c>
      <c r="H2719">
        <f>'Oversigt anlægsaktiv'!H2719</f>
        <v>0</v>
      </c>
      <c r="I2719">
        <f>'Oversigt anlægsaktiv'!I2719</f>
        <v>0</v>
      </c>
      <c r="J2719">
        <f>'Oversigt anlægsaktiv'!J2719</f>
        <v>0</v>
      </c>
      <c r="K2719">
        <f>'Oversigt anlægsaktiv'!K2719</f>
        <v>0</v>
      </c>
      <c r="L2719" s="312">
        <f>'Oversigt anlægsaktiv'!L2719</f>
        <v>0</v>
      </c>
      <c r="M2719" s="56">
        <f>'Oversigt anlægsaktiv'!M2719</f>
        <v>0</v>
      </c>
      <c r="N2719" s="56">
        <f>'Oversigt anlægsaktiv'!N2719</f>
        <v>0</v>
      </c>
      <c r="O2719" s="322">
        <f t="shared" si="126"/>
        <v>0</v>
      </c>
      <c r="P2719" s="322">
        <f t="shared" si="127"/>
        <v>1</v>
      </c>
      <c r="Q2719" s="337">
        <f t="shared" si="128"/>
        <v>0</v>
      </c>
    </row>
    <row r="2720" spans="1:17" x14ac:dyDescent="0.35">
      <c r="A2720" s="320">
        <f>'Oversigt anlægsaktiv'!A2720</f>
        <v>0</v>
      </c>
      <c r="B2720">
        <f>'Oversigt anlægsaktiv'!B2720</f>
        <v>0</v>
      </c>
      <c r="C2720">
        <f>'Oversigt anlægsaktiv'!C2720</f>
        <v>0</v>
      </c>
      <c r="D2720">
        <f>'Oversigt anlægsaktiv'!D2720</f>
        <v>0</v>
      </c>
      <c r="E2720">
        <f>'Oversigt anlægsaktiv'!E2720</f>
        <v>0</v>
      </c>
      <c r="F2720">
        <f>'Oversigt anlægsaktiv'!F2720</f>
        <v>0</v>
      </c>
      <c r="G2720">
        <f>'Oversigt anlægsaktiv'!G2720</f>
        <v>0</v>
      </c>
      <c r="H2720">
        <f>'Oversigt anlægsaktiv'!H2720</f>
        <v>0</v>
      </c>
      <c r="I2720">
        <f>'Oversigt anlægsaktiv'!I2720</f>
        <v>0</v>
      </c>
      <c r="J2720">
        <f>'Oversigt anlægsaktiv'!J2720</f>
        <v>0</v>
      </c>
      <c r="K2720">
        <f>'Oversigt anlægsaktiv'!K2720</f>
        <v>0</v>
      </c>
      <c r="L2720" s="312">
        <f>'Oversigt anlægsaktiv'!L2720</f>
        <v>0</v>
      </c>
      <c r="M2720" s="56">
        <f>'Oversigt anlægsaktiv'!M2720</f>
        <v>0</v>
      </c>
      <c r="N2720" s="56">
        <f>'Oversigt anlægsaktiv'!N2720</f>
        <v>0</v>
      </c>
      <c r="O2720" s="322">
        <f t="shared" si="126"/>
        <v>0</v>
      </c>
      <c r="P2720" s="322">
        <f t="shared" si="127"/>
        <v>1</v>
      </c>
      <c r="Q2720" s="337">
        <f t="shared" si="128"/>
        <v>0</v>
      </c>
    </row>
    <row r="2721" spans="1:17" x14ac:dyDescent="0.35">
      <c r="A2721" s="320">
        <f>'Oversigt anlægsaktiv'!A2721</f>
        <v>0</v>
      </c>
      <c r="B2721">
        <f>'Oversigt anlægsaktiv'!B2721</f>
        <v>0</v>
      </c>
      <c r="C2721">
        <f>'Oversigt anlægsaktiv'!C2721</f>
        <v>0</v>
      </c>
      <c r="D2721">
        <f>'Oversigt anlægsaktiv'!D2721</f>
        <v>0</v>
      </c>
      <c r="E2721">
        <f>'Oversigt anlægsaktiv'!E2721</f>
        <v>0</v>
      </c>
      <c r="F2721">
        <f>'Oversigt anlægsaktiv'!F2721</f>
        <v>0</v>
      </c>
      <c r="G2721">
        <f>'Oversigt anlægsaktiv'!G2721</f>
        <v>0</v>
      </c>
      <c r="H2721">
        <f>'Oversigt anlægsaktiv'!H2721</f>
        <v>0</v>
      </c>
      <c r="I2721">
        <f>'Oversigt anlægsaktiv'!I2721</f>
        <v>0</v>
      </c>
      <c r="J2721">
        <f>'Oversigt anlægsaktiv'!J2721</f>
        <v>0</v>
      </c>
      <c r="K2721">
        <f>'Oversigt anlægsaktiv'!K2721</f>
        <v>0</v>
      </c>
      <c r="L2721" s="312">
        <f>'Oversigt anlægsaktiv'!L2721</f>
        <v>0</v>
      </c>
      <c r="M2721" s="56">
        <f>'Oversigt anlægsaktiv'!M2721</f>
        <v>0</v>
      </c>
      <c r="N2721" s="56">
        <f>'Oversigt anlægsaktiv'!N2721</f>
        <v>0</v>
      </c>
      <c r="O2721" s="322">
        <f t="shared" si="126"/>
        <v>0</v>
      </c>
      <c r="P2721" s="322">
        <f t="shared" si="127"/>
        <v>1</v>
      </c>
      <c r="Q2721" s="337">
        <f t="shared" si="128"/>
        <v>0</v>
      </c>
    </row>
    <row r="2722" spans="1:17" x14ac:dyDescent="0.35">
      <c r="A2722" s="320">
        <f>'Oversigt anlægsaktiv'!A2722</f>
        <v>0</v>
      </c>
      <c r="B2722">
        <f>'Oversigt anlægsaktiv'!B2722</f>
        <v>0</v>
      </c>
      <c r="C2722">
        <f>'Oversigt anlægsaktiv'!C2722</f>
        <v>0</v>
      </c>
      <c r="D2722">
        <f>'Oversigt anlægsaktiv'!D2722</f>
        <v>0</v>
      </c>
      <c r="E2722">
        <f>'Oversigt anlægsaktiv'!E2722</f>
        <v>0</v>
      </c>
      <c r="F2722">
        <f>'Oversigt anlægsaktiv'!F2722</f>
        <v>0</v>
      </c>
      <c r="G2722">
        <f>'Oversigt anlægsaktiv'!G2722</f>
        <v>0</v>
      </c>
      <c r="H2722">
        <f>'Oversigt anlægsaktiv'!H2722</f>
        <v>0</v>
      </c>
      <c r="I2722">
        <f>'Oversigt anlægsaktiv'!I2722</f>
        <v>0</v>
      </c>
      <c r="J2722">
        <f>'Oversigt anlægsaktiv'!J2722</f>
        <v>0</v>
      </c>
      <c r="K2722">
        <f>'Oversigt anlægsaktiv'!K2722</f>
        <v>0</v>
      </c>
      <c r="L2722" s="312">
        <f>'Oversigt anlægsaktiv'!L2722</f>
        <v>0</v>
      </c>
      <c r="M2722" s="56">
        <f>'Oversigt anlægsaktiv'!M2722</f>
        <v>0</v>
      </c>
      <c r="N2722" s="56">
        <f>'Oversigt anlægsaktiv'!N2722</f>
        <v>0</v>
      </c>
      <c r="O2722" s="322">
        <f t="shared" si="126"/>
        <v>0</v>
      </c>
      <c r="P2722" s="322">
        <f t="shared" si="127"/>
        <v>1</v>
      </c>
      <c r="Q2722" s="337">
        <f t="shared" si="128"/>
        <v>0</v>
      </c>
    </row>
    <row r="2723" spans="1:17" x14ac:dyDescent="0.35">
      <c r="A2723" s="320">
        <f>'Oversigt anlægsaktiv'!A2723</f>
        <v>0</v>
      </c>
      <c r="B2723">
        <f>'Oversigt anlægsaktiv'!B2723</f>
        <v>0</v>
      </c>
      <c r="C2723">
        <f>'Oversigt anlægsaktiv'!C2723</f>
        <v>0</v>
      </c>
      <c r="D2723">
        <f>'Oversigt anlægsaktiv'!D2723</f>
        <v>0</v>
      </c>
      <c r="E2723">
        <f>'Oversigt anlægsaktiv'!E2723</f>
        <v>0</v>
      </c>
      <c r="F2723">
        <f>'Oversigt anlægsaktiv'!F2723</f>
        <v>0</v>
      </c>
      <c r="G2723">
        <f>'Oversigt anlægsaktiv'!G2723</f>
        <v>0</v>
      </c>
      <c r="H2723">
        <f>'Oversigt anlægsaktiv'!H2723</f>
        <v>0</v>
      </c>
      <c r="I2723">
        <f>'Oversigt anlægsaktiv'!I2723</f>
        <v>0</v>
      </c>
      <c r="J2723">
        <f>'Oversigt anlægsaktiv'!J2723</f>
        <v>0</v>
      </c>
      <c r="K2723">
        <f>'Oversigt anlægsaktiv'!K2723</f>
        <v>0</v>
      </c>
      <c r="L2723" s="312">
        <f>'Oversigt anlægsaktiv'!L2723</f>
        <v>0</v>
      </c>
      <c r="M2723" s="56">
        <f>'Oversigt anlægsaktiv'!M2723</f>
        <v>0</v>
      </c>
      <c r="N2723" s="56">
        <f>'Oversigt anlægsaktiv'!N2723</f>
        <v>0</v>
      </c>
      <c r="O2723" s="322">
        <f t="shared" si="126"/>
        <v>0</v>
      </c>
      <c r="P2723" s="322">
        <f t="shared" si="127"/>
        <v>1</v>
      </c>
      <c r="Q2723" s="337">
        <f t="shared" si="128"/>
        <v>0</v>
      </c>
    </row>
    <row r="2724" spans="1:17" x14ac:dyDescent="0.35">
      <c r="A2724" s="320">
        <f>'Oversigt anlægsaktiv'!A2724</f>
        <v>0</v>
      </c>
      <c r="B2724">
        <f>'Oversigt anlægsaktiv'!B2724</f>
        <v>0</v>
      </c>
      <c r="C2724">
        <f>'Oversigt anlægsaktiv'!C2724</f>
        <v>0</v>
      </c>
      <c r="D2724">
        <f>'Oversigt anlægsaktiv'!D2724</f>
        <v>0</v>
      </c>
      <c r="E2724">
        <f>'Oversigt anlægsaktiv'!E2724</f>
        <v>0</v>
      </c>
      <c r="F2724">
        <f>'Oversigt anlægsaktiv'!F2724</f>
        <v>0</v>
      </c>
      <c r="G2724">
        <f>'Oversigt anlægsaktiv'!G2724</f>
        <v>0</v>
      </c>
      <c r="H2724">
        <f>'Oversigt anlægsaktiv'!H2724</f>
        <v>0</v>
      </c>
      <c r="I2724">
        <f>'Oversigt anlægsaktiv'!I2724</f>
        <v>0</v>
      </c>
      <c r="J2724">
        <f>'Oversigt anlægsaktiv'!J2724</f>
        <v>0</v>
      </c>
      <c r="K2724">
        <f>'Oversigt anlægsaktiv'!K2724</f>
        <v>0</v>
      </c>
      <c r="L2724" s="312">
        <f>'Oversigt anlægsaktiv'!L2724</f>
        <v>0</v>
      </c>
      <c r="M2724" s="56">
        <f>'Oversigt anlægsaktiv'!M2724</f>
        <v>0</v>
      </c>
      <c r="N2724" s="56">
        <f>'Oversigt anlægsaktiv'!N2724</f>
        <v>0</v>
      </c>
      <c r="O2724" s="322">
        <f t="shared" si="126"/>
        <v>0</v>
      </c>
      <c r="P2724" s="322">
        <f t="shared" si="127"/>
        <v>1</v>
      </c>
      <c r="Q2724" s="337">
        <f t="shared" si="128"/>
        <v>0</v>
      </c>
    </row>
    <row r="2725" spans="1:17" x14ac:dyDescent="0.35">
      <c r="A2725" s="320">
        <f>'Oversigt anlægsaktiv'!A2725</f>
        <v>0</v>
      </c>
      <c r="B2725">
        <f>'Oversigt anlægsaktiv'!B2725</f>
        <v>0</v>
      </c>
      <c r="C2725">
        <f>'Oversigt anlægsaktiv'!C2725</f>
        <v>0</v>
      </c>
      <c r="D2725">
        <f>'Oversigt anlægsaktiv'!D2725</f>
        <v>0</v>
      </c>
      <c r="E2725">
        <f>'Oversigt anlægsaktiv'!E2725</f>
        <v>0</v>
      </c>
      <c r="F2725">
        <f>'Oversigt anlægsaktiv'!F2725</f>
        <v>0</v>
      </c>
      <c r="G2725">
        <f>'Oversigt anlægsaktiv'!G2725</f>
        <v>0</v>
      </c>
      <c r="H2725">
        <f>'Oversigt anlægsaktiv'!H2725</f>
        <v>0</v>
      </c>
      <c r="I2725">
        <f>'Oversigt anlægsaktiv'!I2725</f>
        <v>0</v>
      </c>
      <c r="J2725">
        <f>'Oversigt anlægsaktiv'!J2725</f>
        <v>0</v>
      </c>
      <c r="K2725">
        <f>'Oversigt anlægsaktiv'!K2725</f>
        <v>0</v>
      </c>
      <c r="L2725" s="312">
        <f>'Oversigt anlægsaktiv'!L2725</f>
        <v>0</v>
      </c>
      <c r="M2725" s="56">
        <f>'Oversigt anlægsaktiv'!M2725</f>
        <v>0</v>
      </c>
      <c r="N2725" s="56">
        <f>'Oversigt anlægsaktiv'!N2725</f>
        <v>0</v>
      </c>
      <c r="O2725" s="322">
        <f t="shared" si="126"/>
        <v>0</v>
      </c>
      <c r="P2725" s="322">
        <f t="shared" si="127"/>
        <v>1</v>
      </c>
      <c r="Q2725" s="337">
        <f t="shared" si="128"/>
        <v>0</v>
      </c>
    </row>
    <row r="2726" spans="1:17" x14ac:dyDescent="0.35">
      <c r="A2726" s="320">
        <f>'Oversigt anlægsaktiv'!A2726</f>
        <v>0</v>
      </c>
      <c r="B2726">
        <f>'Oversigt anlægsaktiv'!B2726</f>
        <v>0</v>
      </c>
      <c r="C2726">
        <f>'Oversigt anlægsaktiv'!C2726</f>
        <v>0</v>
      </c>
      <c r="D2726">
        <f>'Oversigt anlægsaktiv'!D2726</f>
        <v>0</v>
      </c>
      <c r="E2726">
        <f>'Oversigt anlægsaktiv'!E2726</f>
        <v>0</v>
      </c>
      <c r="F2726">
        <f>'Oversigt anlægsaktiv'!F2726</f>
        <v>0</v>
      </c>
      <c r="G2726">
        <f>'Oversigt anlægsaktiv'!G2726</f>
        <v>0</v>
      </c>
      <c r="H2726">
        <f>'Oversigt anlægsaktiv'!H2726</f>
        <v>0</v>
      </c>
      <c r="I2726">
        <f>'Oversigt anlægsaktiv'!I2726</f>
        <v>0</v>
      </c>
      <c r="J2726">
        <f>'Oversigt anlægsaktiv'!J2726</f>
        <v>0</v>
      </c>
      <c r="K2726">
        <f>'Oversigt anlægsaktiv'!K2726</f>
        <v>0</v>
      </c>
      <c r="L2726" s="312">
        <f>'Oversigt anlægsaktiv'!L2726</f>
        <v>0</v>
      </c>
      <c r="M2726" s="56">
        <f>'Oversigt anlægsaktiv'!M2726</f>
        <v>0</v>
      </c>
      <c r="N2726" s="56">
        <f>'Oversigt anlægsaktiv'!N2726</f>
        <v>0</v>
      </c>
      <c r="O2726" s="322">
        <f t="shared" si="126"/>
        <v>0</v>
      </c>
      <c r="P2726" s="322">
        <f t="shared" si="127"/>
        <v>1</v>
      </c>
      <c r="Q2726" s="337">
        <f t="shared" si="128"/>
        <v>0</v>
      </c>
    </row>
    <row r="2727" spans="1:17" x14ac:dyDescent="0.35">
      <c r="A2727" s="320">
        <f>'Oversigt anlægsaktiv'!A2727</f>
        <v>0</v>
      </c>
      <c r="B2727">
        <f>'Oversigt anlægsaktiv'!B2727</f>
        <v>0</v>
      </c>
      <c r="C2727">
        <f>'Oversigt anlægsaktiv'!C2727</f>
        <v>0</v>
      </c>
      <c r="D2727">
        <f>'Oversigt anlægsaktiv'!D2727</f>
        <v>0</v>
      </c>
      <c r="E2727">
        <f>'Oversigt anlægsaktiv'!E2727</f>
        <v>0</v>
      </c>
      <c r="F2727">
        <f>'Oversigt anlægsaktiv'!F2727</f>
        <v>0</v>
      </c>
      <c r="G2727">
        <f>'Oversigt anlægsaktiv'!G2727</f>
        <v>0</v>
      </c>
      <c r="H2727">
        <f>'Oversigt anlægsaktiv'!H2727</f>
        <v>0</v>
      </c>
      <c r="I2727">
        <f>'Oversigt anlægsaktiv'!I2727</f>
        <v>0</v>
      </c>
      <c r="J2727">
        <f>'Oversigt anlægsaktiv'!J2727</f>
        <v>0</v>
      </c>
      <c r="K2727">
        <f>'Oversigt anlægsaktiv'!K2727</f>
        <v>0</v>
      </c>
      <c r="L2727" s="312">
        <f>'Oversigt anlægsaktiv'!L2727</f>
        <v>0</v>
      </c>
      <c r="M2727" s="56">
        <f>'Oversigt anlægsaktiv'!M2727</f>
        <v>0</v>
      </c>
      <c r="N2727" s="56">
        <f>'Oversigt anlægsaktiv'!N2727</f>
        <v>0</v>
      </c>
      <c r="O2727" s="322">
        <f t="shared" si="126"/>
        <v>0</v>
      </c>
      <c r="P2727" s="322">
        <f t="shared" si="127"/>
        <v>1</v>
      </c>
      <c r="Q2727" s="337">
        <f t="shared" si="128"/>
        <v>0</v>
      </c>
    </row>
    <row r="2728" spans="1:17" x14ac:dyDescent="0.35">
      <c r="A2728" s="320">
        <f>'Oversigt anlægsaktiv'!A2728</f>
        <v>0</v>
      </c>
      <c r="B2728">
        <f>'Oversigt anlægsaktiv'!B2728</f>
        <v>0</v>
      </c>
      <c r="C2728">
        <f>'Oversigt anlægsaktiv'!C2728</f>
        <v>0</v>
      </c>
      <c r="D2728">
        <f>'Oversigt anlægsaktiv'!D2728</f>
        <v>0</v>
      </c>
      <c r="E2728">
        <f>'Oversigt anlægsaktiv'!E2728</f>
        <v>0</v>
      </c>
      <c r="F2728">
        <f>'Oversigt anlægsaktiv'!F2728</f>
        <v>0</v>
      </c>
      <c r="G2728">
        <f>'Oversigt anlægsaktiv'!G2728</f>
        <v>0</v>
      </c>
      <c r="H2728">
        <f>'Oversigt anlægsaktiv'!H2728</f>
        <v>0</v>
      </c>
      <c r="I2728">
        <f>'Oversigt anlægsaktiv'!I2728</f>
        <v>0</v>
      </c>
      <c r="J2728">
        <f>'Oversigt anlægsaktiv'!J2728</f>
        <v>0</v>
      </c>
      <c r="K2728">
        <f>'Oversigt anlægsaktiv'!K2728</f>
        <v>0</v>
      </c>
      <c r="L2728" s="312">
        <f>'Oversigt anlægsaktiv'!L2728</f>
        <v>0</v>
      </c>
      <c r="M2728" s="56">
        <f>'Oversigt anlægsaktiv'!M2728</f>
        <v>0</v>
      </c>
      <c r="N2728" s="56">
        <f>'Oversigt anlægsaktiv'!N2728</f>
        <v>0</v>
      </c>
      <c r="O2728" s="322">
        <f t="shared" si="126"/>
        <v>0</v>
      </c>
      <c r="P2728" s="322">
        <f t="shared" si="127"/>
        <v>1</v>
      </c>
      <c r="Q2728" s="337">
        <f t="shared" si="128"/>
        <v>0</v>
      </c>
    </row>
    <row r="2729" spans="1:17" x14ac:dyDescent="0.35">
      <c r="A2729" s="320">
        <f>'Oversigt anlægsaktiv'!A2729</f>
        <v>0</v>
      </c>
      <c r="B2729">
        <f>'Oversigt anlægsaktiv'!B2729</f>
        <v>0</v>
      </c>
      <c r="C2729">
        <f>'Oversigt anlægsaktiv'!C2729</f>
        <v>0</v>
      </c>
      <c r="D2729">
        <f>'Oversigt anlægsaktiv'!D2729</f>
        <v>0</v>
      </c>
      <c r="E2729">
        <f>'Oversigt anlægsaktiv'!E2729</f>
        <v>0</v>
      </c>
      <c r="F2729">
        <f>'Oversigt anlægsaktiv'!F2729</f>
        <v>0</v>
      </c>
      <c r="G2729">
        <f>'Oversigt anlægsaktiv'!G2729</f>
        <v>0</v>
      </c>
      <c r="H2729">
        <f>'Oversigt anlægsaktiv'!H2729</f>
        <v>0</v>
      </c>
      <c r="I2729">
        <f>'Oversigt anlægsaktiv'!I2729</f>
        <v>0</v>
      </c>
      <c r="J2729">
        <f>'Oversigt anlægsaktiv'!J2729</f>
        <v>0</v>
      </c>
      <c r="K2729">
        <f>'Oversigt anlægsaktiv'!K2729</f>
        <v>0</v>
      </c>
      <c r="L2729" s="312">
        <f>'Oversigt anlægsaktiv'!L2729</f>
        <v>0</v>
      </c>
      <c r="M2729" s="56">
        <f>'Oversigt anlægsaktiv'!M2729</f>
        <v>0</v>
      </c>
      <c r="N2729" s="56">
        <f>'Oversigt anlægsaktiv'!N2729</f>
        <v>0</v>
      </c>
      <c r="O2729" s="322">
        <f t="shared" si="126"/>
        <v>0</v>
      </c>
      <c r="P2729" s="322">
        <f t="shared" si="127"/>
        <v>1</v>
      </c>
      <c r="Q2729" s="337">
        <f t="shared" si="128"/>
        <v>0</v>
      </c>
    </row>
    <row r="2730" spans="1:17" x14ac:dyDescent="0.35">
      <c r="A2730" s="320">
        <f>'Oversigt anlægsaktiv'!A2730</f>
        <v>0</v>
      </c>
      <c r="B2730">
        <f>'Oversigt anlægsaktiv'!B2730</f>
        <v>0</v>
      </c>
      <c r="C2730">
        <f>'Oversigt anlægsaktiv'!C2730</f>
        <v>0</v>
      </c>
      <c r="D2730">
        <f>'Oversigt anlægsaktiv'!D2730</f>
        <v>0</v>
      </c>
      <c r="E2730">
        <f>'Oversigt anlægsaktiv'!E2730</f>
        <v>0</v>
      </c>
      <c r="F2730">
        <f>'Oversigt anlægsaktiv'!F2730</f>
        <v>0</v>
      </c>
      <c r="G2730">
        <f>'Oversigt anlægsaktiv'!G2730</f>
        <v>0</v>
      </c>
      <c r="H2730">
        <f>'Oversigt anlægsaktiv'!H2730</f>
        <v>0</v>
      </c>
      <c r="I2730">
        <f>'Oversigt anlægsaktiv'!I2730</f>
        <v>0</v>
      </c>
      <c r="J2730">
        <f>'Oversigt anlægsaktiv'!J2730</f>
        <v>0</v>
      </c>
      <c r="K2730">
        <f>'Oversigt anlægsaktiv'!K2730</f>
        <v>0</v>
      </c>
      <c r="L2730" s="312">
        <f>'Oversigt anlægsaktiv'!L2730</f>
        <v>0</v>
      </c>
      <c r="M2730" s="56">
        <f>'Oversigt anlægsaktiv'!M2730</f>
        <v>0</v>
      </c>
      <c r="N2730" s="56">
        <f>'Oversigt anlægsaktiv'!N2730</f>
        <v>0</v>
      </c>
      <c r="O2730" s="322">
        <f t="shared" si="126"/>
        <v>0</v>
      </c>
      <c r="P2730" s="322">
        <f t="shared" si="127"/>
        <v>1</v>
      </c>
      <c r="Q2730" s="337">
        <f t="shared" si="128"/>
        <v>0</v>
      </c>
    </row>
    <row r="2731" spans="1:17" x14ac:dyDescent="0.35">
      <c r="A2731" s="320">
        <f>'Oversigt anlægsaktiv'!A2731</f>
        <v>0</v>
      </c>
      <c r="B2731">
        <f>'Oversigt anlægsaktiv'!B2731</f>
        <v>0</v>
      </c>
      <c r="C2731">
        <f>'Oversigt anlægsaktiv'!C2731</f>
        <v>0</v>
      </c>
      <c r="D2731">
        <f>'Oversigt anlægsaktiv'!D2731</f>
        <v>0</v>
      </c>
      <c r="E2731">
        <f>'Oversigt anlægsaktiv'!E2731</f>
        <v>0</v>
      </c>
      <c r="F2731">
        <f>'Oversigt anlægsaktiv'!F2731</f>
        <v>0</v>
      </c>
      <c r="G2731">
        <f>'Oversigt anlægsaktiv'!G2731</f>
        <v>0</v>
      </c>
      <c r="H2731">
        <f>'Oversigt anlægsaktiv'!H2731</f>
        <v>0</v>
      </c>
      <c r="I2731">
        <f>'Oversigt anlægsaktiv'!I2731</f>
        <v>0</v>
      </c>
      <c r="J2731">
        <f>'Oversigt anlægsaktiv'!J2731</f>
        <v>0</v>
      </c>
      <c r="K2731">
        <f>'Oversigt anlægsaktiv'!K2731</f>
        <v>0</v>
      </c>
      <c r="L2731" s="312">
        <f>'Oversigt anlægsaktiv'!L2731</f>
        <v>0</v>
      </c>
      <c r="M2731" s="56">
        <f>'Oversigt anlægsaktiv'!M2731</f>
        <v>0</v>
      </c>
      <c r="N2731" s="56">
        <f>'Oversigt anlægsaktiv'!N2731</f>
        <v>0</v>
      </c>
      <c r="O2731" s="322">
        <f t="shared" si="126"/>
        <v>0</v>
      </c>
      <c r="P2731" s="322">
        <f t="shared" si="127"/>
        <v>1</v>
      </c>
      <c r="Q2731" s="337">
        <f t="shared" si="128"/>
        <v>0</v>
      </c>
    </row>
    <row r="2732" spans="1:17" x14ac:dyDescent="0.35">
      <c r="A2732" s="320">
        <f>'Oversigt anlægsaktiv'!A2732</f>
        <v>0</v>
      </c>
      <c r="B2732">
        <f>'Oversigt anlægsaktiv'!B2732</f>
        <v>0</v>
      </c>
      <c r="C2732">
        <f>'Oversigt anlægsaktiv'!C2732</f>
        <v>0</v>
      </c>
      <c r="D2732">
        <f>'Oversigt anlægsaktiv'!D2732</f>
        <v>0</v>
      </c>
      <c r="E2732">
        <f>'Oversigt anlægsaktiv'!E2732</f>
        <v>0</v>
      </c>
      <c r="F2732">
        <f>'Oversigt anlægsaktiv'!F2732</f>
        <v>0</v>
      </c>
      <c r="G2732">
        <f>'Oversigt anlægsaktiv'!G2732</f>
        <v>0</v>
      </c>
      <c r="H2732">
        <f>'Oversigt anlægsaktiv'!H2732</f>
        <v>0</v>
      </c>
      <c r="I2732">
        <f>'Oversigt anlægsaktiv'!I2732</f>
        <v>0</v>
      </c>
      <c r="J2732">
        <f>'Oversigt anlægsaktiv'!J2732</f>
        <v>0</v>
      </c>
      <c r="K2732">
        <f>'Oversigt anlægsaktiv'!K2732</f>
        <v>0</v>
      </c>
      <c r="L2732" s="312">
        <f>'Oversigt anlægsaktiv'!L2732</f>
        <v>0</v>
      </c>
      <c r="M2732" s="56">
        <f>'Oversigt anlægsaktiv'!M2732</f>
        <v>0</v>
      </c>
      <c r="N2732" s="56">
        <f>'Oversigt anlægsaktiv'!N2732</f>
        <v>0</v>
      </c>
      <c r="O2732" s="322">
        <f t="shared" si="126"/>
        <v>0</v>
      </c>
      <c r="P2732" s="322">
        <f t="shared" si="127"/>
        <v>1</v>
      </c>
      <c r="Q2732" s="337">
        <f t="shared" si="128"/>
        <v>0</v>
      </c>
    </row>
    <row r="2733" spans="1:17" x14ac:dyDescent="0.35">
      <c r="A2733" s="320">
        <f>'Oversigt anlægsaktiv'!A2733</f>
        <v>0</v>
      </c>
      <c r="B2733">
        <f>'Oversigt anlægsaktiv'!B2733</f>
        <v>0</v>
      </c>
      <c r="C2733">
        <f>'Oversigt anlægsaktiv'!C2733</f>
        <v>0</v>
      </c>
      <c r="D2733">
        <f>'Oversigt anlægsaktiv'!D2733</f>
        <v>0</v>
      </c>
      <c r="E2733">
        <f>'Oversigt anlægsaktiv'!E2733</f>
        <v>0</v>
      </c>
      <c r="F2733">
        <f>'Oversigt anlægsaktiv'!F2733</f>
        <v>0</v>
      </c>
      <c r="G2733">
        <f>'Oversigt anlægsaktiv'!G2733</f>
        <v>0</v>
      </c>
      <c r="H2733">
        <f>'Oversigt anlægsaktiv'!H2733</f>
        <v>0</v>
      </c>
      <c r="I2733">
        <f>'Oversigt anlægsaktiv'!I2733</f>
        <v>0</v>
      </c>
      <c r="J2733">
        <f>'Oversigt anlægsaktiv'!J2733</f>
        <v>0</v>
      </c>
      <c r="K2733">
        <f>'Oversigt anlægsaktiv'!K2733</f>
        <v>0</v>
      </c>
      <c r="L2733" s="312">
        <f>'Oversigt anlægsaktiv'!L2733</f>
        <v>0</v>
      </c>
      <c r="M2733" s="56">
        <f>'Oversigt anlægsaktiv'!M2733</f>
        <v>0</v>
      </c>
      <c r="N2733" s="56">
        <f>'Oversigt anlægsaktiv'!N2733</f>
        <v>0</v>
      </c>
      <c r="O2733" s="322">
        <f t="shared" si="126"/>
        <v>0</v>
      </c>
      <c r="P2733" s="322">
        <f t="shared" si="127"/>
        <v>1</v>
      </c>
      <c r="Q2733" s="337">
        <f t="shared" si="128"/>
        <v>0</v>
      </c>
    </row>
    <row r="2734" spans="1:17" x14ac:dyDescent="0.35">
      <c r="A2734" s="320">
        <f>'Oversigt anlægsaktiv'!A2734</f>
        <v>0</v>
      </c>
      <c r="B2734">
        <f>'Oversigt anlægsaktiv'!B2734</f>
        <v>0</v>
      </c>
      <c r="C2734">
        <f>'Oversigt anlægsaktiv'!C2734</f>
        <v>0</v>
      </c>
      <c r="D2734">
        <f>'Oversigt anlægsaktiv'!D2734</f>
        <v>0</v>
      </c>
      <c r="E2734">
        <f>'Oversigt anlægsaktiv'!E2734</f>
        <v>0</v>
      </c>
      <c r="F2734">
        <f>'Oversigt anlægsaktiv'!F2734</f>
        <v>0</v>
      </c>
      <c r="G2734">
        <f>'Oversigt anlægsaktiv'!G2734</f>
        <v>0</v>
      </c>
      <c r="H2734">
        <f>'Oversigt anlægsaktiv'!H2734</f>
        <v>0</v>
      </c>
      <c r="I2734">
        <f>'Oversigt anlægsaktiv'!I2734</f>
        <v>0</v>
      </c>
      <c r="J2734">
        <f>'Oversigt anlægsaktiv'!J2734</f>
        <v>0</v>
      </c>
      <c r="K2734">
        <f>'Oversigt anlægsaktiv'!K2734</f>
        <v>0</v>
      </c>
      <c r="L2734" s="312">
        <f>'Oversigt anlægsaktiv'!L2734</f>
        <v>0</v>
      </c>
      <c r="M2734" s="56">
        <f>'Oversigt anlægsaktiv'!M2734</f>
        <v>0</v>
      </c>
      <c r="N2734" s="56">
        <f>'Oversigt anlægsaktiv'!N2734</f>
        <v>0</v>
      </c>
      <c r="O2734" s="322">
        <f t="shared" si="126"/>
        <v>0</v>
      </c>
      <c r="P2734" s="322">
        <f t="shared" si="127"/>
        <v>1</v>
      </c>
      <c r="Q2734" s="337">
        <f t="shared" si="128"/>
        <v>0</v>
      </c>
    </row>
    <row r="2735" spans="1:17" x14ac:dyDescent="0.35">
      <c r="A2735" s="320">
        <f>'Oversigt anlægsaktiv'!A2735</f>
        <v>0</v>
      </c>
      <c r="B2735">
        <f>'Oversigt anlægsaktiv'!B2735</f>
        <v>0</v>
      </c>
      <c r="C2735">
        <f>'Oversigt anlægsaktiv'!C2735</f>
        <v>0</v>
      </c>
      <c r="D2735">
        <f>'Oversigt anlægsaktiv'!D2735</f>
        <v>0</v>
      </c>
      <c r="E2735">
        <f>'Oversigt anlægsaktiv'!E2735</f>
        <v>0</v>
      </c>
      <c r="F2735">
        <f>'Oversigt anlægsaktiv'!F2735</f>
        <v>0</v>
      </c>
      <c r="G2735">
        <f>'Oversigt anlægsaktiv'!G2735</f>
        <v>0</v>
      </c>
      <c r="H2735">
        <f>'Oversigt anlægsaktiv'!H2735</f>
        <v>0</v>
      </c>
      <c r="I2735">
        <f>'Oversigt anlægsaktiv'!I2735</f>
        <v>0</v>
      </c>
      <c r="J2735">
        <f>'Oversigt anlægsaktiv'!J2735</f>
        <v>0</v>
      </c>
      <c r="K2735">
        <f>'Oversigt anlægsaktiv'!K2735</f>
        <v>0</v>
      </c>
      <c r="L2735" s="312">
        <f>'Oversigt anlægsaktiv'!L2735</f>
        <v>0</v>
      </c>
      <c r="M2735" s="56">
        <f>'Oversigt anlægsaktiv'!M2735</f>
        <v>0</v>
      </c>
      <c r="N2735" s="56">
        <f>'Oversigt anlægsaktiv'!N2735</f>
        <v>0</v>
      </c>
      <c r="O2735" s="322">
        <f t="shared" si="126"/>
        <v>0</v>
      </c>
      <c r="P2735" s="322">
        <f t="shared" si="127"/>
        <v>1</v>
      </c>
      <c r="Q2735" s="337">
        <f t="shared" si="128"/>
        <v>0</v>
      </c>
    </row>
    <row r="2736" spans="1:17" x14ac:dyDescent="0.35">
      <c r="A2736" s="320">
        <f>'Oversigt anlægsaktiv'!A2736</f>
        <v>0</v>
      </c>
      <c r="B2736">
        <f>'Oversigt anlægsaktiv'!B2736</f>
        <v>0</v>
      </c>
      <c r="C2736">
        <f>'Oversigt anlægsaktiv'!C2736</f>
        <v>0</v>
      </c>
      <c r="D2736">
        <f>'Oversigt anlægsaktiv'!D2736</f>
        <v>0</v>
      </c>
      <c r="E2736">
        <f>'Oversigt anlægsaktiv'!E2736</f>
        <v>0</v>
      </c>
      <c r="F2736">
        <f>'Oversigt anlægsaktiv'!F2736</f>
        <v>0</v>
      </c>
      <c r="G2736">
        <f>'Oversigt anlægsaktiv'!G2736</f>
        <v>0</v>
      </c>
      <c r="H2736">
        <f>'Oversigt anlægsaktiv'!H2736</f>
        <v>0</v>
      </c>
      <c r="I2736">
        <f>'Oversigt anlægsaktiv'!I2736</f>
        <v>0</v>
      </c>
      <c r="J2736">
        <f>'Oversigt anlægsaktiv'!J2736</f>
        <v>0</v>
      </c>
      <c r="K2736">
        <f>'Oversigt anlægsaktiv'!K2736</f>
        <v>0</v>
      </c>
      <c r="L2736" s="312">
        <f>'Oversigt anlægsaktiv'!L2736</f>
        <v>0</v>
      </c>
      <c r="M2736" s="56">
        <f>'Oversigt anlægsaktiv'!M2736</f>
        <v>0</v>
      </c>
      <c r="N2736" s="56">
        <f>'Oversigt anlægsaktiv'!N2736</f>
        <v>0</v>
      </c>
      <c r="O2736" s="322">
        <f t="shared" si="126"/>
        <v>0</v>
      </c>
      <c r="P2736" s="322">
        <f t="shared" si="127"/>
        <v>1</v>
      </c>
      <c r="Q2736" s="337">
        <f t="shared" si="128"/>
        <v>0</v>
      </c>
    </row>
    <row r="2737" spans="1:17" x14ac:dyDescent="0.35">
      <c r="A2737" s="320">
        <f>'Oversigt anlægsaktiv'!A2737</f>
        <v>0</v>
      </c>
      <c r="B2737">
        <f>'Oversigt anlægsaktiv'!B2737</f>
        <v>0</v>
      </c>
      <c r="C2737">
        <f>'Oversigt anlægsaktiv'!C2737</f>
        <v>0</v>
      </c>
      <c r="D2737">
        <f>'Oversigt anlægsaktiv'!D2737</f>
        <v>0</v>
      </c>
      <c r="E2737">
        <f>'Oversigt anlægsaktiv'!E2737</f>
        <v>0</v>
      </c>
      <c r="F2737">
        <f>'Oversigt anlægsaktiv'!F2737</f>
        <v>0</v>
      </c>
      <c r="G2737">
        <f>'Oversigt anlægsaktiv'!G2737</f>
        <v>0</v>
      </c>
      <c r="H2737">
        <f>'Oversigt anlægsaktiv'!H2737</f>
        <v>0</v>
      </c>
      <c r="I2737">
        <f>'Oversigt anlægsaktiv'!I2737</f>
        <v>0</v>
      </c>
      <c r="J2737">
        <f>'Oversigt anlægsaktiv'!J2737</f>
        <v>0</v>
      </c>
      <c r="K2737">
        <f>'Oversigt anlægsaktiv'!K2737</f>
        <v>0</v>
      </c>
      <c r="L2737" s="312">
        <f>'Oversigt anlægsaktiv'!L2737</f>
        <v>0</v>
      </c>
      <c r="M2737" s="56">
        <f>'Oversigt anlægsaktiv'!M2737</f>
        <v>0</v>
      </c>
      <c r="N2737" s="56">
        <f>'Oversigt anlægsaktiv'!N2737</f>
        <v>0</v>
      </c>
      <c r="O2737" s="322">
        <f t="shared" si="126"/>
        <v>0</v>
      </c>
      <c r="P2737" s="322">
        <f t="shared" si="127"/>
        <v>1</v>
      </c>
      <c r="Q2737" s="337">
        <f t="shared" si="128"/>
        <v>0</v>
      </c>
    </row>
    <row r="2738" spans="1:17" x14ac:dyDescent="0.35">
      <c r="A2738" s="320">
        <f>'Oversigt anlægsaktiv'!A2738</f>
        <v>0</v>
      </c>
      <c r="B2738">
        <f>'Oversigt anlægsaktiv'!B2738</f>
        <v>0</v>
      </c>
      <c r="C2738">
        <f>'Oversigt anlægsaktiv'!C2738</f>
        <v>0</v>
      </c>
      <c r="D2738">
        <f>'Oversigt anlægsaktiv'!D2738</f>
        <v>0</v>
      </c>
      <c r="E2738">
        <f>'Oversigt anlægsaktiv'!E2738</f>
        <v>0</v>
      </c>
      <c r="F2738">
        <f>'Oversigt anlægsaktiv'!F2738</f>
        <v>0</v>
      </c>
      <c r="G2738">
        <f>'Oversigt anlægsaktiv'!G2738</f>
        <v>0</v>
      </c>
      <c r="H2738">
        <f>'Oversigt anlægsaktiv'!H2738</f>
        <v>0</v>
      </c>
      <c r="I2738">
        <f>'Oversigt anlægsaktiv'!I2738</f>
        <v>0</v>
      </c>
      <c r="J2738">
        <f>'Oversigt anlægsaktiv'!J2738</f>
        <v>0</v>
      </c>
      <c r="K2738">
        <f>'Oversigt anlægsaktiv'!K2738</f>
        <v>0</v>
      </c>
      <c r="L2738" s="312">
        <f>'Oversigt anlægsaktiv'!L2738</f>
        <v>0</v>
      </c>
      <c r="M2738" s="56">
        <f>'Oversigt anlægsaktiv'!M2738</f>
        <v>0</v>
      </c>
      <c r="N2738" s="56">
        <f>'Oversigt anlægsaktiv'!N2738</f>
        <v>0</v>
      </c>
      <c r="O2738" s="322">
        <f t="shared" si="126"/>
        <v>0</v>
      </c>
      <c r="P2738" s="322">
        <f t="shared" si="127"/>
        <v>1</v>
      </c>
      <c r="Q2738" s="337">
        <f t="shared" si="128"/>
        <v>0</v>
      </c>
    </row>
    <row r="2739" spans="1:17" x14ac:dyDescent="0.35">
      <c r="A2739" s="320">
        <f>'Oversigt anlægsaktiv'!A2739</f>
        <v>0</v>
      </c>
      <c r="B2739">
        <f>'Oversigt anlægsaktiv'!B2739</f>
        <v>0</v>
      </c>
      <c r="C2739">
        <f>'Oversigt anlægsaktiv'!C2739</f>
        <v>0</v>
      </c>
      <c r="D2739">
        <f>'Oversigt anlægsaktiv'!D2739</f>
        <v>0</v>
      </c>
      <c r="E2739">
        <f>'Oversigt anlægsaktiv'!E2739</f>
        <v>0</v>
      </c>
      <c r="F2739">
        <f>'Oversigt anlægsaktiv'!F2739</f>
        <v>0</v>
      </c>
      <c r="G2739">
        <f>'Oversigt anlægsaktiv'!G2739</f>
        <v>0</v>
      </c>
      <c r="H2739">
        <f>'Oversigt anlægsaktiv'!H2739</f>
        <v>0</v>
      </c>
      <c r="I2739">
        <f>'Oversigt anlægsaktiv'!I2739</f>
        <v>0</v>
      </c>
      <c r="J2739">
        <f>'Oversigt anlægsaktiv'!J2739</f>
        <v>0</v>
      </c>
      <c r="K2739">
        <f>'Oversigt anlægsaktiv'!K2739</f>
        <v>0</v>
      </c>
      <c r="L2739" s="312">
        <f>'Oversigt anlægsaktiv'!L2739</f>
        <v>0</v>
      </c>
      <c r="M2739" s="56">
        <f>'Oversigt anlægsaktiv'!M2739</f>
        <v>0</v>
      </c>
      <c r="N2739" s="56">
        <f>'Oversigt anlægsaktiv'!N2739</f>
        <v>0</v>
      </c>
      <c r="O2739" s="322">
        <f t="shared" si="126"/>
        <v>0</v>
      </c>
      <c r="P2739" s="322">
        <f t="shared" si="127"/>
        <v>1</v>
      </c>
      <c r="Q2739" s="337">
        <f t="shared" si="128"/>
        <v>0</v>
      </c>
    </row>
    <row r="2740" spans="1:17" x14ac:dyDescent="0.35">
      <c r="A2740" s="320">
        <f>'Oversigt anlægsaktiv'!A2740</f>
        <v>0</v>
      </c>
      <c r="B2740">
        <f>'Oversigt anlægsaktiv'!B2740</f>
        <v>0</v>
      </c>
      <c r="C2740">
        <f>'Oversigt anlægsaktiv'!C2740</f>
        <v>0</v>
      </c>
      <c r="D2740">
        <f>'Oversigt anlægsaktiv'!D2740</f>
        <v>0</v>
      </c>
      <c r="E2740">
        <f>'Oversigt anlægsaktiv'!E2740</f>
        <v>0</v>
      </c>
      <c r="F2740">
        <f>'Oversigt anlægsaktiv'!F2740</f>
        <v>0</v>
      </c>
      <c r="G2740">
        <f>'Oversigt anlægsaktiv'!G2740</f>
        <v>0</v>
      </c>
      <c r="H2740">
        <f>'Oversigt anlægsaktiv'!H2740</f>
        <v>0</v>
      </c>
      <c r="I2740">
        <f>'Oversigt anlægsaktiv'!I2740</f>
        <v>0</v>
      </c>
      <c r="J2740">
        <f>'Oversigt anlægsaktiv'!J2740</f>
        <v>0</v>
      </c>
      <c r="K2740">
        <f>'Oversigt anlægsaktiv'!K2740</f>
        <v>0</v>
      </c>
      <c r="L2740" s="312">
        <f>'Oversigt anlægsaktiv'!L2740</f>
        <v>0</v>
      </c>
      <c r="M2740" s="56">
        <f>'Oversigt anlægsaktiv'!M2740</f>
        <v>0</v>
      </c>
      <c r="N2740" s="56">
        <f>'Oversigt anlægsaktiv'!N2740</f>
        <v>0</v>
      </c>
      <c r="O2740" s="322">
        <f t="shared" si="126"/>
        <v>0</v>
      </c>
      <c r="P2740" s="322">
        <f t="shared" si="127"/>
        <v>1</v>
      </c>
      <c r="Q2740" s="337">
        <f t="shared" si="128"/>
        <v>0</v>
      </c>
    </row>
    <row r="2741" spans="1:17" x14ac:dyDescent="0.35">
      <c r="A2741" s="320">
        <f>'Oversigt anlægsaktiv'!A2741</f>
        <v>0</v>
      </c>
      <c r="B2741">
        <f>'Oversigt anlægsaktiv'!B2741</f>
        <v>0</v>
      </c>
      <c r="C2741">
        <f>'Oversigt anlægsaktiv'!C2741</f>
        <v>0</v>
      </c>
      <c r="D2741">
        <f>'Oversigt anlægsaktiv'!D2741</f>
        <v>0</v>
      </c>
      <c r="E2741">
        <f>'Oversigt anlægsaktiv'!E2741</f>
        <v>0</v>
      </c>
      <c r="F2741">
        <f>'Oversigt anlægsaktiv'!F2741</f>
        <v>0</v>
      </c>
      <c r="G2741">
        <f>'Oversigt anlægsaktiv'!G2741</f>
        <v>0</v>
      </c>
      <c r="H2741">
        <f>'Oversigt anlægsaktiv'!H2741</f>
        <v>0</v>
      </c>
      <c r="I2741">
        <f>'Oversigt anlægsaktiv'!I2741</f>
        <v>0</v>
      </c>
      <c r="J2741">
        <f>'Oversigt anlægsaktiv'!J2741</f>
        <v>0</v>
      </c>
      <c r="K2741">
        <f>'Oversigt anlægsaktiv'!K2741</f>
        <v>0</v>
      </c>
      <c r="L2741" s="312">
        <f>'Oversigt anlægsaktiv'!L2741</f>
        <v>0</v>
      </c>
      <c r="M2741" s="56">
        <f>'Oversigt anlægsaktiv'!M2741</f>
        <v>0</v>
      </c>
      <c r="N2741" s="56">
        <f>'Oversigt anlægsaktiv'!N2741</f>
        <v>0</v>
      </c>
      <c r="O2741" s="322">
        <f t="shared" si="126"/>
        <v>0</v>
      </c>
      <c r="P2741" s="322">
        <f t="shared" si="127"/>
        <v>1</v>
      </c>
      <c r="Q2741" s="337">
        <f t="shared" si="128"/>
        <v>0</v>
      </c>
    </row>
    <row r="2742" spans="1:17" x14ac:dyDescent="0.35">
      <c r="A2742" s="320">
        <f>'Oversigt anlægsaktiv'!A2742</f>
        <v>0</v>
      </c>
      <c r="B2742">
        <f>'Oversigt anlægsaktiv'!B2742</f>
        <v>0</v>
      </c>
      <c r="C2742">
        <f>'Oversigt anlægsaktiv'!C2742</f>
        <v>0</v>
      </c>
      <c r="D2742">
        <f>'Oversigt anlægsaktiv'!D2742</f>
        <v>0</v>
      </c>
      <c r="E2742">
        <f>'Oversigt anlægsaktiv'!E2742</f>
        <v>0</v>
      </c>
      <c r="F2742">
        <f>'Oversigt anlægsaktiv'!F2742</f>
        <v>0</v>
      </c>
      <c r="G2742">
        <f>'Oversigt anlægsaktiv'!G2742</f>
        <v>0</v>
      </c>
      <c r="H2742">
        <f>'Oversigt anlægsaktiv'!H2742</f>
        <v>0</v>
      </c>
      <c r="I2742">
        <f>'Oversigt anlægsaktiv'!I2742</f>
        <v>0</v>
      </c>
      <c r="J2742">
        <f>'Oversigt anlægsaktiv'!J2742</f>
        <v>0</v>
      </c>
      <c r="K2742">
        <f>'Oversigt anlægsaktiv'!K2742</f>
        <v>0</v>
      </c>
      <c r="L2742" s="312">
        <f>'Oversigt anlægsaktiv'!L2742</f>
        <v>0</v>
      </c>
      <c r="M2742" s="56">
        <f>'Oversigt anlægsaktiv'!M2742</f>
        <v>0</v>
      </c>
      <c r="N2742" s="56">
        <f>'Oversigt anlægsaktiv'!N2742</f>
        <v>0</v>
      </c>
      <c r="O2742" s="322">
        <f t="shared" si="126"/>
        <v>0</v>
      </c>
      <c r="P2742" s="322">
        <f t="shared" si="127"/>
        <v>1</v>
      </c>
      <c r="Q2742" s="337">
        <f t="shared" si="128"/>
        <v>0</v>
      </c>
    </row>
    <row r="2743" spans="1:17" x14ac:dyDescent="0.35">
      <c r="A2743" s="320">
        <f>'Oversigt anlægsaktiv'!A2743</f>
        <v>0</v>
      </c>
      <c r="B2743">
        <f>'Oversigt anlægsaktiv'!B2743</f>
        <v>0</v>
      </c>
      <c r="C2743">
        <f>'Oversigt anlægsaktiv'!C2743</f>
        <v>0</v>
      </c>
      <c r="D2743">
        <f>'Oversigt anlægsaktiv'!D2743</f>
        <v>0</v>
      </c>
      <c r="E2743">
        <f>'Oversigt anlægsaktiv'!E2743</f>
        <v>0</v>
      </c>
      <c r="F2743">
        <f>'Oversigt anlægsaktiv'!F2743</f>
        <v>0</v>
      </c>
      <c r="G2743">
        <f>'Oversigt anlægsaktiv'!G2743</f>
        <v>0</v>
      </c>
      <c r="H2743">
        <f>'Oversigt anlægsaktiv'!H2743</f>
        <v>0</v>
      </c>
      <c r="I2743">
        <f>'Oversigt anlægsaktiv'!I2743</f>
        <v>0</v>
      </c>
      <c r="J2743">
        <f>'Oversigt anlægsaktiv'!J2743</f>
        <v>0</v>
      </c>
      <c r="K2743">
        <f>'Oversigt anlægsaktiv'!K2743</f>
        <v>0</v>
      </c>
      <c r="L2743" s="312">
        <f>'Oversigt anlægsaktiv'!L2743</f>
        <v>0</v>
      </c>
      <c r="M2743" s="56">
        <f>'Oversigt anlægsaktiv'!M2743</f>
        <v>0</v>
      </c>
      <c r="N2743" s="56">
        <f>'Oversigt anlægsaktiv'!N2743</f>
        <v>0</v>
      </c>
      <c r="O2743" s="322">
        <f t="shared" si="126"/>
        <v>0</v>
      </c>
      <c r="P2743" s="322">
        <f t="shared" si="127"/>
        <v>1</v>
      </c>
      <c r="Q2743" s="337">
        <f t="shared" si="128"/>
        <v>0</v>
      </c>
    </row>
    <row r="2744" spans="1:17" x14ac:dyDescent="0.35">
      <c r="A2744" s="320">
        <f>'Oversigt anlægsaktiv'!A2744</f>
        <v>0</v>
      </c>
      <c r="B2744">
        <f>'Oversigt anlægsaktiv'!B2744</f>
        <v>0</v>
      </c>
      <c r="C2744">
        <f>'Oversigt anlægsaktiv'!C2744</f>
        <v>0</v>
      </c>
      <c r="D2744">
        <f>'Oversigt anlægsaktiv'!D2744</f>
        <v>0</v>
      </c>
      <c r="E2744">
        <f>'Oversigt anlægsaktiv'!E2744</f>
        <v>0</v>
      </c>
      <c r="F2744">
        <f>'Oversigt anlægsaktiv'!F2744</f>
        <v>0</v>
      </c>
      <c r="G2744">
        <f>'Oversigt anlægsaktiv'!G2744</f>
        <v>0</v>
      </c>
      <c r="H2744">
        <f>'Oversigt anlægsaktiv'!H2744</f>
        <v>0</v>
      </c>
      <c r="I2744">
        <f>'Oversigt anlægsaktiv'!I2744</f>
        <v>0</v>
      </c>
      <c r="J2744">
        <f>'Oversigt anlægsaktiv'!J2744</f>
        <v>0</v>
      </c>
      <c r="K2744">
        <f>'Oversigt anlægsaktiv'!K2744</f>
        <v>0</v>
      </c>
      <c r="L2744" s="312">
        <f>'Oversigt anlægsaktiv'!L2744</f>
        <v>0</v>
      </c>
      <c r="M2744" s="56">
        <f>'Oversigt anlægsaktiv'!M2744</f>
        <v>0</v>
      </c>
      <c r="N2744" s="56">
        <f>'Oversigt anlægsaktiv'!N2744</f>
        <v>0</v>
      </c>
      <c r="O2744" s="322">
        <f t="shared" si="126"/>
        <v>0</v>
      </c>
      <c r="P2744" s="322">
        <f t="shared" si="127"/>
        <v>1</v>
      </c>
      <c r="Q2744" s="337">
        <f t="shared" si="128"/>
        <v>0</v>
      </c>
    </row>
    <row r="2745" spans="1:17" x14ac:dyDescent="0.35">
      <c r="A2745" s="320">
        <f>'Oversigt anlægsaktiv'!A2745</f>
        <v>0</v>
      </c>
      <c r="B2745">
        <f>'Oversigt anlægsaktiv'!B2745</f>
        <v>0</v>
      </c>
      <c r="C2745">
        <f>'Oversigt anlægsaktiv'!C2745</f>
        <v>0</v>
      </c>
      <c r="D2745">
        <f>'Oversigt anlægsaktiv'!D2745</f>
        <v>0</v>
      </c>
      <c r="E2745">
        <f>'Oversigt anlægsaktiv'!E2745</f>
        <v>0</v>
      </c>
      <c r="F2745">
        <f>'Oversigt anlægsaktiv'!F2745</f>
        <v>0</v>
      </c>
      <c r="G2745">
        <f>'Oversigt anlægsaktiv'!G2745</f>
        <v>0</v>
      </c>
      <c r="H2745">
        <f>'Oversigt anlægsaktiv'!H2745</f>
        <v>0</v>
      </c>
      <c r="I2745">
        <f>'Oversigt anlægsaktiv'!I2745</f>
        <v>0</v>
      </c>
      <c r="J2745">
        <f>'Oversigt anlægsaktiv'!J2745</f>
        <v>0</v>
      </c>
      <c r="K2745">
        <f>'Oversigt anlægsaktiv'!K2745</f>
        <v>0</v>
      </c>
      <c r="L2745" s="312">
        <f>'Oversigt anlægsaktiv'!L2745</f>
        <v>0</v>
      </c>
      <c r="M2745" s="56">
        <f>'Oversigt anlægsaktiv'!M2745</f>
        <v>0</v>
      </c>
      <c r="N2745" s="56">
        <f>'Oversigt anlægsaktiv'!N2745</f>
        <v>0</v>
      </c>
      <c r="O2745" s="322">
        <f t="shared" si="126"/>
        <v>0</v>
      </c>
      <c r="P2745" s="322">
        <f t="shared" si="127"/>
        <v>1</v>
      </c>
      <c r="Q2745" s="337">
        <f t="shared" si="128"/>
        <v>0</v>
      </c>
    </row>
    <row r="2746" spans="1:17" x14ac:dyDescent="0.35">
      <c r="A2746" s="320">
        <f>'Oversigt anlægsaktiv'!A2746</f>
        <v>0</v>
      </c>
      <c r="B2746">
        <f>'Oversigt anlægsaktiv'!B2746</f>
        <v>0</v>
      </c>
      <c r="C2746">
        <f>'Oversigt anlægsaktiv'!C2746</f>
        <v>0</v>
      </c>
      <c r="D2746">
        <f>'Oversigt anlægsaktiv'!D2746</f>
        <v>0</v>
      </c>
      <c r="E2746">
        <f>'Oversigt anlægsaktiv'!E2746</f>
        <v>0</v>
      </c>
      <c r="F2746">
        <f>'Oversigt anlægsaktiv'!F2746</f>
        <v>0</v>
      </c>
      <c r="G2746">
        <f>'Oversigt anlægsaktiv'!G2746</f>
        <v>0</v>
      </c>
      <c r="H2746">
        <f>'Oversigt anlægsaktiv'!H2746</f>
        <v>0</v>
      </c>
      <c r="I2746">
        <f>'Oversigt anlægsaktiv'!I2746</f>
        <v>0</v>
      </c>
      <c r="J2746">
        <f>'Oversigt anlægsaktiv'!J2746</f>
        <v>0</v>
      </c>
      <c r="K2746">
        <f>'Oversigt anlægsaktiv'!K2746</f>
        <v>0</v>
      </c>
      <c r="L2746" s="312">
        <f>'Oversigt anlægsaktiv'!L2746</f>
        <v>0</v>
      </c>
      <c r="M2746" s="56">
        <f>'Oversigt anlægsaktiv'!M2746</f>
        <v>0</v>
      </c>
      <c r="N2746" s="56">
        <f>'Oversigt anlægsaktiv'!N2746</f>
        <v>0</v>
      </c>
      <c r="O2746" s="322">
        <f t="shared" si="126"/>
        <v>0</v>
      </c>
      <c r="P2746" s="322">
        <f t="shared" si="127"/>
        <v>1</v>
      </c>
      <c r="Q2746" s="337">
        <f t="shared" si="128"/>
        <v>0</v>
      </c>
    </row>
    <row r="2747" spans="1:17" x14ac:dyDescent="0.35">
      <c r="A2747" s="320">
        <f>'Oversigt anlægsaktiv'!A2747</f>
        <v>0</v>
      </c>
      <c r="B2747">
        <f>'Oversigt anlægsaktiv'!B2747</f>
        <v>0</v>
      </c>
      <c r="C2747">
        <f>'Oversigt anlægsaktiv'!C2747</f>
        <v>0</v>
      </c>
      <c r="D2747">
        <f>'Oversigt anlægsaktiv'!D2747</f>
        <v>0</v>
      </c>
      <c r="E2747">
        <f>'Oversigt anlægsaktiv'!E2747</f>
        <v>0</v>
      </c>
      <c r="F2747">
        <f>'Oversigt anlægsaktiv'!F2747</f>
        <v>0</v>
      </c>
      <c r="G2747">
        <f>'Oversigt anlægsaktiv'!G2747</f>
        <v>0</v>
      </c>
      <c r="H2747">
        <f>'Oversigt anlægsaktiv'!H2747</f>
        <v>0</v>
      </c>
      <c r="I2747">
        <f>'Oversigt anlægsaktiv'!I2747</f>
        <v>0</v>
      </c>
      <c r="J2747">
        <f>'Oversigt anlægsaktiv'!J2747</f>
        <v>0</v>
      </c>
      <c r="K2747">
        <f>'Oversigt anlægsaktiv'!K2747</f>
        <v>0</v>
      </c>
      <c r="L2747" s="312">
        <f>'Oversigt anlægsaktiv'!L2747</f>
        <v>0</v>
      </c>
      <c r="M2747" s="56">
        <f>'Oversigt anlægsaktiv'!M2747</f>
        <v>0</v>
      </c>
      <c r="N2747" s="56">
        <f>'Oversigt anlægsaktiv'!N2747</f>
        <v>0</v>
      </c>
      <c r="O2747" s="322">
        <f t="shared" si="126"/>
        <v>0</v>
      </c>
      <c r="P2747" s="322">
        <f t="shared" si="127"/>
        <v>1</v>
      </c>
      <c r="Q2747" s="337">
        <f t="shared" si="128"/>
        <v>0</v>
      </c>
    </row>
    <row r="2748" spans="1:17" x14ac:dyDescent="0.35">
      <c r="A2748" s="320">
        <f>'Oversigt anlægsaktiv'!A2748</f>
        <v>0</v>
      </c>
      <c r="B2748">
        <f>'Oversigt anlægsaktiv'!B2748</f>
        <v>0</v>
      </c>
      <c r="C2748">
        <f>'Oversigt anlægsaktiv'!C2748</f>
        <v>0</v>
      </c>
      <c r="D2748">
        <f>'Oversigt anlægsaktiv'!D2748</f>
        <v>0</v>
      </c>
      <c r="E2748">
        <f>'Oversigt anlægsaktiv'!E2748</f>
        <v>0</v>
      </c>
      <c r="F2748">
        <f>'Oversigt anlægsaktiv'!F2748</f>
        <v>0</v>
      </c>
      <c r="G2748">
        <f>'Oversigt anlægsaktiv'!G2748</f>
        <v>0</v>
      </c>
      <c r="H2748">
        <f>'Oversigt anlægsaktiv'!H2748</f>
        <v>0</v>
      </c>
      <c r="I2748">
        <f>'Oversigt anlægsaktiv'!I2748</f>
        <v>0</v>
      </c>
      <c r="J2748">
        <f>'Oversigt anlægsaktiv'!J2748</f>
        <v>0</v>
      </c>
      <c r="K2748">
        <f>'Oversigt anlægsaktiv'!K2748</f>
        <v>0</v>
      </c>
      <c r="L2748" s="312">
        <f>'Oversigt anlægsaktiv'!L2748</f>
        <v>0</v>
      </c>
      <c r="M2748" s="56">
        <f>'Oversigt anlægsaktiv'!M2748</f>
        <v>0</v>
      </c>
      <c r="N2748" s="56">
        <f>'Oversigt anlægsaktiv'!N2748</f>
        <v>0</v>
      </c>
      <c r="O2748" s="322">
        <f t="shared" si="126"/>
        <v>0</v>
      </c>
      <c r="P2748" s="322">
        <f t="shared" si="127"/>
        <v>1</v>
      </c>
      <c r="Q2748" s="337">
        <f t="shared" si="128"/>
        <v>0</v>
      </c>
    </row>
    <row r="2749" spans="1:17" x14ac:dyDescent="0.35">
      <c r="A2749" s="320">
        <f>'Oversigt anlægsaktiv'!A2749</f>
        <v>0</v>
      </c>
      <c r="B2749">
        <f>'Oversigt anlægsaktiv'!B2749</f>
        <v>0</v>
      </c>
      <c r="C2749">
        <f>'Oversigt anlægsaktiv'!C2749</f>
        <v>0</v>
      </c>
      <c r="D2749">
        <f>'Oversigt anlægsaktiv'!D2749</f>
        <v>0</v>
      </c>
      <c r="E2749">
        <f>'Oversigt anlægsaktiv'!E2749</f>
        <v>0</v>
      </c>
      <c r="F2749">
        <f>'Oversigt anlægsaktiv'!F2749</f>
        <v>0</v>
      </c>
      <c r="G2749">
        <f>'Oversigt anlægsaktiv'!G2749</f>
        <v>0</v>
      </c>
      <c r="H2749">
        <f>'Oversigt anlægsaktiv'!H2749</f>
        <v>0</v>
      </c>
      <c r="I2749">
        <f>'Oversigt anlægsaktiv'!I2749</f>
        <v>0</v>
      </c>
      <c r="J2749">
        <f>'Oversigt anlægsaktiv'!J2749</f>
        <v>0</v>
      </c>
      <c r="K2749">
        <f>'Oversigt anlægsaktiv'!K2749</f>
        <v>0</v>
      </c>
      <c r="L2749" s="312">
        <f>'Oversigt anlægsaktiv'!L2749</f>
        <v>0</v>
      </c>
      <c r="M2749" s="56">
        <f>'Oversigt anlægsaktiv'!M2749</f>
        <v>0</v>
      </c>
      <c r="N2749" s="56">
        <f>'Oversigt anlægsaktiv'!N2749</f>
        <v>0</v>
      </c>
      <c r="O2749" s="322">
        <f t="shared" si="126"/>
        <v>0</v>
      </c>
      <c r="P2749" s="322">
        <f t="shared" si="127"/>
        <v>1</v>
      </c>
      <c r="Q2749" s="337">
        <f t="shared" si="128"/>
        <v>0</v>
      </c>
    </row>
    <row r="2750" spans="1:17" x14ac:dyDescent="0.35">
      <c r="A2750" s="320">
        <f>'Oversigt anlægsaktiv'!A2750</f>
        <v>0</v>
      </c>
      <c r="B2750">
        <f>'Oversigt anlægsaktiv'!B2750</f>
        <v>0</v>
      </c>
      <c r="C2750">
        <f>'Oversigt anlægsaktiv'!C2750</f>
        <v>0</v>
      </c>
      <c r="D2750">
        <f>'Oversigt anlægsaktiv'!D2750</f>
        <v>0</v>
      </c>
      <c r="E2750">
        <f>'Oversigt anlægsaktiv'!E2750</f>
        <v>0</v>
      </c>
      <c r="F2750">
        <f>'Oversigt anlægsaktiv'!F2750</f>
        <v>0</v>
      </c>
      <c r="G2750">
        <f>'Oversigt anlægsaktiv'!G2750</f>
        <v>0</v>
      </c>
      <c r="H2750">
        <f>'Oversigt anlægsaktiv'!H2750</f>
        <v>0</v>
      </c>
      <c r="I2750">
        <f>'Oversigt anlægsaktiv'!I2750</f>
        <v>0</v>
      </c>
      <c r="J2750">
        <f>'Oversigt anlægsaktiv'!J2750</f>
        <v>0</v>
      </c>
      <c r="K2750">
        <f>'Oversigt anlægsaktiv'!K2750</f>
        <v>0</v>
      </c>
      <c r="L2750" s="312">
        <f>'Oversigt anlægsaktiv'!L2750</f>
        <v>0</v>
      </c>
      <c r="M2750" s="56">
        <f>'Oversigt anlægsaktiv'!M2750</f>
        <v>0</v>
      </c>
      <c r="N2750" s="56">
        <f>'Oversigt anlægsaktiv'!N2750</f>
        <v>0</v>
      </c>
      <c r="O2750" s="322">
        <f t="shared" si="126"/>
        <v>0</v>
      </c>
      <c r="P2750" s="322">
        <f t="shared" si="127"/>
        <v>1</v>
      </c>
      <c r="Q2750" s="337">
        <f t="shared" si="128"/>
        <v>0</v>
      </c>
    </row>
    <row r="2751" spans="1:17" x14ac:dyDescent="0.35">
      <c r="A2751" s="320">
        <f>'Oversigt anlægsaktiv'!A2751</f>
        <v>0</v>
      </c>
      <c r="B2751">
        <f>'Oversigt anlægsaktiv'!B2751</f>
        <v>0</v>
      </c>
      <c r="C2751">
        <f>'Oversigt anlægsaktiv'!C2751</f>
        <v>0</v>
      </c>
      <c r="D2751">
        <f>'Oversigt anlægsaktiv'!D2751</f>
        <v>0</v>
      </c>
      <c r="E2751">
        <f>'Oversigt anlægsaktiv'!E2751</f>
        <v>0</v>
      </c>
      <c r="F2751">
        <f>'Oversigt anlægsaktiv'!F2751</f>
        <v>0</v>
      </c>
      <c r="G2751">
        <f>'Oversigt anlægsaktiv'!G2751</f>
        <v>0</v>
      </c>
      <c r="H2751">
        <f>'Oversigt anlægsaktiv'!H2751</f>
        <v>0</v>
      </c>
      <c r="I2751">
        <f>'Oversigt anlægsaktiv'!I2751</f>
        <v>0</v>
      </c>
      <c r="J2751">
        <f>'Oversigt anlægsaktiv'!J2751</f>
        <v>0</v>
      </c>
      <c r="K2751">
        <f>'Oversigt anlægsaktiv'!K2751</f>
        <v>0</v>
      </c>
      <c r="L2751" s="312">
        <f>'Oversigt anlægsaktiv'!L2751</f>
        <v>0</v>
      </c>
      <c r="M2751" s="56">
        <f>'Oversigt anlægsaktiv'!M2751</f>
        <v>0</v>
      </c>
      <c r="N2751" s="56">
        <f>'Oversigt anlægsaktiv'!N2751</f>
        <v>0</v>
      </c>
      <c r="O2751" s="322">
        <f t="shared" si="126"/>
        <v>0</v>
      </c>
      <c r="P2751" s="322">
        <f t="shared" si="127"/>
        <v>1</v>
      </c>
      <c r="Q2751" s="337">
        <f t="shared" si="128"/>
        <v>0</v>
      </c>
    </row>
    <row r="2752" spans="1:17" x14ac:dyDescent="0.35">
      <c r="A2752" s="320">
        <f>'Oversigt anlægsaktiv'!A2752</f>
        <v>0</v>
      </c>
      <c r="B2752">
        <f>'Oversigt anlægsaktiv'!B2752</f>
        <v>0</v>
      </c>
      <c r="C2752">
        <f>'Oversigt anlægsaktiv'!C2752</f>
        <v>0</v>
      </c>
      <c r="D2752">
        <f>'Oversigt anlægsaktiv'!D2752</f>
        <v>0</v>
      </c>
      <c r="E2752">
        <f>'Oversigt anlægsaktiv'!E2752</f>
        <v>0</v>
      </c>
      <c r="F2752">
        <f>'Oversigt anlægsaktiv'!F2752</f>
        <v>0</v>
      </c>
      <c r="G2752">
        <f>'Oversigt anlægsaktiv'!G2752</f>
        <v>0</v>
      </c>
      <c r="H2752">
        <f>'Oversigt anlægsaktiv'!H2752</f>
        <v>0</v>
      </c>
      <c r="I2752">
        <f>'Oversigt anlægsaktiv'!I2752</f>
        <v>0</v>
      </c>
      <c r="J2752">
        <f>'Oversigt anlægsaktiv'!J2752</f>
        <v>0</v>
      </c>
      <c r="K2752">
        <f>'Oversigt anlægsaktiv'!K2752</f>
        <v>0</v>
      </c>
      <c r="L2752" s="312">
        <f>'Oversigt anlægsaktiv'!L2752</f>
        <v>0</v>
      </c>
      <c r="M2752" s="56">
        <f>'Oversigt anlægsaktiv'!M2752</f>
        <v>0</v>
      </c>
      <c r="N2752" s="56">
        <f>'Oversigt anlægsaktiv'!N2752</f>
        <v>0</v>
      </c>
      <c r="O2752" s="322">
        <f t="shared" si="126"/>
        <v>0</v>
      </c>
      <c r="P2752" s="322">
        <f t="shared" si="127"/>
        <v>1</v>
      </c>
      <c r="Q2752" s="337">
        <f t="shared" si="128"/>
        <v>0</v>
      </c>
    </row>
    <row r="2753" spans="1:17" x14ac:dyDescent="0.35">
      <c r="A2753" s="320">
        <f>'Oversigt anlægsaktiv'!A2753</f>
        <v>0</v>
      </c>
      <c r="B2753">
        <f>'Oversigt anlægsaktiv'!B2753</f>
        <v>0</v>
      </c>
      <c r="C2753">
        <f>'Oversigt anlægsaktiv'!C2753</f>
        <v>0</v>
      </c>
      <c r="D2753">
        <f>'Oversigt anlægsaktiv'!D2753</f>
        <v>0</v>
      </c>
      <c r="E2753">
        <f>'Oversigt anlægsaktiv'!E2753</f>
        <v>0</v>
      </c>
      <c r="F2753">
        <f>'Oversigt anlægsaktiv'!F2753</f>
        <v>0</v>
      </c>
      <c r="G2753">
        <f>'Oversigt anlægsaktiv'!G2753</f>
        <v>0</v>
      </c>
      <c r="H2753">
        <f>'Oversigt anlægsaktiv'!H2753</f>
        <v>0</v>
      </c>
      <c r="I2753">
        <f>'Oversigt anlægsaktiv'!I2753</f>
        <v>0</v>
      </c>
      <c r="J2753">
        <f>'Oversigt anlægsaktiv'!J2753</f>
        <v>0</v>
      </c>
      <c r="K2753">
        <f>'Oversigt anlægsaktiv'!K2753</f>
        <v>0</v>
      </c>
      <c r="L2753" s="312">
        <f>'Oversigt anlægsaktiv'!L2753</f>
        <v>0</v>
      </c>
      <c r="M2753" s="56">
        <f>'Oversigt anlægsaktiv'!M2753</f>
        <v>0</v>
      </c>
      <c r="N2753" s="56">
        <f>'Oversigt anlægsaktiv'!N2753</f>
        <v>0</v>
      </c>
      <c r="O2753" s="322">
        <f t="shared" si="126"/>
        <v>0</v>
      </c>
      <c r="P2753" s="322">
        <f t="shared" si="127"/>
        <v>1</v>
      </c>
      <c r="Q2753" s="337">
        <f t="shared" si="128"/>
        <v>0</v>
      </c>
    </row>
    <row r="2754" spans="1:17" x14ac:dyDescent="0.35">
      <c r="A2754" s="320">
        <f>'Oversigt anlægsaktiv'!A2754</f>
        <v>0</v>
      </c>
      <c r="B2754">
        <f>'Oversigt anlægsaktiv'!B2754</f>
        <v>0</v>
      </c>
      <c r="C2754">
        <f>'Oversigt anlægsaktiv'!C2754</f>
        <v>0</v>
      </c>
      <c r="D2754">
        <f>'Oversigt anlægsaktiv'!D2754</f>
        <v>0</v>
      </c>
      <c r="E2754">
        <f>'Oversigt anlægsaktiv'!E2754</f>
        <v>0</v>
      </c>
      <c r="F2754">
        <f>'Oversigt anlægsaktiv'!F2754</f>
        <v>0</v>
      </c>
      <c r="G2754">
        <f>'Oversigt anlægsaktiv'!G2754</f>
        <v>0</v>
      </c>
      <c r="H2754">
        <f>'Oversigt anlægsaktiv'!H2754</f>
        <v>0</v>
      </c>
      <c r="I2754">
        <f>'Oversigt anlægsaktiv'!I2754</f>
        <v>0</v>
      </c>
      <c r="J2754">
        <f>'Oversigt anlægsaktiv'!J2754</f>
        <v>0</v>
      </c>
      <c r="K2754">
        <f>'Oversigt anlægsaktiv'!K2754</f>
        <v>0</v>
      </c>
      <c r="L2754" s="312">
        <f>'Oversigt anlægsaktiv'!L2754</f>
        <v>0</v>
      </c>
      <c r="M2754" s="56">
        <f>'Oversigt anlægsaktiv'!M2754</f>
        <v>0</v>
      </c>
      <c r="N2754" s="56">
        <f>'Oversigt anlægsaktiv'!N2754</f>
        <v>0</v>
      </c>
      <c r="O2754" s="322">
        <f t="shared" si="126"/>
        <v>0</v>
      </c>
      <c r="P2754" s="322">
        <f t="shared" si="127"/>
        <v>1</v>
      </c>
      <c r="Q2754" s="337">
        <f t="shared" si="128"/>
        <v>0</v>
      </c>
    </row>
    <row r="2755" spans="1:17" x14ac:dyDescent="0.35">
      <c r="A2755" s="320">
        <f>'Oversigt anlægsaktiv'!A2755</f>
        <v>0</v>
      </c>
      <c r="B2755">
        <f>'Oversigt anlægsaktiv'!B2755</f>
        <v>0</v>
      </c>
      <c r="C2755">
        <f>'Oversigt anlægsaktiv'!C2755</f>
        <v>0</v>
      </c>
      <c r="D2755">
        <f>'Oversigt anlægsaktiv'!D2755</f>
        <v>0</v>
      </c>
      <c r="E2755">
        <f>'Oversigt anlægsaktiv'!E2755</f>
        <v>0</v>
      </c>
      <c r="F2755">
        <f>'Oversigt anlægsaktiv'!F2755</f>
        <v>0</v>
      </c>
      <c r="G2755">
        <f>'Oversigt anlægsaktiv'!G2755</f>
        <v>0</v>
      </c>
      <c r="H2755">
        <f>'Oversigt anlægsaktiv'!H2755</f>
        <v>0</v>
      </c>
      <c r="I2755">
        <f>'Oversigt anlægsaktiv'!I2755</f>
        <v>0</v>
      </c>
      <c r="J2755">
        <f>'Oversigt anlægsaktiv'!J2755</f>
        <v>0</v>
      </c>
      <c r="K2755">
        <f>'Oversigt anlægsaktiv'!K2755</f>
        <v>0</v>
      </c>
      <c r="L2755" s="312">
        <f>'Oversigt anlægsaktiv'!L2755</f>
        <v>0</v>
      </c>
      <c r="M2755" s="56">
        <f>'Oversigt anlægsaktiv'!M2755</f>
        <v>0</v>
      </c>
      <c r="N2755" s="56">
        <f>'Oversigt anlægsaktiv'!N2755</f>
        <v>0</v>
      </c>
      <c r="O2755" s="322">
        <f t="shared" si="126"/>
        <v>0</v>
      </c>
      <c r="P2755" s="322">
        <f t="shared" si="127"/>
        <v>1</v>
      </c>
      <c r="Q2755" s="337">
        <f t="shared" si="128"/>
        <v>0</v>
      </c>
    </row>
    <row r="2756" spans="1:17" x14ac:dyDescent="0.35">
      <c r="A2756" s="320">
        <f>'Oversigt anlægsaktiv'!A2756</f>
        <v>0</v>
      </c>
      <c r="B2756">
        <f>'Oversigt anlægsaktiv'!B2756</f>
        <v>0</v>
      </c>
      <c r="C2756">
        <f>'Oversigt anlægsaktiv'!C2756</f>
        <v>0</v>
      </c>
      <c r="D2756">
        <f>'Oversigt anlægsaktiv'!D2756</f>
        <v>0</v>
      </c>
      <c r="E2756">
        <f>'Oversigt anlægsaktiv'!E2756</f>
        <v>0</v>
      </c>
      <c r="F2756">
        <f>'Oversigt anlægsaktiv'!F2756</f>
        <v>0</v>
      </c>
      <c r="G2756">
        <f>'Oversigt anlægsaktiv'!G2756</f>
        <v>0</v>
      </c>
      <c r="H2756">
        <f>'Oversigt anlægsaktiv'!H2756</f>
        <v>0</v>
      </c>
      <c r="I2756">
        <f>'Oversigt anlægsaktiv'!I2756</f>
        <v>0</v>
      </c>
      <c r="J2756">
        <f>'Oversigt anlægsaktiv'!J2756</f>
        <v>0</v>
      </c>
      <c r="K2756">
        <f>'Oversigt anlægsaktiv'!K2756</f>
        <v>0</v>
      </c>
      <c r="L2756" s="312">
        <f>'Oversigt anlægsaktiv'!L2756</f>
        <v>0</v>
      </c>
      <c r="M2756" s="56">
        <f>'Oversigt anlægsaktiv'!M2756</f>
        <v>0</v>
      </c>
      <c r="N2756" s="56">
        <f>'Oversigt anlægsaktiv'!N2756</f>
        <v>0</v>
      </c>
      <c r="O2756" s="322">
        <f t="shared" si="126"/>
        <v>0</v>
      </c>
      <c r="P2756" s="322">
        <f t="shared" si="127"/>
        <v>1</v>
      </c>
      <c r="Q2756" s="337">
        <f t="shared" si="128"/>
        <v>0</v>
      </c>
    </row>
    <row r="2757" spans="1:17" x14ac:dyDescent="0.35">
      <c r="A2757" s="320">
        <f>'Oversigt anlægsaktiv'!A2757</f>
        <v>0</v>
      </c>
      <c r="B2757">
        <f>'Oversigt anlægsaktiv'!B2757</f>
        <v>0</v>
      </c>
      <c r="C2757">
        <f>'Oversigt anlægsaktiv'!C2757</f>
        <v>0</v>
      </c>
      <c r="D2757">
        <f>'Oversigt anlægsaktiv'!D2757</f>
        <v>0</v>
      </c>
      <c r="E2757">
        <f>'Oversigt anlægsaktiv'!E2757</f>
        <v>0</v>
      </c>
      <c r="F2757">
        <f>'Oversigt anlægsaktiv'!F2757</f>
        <v>0</v>
      </c>
      <c r="G2757">
        <f>'Oversigt anlægsaktiv'!G2757</f>
        <v>0</v>
      </c>
      <c r="H2757">
        <f>'Oversigt anlægsaktiv'!H2757</f>
        <v>0</v>
      </c>
      <c r="I2757">
        <f>'Oversigt anlægsaktiv'!I2757</f>
        <v>0</v>
      </c>
      <c r="J2757">
        <f>'Oversigt anlægsaktiv'!J2757</f>
        <v>0</v>
      </c>
      <c r="K2757">
        <f>'Oversigt anlægsaktiv'!K2757</f>
        <v>0</v>
      </c>
      <c r="L2757" s="312">
        <f>'Oversigt anlægsaktiv'!L2757</f>
        <v>0</v>
      </c>
      <c r="M2757" s="56">
        <f>'Oversigt anlægsaktiv'!M2757</f>
        <v>0</v>
      </c>
      <c r="N2757" s="56">
        <f>'Oversigt anlægsaktiv'!N2757</f>
        <v>0</v>
      </c>
      <c r="O2757" s="322">
        <f t="shared" si="126"/>
        <v>0</v>
      </c>
      <c r="P2757" s="322">
        <f t="shared" si="127"/>
        <v>1</v>
      </c>
      <c r="Q2757" s="337">
        <f t="shared" si="128"/>
        <v>0</v>
      </c>
    </row>
    <row r="2758" spans="1:17" x14ac:dyDescent="0.35">
      <c r="A2758" s="320">
        <f>'Oversigt anlægsaktiv'!A2758</f>
        <v>0</v>
      </c>
      <c r="B2758">
        <f>'Oversigt anlægsaktiv'!B2758</f>
        <v>0</v>
      </c>
      <c r="C2758">
        <f>'Oversigt anlægsaktiv'!C2758</f>
        <v>0</v>
      </c>
      <c r="D2758">
        <f>'Oversigt anlægsaktiv'!D2758</f>
        <v>0</v>
      </c>
      <c r="E2758">
        <f>'Oversigt anlægsaktiv'!E2758</f>
        <v>0</v>
      </c>
      <c r="F2758">
        <f>'Oversigt anlægsaktiv'!F2758</f>
        <v>0</v>
      </c>
      <c r="G2758">
        <f>'Oversigt anlægsaktiv'!G2758</f>
        <v>0</v>
      </c>
      <c r="H2758">
        <f>'Oversigt anlægsaktiv'!H2758</f>
        <v>0</v>
      </c>
      <c r="I2758">
        <f>'Oversigt anlægsaktiv'!I2758</f>
        <v>0</v>
      </c>
      <c r="J2758">
        <f>'Oversigt anlægsaktiv'!J2758</f>
        <v>0</v>
      </c>
      <c r="K2758">
        <f>'Oversigt anlægsaktiv'!K2758</f>
        <v>0</v>
      </c>
      <c r="L2758" s="312">
        <f>'Oversigt anlægsaktiv'!L2758</f>
        <v>0</v>
      </c>
      <c r="M2758" s="56">
        <f>'Oversigt anlægsaktiv'!M2758</f>
        <v>0</v>
      </c>
      <c r="N2758" s="56">
        <f>'Oversigt anlægsaktiv'!N2758</f>
        <v>0</v>
      </c>
      <c r="O2758" s="322">
        <f t="shared" si="126"/>
        <v>0</v>
      </c>
      <c r="P2758" s="322">
        <f t="shared" si="127"/>
        <v>1</v>
      </c>
      <c r="Q2758" s="337">
        <f t="shared" si="128"/>
        <v>0</v>
      </c>
    </row>
    <row r="2759" spans="1:17" x14ac:dyDescent="0.35">
      <c r="A2759" s="320">
        <f>'Oversigt anlægsaktiv'!A2759</f>
        <v>0</v>
      </c>
      <c r="B2759">
        <f>'Oversigt anlægsaktiv'!B2759</f>
        <v>0</v>
      </c>
      <c r="C2759">
        <f>'Oversigt anlægsaktiv'!C2759</f>
        <v>0</v>
      </c>
      <c r="D2759">
        <f>'Oversigt anlægsaktiv'!D2759</f>
        <v>0</v>
      </c>
      <c r="E2759">
        <f>'Oversigt anlægsaktiv'!E2759</f>
        <v>0</v>
      </c>
      <c r="F2759">
        <f>'Oversigt anlægsaktiv'!F2759</f>
        <v>0</v>
      </c>
      <c r="G2759">
        <f>'Oversigt anlægsaktiv'!G2759</f>
        <v>0</v>
      </c>
      <c r="H2759">
        <f>'Oversigt anlægsaktiv'!H2759</f>
        <v>0</v>
      </c>
      <c r="I2759">
        <f>'Oversigt anlægsaktiv'!I2759</f>
        <v>0</v>
      </c>
      <c r="J2759">
        <f>'Oversigt anlægsaktiv'!J2759</f>
        <v>0</v>
      </c>
      <c r="K2759">
        <f>'Oversigt anlægsaktiv'!K2759</f>
        <v>0</v>
      </c>
      <c r="L2759" s="312">
        <f>'Oversigt anlægsaktiv'!L2759</f>
        <v>0</v>
      </c>
      <c r="M2759" s="56">
        <f>'Oversigt anlægsaktiv'!M2759</f>
        <v>0</v>
      </c>
      <c r="N2759" s="56">
        <f>'Oversigt anlægsaktiv'!N2759</f>
        <v>0</v>
      </c>
      <c r="O2759" s="322">
        <f t="shared" si="126"/>
        <v>0</v>
      </c>
      <c r="P2759" s="322">
        <f t="shared" si="127"/>
        <v>1</v>
      </c>
      <c r="Q2759" s="337">
        <f t="shared" si="128"/>
        <v>0</v>
      </c>
    </row>
    <row r="2760" spans="1:17" x14ac:dyDescent="0.35">
      <c r="A2760" s="320">
        <f>'Oversigt anlægsaktiv'!A2760</f>
        <v>0</v>
      </c>
      <c r="B2760">
        <f>'Oversigt anlægsaktiv'!B2760</f>
        <v>0</v>
      </c>
      <c r="C2760">
        <f>'Oversigt anlægsaktiv'!C2760</f>
        <v>0</v>
      </c>
      <c r="D2760">
        <f>'Oversigt anlægsaktiv'!D2760</f>
        <v>0</v>
      </c>
      <c r="E2760">
        <f>'Oversigt anlægsaktiv'!E2760</f>
        <v>0</v>
      </c>
      <c r="F2760">
        <f>'Oversigt anlægsaktiv'!F2760</f>
        <v>0</v>
      </c>
      <c r="G2760">
        <f>'Oversigt anlægsaktiv'!G2760</f>
        <v>0</v>
      </c>
      <c r="H2760">
        <f>'Oversigt anlægsaktiv'!H2760</f>
        <v>0</v>
      </c>
      <c r="I2760">
        <f>'Oversigt anlægsaktiv'!I2760</f>
        <v>0</v>
      </c>
      <c r="J2760">
        <f>'Oversigt anlægsaktiv'!J2760</f>
        <v>0</v>
      </c>
      <c r="K2760">
        <f>'Oversigt anlægsaktiv'!K2760</f>
        <v>0</v>
      </c>
      <c r="L2760" s="312">
        <f>'Oversigt anlægsaktiv'!L2760</f>
        <v>0</v>
      </c>
      <c r="M2760" s="56">
        <f>'Oversigt anlægsaktiv'!M2760</f>
        <v>0</v>
      </c>
      <c r="N2760" s="56">
        <f>'Oversigt anlægsaktiv'!N2760</f>
        <v>0</v>
      </c>
      <c r="O2760" s="322">
        <f t="shared" si="126"/>
        <v>0</v>
      </c>
      <c r="P2760" s="322">
        <f t="shared" si="127"/>
        <v>1</v>
      </c>
      <c r="Q2760" s="337">
        <f t="shared" si="128"/>
        <v>0</v>
      </c>
    </row>
    <row r="2761" spans="1:17" x14ac:dyDescent="0.35">
      <c r="A2761" s="320">
        <f>'Oversigt anlægsaktiv'!A2761</f>
        <v>0</v>
      </c>
      <c r="B2761">
        <f>'Oversigt anlægsaktiv'!B2761</f>
        <v>0</v>
      </c>
      <c r="C2761">
        <f>'Oversigt anlægsaktiv'!C2761</f>
        <v>0</v>
      </c>
      <c r="D2761">
        <f>'Oversigt anlægsaktiv'!D2761</f>
        <v>0</v>
      </c>
      <c r="E2761">
        <f>'Oversigt anlægsaktiv'!E2761</f>
        <v>0</v>
      </c>
      <c r="F2761">
        <f>'Oversigt anlægsaktiv'!F2761</f>
        <v>0</v>
      </c>
      <c r="G2761">
        <f>'Oversigt anlægsaktiv'!G2761</f>
        <v>0</v>
      </c>
      <c r="H2761">
        <f>'Oversigt anlægsaktiv'!H2761</f>
        <v>0</v>
      </c>
      <c r="I2761">
        <f>'Oversigt anlægsaktiv'!I2761</f>
        <v>0</v>
      </c>
      <c r="J2761">
        <f>'Oversigt anlægsaktiv'!J2761</f>
        <v>0</v>
      </c>
      <c r="K2761">
        <f>'Oversigt anlægsaktiv'!K2761</f>
        <v>0</v>
      </c>
      <c r="L2761" s="312">
        <f>'Oversigt anlægsaktiv'!L2761</f>
        <v>0</v>
      </c>
      <c r="M2761" s="56">
        <f>'Oversigt anlægsaktiv'!M2761</f>
        <v>0</v>
      </c>
      <c r="N2761" s="56">
        <f>'Oversigt anlægsaktiv'!N2761</f>
        <v>0</v>
      </c>
      <c r="O2761" s="322">
        <f t="shared" si="126"/>
        <v>0</v>
      </c>
      <c r="P2761" s="322">
        <f t="shared" si="127"/>
        <v>1</v>
      </c>
      <c r="Q2761" s="337">
        <f t="shared" si="128"/>
        <v>0</v>
      </c>
    </row>
    <row r="2762" spans="1:17" x14ac:dyDescent="0.35">
      <c r="A2762" s="320">
        <f>'Oversigt anlægsaktiv'!A2762</f>
        <v>0</v>
      </c>
      <c r="B2762">
        <f>'Oversigt anlægsaktiv'!B2762</f>
        <v>0</v>
      </c>
      <c r="C2762">
        <f>'Oversigt anlægsaktiv'!C2762</f>
        <v>0</v>
      </c>
      <c r="D2762">
        <f>'Oversigt anlægsaktiv'!D2762</f>
        <v>0</v>
      </c>
      <c r="E2762">
        <f>'Oversigt anlægsaktiv'!E2762</f>
        <v>0</v>
      </c>
      <c r="F2762">
        <f>'Oversigt anlægsaktiv'!F2762</f>
        <v>0</v>
      </c>
      <c r="G2762">
        <f>'Oversigt anlægsaktiv'!G2762</f>
        <v>0</v>
      </c>
      <c r="H2762">
        <f>'Oversigt anlægsaktiv'!H2762</f>
        <v>0</v>
      </c>
      <c r="I2762">
        <f>'Oversigt anlægsaktiv'!I2762</f>
        <v>0</v>
      </c>
      <c r="J2762">
        <f>'Oversigt anlægsaktiv'!J2762</f>
        <v>0</v>
      </c>
      <c r="K2762">
        <f>'Oversigt anlægsaktiv'!K2762</f>
        <v>0</v>
      </c>
      <c r="L2762" s="312">
        <f>'Oversigt anlægsaktiv'!L2762</f>
        <v>0</v>
      </c>
      <c r="M2762" s="56">
        <f>'Oversigt anlægsaktiv'!M2762</f>
        <v>0</v>
      </c>
      <c r="N2762" s="56">
        <f>'Oversigt anlægsaktiv'!N2762</f>
        <v>0</v>
      </c>
      <c r="O2762" s="322">
        <f t="shared" si="126"/>
        <v>0</v>
      </c>
      <c r="P2762" s="322">
        <f t="shared" si="127"/>
        <v>1</v>
      </c>
      <c r="Q2762" s="337">
        <f t="shared" si="128"/>
        <v>0</v>
      </c>
    </row>
    <row r="2763" spans="1:17" x14ac:dyDescent="0.35">
      <c r="A2763" s="320">
        <f>'Oversigt anlægsaktiv'!A2763</f>
        <v>0</v>
      </c>
      <c r="B2763">
        <f>'Oversigt anlægsaktiv'!B2763</f>
        <v>0</v>
      </c>
      <c r="C2763">
        <f>'Oversigt anlægsaktiv'!C2763</f>
        <v>0</v>
      </c>
      <c r="D2763">
        <f>'Oversigt anlægsaktiv'!D2763</f>
        <v>0</v>
      </c>
      <c r="E2763">
        <f>'Oversigt anlægsaktiv'!E2763</f>
        <v>0</v>
      </c>
      <c r="F2763">
        <f>'Oversigt anlægsaktiv'!F2763</f>
        <v>0</v>
      </c>
      <c r="G2763">
        <f>'Oversigt anlægsaktiv'!G2763</f>
        <v>0</v>
      </c>
      <c r="H2763">
        <f>'Oversigt anlægsaktiv'!H2763</f>
        <v>0</v>
      </c>
      <c r="I2763">
        <f>'Oversigt anlægsaktiv'!I2763</f>
        <v>0</v>
      </c>
      <c r="J2763">
        <f>'Oversigt anlægsaktiv'!J2763</f>
        <v>0</v>
      </c>
      <c r="K2763">
        <f>'Oversigt anlægsaktiv'!K2763</f>
        <v>0</v>
      </c>
      <c r="L2763" s="312">
        <f>'Oversigt anlægsaktiv'!L2763</f>
        <v>0</v>
      </c>
      <c r="M2763" s="56">
        <f>'Oversigt anlægsaktiv'!M2763</f>
        <v>0</v>
      </c>
      <c r="N2763" s="56">
        <f>'Oversigt anlægsaktiv'!N2763</f>
        <v>0</v>
      </c>
      <c r="O2763" s="322">
        <f t="shared" ref="O2763:O2826" si="129">IFERROR(_xlfn.TEXTBEFORE(A2763, "-"), A2763)</f>
        <v>0</v>
      </c>
      <c r="P2763" s="322">
        <f t="shared" ref="P2763:P2826" si="130">IF(C2763="-",0,1)</f>
        <v>1</v>
      </c>
      <c r="Q2763" s="337">
        <f t="shared" ref="Q2763:Q2826" si="131">IFERROR(_xlfn.TEXTBEFORE(E2763, " "), E2763)</f>
        <v>0</v>
      </c>
    </row>
    <row r="2764" spans="1:17" x14ac:dyDescent="0.35">
      <c r="A2764" s="320">
        <f>'Oversigt anlægsaktiv'!A2764</f>
        <v>0</v>
      </c>
      <c r="B2764">
        <f>'Oversigt anlægsaktiv'!B2764</f>
        <v>0</v>
      </c>
      <c r="C2764">
        <f>'Oversigt anlægsaktiv'!C2764</f>
        <v>0</v>
      </c>
      <c r="D2764">
        <f>'Oversigt anlægsaktiv'!D2764</f>
        <v>0</v>
      </c>
      <c r="E2764">
        <f>'Oversigt anlægsaktiv'!E2764</f>
        <v>0</v>
      </c>
      <c r="F2764">
        <f>'Oversigt anlægsaktiv'!F2764</f>
        <v>0</v>
      </c>
      <c r="G2764">
        <f>'Oversigt anlægsaktiv'!G2764</f>
        <v>0</v>
      </c>
      <c r="H2764">
        <f>'Oversigt anlægsaktiv'!H2764</f>
        <v>0</v>
      </c>
      <c r="I2764">
        <f>'Oversigt anlægsaktiv'!I2764</f>
        <v>0</v>
      </c>
      <c r="J2764">
        <f>'Oversigt anlægsaktiv'!J2764</f>
        <v>0</v>
      </c>
      <c r="K2764">
        <f>'Oversigt anlægsaktiv'!K2764</f>
        <v>0</v>
      </c>
      <c r="L2764" s="312">
        <f>'Oversigt anlægsaktiv'!L2764</f>
        <v>0</v>
      </c>
      <c r="M2764" s="56">
        <f>'Oversigt anlægsaktiv'!M2764</f>
        <v>0</v>
      </c>
      <c r="N2764" s="56">
        <f>'Oversigt anlægsaktiv'!N2764</f>
        <v>0</v>
      </c>
      <c r="O2764" s="322">
        <f t="shared" si="129"/>
        <v>0</v>
      </c>
      <c r="P2764" s="322">
        <f t="shared" si="130"/>
        <v>1</v>
      </c>
      <c r="Q2764" s="337">
        <f t="shared" si="131"/>
        <v>0</v>
      </c>
    </row>
    <row r="2765" spans="1:17" x14ac:dyDescent="0.35">
      <c r="A2765" s="320">
        <f>'Oversigt anlægsaktiv'!A2765</f>
        <v>0</v>
      </c>
      <c r="B2765">
        <f>'Oversigt anlægsaktiv'!B2765</f>
        <v>0</v>
      </c>
      <c r="C2765">
        <f>'Oversigt anlægsaktiv'!C2765</f>
        <v>0</v>
      </c>
      <c r="D2765">
        <f>'Oversigt anlægsaktiv'!D2765</f>
        <v>0</v>
      </c>
      <c r="E2765">
        <f>'Oversigt anlægsaktiv'!E2765</f>
        <v>0</v>
      </c>
      <c r="F2765">
        <f>'Oversigt anlægsaktiv'!F2765</f>
        <v>0</v>
      </c>
      <c r="G2765">
        <f>'Oversigt anlægsaktiv'!G2765</f>
        <v>0</v>
      </c>
      <c r="H2765">
        <f>'Oversigt anlægsaktiv'!H2765</f>
        <v>0</v>
      </c>
      <c r="I2765">
        <f>'Oversigt anlægsaktiv'!I2765</f>
        <v>0</v>
      </c>
      <c r="J2765">
        <f>'Oversigt anlægsaktiv'!J2765</f>
        <v>0</v>
      </c>
      <c r="K2765">
        <f>'Oversigt anlægsaktiv'!K2765</f>
        <v>0</v>
      </c>
      <c r="L2765" s="312">
        <f>'Oversigt anlægsaktiv'!L2765</f>
        <v>0</v>
      </c>
      <c r="M2765" s="56">
        <f>'Oversigt anlægsaktiv'!M2765</f>
        <v>0</v>
      </c>
      <c r="N2765" s="56">
        <f>'Oversigt anlægsaktiv'!N2765</f>
        <v>0</v>
      </c>
      <c r="O2765" s="322">
        <f t="shared" si="129"/>
        <v>0</v>
      </c>
      <c r="P2765" s="322">
        <f t="shared" si="130"/>
        <v>1</v>
      </c>
      <c r="Q2765" s="337">
        <f t="shared" si="131"/>
        <v>0</v>
      </c>
    </row>
    <row r="2766" spans="1:17" x14ac:dyDescent="0.35">
      <c r="A2766" s="320">
        <f>'Oversigt anlægsaktiv'!A2766</f>
        <v>0</v>
      </c>
      <c r="B2766">
        <f>'Oversigt anlægsaktiv'!B2766</f>
        <v>0</v>
      </c>
      <c r="C2766">
        <f>'Oversigt anlægsaktiv'!C2766</f>
        <v>0</v>
      </c>
      <c r="D2766">
        <f>'Oversigt anlægsaktiv'!D2766</f>
        <v>0</v>
      </c>
      <c r="E2766">
        <f>'Oversigt anlægsaktiv'!E2766</f>
        <v>0</v>
      </c>
      <c r="F2766">
        <f>'Oversigt anlægsaktiv'!F2766</f>
        <v>0</v>
      </c>
      <c r="G2766">
        <f>'Oversigt anlægsaktiv'!G2766</f>
        <v>0</v>
      </c>
      <c r="H2766">
        <f>'Oversigt anlægsaktiv'!H2766</f>
        <v>0</v>
      </c>
      <c r="I2766">
        <f>'Oversigt anlægsaktiv'!I2766</f>
        <v>0</v>
      </c>
      <c r="J2766">
        <f>'Oversigt anlægsaktiv'!J2766</f>
        <v>0</v>
      </c>
      <c r="K2766">
        <f>'Oversigt anlægsaktiv'!K2766</f>
        <v>0</v>
      </c>
      <c r="L2766" s="312">
        <f>'Oversigt anlægsaktiv'!L2766</f>
        <v>0</v>
      </c>
      <c r="M2766" s="56">
        <f>'Oversigt anlægsaktiv'!M2766</f>
        <v>0</v>
      </c>
      <c r="N2766" s="56">
        <f>'Oversigt anlægsaktiv'!N2766</f>
        <v>0</v>
      </c>
      <c r="O2766" s="322">
        <f t="shared" si="129"/>
        <v>0</v>
      </c>
      <c r="P2766" s="322">
        <f t="shared" si="130"/>
        <v>1</v>
      </c>
      <c r="Q2766" s="337">
        <f t="shared" si="131"/>
        <v>0</v>
      </c>
    </row>
    <row r="2767" spans="1:17" x14ac:dyDescent="0.35">
      <c r="A2767" s="320">
        <f>'Oversigt anlægsaktiv'!A2767</f>
        <v>0</v>
      </c>
      <c r="B2767">
        <f>'Oversigt anlægsaktiv'!B2767</f>
        <v>0</v>
      </c>
      <c r="C2767">
        <f>'Oversigt anlægsaktiv'!C2767</f>
        <v>0</v>
      </c>
      <c r="D2767">
        <f>'Oversigt anlægsaktiv'!D2767</f>
        <v>0</v>
      </c>
      <c r="E2767">
        <f>'Oversigt anlægsaktiv'!E2767</f>
        <v>0</v>
      </c>
      <c r="F2767">
        <f>'Oversigt anlægsaktiv'!F2767</f>
        <v>0</v>
      </c>
      <c r="G2767">
        <f>'Oversigt anlægsaktiv'!G2767</f>
        <v>0</v>
      </c>
      <c r="H2767">
        <f>'Oversigt anlægsaktiv'!H2767</f>
        <v>0</v>
      </c>
      <c r="I2767">
        <f>'Oversigt anlægsaktiv'!I2767</f>
        <v>0</v>
      </c>
      <c r="J2767">
        <f>'Oversigt anlægsaktiv'!J2767</f>
        <v>0</v>
      </c>
      <c r="K2767">
        <f>'Oversigt anlægsaktiv'!K2767</f>
        <v>0</v>
      </c>
      <c r="L2767" s="312">
        <f>'Oversigt anlægsaktiv'!L2767</f>
        <v>0</v>
      </c>
      <c r="M2767" s="56">
        <f>'Oversigt anlægsaktiv'!M2767</f>
        <v>0</v>
      </c>
      <c r="N2767" s="56">
        <f>'Oversigt anlægsaktiv'!N2767</f>
        <v>0</v>
      </c>
      <c r="O2767" s="322">
        <f t="shared" si="129"/>
        <v>0</v>
      </c>
      <c r="P2767" s="322">
        <f t="shared" si="130"/>
        <v>1</v>
      </c>
      <c r="Q2767" s="337">
        <f t="shared" si="131"/>
        <v>0</v>
      </c>
    </row>
    <row r="2768" spans="1:17" x14ac:dyDescent="0.35">
      <c r="A2768" s="320">
        <f>'Oversigt anlægsaktiv'!A2768</f>
        <v>0</v>
      </c>
      <c r="B2768">
        <f>'Oversigt anlægsaktiv'!B2768</f>
        <v>0</v>
      </c>
      <c r="C2768">
        <f>'Oversigt anlægsaktiv'!C2768</f>
        <v>0</v>
      </c>
      <c r="D2768">
        <f>'Oversigt anlægsaktiv'!D2768</f>
        <v>0</v>
      </c>
      <c r="E2768">
        <f>'Oversigt anlægsaktiv'!E2768</f>
        <v>0</v>
      </c>
      <c r="F2768">
        <f>'Oversigt anlægsaktiv'!F2768</f>
        <v>0</v>
      </c>
      <c r="G2768">
        <f>'Oversigt anlægsaktiv'!G2768</f>
        <v>0</v>
      </c>
      <c r="H2768">
        <f>'Oversigt anlægsaktiv'!H2768</f>
        <v>0</v>
      </c>
      <c r="I2768">
        <f>'Oversigt anlægsaktiv'!I2768</f>
        <v>0</v>
      </c>
      <c r="J2768">
        <f>'Oversigt anlægsaktiv'!J2768</f>
        <v>0</v>
      </c>
      <c r="K2768">
        <f>'Oversigt anlægsaktiv'!K2768</f>
        <v>0</v>
      </c>
      <c r="L2768" s="312">
        <f>'Oversigt anlægsaktiv'!L2768</f>
        <v>0</v>
      </c>
      <c r="M2768" s="56">
        <f>'Oversigt anlægsaktiv'!M2768</f>
        <v>0</v>
      </c>
      <c r="N2768" s="56">
        <f>'Oversigt anlægsaktiv'!N2768</f>
        <v>0</v>
      </c>
      <c r="O2768" s="322">
        <f t="shared" si="129"/>
        <v>0</v>
      </c>
      <c r="P2768" s="322">
        <f t="shared" si="130"/>
        <v>1</v>
      </c>
      <c r="Q2768" s="337">
        <f t="shared" si="131"/>
        <v>0</v>
      </c>
    </row>
    <row r="2769" spans="1:17" x14ac:dyDescent="0.35">
      <c r="A2769" s="320">
        <f>'Oversigt anlægsaktiv'!A2769</f>
        <v>0</v>
      </c>
      <c r="B2769">
        <f>'Oversigt anlægsaktiv'!B2769</f>
        <v>0</v>
      </c>
      <c r="C2769">
        <f>'Oversigt anlægsaktiv'!C2769</f>
        <v>0</v>
      </c>
      <c r="D2769">
        <f>'Oversigt anlægsaktiv'!D2769</f>
        <v>0</v>
      </c>
      <c r="E2769">
        <f>'Oversigt anlægsaktiv'!E2769</f>
        <v>0</v>
      </c>
      <c r="F2769">
        <f>'Oversigt anlægsaktiv'!F2769</f>
        <v>0</v>
      </c>
      <c r="G2769">
        <f>'Oversigt anlægsaktiv'!G2769</f>
        <v>0</v>
      </c>
      <c r="H2769">
        <f>'Oversigt anlægsaktiv'!H2769</f>
        <v>0</v>
      </c>
      <c r="I2769">
        <f>'Oversigt anlægsaktiv'!I2769</f>
        <v>0</v>
      </c>
      <c r="J2769">
        <f>'Oversigt anlægsaktiv'!J2769</f>
        <v>0</v>
      </c>
      <c r="K2769">
        <f>'Oversigt anlægsaktiv'!K2769</f>
        <v>0</v>
      </c>
      <c r="L2769" s="312">
        <f>'Oversigt anlægsaktiv'!L2769</f>
        <v>0</v>
      </c>
      <c r="M2769" s="56">
        <f>'Oversigt anlægsaktiv'!M2769</f>
        <v>0</v>
      </c>
      <c r="N2769" s="56">
        <f>'Oversigt anlægsaktiv'!N2769</f>
        <v>0</v>
      </c>
      <c r="O2769" s="322">
        <f t="shared" si="129"/>
        <v>0</v>
      </c>
      <c r="P2769" s="322">
        <f t="shared" si="130"/>
        <v>1</v>
      </c>
      <c r="Q2769" s="337">
        <f t="shared" si="131"/>
        <v>0</v>
      </c>
    </row>
    <row r="2770" spans="1:17" x14ac:dyDescent="0.35">
      <c r="A2770" s="320">
        <f>'Oversigt anlægsaktiv'!A2770</f>
        <v>0</v>
      </c>
      <c r="B2770">
        <f>'Oversigt anlægsaktiv'!B2770</f>
        <v>0</v>
      </c>
      <c r="C2770">
        <f>'Oversigt anlægsaktiv'!C2770</f>
        <v>0</v>
      </c>
      <c r="D2770">
        <f>'Oversigt anlægsaktiv'!D2770</f>
        <v>0</v>
      </c>
      <c r="E2770">
        <f>'Oversigt anlægsaktiv'!E2770</f>
        <v>0</v>
      </c>
      <c r="F2770">
        <f>'Oversigt anlægsaktiv'!F2770</f>
        <v>0</v>
      </c>
      <c r="G2770">
        <f>'Oversigt anlægsaktiv'!G2770</f>
        <v>0</v>
      </c>
      <c r="H2770">
        <f>'Oversigt anlægsaktiv'!H2770</f>
        <v>0</v>
      </c>
      <c r="I2770">
        <f>'Oversigt anlægsaktiv'!I2770</f>
        <v>0</v>
      </c>
      <c r="J2770">
        <f>'Oversigt anlægsaktiv'!J2770</f>
        <v>0</v>
      </c>
      <c r="K2770">
        <f>'Oversigt anlægsaktiv'!K2770</f>
        <v>0</v>
      </c>
      <c r="L2770" s="312">
        <f>'Oversigt anlægsaktiv'!L2770</f>
        <v>0</v>
      </c>
      <c r="M2770" s="56">
        <f>'Oversigt anlægsaktiv'!M2770</f>
        <v>0</v>
      </c>
      <c r="N2770" s="56">
        <f>'Oversigt anlægsaktiv'!N2770</f>
        <v>0</v>
      </c>
      <c r="O2770" s="322">
        <f t="shared" si="129"/>
        <v>0</v>
      </c>
      <c r="P2770" s="322">
        <f t="shared" si="130"/>
        <v>1</v>
      </c>
      <c r="Q2770" s="337">
        <f t="shared" si="131"/>
        <v>0</v>
      </c>
    </row>
    <row r="2771" spans="1:17" x14ac:dyDescent="0.35">
      <c r="A2771" s="320">
        <f>'Oversigt anlægsaktiv'!A2771</f>
        <v>0</v>
      </c>
      <c r="B2771">
        <f>'Oversigt anlægsaktiv'!B2771</f>
        <v>0</v>
      </c>
      <c r="C2771">
        <f>'Oversigt anlægsaktiv'!C2771</f>
        <v>0</v>
      </c>
      <c r="D2771">
        <f>'Oversigt anlægsaktiv'!D2771</f>
        <v>0</v>
      </c>
      <c r="E2771">
        <f>'Oversigt anlægsaktiv'!E2771</f>
        <v>0</v>
      </c>
      <c r="F2771">
        <f>'Oversigt anlægsaktiv'!F2771</f>
        <v>0</v>
      </c>
      <c r="G2771">
        <f>'Oversigt anlægsaktiv'!G2771</f>
        <v>0</v>
      </c>
      <c r="H2771">
        <f>'Oversigt anlægsaktiv'!H2771</f>
        <v>0</v>
      </c>
      <c r="I2771">
        <f>'Oversigt anlægsaktiv'!I2771</f>
        <v>0</v>
      </c>
      <c r="J2771">
        <f>'Oversigt anlægsaktiv'!J2771</f>
        <v>0</v>
      </c>
      <c r="K2771">
        <f>'Oversigt anlægsaktiv'!K2771</f>
        <v>0</v>
      </c>
      <c r="L2771" s="312">
        <f>'Oversigt anlægsaktiv'!L2771</f>
        <v>0</v>
      </c>
      <c r="M2771" s="56">
        <f>'Oversigt anlægsaktiv'!M2771</f>
        <v>0</v>
      </c>
      <c r="N2771" s="56">
        <f>'Oversigt anlægsaktiv'!N2771</f>
        <v>0</v>
      </c>
      <c r="O2771" s="322">
        <f t="shared" si="129"/>
        <v>0</v>
      </c>
      <c r="P2771" s="322">
        <f t="shared" si="130"/>
        <v>1</v>
      </c>
      <c r="Q2771" s="337">
        <f t="shared" si="131"/>
        <v>0</v>
      </c>
    </row>
    <row r="2772" spans="1:17" x14ac:dyDescent="0.35">
      <c r="A2772" s="320">
        <f>'Oversigt anlægsaktiv'!A2772</f>
        <v>0</v>
      </c>
      <c r="B2772">
        <f>'Oversigt anlægsaktiv'!B2772</f>
        <v>0</v>
      </c>
      <c r="C2772">
        <f>'Oversigt anlægsaktiv'!C2772</f>
        <v>0</v>
      </c>
      <c r="D2772">
        <f>'Oversigt anlægsaktiv'!D2772</f>
        <v>0</v>
      </c>
      <c r="E2772">
        <f>'Oversigt anlægsaktiv'!E2772</f>
        <v>0</v>
      </c>
      <c r="F2772">
        <f>'Oversigt anlægsaktiv'!F2772</f>
        <v>0</v>
      </c>
      <c r="G2772">
        <f>'Oversigt anlægsaktiv'!G2772</f>
        <v>0</v>
      </c>
      <c r="H2772">
        <f>'Oversigt anlægsaktiv'!H2772</f>
        <v>0</v>
      </c>
      <c r="I2772">
        <f>'Oversigt anlægsaktiv'!I2772</f>
        <v>0</v>
      </c>
      <c r="J2772">
        <f>'Oversigt anlægsaktiv'!J2772</f>
        <v>0</v>
      </c>
      <c r="K2772">
        <f>'Oversigt anlægsaktiv'!K2772</f>
        <v>0</v>
      </c>
      <c r="L2772" s="312">
        <f>'Oversigt anlægsaktiv'!L2772</f>
        <v>0</v>
      </c>
      <c r="M2772" s="56">
        <f>'Oversigt anlægsaktiv'!M2772</f>
        <v>0</v>
      </c>
      <c r="N2772" s="56">
        <f>'Oversigt anlægsaktiv'!N2772</f>
        <v>0</v>
      </c>
      <c r="O2772" s="322">
        <f t="shared" si="129"/>
        <v>0</v>
      </c>
      <c r="P2772" s="322">
        <f t="shared" si="130"/>
        <v>1</v>
      </c>
      <c r="Q2772" s="337">
        <f t="shared" si="131"/>
        <v>0</v>
      </c>
    </row>
    <row r="2773" spans="1:17" x14ac:dyDescent="0.35">
      <c r="A2773" s="320">
        <f>'Oversigt anlægsaktiv'!A2773</f>
        <v>0</v>
      </c>
      <c r="B2773">
        <f>'Oversigt anlægsaktiv'!B2773</f>
        <v>0</v>
      </c>
      <c r="C2773">
        <f>'Oversigt anlægsaktiv'!C2773</f>
        <v>0</v>
      </c>
      <c r="D2773">
        <f>'Oversigt anlægsaktiv'!D2773</f>
        <v>0</v>
      </c>
      <c r="E2773">
        <f>'Oversigt anlægsaktiv'!E2773</f>
        <v>0</v>
      </c>
      <c r="F2773">
        <f>'Oversigt anlægsaktiv'!F2773</f>
        <v>0</v>
      </c>
      <c r="G2773">
        <f>'Oversigt anlægsaktiv'!G2773</f>
        <v>0</v>
      </c>
      <c r="H2773">
        <f>'Oversigt anlægsaktiv'!H2773</f>
        <v>0</v>
      </c>
      <c r="I2773">
        <f>'Oversigt anlægsaktiv'!I2773</f>
        <v>0</v>
      </c>
      <c r="J2773">
        <f>'Oversigt anlægsaktiv'!J2773</f>
        <v>0</v>
      </c>
      <c r="K2773">
        <f>'Oversigt anlægsaktiv'!K2773</f>
        <v>0</v>
      </c>
      <c r="L2773" s="312">
        <f>'Oversigt anlægsaktiv'!L2773</f>
        <v>0</v>
      </c>
      <c r="M2773" s="56">
        <f>'Oversigt anlægsaktiv'!M2773</f>
        <v>0</v>
      </c>
      <c r="N2773" s="56">
        <f>'Oversigt anlægsaktiv'!N2773</f>
        <v>0</v>
      </c>
      <c r="O2773" s="322">
        <f t="shared" si="129"/>
        <v>0</v>
      </c>
      <c r="P2773" s="322">
        <f t="shared" si="130"/>
        <v>1</v>
      </c>
      <c r="Q2773" s="337">
        <f t="shared" si="131"/>
        <v>0</v>
      </c>
    </row>
    <row r="2774" spans="1:17" x14ac:dyDescent="0.35">
      <c r="A2774" s="320">
        <f>'Oversigt anlægsaktiv'!A2774</f>
        <v>0</v>
      </c>
      <c r="B2774">
        <f>'Oversigt anlægsaktiv'!B2774</f>
        <v>0</v>
      </c>
      <c r="C2774">
        <f>'Oversigt anlægsaktiv'!C2774</f>
        <v>0</v>
      </c>
      <c r="D2774">
        <f>'Oversigt anlægsaktiv'!D2774</f>
        <v>0</v>
      </c>
      <c r="E2774">
        <f>'Oversigt anlægsaktiv'!E2774</f>
        <v>0</v>
      </c>
      <c r="F2774">
        <f>'Oversigt anlægsaktiv'!F2774</f>
        <v>0</v>
      </c>
      <c r="G2774">
        <f>'Oversigt anlægsaktiv'!G2774</f>
        <v>0</v>
      </c>
      <c r="H2774">
        <f>'Oversigt anlægsaktiv'!H2774</f>
        <v>0</v>
      </c>
      <c r="I2774">
        <f>'Oversigt anlægsaktiv'!I2774</f>
        <v>0</v>
      </c>
      <c r="J2774">
        <f>'Oversigt anlægsaktiv'!J2774</f>
        <v>0</v>
      </c>
      <c r="K2774">
        <f>'Oversigt anlægsaktiv'!K2774</f>
        <v>0</v>
      </c>
      <c r="L2774" s="312">
        <f>'Oversigt anlægsaktiv'!L2774</f>
        <v>0</v>
      </c>
      <c r="M2774" s="56">
        <f>'Oversigt anlægsaktiv'!M2774</f>
        <v>0</v>
      </c>
      <c r="N2774" s="56">
        <f>'Oversigt anlægsaktiv'!N2774</f>
        <v>0</v>
      </c>
      <c r="O2774" s="322">
        <f t="shared" si="129"/>
        <v>0</v>
      </c>
      <c r="P2774" s="322">
        <f t="shared" si="130"/>
        <v>1</v>
      </c>
      <c r="Q2774" s="337">
        <f t="shared" si="131"/>
        <v>0</v>
      </c>
    </row>
    <row r="2775" spans="1:17" x14ac:dyDescent="0.35">
      <c r="A2775" s="320">
        <f>'Oversigt anlægsaktiv'!A2775</f>
        <v>0</v>
      </c>
      <c r="B2775">
        <f>'Oversigt anlægsaktiv'!B2775</f>
        <v>0</v>
      </c>
      <c r="C2775">
        <f>'Oversigt anlægsaktiv'!C2775</f>
        <v>0</v>
      </c>
      <c r="D2775">
        <f>'Oversigt anlægsaktiv'!D2775</f>
        <v>0</v>
      </c>
      <c r="E2775">
        <f>'Oversigt anlægsaktiv'!E2775</f>
        <v>0</v>
      </c>
      <c r="F2775">
        <f>'Oversigt anlægsaktiv'!F2775</f>
        <v>0</v>
      </c>
      <c r="G2775">
        <f>'Oversigt anlægsaktiv'!G2775</f>
        <v>0</v>
      </c>
      <c r="H2775">
        <f>'Oversigt anlægsaktiv'!H2775</f>
        <v>0</v>
      </c>
      <c r="I2775">
        <f>'Oversigt anlægsaktiv'!I2775</f>
        <v>0</v>
      </c>
      <c r="J2775">
        <f>'Oversigt anlægsaktiv'!J2775</f>
        <v>0</v>
      </c>
      <c r="K2775">
        <f>'Oversigt anlægsaktiv'!K2775</f>
        <v>0</v>
      </c>
      <c r="L2775" s="312">
        <f>'Oversigt anlægsaktiv'!L2775</f>
        <v>0</v>
      </c>
      <c r="M2775" s="56">
        <f>'Oversigt anlægsaktiv'!M2775</f>
        <v>0</v>
      </c>
      <c r="N2775" s="56">
        <f>'Oversigt anlægsaktiv'!N2775</f>
        <v>0</v>
      </c>
      <c r="O2775" s="322">
        <f t="shared" si="129"/>
        <v>0</v>
      </c>
      <c r="P2775" s="322">
        <f t="shared" si="130"/>
        <v>1</v>
      </c>
      <c r="Q2775" s="337">
        <f t="shared" si="131"/>
        <v>0</v>
      </c>
    </row>
    <row r="2776" spans="1:17" x14ac:dyDescent="0.35">
      <c r="A2776" s="320">
        <f>'Oversigt anlægsaktiv'!A2776</f>
        <v>0</v>
      </c>
      <c r="B2776">
        <f>'Oversigt anlægsaktiv'!B2776</f>
        <v>0</v>
      </c>
      <c r="C2776">
        <f>'Oversigt anlægsaktiv'!C2776</f>
        <v>0</v>
      </c>
      <c r="D2776">
        <f>'Oversigt anlægsaktiv'!D2776</f>
        <v>0</v>
      </c>
      <c r="E2776">
        <f>'Oversigt anlægsaktiv'!E2776</f>
        <v>0</v>
      </c>
      <c r="F2776">
        <f>'Oversigt anlægsaktiv'!F2776</f>
        <v>0</v>
      </c>
      <c r="G2776">
        <f>'Oversigt anlægsaktiv'!G2776</f>
        <v>0</v>
      </c>
      <c r="H2776">
        <f>'Oversigt anlægsaktiv'!H2776</f>
        <v>0</v>
      </c>
      <c r="I2776">
        <f>'Oversigt anlægsaktiv'!I2776</f>
        <v>0</v>
      </c>
      <c r="J2776">
        <f>'Oversigt anlægsaktiv'!J2776</f>
        <v>0</v>
      </c>
      <c r="K2776">
        <f>'Oversigt anlægsaktiv'!K2776</f>
        <v>0</v>
      </c>
      <c r="L2776" s="312">
        <f>'Oversigt anlægsaktiv'!L2776</f>
        <v>0</v>
      </c>
      <c r="M2776" s="56">
        <f>'Oversigt anlægsaktiv'!M2776</f>
        <v>0</v>
      </c>
      <c r="N2776" s="56">
        <f>'Oversigt anlægsaktiv'!N2776</f>
        <v>0</v>
      </c>
      <c r="O2776" s="322">
        <f t="shared" si="129"/>
        <v>0</v>
      </c>
      <c r="P2776" s="322">
        <f t="shared" si="130"/>
        <v>1</v>
      </c>
      <c r="Q2776" s="337">
        <f t="shared" si="131"/>
        <v>0</v>
      </c>
    </row>
    <row r="2777" spans="1:17" x14ac:dyDescent="0.35">
      <c r="A2777" s="320">
        <f>'Oversigt anlægsaktiv'!A2777</f>
        <v>0</v>
      </c>
      <c r="B2777">
        <f>'Oversigt anlægsaktiv'!B2777</f>
        <v>0</v>
      </c>
      <c r="C2777">
        <f>'Oversigt anlægsaktiv'!C2777</f>
        <v>0</v>
      </c>
      <c r="D2777">
        <f>'Oversigt anlægsaktiv'!D2777</f>
        <v>0</v>
      </c>
      <c r="E2777">
        <f>'Oversigt anlægsaktiv'!E2777</f>
        <v>0</v>
      </c>
      <c r="F2777">
        <f>'Oversigt anlægsaktiv'!F2777</f>
        <v>0</v>
      </c>
      <c r="G2777">
        <f>'Oversigt anlægsaktiv'!G2777</f>
        <v>0</v>
      </c>
      <c r="H2777">
        <f>'Oversigt anlægsaktiv'!H2777</f>
        <v>0</v>
      </c>
      <c r="I2777">
        <f>'Oversigt anlægsaktiv'!I2777</f>
        <v>0</v>
      </c>
      <c r="J2777">
        <f>'Oversigt anlægsaktiv'!J2777</f>
        <v>0</v>
      </c>
      <c r="K2777">
        <f>'Oversigt anlægsaktiv'!K2777</f>
        <v>0</v>
      </c>
      <c r="L2777" s="312">
        <f>'Oversigt anlægsaktiv'!L2777</f>
        <v>0</v>
      </c>
      <c r="M2777" s="56">
        <f>'Oversigt anlægsaktiv'!M2777</f>
        <v>0</v>
      </c>
      <c r="N2777" s="56">
        <f>'Oversigt anlægsaktiv'!N2777</f>
        <v>0</v>
      </c>
      <c r="O2777" s="322">
        <f t="shared" si="129"/>
        <v>0</v>
      </c>
      <c r="P2777" s="322">
        <f t="shared" si="130"/>
        <v>1</v>
      </c>
      <c r="Q2777" s="337">
        <f t="shared" si="131"/>
        <v>0</v>
      </c>
    </row>
    <row r="2778" spans="1:17" x14ac:dyDescent="0.35">
      <c r="A2778" s="320">
        <f>'Oversigt anlægsaktiv'!A2778</f>
        <v>0</v>
      </c>
      <c r="B2778">
        <f>'Oversigt anlægsaktiv'!B2778</f>
        <v>0</v>
      </c>
      <c r="C2778">
        <f>'Oversigt anlægsaktiv'!C2778</f>
        <v>0</v>
      </c>
      <c r="D2778">
        <f>'Oversigt anlægsaktiv'!D2778</f>
        <v>0</v>
      </c>
      <c r="E2778">
        <f>'Oversigt anlægsaktiv'!E2778</f>
        <v>0</v>
      </c>
      <c r="F2778">
        <f>'Oversigt anlægsaktiv'!F2778</f>
        <v>0</v>
      </c>
      <c r="G2778">
        <f>'Oversigt anlægsaktiv'!G2778</f>
        <v>0</v>
      </c>
      <c r="H2778">
        <f>'Oversigt anlægsaktiv'!H2778</f>
        <v>0</v>
      </c>
      <c r="I2778">
        <f>'Oversigt anlægsaktiv'!I2778</f>
        <v>0</v>
      </c>
      <c r="J2778">
        <f>'Oversigt anlægsaktiv'!J2778</f>
        <v>0</v>
      </c>
      <c r="K2778">
        <f>'Oversigt anlægsaktiv'!K2778</f>
        <v>0</v>
      </c>
      <c r="L2778" s="312">
        <f>'Oversigt anlægsaktiv'!L2778</f>
        <v>0</v>
      </c>
      <c r="M2778" s="56">
        <f>'Oversigt anlægsaktiv'!M2778</f>
        <v>0</v>
      </c>
      <c r="N2778" s="56">
        <f>'Oversigt anlægsaktiv'!N2778</f>
        <v>0</v>
      </c>
      <c r="O2778" s="322">
        <f t="shared" si="129"/>
        <v>0</v>
      </c>
      <c r="P2778" s="322">
        <f t="shared" si="130"/>
        <v>1</v>
      </c>
      <c r="Q2778" s="337">
        <f t="shared" si="131"/>
        <v>0</v>
      </c>
    </row>
    <row r="2779" spans="1:17" x14ac:dyDescent="0.35">
      <c r="A2779" s="320">
        <f>'Oversigt anlægsaktiv'!A2779</f>
        <v>0</v>
      </c>
      <c r="B2779">
        <f>'Oversigt anlægsaktiv'!B2779</f>
        <v>0</v>
      </c>
      <c r="C2779">
        <f>'Oversigt anlægsaktiv'!C2779</f>
        <v>0</v>
      </c>
      <c r="D2779">
        <f>'Oversigt anlægsaktiv'!D2779</f>
        <v>0</v>
      </c>
      <c r="E2779">
        <f>'Oversigt anlægsaktiv'!E2779</f>
        <v>0</v>
      </c>
      <c r="F2779">
        <f>'Oversigt anlægsaktiv'!F2779</f>
        <v>0</v>
      </c>
      <c r="G2779">
        <f>'Oversigt anlægsaktiv'!G2779</f>
        <v>0</v>
      </c>
      <c r="H2779">
        <f>'Oversigt anlægsaktiv'!H2779</f>
        <v>0</v>
      </c>
      <c r="I2779">
        <f>'Oversigt anlægsaktiv'!I2779</f>
        <v>0</v>
      </c>
      <c r="J2779">
        <f>'Oversigt anlægsaktiv'!J2779</f>
        <v>0</v>
      </c>
      <c r="K2779">
        <f>'Oversigt anlægsaktiv'!K2779</f>
        <v>0</v>
      </c>
      <c r="L2779" s="312">
        <f>'Oversigt anlægsaktiv'!L2779</f>
        <v>0</v>
      </c>
      <c r="M2779" s="56">
        <f>'Oversigt anlægsaktiv'!M2779</f>
        <v>0</v>
      </c>
      <c r="N2779" s="56">
        <f>'Oversigt anlægsaktiv'!N2779</f>
        <v>0</v>
      </c>
      <c r="O2779" s="322">
        <f t="shared" si="129"/>
        <v>0</v>
      </c>
      <c r="P2779" s="322">
        <f t="shared" si="130"/>
        <v>1</v>
      </c>
      <c r="Q2779" s="337">
        <f t="shared" si="131"/>
        <v>0</v>
      </c>
    </row>
    <row r="2780" spans="1:17" x14ac:dyDescent="0.35">
      <c r="A2780" s="320">
        <f>'Oversigt anlægsaktiv'!A2780</f>
        <v>0</v>
      </c>
      <c r="B2780">
        <f>'Oversigt anlægsaktiv'!B2780</f>
        <v>0</v>
      </c>
      <c r="C2780">
        <f>'Oversigt anlægsaktiv'!C2780</f>
        <v>0</v>
      </c>
      <c r="D2780">
        <f>'Oversigt anlægsaktiv'!D2780</f>
        <v>0</v>
      </c>
      <c r="E2780">
        <f>'Oversigt anlægsaktiv'!E2780</f>
        <v>0</v>
      </c>
      <c r="F2780">
        <f>'Oversigt anlægsaktiv'!F2780</f>
        <v>0</v>
      </c>
      <c r="G2780">
        <f>'Oversigt anlægsaktiv'!G2780</f>
        <v>0</v>
      </c>
      <c r="H2780">
        <f>'Oversigt anlægsaktiv'!H2780</f>
        <v>0</v>
      </c>
      <c r="I2780">
        <f>'Oversigt anlægsaktiv'!I2780</f>
        <v>0</v>
      </c>
      <c r="J2780">
        <f>'Oversigt anlægsaktiv'!J2780</f>
        <v>0</v>
      </c>
      <c r="K2780">
        <f>'Oversigt anlægsaktiv'!K2780</f>
        <v>0</v>
      </c>
      <c r="L2780" s="312">
        <f>'Oversigt anlægsaktiv'!L2780</f>
        <v>0</v>
      </c>
      <c r="M2780" s="56">
        <f>'Oversigt anlægsaktiv'!M2780</f>
        <v>0</v>
      </c>
      <c r="N2780" s="56">
        <f>'Oversigt anlægsaktiv'!N2780</f>
        <v>0</v>
      </c>
      <c r="O2780" s="322">
        <f t="shared" si="129"/>
        <v>0</v>
      </c>
      <c r="P2780" s="322">
        <f t="shared" si="130"/>
        <v>1</v>
      </c>
      <c r="Q2780" s="337">
        <f t="shared" si="131"/>
        <v>0</v>
      </c>
    </row>
    <row r="2781" spans="1:17" x14ac:dyDescent="0.35">
      <c r="A2781" s="320">
        <f>'Oversigt anlægsaktiv'!A2781</f>
        <v>0</v>
      </c>
      <c r="B2781">
        <f>'Oversigt anlægsaktiv'!B2781</f>
        <v>0</v>
      </c>
      <c r="C2781">
        <f>'Oversigt anlægsaktiv'!C2781</f>
        <v>0</v>
      </c>
      <c r="D2781">
        <f>'Oversigt anlægsaktiv'!D2781</f>
        <v>0</v>
      </c>
      <c r="E2781">
        <f>'Oversigt anlægsaktiv'!E2781</f>
        <v>0</v>
      </c>
      <c r="F2781">
        <f>'Oversigt anlægsaktiv'!F2781</f>
        <v>0</v>
      </c>
      <c r="G2781">
        <f>'Oversigt anlægsaktiv'!G2781</f>
        <v>0</v>
      </c>
      <c r="H2781">
        <f>'Oversigt anlægsaktiv'!H2781</f>
        <v>0</v>
      </c>
      <c r="I2781">
        <f>'Oversigt anlægsaktiv'!I2781</f>
        <v>0</v>
      </c>
      <c r="J2781">
        <f>'Oversigt anlægsaktiv'!J2781</f>
        <v>0</v>
      </c>
      <c r="K2781">
        <f>'Oversigt anlægsaktiv'!K2781</f>
        <v>0</v>
      </c>
      <c r="L2781" s="312">
        <f>'Oversigt anlægsaktiv'!L2781</f>
        <v>0</v>
      </c>
      <c r="M2781" s="56">
        <f>'Oversigt anlægsaktiv'!M2781</f>
        <v>0</v>
      </c>
      <c r="N2781" s="56">
        <f>'Oversigt anlægsaktiv'!N2781</f>
        <v>0</v>
      </c>
      <c r="O2781" s="322">
        <f t="shared" si="129"/>
        <v>0</v>
      </c>
      <c r="P2781" s="322">
        <f t="shared" si="130"/>
        <v>1</v>
      </c>
      <c r="Q2781" s="337">
        <f t="shared" si="131"/>
        <v>0</v>
      </c>
    </row>
    <row r="2782" spans="1:17" x14ac:dyDescent="0.35">
      <c r="A2782" s="320">
        <f>'Oversigt anlægsaktiv'!A2782</f>
        <v>0</v>
      </c>
      <c r="B2782">
        <f>'Oversigt anlægsaktiv'!B2782</f>
        <v>0</v>
      </c>
      <c r="C2782">
        <f>'Oversigt anlægsaktiv'!C2782</f>
        <v>0</v>
      </c>
      <c r="D2782">
        <f>'Oversigt anlægsaktiv'!D2782</f>
        <v>0</v>
      </c>
      <c r="E2782">
        <f>'Oversigt anlægsaktiv'!E2782</f>
        <v>0</v>
      </c>
      <c r="F2782">
        <f>'Oversigt anlægsaktiv'!F2782</f>
        <v>0</v>
      </c>
      <c r="G2782">
        <f>'Oversigt anlægsaktiv'!G2782</f>
        <v>0</v>
      </c>
      <c r="H2782">
        <f>'Oversigt anlægsaktiv'!H2782</f>
        <v>0</v>
      </c>
      <c r="I2782">
        <f>'Oversigt anlægsaktiv'!I2782</f>
        <v>0</v>
      </c>
      <c r="J2782">
        <f>'Oversigt anlægsaktiv'!J2782</f>
        <v>0</v>
      </c>
      <c r="K2782">
        <f>'Oversigt anlægsaktiv'!K2782</f>
        <v>0</v>
      </c>
      <c r="L2782" s="312">
        <f>'Oversigt anlægsaktiv'!L2782</f>
        <v>0</v>
      </c>
      <c r="M2782" s="56">
        <f>'Oversigt anlægsaktiv'!M2782</f>
        <v>0</v>
      </c>
      <c r="N2782" s="56">
        <f>'Oversigt anlægsaktiv'!N2782</f>
        <v>0</v>
      </c>
      <c r="O2782" s="322">
        <f t="shared" si="129"/>
        <v>0</v>
      </c>
      <c r="P2782" s="322">
        <f t="shared" si="130"/>
        <v>1</v>
      </c>
      <c r="Q2782" s="337">
        <f t="shared" si="131"/>
        <v>0</v>
      </c>
    </row>
    <row r="2783" spans="1:17" x14ac:dyDescent="0.35">
      <c r="A2783" s="320">
        <f>'Oversigt anlægsaktiv'!A2783</f>
        <v>0</v>
      </c>
      <c r="B2783">
        <f>'Oversigt anlægsaktiv'!B2783</f>
        <v>0</v>
      </c>
      <c r="C2783">
        <f>'Oversigt anlægsaktiv'!C2783</f>
        <v>0</v>
      </c>
      <c r="D2783">
        <f>'Oversigt anlægsaktiv'!D2783</f>
        <v>0</v>
      </c>
      <c r="E2783">
        <f>'Oversigt anlægsaktiv'!E2783</f>
        <v>0</v>
      </c>
      <c r="F2783">
        <f>'Oversigt anlægsaktiv'!F2783</f>
        <v>0</v>
      </c>
      <c r="G2783">
        <f>'Oversigt anlægsaktiv'!G2783</f>
        <v>0</v>
      </c>
      <c r="H2783">
        <f>'Oversigt anlægsaktiv'!H2783</f>
        <v>0</v>
      </c>
      <c r="I2783">
        <f>'Oversigt anlægsaktiv'!I2783</f>
        <v>0</v>
      </c>
      <c r="J2783">
        <f>'Oversigt anlægsaktiv'!J2783</f>
        <v>0</v>
      </c>
      <c r="K2783">
        <f>'Oversigt anlægsaktiv'!K2783</f>
        <v>0</v>
      </c>
      <c r="L2783" s="312">
        <f>'Oversigt anlægsaktiv'!L2783</f>
        <v>0</v>
      </c>
      <c r="M2783" s="56">
        <f>'Oversigt anlægsaktiv'!M2783</f>
        <v>0</v>
      </c>
      <c r="N2783" s="56">
        <f>'Oversigt anlægsaktiv'!N2783</f>
        <v>0</v>
      </c>
      <c r="O2783" s="322">
        <f t="shared" si="129"/>
        <v>0</v>
      </c>
      <c r="P2783" s="322">
        <f t="shared" si="130"/>
        <v>1</v>
      </c>
      <c r="Q2783" s="337">
        <f t="shared" si="131"/>
        <v>0</v>
      </c>
    </row>
    <row r="2784" spans="1:17" x14ac:dyDescent="0.35">
      <c r="A2784" s="320">
        <f>'Oversigt anlægsaktiv'!A2784</f>
        <v>0</v>
      </c>
      <c r="B2784">
        <f>'Oversigt anlægsaktiv'!B2784</f>
        <v>0</v>
      </c>
      <c r="C2784">
        <f>'Oversigt anlægsaktiv'!C2784</f>
        <v>0</v>
      </c>
      <c r="D2784">
        <f>'Oversigt anlægsaktiv'!D2784</f>
        <v>0</v>
      </c>
      <c r="E2784">
        <f>'Oversigt anlægsaktiv'!E2784</f>
        <v>0</v>
      </c>
      <c r="F2784">
        <f>'Oversigt anlægsaktiv'!F2784</f>
        <v>0</v>
      </c>
      <c r="G2784">
        <f>'Oversigt anlægsaktiv'!G2784</f>
        <v>0</v>
      </c>
      <c r="H2784">
        <f>'Oversigt anlægsaktiv'!H2784</f>
        <v>0</v>
      </c>
      <c r="I2784">
        <f>'Oversigt anlægsaktiv'!I2784</f>
        <v>0</v>
      </c>
      <c r="J2784">
        <f>'Oversigt anlægsaktiv'!J2784</f>
        <v>0</v>
      </c>
      <c r="K2784">
        <f>'Oversigt anlægsaktiv'!K2784</f>
        <v>0</v>
      </c>
      <c r="L2784" s="312">
        <f>'Oversigt anlægsaktiv'!L2784</f>
        <v>0</v>
      </c>
      <c r="M2784" s="56">
        <f>'Oversigt anlægsaktiv'!M2784</f>
        <v>0</v>
      </c>
      <c r="N2784" s="56">
        <f>'Oversigt anlægsaktiv'!N2784</f>
        <v>0</v>
      </c>
      <c r="O2784" s="322">
        <f t="shared" si="129"/>
        <v>0</v>
      </c>
      <c r="P2784" s="322">
        <f t="shared" si="130"/>
        <v>1</v>
      </c>
      <c r="Q2784" s="337">
        <f t="shared" si="131"/>
        <v>0</v>
      </c>
    </row>
    <row r="2785" spans="1:17" x14ac:dyDescent="0.35">
      <c r="A2785" s="320">
        <f>'Oversigt anlægsaktiv'!A2785</f>
        <v>0</v>
      </c>
      <c r="B2785">
        <f>'Oversigt anlægsaktiv'!B2785</f>
        <v>0</v>
      </c>
      <c r="C2785">
        <f>'Oversigt anlægsaktiv'!C2785</f>
        <v>0</v>
      </c>
      <c r="D2785">
        <f>'Oversigt anlægsaktiv'!D2785</f>
        <v>0</v>
      </c>
      <c r="E2785">
        <f>'Oversigt anlægsaktiv'!E2785</f>
        <v>0</v>
      </c>
      <c r="F2785">
        <f>'Oversigt anlægsaktiv'!F2785</f>
        <v>0</v>
      </c>
      <c r="G2785">
        <f>'Oversigt anlægsaktiv'!G2785</f>
        <v>0</v>
      </c>
      <c r="H2785">
        <f>'Oversigt anlægsaktiv'!H2785</f>
        <v>0</v>
      </c>
      <c r="I2785">
        <f>'Oversigt anlægsaktiv'!I2785</f>
        <v>0</v>
      </c>
      <c r="J2785">
        <f>'Oversigt anlægsaktiv'!J2785</f>
        <v>0</v>
      </c>
      <c r="K2785">
        <f>'Oversigt anlægsaktiv'!K2785</f>
        <v>0</v>
      </c>
      <c r="L2785" s="312">
        <f>'Oversigt anlægsaktiv'!L2785</f>
        <v>0</v>
      </c>
      <c r="M2785" s="56">
        <f>'Oversigt anlægsaktiv'!M2785</f>
        <v>0</v>
      </c>
      <c r="N2785" s="56">
        <f>'Oversigt anlægsaktiv'!N2785</f>
        <v>0</v>
      </c>
      <c r="O2785" s="322">
        <f t="shared" si="129"/>
        <v>0</v>
      </c>
      <c r="P2785" s="322">
        <f t="shared" si="130"/>
        <v>1</v>
      </c>
      <c r="Q2785" s="337">
        <f t="shared" si="131"/>
        <v>0</v>
      </c>
    </row>
    <row r="2786" spans="1:17" x14ac:dyDescent="0.35">
      <c r="A2786" s="320">
        <f>'Oversigt anlægsaktiv'!A2786</f>
        <v>0</v>
      </c>
      <c r="B2786">
        <f>'Oversigt anlægsaktiv'!B2786</f>
        <v>0</v>
      </c>
      <c r="C2786">
        <f>'Oversigt anlægsaktiv'!C2786</f>
        <v>0</v>
      </c>
      <c r="D2786">
        <f>'Oversigt anlægsaktiv'!D2786</f>
        <v>0</v>
      </c>
      <c r="E2786">
        <f>'Oversigt anlægsaktiv'!E2786</f>
        <v>0</v>
      </c>
      <c r="F2786">
        <f>'Oversigt anlægsaktiv'!F2786</f>
        <v>0</v>
      </c>
      <c r="G2786">
        <f>'Oversigt anlægsaktiv'!G2786</f>
        <v>0</v>
      </c>
      <c r="H2786">
        <f>'Oversigt anlægsaktiv'!H2786</f>
        <v>0</v>
      </c>
      <c r="I2786">
        <f>'Oversigt anlægsaktiv'!I2786</f>
        <v>0</v>
      </c>
      <c r="J2786">
        <f>'Oversigt anlægsaktiv'!J2786</f>
        <v>0</v>
      </c>
      <c r="K2786">
        <f>'Oversigt anlægsaktiv'!K2786</f>
        <v>0</v>
      </c>
      <c r="L2786" s="312">
        <f>'Oversigt anlægsaktiv'!L2786</f>
        <v>0</v>
      </c>
      <c r="M2786" s="56">
        <f>'Oversigt anlægsaktiv'!M2786</f>
        <v>0</v>
      </c>
      <c r="N2786" s="56">
        <f>'Oversigt anlægsaktiv'!N2786</f>
        <v>0</v>
      </c>
      <c r="O2786" s="322">
        <f t="shared" si="129"/>
        <v>0</v>
      </c>
      <c r="P2786" s="322">
        <f t="shared" si="130"/>
        <v>1</v>
      </c>
      <c r="Q2786" s="337">
        <f t="shared" si="131"/>
        <v>0</v>
      </c>
    </row>
    <row r="2787" spans="1:17" x14ac:dyDescent="0.35">
      <c r="A2787" s="320">
        <f>'Oversigt anlægsaktiv'!A2787</f>
        <v>0</v>
      </c>
      <c r="B2787">
        <f>'Oversigt anlægsaktiv'!B2787</f>
        <v>0</v>
      </c>
      <c r="C2787">
        <f>'Oversigt anlægsaktiv'!C2787</f>
        <v>0</v>
      </c>
      <c r="D2787">
        <f>'Oversigt anlægsaktiv'!D2787</f>
        <v>0</v>
      </c>
      <c r="E2787">
        <f>'Oversigt anlægsaktiv'!E2787</f>
        <v>0</v>
      </c>
      <c r="F2787">
        <f>'Oversigt anlægsaktiv'!F2787</f>
        <v>0</v>
      </c>
      <c r="G2787">
        <f>'Oversigt anlægsaktiv'!G2787</f>
        <v>0</v>
      </c>
      <c r="H2787">
        <f>'Oversigt anlægsaktiv'!H2787</f>
        <v>0</v>
      </c>
      <c r="I2787">
        <f>'Oversigt anlægsaktiv'!I2787</f>
        <v>0</v>
      </c>
      <c r="J2787">
        <f>'Oversigt anlægsaktiv'!J2787</f>
        <v>0</v>
      </c>
      <c r="K2787">
        <f>'Oversigt anlægsaktiv'!K2787</f>
        <v>0</v>
      </c>
      <c r="L2787" s="312">
        <f>'Oversigt anlægsaktiv'!L2787</f>
        <v>0</v>
      </c>
      <c r="M2787" s="56">
        <f>'Oversigt anlægsaktiv'!M2787</f>
        <v>0</v>
      </c>
      <c r="N2787" s="56">
        <f>'Oversigt anlægsaktiv'!N2787</f>
        <v>0</v>
      </c>
      <c r="O2787" s="322">
        <f t="shared" si="129"/>
        <v>0</v>
      </c>
      <c r="P2787" s="322">
        <f t="shared" si="130"/>
        <v>1</v>
      </c>
      <c r="Q2787" s="337">
        <f t="shared" si="131"/>
        <v>0</v>
      </c>
    </row>
    <row r="2788" spans="1:17" x14ac:dyDescent="0.35">
      <c r="A2788" s="320">
        <f>'Oversigt anlægsaktiv'!A2788</f>
        <v>0</v>
      </c>
      <c r="B2788">
        <f>'Oversigt anlægsaktiv'!B2788</f>
        <v>0</v>
      </c>
      <c r="C2788">
        <f>'Oversigt anlægsaktiv'!C2788</f>
        <v>0</v>
      </c>
      <c r="D2788">
        <f>'Oversigt anlægsaktiv'!D2788</f>
        <v>0</v>
      </c>
      <c r="E2788">
        <f>'Oversigt anlægsaktiv'!E2788</f>
        <v>0</v>
      </c>
      <c r="F2788">
        <f>'Oversigt anlægsaktiv'!F2788</f>
        <v>0</v>
      </c>
      <c r="G2788">
        <f>'Oversigt anlægsaktiv'!G2788</f>
        <v>0</v>
      </c>
      <c r="H2788">
        <f>'Oversigt anlægsaktiv'!H2788</f>
        <v>0</v>
      </c>
      <c r="I2788">
        <f>'Oversigt anlægsaktiv'!I2788</f>
        <v>0</v>
      </c>
      <c r="J2788">
        <f>'Oversigt anlægsaktiv'!J2788</f>
        <v>0</v>
      </c>
      <c r="K2788">
        <f>'Oversigt anlægsaktiv'!K2788</f>
        <v>0</v>
      </c>
      <c r="L2788" s="312">
        <f>'Oversigt anlægsaktiv'!L2788</f>
        <v>0</v>
      </c>
      <c r="M2788" s="56">
        <f>'Oversigt anlægsaktiv'!M2788</f>
        <v>0</v>
      </c>
      <c r="N2788" s="56">
        <f>'Oversigt anlægsaktiv'!N2788</f>
        <v>0</v>
      </c>
      <c r="O2788" s="322">
        <f t="shared" si="129"/>
        <v>0</v>
      </c>
      <c r="P2788" s="322">
        <f t="shared" si="130"/>
        <v>1</v>
      </c>
      <c r="Q2788" s="337">
        <f t="shared" si="131"/>
        <v>0</v>
      </c>
    </row>
    <row r="2789" spans="1:17" x14ac:dyDescent="0.35">
      <c r="A2789" s="320">
        <f>'Oversigt anlægsaktiv'!A2789</f>
        <v>0</v>
      </c>
      <c r="B2789">
        <f>'Oversigt anlægsaktiv'!B2789</f>
        <v>0</v>
      </c>
      <c r="C2789">
        <f>'Oversigt anlægsaktiv'!C2789</f>
        <v>0</v>
      </c>
      <c r="D2789">
        <f>'Oversigt anlægsaktiv'!D2789</f>
        <v>0</v>
      </c>
      <c r="E2789">
        <f>'Oversigt anlægsaktiv'!E2789</f>
        <v>0</v>
      </c>
      <c r="F2789">
        <f>'Oversigt anlægsaktiv'!F2789</f>
        <v>0</v>
      </c>
      <c r="G2789">
        <f>'Oversigt anlægsaktiv'!G2789</f>
        <v>0</v>
      </c>
      <c r="H2789">
        <f>'Oversigt anlægsaktiv'!H2789</f>
        <v>0</v>
      </c>
      <c r="I2789">
        <f>'Oversigt anlægsaktiv'!I2789</f>
        <v>0</v>
      </c>
      <c r="J2789">
        <f>'Oversigt anlægsaktiv'!J2789</f>
        <v>0</v>
      </c>
      <c r="K2789">
        <f>'Oversigt anlægsaktiv'!K2789</f>
        <v>0</v>
      </c>
      <c r="L2789" s="312">
        <f>'Oversigt anlægsaktiv'!L2789</f>
        <v>0</v>
      </c>
      <c r="M2789" s="56">
        <f>'Oversigt anlægsaktiv'!M2789</f>
        <v>0</v>
      </c>
      <c r="N2789" s="56">
        <f>'Oversigt anlægsaktiv'!N2789</f>
        <v>0</v>
      </c>
      <c r="O2789" s="322">
        <f t="shared" si="129"/>
        <v>0</v>
      </c>
      <c r="P2789" s="322">
        <f t="shared" si="130"/>
        <v>1</v>
      </c>
      <c r="Q2789" s="337">
        <f t="shared" si="131"/>
        <v>0</v>
      </c>
    </row>
    <row r="2790" spans="1:17" x14ac:dyDescent="0.35">
      <c r="A2790" s="320">
        <f>'Oversigt anlægsaktiv'!A2790</f>
        <v>0</v>
      </c>
      <c r="B2790">
        <f>'Oversigt anlægsaktiv'!B2790</f>
        <v>0</v>
      </c>
      <c r="C2790">
        <f>'Oversigt anlægsaktiv'!C2790</f>
        <v>0</v>
      </c>
      <c r="D2790">
        <f>'Oversigt anlægsaktiv'!D2790</f>
        <v>0</v>
      </c>
      <c r="E2790">
        <f>'Oversigt anlægsaktiv'!E2790</f>
        <v>0</v>
      </c>
      <c r="F2790">
        <f>'Oversigt anlægsaktiv'!F2790</f>
        <v>0</v>
      </c>
      <c r="G2790">
        <f>'Oversigt anlægsaktiv'!G2790</f>
        <v>0</v>
      </c>
      <c r="H2790">
        <f>'Oversigt anlægsaktiv'!H2790</f>
        <v>0</v>
      </c>
      <c r="I2790">
        <f>'Oversigt anlægsaktiv'!I2790</f>
        <v>0</v>
      </c>
      <c r="J2790">
        <f>'Oversigt anlægsaktiv'!J2790</f>
        <v>0</v>
      </c>
      <c r="K2790">
        <f>'Oversigt anlægsaktiv'!K2790</f>
        <v>0</v>
      </c>
      <c r="L2790" s="312">
        <f>'Oversigt anlægsaktiv'!L2790</f>
        <v>0</v>
      </c>
      <c r="M2790" s="56">
        <f>'Oversigt anlægsaktiv'!M2790</f>
        <v>0</v>
      </c>
      <c r="N2790" s="56">
        <f>'Oversigt anlægsaktiv'!N2790</f>
        <v>0</v>
      </c>
      <c r="O2790" s="322">
        <f t="shared" si="129"/>
        <v>0</v>
      </c>
      <c r="P2790" s="322">
        <f t="shared" si="130"/>
        <v>1</v>
      </c>
      <c r="Q2790" s="337">
        <f t="shared" si="131"/>
        <v>0</v>
      </c>
    </row>
    <row r="2791" spans="1:17" x14ac:dyDescent="0.35">
      <c r="A2791" s="320">
        <f>'Oversigt anlægsaktiv'!A2791</f>
        <v>0</v>
      </c>
      <c r="B2791">
        <f>'Oversigt anlægsaktiv'!B2791</f>
        <v>0</v>
      </c>
      <c r="C2791">
        <f>'Oversigt anlægsaktiv'!C2791</f>
        <v>0</v>
      </c>
      <c r="D2791">
        <f>'Oversigt anlægsaktiv'!D2791</f>
        <v>0</v>
      </c>
      <c r="E2791">
        <f>'Oversigt anlægsaktiv'!E2791</f>
        <v>0</v>
      </c>
      <c r="F2791">
        <f>'Oversigt anlægsaktiv'!F2791</f>
        <v>0</v>
      </c>
      <c r="G2791">
        <f>'Oversigt anlægsaktiv'!G2791</f>
        <v>0</v>
      </c>
      <c r="H2791">
        <f>'Oversigt anlægsaktiv'!H2791</f>
        <v>0</v>
      </c>
      <c r="I2791">
        <f>'Oversigt anlægsaktiv'!I2791</f>
        <v>0</v>
      </c>
      <c r="J2791">
        <f>'Oversigt anlægsaktiv'!J2791</f>
        <v>0</v>
      </c>
      <c r="K2791">
        <f>'Oversigt anlægsaktiv'!K2791</f>
        <v>0</v>
      </c>
      <c r="L2791" s="312">
        <f>'Oversigt anlægsaktiv'!L2791</f>
        <v>0</v>
      </c>
      <c r="M2791" s="56">
        <f>'Oversigt anlægsaktiv'!M2791</f>
        <v>0</v>
      </c>
      <c r="N2791" s="56">
        <f>'Oversigt anlægsaktiv'!N2791</f>
        <v>0</v>
      </c>
      <c r="O2791" s="322">
        <f t="shared" si="129"/>
        <v>0</v>
      </c>
      <c r="P2791" s="322">
        <f t="shared" si="130"/>
        <v>1</v>
      </c>
      <c r="Q2791" s="337">
        <f t="shared" si="131"/>
        <v>0</v>
      </c>
    </row>
    <row r="2792" spans="1:17" x14ac:dyDescent="0.35">
      <c r="A2792" s="320">
        <f>'Oversigt anlægsaktiv'!A2792</f>
        <v>0</v>
      </c>
      <c r="B2792">
        <f>'Oversigt anlægsaktiv'!B2792</f>
        <v>0</v>
      </c>
      <c r="C2792">
        <f>'Oversigt anlægsaktiv'!C2792</f>
        <v>0</v>
      </c>
      <c r="D2792">
        <f>'Oversigt anlægsaktiv'!D2792</f>
        <v>0</v>
      </c>
      <c r="E2792">
        <f>'Oversigt anlægsaktiv'!E2792</f>
        <v>0</v>
      </c>
      <c r="F2792">
        <f>'Oversigt anlægsaktiv'!F2792</f>
        <v>0</v>
      </c>
      <c r="G2792">
        <f>'Oversigt anlægsaktiv'!G2792</f>
        <v>0</v>
      </c>
      <c r="H2792">
        <f>'Oversigt anlægsaktiv'!H2792</f>
        <v>0</v>
      </c>
      <c r="I2792">
        <f>'Oversigt anlægsaktiv'!I2792</f>
        <v>0</v>
      </c>
      <c r="J2792">
        <f>'Oversigt anlægsaktiv'!J2792</f>
        <v>0</v>
      </c>
      <c r="K2792">
        <f>'Oversigt anlægsaktiv'!K2792</f>
        <v>0</v>
      </c>
      <c r="L2792" s="312">
        <f>'Oversigt anlægsaktiv'!L2792</f>
        <v>0</v>
      </c>
      <c r="M2792" s="56">
        <f>'Oversigt anlægsaktiv'!M2792</f>
        <v>0</v>
      </c>
      <c r="N2792" s="56">
        <f>'Oversigt anlægsaktiv'!N2792</f>
        <v>0</v>
      </c>
      <c r="O2792" s="322">
        <f t="shared" si="129"/>
        <v>0</v>
      </c>
      <c r="P2792" s="322">
        <f t="shared" si="130"/>
        <v>1</v>
      </c>
      <c r="Q2792" s="337">
        <f t="shared" si="131"/>
        <v>0</v>
      </c>
    </row>
    <row r="2793" spans="1:17" x14ac:dyDescent="0.35">
      <c r="A2793" s="320">
        <f>'Oversigt anlægsaktiv'!A2793</f>
        <v>0</v>
      </c>
      <c r="B2793">
        <f>'Oversigt anlægsaktiv'!B2793</f>
        <v>0</v>
      </c>
      <c r="C2793">
        <f>'Oversigt anlægsaktiv'!C2793</f>
        <v>0</v>
      </c>
      <c r="D2793">
        <f>'Oversigt anlægsaktiv'!D2793</f>
        <v>0</v>
      </c>
      <c r="E2793">
        <f>'Oversigt anlægsaktiv'!E2793</f>
        <v>0</v>
      </c>
      <c r="F2793">
        <f>'Oversigt anlægsaktiv'!F2793</f>
        <v>0</v>
      </c>
      <c r="G2793">
        <f>'Oversigt anlægsaktiv'!G2793</f>
        <v>0</v>
      </c>
      <c r="H2793">
        <f>'Oversigt anlægsaktiv'!H2793</f>
        <v>0</v>
      </c>
      <c r="I2793">
        <f>'Oversigt anlægsaktiv'!I2793</f>
        <v>0</v>
      </c>
      <c r="J2793">
        <f>'Oversigt anlægsaktiv'!J2793</f>
        <v>0</v>
      </c>
      <c r="K2793">
        <f>'Oversigt anlægsaktiv'!K2793</f>
        <v>0</v>
      </c>
      <c r="L2793" s="312">
        <f>'Oversigt anlægsaktiv'!L2793</f>
        <v>0</v>
      </c>
      <c r="M2793" s="56">
        <f>'Oversigt anlægsaktiv'!M2793</f>
        <v>0</v>
      </c>
      <c r="N2793" s="56">
        <f>'Oversigt anlægsaktiv'!N2793</f>
        <v>0</v>
      </c>
      <c r="O2793" s="322">
        <f t="shared" si="129"/>
        <v>0</v>
      </c>
      <c r="P2793" s="322">
        <f t="shared" si="130"/>
        <v>1</v>
      </c>
      <c r="Q2793" s="337">
        <f t="shared" si="131"/>
        <v>0</v>
      </c>
    </row>
    <row r="2794" spans="1:17" x14ac:dyDescent="0.35">
      <c r="A2794" s="320">
        <f>'Oversigt anlægsaktiv'!A2794</f>
        <v>0</v>
      </c>
      <c r="B2794">
        <f>'Oversigt anlægsaktiv'!B2794</f>
        <v>0</v>
      </c>
      <c r="C2794">
        <f>'Oversigt anlægsaktiv'!C2794</f>
        <v>0</v>
      </c>
      <c r="D2794">
        <f>'Oversigt anlægsaktiv'!D2794</f>
        <v>0</v>
      </c>
      <c r="E2794">
        <f>'Oversigt anlægsaktiv'!E2794</f>
        <v>0</v>
      </c>
      <c r="F2794">
        <f>'Oversigt anlægsaktiv'!F2794</f>
        <v>0</v>
      </c>
      <c r="G2794">
        <f>'Oversigt anlægsaktiv'!G2794</f>
        <v>0</v>
      </c>
      <c r="H2794">
        <f>'Oversigt anlægsaktiv'!H2794</f>
        <v>0</v>
      </c>
      <c r="I2794">
        <f>'Oversigt anlægsaktiv'!I2794</f>
        <v>0</v>
      </c>
      <c r="J2794">
        <f>'Oversigt anlægsaktiv'!J2794</f>
        <v>0</v>
      </c>
      <c r="K2794">
        <f>'Oversigt anlægsaktiv'!K2794</f>
        <v>0</v>
      </c>
      <c r="L2794" s="312">
        <f>'Oversigt anlægsaktiv'!L2794</f>
        <v>0</v>
      </c>
      <c r="M2794" s="56">
        <f>'Oversigt anlægsaktiv'!M2794</f>
        <v>0</v>
      </c>
      <c r="N2794" s="56">
        <f>'Oversigt anlægsaktiv'!N2794</f>
        <v>0</v>
      </c>
      <c r="O2794" s="322">
        <f t="shared" si="129"/>
        <v>0</v>
      </c>
      <c r="P2794" s="322">
        <f t="shared" si="130"/>
        <v>1</v>
      </c>
      <c r="Q2794" s="337">
        <f t="shared" si="131"/>
        <v>0</v>
      </c>
    </row>
    <row r="2795" spans="1:17" x14ac:dyDescent="0.35">
      <c r="A2795" s="320">
        <f>'Oversigt anlægsaktiv'!A2795</f>
        <v>0</v>
      </c>
      <c r="B2795">
        <f>'Oversigt anlægsaktiv'!B2795</f>
        <v>0</v>
      </c>
      <c r="C2795">
        <f>'Oversigt anlægsaktiv'!C2795</f>
        <v>0</v>
      </c>
      <c r="D2795">
        <f>'Oversigt anlægsaktiv'!D2795</f>
        <v>0</v>
      </c>
      <c r="E2795">
        <f>'Oversigt anlægsaktiv'!E2795</f>
        <v>0</v>
      </c>
      <c r="F2795">
        <f>'Oversigt anlægsaktiv'!F2795</f>
        <v>0</v>
      </c>
      <c r="G2795">
        <f>'Oversigt anlægsaktiv'!G2795</f>
        <v>0</v>
      </c>
      <c r="H2795">
        <f>'Oversigt anlægsaktiv'!H2795</f>
        <v>0</v>
      </c>
      <c r="I2795">
        <f>'Oversigt anlægsaktiv'!I2795</f>
        <v>0</v>
      </c>
      <c r="J2795">
        <f>'Oversigt anlægsaktiv'!J2795</f>
        <v>0</v>
      </c>
      <c r="K2795">
        <f>'Oversigt anlægsaktiv'!K2795</f>
        <v>0</v>
      </c>
      <c r="L2795" s="312">
        <f>'Oversigt anlægsaktiv'!L2795</f>
        <v>0</v>
      </c>
      <c r="M2795" s="56">
        <f>'Oversigt anlægsaktiv'!M2795</f>
        <v>0</v>
      </c>
      <c r="N2795" s="56">
        <f>'Oversigt anlægsaktiv'!N2795</f>
        <v>0</v>
      </c>
      <c r="O2795" s="322">
        <f t="shared" si="129"/>
        <v>0</v>
      </c>
      <c r="P2795" s="322">
        <f t="shared" si="130"/>
        <v>1</v>
      </c>
      <c r="Q2795" s="337">
        <f t="shared" si="131"/>
        <v>0</v>
      </c>
    </row>
    <row r="2796" spans="1:17" x14ac:dyDescent="0.35">
      <c r="A2796" s="320">
        <f>'Oversigt anlægsaktiv'!A2796</f>
        <v>0</v>
      </c>
      <c r="B2796">
        <f>'Oversigt anlægsaktiv'!B2796</f>
        <v>0</v>
      </c>
      <c r="C2796">
        <f>'Oversigt anlægsaktiv'!C2796</f>
        <v>0</v>
      </c>
      <c r="D2796">
        <f>'Oversigt anlægsaktiv'!D2796</f>
        <v>0</v>
      </c>
      <c r="E2796">
        <f>'Oversigt anlægsaktiv'!E2796</f>
        <v>0</v>
      </c>
      <c r="F2796">
        <f>'Oversigt anlægsaktiv'!F2796</f>
        <v>0</v>
      </c>
      <c r="G2796">
        <f>'Oversigt anlægsaktiv'!G2796</f>
        <v>0</v>
      </c>
      <c r="H2796">
        <f>'Oversigt anlægsaktiv'!H2796</f>
        <v>0</v>
      </c>
      <c r="I2796">
        <f>'Oversigt anlægsaktiv'!I2796</f>
        <v>0</v>
      </c>
      <c r="J2796">
        <f>'Oversigt anlægsaktiv'!J2796</f>
        <v>0</v>
      </c>
      <c r="K2796">
        <f>'Oversigt anlægsaktiv'!K2796</f>
        <v>0</v>
      </c>
      <c r="L2796" s="312">
        <f>'Oversigt anlægsaktiv'!L2796</f>
        <v>0</v>
      </c>
      <c r="M2796" s="56">
        <f>'Oversigt anlægsaktiv'!M2796</f>
        <v>0</v>
      </c>
      <c r="N2796" s="56">
        <f>'Oversigt anlægsaktiv'!N2796</f>
        <v>0</v>
      </c>
      <c r="O2796" s="322">
        <f t="shared" si="129"/>
        <v>0</v>
      </c>
      <c r="P2796" s="322">
        <f t="shared" si="130"/>
        <v>1</v>
      </c>
      <c r="Q2796" s="337">
        <f t="shared" si="131"/>
        <v>0</v>
      </c>
    </row>
    <row r="2797" spans="1:17" x14ac:dyDescent="0.35">
      <c r="A2797" s="320">
        <f>'Oversigt anlægsaktiv'!A2797</f>
        <v>0</v>
      </c>
      <c r="B2797">
        <f>'Oversigt anlægsaktiv'!B2797</f>
        <v>0</v>
      </c>
      <c r="C2797">
        <f>'Oversigt anlægsaktiv'!C2797</f>
        <v>0</v>
      </c>
      <c r="D2797">
        <f>'Oversigt anlægsaktiv'!D2797</f>
        <v>0</v>
      </c>
      <c r="E2797">
        <f>'Oversigt anlægsaktiv'!E2797</f>
        <v>0</v>
      </c>
      <c r="F2797">
        <f>'Oversigt anlægsaktiv'!F2797</f>
        <v>0</v>
      </c>
      <c r="G2797">
        <f>'Oversigt anlægsaktiv'!G2797</f>
        <v>0</v>
      </c>
      <c r="H2797">
        <f>'Oversigt anlægsaktiv'!H2797</f>
        <v>0</v>
      </c>
      <c r="I2797">
        <f>'Oversigt anlægsaktiv'!I2797</f>
        <v>0</v>
      </c>
      <c r="J2797">
        <f>'Oversigt anlægsaktiv'!J2797</f>
        <v>0</v>
      </c>
      <c r="K2797">
        <f>'Oversigt anlægsaktiv'!K2797</f>
        <v>0</v>
      </c>
      <c r="L2797" s="312">
        <f>'Oversigt anlægsaktiv'!L2797</f>
        <v>0</v>
      </c>
      <c r="M2797" s="56">
        <f>'Oversigt anlægsaktiv'!M2797</f>
        <v>0</v>
      </c>
      <c r="N2797" s="56">
        <f>'Oversigt anlægsaktiv'!N2797</f>
        <v>0</v>
      </c>
      <c r="O2797" s="322">
        <f t="shared" si="129"/>
        <v>0</v>
      </c>
      <c r="P2797" s="322">
        <f t="shared" si="130"/>
        <v>1</v>
      </c>
      <c r="Q2797" s="337">
        <f t="shared" si="131"/>
        <v>0</v>
      </c>
    </row>
    <row r="2798" spans="1:17" x14ac:dyDescent="0.35">
      <c r="A2798" s="320">
        <f>'Oversigt anlægsaktiv'!A2798</f>
        <v>0</v>
      </c>
      <c r="B2798">
        <f>'Oversigt anlægsaktiv'!B2798</f>
        <v>0</v>
      </c>
      <c r="C2798">
        <f>'Oversigt anlægsaktiv'!C2798</f>
        <v>0</v>
      </c>
      <c r="D2798">
        <f>'Oversigt anlægsaktiv'!D2798</f>
        <v>0</v>
      </c>
      <c r="E2798">
        <f>'Oversigt anlægsaktiv'!E2798</f>
        <v>0</v>
      </c>
      <c r="F2798">
        <f>'Oversigt anlægsaktiv'!F2798</f>
        <v>0</v>
      </c>
      <c r="G2798">
        <f>'Oversigt anlægsaktiv'!G2798</f>
        <v>0</v>
      </c>
      <c r="H2798">
        <f>'Oversigt anlægsaktiv'!H2798</f>
        <v>0</v>
      </c>
      <c r="I2798">
        <f>'Oversigt anlægsaktiv'!I2798</f>
        <v>0</v>
      </c>
      <c r="J2798">
        <f>'Oversigt anlægsaktiv'!J2798</f>
        <v>0</v>
      </c>
      <c r="K2798">
        <f>'Oversigt anlægsaktiv'!K2798</f>
        <v>0</v>
      </c>
      <c r="L2798" s="312">
        <f>'Oversigt anlægsaktiv'!L2798</f>
        <v>0</v>
      </c>
      <c r="M2798" s="56">
        <f>'Oversigt anlægsaktiv'!M2798</f>
        <v>0</v>
      </c>
      <c r="N2798" s="56">
        <f>'Oversigt anlægsaktiv'!N2798</f>
        <v>0</v>
      </c>
      <c r="O2798" s="322">
        <f t="shared" si="129"/>
        <v>0</v>
      </c>
      <c r="P2798" s="322">
        <f t="shared" si="130"/>
        <v>1</v>
      </c>
      <c r="Q2798" s="337">
        <f t="shared" si="131"/>
        <v>0</v>
      </c>
    </row>
    <row r="2799" spans="1:17" x14ac:dyDescent="0.35">
      <c r="A2799" s="320">
        <f>'Oversigt anlægsaktiv'!A2799</f>
        <v>0</v>
      </c>
      <c r="B2799">
        <f>'Oversigt anlægsaktiv'!B2799</f>
        <v>0</v>
      </c>
      <c r="C2799">
        <f>'Oversigt anlægsaktiv'!C2799</f>
        <v>0</v>
      </c>
      <c r="D2799">
        <f>'Oversigt anlægsaktiv'!D2799</f>
        <v>0</v>
      </c>
      <c r="E2799">
        <f>'Oversigt anlægsaktiv'!E2799</f>
        <v>0</v>
      </c>
      <c r="F2799">
        <f>'Oversigt anlægsaktiv'!F2799</f>
        <v>0</v>
      </c>
      <c r="G2799">
        <f>'Oversigt anlægsaktiv'!G2799</f>
        <v>0</v>
      </c>
      <c r="H2799">
        <f>'Oversigt anlægsaktiv'!H2799</f>
        <v>0</v>
      </c>
      <c r="I2799">
        <f>'Oversigt anlægsaktiv'!I2799</f>
        <v>0</v>
      </c>
      <c r="J2799">
        <f>'Oversigt anlægsaktiv'!J2799</f>
        <v>0</v>
      </c>
      <c r="K2799">
        <f>'Oversigt anlægsaktiv'!K2799</f>
        <v>0</v>
      </c>
      <c r="L2799" s="312">
        <f>'Oversigt anlægsaktiv'!L2799</f>
        <v>0</v>
      </c>
      <c r="M2799" s="56">
        <f>'Oversigt anlægsaktiv'!M2799</f>
        <v>0</v>
      </c>
      <c r="N2799" s="56">
        <f>'Oversigt anlægsaktiv'!N2799</f>
        <v>0</v>
      </c>
      <c r="O2799" s="322">
        <f t="shared" si="129"/>
        <v>0</v>
      </c>
      <c r="P2799" s="322">
        <f t="shared" si="130"/>
        <v>1</v>
      </c>
      <c r="Q2799" s="337">
        <f t="shared" si="131"/>
        <v>0</v>
      </c>
    </row>
    <row r="2800" spans="1:17" x14ac:dyDescent="0.35">
      <c r="A2800" s="320">
        <f>'Oversigt anlægsaktiv'!A2800</f>
        <v>0</v>
      </c>
      <c r="B2800">
        <f>'Oversigt anlægsaktiv'!B2800</f>
        <v>0</v>
      </c>
      <c r="C2800">
        <f>'Oversigt anlægsaktiv'!C2800</f>
        <v>0</v>
      </c>
      <c r="D2800">
        <f>'Oversigt anlægsaktiv'!D2800</f>
        <v>0</v>
      </c>
      <c r="E2800">
        <f>'Oversigt anlægsaktiv'!E2800</f>
        <v>0</v>
      </c>
      <c r="F2800">
        <f>'Oversigt anlægsaktiv'!F2800</f>
        <v>0</v>
      </c>
      <c r="G2800">
        <f>'Oversigt anlægsaktiv'!G2800</f>
        <v>0</v>
      </c>
      <c r="H2800">
        <f>'Oversigt anlægsaktiv'!H2800</f>
        <v>0</v>
      </c>
      <c r="I2800">
        <f>'Oversigt anlægsaktiv'!I2800</f>
        <v>0</v>
      </c>
      <c r="J2800">
        <f>'Oversigt anlægsaktiv'!J2800</f>
        <v>0</v>
      </c>
      <c r="K2800">
        <f>'Oversigt anlægsaktiv'!K2800</f>
        <v>0</v>
      </c>
      <c r="L2800" s="312">
        <f>'Oversigt anlægsaktiv'!L2800</f>
        <v>0</v>
      </c>
      <c r="M2800" s="56">
        <f>'Oversigt anlægsaktiv'!M2800</f>
        <v>0</v>
      </c>
      <c r="N2800" s="56">
        <f>'Oversigt anlægsaktiv'!N2800</f>
        <v>0</v>
      </c>
      <c r="O2800" s="322">
        <f t="shared" si="129"/>
        <v>0</v>
      </c>
      <c r="P2800" s="322">
        <f t="shared" si="130"/>
        <v>1</v>
      </c>
      <c r="Q2800" s="337">
        <f t="shared" si="131"/>
        <v>0</v>
      </c>
    </row>
    <row r="2801" spans="1:17" x14ac:dyDescent="0.35">
      <c r="A2801" s="320">
        <f>'Oversigt anlægsaktiv'!A2801</f>
        <v>0</v>
      </c>
      <c r="B2801">
        <f>'Oversigt anlægsaktiv'!B2801</f>
        <v>0</v>
      </c>
      <c r="C2801">
        <f>'Oversigt anlægsaktiv'!C2801</f>
        <v>0</v>
      </c>
      <c r="D2801">
        <f>'Oversigt anlægsaktiv'!D2801</f>
        <v>0</v>
      </c>
      <c r="E2801">
        <f>'Oversigt anlægsaktiv'!E2801</f>
        <v>0</v>
      </c>
      <c r="F2801">
        <f>'Oversigt anlægsaktiv'!F2801</f>
        <v>0</v>
      </c>
      <c r="G2801">
        <f>'Oversigt anlægsaktiv'!G2801</f>
        <v>0</v>
      </c>
      <c r="H2801">
        <f>'Oversigt anlægsaktiv'!H2801</f>
        <v>0</v>
      </c>
      <c r="I2801">
        <f>'Oversigt anlægsaktiv'!I2801</f>
        <v>0</v>
      </c>
      <c r="J2801">
        <f>'Oversigt anlægsaktiv'!J2801</f>
        <v>0</v>
      </c>
      <c r="K2801">
        <f>'Oversigt anlægsaktiv'!K2801</f>
        <v>0</v>
      </c>
      <c r="L2801" s="312">
        <f>'Oversigt anlægsaktiv'!L2801</f>
        <v>0</v>
      </c>
      <c r="M2801" s="56">
        <f>'Oversigt anlægsaktiv'!M2801</f>
        <v>0</v>
      </c>
      <c r="N2801" s="56">
        <f>'Oversigt anlægsaktiv'!N2801</f>
        <v>0</v>
      </c>
      <c r="O2801" s="322">
        <f t="shared" si="129"/>
        <v>0</v>
      </c>
      <c r="P2801" s="322">
        <f t="shared" si="130"/>
        <v>1</v>
      </c>
      <c r="Q2801" s="337">
        <f t="shared" si="131"/>
        <v>0</v>
      </c>
    </row>
    <row r="2802" spans="1:17" x14ac:dyDescent="0.35">
      <c r="A2802" s="320">
        <f>'Oversigt anlægsaktiv'!A2802</f>
        <v>0</v>
      </c>
      <c r="B2802">
        <f>'Oversigt anlægsaktiv'!B2802</f>
        <v>0</v>
      </c>
      <c r="C2802">
        <f>'Oversigt anlægsaktiv'!C2802</f>
        <v>0</v>
      </c>
      <c r="D2802">
        <f>'Oversigt anlægsaktiv'!D2802</f>
        <v>0</v>
      </c>
      <c r="E2802">
        <f>'Oversigt anlægsaktiv'!E2802</f>
        <v>0</v>
      </c>
      <c r="F2802">
        <f>'Oversigt anlægsaktiv'!F2802</f>
        <v>0</v>
      </c>
      <c r="G2802">
        <f>'Oversigt anlægsaktiv'!G2802</f>
        <v>0</v>
      </c>
      <c r="H2802">
        <f>'Oversigt anlægsaktiv'!H2802</f>
        <v>0</v>
      </c>
      <c r="I2802">
        <f>'Oversigt anlægsaktiv'!I2802</f>
        <v>0</v>
      </c>
      <c r="J2802">
        <f>'Oversigt anlægsaktiv'!J2802</f>
        <v>0</v>
      </c>
      <c r="K2802">
        <f>'Oversigt anlægsaktiv'!K2802</f>
        <v>0</v>
      </c>
      <c r="L2802" s="312">
        <f>'Oversigt anlægsaktiv'!L2802</f>
        <v>0</v>
      </c>
      <c r="M2802" s="56">
        <f>'Oversigt anlægsaktiv'!M2802</f>
        <v>0</v>
      </c>
      <c r="N2802" s="56">
        <f>'Oversigt anlægsaktiv'!N2802</f>
        <v>0</v>
      </c>
      <c r="O2802" s="322">
        <f t="shared" si="129"/>
        <v>0</v>
      </c>
      <c r="P2802" s="322">
        <f t="shared" si="130"/>
        <v>1</v>
      </c>
      <c r="Q2802" s="337">
        <f t="shared" si="131"/>
        <v>0</v>
      </c>
    </row>
    <row r="2803" spans="1:17" x14ac:dyDescent="0.35">
      <c r="A2803" s="320">
        <f>'Oversigt anlægsaktiv'!A2803</f>
        <v>0</v>
      </c>
      <c r="B2803">
        <f>'Oversigt anlægsaktiv'!B2803</f>
        <v>0</v>
      </c>
      <c r="C2803">
        <f>'Oversigt anlægsaktiv'!C2803</f>
        <v>0</v>
      </c>
      <c r="D2803">
        <f>'Oversigt anlægsaktiv'!D2803</f>
        <v>0</v>
      </c>
      <c r="E2803">
        <f>'Oversigt anlægsaktiv'!E2803</f>
        <v>0</v>
      </c>
      <c r="F2803">
        <f>'Oversigt anlægsaktiv'!F2803</f>
        <v>0</v>
      </c>
      <c r="G2803">
        <f>'Oversigt anlægsaktiv'!G2803</f>
        <v>0</v>
      </c>
      <c r="H2803">
        <f>'Oversigt anlægsaktiv'!H2803</f>
        <v>0</v>
      </c>
      <c r="I2803">
        <f>'Oversigt anlægsaktiv'!I2803</f>
        <v>0</v>
      </c>
      <c r="J2803">
        <f>'Oversigt anlægsaktiv'!J2803</f>
        <v>0</v>
      </c>
      <c r="K2803">
        <f>'Oversigt anlægsaktiv'!K2803</f>
        <v>0</v>
      </c>
      <c r="L2803" s="312">
        <f>'Oversigt anlægsaktiv'!L2803</f>
        <v>0</v>
      </c>
      <c r="M2803" s="56">
        <f>'Oversigt anlægsaktiv'!M2803</f>
        <v>0</v>
      </c>
      <c r="N2803" s="56">
        <f>'Oversigt anlægsaktiv'!N2803</f>
        <v>0</v>
      </c>
      <c r="O2803" s="322">
        <f t="shared" si="129"/>
        <v>0</v>
      </c>
      <c r="P2803" s="322">
        <f t="shared" si="130"/>
        <v>1</v>
      </c>
      <c r="Q2803" s="337">
        <f t="shared" si="131"/>
        <v>0</v>
      </c>
    </row>
    <row r="2804" spans="1:17" x14ac:dyDescent="0.35">
      <c r="A2804" s="320">
        <f>'Oversigt anlægsaktiv'!A2804</f>
        <v>0</v>
      </c>
      <c r="B2804">
        <f>'Oversigt anlægsaktiv'!B2804</f>
        <v>0</v>
      </c>
      <c r="C2804">
        <f>'Oversigt anlægsaktiv'!C2804</f>
        <v>0</v>
      </c>
      <c r="D2804">
        <f>'Oversigt anlægsaktiv'!D2804</f>
        <v>0</v>
      </c>
      <c r="E2804">
        <f>'Oversigt anlægsaktiv'!E2804</f>
        <v>0</v>
      </c>
      <c r="F2804">
        <f>'Oversigt anlægsaktiv'!F2804</f>
        <v>0</v>
      </c>
      <c r="G2804">
        <f>'Oversigt anlægsaktiv'!G2804</f>
        <v>0</v>
      </c>
      <c r="H2804">
        <f>'Oversigt anlægsaktiv'!H2804</f>
        <v>0</v>
      </c>
      <c r="I2804">
        <f>'Oversigt anlægsaktiv'!I2804</f>
        <v>0</v>
      </c>
      <c r="J2804">
        <f>'Oversigt anlægsaktiv'!J2804</f>
        <v>0</v>
      </c>
      <c r="K2804">
        <f>'Oversigt anlægsaktiv'!K2804</f>
        <v>0</v>
      </c>
      <c r="L2804" s="312">
        <f>'Oversigt anlægsaktiv'!L2804</f>
        <v>0</v>
      </c>
      <c r="M2804" s="56">
        <f>'Oversigt anlægsaktiv'!M2804</f>
        <v>0</v>
      </c>
      <c r="N2804" s="56">
        <f>'Oversigt anlægsaktiv'!N2804</f>
        <v>0</v>
      </c>
      <c r="O2804" s="322">
        <f t="shared" si="129"/>
        <v>0</v>
      </c>
      <c r="P2804" s="322">
        <f t="shared" si="130"/>
        <v>1</v>
      </c>
      <c r="Q2804" s="337">
        <f t="shared" si="131"/>
        <v>0</v>
      </c>
    </row>
    <row r="2805" spans="1:17" x14ac:dyDescent="0.35">
      <c r="A2805" s="320">
        <f>'Oversigt anlægsaktiv'!A2805</f>
        <v>0</v>
      </c>
      <c r="B2805">
        <f>'Oversigt anlægsaktiv'!B2805</f>
        <v>0</v>
      </c>
      <c r="C2805">
        <f>'Oversigt anlægsaktiv'!C2805</f>
        <v>0</v>
      </c>
      <c r="D2805">
        <f>'Oversigt anlægsaktiv'!D2805</f>
        <v>0</v>
      </c>
      <c r="E2805">
        <f>'Oversigt anlægsaktiv'!E2805</f>
        <v>0</v>
      </c>
      <c r="F2805">
        <f>'Oversigt anlægsaktiv'!F2805</f>
        <v>0</v>
      </c>
      <c r="G2805">
        <f>'Oversigt anlægsaktiv'!G2805</f>
        <v>0</v>
      </c>
      <c r="H2805">
        <f>'Oversigt anlægsaktiv'!H2805</f>
        <v>0</v>
      </c>
      <c r="I2805">
        <f>'Oversigt anlægsaktiv'!I2805</f>
        <v>0</v>
      </c>
      <c r="J2805">
        <f>'Oversigt anlægsaktiv'!J2805</f>
        <v>0</v>
      </c>
      <c r="K2805">
        <f>'Oversigt anlægsaktiv'!K2805</f>
        <v>0</v>
      </c>
      <c r="L2805" s="312">
        <f>'Oversigt anlægsaktiv'!L2805</f>
        <v>0</v>
      </c>
      <c r="M2805" s="56">
        <f>'Oversigt anlægsaktiv'!M2805</f>
        <v>0</v>
      </c>
      <c r="N2805" s="56">
        <f>'Oversigt anlægsaktiv'!N2805</f>
        <v>0</v>
      </c>
      <c r="O2805" s="322">
        <f t="shared" si="129"/>
        <v>0</v>
      </c>
      <c r="P2805" s="322">
        <f t="shared" si="130"/>
        <v>1</v>
      </c>
      <c r="Q2805" s="337">
        <f t="shared" si="131"/>
        <v>0</v>
      </c>
    </row>
    <row r="2806" spans="1:17" x14ac:dyDescent="0.35">
      <c r="A2806" s="320">
        <f>'Oversigt anlægsaktiv'!A2806</f>
        <v>0</v>
      </c>
      <c r="B2806">
        <f>'Oversigt anlægsaktiv'!B2806</f>
        <v>0</v>
      </c>
      <c r="C2806">
        <f>'Oversigt anlægsaktiv'!C2806</f>
        <v>0</v>
      </c>
      <c r="D2806">
        <f>'Oversigt anlægsaktiv'!D2806</f>
        <v>0</v>
      </c>
      <c r="E2806">
        <f>'Oversigt anlægsaktiv'!E2806</f>
        <v>0</v>
      </c>
      <c r="F2806">
        <f>'Oversigt anlægsaktiv'!F2806</f>
        <v>0</v>
      </c>
      <c r="G2806">
        <f>'Oversigt anlægsaktiv'!G2806</f>
        <v>0</v>
      </c>
      <c r="H2806">
        <f>'Oversigt anlægsaktiv'!H2806</f>
        <v>0</v>
      </c>
      <c r="I2806">
        <f>'Oversigt anlægsaktiv'!I2806</f>
        <v>0</v>
      </c>
      <c r="J2806">
        <f>'Oversigt anlægsaktiv'!J2806</f>
        <v>0</v>
      </c>
      <c r="K2806">
        <f>'Oversigt anlægsaktiv'!K2806</f>
        <v>0</v>
      </c>
      <c r="L2806" s="312">
        <f>'Oversigt anlægsaktiv'!L2806</f>
        <v>0</v>
      </c>
      <c r="M2806" s="56">
        <f>'Oversigt anlægsaktiv'!M2806</f>
        <v>0</v>
      </c>
      <c r="N2806" s="56">
        <f>'Oversigt anlægsaktiv'!N2806</f>
        <v>0</v>
      </c>
      <c r="O2806" s="322">
        <f t="shared" si="129"/>
        <v>0</v>
      </c>
      <c r="P2806" s="322">
        <f t="shared" si="130"/>
        <v>1</v>
      </c>
      <c r="Q2806" s="337">
        <f t="shared" si="131"/>
        <v>0</v>
      </c>
    </row>
    <row r="2807" spans="1:17" x14ac:dyDescent="0.35">
      <c r="A2807" s="320">
        <f>'Oversigt anlægsaktiv'!A2807</f>
        <v>0</v>
      </c>
      <c r="B2807">
        <f>'Oversigt anlægsaktiv'!B2807</f>
        <v>0</v>
      </c>
      <c r="C2807">
        <f>'Oversigt anlægsaktiv'!C2807</f>
        <v>0</v>
      </c>
      <c r="D2807">
        <f>'Oversigt anlægsaktiv'!D2807</f>
        <v>0</v>
      </c>
      <c r="E2807">
        <f>'Oversigt anlægsaktiv'!E2807</f>
        <v>0</v>
      </c>
      <c r="F2807">
        <f>'Oversigt anlægsaktiv'!F2807</f>
        <v>0</v>
      </c>
      <c r="G2807">
        <f>'Oversigt anlægsaktiv'!G2807</f>
        <v>0</v>
      </c>
      <c r="H2807">
        <f>'Oversigt anlægsaktiv'!H2807</f>
        <v>0</v>
      </c>
      <c r="I2807">
        <f>'Oversigt anlægsaktiv'!I2807</f>
        <v>0</v>
      </c>
      <c r="J2807">
        <f>'Oversigt anlægsaktiv'!J2807</f>
        <v>0</v>
      </c>
      <c r="K2807">
        <f>'Oversigt anlægsaktiv'!K2807</f>
        <v>0</v>
      </c>
      <c r="L2807" s="312">
        <f>'Oversigt anlægsaktiv'!L2807</f>
        <v>0</v>
      </c>
      <c r="M2807" s="56">
        <f>'Oversigt anlægsaktiv'!M2807</f>
        <v>0</v>
      </c>
      <c r="N2807" s="56">
        <f>'Oversigt anlægsaktiv'!N2807</f>
        <v>0</v>
      </c>
      <c r="O2807" s="322">
        <f t="shared" si="129"/>
        <v>0</v>
      </c>
      <c r="P2807" s="322">
        <f t="shared" si="130"/>
        <v>1</v>
      </c>
      <c r="Q2807" s="337">
        <f t="shared" si="131"/>
        <v>0</v>
      </c>
    </row>
    <row r="2808" spans="1:17" x14ac:dyDescent="0.35">
      <c r="A2808" s="320">
        <f>'Oversigt anlægsaktiv'!A2808</f>
        <v>0</v>
      </c>
      <c r="B2808">
        <f>'Oversigt anlægsaktiv'!B2808</f>
        <v>0</v>
      </c>
      <c r="C2808">
        <f>'Oversigt anlægsaktiv'!C2808</f>
        <v>0</v>
      </c>
      <c r="D2808">
        <f>'Oversigt anlægsaktiv'!D2808</f>
        <v>0</v>
      </c>
      <c r="E2808">
        <f>'Oversigt anlægsaktiv'!E2808</f>
        <v>0</v>
      </c>
      <c r="F2808">
        <f>'Oversigt anlægsaktiv'!F2808</f>
        <v>0</v>
      </c>
      <c r="G2808">
        <f>'Oversigt anlægsaktiv'!G2808</f>
        <v>0</v>
      </c>
      <c r="H2808">
        <f>'Oversigt anlægsaktiv'!H2808</f>
        <v>0</v>
      </c>
      <c r="I2808">
        <f>'Oversigt anlægsaktiv'!I2808</f>
        <v>0</v>
      </c>
      <c r="J2808">
        <f>'Oversigt anlægsaktiv'!J2808</f>
        <v>0</v>
      </c>
      <c r="K2808">
        <f>'Oversigt anlægsaktiv'!K2808</f>
        <v>0</v>
      </c>
      <c r="L2808" s="312">
        <f>'Oversigt anlægsaktiv'!L2808</f>
        <v>0</v>
      </c>
      <c r="M2808" s="56">
        <f>'Oversigt anlægsaktiv'!M2808</f>
        <v>0</v>
      </c>
      <c r="N2808" s="56">
        <f>'Oversigt anlægsaktiv'!N2808</f>
        <v>0</v>
      </c>
      <c r="O2808" s="322">
        <f t="shared" si="129"/>
        <v>0</v>
      </c>
      <c r="P2808" s="322">
        <f t="shared" si="130"/>
        <v>1</v>
      </c>
      <c r="Q2808" s="337">
        <f t="shared" si="131"/>
        <v>0</v>
      </c>
    </row>
    <row r="2809" spans="1:17" x14ac:dyDescent="0.35">
      <c r="A2809" s="320">
        <f>'Oversigt anlægsaktiv'!A2809</f>
        <v>0</v>
      </c>
      <c r="B2809">
        <f>'Oversigt anlægsaktiv'!B2809</f>
        <v>0</v>
      </c>
      <c r="C2809">
        <f>'Oversigt anlægsaktiv'!C2809</f>
        <v>0</v>
      </c>
      <c r="D2809">
        <f>'Oversigt anlægsaktiv'!D2809</f>
        <v>0</v>
      </c>
      <c r="E2809">
        <f>'Oversigt anlægsaktiv'!E2809</f>
        <v>0</v>
      </c>
      <c r="F2809">
        <f>'Oversigt anlægsaktiv'!F2809</f>
        <v>0</v>
      </c>
      <c r="G2809">
        <f>'Oversigt anlægsaktiv'!G2809</f>
        <v>0</v>
      </c>
      <c r="H2809">
        <f>'Oversigt anlægsaktiv'!H2809</f>
        <v>0</v>
      </c>
      <c r="I2809">
        <f>'Oversigt anlægsaktiv'!I2809</f>
        <v>0</v>
      </c>
      <c r="J2809">
        <f>'Oversigt anlægsaktiv'!J2809</f>
        <v>0</v>
      </c>
      <c r="K2809">
        <f>'Oversigt anlægsaktiv'!K2809</f>
        <v>0</v>
      </c>
      <c r="L2809" s="312">
        <f>'Oversigt anlægsaktiv'!L2809</f>
        <v>0</v>
      </c>
      <c r="M2809" s="56">
        <f>'Oversigt anlægsaktiv'!M2809</f>
        <v>0</v>
      </c>
      <c r="N2809" s="56">
        <f>'Oversigt anlægsaktiv'!N2809</f>
        <v>0</v>
      </c>
      <c r="O2809" s="322">
        <f t="shared" si="129"/>
        <v>0</v>
      </c>
      <c r="P2809" s="322">
        <f t="shared" si="130"/>
        <v>1</v>
      </c>
      <c r="Q2809" s="337">
        <f t="shared" si="131"/>
        <v>0</v>
      </c>
    </row>
    <row r="2810" spans="1:17" x14ac:dyDescent="0.35">
      <c r="A2810" s="320">
        <f>'Oversigt anlægsaktiv'!A2810</f>
        <v>0</v>
      </c>
      <c r="B2810">
        <f>'Oversigt anlægsaktiv'!B2810</f>
        <v>0</v>
      </c>
      <c r="C2810">
        <f>'Oversigt anlægsaktiv'!C2810</f>
        <v>0</v>
      </c>
      <c r="D2810">
        <f>'Oversigt anlægsaktiv'!D2810</f>
        <v>0</v>
      </c>
      <c r="E2810">
        <f>'Oversigt anlægsaktiv'!E2810</f>
        <v>0</v>
      </c>
      <c r="F2810">
        <f>'Oversigt anlægsaktiv'!F2810</f>
        <v>0</v>
      </c>
      <c r="G2810">
        <f>'Oversigt anlægsaktiv'!G2810</f>
        <v>0</v>
      </c>
      <c r="H2810">
        <f>'Oversigt anlægsaktiv'!H2810</f>
        <v>0</v>
      </c>
      <c r="I2810">
        <f>'Oversigt anlægsaktiv'!I2810</f>
        <v>0</v>
      </c>
      <c r="J2810">
        <f>'Oversigt anlægsaktiv'!J2810</f>
        <v>0</v>
      </c>
      <c r="K2810">
        <f>'Oversigt anlægsaktiv'!K2810</f>
        <v>0</v>
      </c>
      <c r="L2810" s="312">
        <f>'Oversigt anlægsaktiv'!L2810</f>
        <v>0</v>
      </c>
      <c r="M2810" s="56">
        <f>'Oversigt anlægsaktiv'!M2810</f>
        <v>0</v>
      </c>
      <c r="N2810" s="56">
        <f>'Oversigt anlægsaktiv'!N2810</f>
        <v>0</v>
      </c>
      <c r="O2810" s="322">
        <f t="shared" si="129"/>
        <v>0</v>
      </c>
      <c r="P2810" s="322">
        <f t="shared" si="130"/>
        <v>1</v>
      </c>
      <c r="Q2810" s="337">
        <f t="shared" si="131"/>
        <v>0</v>
      </c>
    </row>
    <row r="2811" spans="1:17" x14ac:dyDescent="0.35">
      <c r="A2811" s="320">
        <f>'Oversigt anlægsaktiv'!A2811</f>
        <v>0</v>
      </c>
      <c r="B2811">
        <f>'Oversigt anlægsaktiv'!B2811</f>
        <v>0</v>
      </c>
      <c r="C2811">
        <f>'Oversigt anlægsaktiv'!C2811</f>
        <v>0</v>
      </c>
      <c r="D2811">
        <f>'Oversigt anlægsaktiv'!D2811</f>
        <v>0</v>
      </c>
      <c r="E2811">
        <f>'Oversigt anlægsaktiv'!E2811</f>
        <v>0</v>
      </c>
      <c r="F2811">
        <f>'Oversigt anlægsaktiv'!F2811</f>
        <v>0</v>
      </c>
      <c r="G2811">
        <f>'Oversigt anlægsaktiv'!G2811</f>
        <v>0</v>
      </c>
      <c r="H2811">
        <f>'Oversigt anlægsaktiv'!H2811</f>
        <v>0</v>
      </c>
      <c r="I2811">
        <f>'Oversigt anlægsaktiv'!I2811</f>
        <v>0</v>
      </c>
      <c r="J2811">
        <f>'Oversigt anlægsaktiv'!J2811</f>
        <v>0</v>
      </c>
      <c r="K2811">
        <f>'Oversigt anlægsaktiv'!K2811</f>
        <v>0</v>
      </c>
      <c r="L2811" s="312">
        <f>'Oversigt anlægsaktiv'!L2811</f>
        <v>0</v>
      </c>
      <c r="M2811" s="56">
        <f>'Oversigt anlægsaktiv'!M2811</f>
        <v>0</v>
      </c>
      <c r="N2811" s="56">
        <f>'Oversigt anlægsaktiv'!N2811</f>
        <v>0</v>
      </c>
      <c r="O2811" s="322">
        <f t="shared" si="129"/>
        <v>0</v>
      </c>
      <c r="P2811" s="322">
        <f t="shared" si="130"/>
        <v>1</v>
      </c>
      <c r="Q2811" s="337">
        <f t="shared" si="131"/>
        <v>0</v>
      </c>
    </row>
    <row r="2812" spans="1:17" x14ac:dyDescent="0.35">
      <c r="A2812" s="320">
        <f>'Oversigt anlægsaktiv'!A2812</f>
        <v>0</v>
      </c>
      <c r="B2812">
        <f>'Oversigt anlægsaktiv'!B2812</f>
        <v>0</v>
      </c>
      <c r="C2812">
        <f>'Oversigt anlægsaktiv'!C2812</f>
        <v>0</v>
      </c>
      <c r="D2812">
        <f>'Oversigt anlægsaktiv'!D2812</f>
        <v>0</v>
      </c>
      <c r="E2812">
        <f>'Oversigt anlægsaktiv'!E2812</f>
        <v>0</v>
      </c>
      <c r="F2812">
        <f>'Oversigt anlægsaktiv'!F2812</f>
        <v>0</v>
      </c>
      <c r="G2812">
        <f>'Oversigt anlægsaktiv'!G2812</f>
        <v>0</v>
      </c>
      <c r="H2812">
        <f>'Oversigt anlægsaktiv'!H2812</f>
        <v>0</v>
      </c>
      <c r="I2812">
        <f>'Oversigt anlægsaktiv'!I2812</f>
        <v>0</v>
      </c>
      <c r="J2812">
        <f>'Oversigt anlægsaktiv'!J2812</f>
        <v>0</v>
      </c>
      <c r="K2812">
        <f>'Oversigt anlægsaktiv'!K2812</f>
        <v>0</v>
      </c>
      <c r="L2812" s="312">
        <f>'Oversigt anlægsaktiv'!L2812</f>
        <v>0</v>
      </c>
      <c r="M2812" s="56">
        <f>'Oversigt anlægsaktiv'!M2812</f>
        <v>0</v>
      </c>
      <c r="N2812" s="56">
        <f>'Oversigt anlægsaktiv'!N2812</f>
        <v>0</v>
      </c>
      <c r="O2812" s="322">
        <f t="shared" si="129"/>
        <v>0</v>
      </c>
      <c r="P2812" s="322">
        <f t="shared" si="130"/>
        <v>1</v>
      </c>
      <c r="Q2812" s="337">
        <f t="shared" si="131"/>
        <v>0</v>
      </c>
    </row>
    <row r="2813" spans="1:17" x14ac:dyDescent="0.35">
      <c r="A2813" s="320">
        <f>'Oversigt anlægsaktiv'!A2813</f>
        <v>0</v>
      </c>
      <c r="B2813">
        <f>'Oversigt anlægsaktiv'!B2813</f>
        <v>0</v>
      </c>
      <c r="C2813">
        <f>'Oversigt anlægsaktiv'!C2813</f>
        <v>0</v>
      </c>
      <c r="D2813">
        <f>'Oversigt anlægsaktiv'!D2813</f>
        <v>0</v>
      </c>
      <c r="E2813">
        <f>'Oversigt anlægsaktiv'!E2813</f>
        <v>0</v>
      </c>
      <c r="F2813">
        <f>'Oversigt anlægsaktiv'!F2813</f>
        <v>0</v>
      </c>
      <c r="G2813">
        <f>'Oversigt anlægsaktiv'!G2813</f>
        <v>0</v>
      </c>
      <c r="H2813">
        <f>'Oversigt anlægsaktiv'!H2813</f>
        <v>0</v>
      </c>
      <c r="I2813">
        <f>'Oversigt anlægsaktiv'!I2813</f>
        <v>0</v>
      </c>
      <c r="J2813">
        <f>'Oversigt anlægsaktiv'!J2813</f>
        <v>0</v>
      </c>
      <c r="K2813">
        <f>'Oversigt anlægsaktiv'!K2813</f>
        <v>0</v>
      </c>
      <c r="L2813" s="312">
        <f>'Oversigt anlægsaktiv'!L2813</f>
        <v>0</v>
      </c>
      <c r="M2813" s="56">
        <f>'Oversigt anlægsaktiv'!M2813</f>
        <v>0</v>
      </c>
      <c r="N2813" s="56">
        <f>'Oversigt anlægsaktiv'!N2813</f>
        <v>0</v>
      </c>
      <c r="O2813" s="322">
        <f t="shared" si="129"/>
        <v>0</v>
      </c>
      <c r="P2813" s="322">
        <f t="shared" si="130"/>
        <v>1</v>
      </c>
      <c r="Q2813" s="337">
        <f t="shared" si="131"/>
        <v>0</v>
      </c>
    </row>
    <row r="2814" spans="1:17" x14ac:dyDescent="0.35">
      <c r="A2814" s="320">
        <f>'Oversigt anlægsaktiv'!A2814</f>
        <v>0</v>
      </c>
      <c r="B2814">
        <f>'Oversigt anlægsaktiv'!B2814</f>
        <v>0</v>
      </c>
      <c r="C2814">
        <f>'Oversigt anlægsaktiv'!C2814</f>
        <v>0</v>
      </c>
      <c r="D2814">
        <f>'Oversigt anlægsaktiv'!D2814</f>
        <v>0</v>
      </c>
      <c r="E2814">
        <f>'Oversigt anlægsaktiv'!E2814</f>
        <v>0</v>
      </c>
      <c r="F2814">
        <f>'Oversigt anlægsaktiv'!F2814</f>
        <v>0</v>
      </c>
      <c r="G2814">
        <f>'Oversigt anlægsaktiv'!G2814</f>
        <v>0</v>
      </c>
      <c r="H2814">
        <f>'Oversigt anlægsaktiv'!H2814</f>
        <v>0</v>
      </c>
      <c r="I2814">
        <f>'Oversigt anlægsaktiv'!I2814</f>
        <v>0</v>
      </c>
      <c r="J2814">
        <f>'Oversigt anlægsaktiv'!J2814</f>
        <v>0</v>
      </c>
      <c r="K2814">
        <f>'Oversigt anlægsaktiv'!K2814</f>
        <v>0</v>
      </c>
      <c r="L2814" s="312">
        <f>'Oversigt anlægsaktiv'!L2814</f>
        <v>0</v>
      </c>
      <c r="M2814" s="56">
        <f>'Oversigt anlægsaktiv'!M2814</f>
        <v>0</v>
      </c>
      <c r="N2814" s="56">
        <f>'Oversigt anlægsaktiv'!N2814</f>
        <v>0</v>
      </c>
      <c r="O2814" s="322">
        <f t="shared" si="129"/>
        <v>0</v>
      </c>
      <c r="P2814" s="322">
        <f t="shared" si="130"/>
        <v>1</v>
      </c>
      <c r="Q2814" s="337">
        <f t="shared" si="131"/>
        <v>0</v>
      </c>
    </row>
    <row r="2815" spans="1:17" x14ac:dyDescent="0.35">
      <c r="A2815" s="320">
        <f>'Oversigt anlægsaktiv'!A2815</f>
        <v>0</v>
      </c>
      <c r="B2815">
        <f>'Oversigt anlægsaktiv'!B2815</f>
        <v>0</v>
      </c>
      <c r="C2815">
        <f>'Oversigt anlægsaktiv'!C2815</f>
        <v>0</v>
      </c>
      <c r="D2815">
        <f>'Oversigt anlægsaktiv'!D2815</f>
        <v>0</v>
      </c>
      <c r="E2815">
        <f>'Oversigt anlægsaktiv'!E2815</f>
        <v>0</v>
      </c>
      <c r="F2815">
        <f>'Oversigt anlægsaktiv'!F2815</f>
        <v>0</v>
      </c>
      <c r="G2815">
        <f>'Oversigt anlægsaktiv'!G2815</f>
        <v>0</v>
      </c>
      <c r="H2815">
        <f>'Oversigt anlægsaktiv'!H2815</f>
        <v>0</v>
      </c>
      <c r="I2815">
        <f>'Oversigt anlægsaktiv'!I2815</f>
        <v>0</v>
      </c>
      <c r="J2815">
        <f>'Oversigt anlægsaktiv'!J2815</f>
        <v>0</v>
      </c>
      <c r="K2815">
        <f>'Oversigt anlægsaktiv'!K2815</f>
        <v>0</v>
      </c>
      <c r="L2815" s="312">
        <f>'Oversigt anlægsaktiv'!L2815</f>
        <v>0</v>
      </c>
      <c r="M2815" s="56">
        <f>'Oversigt anlægsaktiv'!M2815</f>
        <v>0</v>
      </c>
      <c r="N2815" s="56">
        <f>'Oversigt anlægsaktiv'!N2815</f>
        <v>0</v>
      </c>
      <c r="O2815" s="322">
        <f t="shared" si="129"/>
        <v>0</v>
      </c>
      <c r="P2815" s="322">
        <f t="shared" si="130"/>
        <v>1</v>
      </c>
      <c r="Q2815" s="337">
        <f t="shared" si="131"/>
        <v>0</v>
      </c>
    </row>
    <row r="2816" spans="1:17" x14ac:dyDescent="0.35">
      <c r="A2816" s="320">
        <f>'Oversigt anlægsaktiv'!A2816</f>
        <v>0</v>
      </c>
      <c r="B2816">
        <f>'Oversigt anlægsaktiv'!B2816</f>
        <v>0</v>
      </c>
      <c r="C2816">
        <f>'Oversigt anlægsaktiv'!C2816</f>
        <v>0</v>
      </c>
      <c r="D2816">
        <f>'Oversigt anlægsaktiv'!D2816</f>
        <v>0</v>
      </c>
      <c r="E2816">
        <f>'Oversigt anlægsaktiv'!E2816</f>
        <v>0</v>
      </c>
      <c r="F2816">
        <f>'Oversigt anlægsaktiv'!F2816</f>
        <v>0</v>
      </c>
      <c r="G2816">
        <f>'Oversigt anlægsaktiv'!G2816</f>
        <v>0</v>
      </c>
      <c r="H2816">
        <f>'Oversigt anlægsaktiv'!H2816</f>
        <v>0</v>
      </c>
      <c r="I2816">
        <f>'Oversigt anlægsaktiv'!I2816</f>
        <v>0</v>
      </c>
      <c r="J2816">
        <f>'Oversigt anlægsaktiv'!J2816</f>
        <v>0</v>
      </c>
      <c r="K2816">
        <f>'Oversigt anlægsaktiv'!K2816</f>
        <v>0</v>
      </c>
      <c r="L2816" s="312">
        <f>'Oversigt anlægsaktiv'!L2816</f>
        <v>0</v>
      </c>
      <c r="M2816" s="56">
        <f>'Oversigt anlægsaktiv'!M2816</f>
        <v>0</v>
      </c>
      <c r="N2816" s="56">
        <f>'Oversigt anlægsaktiv'!N2816</f>
        <v>0</v>
      </c>
      <c r="O2816" s="322">
        <f t="shared" si="129"/>
        <v>0</v>
      </c>
      <c r="P2816" s="322">
        <f t="shared" si="130"/>
        <v>1</v>
      </c>
      <c r="Q2816" s="337">
        <f t="shared" si="131"/>
        <v>0</v>
      </c>
    </row>
    <row r="2817" spans="1:17" x14ac:dyDescent="0.35">
      <c r="A2817" s="320">
        <f>'Oversigt anlægsaktiv'!A2817</f>
        <v>0</v>
      </c>
      <c r="B2817">
        <f>'Oversigt anlægsaktiv'!B2817</f>
        <v>0</v>
      </c>
      <c r="C2817">
        <f>'Oversigt anlægsaktiv'!C2817</f>
        <v>0</v>
      </c>
      <c r="D2817">
        <f>'Oversigt anlægsaktiv'!D2817</f>
        <v>0</v>
      </c>
      <c r="E2817">
        <f>'Oversigt anlægsaktiv'!E2817</f>
        <v>0</v>
      </c>
      <c r="F2817">
        <f>'Oversigt anlægsaktiv'!F2817</f>
        <v>0</v>
      </c>
      <c r="G2817">
        <f>'Oversigt anlægsaktiv'!G2817</f>
        <v>0</v>
      </c>
      <c r="H2817">
        <f>'Oversigt anlægsaktiv'!H2817</f>
        <v>0</v>
      </c>
      <c r="I2817">
        <f>'Oversigt anlægsaktiv'!I2817</f>
        <v>0</v>
      </c>
      <c r="J2817">
        <f>'Oversigt anlægsaktiv'!J2817</f>
        <v>0</v>
      </c>
      <c r="K2817">
        <f>'Oversigt anlægsaktiv'!K2817</f>
        <v>0</v>
      </c>
      <c r="L2817" s="312">
        <f>'Oversigt anlægsaktiv'!L2817</f>
        <v>0</v>
      </c>
      <c r="M2817" s="56">
        <f>'Oversigt anlægsaktiv'!M2817</f>
        <v>0</v>
      </c>
      <c r="N2817" s="56">
        <f>'Oversigt anlægsaktiv'!N2817</f>
        <v>0</v>
      </c>
      <c r="O2817" s="322">
        <f t="shared" si="129"/>
        <v>0</v>
      </c>
      <c r="P2817" s="322">
        <f t="shared" si="130"/>
        <v>1</v>
      </c>
      <c r="Q2817" s="337">
        <f t="shared" si="131"/>
        <v>0</v>
      </c>
    </row>
    <row r="2818" spans="1:17" x14ac:dyDescent="0.35">
      <c r="A2818" s="320">
        <f>'Oversigt anlægsaktiv'!A2818</f>
        <v>0</v>
      </c>
      <c r="B2818">
        <f>'Oversigt anlægsaktiv'!B2818</f>
        <v>0</v>
      </c>
      <c r="C2818">
        <f>'Oversigt anlægsaktiv'!C2818</f>
        <v>0</v>
      </c>
      <c r="D2818">
        <f>'Oversigt anlægsaktiv'!D2818</f>
        <v>0</v>
      </c>
      <c r="E2818">
        <f>'Oversigt anlægsaktiv'!E2818</f>
        <v>0</v>
      </c>
      <c r="F2818">
        <f>'Oversigt anlægsaktiv'!F2818</f>
        <v>0</v>
      </c>
      <c r="G2818">
        <f>'Oversigt anlægsaktiv'!G2818</f>
        <v>0</v>
      </c>
      <c r="H2818">
        <f>'Oversigt anlægsaktiv'!H2818</f>
        <v>0</v>
      </c>
      <c r="I2818">
        <f>'Oversigt anlægsaktiv'!I2818</f>
        <v>0</v>
      </c>
      <c r="J2818">
        <f>'Oversigt anlægsaktiv'!J2818</f>
        <v>0</v>
      </c>
      <c r="K2818">
        <f>'Oversigt anlægsaktiv'!K2818</f>
        <v>0</v>
      </c>
      <c r="L2818" s="312">
        <f>'Oversigt anlægsaktiv'!L2818</f>
        <v>0</v>
      </c>
      <c r="M2818" s="56">
        <f>'Oversigt anlægsaktiv'!M2818</f>
        <v>0</v>
      </c>
      <c r="N2818" s="56">
        <f>'Oversigt anlægsaktiv'!N2818</f>
        <v>0</v>
      </c>
      <c r="O2818" s="322">
        <f t="shared" si="129"/>
        <v>0</v>
      </c>
      <c r="P2818" s="322">
        <f t="shared" si="130"/>
        <v>1</v>
      </c>
      <c r="Q2818" s="337">
        <f t="shared" si="131"/>
        <v>0</v>
      </c>
    </row>
    <row r="2819" spans="1:17" x14ac:dyDescent="0.35">
      <c r="A2819" s="320">
        <f>'Oversigt anlægsaktiv'!A2819</f>
        <v>0</v>
      </c>
      <c r="B2819">
        <f>'Oversigt anlægsaktiv'!B2819</f>
        <v>0</v>
      </c>
      <c r="C2819">
        <f>'Oversigt anlægsaktiv'!C2819</f>
        <v>0</v>
      </c>
      <c r="D2819">
        <f>'Oversigt anlægsaktiv'!D2819</f>
        <v>0</v>
      </c>
      <c r="E2819">
        <f>'Oversigt anlægsaktiv'!E2819</f>
        <v>0</v>
      </c>
      <c r="F2819">
        <f>'Oversigt anlægsaktiv'!F2819</f>
        <v>0</v>
      </c>
      <c r="G2819">
        <f>'Oversigt anlægsaktiv'!G2819</f>
        <v>0</v>
      </c>
      <c r="H2819">
        <f>'Oversigt anlægsaktiv'!H2819</f>
        <v>0</v>
      </c>
      <c r="I2819">
        <f>'Oversigt anlægsaktiv'!I2819</f>
        <v>0</v>
      </c>
      <c r="J2819">
        <f>'Oversigt anlægsaktiv'!J2819</f>
        <v>0</v>
      </c>
      <c r="K2819">
        <f>'Oversigt anlægsaktiv'!K2819</f>
        <v>0</v>
      </c>
      <c r="L2819" s="312">
        <f>'Oversigt anlægsaktiv'!L2819</f>
        <v>0</v>
      </c>
      <c r="M2819" s="56">
        <f>'Oversigt anlægsaktiv'!M2819</f>
        <v>0</v>
      </c>
      <c r="N2819" s="56">
        <f>'Oversigt anlægsaktiv'!N2819</f>
        <v>0</v>
      </c>
      <c r="O2819" s="322">
        <f t="shared" si="129"/>
        <v>0</v>
      </c>
      <c r="P2819" s="322">
        <f t="shared" si="130"/>
        <v>1</v>
      </c>
      <c r="Q2819" s="337">
        <f t="shared" si="131"/>
        <v>0</v>
      </c>
    </row>
    <row r="2820" spans="1:17" x14ac:dyDescent="0.35">
      <c r="A2820" s="320">
        <f>'Oversigt anlægsaktiv'!A2820</f>
        <v>0</v>
      </c>
      <c r="B2820">
        <f>'Oversigt anlægsaktiv'!B2820</f>
        <v>0</v>
      </c>
      <c r="C2820">
        <f>'Oversigt anlægsaktiv'!C2820</f>
        <v>0</v>
      </c>
      <c r="D2820">
        <f>'Oversigt anlægsaktiv'!D2820</f>
        <v>0</v>
      </c>
      <c r="E2820">
        <f>'Oversigt anlægsaktiv'!E2820</f>
        <v>0</v>
      </c>
      <c r="F2820">
        <f>'Oversigt anlægsaktiv'!F2820</f>
        <v>0</v>
      </c>
      <c r="G2820">
        <f>'Oversigt anlægsaktiv'!G2820</f>
        <v>0</v>
      </c>
      <c r="H2820">
        <f>'Oversigt anlægsaktiv'!H2820</f>
        <v>0</v>
      </c>
      <c r="I2820">
        <f>'Oversigt anlægsaktiv'!I2820</f>
        <v>0</v>
      </c>
      <c r="J2820">
        <f>'Oversigt anlægsaktiv'!J2820</f>
        <v>0</v>
      </c>
      <c r="K2820">
        <f>'Oversigt anlægsaktiv'!K2820</f>
        <v>0</v>
      </c>
      <c r="L2820" s="312">
        <f>'Oversigt anlægsaktiv'!L2820</f>
        <v>0</v>
      </c>
      <c r="M2820" s="56">
        <f>'Oversigt anlægsaktiv'!M2820</f>
        <v>0</v>
      </c>
      <c r="N2820" s="56">
        <f>'Oversigt anlægsaktiv'!N2820</f>
        <v>0</v>
      </c>
      <c r="O2820" s="322">
        <f t="shared" si="129"/>
        <v>0</v>
      </c>
      <c r="P2820" s="322">
        <f t="shared" si="130"/>
        <v>1</v>
      </c>
      <c r="Q2820" s="337">
        <f t="shared" si="131"/>
        <v>0</v>
      </c>
    </row>
    <row r="2821" spans="1:17" x14ac:dyDescent="0.35">
      <c r="A2821" s="320">
        <f>'Oversigt anlægsaktiv'!A2821</f>
        <v>0</v>
      </c>
      <c r="B2821">
        <f>'Oversigt anlægsaktiv'!B2821</f>
        <v>0</v>
      </c>
      <c r="C2821">
        <f>'Oversigt anlægsaktiv'!C2821</f>
        <v>0</v>
      </c>
      <c r="D2821">
        <f>'Oversigt anlægsaktiv'!D2821</f>
        <v>0</v>
      </c>
      <c r="E2821">
        <f>'Oversigt anlægsaktiv'!E2821</f>
        <v>0</v>
      </c>
      <c r="F2821">
        <f>'Oversigt anlægsaktiv'!F2821</f>
        <v>0</v>
      </c>
      <c r="G2821">
        <f>'Oversigt anlægsaktiv'!G2821</f>
        <v>0</v>
      </c>
      <c r="H2821">
        <f>'Oversigt anlægsaktiv'!H2821</f>
        <v>0</v>
      </c>
      <c r="I2821">
        <f>'Oversigt anlægsaktiv'!I2821</f>
        <v>0</v>
      </c>
      <c r="J2821">
        <f>'Oversigt anlægsaktiv'!J2821</f>
        <v>0</v>
      </c>
      <c r="K2821">
        <f>'Oversigt anlægsaktiv'!K2821</f>
        <v>0</v>
      </c>
      <c r="L2821" s="312">
        <f>'Oversigt anlægsaktiv'!L2821</f>
        <v>0</v>
      </c>
      <c r="M2821" s="56">
        <f>'Oversigt anlægsaktiv'!M2821</f>
        <v>0</v>
      </c>
      <c r="N2821" s="56">
        <f>'Oversigt anlægsaktiv'!N2821</f>
        <v>0</v>
      </c>
      <c r="O2821" s="322">
        <f t="shared" si="129"/>
        <v>0</v>
      </c>
      <c r="P2821" s="322">
        <f t="shared" si="130"/>
        <v>1</v>
      </c>
      <c r="Q2821" s="337">
        <f t="shared" si="131"/>
        <v>0</v>
      </c>
    </row>
    <row r="2822" spans="1:17" x14ac:dyDescent="0.35">
      <c r="A2822" s="320">
        <f>'Oversigt anlægsaktiv'!A2822</f>
        <v>0</v>
      </c>
      <c r="B2822">
        <f>'Oversigt anlægsaktiv'!B2822</f>
        <v>0</v>
      </c>
      <c r="C2822">
        <f>'Oversigt anlægsaktiv'!C2822</f>
        <v>0</v>
      </c>
      <c r="D2822">
        <f>'Oversigt anlægsaktiv'!D2822</f>
        <v>0</v>
      </c>
      <c r="E2822">
        <f>'Oversigt anlægsaktiv'!E2822</f>
        <v>0</v>
      </c>
      <c r="F2822">
        <f>'Oversigt anlægsaktiv'!F2822</f>
        <v>0</v>
      </c>
      <c r="G2822">
        <f>'Oversigt anlægsaktiv'!G2822</f>
        <v>0</v>
      </c>
      <c r="H2822">
        <f>'Oversigt anlægsaktiv'!H2822</f>
        <v>0</v>
      </c>
      <c r="I2822">
        <f>'Oversigt anlægsaktiv'!I2822</f>
        <v>0</v>
      </c>
      <c r="J2822">
        <f>'Oversigt anlægsaktiv'!J2822</f>
        <v>0</v>
      </c>
      <c r="K2822">
        <f>'Oversigt anlægsaktiv'!K2822</f>
        <v>0</v>
      </c>
      <c r="L2822" s="312">
        <f>'Oversigt anlægsaktiv'!L2822</f>
        <v>0</v>
      </c>
      <c r="M2822" s="56">
        <f>'Oversigt anlægsaktiv'!M2822</f>
        <v>0</v>
      </c>
      <c r="N2822" s="56">
        <f>'Oversigt anlægsaktiv'!N2822</f>
        <v>0</v>
      </c>
      <c r="O2822" s="322">
        <f t="shared" si="129"/>
        <v>0</v>
      </c>
      <c r="P2822" s="322">
        <f t="shared" si="130"/>
        <v>1</v>
      </c>
      <c r="Q2822" s="337">
        <f t="shared" si="131"/>
        <v>0</v>
      </c>
    </row>
    <row r="2823" spans="1:17" x14ac:dyDescent="0.35">
      <c r="A2823" s="320">
        <f>'Oversigt anlægsaktiv'!A2823</f>
        <v>0</v>
      </c>
      <c r="B2823">
        <f>'Oversigt anlægsaktiv'!B2823</f>
        <v>0</v>
      </c>
      <c r="C2823">
        <f>'Oversigt anlægsaktiv'!C2823</f>
        <v>0</v>
      </c>
      <c r="D2823">
        <f>'Oversigt anlægsaktiv'!D2823</f>
        <v>0</v>
      </c>
      <c r="E2823">
        <f>'Oversigt anlægsaktiv'!E2823</f>
        <v>0</v>
      </c>
      <c r="F2823">
        <f>'Oversigt anlægsaktiv'!F2823</f>
        <v>0</v>
      </c>
      <c r="G2823">
        <f>'Oversigt anlægsaktiv'!G2823</f>
        <v>0</v>
      </c>
      <c r="H2823">
        <f>'Oversigt anlægsaktiv'!H2823</f>
        <v>0</v>
      </c>
      <c r="I2823">
        <f>'Oversigt anlægsaktiv'!I2823</f>
        <v>0</v>
      </c>
      <c r="J2823">
        <f>'Oversigt anlægsaktiv'!J2823</f>
        <v>0</v>
      </c>
      <c r="K2823">
        <f>'Oversigt anlægsaktiv'!K2823</f>
        <v>0</v>
      </c>
      <c r="L2823" s="312">
        <f>'Oversigt anlægsaktiv'!L2823</f>
        <v>0</v>
      </c>
      <c r="M2823" s="56">
        <f>'Oversigt anlægsaktiv'!M2823</f>
        <v>0</v>
      </c>
      <c r="N2823" s="56">
        <f>'Oversigt anlægsaktiv'!N2823</f>
        <v>0</v>
      </c>
      <c r="O2823" s="322">
        <f t="shared" si="129"/>
        <v>0</v>
      </c>
      <c r="P2823" s="322">
        <f t="shared" si="130"/>
        <v>1</v>
      </c>
      <c r="Q2823" s="337">
        <f t="shared" si="131"/>
        <v>0</v>
      </c>
    </row>
    <row r="2824" spans="1:17" x14ac:dyDescent="0.35">
      <c r="A2824" s="320">
        <f>'Oversigt anlægsaktiv'!A2824</f>
        <v>0</v>
      </c>
      <c r="B2824">
        <f>'Oversigt anlægsaktiv'!B2824</f>
        <v>0</v>
      </c>
      <c r="C2824">
        <f>'Oversigt anlægsaktiv'!C2824</f>
        <v>0</v>
      </c>
      <c r="D2824">
        <f>'Oversigt anlægsaktiv'!D2824</f>
        <v>0</v>
      </c>
      <c r="E2824">
        <f>'Oversigt anlægsaktiv'!E2824</f>
        <v>0</v>
      </c>
      <c r="F2824">
        <f>'Oversigt anlægsaktiv'!F2824</f>
        <v>0</v>
      </c>
      <c r="G2824">
        <f>'Oversigt anlægsaktiv'!G2824</f>
        <v>0</v>
      </c>
      <c r="H2824">
        <f>'Oversigt anlægsaktiv'!H2824</f>
        <v>0</v>
      </c>
      <c r="I2824">
        <f>'Oversigt anlægsaktiv'!I2824</f>
        <v>0</v>
      </c>
      <c r="J2824">
        <f>'Oversigt anlægsaktiv'!J2824</f>
        <v>0</v>
      </c>
      <c r="K2824">
        <f>'Oversigt anlægsaktiv'!K2824</f>
        <v>0</v>
      </c>
      <c r="L2824" s="312">
        <f>'Oversigt anlægsaktiv'!L2824</f>
        <v>0</v>
      </c>
      <c r="M2824" s="56">
        <f>'Oversigt anlægsaktiv'!M2824</f>
        <v>0</v>
      </c>
      <c r="N2824" s="56">
        <f>'Oversigt anlægsaktiv'!N2824</f>
        <v>0</v>
      </c>
      <c r="O2824" s="322">
        <f t="shared" si="129"/>
        <v>0</v>
      </c>
      <c r="P2824" s="322">
        <f t="shared" si="130"/>
        <v>1</v>
      </c>
      <c r="Q2824" s="337">
        <f t="shared" si="131"/>
        <v>0</v>
      </c>
    </row>
    <row r="2825" spans="1:17" x14ac:dyDescent="0.35">
      <c r="A2825" s="320">
        <f>'Oversigt anlægsaktiv'!A2825</f>
        <v>0</v>
      </c>
      <c r="B2825">
        <f>'Oversigt anlægsaktiv'!B2825</f>
        <v>0</v>
      </c>
      <c r="C2825">
        <f>'Oversigt anlægsaktiv'!C2825</f>
        <v>0</v>
      </c>
      <c r="D2825">
        <f>'Oversigt anlægsaktiv'!D2825</f>
        <v>0</v>
      </c>
      <c r="E2825">
        <f>'Oversigt anlægsaktiv'!E2825</f>
        <v>0</v>
      </c>
      <c r="F2825">
        <f>'Oversigt anlægsaktiv'!F2825</f>
        <v>0</v>
      </c>
      <c r="G2825">
        <f>'Oversigt anlægsaktiv'!G2825</f>
        <v>0</v>
      </c>
      <c r="H2825">
        <f>'Oversigt anlægsaktiv'!H2825</f>
        <v>0</v>
      </c>
      <c r="I2825">
        <f>'Oversigt anlægsaktiv'!I2825</f>
        <v>0</v>
      </c>
      <c r="J2825">
        <f>'Oversigt anlægsaktiv'!J2825</f>
        <v>0</v>
      </c>
      <c r="K2825">
        <f>'Oversigt anlægsaktiv'!K2825</f>
        <v>0</v>
      </c>
      <c r="L2825" s="312">
        <f>'Oversigt anlægsaktiv'!L2825</f>
        <v>0</v>
      </c>
      <c r="M2825" s="56">
        <f>'Oversigt anlægsaktiv'!M2825</f>
        <v>0</v>
      </c>
      <c r="N2825" s="56">
        <f>'Oversigt anlægsaktiv'!N2825</f>
        <v>0</v>
      </c>
      <c r="O2825" s="322">
        <f t="shared" si="129"/>
        <v>0</v>
      </c>
      <c r="P2825" s="322">
        <f t="shared" si="130"/>
        <v>1</v>
      </c>
      <c r="Q2825" s="337">
        <f t="shared" si="131"/>
        <v>0</v>
      </c>
    </row>
    <row r="2826" spans="1:17" x14ac:dyDescent="0.35">
      <c r="A2826" s="320">
        <f>'Oversigt anlægsaktiv'!A2826</f>
        <v>0</v>
      </c>
      <c r="B2826">
        <f>'Oversigt anlægsaktiv'!B2826</f>
        <v>0</v>
      </c>
      <c r="C2826">
        <f>'Oversigt anlægsaktiv'!C2826</f>
        <v>0</v>
      </c>
      <c r="D2826">
        <f>'Oversigt anlægsaktiv'!D2826</f>
        <v>0</v>
      </c>
      <c r="E2826">
        <f>'Oversigt anlægsaktiv'!E2826</f>
        <v>0</v>
      </c>
      <c r="F2826">
        <f>'Oversigt anlægsaktiv'!F2826</f>
        <v>0</v>
      </c>
      <c r="G2826">
        <f>'Oversigt anlægsaktiv'!G2826</f>
        <v>0</v>
      </c>
      <c r="H2826">
        <f>'Oversigt anlægsaktiv'!H2826</f>
        <v>0</v>
      </c>
      <c r="I2826">
        <f>'Oversigt anlægsaktiv'!I2826</f>
        <v>0</v>
      </c>
      <c r="J2826">
        <f>'Oversigt anlægsaktiv'!J2826</f>
        <v>0</v>
      </c>
      <c r="K2826">
        <f>'Oversigt anlægsaktiv'!K2826</f>
        <v>0</v>
      </c>
      <c r="L2826" s="312">
        <f>'Oversigt anlægsaktiv'!L2826</f>
        <v>0</v>
      </c>
      <c r="M2826" s="56">
        <f>'Oversigt anlægsaktiv'!M2826</f>
        <v>0</v>
      </c>
      <c r="N2826" s="56">
        <f>'Oversigt anlægsaktiv'!N2826</f>
        <v>0</v>
      </c>
      <c r="O2826" s="322">
        <f t="shared" si="129"/>
        <v>0</v>
      </c>
      <c r="P2826" s="322">
        <f t="shared" si="130"/>
        <v>1</v>
      </c>
      <c r="Q2826" s="337">
        <f t="shared" si="131"/>
        <v>0</v>
      </c>
    </row>
    <row r="2827" spans="1:17" x14ac:dyDescent="0.35">
      <c r="A2827" s="320">
        <f>'Oversigt anlægsaktiv'!A2827</f>
        <v>0</v>
      </c>
      <c r="B2827">
        <f>'Oversigt anlægsaktiv'!B2827</f>
        <v>0</v>
      </c>
      <c r="C2827">
        <f>'Oversigt anlægsaktiv'!C2827</f>
        <v>0</v>
      </c>
      <c r="D2827">
        <f>'Oversigt anlægsaktiv'!D2827</f>
        <v>0</v>
      </c>
      <c r="E2827">
        <f>'Oversigt anlægsaktiv'!E2827</f>
        <v>0</v>
      </c>
      <c r="F2827">
        <f>'Oversigt anlægsaktiv'!F2827</f>
        <v>0</v>
      </c>
      <c r="G2827">
        <f>'Oversigt anlægsaktiv'!G2827</f>
        <v>0</v>
      </c>
      <c r="H2827">
        <f>'Oversigt anlægsaktiv'!H2827</f>
        <v>0</v>
      </c>
      <c r="I2827">
        <f>'Oversigt anlægsaktiv'!I2827</f>
        <v>0</v>
      </c>
      <c r="J2827">
        <f>'Oversigt anlægsaktiv'!J2827</f>
        <v>0</v>
      </c>
      <c r="K2827">
        <f>'Oversigt anlægsaktiv'!K2827</f>
        <v>0</v>
      </c>
      <c r="L2827" s="312">
        <f>'Oversigt anlægsaktiv'!L2827</f>
        <v>0</v>
      </c>
      <c r="M2827" s="56">
        <f>'Oversigt anlægsaktiv'!M2827</f>
        <v>0</v>
      </c>
      <c r="N2827" s="56">
        <f>'Oversigt anlægsaktiv'!N2827</f>
        <v>0</v>
      </c>
      <c r="O2827" s="322">
        <f t="shared" ref="O2827:O2890" si="132">IFERROR(_xlfn.TEXTBEFORE(A2827, "-"), A2827)</f>
        <v>0</v>
      </c>
      <c r="P2827" s="322">
        <f t="shared" ref="P2827:P2890" si="133">IF(C2827="-",0,1)</f>
        <v>1</v>
      </c>
      <c r="Q2827" s="337">
        <f t="shared" ref="Q2827:Q2890" si="134">IFERROR(_xlfn.TEXTBEFORE(E2827, " "), E2827)</f>
        <v>0</v>
      </c>
    </row>
    <row r="2828" spans="1:17" x14ac:dyDescent="0.35">
      <c r="A2828" s="320">
        <f>'Oversigt anlægsaktiv'!A2828</f>
        <v>0</v>
      </c>
      <c r="B2828">
        <f>'Oversigt anlægsaktiv'!B2828</f>
        <v>0</v>
      </c>
      <c r="C2828">
        <f>'Oversigt anlægsaktiv'!C2828</f>
        <v>0</v>
      </c>
      <c r="D2828">
        <f>'Oversigt anlægsaktiv'!D2828</f>
        <v>0</v>
      </c>
      <c r="E2828">
        <f>'Oversigt anlægsaktiv'!E2828</f>
        <v>0</v>
      </c>
      <c r="F2828">
        <f>'Oversigt anlægsaktiv'!F2828</f>
        <v>0</v>
      </c>
      <c r="G2828">
        <f>'Oversigt anlægsaktiv'!G2828</f>
        <v>0</v>
      </c>
      <c r="H2828">
        <f>'Oversigt anlægsaktiv'!H2828</f>
        <v>0</v>
      </c>
      <c r="I2828">
        <f>'Oversigt anlægsaktiv'!I2828</f>
        <v>0</v>
      </c>
      <c r="J2828">
        <f>'Oversigt anlægsaktiv'!J2828</f>
        <v>0</v>
      </c>
      <c r="K2828">
        <f>'Oversigt anlægsaktiv'!K2828</f>
        <v>0</v>
      </c>
      <c r="L2828" s="312">
        <f>'Oversigt anlægsaktiv'!L2828</f>
        <v>0</v>
      </c>
      <c r="M2828" s="56">
        <f>'Oversigt anlægsaktiv'!M2828</f>
        <v>0</v>
      </c>
      <c r="N2828" s="56">
        <f>'Oversigt anlægsaktiv'!N2828</f>
        <v>0</v>
      </c>
      <c r="O2828" s="322">
        <f t="shared" si="132"/>
        <v>0</v>
      </c>
      <c r="P2828" s="322">
        <f t="shared" si="133"/>
        <v>1</v>
      </c>
      <c r="Q2828" s="337">
        <f t="shared" si="134"/>
        <v>0</v>
      </c>
    </row>
    <row r="2829" spans="1:17" x14ac:dyDescent="0.35">
      <c r="A2829" s="320">
        <f>'Oversigt anlægsaktiv'!A2829</f>
        <v>0</v>
      </c>
      <c r="B2829">
        <f>'Oversigt anlægsaktiv'!B2829</f>
        <v>0</v>
      </c>
      <c r="C2829">
        <f>'Oversigt anlægsaktiv'!C2829</f>
        <v>0</v>
      </c>
      <c r="D2829">
        <f>'Oversigt anlægsaktiv'!D2829</f>
        <v>0</v>
      </c>
      <c r="E2829">
        <f>'Oversigt anlægsaktiv'!E2829</f>
        <v>0</v>
      </c>
      <c r="F2829">
        <f>'Oversigt anlægsaktiv'!F2829</f>
        <v>0</v>
      </c>
      <c r="G2829">
        <f>'Oversigt anlægsaktiv'!G2829</f>
        <v>0</v>
      </c>
      <c r="H2829">
        <f>'Oversigt anlægsaktiv'!H2829</f>
        <v>0</v>
      </c>
      <c r="I2829">
        <f>'Oversigt anlægsaktiv'!I2829</f>
        <v>0</v>
      </c>
      <c r="J2829">
        <f>'Oversigt anlægsaktiv'!J2829</f>
        <v>0</v>
      </c>
      <c r="K2829">
        <f>'Oversigt anlægsaktiv'!K2829</f>
        <v>0</v>
      </c>
      <c r="L2829" s="312">
        <f>'Oversigt anlægsaktiv'!L2829</f>
        <v>0</v>
      </c>
      <c r="M2829" s="56">
        <f>'Oversigt anlægsaktiv'!M2829</f>
        <v>0</v>
      </c>
      <c r="N2829" s="56">
        <f>'Oversigt anlægsaktiv'!N2829</f>
        <v>0</v>
      </c>
      <c r="O2829" s="322">
        <f t="shared" si="132"/>
        <v>0</v>
      </c>
      <c r="P2829" s="322">
        <f t="shared" si="133"/>
        <v>1</v>
      </c>
      <c r="Q2829" s="337">
        <f t="shared" si="134"/>
        <v>0</v>
      </c>
    </row>
    <row r="2830" spans="1:17" x14ac:dyDescent="0.35">
      <c r="A2830" s="320">
        <f>'Oversigt anlægsaktiv'!A2830</f>
        <v>0</v>
      </c>
      <c r="B2830">
        <f>'Oversigt anlægsaktiv'!B2830</f>
        <v>0</v>
      </c>
      <c r="C2830">
        <f>'Oversigt anlægsaktiv'!C2830</f>
        <v>0</v>
      </c>
      <c r="D2830">
        <f>'Oversigt anlægsaktiv'!D2830</f>
        <v>0</v>
      </c>
      <c r="E2830">
        <f>'Oversigt anlægsaktiv'!E2830</f>
        <v>0</v>
      </c>
      <c r="F2830">
        <f>'Oversigt anlægsaktiv'!F2830</f>
        <v>0</v>
      </c>
      <c r="G2830">
        <f>'Oversigt anlægsaktiv'!G2830</f>
        <v>0</v>
      </c>
      <c r="H2830">
        <f>'Oversigt anlægsaktiv'!H2830</f>
        <v>0</v>
      </c>
      <c r="I2830">
        <f>'Oversigt anlægsaktiv'!I2830</f>
        <v>0</v>
      </c>
      <c r="J2830">
        <f>'Oversigt anlægsaktiv'!J2830</f>
        <v>0</v>
      </c>
      <c r="K2830">
        <f>'Oversigt anlægsaktiv'!K2830</f>
        <v>0</v>
      </c>
      <c r="L2830" s="312">
        <f>'Oversigt anlægsaktiv'!L2830</f>
        <v>0</v>
      </c>
      <c r="M2830" s="56">
        <f>'Oversigt anlægsaktiv'!M2830</f>
        <v>0</v>
      </c>
      <c r="N2830" s="56">
        <f>'Oversigt anlægsaktiv'!N2830</f>
        <v>0</v>
      </c>
      <c r="O2830" s="322">
        <f t="shared" si="132"/>
        <v>0</v>
      </c>
      <c r="P2830" s="322">
        <f t="shared" si="133"/>
        <v>1</v>
      </c>
      <c r="Q2830" s="337">
        <f t="shared" si="134"/>
        <v>0</v>
      </c>
    </row>
    <row r="2831" spans="1:17" x14ac:dyDescent="0.35">
      <c r="A2831" s="320">
        <f>'Oversigt anlægsaktiv'!A2831</f>
        <v>0</v>
      </c>
      <c r="B2831">
        <f>'Oversigt anlægsaktiv'!B2831</f>
        <v>0</v>
      </c>
      <c r="C2831">
        <f>'Oversigt anlægsaktiv'!C2831</f>
        <v>0</v>
      </c>
      <c r="D2831">
        <f>'Oversigt anlægsaktiv'!D2831</f>
        <v>0</v>
      </c>
      <c r="E2831">
        <f>'Oversigt anlægsaktiv'!E2831</f>
        <v>0</v>
      </c>
      <c r="F2831">
        <f>'Oversigt anlægsaktiv'!F2831</f>
        <v>0</v>
      </c>
      <c r="G2831">
        <f>'Oversigt anlægsaktiv'!G2831</f>
        <v>0</v>
      </c>
      <c r="H2831">
        <f>'Oversigt anlægsaktiv'!H2831</f>
        <v>0</v>
      </c>
      <c r="I2831">
        <f>'Oversigt anlægsaktiv'!I2831</f>
        <v>0</v>
      </c>
      <c r="J2831">
        <f>'Oversigt anlægsaktiv'!J2831</f>
        <v>0</v>
      </c>
      <c r="K2831">
        <f>'Oversigt anlægsaktiv'!K2831</f>
        <v>0</v>
      </c>
      <c r="L2831" s="312">
        <f>'Oversigt anlægsaktiv'!L2831</f>
        <v>0</v>
      </c>
      <c r="M2831" s="56">
        <f>'Oversigt anlægsaktiv'!M2831</f>
        <v>0</v>
      </c>
      <c r="N2831" s="56">
        <f>'Oversigt anlægsaktiv'!N2831</f>
        <v>0</v>
      </c>
      <c r="O2831" s="322">
        <f t="shared" si="132"/>
        <v>0</v>
      </c>
      <c r="P2831" s="322">
        <f t="shared" si="133"/>
        <v>1</v>
      </c>
      <c r="Q2831" s="337">
        <f t="shared" si="134"/>
        <v>0</v>
      </c>
    </row>
    <row r="2832" spans="1:17" x14ac:dyDescent="0.35">
      <c r="A2832" s="320">
        <f>'Oversigt anlægsaktiv'!A2832</f>
        <v>0</v>
      </c>
      <c r="B2832">
        <f>'Oversigt anlægsaktiv'!B2832</f>
        <v>0</v>
      </c>
      <c r="C2832">
        <f>'Oversigt anlægsaktiv'!C2832</f>
        <v>0</v>
      </c>
      <c r="D2832">
        <f>'Oversigt anlægsaktiv'!D2832</f>
        <v>0</v>
      </c>
      <c r="E2832">
        <f>'Oversigt anlægsaktiv'!E2832</f>
        <v>0</v>
      </c>
      <c r="F2832">
        <f>'Oversigt anlægsaktiv'!F2832</f>
        <v>0</v>
      </c>
      <c r="G2832">
        <f>'Oversigt anlægsaktiv'!G2832</f>
        <v>0</v>
      </c>
      <c r="H2832">
        <f>'Oversigt anlægsaktiv'!H2832</f>
        <v>0</v>
      </c>
      <c r="I2832">
        <f>'Oversigt anlægsaktiv'!I2832</f>
        <v>0</v>
      </c>
      <c r="J2832">
        <f>'Oversigt anlægsaktiv'!J2832</f>
        <v>0</v>
      </c>
      <c r="K2832">
        <f>'Oversigt anlægsaktiv'!K2832</f>
        <v>0</v>
      </c>
      <c r="L2832" s="312">
        <f>'Oversigt anlægsaktiv'!L2832</f>
        <v>0</v>
      </c>
      <c r="M2832" s="56">
        <f>'Oversigt anlægsaktiv'!M2832</f>
        <v>0</v>
      </c>
      <c r="N2832" s="56">
        <f>'Oversigt anlægsaktiv'!N2832</f>
        <v>0</v>
      </c>
      <c r="O2832" s="322">
        <f t="shared" si="132"/>
        <v>0</v>
      </c>
      <c r="P2832" s="322">
        <f t="shared" si="133"/>
        <v>1</v>
      </c>
      <c r="Q2832" s="337">
        <f t="shared" si="134"/>
        <v>0</v>
      </c>
    </row>
    <row r="2833" spans="1:17" x14ac:dyDescent="0.35">
      <c r="A2833" s="320">
        <f>'Oversigt anlægsaktiv'!A2833</f>
        <v>0</v>
      </c>
      <c r="B2833">
        <f>'Oversigt anlægsaktiv'!B2833</f>
        <v>0</v>
      </c>
      <c r="C2833">
        <f>'Oversigt anlægsaktiv'!C2833</f>
        <v>0</v>
      </c>
      <c r="D2833">
        <f>'Oversigt anlægsaktiv'!D2833</f>
        <v>0</v>
      </c>
      <c r="E2833">
        <f>'Oversigt anlægsaktiv'!E2833</f>
        <v>0</v>
      </c>
      <c r="F2833">
        <f>'Oversigt anlægsaktiv'!F2833</f>
        <v>0</v>
      </c>
      <c r="G2833">
        <f>'Oversigt anlægsaktiv'!G2833</f>
        <v>0</v>
      </c>
      <c r="H2833">
        <f>'Oversigt anlægsaktiv'!H2833</f>
        <v>0</v>
      </c>
      <c r="I2833">
        <f>'Oversigt anlægsaktiv'!I2833</f>
        <v>0</v>
      </c>
      <c r="J2833">
        <f>'Oversigt anlægsaktiv'!J2833</f>
        <v>0</v>
      </c>
      <c r="K2833">
        <f>'Oversigt anlægsaktiv'!K2833</f>
        <v>0</v>
      </c>
      <c r="L2833" s="312">
        <f>'Oversigt anlægsaktiv'!L2833</f>
        <v>0</v>
      </c>
      <c r="M2833" s="56">
        <f>'Oversigt anlægsaktiv'!M2833</f>
        <v>0</v>
      </c>
      <c r="N2833" s="56">
        <f>'Oversigt anlægsaktiv'!N2833</f>
        <v>0</v>
      </c>
      <c r="O2833" s="322">
        <f t="shared" si="132"/>
        <v>0</v>
      </c>
      <c r="P2833" s="322">
        <f t="shared" si="133"/>
        <v>1</v>
      </c>
      <c r="Q2833" s="337">
        <f t="shared" si="134"/>
        <v>0</v>
      </c>
    </row>
    <row r="2834" spans="1:17" x14ac:dyDescent="0.35">
      <c r="A2834" s="320">
        <f>'Oversigt anlægsaktiv'!A2834</f>
        <v>0</v>
      </c>
      <c r="B2834">
        <f>'Oversigt anlægsaktiv'!B2834</f>
        <v>0</v>
      </c>
      <c r="C2834">
        <f>'Oversigt anlægsaktiv'!C2834</f>
        <v>0</v>
      </c>
      <c r="D2834">
        <f>'Oversigt anlægsaktiv'!D2834</f>
        <v>0</v>
      </c>
      <c r="E2834">
        <f>'Oversigt anlægsaktiv'!E2834</f>
        <v>0</v>
      </c>
      <c r="F2834">
        <f>'Oversigt anlægsaktiv'!F2834</f>
        <v>0</v>
      </c>
      <c r="G2834">
        <f>'Oversigt anlægsaktiv'!G2834</f>
        <v>0</v>
      </c>
      <c r="H2834">
        <f>'Oversigt anlægsaktiv'!H2834</f>
        <v>0</v>
      </c>
      <c r="I2834">
        <f>'Oversigt anlægsaktiv'!I2834</f>
        <v>0</v>
      </c>
      <c r="J2834">
        <f>'Oversigt anlægsaktiv'!J2834</f>
        <v>0</v>
      </c>
      <c r="K2834">
        <f>'Oversigt anlægsaktiv'!K2834</f>
        <v>0</v>
      </c>
      <c r="L2834" s="312">
        <f>'Oversigt anlægsaktiv'!L2834</f>
        <v>0</v>
      </c>
      <c r="M2834" s="56">
        <f>'Oversigt anlægsaktiv'!M2834</f>
        <v>0</v>
      </c>
      <c r="N2834" s="56">
        <f>'Oversigt anlægsaktiv'!N2834</f>
        <v>0</v>
      </c>
      <c r="O2834" s="322">
        <f t="shared" si="132"/>
        <v>0</v>
      </c>
      <c r="P2834" s="322">
        <f t="shared" si="133"/>
        <v>1</v>
      </c>
      <c r="Q2834" s="337">
        <f t="shared" si="134"/>
        <v>0</v>
      </c>
    </row>
    <row r="2835" spans="1:17" x14ac:dyDescent="0.35">
      <c r="A2835" s="320">
        <f>'Oversigt anlægsaktiv'!A2835</f>
        <v>0</v>
      </c>
      <c r="B2835">
        <f>'Oversigt anlægsaktiv'!B2835</f>
        <v>0</v>
      </c>
      <c r="C2835">
        <f>'Oversigt anlægsaktiv'!C2835</f>
        <v>0</v>
      </c>
      <c r="D2835">
        <f>'Oversigt anlægsaktiv'!D2835</f>
        <v>0</v>
      </c>
      <c r="E2835">
        <f>'Oversigt anlægsaktiv'!E2835</f>
        <v>0</v>
      </c>
      <c r="F2835">
        <f>'Oversigt anlægsaktiv'!F2835</f>
        <v>0</v>
      </c>
      <c r="G2835">
        <f>'Oversigt anlægsaktiv'!G2835</f>
        <v>0</v>
      </c>
      <c r="H2835">
        <f>'Oversigt anlægsaktiv'!H2835</f>
        <v>0</v>
      </c>
      <c r="I2835">
        <f>'Oversigt anlægsaktiv'!I2835</f>
        <v>0</v>
      </c>
      <c r="J2835">
        <f>'Oversigt anlægsaktiv'!J2835</f>
        <v>0</v>
      </c>
      <c r="K2835">
        <f>'Oversigt anlægsaktiv'!K2835</f>
        <v>0</v>
      </c>
      <c r="L2835" s="312">
        <f>'Oversigt anlægsaktiv'!L2835</f>
        <v>0</v>
      </c>
      <c r="M2835" s="56">
        <f>'Oversigt anlægsaktiv'!M2835</f>
        <v>0</v>
      </c>
      <c r="N2835" s="56">
        <f>'Oversigt anlægsaktiv'!N2835</f>
        <v>0</v>
      </c>
      <c r="O2835" s="322">
        <f t="shared" si="132"/>
        <v>0</v>
      </c>
      <c r="P2835" s="322">
        <f t="shared" si="133"/>
        <v>1</v>
      </c>
      <c r="Q2835" s="337">
        <f t="shared" si="134"/>
        <v>0</v>
      </c>
    </row>
    <row r="2836" spans="1:17" x14ac:dyDescent="0.35">
      <c r="A2836" s="320">
        <f>'Oversigt anlægsaktiv'!A2836</f>
        <v>0</v>
      </c>
      <c r="B2836">
        <f>'Oversigt anlægsaktiv'!B2836</f>
        <v>0</v>
      </c>
      <c r="C2836">
        <f>'Oversigt anlægsaktiv'!C2836</f>
        <v>0</v>
      </c>
      <c r="D2836">
        <f>'Oversigt anlægsaktiv'!D2836</f>
        <v>0</v>
      </c>
      <c r="E2836">
        <f>'Oversigt anlægsaktiv'!E2836</f>
        <v>0</v>
      </c>
      <c r="F2836">
        <f>'Oversigt anlægsaktiv'!F2836</f>
        <v>0</v>
      </c>
      <c r="G2836">
        <f>'Oversigt anlægsaktiv'!G2836</f>
        <v>0</v>
      </c>
      <c r="H2836">
        <f>'Oversigt anlægsaktiv'!H2836</f>
        <v>0</v>
      </c>
      <c r="I2836">
        <f>'Oversigt anlægsaktiv'!I2836</f>
        <v>0</v>
      </c>
      <c r="J2836">
        <f>'Oversigt anlægsaktiv'!J2836</f>
        <v>0</v>
      </c>
      <c r="K2836">
        <f>'Oversigt anlægsaktiv'!K2836</f>
        <v>0</v>
      </c>
      <c r="L2836" s="312">
        <f>'Oversigt anlægsaktiv'!L2836</f>
        <v>0</v>
      </c>
      <c r="M2836" s="56">
        <f>'Oversigt anlægsaktiv'!M2836</f>
        <v>0</v>
      </c>
      <c r="N2836" s="56">
        <f>'Oversigt anlægsaktiv'!N2836</f>
        <v>0</v>
      </c>
      <c r="O2836" s="322">
        <f t="shared" si="132"/>
        <v>0</v>
      </c>
      <c r="P2836" s="322">
        <f t="shared" si="133"/>
        <v>1</v>
      </c>
      <c r="Q2836" s="337">
        <f t="shared" si="134"/>
        <v>0</v>
      </c>
    </row>
    <row r="2837" spans="1:17" x14ac:dyDescent="0.35">
      <c r="A2837" s="320">
        <f>'Oversigt anlægsaktiv'!A2837</f>
        <v>0</v>
      </c>
      <c r="B2837">
        <f>'Oversigt anlægsaktiv'!B2837</f>
        <v>0</v>
      </c>
      <c r="C2837">
        <f>'Oversigt anlægsaktiv'!C2837</f>
        <v>0</v>
      </c>
      <c r="D2837">
        <f>'Oversigt anlægsaktiv'!D2837</f>
        <v>0</v>
      </c>
      <c r="E2837">
        <f>'Oversigt anlægsaktiv'!E2837</f>
        <v>0</v>
      </c>
      <c r="F2837">
        <f>'Oversigt anlægsaktiv'!F2837</f>
        <v>0</v>
      </c>
      <c r="G2837">
        <f>'Oversigt anlægsaktiv'!G2837</f>
        <v>0</v>
      </c>
      <c r="H2837">
        <f>'Oversigt anlægsaktiv'!H2837</f>
        <v>0</v>
      </c>
      <c r="I2837">
        <f>'Oversigt anlægsaktiv'!I2837</f>
        <v>0</v>
      </c>
      <c r="J2837">
        <f>'Oversigt anlægsaktiv'!J2837</f>
        <v>0</v>
      </c>
      <c r="K2837">
        <f>'Oversigt anlægsaktiv'!K2837</f>
        <v>0</v>
      </c>
      <c r="L2837" s="312">
        <f>'Oversigt anlægsaktiv'!L2837</f>
        <v>0</v>
      </c>
      <c r="M2837" s="56">
        <f>'Oversigt anlægsaktiv'!M2837</f>
        <v>0</v>
      </c>
      <c r="N2837" s="56">
        <f>'Oversigt anlægsaktiv'!N2837</f>
        <v>0</v>
      </c>
      <c r="O2837" s="322">
        <f t="shared" si="132"/>
        <v>0</v>
      </c>
      <c r="P2837" s="322">
        <f t="shared" si="133"/>
        <v>1</v>
      </c>
      <c r="Q2837" s="337">
        <f t="shared" si="134"/>
        <v>0</v>
      </c>
    </row>
    <row r="2838" spans="1:17" x14ac:dyDescent="0.35">
      <c r="A2838" s="320">
        <f>'Oversigt anlægsaktiv'!A2838</f>
        <v>0</v>
      </c>
      <c r="B2838">
        <f>'Oversigt anlægsaktiv'!B2838</f>
        <v>0</v>
      </c>
      <c r="C2838">
        <f>'Oversigt anlægsaktiv'!C2838</f>
        <v>0</v>
      </c>
      <c r="D2838">
        <f>'Oversigt anlægsaktiv'!D2838</f>
        <v>0</v>
      </c>
      <c r="E2838">
        <f>'Oversigt anlægsaktiv'!E2838</f>
        <v>0</v>
      </c>
      <c r="F2838">
        <f>'Oversigt anlægsaktiv'!F2838</f>
        <v>0</v>
      </c>
      <c r="G2838">
        <f>'Oversigt anlægsaktiv'!G2838</f>
        <v>0</v>
      </c>
      <c r="H2838">
        <f>'Oversigt anlægsaktiv'!H2838</f>
        <v>0</v>
      </c>
      <c r="I2838">
        <f>'Oversigt anlægsaktiv'!I2838</f>
        <v>0</v>
      </c>
      <c r="J2838">
        <f>'Oversigt anlægsaktiv'!J2838</f>
        <v>0</v>
      </c>
      <c r="K2838">
        <f>'Oversigt anlægsaktiv'!K2838</f>
        <v>0</v>
      </c>
      <c r="L2838" s="312">
        <f>'Oversigt anlægsaktiv'!L2838</f>
        <v>0</v>
      </c>
      <c r="M2838" s="56">
        <f>'Oversigt anlægsaktiv'!M2838</f>
        <v>0</v>
      </c>
      <c r="N2838" s="56">
        <f>'Oversigt anlægsaktiv'!N2838</f>
        <v>0</v>
      </c>
      <c r="O2838" s="322">
        <f t="shared" si="132"/>
        <v>0</v>
      </c>
      <c r="P2838" s="322">
        <f t="shared" si="133"/>
        <v>1</v>
      </c>
      <c r="Q2838" s="337">
        <f t="shared" si="134"/>
        <v>0</v>
      </c>
    </row>
    <row r="2839" spans="1:17" x14ac:dyDescent="0.35">
      <c r="A2839" s="320">
        <f>'Oversigt anlægsaktiv'!A2839</f>
        <v>0</v>
      </c>
      <c r="B2839">
        <f>'Oversigt anlægsaktiv'!B2839</f>
        <v>0</v>
      </c>
      <c r="C2839">
        <f>'Oversigt anlægsaktiv'!C2839</f>
        <v>0</v>
      </c>
      <c r="D2839">
        <f>'Oversigt anlægsaktiv'!D2839</f>
        <v>0</v>
      </c>
      <c r="E2839">
        <f>'Oversigt anlægsaktiv'!E2839</f>
        <v>0</v>
      </c>
      <c r="F2839">
        <f>'Oversigt anlægsaktiv'!F2839</f>
        <v>0</v>
      </c>
      <c r="G2839">
        <f>'Oversigt anlægsaktiv'!G2839</f>
        <v>0</v>
      </c>
      <c r="H2839">
        <f>'Oversigt anlægsaktiv'!H2839</f>
        <v>0</v>
      </c>
      <c r="I2839">
        <f>'Oversigt anlægsaktiv'!I2839</f>
        <v>0</v>
      </c>
      <c r="J2839">
        <f>'Oversigt anlægsaktiv'!J2839</f>
        <v>0</v>
      </c>
      <c r="K2839">
        <f>'Oversigt anlægsaktiv'!K2839</f>
        <v>0</v>
      </c>
      <c r="L2839" s="312">
        <f>'Oversigt anlægsaktiv'!L2839</f>
        <v>0</v>
      </c>
      <c r="M2839" s="56">
        <f>'Oversigt anlægsaktiv'!M2839</f>
        <v>0</v>
      </c>
      <c r="N2839" s="56">
        <f>'Oversigt anlægsaktiv'!N2839</f>
        <v>0</v>
      </c>
      <c r="O2839" s="322">
        <f t="shared" si="132"/>
        <v>0</v>
      </c>
      <c r="P2839" s="322">
        <f t="shared" si="133"/>
        <v>1</v>
      </c>
      <c r="Q2839" s="337">
        <f t="shared" si="134"/>
        <v>0</v>
      </c>
    </row>
    <row r="2840" spans="1:17" x14ac:dyDescent="0.35">
      <c r="A2840" s="320">
        <f>'Oversigt anlægsaktiv'!A2840</f>
        <v>0</v>
      </c>
      <c r="B2840">
        <f>'Oversigt anlægsaktiv'!B2840</f>
        <v>0</v>
      </c>
      <c r="C2840">
        <f>'Oversigt anlægsaktiv'!C2840</f>
        <v>0</v>
      </c>
      <c r="D2840">
        <f>'Oversigt anlægsaktiv'!D2840</f>
        <v>0</v>
      </c>
      <c r="E2840">
        <f>'Oversigt anlægsaktiv'!E2840</f>
        <v>0</v>
      </c>
      <c r="F2840">
        <f>'Oversigt anlægsaktiv'!F2840</f>
        <v>0</v>
      </c>
      <c r="G2840">
        <f>'Oversigt anlægsaktiv'!G2840</f>
        <v>0</v>
      </c>
      <c r="H2840">
        <f>'Oversigt anlægsaktiv'!H2840</f>
        <v>0</v>
      </c>
      <c r="I2840">
        <f>'Oversigt anlægsaktiv'!I2840</f>
        <v>0</v>
      </c>
      <c r="J2840">
        <f>'Oversigt anlægsaktiv'!J2840</f>
        <v>0</v>
      </c>
      <c r="K2840">
        <f>'Oversigt anlægsaktiv'!K2840</f>
        <v>0</v>
      </c>
      <c r="L2840" s="312">
        <f>'Oversigt anlægsaktiv'!L2840</f>
        <v>0</v>
      </c>
      <c r="M2840" s="56">
        <f>'Oversigt anlægsaktiv'!M2840</f>
        <v>0</v>
      </c>
      <c r="N2840" s="56">
        <f>'Oversigt anlægsaktiv'!N2840</f>
        <v>0</v>
      </c>
      <c r="O2840" s="322">
        <f t="shared" si="132"/>
        <v>0</v>
      </c>
      <c r="P2840" s="322">
        <f t="shared" si="133"/>
        <v>1</v>
      </c>
      <c r="Q2840" s="337">
        <f t="shared" si="134"/>
        <v>0</v>
      </c>
    </row>
    <row r="2841" spans="1:17" x14ac:dyDescent="0.35">
      <c r="A2841" s="320">
        <f>'Oversigt anlægsaktiv'!A2841</f>
        <v>0</v>
      </c>
      <c r="B2841">
        <f>'Oversigt anlægsaktiv'!B2841</f>
        <v>0</v>
      </c>
      <c r="C2841">
        <f>'Oversigt anlægsaktiv'!C2841</f>
        <v>0</v>
      </c>
      <c r="D2841">
        <f>'Oversigt anlægsaktiv'!D2841</f>
        <v>0</v>
      </c>
      <c r="E2841">
        <f>'Oversigt anlægsaktiv'!E2841</f>
        <v>0</v>
      </c>
      <c r="F2841">
        <f>'Oversigt anlægsaktiv'!F2841</f>
        <v>0</v>
      </c>
      <c r="G2841">
        <f>'Oversigt anlægsaktiv'!G2841</f>
        <v>0</v>
      </c>
      <c r="H2841">
        <f>'Oversigt anlægsaktiv'!H2841</f>
        <v>0</v>
      </c>
      <c r="I2841">
        <f>'Oversigt anlægsaktiv'!I2841</f>
        <v>0</v>
      </c>
      <c r="J2841">
        <f>'Oversigt anlægsaktiv'!J2841</f>
        <v>0</v>
      </c>
      <c r="K2841">
        <f>'Oversigt anlægsaktiv'!K2841</f>
        <v>0</v>
      </c>
      <c r="L2841" s="312">
        <f>'Oversigt anlægsaktiv'!L2841</f>
        <v>0</v>
      </c>
      <c r="M2841" s="56">
        <f>'Oversigt anlægsaktiv'!M2841</f>
        <v>0</v>
      </c>
      <c r="N2841" s="56">
        <f>'Oversigt anlægsaktiv'!N2841</f>
        <v>0</v>
      </c>
      <c r="O2841" s="322">
        <f t="shared" si="132"/>
        <v>0</v>
      </c>
      <c r="P2841" s="322">
        <f t="shared" si="133"/>
        <v>1</v>
      </c>
      <c r="Q2841" s="337">
        <f t="shared" si="134"/>
        <v>0</v>
      </c>
    </row>
    <row r="2842" spans="1:17" x14ac:dyDescent="0.35">
      <c r="A2842" s="320">
        <f>'Oversigt anlægsaktiv'!A2842</f>
        <v>0</v>
      </c>
      <c r="B2842">
        <f>'Oversigt anlægsaktiv'!B2842</f>
        <v>0</v>
      </c>
      <c r="C2842">
        <f>'Oversigt anlægsaktiv'!C2842</f>
        <v>0</v>
      </c>
      <c r="D2842">
        <f>'Oversigt anlægsaktiv'!D2842</f>
        <v>0</v>
      </c>
      <c r="E2842">
        <f>'Oversigt anlægsaktiv'!E2842</f>
        <v>0</v>
      </c>
      <c r="F2842">
        <f>'Oversigt anlægsaktiv'!F2842</f>
        <v>0</v>
      </c>
      <c r="G2842">
        <f>'Oversigt anlægsaktiv'!G2842</f>
        <v>0</v>
      </c>
      <c r="H2842">
        <f>'Oversigt anlægsaktiv'!H2842</f>
        <v>0</v>
      </c>
      <c r="I2842">
        <f>'Oversigt anlægsaktiv'!I2842</f>
        <v>0</v>
      </c>
      <c r="J2842">
        <f>'Oversigt anlægsaktiv'!J2842</f>
        <v>0</v>
      </c>
      <c r="K2842">
        <f>'Oversigt anlægsaktiv'!K2842</f>
        <v>0</v>
      </c>
      <c r="L2842" s="312">
        <f>'Oversigt anlægsaktiv'!L2842</f>
        <v>0</v>
      </c>
      <c r="M2842" s="56">
        <f>'Oversigt anlægsaktiv'!M2842</f>
        <v>0</v>
      </c>
      <c r="N2842" s="56">
        <f>'Oversigt anlægsaktiv'!N2842</f>
        <v>0</v>
      </c>
      <c r="O2842" s="322">
        <f t="shared" si="132"/>
        <v>0</v>
      </c>
      <c r="P2842" s="322">
        <f t="shared" si="133"/>
        <v>1</v>
      </c>
      <c r="Q2842" s="337">
        <f t="shared" si="134"/>
        <v>0</v>
      </c>
    </row>
    <row r="2843" spans="1:17" x14ac:dyDescent="0.35">
      <c r="A2843" s="320">
        <f>'Oversigt anlægsaktiv'!A2843</f>
        <v>0</v>
      </c>
      <c r="B2843">
        <f>'Oversigt anlægsaktiv'!B2843</f>
        <v>0</v>
      </c>
      <c r="C2843">
        <f>'Oversigt anlægsaktiv'!C2843</f>
        <v>0</v>
      </c>
      <c r="D2843">
        <f>'Oversigt anlægsaktiv'!D2843</f>
        <v>0</v>
      </c>
      <c r="E2843">
        <f>'Oversigt anlægsaktiv'!E2843</f>
        <v>0</v>
      </c>
      <c r="F2843">
        <f>'Oversigt anlægsaktiv'!F2843</f>
        <v>0</v>
      </c>
      <c r="G2843">
        <f>'Oversigt anlægsaktiv'!G2843</f>
        <v>0</v>
      </c>
      <c r="H2843">
        <f>'Oversigt anlægsaktiv'!H2843</f>
        <v>0</v>
      </c>
      <c r="I2843">
        <f>'Oversigt anlægsaktiv'!I2843</f>
        <v>0</v>
      </c>
      <c r="J2843">
        <f>'Oversigt anlægsaktiv'!J2843</f>
        <v>0</v>
      </c>
      <c r="K2843">
        <f>'Oversigt anlægsaktiv'!K2843</f>
        <v>0</v>
      </c>
      <c r="L2843" s="312">
        <f>'Oversigt anlægsaktiv'!L2843</f>
        <v>0</v>
      </c>
      <c r="M2843" s="56">
        <f>'Oversigt anlægsaktiv'!M2843</f>
        <v>0</v>
      </c>
      <c r="N2843" s="56">
        <f>'Oversigt anlægsaktiv'!N2843</f>
        <v>0</v>
      </c>
      <c r="O2843" s="322">
        <f t="shared" si="132"/>
        <v>0</v>
      </c>
      <c r="P2843" s="322">
        <f t="shared" si="133"/>
        <v>1</v>
      </c>
      <c r="Q2843" s="337">
        <f t="shared" si="134"/>
        <v>0</v>
      </c>
    </row>
    <row r="2844" spans="1:17" x14ac:dyDescent="0.35">
      <c r="A2844" s="320">
        <f>'Oversigt anlægsaktiv'!A2844</f>
        <v>0</v>
      </c>
      <c r="B2844">
        <f>'Oversigt anlægsaktiv'!B2844</f>
        <v>0</v>
      </c>
      <c r="C2844">
        <f>'Oversigt anlægsaktiv'!C2844</f>
        <v>0</v>
      </c>
      <c r="D2844">
        <f>'Oversigt anlægsaktiv'!D2844</f>
        <v>0</v>
      </c>
      <c r="E2844">
        <f>'Oversigt anlægsaktiv'!E2844</f>
        <v>0</v>
      </c>
      <c r="F2844">
        <f>'Oversigt anlægsaktiv'!F2844</f>
        <v>0</v>
      </c>
      <c r="G2844">
        <f>'Oversigt anlægsaktiv'!G2844</f>
        <v>0</v>
      </c>
      <c r="H2844">
        <f>'Oversigt anlægsaktiv'!H2844</f>
        <v>0</v>
      </c>
      <c r="I2844">
        <f>'Oversigt anlægsaktiv'!I2844</f>
        <v>0</v>
      </c>
      <c r="J2844">
        <f>'Oversigt anlægsaktiv'!J2844</f>
        <v>0</v>
      </c>
      <c r="K2844">
        <f>'Oversigt anlægsaktiv'!K2844</f>
        <v>0</v>
      </c>
      <c r="L2844" s="312">
        <f>'Oversigt anlægsaktiv'!L2844</f>
        <v>0</v>
      </c>
      <c r="M2844" s="56">
        <f>'Oversigt anlægsaktiv'!M2844</f>
        <v>0</v>
      </c>
      <c r="N2844" s="56">
        <f>'Oversigt anlægsaktiv'!N2844</f>
        <v>0</v>
      </c>
      <c r="O2844" s="322">
        <f t="shared" si="132"/>
        <v>0</v>
      </c>
      <c r="P2844" s="322">
        <f t="shared" si="133"/>
        <v>1</v>
      </c>
      <c r="Q2844" s="337">
        <f t="shared" si="134"/>
        <v>0</v>
      </c>
    </row>
    <row r="2845" spans="1:17" x14ac:dyDescent="0.35">
      <c r="A2845" s="320">
        <f>'Oversigt anlægsaktiv'!A2845</f>
        <v>0</v>
      </c>
      <c r="B2845">
        <f>'Oversigt anlægsaktiv'!B2845</f>
        <v>0</v>
      </c>
      <c r="C2845">
        <f>'Oversigt anlægsaktiv'!C2845</f>
        <v>0</v>
      </c>
      <c r="D2845">
        <f>'Oversigt anlægsaktiv'!D2845</f>
        <v>0</v>
      </c>
      <c r="E2845">
        <f>'Oversigt anlægsaktiv'!E2845</f>
        <v>0</v>
      </c>
      <c r="F2845">
        <f>'Oversigt anlægsaktiv'!F2845</f>
        <v>0</v>
      </c>
      <c r="G2845">
        <f>'Oversigt anlægsaktiv'!G2845</f>
        <v>0</v>
      </c>
      <c r="H2845">
        <f>'Oversigt anlægsaktiv'!H2845</f>
        <v>0</v>
      </c>
      <c r="I2845">
        <f>'Oversigt anlægsaktiv'!I2845</f>
        <v>0</v>
      </c>
      <c r="J2845">
        <f>'Oversigt anlægsaktiv'!J2845</f>
        <v>0</v>
      </c>
      <c r="K2845">
        <f>'Oversigt anlægsaktiv'!K2845</f>
        <v>0</v>
      </c>
      <c r="L2845" s="312">
        <f>'Oversigt anlægsaktiv'!L2845</f>
        <v>0</v>
      </c>
      <c r="M2845" s="56">
        <f>'Oversigt anlægsaktiv'!M2845</f>
        <v>0</v>
      </c>
      <c r="N2845" s="56">
        <f>'Oversigt anlægsaktiv'!N2845</f>
        <v>0</v>
      </c>
      <c r="O2845" s="322">
        <f t="shared" si="132"/>
        <v>0</v>
      </c>
      <c r="P2845" s="322">
        <f t="shared" si="133"/>
        <v>1</v>
      </c>
      <c r="Q2845" s="337">
        <f t="shared" si="134"/>
        <v>0</v>
      </c>
    </row>
    <row r="2846" spans="1:17" x14ac:dyDescent="0.35">
      <c r="A2846" s="320">
        <f>'Oversigt anlægsaktiv'!A2846</f>
        <v>0</v>
      </c>
      <c r="B2846">
        <f>'Oversigt anlægsaktiv'!B2846</f>
        <v>0</v>
      </c>
      <c r="C2846">
        <f>'Oversigt anlægsaktiv'!C2846</f>
        <v>0</v>
      </c>
      <c r="D2846">
        <f>'Oversigt anlægsaktiv'!D2846</f>
        <v>0</v>
      </c>
      <c r="E2846">
        <f>'Oversigt anlægsaktiv'!E2846</f>
        <v>0</v>
      </c>
      <c r="F2846">
        <f>'Oversigt anlægsaktiv'!F2846</f>
        <v>0</v>
      </c>
      <c r="G2846">
        <f>'Oversigt anlægsaktiv'!G2846</f>
        <v>0</v>
      </c>
      <c r="H2846">
        <f>'Oversigt anlægsaktiv'!H2846</f>
        <v>0</v>
      </c>
      <c r="I2846">
        <f>'Oversigt anlægsaktiv'!I2846</f>
        <v>0</v>
      </c>
      <c r="J2846">
        <f>'Oversigt anlægsaktiv'!J2846</f>
        <v>0</v>
      </c>
      <c r="K2846">
        <f>'Oversigt anlægsaktiv'!K2846</f>
        <v>0</v>
      </c>
      <c r="L2846" s="312">
        <f>'Oversigt anlægsaktiv'!L2846</f>
        <v>0</v>
      </c>
      <c r="M2846" s="56">
        <f>'Oversigt anlægsaktiv'!M2846</f>
        <v>0</v>
      </c>
      <c r="N2846" s="56">
        <f>'Oversigt anlægsaktiv'!N2846</f>
        <v>0</v>
      </c>
      <c r="O2846" s="322">
        <f t="shared" si="132"/>
        <v>0</v>
      </c>
      <c r="P2846" s="322">
        <f t="shared" si="133"/>
        <v>1</v>
      </c>
      <c r="Q2846" s="337">
        <f t="shared" si="134"/>
        <v>0</v>
      </c>
    </row>
    <row r="2847" spans="1:17" x14ac:dyDescent="0.35">
      <c r="A2847" s="320">
        <f>'Oversigt anlægsaktiv'!A2847</f>
        <v>0</v>
      </c>
      <c r="B2847">
        <f>'Oversigt anlægsaktiv'!B2847</f>
        <v>0</v>
      </c>
      <c r="C2847">
        <f>'Oversigt anlægsaktiv'!C2847</f>
        <v>0</v>
      </c>
      <c r="D2847">
        <f>'Oversigt anlægsaktiv'!D2847</f>
        <v>0</v>
      </c>
      <c r="E2847">
        <f>'Oversigt anlægsaktiv'!E2847</f>
        <v>0</v>
      </c>
      <c r="F2847">
        <f>'Oversigt anlægsaktiv'!F2847</f>
        <v>0</v>
      </c>
      <c r="G2847">
        <f>'Oversigt anlægsaktiv'!G2847</f>
        <v>0</v>
      </c>
      <c r="H2847">
        <f>'Oversigt anlægsaktiv'!H2847</f>
        <v>0</v>
      </c>
      <c r="I2847">
        <f>'Oversigt anlægsaktiv'!I2847</f>
        <v>0</v>
      </c>
      <c r="J2847">
        <f>'Oversigt anlægsaktiv'!J2847</f>
        <v>0</v>
      </c>
      <c r="K2847">
        <f>'Oversigt anlægsaktiv'!K2847</f>
        <v>0</v>
      </c>
      <c r="L2847" s="312">
        <f>'Oversigt anlægsaktiv'!L2847</f>
        <v>0</v>
      </c>
      <c r="M2847" s="56">
        <f>'Oversigt anlægsaktiv'!M2847</f>
        <v>0</v>
      </c>
      <c r="N2847" s="56">
        <f>'Oversigt anlægsaktiv'!N2847</f>
        <v>0</v>
      </c>
      <c r="O2847" s="322">
        <f t="shared" si="132"/>
        <v>0</v>
      </c>
      <c r="P2847" s="322">
        <f t="shared" si="133"/>
        <v>1</v>
      </c>
      <c r="Q2847" s="337">
        <f t="shared" si="134"/>
        <v>0</v>
      </c>
    </row>
    <row r="2848" spans="1:17" x14ac:dyDescent="0.35">
      <c r="A2848" s="320">
        <f>'Oversigt anlægsaktiv'!A2848</f>
        <v>0</v>
      </c>
      <c r="B2848">
        <f>'Oversigt anlægsaktiv'!B2848</f>
        <v>0</v>
      </c>
      <c r="C2848">
        <f>'Oversigt anlægsaktiv'!C2848</f>
        <v>0</v>
      </c>
      <c r="D2848">
        <f>'Oversigt anlægsaktiv'!D2848</f>
        <v>0</v>
      </c>
      <c r="E2848">
        <f>'Oversigt anlægsaktiv'!E2848</f>
        <v>0</v>
      </c>
      <c r="F2848">
        <f>'Oversigt anlægsaktiv'!F2848</f>
        <v>0</v>
      </c>
      <c r="G2848">
        <f>'Oversigt anlægsaktiv'!G2848</f>
        <v>0</v>
      </c>
      <c r="H2848">
        <f>'Oversigt anlægsaktiv'!H2848</f>
        <v>0</v>
      </c>
      <c r="I2848">
        <f>'Oversigt anlægsaktiv'!I2848</f>
        <v>0</v>
      </c>
      <c r="J2848">
        <f>'Oversigt anlægsaktiv'!J2848</f>
        <v>0</v>
      </c>
      <c r="K2848">
        <f>'Oversigt anlægsaktiv'!K2848</f>
        <v>0</v>
      </c>
      <c r="L2848" s="312">
        <f>'Oversigt anlægsaktiv'!L2848</f>
        <v>0</v>
      </c>
      <c r="M2848" s="56">
        <f>'Oversigt anlægsaktiv'!M2848</f>
        <v>0</v>
      </c>
      <c r="N2848" s="56">
        <f>'Oversigt anlægsaktiv'!N2848</f>
        <v>0</v>
      </c>
      <c r="O2848" s="322">
        <f t="shared" si="132"/>
        <v>0</v>
      </c>
      <c r="P2848" s="322">
        <f t="shared" si="133"/>
        <v>1</v>
      </c>
      <c r="Q2848" s="337">
        <f t="shared" si="134"/>
        <v>0</v>
      </c>
    </row>
    <row r="2849" spans="1:17" x14ac:dyDescent="0.35">
      <c r="A2849" s="320">
        <f>'Oversigt anlægsaktiv'!A2849</f>
        <v>0</v>
      </c>
      <c r="B2849">
        <f>'Oversigt anlægsaktiv'!B2849</f>
        <v>0</v>
      </c>
      <c r="C2849">
        <f>'Oversigt anlægsaktiv'!C2849</f>
        <v>0</v>
      </c>
      <c r="D2849">
        <f>'Oversigt anlægsaktiv'!D2849</f>
        <v>0</v>
      </c>
      <c r="E2849">
        <f>'Oversigt anlægsaktiv'!E2849</f>
        <v>0</v>
      </c>
      <c r="F2849">
        <f>'Oversigt anlægsaktiv'!F2849</f>
        <v>0</v>
      </c>
      <c r="G2849">
        <f>'Oversigt anlægsaktiv'!G2849</f>
        <v>0</v>
      </c>
      <c r="H2849">
        <f>'Oversigt anlægsaktiv'!H2849</f>
        <v>0</v>
      </c>
      <c r="I2849">
        <f>'Oversigt anlægsaktiv'!I2849</f>
        <v>0</v>
      </c>
      <c r="J2849">
        <f>'Oversigt anlægsaktiv'!J2849</f>
        <v>0</v>
      </c>
      <c r="K2849">
        <f>'Oversigt anlægsaktiv'!K2849</f>
        <v>0</v>
      </c>
      <c r="L2849" s="312">
        <f>'Oversigt anlægsaktiv'!L2849</f>
        <v>0</v>
      </c>
      <c r="M2849" s="56">
        <f>'Oversigt anlægsaktiv'!M2849</f>
        <v>0</v>
      </c>
      <c r="N2849" s="56">
        <f>'Oversigt anlægsaktiv'!N2849</f>
        <v>0</v>
      </c>
      <c r="O2849" s="322">
        <f t="shared" si="132"/>
        <v>0</v>
      </c>
      <c r="P2849" s="322">
        <f t="shared" si="133"/>
        <v>1</v>
      </c>
      <c r="Q2849" s="337">
        <f t="shared" si="134"/>
        <v>0</v>
      </c>
    </row>
    <row r="2850" spans="1:17" x14ac:dyDescent="0.35">
      <c r="A2850" s="320">
        <f>'Oversigt anlægsaktiv'!A2850</f>
        <v>0</v>
      </c>
      <c r="B2850">
        <f>'Oversigt anlægsaktiv'!B2850</f>
        <v>0</v>
      </c>
      <c r="C2850">
        <f>'Oversigt anlægsaktiv'!C2850</f>
        <v>0</v>
      </c>
      <c r="D2850">
        <f>'Oversigt anlægsaktiv'!D2850</f>
        <v>0</v>
      </c>
      <c r="E2850">
        <f>'Oversigt anlægsaktiv'!E2850</f>
        <v>0</v>
      </c>
      <c r="F2850">
        <f>'Oversigt anlægsaktiv'!F2850</f>
        <v>0</v>
      </c>
      <c r="G2850">
        <f>'Oversigt anlægsaktiv'!G2850</f>
        <v>0</v>
      </c>
      <c r="H2850">
        <f>'Oversigt anlægsaktiv'!H2850</f>
        <v>0</v>
      </c>
      <c r="I2850">
        <f>'Oversigt anlægsaktiv'!I2850</f>
        <v>0</v>
      </c>
      <c r="J2850">
        <f>'Oversigt anlægsaktiv'!J2850</f>
        <v>0</v>
      </c>
      <c r="K2850">
        <f>'Oversigt anlægsaktiv'!K2850</f>
        <v>0</v>
      </c>
      <c r="L2850" s="312">
        <f>'Oversigt anlægsaktiv'!L2850</f>
        <v>0</v>
      </c>
      <c r="M2850" s="56">
        <f>'Oversigt anlægsaktiv'!M2850</f>
        <v>0</v>
      </c>
      <c r="N2850" s="56">
        <f>'Oversigt anlægsaktiv'!N2850</f>
        <v>0</v>
      </c>
      <c r="O2850" s="322">
        <f t="shared" si="132"/>
        <v>0</v>
      </c>
      <c r="P2850" s="322">
        <f t="shared" si="133"/>
        <v>1</v>
      </c>
      <c r="Q2850" s="337">
        <f t="shared" si="134"/>
        <v>0</v>
      </c>
    </row>
    <row r="2851" spans="1:17" x14ac:dyDescent="0.35">
      <c r="A2851" s="320">
        <f>'Oversigt anlægsaktiv'!A2851</f>
        <v>0</v>
      </c>
      <c r="B2851">
        <f>'Oversigt anlægsaktiv'!B2851</f>
        <v>0</v>
      </c>
      <c r="C2851">
        <f>'Oversigt anlægsaktiv'!C2851</f>
        <v>0</v>
      </c>
      <c r="D2851">
        <f>'Oversigt anlægsaktiv'!D2851</f>
        <v>0</v>
      </c>
      <c r="E2851">
        <f>'Oversigt anlægsaktiv'!E2851</f>
        <v>0</v>
      </c>
      <c r="F2851">
        <f>'Oversigt anlægsaktiv'!F2851</f>
        <v>0</v>
      </c>
      <c r="G2851">
        <f>'Oversigt anlægsaktiv'!G2851</f>
        <v>0</v>
      </c>
      <c r="H2851">
        <f>'Oversigt anlægsaktiv'!H2851</f>
        <v>0</v>
      </c>
      <c r="I2851">
        <f>'Oversigt anlægsaktiv'!I2851</f>
        <v>0</v>
      </c>
      <c r="J2851">
        <f>'Oversigt anlægsaktiv'!J2851</f>
        <v>0</v>
      </c>
      <c r="K2851">
        <f>'Oversigt anlægsaktiv'!K2851</f>
        <v>0</v>
      </c>
      <c r="L2851" s="312">
        <f>'Oversigt anlægsaktiv'!L2851</f>
        <v>0</v>
      </c>
      <c r="M2851" s="56">
        <f>'Oversigt anlægsaktiv'!M2851</f>
        <v>0</v>
      </c>
      <c r="N2851" s="56">
        <f>'Oversigt anlægsaktiv'!N2851</f>
        <v>0</v>
      </c>
      <c r="O2851" s="322">
        <f t="shared" si="132"/>
        <v>0</v>
      </c>
      <c r="P2851" s="322">
        <f t="shared" si="133"/>
        <v>1</v>
      </c>
      <c r="Q2851" s="337">
        <f t="shared" si="134"/>
        <v>0</v>
      </c>
    </row>
    <row r="2852" spans="1:17" x14ac:dyDescent="0.35">
      <c r="A2852" s="320">
        <f>'Oversigt anlægsaktiv'!A2852</f>
        <v>0</v>
      </c>
      <c r="B2852">
        <f>'Oversigt anlægsaktiv'!B2852</f>
        <v>0</v>
      </c>
      <c r="C2852">
        <f>'Oversigt anlægsaktiv'!C2852</f>
        <v>0</v>
      </c>
      <c r="D2852">
        <f>'Oversigt anlægsaktiv'!D2852</f>
        <v>0</v>
      </c>
      <c r="E2852">
        <f>'Oversigt anlægsaktiv'!E2852</f>
        <v>0</v>
      </c>
      <c r="F2852">
        <f>'Oversigt anlægsaktiv'!F2852</f>
        <v>0</v>
      </c>
      <c r="G2852">
        <f>'Oversigt anlægsaktiv'!G2852</f>
        <v>0</v>
      </c>
      <c r="H2852">
        <f>'Oversigt anlægsaktiv'!H2852</f>
        <v>0</v>
      </c>
      <c r="I2852">
        <f>'Oversigt anlægsaktiv'!I2852</f>
        <v>0</v>
      </c>
      <c r="J2852">
        <f>'Oversigt anlægsaktiv'!J2852</f>
        <v>0</v>
      </c>
      <c r="K2852">
        <f>'Oversigt anlægsaktiv'!K2852</f>
        <v>0</v>
      </c>
      <c r="L2852" s="312">
        <f>'Oversigt anlægsaktiv'!L2852</f>
        <v>0</v>
      </c>
      <c r="M2852" s="56">
        <f>'Oversigt anlægsaktiv'!M2852</f>
        <v>0</v>
      </c>
      <c r="N2852" s="56">
        <f>'Oversigt anlægsaktiv'!N2852</f>
        <v>0</v>
      </c>
      <c r="O2852" s="322">
        <f t="shared" si="132"/>
        <v>0</v>
      </c>
      <c r="P2852" s="322">
        <f t="shared" si="133"/>
        <v>1</v>
      </c>
      <c r="Q2852" s="337">
        <f t="shared" si="134"/>
        <v>0</v>
      </c>
    </row>
    <row r="2853" spans="1:17" x14ac:dyDescent="0.35">
      <c r="A2853" s="320">
        <f>'Oversigt anlægsaktiv'!A2853</f>
        <v>0</v>
      </c>
      <c r="B2853">
        <f>'Oversigt anlægsaktiv'!B2853</f>
        <v>0</v>
      </c>
      <c r="C2853">
        <f>'Oversigt anlægsaktiv'!C2853</f>
        <v>0</v>
      </c>
      <c r="D2853">
        <f>'Oversigt anlægsaktiv'!D2853</f>
        <v>0</v>
      </c>
      <c r="E2853">
        <f>'Oversigt anlægsaktiv'!E2853</f>
        <v>0</v>
      </c>
      <c r="F2853">
        <f>'Oversigt anlægsaktiv'!F2853</f>
        <v>0</v>
      </c>
      <c r="G2853">
        <f>'Oversigt anlægsaktiv'!G2853</f>
        <v>0</v>
      </c>
      <c r="H2853">
        <f>'Oversigt anlægsaktiv'!H2853</f>
        <v>0</v>
      </c>
      <c r="I2853">
        <f>'Oversigt anlægsaktiv'!I2853</f>
        <v>0</v>
      </c>
      <c r="J2853">
        <f>'Oversigt anlægsaktiv'!J2853</f>
        <v>0</v>
      </c>
      <c r="K2853">
        <f>'Oversigt anlægsaktiv'!K2853</f>
        <v>0</v>
      </c>
      <c r="L2853" s="312">
        <f>'Oversigt anlægsaktiv'!L2853</f>
        <v>0</v>
      </c>
      <c r="M2853" s="56">
        <f>'Oversigt anlægsaktiv'!M2853</f>
        <v>0</v>
      </c>
      <c r="N2853" s="56">
        <f>'Oversigt anlægsaktiv'!N2853</f>
        <v>0</v>
      </c>
      <c r="O2853" s="322">
        <f t="shared" si="132"/>
        <v>0</v>
      </c>
      <c r="P2853" s="322">
        <f t="shared" si="133"/>
        <v>1</v>
      </c>
      <c r="Q2853" s="337">
        <f t="shared" si="134"/>
        <v>0</v>
      </c>
    </row>
    <row r="2854" spans="1:17" x14ac:dyDescent="0.35">
      <c r="A2854" s="320">
        <f>'Oversigt anlægsaktiv'!A2854</f>
        <v>0</v>
      </c>
      <c r="B2854">
        <f>'Oversigt anlægsaktiv'!B2854</f>
        <v>0</v>
      </c>
      <c r="C2854">
        <f>'Oversigt anlægsaktiv'!C2854</f>
        <v>0</v>
      </c>
      <c r="D2854">
        <f>'Oversigt anlægsaktiv'!D2854</f>
        <v>0</v>
      </c>
      <c r="E2854">
        <f>'Oversigt anlægsaktiv'!E2854</f>
        <v>0</v>
      </c>
      <c r="F2854">
        <f>'Oversigt anlægsaktiv'!F2854</f>
        <v>0</v>
      </c>
      <c r="G2854">
        <f>'Oversigt anlægsaktiv'!G2854</f>
        <v>0</v>
      </c>
      <c r="H2854">
        <f>'Oversigt anlægsaktiv'!H2854</f>
        <v>0</v>
      </c>
      <c r="I2854">
        <f>'Oversigt anlægsaktiv'!I2854</f>
        <v>0</v>
      </c>
      <c r="J2854">
        <f>'Oversigt anlægsaktiv'!J2854</f>
        <v>0</v>
      </c>
      <c r="K2854">
        <f>'Oversigt anlægsaktiv'!K2854</f>
        <v>0</v>
      </c>
      <c r="L2854" s="312">
        <f>'Oversigt anlægsaktiv'!L2854</f>
        <v>0</v>
      </c>
      <c r="M2854" s="56">
        <f>'Oversigt anlægsaktiv'!M2854</f>
        <v>0</v>
      </c>
      <c r="N2854" s="56">
        <f>'Oversigt anlægsaktiv'!N2854</f>
        <v>0</v>
      </c>
      <c r="O2854" s="322">
        <f t="shared" si="132"/>
        <v>0</v>
      </c>
      <c r="P2854" s="322">
        <f t="shared" si="133"/>
        <v>1</v>
      </c>
      <c r="Q2854" s="337">
        <f t="shared" si="134"/>
        <v>0</v>
      </c>
    </row>
    <row r="2855" spans="1:17" x14ac:dyDescent="0.35">
      <c r="A2855" s="320">
        <f>'Oversigt anlægsaktiv'!A2855</f>
        <v>0</v>
      </c>
      <c r="B2855">
        <f>'Oversigt anlægsaktiv'!B2855</f>
        <v>0</v>
      </c>
      <c r="C2855">
        <f>'Oversigt anlægsaktiv'!C2855</f>
        <v>0</v>
      </c>
      <c r="D2855">
        <f>'Oversigt anlægsaktiv'!D2855</f>
        <v>0</v>
      </c>
      <c r="E2855">
        <f>'Oversigt anlægsaktiv'!E2855</f>
        <v>0</v>
      </c>
      <c r="F2855">
        <f>'Oversigt anlægsaktiv'!F2855</f>
        <v>0</v>
      </c>
      <c r="G2855">
        <f>'Oversigt anlægsaktiv'!G2855</f>
        <v>0</v>
      </c>
      <c r="H2855">
        <f>'Oversigt anlægsaktiv'!H2855</f>
        <v>0</v>
      </c>
      <c r="I2855">
        <f>'Oversigt anlægsaktiv'!I2855</f>
        <v>0</v>
      </c>
      <c r="J2855">
        <f>'Oversigt anlægsaktiv'!J2855</f>
        <v>0</v>
      </c>
      <c r="K2855">
        <f>'Oversigt anlægsaktiv'!K2855</f>
        <v>0</v>
      </c>
      <c r="L2855" s="312">
        <f>'Oversigt anlægsaktiv'!L2855</f>
        <v>0</v>
      </c>
      <c r="M2855" s="56">
        <f>'Oversigt anlægsaktiv'!M2855</f>
        <v>0</v>
      </c>
      <c r="N2855" s="56">
        <f>'Oversigt anlægsaktiv'!N2855</f>
        <v>0</v>
      </c>
      <c r="O2855" s="322">
        <f t="shared" si="132"/>
        <v>0</v>
      </c>
      <c r="P2855" s="322">
        <f t="shared" si="133"/>
        <v>1</v>
      </c>
      <c r="Q2855" s="337">
        <f t="shared" si="134"/>
        <v>0</v>
      </c>
    </row>
    <row r="2856" spans="1:17" x14ac:dyDescent="0.35">
      <c r="A2856" s="320">
        <f>'Oversigt anlægsaktiv'!A2856</f>
        <v>0</v>
      </c>
      <c r="B2856">
        <f>'Oversigt anlægsaktiv'!B2856</f>
        <v>0</v>
      </c>
      <c r="C2856">
        <f>'Oversigt anlægsaktiv'!C2856</f>
        <v>0</v>
      </c>
      <c r="D2856">
        <f>'Oversigt anlægsaktiv'!D2856</f>
        <v>0</v>
      </c>
      <c r="E2856">
        <f>'Oversigt anlægsaktiv'!E2856</f>
        <v>0</v>
      </c>
      <c r="F2856">
        <f>'Oversigt anlægsaktiv'!F2856</f>
        <v>0</v>
      </c>
      <c r="G2856">
        <f>'Oversigt anlægsaktiv'!G2856</f>
        <v>0</v>
      </c>
      <c r="H2856">
        <f>'Oversigt anlægsaktiv'!H2856</f>
        <v>0</v>
      </c>
      <c r="I2856">
        <f>'Oversigt anlægsaktiv'!I2856</f>
        <v>0</v>
      </c>
      <c r="J2856">
        <f>'Oversigt anlægsaktiv'!J2856</f>
        <v>0</v>
      </c>
      <c r="K2856">
        <f>'Oversigt anlægsaktiv'!K2856</f>
        <v>0</v>
      </c>
      <c r="L2856" s="312">
        <f>'Oversigt anlægsaktiv'!L2856</f>
        <v>0</v>
      </c>
      <c r="M2856" s="56">
        <f>'Oversigt anlægsaktiv'!M2856</f>
        <v>0</v>
      </c>
      <c r="N2856" s="56">
        <f>'Oversigt anlægsaktiv'!N2856</f>
        <v>0</v>
      </c>
      <c r="O2856" s="322">
        <f t="shared" si="132"/>
        <v>0</v>
      </c>
      <c r="P2856" s="322">
        <f t="shared" si="133"/>
        <v>1</v>
      </c>
      <c r="Q2856" s="337">
        <f t="shared" si="134"/>
        <v>0</v>
      </c>
    </row>
    <row r="2857" spans="1:17" x14ac:dyDescent="0.35">
      <c r="A2857" s="320">
        <f>'Oversigt anlægsaktiv'!A2857</f>
        <v>0</v>
      </c>
      <c r="B2857">
        <f>'Oversigt anlægsaktiv'!B2857</f>
        <v>0</v>
      </c>
      <c r="C2857">
        <f>'Oversigt anlægsaktiv'!C2857</f>
        <v>0</v>
      </c>
      <c r="D2857">
        <f>'Oversigt anlægsaktiv'!D2857</f>
        <v>0</v>
      </c>
      <c r="E2857">
        <f>'Oversigt anlægsaktiv'!E2857</f>
        <v>0</v>
      </c>
      <c r="F2857">
        <f>'Oversigt anlægsaktiv'!F2857</f>
        <v>0</v>
      </c>
      <c r="G2857">
        <f>'Oversigt anlægsaktiv'!G2857</f>
        <v>0</v>
      </c>
      <c r="H2857">
        <f>'Oversigt anlægsaktiv'!H2857</f>
        <v>0</v>
      </c>
      <c r="I2857">
        <f>'Oversigt anlægsaktiv'!I2857</f>
        <v>0</v>
      </c>
      <c r="J2857">
        <f>'Oversigt anlægsaktiv'!J2857</f>
        <v>0</v>
      </c>
      <c r="K2857">
        <f>'Oversigt anlægsaktiv'!K2857</f>
        <v>0</v>
      </c>
      <c r="L2857" s="312">
        <f>'Oversigt anlægsaktiv'!L2857</f>
        <v>0</v>
      </c>
      <c r="M2857" s="56">
        <f>'Oversigt anlægsaktiv'!M2857</f>
        <v>0</v>
      </c>
      <c r="N2857" s="56">
        <f>'Oversigt anlægsaktiv'!N2857</f>
        <v>0</v>
      </c>
      <c r="O2857" s="322">
        <f t="shared" si="132"/>
        <v>0</v>
      </c>
      <c r="P2857" s="322">
        <f t="shared" si="133"/>
        <v>1</v>
      </c>
      <c r="Q2857" s="337">
        <f t="shared" si="134"/>
        <v>0</v>
      </c>
    </row>
    <row r="2858" spans="1:17" x14ac:dyDescent="0.35">
      <c r="A2858" s="320">
        <f>'Oversigt anlægsaktiv'!A2858</f>
        <v>0</v>
      </c>
      <c r="B2858">
        <f>'Oversigt anlægsaktiv'!B2858</f>
        <v>0</v>
      </c>
      <c r="C2858">
        <f>'Oversigt anlægsaktiv'!C2858</f>
        <v>0</v>
      </c>
      <c r="D2858">
        <f>'Oversigt anlægsaktiv'!D2858</f>
        <v>0</v>
      </c>
      <c r="E2858">
        <f>'Oversigt anlægsaktiv'!E2858</f>
        <v>0</v>
      </c>
      <c r="F2858">
        <f>'Oversigt anlægsaktiv'!F2858</f>
        <v>0</v>
      </c>
      <c r="G2858">
        <f>'Oversigt anlægsaktiv'!G2858</f>
        <v>0</v>
      </c>
      <c r="H2858">
        <f>'Oversigt anlægsaktiv'!H2858</f>
        <v>0</v>
      </c>
      <c r="I2858">
        <f>'Oversigt anlægsaktiv'!I2858</f>
        <v>0</v>
      </c>
      <c r="J2858">
        <f>'Oversigt anlægsaktiv'!J2858</f>
        <v>0</v>
      </c>
      <c r="K2858">
        <f>'Oversigt anlægsaktiv'!K2858</f>
        <v>0</v>
      </c>
      <c r="L2858" s="312">
        <f>'Oversigt anlægsaktiv'!L2858</f>
        <v>0</v>
      </c>
      <c r="M2858" s="56">
        <f>'Oversigt anlægsaktiv'!M2858</f>
        <v>0</v>
      </c>
      <c r="N2858" s="56">
        <f>'Oversigt anlægsaktiv'!N2858</f>
        <v>0</v>
      </c>
      <c r="O2858" s="322">
        <f t="shared" si="132"/>
        <v>0</v>
      </c>
      <c r="P2858" s="322">
        <f t="shared" si="133"/>
        <v>1</v>
      </c>
      <c r="Q2858" s="337">
        <f t="shared" si="134"/>
        <v>0</v>
      </c>
    </row>
    <row r="2859" spans="1:17" x14ac:dyDescent="0.35">
      <c r="A2859" s="320">
        <f>'Oversigt anlægsaktiv'!A2859</f>
        <v>0</v>
      </c>
      <c r="B2859">
        <f>'Oversigt anlægsaktiv'!B2859</f>
        <v>0</v>
      </c>
      <c r="C2859">
        <f>'Oversigt anlægsaktiv'!C2859</f>
        <v>0</v>
      </c>
      <c r="D2859">
        <f>'Oversigt anlægsaktiv'!D2859</f>
        <v>0</v>
      </c>
      <c r="E2859">
        <f>'Oversigt anlægsaktiv'!E2859</f>
        <v>0</v>
      </c>
      <c r="F2859">
        <f>'Oversigt anlægsaktiv'!F2859</f>
        <v>0</v>
      </c>
      <c r="G2859">
        <f>'Oversigt anlægsaktiv'!G2859</f>
        <v>0</v>
      </c>
      <c r="H2859">
        <f>'Oversigt anlægsaktiv'!H2859</f>
        <v>0</v>
      </c>
      <c r="I2859">
        <f>'Oversigt anlægsaktiv'!I2859</f>
        <v>0</v>
      </c>
      <c r="J2859">
        <f>'Oversigt anlægsaktiv'!J2859</f>
        <v>0</v>
      </c>
      <c r="K2859">
        <f>'Oversigt anlægsaktiv'!K2859</f>
        <v>0</v>
      </c>
      <c r="L2859" s="312">
        <f>'Oversigt anlægsaktiv'!L2859</f>
        <v>0</v>
      </c>
      <c r="M2859" s="56">
        <f>'Oversigt anlægsaktiv'!M2859</f>
        <v>0</v>
      </c>
      <c r="N2859" s="56">
        <f>'Oversigt anlægsaktiv'!N2859</f>
        <v>0</v>
      </c>
      <c r="O2859" s="322">
        <f t="shared" si="132"/>
        <v>0</v>
      </c>
      <c r="P2859" s="322">
        <f t="shared" si="133"/>
        <v>1</v>
      </c>
      <c r="Q2859" s="337">
        <f t="shared" si="134"/>
        <v>0</v>
      </c>
    </row>
    <row r="2860" spans="1:17" x14ac:dyDescent="0.35">
      <c r="A2860" s="320">
        <f>'Oversigt anlægsaktiv'!A2860</f>
        <v>0</v>
      </c>
      <c r="B2860">
        <f>'Oversigt anlægsaktiv'!B2860</f>
        <v>0</v>
      </c>
      <c r="C2860">
        <f>'Oversigt anlægsaktiv'!C2860</f>
        <v>0</v>
      </c>
      <c r="D2860">
        <f>'Oversigt anlægsaktiv'!D2860</f>
        <v>0</v>
      </c>
      <c r="E2860">
        <f>'Oversigt anlægsaktiv'!E2860</f>
        <v>0</v>
      </c>
      <c r="F2860">
        <f>'Oversigt anlægsaktiv'!F2860</f>
        <v>0</v>
      </c>
      <c r="G2860">
        <f>'Oversigt anlægsaktiv'!G2860</f>
        <v>0</v>
      </c>
      <c r="H2860">
        <f>'Oversigt anlægsaktiv'!H2860</f>
        <v>0</v>
      </c>
      <c r="I2860">
        <f>'Oversigt anlægsaktiv'!I2860</f>
        <v>0</v>
      </c>
      <c r="J2860">
        <f>'Oversigt anlægsaktiv'!J2860</f>
        <v>0</v>
      </c>
      <c r="K2860">
        <f>'Oversigt anlægsaktiv'!K2860</f>
        <v>0</v>
      </c>
      <c r="L2860" s="312">
        <f>'Oversigt anlægsaktiv'!L2860</f>
        <v>0</v>
      </c>
      <c r="M2860" s="56">
        <f>'Oversigt anlægsaktiv'!M2860</f>
        <v>0</v>
      </c>
      <c r="N2860" s="56">
        <f>'Oversigt anlægsaktiv'!N2860</f>
        <v>0</v>
      </c>
      <c r="O2860" s="322">
        <f t="shared" si="132"/>
        <v>0</v>
      </c>
      <c r="P2860" s="322">
        <f t="shared" si="133"/>
        <v>1</v>
      </c>
      <c r="Q2860" s="337">
        <f t="shared" si="134"/>
        <v>0</v>
      </c>
    </row>
    <row r="2861" spans="1:17" x14ac:dyDescent="0.35">
      <c r="A2861" s="320">
        <f>'Oversigt anlægsaktiv'!A2861</f>
        <v>0</v>
      </c>
      <c r="B2861">
        <f>'Oversigt anlægsaktiv'!B2861</f>
        <v>0</v>
      </c>
      <c r="C2861">
        <f>'Oversigt anlægsaktiv'!C2861</f>
        <v>0</v>
      </c>
      <c r="D2861">
        <f>'Oversigt anlægsaktiv'!D2861</f>
        <v>0</v>
      </c>
      <c r="E2861">
        <f>'Oversigt anlægsaktiv'!E2861</f>
        <v>0</v>
      </c>
      <c r="F2861">
        <f>'Oversigt anlægsaktiv'!F2861</f>
        <v>0</v>
      </c>
      <c r="G2861">
        <f>'Oversigt anlægsaktiv'!G2861</f>
        <v>0</v>
      </c>
      <c r="H2861">
        <f>'Oversigt anlægsaktiv'!H2861</f>
        <v>0</v>
      </c>
      <c r="I2861">
        <f>'Oversigt anlægsaktiv'!I2861</f>
        <v>0</v>
      </c>
      <c r="J2861">
        <f>'Oversigt anlægsaktiv'!J2861</f>
        <v>0</v>
      </c>
      <c r="K2861">
        <f>'Oversigt anlægsaktiv'!K2861</f>
        <v>0</v>
      </c>
      <c r="L2861" s="312">
        <f>'Oversigt anlægsaktiv'!L2861</f>
        <v>0</v>
      </c>
      <c r="M2861" s="56">
        <f>'Oversigt anlægsaktiv'!M2861</f>
        <v>0</v>
      </c>
      <c r="N2861" s="56">
        <f>'Oversigt anlægsaktiv'!N2861</f>
        <v>0</v>
      </c>
      <c r="O2861" s="322">
        <f t="shared" si="132"/>
        <v>0</v>
      </c>
      <c r="P2861" s="322">
        <f t="shared" si="133"/>
        <v>1</v>
      </c>
      <c r="Q2861" s="337">
        <f t="shared" si="134"/>
        <v>0</v>
      </c>
    </row>
    <row r="2862" spans="1:17" x14ac:dyDescent="0.35">
      <c r="A2862" s="320">
        <f>'Oversigt anlægsaktiv'!A2862</f>
        <v>0</v>
      </c>
      <c r="B2862">
        <f>'Oversigt anlægsaktiv'!B2862</f>
        <v>0</v>
      </c>
      <c r="C2862">
        <f>'Oversigt anlægsaktiv'!C2862</f>
        <v>0</v>
      </c>
      <c r="D2862">
        <f>'Oversigt anlægsaktiv'!D2862</f>
        <v>0</v>
      </c>
      <c r="E2862">
        <f>'Oversigt anlægsaktiv'!E2862</f>
        <v>0</v>
      </c>
      <c r="F2862">
        <f>'Oversigt anlægsaktiv'!F2862</f>
        <v>0</v>
      </c>
      <c r="G2862">
        <f>'Oversigt anlægsaktiv'!G2862</f>
        <v>0</v>
      </c>
      <c r="H2862">
        <f>'Oversigt anlægsaktiv'!H2862</f>
        <v>0</v>
      </c>
      <c r="I2862">
        <f>'Oversigt anlægsaktiv'!I2862</f>
        <v>0</v>
      </c>
      <c r="J2862">
        <f>'Oversigt anlægsaktiv'!J2862</f>
        <v>0</v>
      </c>
      <c r="K2862">
        <f>'Oversigt anlægsaktiv'!K2862</f>
        <v>0</v>
      </c>
      <c r="L2862" s="312">
        <f>'Oversigt anlægsaktiv'!L2862</f>
        <v>0</v>
      </c>
      <c r="M2862" s="56">
        <f>'Oversigt anlægsaktiv'!M2862</f>
        <v>0</v>
      </c>
      <c r="N2862" s="56">
        <f>'Oversigt anlægsaktiv'!N2862</f>
        <v>0</v>
      </c>
      <c r="O2862" s="322">
        <f t="shared" si="132"/>
        <v>0</v>
      </c>
      <c r="P2862" s="322">
        <f t="shared" si="133"/>
        <v>1</v>
      </c>
      <c r="Q2862" s="337">
        <f t="shared" si="134"/>
        <v>0</v>
      </c>
    </row>
    <row r="2863" spans="1:17" x14ac:dyDescent="0.35">
      <c r="A2863" s="320">
        <f>'Oversigt anlægsaktiv'!A2863</f>
        <v>0</v>
      </c>
      <c r="B2863">
        <f>'Oversigt anlægsaktiv'!B2863</f>
        <v>0</v>
      </c>
      <c r="C2863">
        <f>'Oversigt anlægsaktiv'!C2863</f>
        <v>0</v>
      </c>
      <c r="D2863">
        <f>'Oversigt anlægsaktiv'!D2863</f>
        <v>0</v>
      </c>
      <c r="E2863">
        <f>'Oversigt anlægsaktiv'!E2863</f>
        <v>0</v>
      </c>
      <c r="F2863">
        <f>'Oversigt anlægsaktiv'!F2863</f>
        <v>0</v>
      </c>
      <c r="G2863">
        <f>'Oversigt anlægsaktiv'!G2863</f>
        <v>0</v>
      </c>
      <c r="H2863">
        <f>'Oversigt anlægsaktiv'!H2863</f>
        <v>0</v>
      </c>
      <c r="I2863">
        <f>'Oversigt anlægsaktiv'!I2863</f>
        <v>0</v>
      </c>
      <c r="J2863">
        <f>'Oversigt anlægsaktiv'!J2863</f>
        <v>0</v>
      </c>
      <c r="K2863">
        <f>'Oversigt anlægsaktiv'!K2863</f>
        <v>0</v>
      </c>
      <c r="L2863" s="312">
        <f>'Oversigt anlægsaktiv'!L2863</f>
        <v>0</v>
      </c>
      <c r="M2863" s="56">
        <f>'Oversigt anlægsaktiv'!M2863</f>
        <v>0</v>
      </c>
      <c r="N2863" s="56">
        <f>'Oversigt anlægsaktiv'!N2863</f>
        <v>0</v>
      </c>
      <c r="O2863" s="322">
        <f t="shared" si="132"/>
        <v>0</v>
      </c>
      <c r="P2863" s="322">
        <f t="shared" si="133"/>
        <v>1</v>
      </c>
      <c r="Q2863" s="337">
        <f t="shared" si="134"/>
        <v>0</v>
      </c>
    </row>
    <row r="2864" spans="1:17" x14ac:dyDescent="0.35">
      <c r="A2864" s="320">
        <f>'Oversigt anlægsaktiv'!A2864</f>
        <v>0</v>
      </c>
      <c r="B2864">
        <f>'Oversigt anlægsaktiv'!B2864</f>
        <v>0</v>
      </c>
      <c r="C2864">
        <f>'Oversigt anlægsaktiv'!C2864</f>
        <v>0</v>
      </c>
      <c r="D2864">
        <f>'Oversigt anlægsaktiv'!D2864</f>
        <v>0</v>
      </c>
      <c r="E2864">
        <f>'Oversigt anlægsaktiv'!E2864</f>
        <v>0</v>
      </c>
      <c r="F2864">
        <f>'Oversigt anlægsaktiv'!F2864</f>
        <v>0</v>
      </c>
      <c r="G2864">
        <f>'Oversigt anlægsaktiv'!G2864</f>
        <v>0</v>
      </c>
      <c r="H2864">
        <f>'Oversigt anlægsaktiv'!H2864</f>
        <v>0</v>
      </c>
      <c r="I2864">
        <f>'Oversigt anlægsaktiv'!I2864</f>
        <v>0</v>
      </c>
      <c r="J2864">
        <f>'Oversigt anlægsaktiv'!J2864</f>
        <v>0</v>
      </c>
      <c r="K2864">
        <f>'Oversigt anlægsaktiv'!K2864</f>
        <v>0</v>
      </c>
      <c r="L2864" s="312">
        <f>'Oversigt anlægsaktiv'!L2864</f>
        <v>0</v>
      </c>
      <c r="M2864" s="56">
        <f>'Oversigt anlægsaktiv'!M2864</f>
        <v>0</v>
      </c>
      <c r="N2864" s="56">
        <f>'Oversigt anlægsaktiv'!N2864</f>
        <v>0</v>
      </c>
      <c r="O2864" s="322">
        <f t="shared" si="132"/>
        <v>0</v>
      </c>
      <c r="P2864" s="322">
        <f t="shared" si="133"/>
        <v>1</v>
      </c>
      <c r="Q2864" s="337">
        <f t="shared" si="134"/>
        <v>0</v>
      </c>
    </row>
    <row r="2865" spans="1:17" x14ac:dyDescent="0.35">
      <c r="A2865" s="320">
        <f>'Oversigt anlægsaktiv'!A2865</f>
        <v>0</v>
      </c>
      <c r="B2865">
        <f>'Oversigt anlægsaktiv'!B2865</f>
        <v>0</v>
      </c>
      <c r="C2865">
        <f>'Oversigt anlægsaktiv'!C2865</f>
        <v>0</v>
      </c>
      <c r="D2865">
        <f>'Oversigt anlægsaktiv'!D2865</f>
        <v>0</v>
      </c>
      <c r="E2865">
        <f>'Oversigt anlægsaktiv'!E2865</f>
        <v>0</v>
      </c>
      <c r="F2865">
        <f>'Oversigt anlægsaktiv'!F2865</f>
        <v>0</v>
      </c>
      <c r="G2865">
        <f>'Oversigt anlægsaktiv'!G2865</f>
        <v>0</v>
      </c>
      <c r="H2865">
        <f>'Oversigt anlægsaktiv'!H2865</f>
        <v>0</v>
      </c>
      <c r="I2865">
        <f>'Oversigt anlægsaktiv'!I2865</f>
        <v>0</v>
      </c>
      <c r="J2865">
        <f>'Oversigt anlægsaktiv'!J2865</f>
        <v>0</v>
      </c>
      <c r="K2865">
        <f>'Oversigt anlægsaktiv'!K2865</f>
        <v>0</v>
      </c>
      <c r="L2865" s="312">
        <f>'Oversigt anlægsaktiv'!L2865</f>
        <v>0</v>
      </c>
      <c r="M2865" s="56">
        <f>'Oversigt anlægsaktiv'!M2865</f>
        <v>0</v>
      </c>
      <c r="N2865" s="56">
        <f>'Oversigt anlægsaktiv'!N2865</f>
        <v>0</v>
      </c>
      <c r="O2865" s="322">
        <f t="shared" si="132"/>
        <v>0</v>
      </c>
      <c r="P2865" s="322">
        <f t="shared" si="133"/>
        <v>1</v>
      </c>
      <c r="Q2865" s="337">
        <f t="shared" si="134"/>
        <v>0</v>
      </c>
    </row>
    <row r="2866" spans="1:17" x14ac:dyDescent="0.35">
      <c r="A2866" s="320">
        <f>'Oversigt anlægsaktiv'!A2866</f>
        <v>0</v>
      </c>
      <c r="B2866">
        <f>'Oversigt anlægsaktiv'!B2866</f>
        <v>0</v>
      </c>
      <c r="C2866">
        <f>'Oversigt anlægsaktiv'!C2866</f>
        <v>0</v>
      </c>
      <c r="D2866">
        <f>'Oversigt anlægsaktiv'!D2866</f>
        <v>0</v>
      </c>
      <c r="E2866">
        <f>'Oversigt anlægsaktiv'!E2866</f>
        <v>0</v>
      </c>
      <c r="F2866">
        <f>'Oversigt anlægsaktiv'!F2866</f>
        <v>0</v>
      </c>
      <c r="G2866">
        <f>'Oversigt anlægsaktiv'!G2866</f>
        <v>0</v>
      </c>
      <c r="H2866">
        <f>'Oversigt anlægsaktiv'!H2866</f>
        <v>0</v>
      </c>
      <c r="I2866">
        <f>'Oversigt anlægsaktiv'!I2866</f>
        <v>0</v>
      </c>
      <c r="J2866">
        <f>'Oversigt anlægsaktiv'!J2866</f>
        <v>0</v>
      </c>
      <c r="K2866">
        <f>'Oversigt anlægsaktiv'!K2866</f>
        <v>0</v>
      </c>
      <c r="L2866" s="312">
        <f>'Oversigt anlægsaktiv'!L2866</f>
        <v>0</v>
      </c>
      <c r="M2866" s="56">
        <f>'Oversigt anlægsaktiv'!M2866</f>
        <v>0</v>
      </c>
      <c r="N2866" s="56">
        <f>'Oversigt anlægsaktiv'!N2866</f>
        <v>0</v>
      </c>
      <c r="O2866" s="322">
        <f t="shared" si="132"/>
        <v>0</v>
      </c>
      <c r="P2866" s="322">
        <f t="shared" si="133"/>
        <v>1</v>
      </c>
      <c r="Q2866" s="337">
        <f t="shared" si="134"/>
        <v>0</v>
      </c>
    </row>
    <row r="2867" spans="1:17" x14ac:dyDescent="0.35">
      <c r="A2867" s="320">
        <f>'Oversigt anlægsaktiv'!A2867</f>
        <v>0</v>
      </c>
      <c r="B2867">
        <f>'Oversigt anlægsaktiv'!B2867</f>
        <v>0</v>
      </c>
      <c r="C2867">
        <f>'Oversigt anlægsaktiv'!C2867</f>
        <v>0</v>
      </c>
      <c r="D2867">
        <f>'Oversigt anlægsaktiv'!D2867</f>
        <v>0</v>
      </c>
      <c r="E2867">
        <f>'Oversigt anlægsaktiv'!E2867</f>
        <v>0</v>
      </c>
      <c r="F2867">
        <f>'Oversigt anlægsaktiv'!F2867</f>
        <v>0</v>
      </c>
      <c r="G2867">
        <f>'Oversigt anlægsaktiv'!G2867</f>
        <v>0</v>
      </c>
      <c r="H2867">
        <f>'Oversigt anlægsaktiv'!H2867</f>
        <v>0</v>
      </c>
      <c r="I2867">
        <f>'Oversigt anlægsaktiv'!I2867</f>
        <v>0</v>
      </c>
      <c r="J2867">
        <f>'Oversigt anlægsaktiv'!J2867</f>
        <v>0</v>
      </c>
      <c r="K2867">
        <f>'Oversigt anlægsaktiv'!K2867</f>
        <v>0</v>
      </c>
      <c r="L2867" s="312">
        <f>'Oversigt anlægsaktiv'!L2867</f>
        <v>0</v>
      </c>
      <c r="M2867" s="56">
        <f>'Oversigt anlægsaktiv'!M2867</f>
        <v>0</v>
      </c>
      <c r="N2867" s="56">
        <f>'Oversigt anlægsaktiv'!N2867</f>
        <v>0</v>
      </c>
      <c r="O2867" s="322">
        <f t="shared" si="132"/>
        <v>0</v>
      </c>
      <c r="P2867" s="322">
        <f t="shared" si="133"/>
        <v>1</v>
      </c>
      <c r="Q2867" s="337">
        <f t="shared" si="134"/>
        <v>0</v>
      </c>
    </row>
    <row r="2868" spans="1:17" x14ac:dyDescent="0.35">
      <c r="A2868" s="320">
        <f>'Oversigt anlægsaktiv'!A2868</f>
        <v>0</v>
      </c>
      <c r="B2868">
        <f>'Oversigt anlægsaktiv'!B2868</f>
        <v>0</v>
      </c>
      <c r="C2868">
        <f>'Oversigt anlægsaktiv'!C2868</f>
        <v>0</v>
      </c>
      <c r="D2868">
        <f>'Oversigt anlægsaktiv'!D2868</f>
        <v>0</v>
      </c>
      <c r="E2868">
        <f>'Oversigt anlægsaktiv'!E2868</f>
        <v>0</v>
      </c>
      <c r="F2868">
        <f>'Oversigt anlægsaktiv'!F2868</f>
        <v>0</v>
      </c>
      <c r="G2868">
        <f>'Oversigt anlægsaktiv'!G2868</f>
        <v>0</v>
      </c>
      <c r="H2868">
        <f>'Oversigt anlægsaktiv'!H2868</f>
        <v>0</v>
      </c>
      <c r="I2868">
        <f>'Oversigt anlægsaktiv'!I2868</f>
        <v>0</v>
      </c>
      <c r="J2868">
        <f>'Oversigt anlægsaktiv'!J2868</f>
        <v>0</v>
      </c>
      <c r="K2868">
        <f>'Oversigt anlægsaktiv'!K2868</f>
        <v>0</v>
      </c>
      <c r="L2868" s="312">
        <f>'Oversigt anlægsaktiv'!L2868</f>
        <v>0</v>
      </c>
      <c r="M2868" s="56">
        <f>'Oversigt anlægsaktiv'!M2868</f>
        <v>0</v>
      </c>
      <c r="N2868" s="56">
        <f>'Oversigt anlægsaktiv'!N2868</f>
        <v>0</v>
      </c>
      <c r="O2868" s="322">
        <f t="shared" si="132"/>
        <v>0</v>
      </c>
      <c r="P2868" s="322">
        <f t="shared" si="133"/>
        <v>1</v>
      </c>
      <c r="Q2868" s="337">
        <f t="shared" si="134"/>
        <v>0</v>
      </c>
    </row>
    <row r="2869" spans="1:17" x14ac:dyDescent="0.35">
      <c r="A2869" s="320">
        <f>'Oversigt anlægsaktiv'!A2869</f>
        <v>0</v>
      </c>
      <c r="B2869">
        <f>'Oversigt anlægsaktiv'!B2869</f>
        <v>0</v>
      </c>
      <c r="C2869">
        <f>'Oversigt anlægsaktiv'!C2869</f>
        <v>0</v>
      </c>
      <c r="D2869">
        <f>'Oversigt anlægsaktiv'!D2869</f>
        <v>0</v>
      </c>
      <c r="E2869">
        <f>'Oversigt anlægsaktiv'!E2869</f>
        <v>0</v>
      </c>
      <c r="F2869">
        <f>'Oversigt anlægsaktiv'!F2869</f>
        <v>0</v>
      </c>
      <c r="G2869">
        <f>'Oversigt anlægsaktiv'!G2869</f>
        <v>0</v>
      </c>
      <c r="H2869">
        <f>'Oversigt anlægsaktiv'!H2869</f>
        <v>0</v>
      </c>
      <c r="I2869">
        <f>'Oversigt anlægsaktiv'!I2869</f>
        <v>0</v>
      </c>
      <c r="J2869">
        <f>'Oversigt anlægsaktiv'!J2869</f>
        <v>0</v>
      </c>
      <c r="K2869">
        <f>'Oversigt anlægsaktiv'!K2869</f>
        <v>0</v>
      </c>
      <c r="L2869" s="312">
        <f>'Oversigt anlægsaktiv'!L2869</f>
        <v>0</v>
      </c>
      <c r="M2869" s="56">
        <f>'Oversigt anlægsaktiv'!M2869</f>
        <v>0</v>
      </c>
      <c r="N2869" s="56">
        <f>'Oversigt anlægsaktiv'!N2869</f>
        <v>0</v>
      </c>
      <c r="O2869" s="322">
        <f t="shared" si="132"/>
        <v>0</v>
      </c>
      <c r="P2869" s="322">
        <f t="shared" si="133"/>
        <v>1</v>
      </c>
      <c r="Q2869" s="337">
        <f t="shared" si="134"/>
        <v>0</v>
      </c>
    </row>
    <row r="2870" spans="1:17" x14ac:dyDescent="0.35">
      <c r="A2870" s="320">
        <f>'Oversigt anlægsaktiv'!A2870</f>
        <v>0</v>
      </c>
      <c r="B2870">
        <f>'Oversigt anlægsaktiv'!B2870</f>
        <v>0</v>
      </c>
      <c r="C2870">
        <f>'Oversigt anlægsaktiv'!C2870</f>
        <v>0</v>
      </c>
      <c r="D2870">
        <f>'Oversigt anlægsaktiv'!D2870</f>
        <v>0</v>
      </c>
      <c r="E2870">
        <f>'Oversigt anlægsaktiv'!E2870</f>
        <v>0</v>
      </c>
      <c r="F2870">
        <f>'Oversigt anlægsaktiv'!F2870</f>
        <v>0</v>
      </c>
      <c r="G2870">
        <f>'Oversigt anlægsaktiv'!G2870</f>
        <v>0</v>
      </c>
      <c r="H2870">
        <f>'Oversigt anlægsaktiv'!H2870</f>
        <v>0</v>
      </c>
      <c r="I2870">
        <f>'Oversigt anlægsaktiv'!I2870</f>
        <v>0</v>
      </c>
      <c r="J2870">
        <f>'Oversigt anlægsaktiv'!J2870</f>
        <v>0</v>
      </c>
      <c r="K2870">
        <f>'Oversigt anlægsaktiv'!K2870</f>
        <v>0</v>
      </c>
      <c r="L2870" s="312">
        <f>'Oversigt anlægsaktiv'!L2870</f>
        <v>0</v>
      </c>
      <c r="M2870" s="56">
        <f>'Oversigt anlægsaktiv'!M2870</f>
        <v>0</v>
      </c>
      <c r="N2870" s="56">
        <f>'Oversigt anlægsaktiv'!N2870</f>
        <v>0</v>
      </c>
      <c r="O2870" s="322">
        <f t="shared" si="132"/>
        <v>0</v>
      </c>
      <c r="P2870" s="322">
        <f t="shared" si="133"/>
        <v>1</v>
      </c>
      <c r="Q2870" s="337">
        <f t="shared" si="134"/>
        <v>0</v>
      </c>
    </row>
    <row r="2871" spans="1:17" x14ac:dyDescent="0.35">
      <c r="A2871" s="320">
        <f>'Oversigt anlægsaktiv'!A2871</f>
        <v>0</v>
      </c>
      <c r="B2871">
        <f>'Oversigt anlægsaktiv'!B2871</f>
        <v>0</v>
      </c>
      <c r="C2871">
        <f>'Oversigt anlægsaktiv'!C2871</f>
        <v>0</v>
      </c>
      <c r="D2871">
        <f>'Oversigt anlægsaktiv'!D2871</f>
        <v>0</v>
      </c>
      <c r="E2871">
        <f>'Oversigt anlægsaktiv'!E2871</f>
        <v>0</v>
      </c>
      <c r="F2871">
        <f>'Oversigt anlægsaktiv'!F2871</f>
        <v>0</v>
      </c>
      <c r="G2871">
        <f>'Oversigt anlægsaktiv'!G2871</f>
        <v>0</v>
      </c>
      <c r="H2871">
        <f>'Oversigt anlægsaktiv'!H2871</f>
        <v>0</v>
      </c>
      <c r="I2871">
        <f>'Oversigt anlægsaktiv'!I2871</f>
        <v>0</v>
      </c>
      <c r="J2871">
        <f>'Oversigt anlægsaktiv'!J2871</f>
        <v>0</v>
      </c>
      <c r="K2871">
        <f>'Oversigt anlægsaktiv'!K2871</f>
        <v>0</v>
      </c>
      <c r="L2871" s="312">
        <f>'Oversigt anlægsaktiv'!L2871</f>
        <v>0</v>
      </c>
      <c r="M2871" s="56">
        <f>'Oversigt anlægsaktiv'!M2871</f>
        <v>0</v>
      </c>
      <c r="N2871" s="56">
        <f>'Oversigt anlægsaktiv'!N2871</f>
        <v>0</v>
      </c>
      <c r="O2871" s="322">
        <f t="shared" si="132"/>
        <v>0</v>
      </c>
      <c r="P2871" s="322">
        <f t="shared" si="133"/>
        <v>1</v>
      </c>
      <c r="Q2871" s="337">
        <f t="shared" si="134"/>
        <v>0</v>
      </c>
    </row>
    <row r="2872" spans="1:17" x14ac:dyDescent="0.35">
      <c r="A2872" s="320">
        <f>'Oversigt anlægsaktiv'!A2872</f>
        <v>0</v>
      </c>
      <c r="B2872">
        <f>'Oversigt anlægsaktiv'!B2872</f>
        <v>0</v>
      </c>
      <c r="C2872">
        <f>'Oversigt anlægsaktiv'!C2872</f>
        <v>0</v>
      </c>
      <c r="D2872">
        <f>'Oversigt anlægsaktiv'!D2872</f>
        <v>0</v>
      </c>
      <c r="E2872">
        <f>'Oversigt anlægsaktiv'!E2872</f>
        <v>0</v>
      </c>
      <c r="F2872">
        <f>'Oversigt anlægsaktiv'!F2872</f>
        <v>0</v>
      </c>
      <c r="G2872">
        <f>'Oversigt anlægsaktiv'!G2872</f>
        <v>0</v>
      </c>
      <c r="H2872">
        <f>'Oversigt anlægsaktiv'!H2872</f>
        <v>0</v>
      </c>
      <c r="I2872">
        <f>'Oversigt anlægsaktiv'!I2872</f>
        <v>0</v>
      </c>
      <c r="J2872">
        <f>'Oversigt anlægsaktiv'!J2872</f>
        <v>0</v>
      </c>
      <c r="K2872">
        <f>'Oversigt anlægsaktiv'!K2872</f>
        <v>0</v>
      </c>
      <c r="L2872" s="312">
        <f>'Oversigt anlægsaktiv'!L2872</f>
        <v>0</v>
      </c>
      <c r="M2872" s="56">
        <f>'Oversigt anlægsaktiv'!M2872</f>
        <v>0</v>
      </c>
      <c r="N2872" s="56">
        <f>'Oversigt anlægsaktiv'!N2872</f>
        <v>0</v>
      </c>
      <c r="O2872" s="322">
        <f t="shared" si="132"/>
        <v>0</v>
      </c>
      <c r="P2872" s="322">
        <f t="shared" si="133"/>
        <v>1</v>
      </c>
      <c r="Q2872" s="337">
        <f t="shared" si="134"/>
        <v>0</v>
      </c>
    </row>
    <row r="2873" spans="1:17" x14ac:dyDescent="0.35">
      <c r="A2873" s="320">
        <f>'Oversigt anlægsaktiv'!A2873</f>
        <v>0</v>
      </c>
      <c r="B2873">
        <f>'Oversigt anlægsaktiv'!B2873</f>
        <v>0</v>
      </c>
      <c r="C2873">
        <f>'Oversigt anlægsaktiv'!C2873</f>
        <v>0</v>
      </c>
      <c r="D2873">
        <f>'Oversigt anlægsaktiv'!D2873</f>
        <v>0</v>
      </c>
      <c r="E2873">
        <f>'Oversigt anlægsaktiv'!E2873</f>
        <v>0</v>
      </c>
      <c r="F2873">
        <f>'Oversigt anlægsaktiv'!F2873</f>
        <v>0</v>
      </c>
      <c r="G2873">
        <f>'Oversigt anlægsaktiv'!G2873</f>
        <v>0</v>
      </c>
      <c r="H2873">
        <f>'Oversigt anlægsaktiv'!H2873</f>
        <v>0</v>
      </c>
      <c r="I2873">
        <f>'Oversigt anlægsaktiv'!I2873</f>
        <v>0</v>
      </c>
      <c r="J2873">
        <f>'Oversigt anlægsaktiv'!J2873</f>
        <v>0</v>
      </c>
      <c r="K2873">
        <f>'Oversigt anlægsaktiv'!K2873</f>
        <v>0</v>
      </c>
      <c r="L2873" s="312">
        <f>'Oversigt anlægsaktiv'!L2873</f>
        <v>0</v>
      </c>
      <c r="M2873" s="56">
        <f>'Oversigt anlægsaktiv'!M2873</f>
        <v>0</v>
      </c>
      <c r="N2873" s="56">
        <f>'Oversigt anlægsaktiv'!N2873</f>
        <v>0</v>
      </c>
      <c r="O2873" s="322">
        <f t="shared" si="132"/>
        <v>0</v>
      </c>
      <c r="P2873" s="322">
        <f t="shared" si="133"/>
        <v>1</v>
      </c>
      <c r="Q2873" s="337">
        <f t="shared" si="134"/>
        <v>0</v>
      </c>
    </row>
    <row r="2874" spans="1:17" x14ac:dyDescent="0.35">
      <c r="A2874" s="320">
        <f>'Oversigt anlægsaktiv'!A2874</f>
        <v>0</v>
      </c>
      <c r="B2874">
        <f>'Oversigt anlægsaktiv'!B2874</f>
        <v>0</v>
      </c>
      <c r="C2874">
        <f>'Oversigt anlægsaktiv'!C2874</f>
        <v>0</v>
      </c>
      <c r="D2874">
        <f>'Oversigt anlægsaktiv'!D2874</f>
        <v>0</v>
      </c>
      <c r="E2874">
        <f>'Oversigt anlægsaktiv'!E2874</f>
        <v>0</v>
      </c>
      <c r="F2874">
        <f>'Oversigt anlægsaktiv'!F2874</f>
        <v>0</v>
      </c>
      <c r="G2874">
        <f>'Oversigt anlægsaktiv'!G2874</f>
        <v>0</v>
      </c>
      <c r="H2874">
        <f>'Oversigt anlægsaktiv'!H2874</f>
        <v>0</v>
      </c>
      <c r="I2874">
        <f>'Oversigt anlægsaktiv'!I2874</f>
        <v>0</v>
      </c>
      <c r="J2874">
        <f>'Oversigt anlægsaktiv'!J2874</f>
        <v>0</v>
      </c>
      <c r="K2874">
        <f>'Oversigt anlægsaktiv'!K2874</f>
        <v>0</v>
      </c>
      <c r="L2874" s="312">
        <f>'Oversigt anlægsaktiv'!L2874</f>
        <v>0</v>
      </c>
      <c r="M2874" s="56">
        <f>'Oversigt anlægsaktiv'!M2874</f>
        <v>0</v>
      </c>
      <c r="N2874" s="56">
        <f>'Oversigt anlægsaktiv'!N2874</f>
        <v>0</v>
      </c>
      <c r="O2874" s="322">
        <f t="shared" si="132"/>
        <v>0</v>
      </c>
      <c r="P2874" s="322">
        <f t="shared" si="133"/>
        <v>1</v>
      </c>
      <c r="Q2874" s="337">
        <f t="shared" si="134"/>
        <v>0</v>
      </c>
    </row>
    <row r="2875" spans="1:17" x14ac:dyDescent="0.35">
      <c r="A2875" s="320">
        <f>'Oversigt anlægsaktiv'!A2875</f>
        <v>0</v>
      </c>
      <c r="B2875">
        <f>'Oversigt anlægsaktiv'!B2875</f>
        <v>0</v>
      </c>
      <c r="C2875">
        <f>'Oversigt anlægsaktiv'!C2875</f>
        <v>0</v>
      </c>
      <c r="D2875">
        <f>'Oversigt anlægsaktiv'!D2875</f>
        <v>0</v>
      </c>
      <c r="E2875">
        <f>'Oversigt anlægsaktiv'!E2875</f>
        <v>0</v>
      </c>
      <c r="F2875">
        <f>'Oversigt anlægsaktiv'!F2875</f>
        <v>0</v>
      </c>
      <c r="G2875">
        <f>'Oversigt anlægsaktiv'!G2875</f>
        <v>0</v>
      </c>
      <c r="H2875">
        <f>'Oversigt anlægsaktiv'!H2875</f>
        <v>0</v>
      </c>
      <c r="I2875">
        <f>'Oversigt anlægsaktiv'!I2875</f>
        <v>0</v>
      </c>
      <c r="J2875">
        <f>'Oversigt anlægsaktiv'!J2875</f>
        <v>0</v>
      </c>
      <c r="K2875">
        <f>'Oversigt anlægsaktiv'!K2875</f>
        <v>0</v>
      </c>
      <c r="L2875" s="312">
        <f>'Oversigt anlægsaktiv'!L2875</f>
        <v>0</v>
      </c>
      <c r="M2875" s="56">
        <f>'Oversigt anlægsaktiv'!M2875</f>
        <v>0</v>
      </c>
      <c r="N2875" s="56">
        <f>'Oversigt anlægsaktiv'!N2875</f>
        <v>0</v>
      </c>
      <c r="O2875" s="322">
        <f t="shared" si="132"/>
        <v>0</v>
      </c>
      <c r="P2875" s="322">
        <f t="shared" si="133"/>
        <v>1</v>
      </c>
      <c r="Q2875" s="337">
        <f t="shared" si="134"/>
        <v>0</v>
      </c>
    </row>
    <row r="2876" spans="1:17" x14ac:dyDescent="0.35">
      <c r="A2876" s="320">
        <f>'Oversigt anlægsaktiv'!A2876</f>
        <v>0</v>
      </c>
      <c r="B2876">
        <f>'Oversigt anlægsaktiv'!B2876</f>
        <v>0</v>
      </c>
      <c r="C2876">
        <f>'Oversigt anlægsaktiv'!C2876</f>
        <v>0</v>
      </c>
      <c r="D2876">
        <f>'Oversigt anlægsaktiv'!D2876</f>
        <v>0</v>
      </c>
      <c r="E2876">
        <f>'Oversigt anlægsaktiv'!E2876</f>
        <v>0</v>
      </c>
      <c r="F2876">
        <f>'Oversigt anlægsaktiv'!F2876</f>
        <v>0</v>
      </c>
      <c r="G2876">
        <f>'Oversigt anlægsaktiv'!G2876</f>
        <v>0</v>
      </c>
      <c r="H2876">
        <f>'Oversigt anlægsaktiv'!H2876</f>
        <v>0</v>
      </c>
      <c r="I2876">
        <f>'Oversigt anlægsaktiv'!I2876</f>
        <v>0</v>
      </c>
      <c r="J2876">
        <f>'Oversigt anlægsaktiv'!J2876</f>
        <v>0</v>
      </c>
      <c r="K2876">
        <f>'Oversigt anlægsaktiv'!K2876</f>
        <v>0</v>
      </c>
      <c r="L2876" s="312">
        <f>'Oversigt anlægsaktiv'!L2876</f>
        <v>0</v>
      </c>
      <c r="M2876" s="56">
        <f>'Oversigt anlægsaktiv'!M2876</f>
        <v>0</v>
      </c>
      <c r="N2876" s="56">
        <f>'Oversigt anlægsaktiv'!N2876</f>
        <v>0</v>
      </c>
      <c r="O2876" s="322">
        <f t="shared" si="132"/>
        <v>0</v>
      </c>
      <c r="P2876" s="322">
        <f t="shared" si="133"/>
        <v>1</v>
      </c>
      <c r="Q2876" s="337">
        <f t="shared" si="134"/>
        <v>0</v>
      </c>
    </row>
    <row r="2877" spans="1:17" x14ac:dyDescent="0.35">
      <c r="A2877" s="320">
        <f>'Oversigt anlægsaktiv'!A2877</f>
        <v>0</v>
      </c>
      <c r="B2877">
        <f>'Oversigt anlægsaktiv'!B2877</f>
        <v>0</v>
      </c>
      <c r="C2877">
        <f>'Oversigt anlægsaktiv'!C2877</f>
        <v>0</v>
      </c>
      <c r="D2877">
        <f>'Oversigt anlægsaktiv'!D2877</f>
        <v>0</v>
      </c>
      <c r="E2877">
        <f>'Oversigt anlægsaktiv'!E2877</f>
        <v>0</v>
      </c>
      <c r="F2877">
        <f>'Oversigt anlægsaktiv'!F2877</f>
        <v>0</v>
      </c>
      <c r="G2877">
        <f>'Oversigt anlægsaktiv'!G2877</f>
        <v>0</v>
      </c>
      <c r="H2877">
        <f>'Oversigt anlægsaktiv'!H2877</f>
        <v>0</v>
      </c>
      <c r="I2877">
        <f>'Oversigt anlægsaktiv'!I2877</f>
        <v>0</v>
      </c>
      <c r="J2877">
        <f>'Oversigt anlægsaktiv'!J2877</f>
        <v>0</v>
      </c>
      <c r="K2877">
        <f>'Oversigt anlægsaktiv'!K2877</f>
        <v>0</v>
      </c>
      <c r="L2877" s="312">
        <f>'Oversigt anlægsaktiv'!L2877</f>
        <v>0</v>
      </c>
      <c r="M2877" s="56">
        <f>'Oversigt anlægsaktiv'!M2877</f>
        <v>0</v>
      </c>
      <c r="N2877" s="56">
        <f>'Oversigt anlægsaktiv'!N2877</f>
        <v>0</v>
      </c>
      <c r="O2877" s="322">
        <f t="shared" si="132"/>
        <v>0</v>
      </c>
      <c r="P2877" s="322">
        <f t="shared" si="133"/>
        <v>1</v>
      </c>
      <c r="Q2877" s="337">
        <f t="shared" si="134"/>
        <v>0</v>
      </c>
    </row>
    <row r="2878" spans="1:17" x14ac:dyDescent="0.35">
      <c r="A2878" s="320">
        <f>'Oversigt anlægsaktiv'!A2878</f>
        <v>0</v>
      </c>
      <c r="B2878">
        <f>'Oversigt anlægsaktiv'!B2878</f>
        <v>0</v>
      </c>
      <c r="C2878">
        <f>'Oversigt anlægsaktiv'!C2878</f>
        <v>0</v>
      </c>
      <c r="D2878">
        <f>'Oversigt anlægsaktiv'!D2878</f>
        <v>0</v>
      </c>
      <c r="E2878">
        <f>'Oversigt anlægsaktiv'!E2878</f>
        <v>0</v>
      </c>
      <c r="F2878">
        <f>'Oversigt anlægsaktiv'!F2878</f>
        <v>0</v>
      </c>
      <c r="G2878">
        <f>'Oversigt anlægsaktiv'!G2878</f>
        <v>0</v>
      </c>
      <c r="H2878">
        <f>'Oversigt anlægsaktiv'!H2878</f>
        <v>0</v>
      </c>
      <c r="I2878">
        <f>'Oversigt anlægsaktiv'!I2878</f>
        <v>0</v>
      </c>
      <c r="J2878">
        <f>'Oversigt anlægsaktiv'!J2878</f>
        <v>0</v>
      </c>
      <c r="K2878">
        <f>'Oversigt anlægsaktiv'!K2878</f>
        <v>0</v>
      </c>
      <c r="L2878" s="312">
        <f>'Oversigt anlægsaktiv'!L2878</f>
        <v>0</v>
      </c>
      <c r="M2878" s="56">
        <f>'Oversigt anlægsaktiv'!M2878</f>
        <v>0</v>
      </c>
      <c r="N2878" s="56">
        <f>'Oversigt anlægsaktiv'!N2878</f>
        <v>0</v>
      </c>
      <c r="O2878" s="322">
        <f t="shared" si="132"/>
        <v>0</v>
      </c>
      <c r="P2878" s="322">
        <f t="shared" si="133"/>
        <v>1</v>
      </c>
      <c r="Q2878" s="337">
        <f t="shared" si="134"/>
        <v>0</v>
      </c>
    </row>
    <row r="2879" spans="1:17" x14ac:dyDescent="0.35">
      <c r="A2879" s="320">
        <f>'Oversigt anlægsaktiv'!A2879</f>
        <v>0</v>
      </c>
      <c r="B2879">
        <f>'Oversigt anlægsaktiv'!B2879</f>
        <v>0</v>
      </c>
      <c r="C2879">
        <f>'Oversigt anlægsaktiv'!C2879</f>
        <v>0</v>
      </c>
      <c r="D2879">
        <f>'Oversigt anlægsaktiv'!D2879</f>
        <v>0</v>
      </c>
      <c r="E2879">
        <f>'Oversigt anlægsaktiv'!E2879</f>
        <v>0</v>
      </c>
      <c r="F2879">
        <f>'Oversigt anlægsaktiv'!F2879</f>
        <v>0</v>
      </c>
      <c r="G2879">
        <f>'Oversigt anlægsaktiv'!G2879</f>
        <v>0</v>
      </c>
      <c r="H2879">
        <f>'Oversigt anlægsaktiv'!H2879</f>
        <v>0</v>
      </c>
      <c r="I2879">
        <f>'Oversigt anlægsaktiv'!I2879</f>
        <v>0</v>
      </c>
      <c r="J2879">
        <f>'Oversigt anlægsaktiv'!J2879</f>
        <v>0</v>
      </c>
      <c r="K2879">
        <f>'Oversigt anlægsaktiv'!K2879</f>
        <v>0</v>
      </c>
      <c r="L2879" s="312">
        <f>'Oversigt anlægsaktiv'!L2879</f>
        <v>0</v>
      </c>
      <c r="M2879" s="56">
        <f>'Oversigt anlægsaktiv'!M2879</f>
        <v>0</v>
      </c>
      <c r="N2879" s="56">
        <f>'Oversigt anlægsaktiv'!N2879</f>
        <v>0</v>
      </c>
      <c r="O2879" s="322">
        <f t="shared" si="132"/>
        <v>0</v>
      </c>
      <c r="P2879" s="322">
        <f t="shared" si="133"/>
        <v>1</v>
      </c>
      <c r="Q2879" s="337">
        <f t="shared" si="134"/>
        <v>0</v>
      </c>
    </row>
    <row r="2880" spans="1:17" x14ac:dyDescent="0.35">
      <c r="A2880" s="320">
        <f>'Oversigt anlægsaktiv'!A2880</f>
        <v>0</v>
      </c>
      <c r="B2880">
        <f>'Oversigt anlægsaktiv'!B2880</f>
        <v>0</v>
      </c>
      <c r="C2880">
        <f>'Oversigt anlægsaktiv'!C2880</f>
        <v>0</v>
      </c>
      <c r="D2880">
        <f>'Oversigt anlægsaktiv'!D2880</f>
        <v>0</v>
      </c>
      <c r="E2880">
        <f>'Oversigt anlægsaktiv'!E2880</f>
        <v>0</v>
      </c>
      <c r="F2880">
        <f>'Oversigt anlægsaktiv'!F2880</f>
        <v>0</v>
      </c>
      <c r="G2880">
        <f>'Oversigt anlægsaktiv'!G2880</f>
        <v>0</v>
      </c>
      <c r="H2880">
        <f>'Oversigt anlægsaktiv'!H2880</f>
        <v>0</v>
      </c>
      <c r="I2880">
        <f>'Oversigt anlægsaktiv'!I2880</f>
        <v>0</v>
      </c>
      <c r="J2880">
        <f>'Oversigt anlægsaktiv'!J2880</f>
        <v>0</v>
      </c>
      <c r="K2880">
        <f>'Oversigt anlægsaktiv'!K2880</f>
        <v>0</v>
      </c>
      <c r="L2880" s="312">
        <f>'Oversigt anlægsaktiv'!L2880</f>
        <v>0</v>
      </c>
      <c r="M2880" s="56">
        <f>'Oversigt anlægsaktiv'!M2880</f>
        <v>0</v>
      </c>
      <c r="N2880" s="56">
        <f>'Oversigt anlægsaktiv'!N2880</f>
        <v>0</v>
      </c>
      <c r="O2880" s="322">
        <f t="shared" si="132"/>
        <v>0</v>
      </c>
      <c r="P2880" s="322">
        <f t="shared" si="133"/>
        <v>1</v>
      </c>
      <c r="Q2880" s="337">
        <f t="shared" si="134"/>
        <v>0</v>
      </c>
    </row>
    <row r="2881" spans="1:17" x14ac:dyDescent="0.35">
      <c r="A2881" s="320">
        <f>'Oversigt anlægsaktiv'!A2881</f>
        <v>0</v>
      </c>
      <c r="B2881">
        <f>'Oversigt anlægsaktiv'!B2881</f>
        <v>0</v>
      </c>
      <c r="C2881">
        <f>'Oversigt anlægsaktiv'!C2881</f>
        <v>0</v>
      </c>
      <c r="D2881">
        <f>'Oversigt anlægsaktiv'!D2881</f>
        <v>0</v>
      </c>
      <c r="E2881">
        <f>'Oversigt anlægsaktiv'!E2881</f>
        <v>0</v>
      </c>
      <c r="F2881">
        <f>'Oversigt anlægsaktiv'!F2881</f>
        <v>0</v>
      </c>
      <c r="G2881">
        <f>'Oversigt anlægsaktiv'!G2881</f>
        <v>0</v>
      </c>
      <c r="H2881">
        <f>'Oversigt anlægsaktiv'!H2881</f>
        <v>0</v>
      </c>
      <c r="I2881">
        <f>'Oversigt anlægsaktiv'!I2881</f>
        <v>0</v>
      </c>
      <c r="J2881">
        <f>'Oversigt anlægsaktiv'!J2881</f>
        <v>0</v>
      </c>
      <c r="K2881">
        <f>'Oversigt anlægsaktiv'!K2881</f>
        <v>0</v>
      </c>
      <c r="L2881" s="312">
        <f>'Oversigt anlægsaktiv'!L2881</f>
        <v>0</v>
      </c>
      <c r="M2881" s="56">
        <f>'Oversigt anlægsaktiv'!M2881</f>
        <v>0</v>
      </c>
      <c r="N2881" s="56">
        <f>'Oversigt anlægsaktiv'!N2881</f>
        <v>0</v>
      </c>
      <c r="O2881" s="322">
        <f t="shared" si="132"/>
        <v>0</v>
      </c>
      <c r="P2881" s="322">
        <f t="shared" si="133"/>
        <v>1</v>
      </c>
      <c r="Q2881" s="337">
        <f t="shared" si="134"/>
        <v>0</v>
      </c>
    </row>
    <row r="2882" spans="1:17" x14ac:dyDescent="0.35">
      <c r="A2882" s="320">
        <f>'Oversigt anlægsaktiv'!A2882</f>
        <v>0</v>
      </c>
      <c r="B2882">
        <f>'Oversigt anlægsaktiv'!B2882</f>
        <v>0</v>
      </c>
      <c r="C2882">
        <f>'Oversigt anlægsaktiv'!C2882</f>
        <v>0</v>
      </c>
      <c r="D2882">
        <f>'Oversigt anlægsaktiv'!D2882</f>
        <v>0</v>
      </c>
      <c r="E2882">
        <f>'Oversigt anlægsaktiv'!E2882</f>
        <v>0</v>
      </c>
      <c r="F2882">
        <f>'Oversigt anlægsaktiv'!F2882</f>
        <v>0</v>
      </c>
      <c r="G2882">
        <f>'Oversigt anlægsaktiv'!G2882</f>
        <v>0</v>
      </c>
      <c r="H2882">
        <f>'Oversigt anlægsaktiv'!H2882</f>
        <v>0</v>
      </c>
      <c r="I2882">
        <f>'Oversigt anlægsaktiv'!I2882</f>
        <v>0</v>
      </c>
      <c r="J2882">
        <f>'Oversigt anlægsaktiv'!J2882</f>
        <v>0</v>
      </c>
      <c r="K2882">
        <f>'Oversigt anlægsaktiv'!K2882</f>
        <v>0</v>
      </c>
      <c r="L2882" s="312">
        <f>'Oversigt anlægsaktiv'!L2882</f>
        <v>0</v>
      </c>
      <c r="M2882" s="56">
        <f>'Oversigt anlægsaktiv'!M2882</f>
        <v>0</v>
      </c>
      <c r="N2882" s="56">
        <f>'Oversigt anlægsaktiv'!N2882</f>
        <v>0</v>
      </c>
      <c r="O2882" s="322">
        <f t="shared" si="132"/>
        <v>0</v>
      </c>
      <c r="P2882" s="322">
        <f t="shared" si="133"/>
        <v>1</v>
      </c>
      <c r="Q2882" s="337">
        <f t="shared" si="134"/>
        <v>0</v>
      </c>
    </row>
    <row r="2883" spans="1:17" x14ac:dyDescent="0.35">
      <c r="A2883" s="320">
        <f>'Oversigt anlægsaktiv'!A2883</f>
        <v>0</v>
      </c>
      <c r="B2883">
        <f>'Oversigt anlægsaktiv'!B2883</f>
        <v>0</v>
      </c>
      <c r="C2883">
        <f>'Oversigt anlægsaktiv'!C2883</f>
        <v>0</v>
      </c>
      <c r="D2883">
        <f>'Oversigt anlægsaktiv'!D2883</f>
        <v>0</v>
      </c>
      <c r="E2883">
        <f>'Oversigt anlægsaktiv'!E2883</f>
        <v>0</v>
      </c>
      <c r="F2883">
        <f>'Oversigt anlægsaktiv'!F2883</f>
        <v>0</v>
      </c>
      <c r="G2883">
        <f>'Oversigt anlægsaktiv'!G2883</f>
        <v>0</v>
      </c>
      <c r="H2883">
        <f>'Oversigt anlægsaktiv'!H2883</f>
        <v>0</v>
      </c>
      <c r="I2883">
        <f>'Oversigt anlægsaktiv'!I2883</f>
        <v>0</v>
      </c>
      <c r="J2883">
        <f>'Oversigt anlægsaktiv'!J2883</f>
        <v>0</v>
      </c>
      <c r="K2883">
        <f>'Oversigt anlægsaktiv'!K2883</f>
        <v>0</v>
      </c>
      <c r="L2883" s="312">
        <f>'Oversigt anlægsaktiv'!L2883</f>
        <v>0</v>
      </c>
      <c r="M2883" s="56">
        <f>'Oversigt anlægsaktiv'!M2883</f>
        <v>0</v>
      </c>
      <c r="N2883" s="56">
        <f>'Oversigt anlægsaktiv'!N2883</f>
        <v>0</v>
      </c>
      <c r="O2883" s="322">
        <f t="shared" si="132"/>
        <v>0</v>
      </c>
      <c r="P2883" s="322">
        <f t="shared" si="133"/>
        <v>1</v>
      </c>
      <c r="Q2883" s="337">
        <f t="shared" si="134"/>
        <v>0</v>
      </c>
    </row>
    <row r="2884" spans="1:17" x14ac:dyDescent="0.35">
      <c r="A2884" s="320">
        <f>'Oversigt anlægsaktiv'!A2884</f>
        <v>0</v>
      </c>
      <c r="B2884">
        <f>'Oversigt anlægsaktiv'!B2884</f>
        <v>0</v>
      </c>
      <c r="C2884">
        <f>'Oversigt anlægsaktiv'!C2884</f>
        <v>0</v>
      </c>
      <c r="D2884">
        <f>'Oversigt anlægsaktiv'!D2884</f>
        <v>0</v>
      </c>
      <c r="E2884">
        <f>'Oversigt anlægsaktiv'!E2884</f>
        <v>0</v>
      </c>
      <c r="F2884">
        <f>'Oversigt anlægsaktiv'!F2884</f>
        <v>0</v>
      </c>
      <c r="G2884">
        <f>'Oversigt anlægsaktiv'!G2884</f>
        <v>0</v>
      </c>
      <c r="H2884">
        <f>'Oversigt anlægsaktiv'!H2884</f>
        <v>0</v>
      </c>
      <c r="I2884">
        <f>'Oversigt anlægsaktiv'!I2884</f>
        <v>0</v>
      </c>
      <c r="J2884">
        <f>'Oversigt anlægsaktiv'!J2884</f>
        <v>0</v>
      </c>
      <c r="K2884">
        <f>'Oversigt anlægsaktiv'!K2884</f>
        <v>0</v>
      </c>
      <c r="L2884" s="312">
        <f>'Oversigt anlægsaktiv'!L2884</f>
        <v>0</v>
      </c>
      <c r="M2884" s="56">
        <f>'Oversigt anlægsaktiv'!M2884</f>
        <v>0</v>
      </c>
      <c r="N2884" s="56">
        <f>'Oversigt anlægsaktiv'!N2884</f>
        <v>0</v>
      </c>
      <c r="O2884" s="322">
        <f t="shared" si="132"/>
        <v>0</v>
      </c>
      <c r="P2884" s="322">
        <f t="shared" si="133"/>
        <v>1</v>
      </c>
      <c r="Q2884" s="337">
        <f t="shared" si="134"/>
        <v>0</v>
      </c>
    </row>
    <row r="2885" spans="1:17" x14ac:dyDescent="0.35">
      <c r="A2885" s="320">
        <f>'Oversigt anlægsaktiv'!A2885</f>
        <v>0</v>
      </c>
      <c r="B2885">
        <f>'Oversigt anlægsaktiv'!B2885</f>
        <v>0</v>
      </c>
      <c r="C2885">
        <f>'Oversigt anlægsaktiv'!C2885</f>
        <v>0</v>
      </c>
      <c r="D2885">
        <f>'Oversigt anlægsaktiv'!D2885</f>
        <v>0</v>
      </c>
      <c r="E2885">
        <f>'Oversigt anlægsaktiv'!E2885</f>
        <v>0</v>
      </c>
      <c r="F2885">
        <f>'Oversigt anlægsaktiv'!F2885</f>
        <v>0</v>
      </c>
      <c r="G2885">
        <f>'Oversigt anlægsaktiv'!G2885</f>
        <v>0</v>
      </c>
      <c r="H2885">
        <f>'Oversigt anlægsaktiv'!H2885</f>
        <v>0</v>
      </c>
      <c r="I2885">
        <f>'Oversigt anlægsaktiv'!I2885</f>
        <v>0</v>
      </c>
      <c r="J2885">
        <f>'Oversigt anlægsaktiv'!J2885</f>
        <v>0</v>
      </c>
      <c r="K2885">
        <f>'Oversigt anlægsaktiv'!K2885</f>
        <v>0</v>
      </c>
      <c r="L2885" s="312">
        <f>'Oversigt anlægsaktiv'!L2885</f>
        <v>0</v>
      </c>
      <c r="M2885" s="56">
        <f>'Oversigt anlægsaktiv'!M2885</f>
        <v>0</v>
      </c>
      <c r="N2885" s="56">
        <f>'Oversigt anlægsaktiv'!N2885</f>
        <v>0</v>
      </c>
      <c r="O2885" s="322">
        <f t="shared" si="132"/>
        <v>0</v>
      </c>
      <c r="P2885" s="322">
        <f t="shared" si="133"/>
        <v>1</v>
      </c>
      <c r="Q2885" s="337">
        <f t="shared" si="134"/>
        <v>0</v>
      </c>
    </row>
    <row r="2886" spans="1:17" x14ac:dyDescent="0.35">
      <c r="A2886" s="320">
        <f>'Oversigt anlægsaktiv'!A2886</f>
        <v>0</v>
      </c>
      <c r="B2886">
        <f>'Oversigt anlægsaktiv'!B2886</f>
        <v>0</v>
      </c>
      <c r="C2886">
        <f>'Oversigt anlægsaktiv'!C2886</f>
        <v>0</v>
      </c>
      <c r="D2886">
        <f>'Oversigt anlægsaktiv'!D2886</f>
        <v>0</v>
      </c>
      <c r="E2886">
        <f>'Oversigt anlægsaktiv'!E2886</f>
        <v>0</v>
      </c>
      <c r="F2886">
        <f>'Oversigt anlægsaktiv'!F2886</f>
        <v>0</v>
      </c>
      <c r="G2886">
        <f>'Oversigt anlægsaktiv'!G2886</f>
        <v>0</v>
      </c>
      <c r="H2886">
        <f>'Oversigt anlægsaktiv'!H2886</f>
        <v>0</v>
      </c>
      <c r="I2886">
        <f>'Oversigt anlægsaktiv'!I2886</f>
        <v>0</v>
      </c>
      <c r="J2886">
        <f>'Oversigt anlægsaktiv'!J2886</f>
        <v>0</v>
      </c>
      <c r="K2886">
        <f>'Oversigt anlægsaktiv'!K2886</f>
        <v>0</v>
      </c>
      <c r="L2886" s="312">
        <f>'Oversigt anlægsaktiv'!L2886</f>
        <v>0</v>
      </c>
      <c r="M2886" s="56">
        <f>'Oversigt anlægsaktiv'!M2886</f>
        <v>0</v>
      </c>
      <c r="N2886" s="56">
        <f>'Oversigt anlægsaktiv'!N2886</f>
        <v>0</v>
      </c>
      <c r="O2886" s="322">
        <f t="shared" si="132"/>
        <v>0</v>
      </c>
      <c r="P2886" s="322">
        <f t="shared" si="133"/>
        <v>1</v>
      </c>
      <c r="Q2886" s="337">
        <f t="shared" si="134"/>
        <v>0</v>
      </c>
    </row>
    <row r="2887" spans="1:17" x14ac:dyDescent="0.35">
      <c r="A2887" s="320">
        <f>'Oversigt anlægsaktiv'!A2887</f>
        <v>0</v>
      </c>
      <c r="B2887">
        <f>'Oversigt anlægsaktiv'!B2887</f>
        <v>0</v>
      </c>
      <c r="C2887">
        <f>'Oversigt anlægsaktiv'!C2887</f>
        <v>0</v>
      </c>
      <c r="D2887">
        <f>'Oversigt anlægsaktiv'!D2887</f>
        <v>0</v>
      </c>
      <c r="E2887">
        <f>'Oversigt anlægsaktiv'!E2887</f>
        <v>0</v>
      </c>
      <c r="F2887">
        <f>'Oversigt anlægsaktiv'!F2887</f>
        <v>0</v>
      </c>
      <c r="G2887">
        <f>'Oversigt anlægsaktiv'!G2887</f>
        <v>0</v>
      </c>
      <c r="H2887">
        <f>'Oversigt anlægsaktiv'!H2887</f>
        <v>0</v>
      </c>
      <c r="I2887">
        <f>'Oversigt anlægsaktiv'!I2887</f>
        <v>0</v>
      </c>
      <c r="J2887">
        <f>'Oversigt anlægsaktiv'!J2887</f>
        <v>0</v>
      </c>
      <c r="K2887">
        <f>'Oversigt anlægsaktiv'!K2887</f>
        <v>0</v>
      </c>
      <c r="L2887" s="312">
        <f>'Oversigt anlægsaktiv'!L2887</f>
        <v>0</v>
      </c>
      <c r="M2887" s="56">
        <f>'Oversigt anlægsaktiv'!M2887</f>
        <v>0</v>
      </c>
      <c r="N2887" s="56">
        <f>'Oversigt anlægsaktiv'!N2887</f>
        <v>0</v>
      </c>
      <c r="O2887" s="322">
        <f t="shared" si="132"/>
        <v>0</v>
      </c>
      <c r="P2887" s="322">
        <f t="shared" si="133"/>
        <v>1</v>
      </c>
      <c r="Q2887" s="337">
        <f t="shared" si="134"/>
        <v>0</v>
      </c>
    </row>
    <row r="2888" spans="1:17" x14ac:dyDescent="0.35">
      <c r="A2888" s="320">
        <f>'Oversigt anlægsaktiv'!A2888</f>
        <v>0</v>
      </c>
      <c r="B2888">
        <f>'Oversigt anlægsaktiv'!B2888</f>
        <v>0</v>
      </c>
      <c r="C2888">
        <f>'Oversigt anlægsaktiv'!C2888</f>
        <v>0</v>
      </c>
      <c r="D2888">
        <f>'Oversigt anlægsaktiv'!D2888</f>
        <v>0</v>
      </c>
      <c r="E2888">
        <f>'Oversigt anlægsaktiv'!E2888</f>
        <v>0</v>
      </c>
      <c r="F2888">
        <f>'Oversigt anlægsaktiv'!F2888</f>
        <v>0</v>
      </c>
      <c r="G2888">
        <f>'Oversigt anlægsaktiv'!G2888</f>
        <v>0</v>
      </c>
      <c r="H2888">
        <f>'Oversigt anlægsaktiv'!H2888</f>
        <v>0</v>
      </c>
      <c r="I2888">
        <f>'Oversigt anlægsaktiv'!I2888</f>
        <v>0</v>
      </c>
      <c r="J2888">
        <f>'Oversigt anlægsaktiv'!J2888</f>
        <v>0</v>
      </c>
      <c r="K2888">
        <f>'Oversigt anlægsaktiv'!K2888</f>
        <v>0</v>
      </c>
      <c r="L2888" s="312">
        <f>'Oversigt anlægsaktiv'!L2888</f>
        <v>0</v>
      </c>
      <c r="M2888" s="56">
        <f>'Oversigt anlægsaktiv'!M2888</f>
        <v>0</v>
      </c>
      <c r="N2888" s="56">
        <f>'Oversigt anlægsaktiv'!N2888</f>
        <v>0</v>
      </c>
      <c r="O2888" s="322">
        <f t="shared" si="132"/>
        <v>0</v>
      </c>
      <c r="P2888" s="322">
        <f t="shared" si="133"/>
        <v>1</v>
      </c>
      <c r="Q2888" s="337">
        <f t="shared" si="134"/>
        <v>0</v>
      </c>
    </row>
    <row r="2889" spans="1:17" x14ac:dyDescent="0.35">
      <c r="A2889" s="320">
        <f>'Oversigt anlægsaktiv'!A2889</f>
        <v>0</v>
      </c>
      <c r="B2889">
        <f>'Oversigt anlægsaktiv'!B2889</f>
        <v>0</v>
      </c>
      <c r="C2889">
        <f>'Oversigt anlægsaktiv'!C2889</f>
        <v>0</v>
      </c>
      <c r="D2889">
        <f>'Oversigt anlægsaktiv'!D2889</f>
        <v>0</v>
      </c>
      <c r="E2889">
        <f>'Oversigt anlægsaktiv'!E2889</f>
        <v>0</v>
      </c>
      <c r="F2889">
        <f>'Oversigt anlægsaktiv'!F2889</f>
        <v>0</v>
      </c>
      <c r="G2889">
        <f>'Oversigt anlægsaktiv'!G2889</f>
        <v>0</v>
      </c>
      <c r="H2889">
        <f>'Oversigt anlægsaktiv'!H2889</f>
        <v>0</v>
      </c>
      <c r="I2889">
        <f>'Oversigt anlægsaktiv'!I2889</f>
        <v>0</v>
      </c>
      <c r="J2889">
        <f>'Oversigt anlægsaktiv'!J2889</f>
        <v>0</v>
      </c>
      <c r="K2889">
        <f>'Oversigt anlægsaktiv'!K2889</f>
        <v>0</v>
      </c>
      <c r="L2889" s="312">
        <f>'Oversigt anlægsaktiv'!L2889</f>
        <v>0</v>
      </c>
      <c r="M2889" s="56">
        <f>'Oversigt anlægsaktiv'!M2889</f>
        <v>0</v>
      </c>
      <c r="N2889" s="56">
        <f>'Oversigt anlægsaktiv'!N2889</f>
        <v>0</v>
      </c>
      <c r="O2889" s="322">
        <f t="shared" si="132"/>
        <v>0</v>
      </c>
      <c r="P2889" s="322">
        <f t="shared" si="133"/>
        <v>1</v>
      </c>
      <c r="Q2889" s="337">
        <f t="shared" si="134"/>
        <v>0</v>
      </c>
    </row>
    <row r="2890" spans="1:17" x14ac:dyDescent="0.35">
      <c r="A2890" s="320">
        <f>'Oversigt anlægsaktiv'!A2890</f>
        <v>0</v>
      </c>
      <c r="B2890">
        <f>'Oversigt anlægsaktiv'!B2890</f>
        <v>0</v>
      </c>
      <c r="C2890">
        <f>'Oversigt anlægsaktiv'!C2890</f>
        <v>0</v>
      </c>
      <c r="D2890">
        <f>'Oversigt anlægsaktiv'!D2890</f>
        <v>0</v>
      </c>
      <c r="E2890">
        <f>'Oversigt anlægsaktiv'!E2890</f>
        <v>0</v>
      </c>
      <c r="F2890">
        <f>'Oversigt anlægsaktiv'!F2890</f>
        <v>0</v>
      </c>
      <c r="G2890">
        <f>'Oversigt anlægsaktiv'!G2890</f>
        <v>0</v>
      </c>
      <c r="H2890">
        <f>'Oversigt anlægsaktiv'!H2890</f>
        <v>0</v>
      </c>
      <c r="I2890">
        <f>'Oversigt anlægsaktiv'!I2890</f>
        <v>0</v>
      </c>
      <c r="J2890">
        <f>'Oversigt anlægsaktiv'!J2890</f>
        <v>0</v>
      </c>
      <c r="K2890">
        <f>'Oversigt anlægsaktiv'!K2890</f>
        <v>0</v>
      </c>
      <c r="L2890" s="312">
        <f>'Oversigt anlægsaktiv'!L2890</f>
        <v>0</v>
      </c>
      <c r="M2890" s="56">
        <f>'Oversigt anlægsaktiv'!M2890</f>
        <v>0</v>
      </c>
      <c r="N2890" s="56">
        <f>'Oversigt anlægsaktiv'!N2890</f>
        <v>0</v>
      </c>
      <c r="O2890" s="322">
        <f t="shared" si="132"/>
        <v>0</v>
      </c>
      <c r="P2890" s="322">
        <f t="shared" si="133"/>
        <v>1</v>
      </c>
      <c r="Q2890" s="337">
        <f t="shared" si="134"/>
        <v>0</v>
      </c>
    </row>
    <row r="2891" spans="1:17" x14ac:dyDescent="0.35">
      <c r="A2891" s="320">
        <f>'Oversigt anlægsaktiv'!A2891</f>
        <v>0</v>
      </c>
      <c r="B2891">
        <f>'Oversigt anlægsaktiv'!B2891</f>
        <v>0</v>
      </c>
      <c r="C2891">
        <f>'Oversigt anlægsaktiv'!C2891</f>
        <v>0</v>
      </c>
      <c r="D2891">
        <f>'Oversigt anlægsaktiv'!D2891</f>
        <v>0</v>
      </c>
      <c r="E2891">
        <f>'Oversigt anlægsaktiv'!E2891</f>
        <v>0</v>
      </c>
      <c r="F2891">
        <f>'Oversigt anlægsaktiv'!F2891</f>
        <v>0</v>
      </c>
      <c r="G2891">
        <f>'Oversigt anlægsaktiv'!G2891</f>
        <v>0</v>
      </c>
      <c r="H2891">
        <f>'Oversigt anlægsaktiv'!H2891</f>
        <v>0</v>
      </c>
      <c r="I2891">
        <f>'Oversigt anlægsaktiv'!I2891</f>
        <v>0</v>
      </c>
      <c r="J2891">
        <f>'Oversigt anlægsaktiv'!J2891</f>
        <v>0</v>
      </c>
      <c r="K2891">
        <f>'Oversigt anlægsaktiv'!K2891</f>
        <v>0</v>
      </c>
      <c r="L2891" s="312">
        <f>'Oversigt anlægsaktiv'!L2891</f>
        <v>0</v>
      </c>
      <c r="M2891" s="56">
        <f>'Oversigt anlægsaktiv'!M2891</f>
        <v>0</v>
      </c>
      <c r="N2891" s="56">
        <f>'Oversigt anlægsaktiv'!N2891</f>
        <v>0</v>
      </c>
      <c r="O2891" s="322">
        <f t="shared" ref="O2891:O2954" si="135">IFERROR(_xlfn.TEXTBEFORE(A2891, "-"), A2891)</f>
        <v>0</v>
      </c>
      <c r="P2891" s="322">
        <f t="shared" ref="P2891:P2954" si="136">IF(C2891="-",0,1)</f>
        <v>1</v>
      </c>
      <c r="Q2891" s="337">
        <f t="shared" ref="Q2891:Q2954" si="137">IFERROR(_xlfn.TEXTBEFORE(E2891, " "), E2891)</f>
        <v>0</v>
      </c>
    </row>
    <row r="2892" spans="1:17" x14ac:dyDescent="0.35">
      <c r="A2892" s="320">
        <f>'Oversigt anlægsaktiv'!A2892</f>
        <v>0</v>
      </c>
      <c r="B2892">
        <f>'Oversigt anlægsaktiv'!B2892</f>
        <v>0</v>
      </c>
      <c r="C2892">
        <f>'Oversigt anlægsaktiv'!C2892</f>
        <v>0</v>
      </c>
      <c r="D2892">
        <f>'Oversigt anlægsaktiv'!D2892</f>
        <v>0</v>
      </c>
      <c r="E2892">
        <f>'Oversigt anlægsaktiv'!E2892</f>
        <v>0</v>
      </c>
      <c r="F2892">
        <f>'Oversigt anlægsaktiv'!F2892</f>
        <v>0</v>
      </c>
      <c r="G2892">
        <f>'Oversigt anlægsaktiv'!G2892</f>
        <v>0</v>
      </c>
      <c r="H2892">
        <f>'Oversigt anlægsaktiv'!H2892</f>
        <v>0</v>
      </c>
      <c r="I2892">
        <f>'Oversigt anlægsaktiv'!I2892</f>
        <v>0</v>
      </c>
      <c r="J2892">
        <f>'Oversigt anlægsaktiv'!J2892</f>
        <v>0</v>
      </c>
      <c r="K2892">
        <f>'Oversigt anlægsaktiv'!K2892</f>
        <v>0</v>
      </c>
      <c r="L2892" s="312">
        <f>'Oversigt anlægsaktiv'!L2892</f>
        <v>0</v>
      </c>
      <c r="M2892" s="56">
        <f>'Oversigt anlægsaktiv'!M2892</f>
        <v>0</v>
      </c>
      <c r="N2892" s="56">
        <f>'Oversigt anlægsaktiv'!N2892</f>
        <v>0</v>
      </c>
      <c r="O2892" s="322">
        <f t="shared" si="135"/>
        <v>0</v>
      </c>
      <c r="P2892" s="322">
        <f t="shared" si="136"/>
        <v>1</v>
      </c>
      <c r="Q2892" s="337">
        <f t="shared" si="137"/>
        <v>0</v>
      </c>
    </row>
    <row r="2893" spans="1:17" x14ac:dyDescent="0.35">
      <c r="A2893" s="320">
        <f>'Oversigt anlægsaktiv'!A2893</f>
        <v>0</v>
      </c>
      <c r="B2893">
        <f>'Oversigt anlægsaktiv'!B2893</f>
        <v>0</v>
      </c>
      <c r="C2893">
        <f>'Oversigt anlægsaktiv'!C2893</f>
        <v>0</v>
      </c>
      <c r="D2893">
        <f>'Oversigt anlægsaktiv'!D2893</f>
        <v>0</v>
      </c>
      <c r="E2893">
        <f>'Oversigt anlægsaktiv'!E2893</f>
        <v>0</v>
      </c>
      <c r="F2893">
        <f>'Oversigt anlægsaktiv'!F2893</f>
        <v>0</v>
      </c>
      <c r="G2893">
        <f>'Oversigt anlægsaktiv'!G2893</f>
        <v>0</v>
      </c>
      <c r="H2893">
        <f>'Oversigt anlægsaktiv'!H2893</f>
        <v>0</v>
      </c>
      <c r="I2893">
        <f>'Oversigt anlægsaktiv'!I2893</f>
        <v>0</v>
      </c>
      <c r="J2893">
        <f>'Oversigt anlægsaktiv'!J2893</f>
        <v>0</v>
      </c>
      <c r="K2893">
        <f>'Oversigt anlægsaktiv'!K2893</f>
        <v>0</v>
      </c>
      <c r="L2893" s="312">
        <f>'Oversigt anlægsaktiv'!L2893</f>
        <v>0</v>
      </c>
      <c r="M2893" s="56">
        <f>'Oversigt anlægsaktiv'!M2893</f>
        <v>0</v>
      </c>
      <c r="N2893" s="56">
        <f>'Oversigt anlægsaktiv'!N2893</f>
        <v>0</v>
      </c>
      <c r="O2893" s="322">
        <f t="shared" si="135"/>
        <v>0</v>
      </c>
      <c r="P2893" s="322">
        <f t="shared" si="136"/>
        <v>1</v>
      </c>
      <c r="Q2893" s="337">
        <f t="shared" si="137"/>
        <v>0</v>
      </c>
    </row>
    <row r="2894" spans="1:17" x14ac:dyDescent="0.35">
      <c r="A2894" s="320">
        <f>'Oversigt anlægsaktiv'!A2894</f>
        <v>0</v>
      </c>
      <c r="B2894">
        <f>'Oversigt anlægsaktiv'!B2894</f>
        <v>0</v>
      </c>
      <c r="C2894">
        <f>'Oversigt anlægsaktiv'!C2894</f>
        <v>0</v>
      </c>
      <c r="D2894">
        <f>'Oversigt anlægsaktiv'!D2894</f>
        <v>0</v>
      </c>
      <c r="E2894">
        <f>'Oversigt anlægsaktiv'!E2894</f>
        <v>0</v>
      </c>
      <c r="F2894">
        <f>'Oversigt anlægsaktiv'!F2894</f>
        <v>0</v>
      </c>
      <c r="G2894">
        <f>'Oversigt anlægsaktiv'!G2894</f>
        <v>0</v>
      </c>
      <c r="H2894">
        <f>'Oversigt anlægsaktiv'!H2894</f>
        <v>0</v>
      </c>
      <c r="I2894">
        <f>'Oversigt anlægsaktiv'!I2894</f>
        <v>0</v>
      </c>
      <c r="J2894">
        <f>'Oversigt anlægsaktiv'!J2894</f>
        <v>0</v>
      </c>
      <c r="K2894">
        <f>'Oversigt anlægsaktiv'!K2894</f>
        <v>0</v>
      </c>
      <c r="L2894" s="312">
        <f>'Oversigt anlægsaktiv'!L2894</f>
        <v>0</v>
      </c>
      <c r="M2894" s="56">
        <f>'Oversigt anlægsaktiv'!M2894</f>
        <v>0</v>
      </c>
      <c r="N2894" s="56">
        <f>'Oversigt anlægsaktiv'!N2894</f>
        <v>0</v>
      </c>
      <c r="O2894" s="322">
        <f t="shared" si="135"/>
        <v>0</v>
      </c>
      <c r="P2894" s="322">
        <f t="shared" si="136"/>
        <v>1</v>
      </c>
      <c r="Q2894" s="337">
        <f t="shared" si="137"/>
        <v>0</v>
      </c>
    </row>
    <row r="2895" spans="1:17" x14ac:dyDescent="0.35">
      <c r="A2895" s="320">
        <f>'Oversigt anlægsaktiv'!A2895</f>
        <v>0</v>
      </c>
      <c r="B2895">
        <f>'Oversigt anlægsaktiv'!B2895</f>
        <v>0</v>
      </c>
      <c r="C2895">
        <f>'Oversigt anlægsaktiv'!C2895</f>
        <v>0</v>
      </c>
      <c r="D2895">
        <f>'Oversigt anlægsaktiv'!D2895</f>
        <v>0</v>
      </c>
      <c r="E2895">
        <f>'Oversigt anlægsaktiv'!E2895</f>
        <v>0</v>
      </c>
      <c r="F2895">
        <f>'Oversigt anlægsaktiv'!F2895</f>
        <v>0</v>
      </c>
      <c r="G2895">
        <f>'Oversigt anlægsaktiv'!G2895</f>
        <v>0</v>
      </c>
      <c r="H2895">
        <f>'Oversigt anlægsaktiv'!H2895</f>
        <v>0</v>
      </c>
      <c r="I2895">
        <f>'Oversigt anlægsaktiv'!I2895</f>
        <v>0</v>
      </c>
      <c r="J2895">
        <f>'Oversigt anlægsaktiv'!J2895</f>
        <v>0</v>
      </c>
      <c r="K2895">
        <f>'Oversigt anlægsaktiv'!K2895</f>
        <v>0</v>
      </c>
      <c r="L2895" s="312">
        <f>'Oversigt anlægsaktiv'!L2895</f>
        <v>0</v>
      </c>
      <c r="M2895" s="56">
        <f>'Oversigt anlægsaktiv'!M2895</f>
        <v>0</v>
      </c>
      <c r="N2895" s="56">
        <f>'Oversigt anlægsaktiv'!N2895</f>
        <v>0</v>
      </c>
      <c r="O2895" s="322">
        <f t="shared" si="135"/>
        <v>0</v>
      </c>
      <c r="P2895" s="322">
        <f t="shared" si="136"/>
        <v>1</v>
      </c>
      <c r="Q2895" s="337">
        <f t="shared" si="137"/>
        <v>0</v>
      </c>
    </row>
    <row r="2896" spans="1:17" x14ac:dyDescent="0.35">
      <c r="A2896" s="320">
        <f>'Oversigt anlægsaktiv'!A2896</f>
        <v>0</v>
      </c>
      <c r="B2896">
        <f>'Oversigt anlægsaktiv'!B2896</f>
        <v>0</v>
      </c>
      <c r="C2896">
        <f>'Oversigt anlægsaktiv'!C2896</f>
        <v>0</v>
      </c>
      <c r="D2896">
        <f>'Oversigt anlægsaktiv'!D2896</f>
        <v>0</v>
      </c>
      <c r="E2896">
        <f>'Oversigt anlægsaktiv'!E2896</f>
        <v>0</v>
      </c>
      <c r="F2896">
        <f>'Oversigt anlægsaktiv'!F2896</f>
        <v>0</v>
      </c>
      <c r="G2896">
        <f>'Oversigt anlægsaktiv'!G2896</f>
        <v>0</v>
      </c>
      <c r="H2896">
        <f>'Oversigt anlægsaktiv'!H2896</f>
        <v>0</v>
      </c>
      <c r="I2896">
        <f>'Oversigt anlægsaktiv'!I2896</f>
        <v>0</v>
      </c>
      <c r="J2896">
        <f>'Oversigt anlægsaktiv'!J2896</f>
        <v>0</v>
      </c>
      <c r="K2896">
        <f>'Oversigt anlægsaktiv'!K2896</f>
        <v>0</v>
      </c>
      <c r="L2896" s="312">
        <f>'Oversigt anlægsaktiv'!L2896</f>
        <v>0</v>
      </c>
      <c r="M2896" s="56">
        <f>'Oversigt anlægsaktiv'!M2896</f>
        <v>0</v>
      </c>
      <c r="N2896" s="56">
        <f>'Oversigt anlægsaktiv'!N2896</f>
        <v>0</v>
      </c>
      <c r="O2896" s="322">
        <f t="shared" si="135"/>
        <v>0</v>
      </c>
      <c r="P2896" s="322">
        <f t="shared" si="136"/>
        <v>1</v>
      </c>
      <c r="Q2896" s="337">
        <f t="shared" si="137"/>
        <v>0</v>
      </c>
    </row>
    <row r="2897" spans="1:17" x14ac:dyDescent="0.35">
      <c r="A2897" s="320">
        <f>'Oversigt anlægsaktiv'!A2897</f>
        <v>0</v>
      </c>
      <c r="B2897">
        <f>'Oversigt anlægsaktiv'!B2897</f>
        <v>0</v>
      </c>
      <c r="C2897">
        <f>'Oversigt anlægsaktiv'!C2897</f>
        <v>0</v>
      </c>
      <c r="D2897">
        <f>'Oversigt anlægsaktiv'!D2897</f>
        <v>0</v>
      </c>
      <c r="E2897">
        <f>'Oversigt anlægsaktiv'!E2897</f>
        <v>0</v>
      </c>
      <c r="F2897">
        <f>'Oversigt anlægsaktiv'!F2897</f>
        <v>0</v>
      </c>
      <c r="G2897">
        <f>'Oversigt anlægsaktiv'!G2897</f>
        <v>0</v>
      </c>
      <c r="H2897">
        <f>'Oversigt anlægsaktiv'!H2897</f>
        <v>0</v>
      </c>
      <c r="I2897">
        <f>'Oversigt anlægsaktiv'!I2897</f>
        <v>0</v>
      </c>
      <c r="J2897">
        <f>'Oversigt anlægsaktiv'!J2897</f>
        <v>0</v>
      </c>
      <c r="K2897">
        <f>'Oversigt anlægsaktiv'!K2897</f>
        <v>0</v>
      </c>
      <c r="L2897" s="312">
        <f>'Oversigt anlægsaktiv'!L2897</f>
        <v>0</v>
      </c>
      <c r="M2897" s="56">
        <f>'Oversigt anlægsaktiv'!M2897</f>
        <v>0</v>
      </c>
      <c r="N2897" s="56">
        <f>'Oversigt anlægsaktiv'!N2897</f>
        <v>0</v>
      </c>
      <c r="O2897" s="322">
        <f t="shared" si="135"/>
        <v>0</v>
      </c>
      <c r="P2897" s="322">
        <f t="shared" si="136"/>
        <v>1</v>
      </c>
      <c r="Q2897" s="337">
        <f t="shared" si="137"/>
        <v>0</v>
      </c>
    </row>
    <row r="2898" spans="1:17" x14ac:dyDescent="0.35">
      <c r="A2898" s="320">
        <f>'Oversigt anlægsaktiv'!A2898</f>
        <v>0</v>
      </c>
      <c r="B2898">
        <f>'Oversigt anlægsaktiv'!B2898</f>
        <v>0</v>
      </c>
      <c r="C2898">
        <f>'Oversigt anlægsaktiv'!C2898</f>
        <v>0</v>
      </c>
      <c r="D2898">
        <f>'Oversigt anlægsaktiv'!D2898</f>
        <v>0</v>
      </c>
      <c r="E2898">
        <f>'Oversigt anlægsaktiv'!E2898</f>
        <v>0</v>
      </c>
      <c r="F2898">
        <f>'Oversigt anlægsaktiv'!F2898</f>
        <v>0</v>
      </c>
      <c r="G2898">
        <f>'Oversigt anlægsaktiv'!G2898</f>
        <v>0</v>
      </c>
      <c r="H2898">
        <f>'Oversigt anlægsaktiv'!H2898</f>
        <v>0</v>
      </c>
      <c r="I2898">
        <f>'Oversigt anlægsaktiv'!I2898</f>
        <v>0</v>
      </c>
      <c r="J2898">
        <f>'Oversigt anlægsaktiv'!J2898</f>
        <v>0</v>
      </c>
      <c r="K2898">
        <f>'Oversigt anlægsaktiv'!K2898</f>
        <v>0</v>
      </c>
      <c r="L2898" s="312">
        <f>'Oversigt anlægsaktiv'!L2898</f>
        <v>0</v>
      </c>
      <c r="M2898" s="56">
        <f>'Oversigt anlægsaktiv'!M2898</f>
        <v>0</v>
      </c>
      <c r="N2898" s="56">
        <f>'Oversigt anlægsaktiv'!N2898</f>
        <v>0</v>
      </c>
      <c r="O2898" s="322">
        <f t="shared" si="135"/>
        <v>0</v>
      </c>
      <c r="P2898" s="322">
        <f t="shared" si="136"/>
        <v>1</v>
      </c>
      <c r="Q2898" s="337">
        <f t="shared" si="137"/>
        <v>0</v>
      </c>
    </row>
    <row r="2899" spans="1:17" x14ac:dyDescent="0.35">
      <c r="A2899" s="320">
        <f>'Oversigt anlægsaktiv'!A2899</f>
        <v>0</v>
      </c>
      <c r="B2899">
        <f>'Oversigt anlægsaktiv'!B2899</f>
        <v>0</v>
      </c>
      <c r="C2899">
        <f>'Oversigt anlægsaktiv'!C2899</f>
        <v>0</v>
      </c>
      <c r="D2899">
        <f>'Oversigt anlægsaktiv'!D2899</f>
        <v>0</v>
      </c>
      <c r="E2899">
        <f>'Oversigt anlægsaktiv'!E2899</f>
        <v>0</v>
      </c>
      <c r="F2899">
        <f>'Oversigt anlægsaktiv'!F2899</f>
        <v>0</v>
      </c>
      <c r="G2899">
        <f>'Oversigt anlægsaktiv'!G2899</f>
        <v>0</v>
      </c>
      <c r="H2899">
        <f>'Oversigt anlægsaktiv'!H2899</f>
        <v>0</v>
      </c>
      <c r="I2899">
        <f>'Oversigt anlægsaktiv'!I2899</f>
        <v>0</v>
      </c>
      <c r="J2899">
        <f>'Oversigt anlægsaktiv'!J2899</f>
        <v>0</v>
      </c>
      <c r="K2899">
        <f>'Oversigt anlægsaktiv'!K2899</f>
        <v>0</v>
      </c>
      <c r="L2899" s="312">
        <f>'Oversigt anlægsaktiv'!L2899</f>
        <v>0</v>
      </c>
      <c r="M2899" s="56">
        <f>'Oversigt anlægsaktiv'!M2899</f>
        <v>0</v>
      </c>
      <c r="N2899" s="56">
        <f>'Oversigt anlægsaktiv'!N2899</f>
        <v>0</v>
      </c>
      <c r="O2899" s="322">
        <f t="shared" si="135"/>
        <v>0</v>
      </c>
      <c r="P2899" s="322">
        <f t="shared" si="136"/>
        <v>1</v>
      </c>
      <c r="Q2899" s="337">
        <f t="shared" si="137"/>
        <v>0</v>
      </c>
    </row>
    <row r="2900" spans="1:17" x14ac:dyDescent="0.35">
      <c r="A2900" s="320">
        <f>'Oversigt anlægsaktiv'!A2900</f>
        <v>0</v>
      </c>
      <c r="B2900">
        <f>'Oversigt anlægsaktiv'!B2900</f>
        <v>0</v>
      </c>
      <c r="C2900">
        <f>'Oversigt anlægsaktiv'!C2900</f>
        <v>0</v>
      </c>
      <c r="D2900">
        <f>'Oversigt anlægsaktiv'!D2900</f>
        <v>0</v>
      </c>
      <c r="E2900">
        <f>'Oversigt anlægsaktiv'!E2900</f>
        <v>0</v>
      </c>
      <c r="F2900">
        <f>'Oversigt anlægsaktiv'!F2900</f>
        <v>0</v>
      </c>
      <c r="G2900">
        <f>'Oversigt anlægsaktiv'!G2900</f>
        <v>0</v>
      </c>
      <c r="H2900">
        <f>'Oversigt anlægsaktiv'!H2900</f>
        <v>0</v>
      </c>
      <c r="I2900">
        <f>'Oversigt anlægsaktiv'!I2900</f>
        <v>0</v>
      </c>
      <c r="J2900">
        <f>'Oversigt anlægsaktiv'!J2900</f>
        <v>0</v>
      </c>
      <c r="K2900">
        <f>'Oversigt anlægsaktiv'!K2900</f>
        <v>0</v>
      </c>
      <c r="L2900" s="312">
        <f>'Oversigt anlægsaktiv'!L2900</f>
        <v>0</v>
      </c>
      <c r="M2900" s="56">
        <f>'Oversigt anlægsaktiv'!M2900</f>
        <v>0</v>
      </c>
      <c r="N2900" s="56">
        <f>'Oversigt anlægsaktiv'!N2900</f>
        <v>0</v>
      </c>
      <c r="O2900" s="322">
        <f t="shared" si="135"/>
        <v>0</v>
      </c>
      <c r="P2900" s="322">
        <f t="shared" si="136"/>
        <v>1</v>
      </c>
      <c r="Q2900" s="337">
        <f t="shared" si="137"/>
        <v>0</v>
      </c>
    </row>
    <row r="2901" spans="1:17" x14ac:dyDescent="0.35">
      <c r="A2901" s="320">
        <f>'Oversigt anlægsaktiv'!A2901</f>
        <v>0</v>
      </c>
      <c r="B2901">
        <f>'Oversigt anlægsaktiv'!B2901</f>
        <v>0</v>
      </c>
      <c r="C2901">
        <f>'Oversigt anlægsaktiv'!C2901</f>
        <v>0</v>
      </c>
      <c r="D2901">
        <f>'Oversigt anlægsaktiv'!D2901</f>
        <v>0</v>
      </c>
      <c r="E2901">
        <f>'Oversigt anlægsaktiv'!E2901</f>
        <v>0</v>
      </c>
      <c r="F2901">
        <f>'Oversigt anlægsaktiv'!F2901</f>
        <v>0</v>
      </c>
      <c r="G2901">
        <f>'Oversigt anlægsaktiv'!G2901</f>
        <v>0</v>
      </c>
      <c r="H2901">
        <f>'Oversigt anlægsaktiv'!H2901</f>
        <v>0</v>
      </c>
      <c r="I2901">
        <f>'Oversigt anlægsaktiv'!I2901</f>
        <v>0</v>
      </c>
      <c r="J2901">
        <f>'Oversigt anlægsaktiv'!J2901</f>
        <v>0</v>
      </c>
      <c r="K2901">
        <f>'Oversigt anlægsaktiv'!K2901</f>
        <v>0</v>
      </c>
      <c r="L2901" s="312">
        <f>'Oversigt anlægsaktiv'!L2901</f>
        <v>0</v>
      </c>
      <c r="M2901" s="56">
        <f>'Oversigt anlægsaktiv'!M2901</f>
        <v>0</v>
      </c>
      <c r="N2901" s="56">
        <f>'Oversigt anlægsaktiv'!N2901</f>
        <v>0</v>
      </c>
      <c r="O2901" s="322">
        <f t="shared" si="135"/>
        <v>0</v>
      </c>
      <c r="P2901" s="322">
        <f t="shared" si="136"/>
        <v>1</v>
      </c>
      <c r="Q2901" s="337">
        <f t="shared" si="137"/>
        <v>0</v>
      </c>
    </row>
    <row r="2902" spans="1:17" x14ac:dyDescent="0.35">
      <c r="A2902" s="320">
        <f>'Oversigt anlægsaktiv'!A2902</f>
        <v>0</v>
      </c>
      <c r="B2902">
        <f>'Oversigt anlægsaktiv'!B2902</f>
        <v>0</v>
      </c>
      <c r="C2902">
        <f>'Oversigt anlægsaktiv'!C2902</f>
        <v>0</v>
      </c>
      <c r="D2902">
        <f>'Oversigt anlægsaktiv'!D2902</f>
        <v>0</v>
      </c>
      <c r="E2902">
        <f>'Oversigt anlægsaktiv'!E2902</f>
        <v>0</v>
      </c>
      <c r="F2902">
        <f>'Oversigt anlægsaktiv'!F2902</f>
        <v>0</v>
      </c>
      <c r="G2902">
        <f>'Oversigt anlægsaktiv'!G2902</f>
        <v>0</v>
      </c>
      <c r="H2902">
        <f>'Oversigt anlægsaktiv'!H2902</f>
        <v>0</v>
      </c>
      <c r="I2902">
        <f>'Oversigt anlægsaktiv'!I2902</f>
        <v>0</v>
      </c>
      <c r="J2902">
        <f>'Oversigt anlægsaktiv'!J2902</f>
        <v>0</v>
      </c>
      <c r="K2902">
        <f>'Oversigt anlægsaktiv'!K2902</f>
        <v>0</v>
      </c>
      <c r="L2902" s="312">
        <f>'Oversigt anlægsaktiv'!L2902</f>
        <v>0</v>
      </c>
      <c r="M2902" s="56">
        <f>'Oversigt anlægsaktiv'!M2902</f>
        <v>0</v>
      </c>
      <c r="N2902" s="56">
        <f>'Oversigt anlægsaktiv'!N2902</f>
        <v>0</v>
      </c>
      <c r="O2902" s="322">
        <f t="shared" si="135"/>
        <v>0</v>
      </c>
      <c r="P2902" s="322">
        <f t="shared" si="136"/>
        <v>1</v>
      </c>
      <c r="Q2902" s="337">
        <f t="shared" si="137"/>
        <v>0</v>
      </c>
    </row>
    <row r="2903" spans="1:17" x14ac:dyDescent="0.35">
      <c r="A2903" s="320">
        <f>'Oversigt anlægsaktiv'!A2903</f>
        <v>0</v>
      </c>
      <c r="B2903">
        <f>'Oversigt anlægsaktiv'!B2903</f>
        <v>0</v>
      </c>
      <c r="C2903">
        <f>'Oversigt anlægsaktiv'!C2903</f>
        <v>0</v>
      </c>
      <c r="D2903">
        <f>'Oversigt anlægsaktiv'!D2903</f>
        <v>0</v>
      </c>
      <c r="E2903">
        <f>'Oversigt anlægsaktiv'!E2903</f>
        <v>0</v>
      </c>
      <c r="F2903">
        <f>'Oversigt anlægsaktiv'!F2903</f>
        <v>0</v>
      </c>
      <c r="G2903">
        <f>'Oversigt anlægsaktiv'!G2903</f>
        <v>0</v>
      </c>
      <c r="H2903">
        <f>'Oversigt anlægsaktiv'!H2903</f>
        <v>0</v>
      </c>
      <c r="I2903">
        <f>'Oversigt anlægsaktiv'!I2903</f>
        <v>0</v>
      </c>
      <c r="J2903">
        <f>'Oversigt anlægsaktiv'!J2903</f>
        <v>0</v>
      </c>
      <c r="K2903">
        <f>'Oversigt anlægsaktiv'!K2903</f>
        <v>0</v>
      </c>
      <c r="L2903" s="312">
        <f>'Oversigt anlægsaktiv'!L2903</f>
        <v>0</v>
      </c>
      <c r="M2903" s="56">
        <f>'Oversigt anlægsaktiv'!M2903</f>
        <v>0</v>
      </c>
      <c r="N2903" s="56">
        <f>'Oversigt anlægsaktiv'!N2903</f>
        <v>0</v>
      </c>
      <c r="O2903" s="322">
        <f t="shared" si="135"/>
        <v>0</v>
      </c>
      <c r="P2903" s="322">
        <f t="shared" si="136"/>
        <v>1</v>
      </c>
      <c r="Q2903" s="337">
        <f t="shared" si="137"/>
        <v>0</v>
      </c>
    </row>
    <row r="2904" spans="1:17" x14ac:dyDescent="0.35">
      <c r="A2904" s="320">
        <f>'Oversigt anlægsaktiv'!A2904</f>
        <v>0</v>
      </c>
      <c r="B2904">
        <f>'Oversigt anlægsaktiv'!B2904</f>
        <v>0</v>
      </c>
      <c r="C2904">
        <f>'Oversigt anlægsaktiv'!C2904</f>
        <v>0</v>
      </c>
      <c r="D2904">
        <f>'Oversigt anlægsaktiv'!D2904</f>
        <v>0</v>
      </c>
      <c r="E2904">
        <f>'Oversigt anlægsaktiv'!E2904</f>
        <v>0</v>
      </c>
      <c r="F2904">
        <f>'Oversigt anlægsaktiv'!F2904</f>
        <v>0</v>
      </c>
      <c r="G2904">
        <f>'Oversigt anlægsaktiv'!G2904</f>
        <v>0</v>
      </c>
      <c r="H2904">
        <f>'Oversigt anlægsaktiv'!H2904</f>
        <v>0</v>
      </c>
      <c r="I2904">
        <f>'Oversigt anlægsaktiv'!I2904</f>
        <v>0</v>
      </c>
      <c r="J2904">
        <f>'Oversigt anlægsaktiv'!J2904</f>
        <v>0</v>
      </c>
      <c r="K2904">
        <f>'Oversigt anlægsaktiv'!K2904</f>
        <v>0</v>
      </c>
      <c r="L2904" s="312">
        <f>'Oversigt anlægsaktiv'!L2904</f>
        <v>0</v>
      </c>
      <c r="M2904" s="56">
        <f>'Oversigt anlægsaktiv'!M2904</f>
        <v>0</v>
      </c>
      <c r="N2904" s="56">
        <f>'Oversigt anlægsaktiv'!N2904</f>
        <v>0</v>
      </c>
      <c r="O2904" s="322">
        <f t="shared" si="135"/>
        <v>0</v>
      </c>
      <c r="P2904" s="322">
        <f t="shared" si="136"/>
        <v>1</v>
      </c>
      <c r="Q2904" s="337">
        <f t="shared" si="137"/>
        <v>0</v>
      </c>
    </row>
    <row r="2905" spans="1:17" x14ac:dyDescent="0.35">
      <c r="A2905" s="320">
        <f>'Oversigt anlægsaktiv'!A2905</f>
        <v>0</v>
      </c>
      <c r="B2905">
        <f>'Oversigt anlægsaktiv'!B2905</f>
        <v>0</v>
      </c>
      <c r="C2905">
        <f>'Oversigt anlægsaktiv'!C2905</f>
        <v>0</v>
      </c>
      <c r="D2905">
        <f>'Oversigt anlægsaktiv'!D2905</f>
        <v>0</v>
      </c>
      <c r="E2905">
        <f>'Oversigt anlægsaktiv'!E2905</f>
        <v>0</v>
      </c>
      <c r="F2905">
        <f>'Oversigt anlægsaktiv'!F2905</f>
        <v>0</v>
      </c>
      <c r="G2905">
        <f>'Oversigt anlægsaktiv'!G2905</f>
        <v>0</v>
      </c>
      <c r="H2905">
        <f>'Oversigt anlægsaktiv'!H2905</f>
        <v>0</v>
      </c>
      <c r="I2905">
        <f>'Oversigt anlægsaktiv'!I2905</f>
        <v>0</v>
      </c>
      <c r="J2905">
        <f>'Oversigt anlægsaktiv'!J2905</f>
        <v>0</v>
      </c>
      <c r="K2905">
        <f>'Oversigt anlægsaktiv'!K2905</f>
        <v>0</v>
      </c>
      <c r="L2905" s="312">
        <f>'Oversigt anlægsaktiv'!L2905</f>
        <v>0</v>
      </c>
      <c r="M2905" s="56">
        <f>'Oversigt anlægsaktiv'!M2905</f>
        <v>0</v>
      </c>
      <c r="N2905" s="56">
        <f>'Oversigt anlægsaktiv'!N2905</f>
        <v>0</v>
      </c>
      <c r="O2905" s="322">
        <f t="shared" si="135"/>
        <v>0</v>
      </c>
      <c r="P2905" s="322">
        <f t="shared" si="136"/>
        <v>1</v>
      </c>
      <c r="Q2905" s="337">
        <f t="shared" si="137"/>
        <v>0</v>
      </c>
    </row>
    <row r="2906" spans="1:17" x14ac:dyDescent="0.35">
      <c r="A2906" s="320">
        <f>'Oversigt anlægsaktiv'!A2906</f>
        <v>0</v>
      </c>
      <c r="B2906">
        <f>'Oversigt anlægsaktiv'!B2906</f>
        <v>0</v>
      </c>
      <c r="C2906">
        <f>'Oversigt anlægsaktiv'!C2906</f>
        <v>0</v>
      </c>
      <c r="D2906">
        <f>'Oversigt anlægsaktiv'!D2906</f>
        <v>0</v>
      </c>
      <c r="E2906">
        <f>'Oversigt anlægsaktiv'!E2906</f>
        <v>0</v>
      </c>
      <c r="F2906">
        <f>'Oversigt anlægsaktiv'!F2906</f>
        <v>0</v>
      </c>
      <c r="G2906">
        <f>'Oversigt anlægsaktiv'!G2906</f>
        <v>0</v>
      </c>
      <c r="H2906">
        <f>'Oversigt anlægsaktiv'!H2906</f>
        <v>0</v>
      </c>
      <c r="I2906">
        <f>'Oversigt anlægsaktiv'!I2906</f>
        <v>0</v>
      </c>
      <c r="J2906">
        <f>'Oversigt anlægsaktiv'!J2906</f>
        <v>0</v>
      </c>
      <c r="K2906">
        <f>'Oversigt anlægsaktiv'!K2906</f>
        <v>0</v>
      </c>
      <c r="L2906" s="312">
        <f>'Oversigt anlægsaktiv'!L2906</f>
        <v>0</v>
      </c>
      <c r="M2906" s="56">
        <f>'Oversigt anlægsaktiv'!M2906</f>
        <v>0</v>
      </c>
      <c r="N2906" s="56">
        <f>'Oversigt anlægsaktiv'!N2906</f>
        <v>0</v>
      </c>
      <c r="O2906" s="322">
        <f t="shared" si="135"/>
        <v>0</v>
      </c>
      <c r="P2906" s="322">
        <f t="shared" si="136"/>
        <v>1</v>
      </c>
      <c r="Q2906" s="337">
        <f t="shared" si="137"/>
        <v>0</v>
      </c>
    </row>
    <row r="2907" spans="1:17" x14ac:dyDescent="0.35">
      <c r="A2907" s="320">
        <f>'Oversigt anlægsaktiv'!A2907</f>
        <v>0</v>
      </c>
      <c r="B2907">
        <f>'Oversigt anlægsaktiv'!B2907</f>
        <v>0</v>
      </c>
      <c r="C2907">
        <f>'Oversigt anlægsaktiv'!C2907</f>
        <v>0</v>
      </c>
      <c r="D2907">
        <f>'Oversigt anlægsaktiv'!D2907</f>
        <v>0</v>
      </c>
      <c r="E2907">
        <f>'Oversigt anlægsaktiv'!E2907</f>
        <v>0</v>
      </c>
      <c r="F2907">
        <f>'Oversigt anlægsaktiv'!F2907</f>
        <v>0</v>
      </c>
      <c r="G2907">
        <f>'Oversigt anlægsaktiv'!G2907</f>
        <v>0</v>
      </c>
      <c r="H2907">
        <f>'Oversigt anlægsaktiv'!H2907</f>
        <v>0</v>
      </c>
      <c r="I2907">
        <f>'Oversigt anlægsaktiv'!I2907</f>
        <v>0</v>
      </c>
      <c r="J2907">
        <f>'Oversigt anlægsaktiv'!J2907</f>
        <v>0</v>
      </c>
      <c r="K2907">
        <f>'Oversigt anlægsaktiv'!K2907</f>
        <v>0</v>
      </c>
      <c r="L2907" s="312">
        <f>'Oversigt anlægsaktiv'!L2907</f>
        <v>0</v>
      </c>
      <c r="M2907" s="56">
        <f>'Oversigt anlægsaktiv'!M2907</f>
        <v>0</v>
      </c>
      <c r="N2907" s="56">
        <f>'Oversigt anlægsaktiv'!N2907</f>
        <v>0</v>
      </c>
      <c r="O2907" s="322">
        <f t="shared" si="135"/>
        <v>0</v>
      </c>
      <c r="P2907" s="322">
        <f t="shared" si="136"/>
        <v>1</v>
      </c>
      <c r="Q2907" s="337">
        <f t="shared" si="137"/>
        <v>0</v>
      </c>
    </row>
    <row r="2908" spans="1:17" x14ac:dyDescent="0.35">
      <c r="A2908" s="320">
        <f>'Oversigt anlægsaktiv'!A2908</f>
        <v>0</v>
      </c>
      <c r="B2908">
        <f>'Oversigt anlægsaktiv'!B2908</f>
        <v>0</v>
      </c>
      <c r="C2908">
        <f>'Oversigt anlægsaktiv'!C2908</f>
        <v>0</v>
      </c>
      <c r="D2908">
        <f>'Oversigt anlægsaktiv'!D2908</f>
        <v>0</v>
      </c>
      <c r="E2908">
        <f>'Oversigt anlægsaktiv'!E2908</f>
        <v>0</v>
      </c>
      <c r="F2908">
        <f>'Oversigt anlægsaktiv'!F2908</f>
        <v>0</v>
      </c>
      <c r="G2908">
        <f>'Oversigt anlægsaktiv'!G2908</f>
        <v>0</v>
      </c>
      <c r="H2908">
        <f>'Oversigt anlægsaktiv'!H2908</f>
        <v>0</v>
      </c>
      <c r="I2908">
        <f>'Oversigt anlægsaktiv'!I2908</f>
        <v>0</v>
      </c>
      <c r="J2908">
        <f>'Oversigt anlægsaktiv'!J2908</f>
        <v>0</v>
      </c>
      <c r="K2908">
        <f>'Oversigt anlægsaktiv'!K2908</f>
        <v>0</v>
      </c>
      <c r="L2908" s="312">
        <f>'Oversigt anlægsaktiv'!L2908</f>
        <v>0</v>
      </c>
      <c r="M2908" s="56">
        <f>'Oversigt anlægsaktiv'!M2908</f>
        <v>0</v>
      </c>
      <c r="N2908" s="56">
        <f>'Oversigt anlægsaktiv'!N2908</f>
        <v>0</v>
      </c>
      <c r="O2908" s="322">
        <f t="shared" si="135"/>
        <v>0</v>
      </c>
      <c r="P2908" s="322">
        <f t="shared" si="136"/>
        <v>1</v>
      </c>
      <c r="Q2908" s="337">
        <f t="shared" si="137"/>
        <v>0</v>
      </c>
    </row>
    <row r="2909" spans="1:17" x14ac:dyDescent="0.35">
      <c r="A2909" s="320">
        <f>'Oversigt anlægsaktiv'!A2909</f>
        <v>0</v>
      </c>
      <c r="B2909">
        <f>'Oversigt anlægsaktiv'!B2909</f>
        <v>0</v>
      </c>
      <c r="C2909">
        <f>'Oversigt anlægsaktiv'!C2909</f>
        <v>0</v>
      </c>
      <c r="D2909">
        <f>'Oversigt anlægsaktiv'!D2909</f>
        <v>0</v>
      </c>
      <c r="E2909">
        <f>'Oversigt anlægsaktiv'!E2909</f>
        <v>0</v>
      </c>
      <c r="F2909">
        <f>'Oversigt anlægsaktiv'!F2909</f>
        <v>0</v>
      </c>
      <c r="G2909">
        <f>'Oversigt anlægsaktiv'!G2909</f>
        <v>0</v>
      </c>
      <c r="H2909">
        <f>'Oversigt anlægsaktiv'!H2909</f>
        <v>0</v>
      </c>
      <c r="I2909">
        <f>'Oversigt anlægsaktiv'!I2909</f>
        <v>0</v>
      </c>
      <c r="J2909">
        <f>'Oversigt anlægsaktiv'!J2909</f>
        <v>0</v>
      </c>
      <c r="K2909">
        <f>'Oversigt anlægsaktiv'!K2909</f>
        <v>0</v>
      </c>
      <c r="L2909" s="312">
        <f>'Oversigt anlægsaktiv'!L2909</f>
        <v>0</v>
      </c>
      <c r="M2909" s="56">
        <f>'Oversigt anlægsaktiv'!M2909</f>
        <v>0</v>
      </c>
      <c r="N2909" s="56">
        <f>'Oversigt anlægsaktiv'!N2909</f>
        <v>0</v>
      </c>
      <c r="O2909" s="322">
        <f t="shared" si="135"/>
        <v>0</v>
      </c>
      <c r="P2909" s="322">
        <f t="shared" si="136"/>
        <v>1</v>
      </c>
      <c r="Q2909" s="337">
        <f t="shared" si="137"/>
        <v>0</v>
      </c>
    </row>
    <row r="2910" spans="1:17" x14ac:dyDescent="0.35">
      <c r="A2910" s="320">
        <f>'Oversigt anlægsaktiv'!A2910</f>
        <v>0</v>
      </c>
      <c r="B2910">
        <f>'Oversigt anlægsaktiv'!B2910</f>
        <v>0</v>
      </c>
      <c r="C2910">
        <f>'Oversigt anlægsaktiv'!C2910</f>
        <v>0</v>
      </c>
      <c r="D2910">
        <f>'Oversigt anlægsaktiv'!D2910</f>
        <v>0</v>
      </c>
      <c r="E2910">
        <f>'Oversigt anlægsaktiv'!E2910</f>
        <v>0</v>
      </c>
      <c r="F2910">
        <f>'Oversigt anlægsaktiv'!F2910</f>
        <v>0</v>
      </c>
      <c r="G2910">
        <f>'Oversigt anlægsaktiv'!G2910</f>
        <v>0</v>
      </c>
      <c r="H2910">
        <f>'Oversigt anlægsaktiv'!H2910</f>
        <v>0</v>
      </c>
      <c r="I2910">
        <f>'Oversigt anlægsaktiv'!I2910</f>
        <v>0</v>
      </c>
      <c r="J2910">
        <f>'Oversigt anlægsaktiv'!J2910</f>
        <v>0</v>
      </c>
      <c r="K2910">
        <f>'Oversigt anlægsaktiv'!K2910</f>
        <v>0</v>
      </c>
      <c r="L2910" s="312">
        <f>'Oversigt anlægsaktiv'!L2910</f>
        <v>0</v>
      </c>
      <c r="M2910" s="56">
        <f>'Oversigt anlægsaktiv'!M2910</f>
        <v>0</v>
      </c>
      <c r="N2910" s="56">
        <f>'Oversigt anlægsaktiv'!N2910</f>
        <v>0</v>
      </c>
      <c r="O2910" s="322">
        <f t="shared" si="135"/>
        <v>0</v>
      </c>
      <c r="P2910" s="322">
        <f t="shared" si="136"/>
        <v>1</v>
      </c>
      <c r="Q2910" s="337">
        <f t="shared" si="137"/>
        <v>0</v>
      </c>
    </row>
    <row r="2911" spans="1:17" x14ac:dyDescent="0.35">
      <c r="A2911" s="320">
        <f>'Oversigt anlægsaktiv'!A2911</f>
        <v>0</v>
      </c>
      <c r="B2911">
        <f>'Oversigt anlægsaktiv'!B2911</f>
        <v>0</v>
      </c>
      <c r="C2911">
        <f>'Oversigt anlægsaktiv'!C2911</f>
        <v>0</v>
      </c>
      <c r="D2911">
        <f>'Oversigt anlægsaktiv'!D2911</f>
        <v>0</v>
      </c>
      <c r="E2911">
        <f>'Oversigt anlægsaktiv'!E2911</f>
        <v>0</v>
      </c>
      <c r="F2911">
        <f>'Oversigt anlægsaktiv'!F2911</f>
        <v>0</v>
      </c>
      <c r="G2911">
        <f>'Oversigt anlægsaktiv'!G2911</f>
        <v>0</v>
      </c>
      <c r="H2911">
        <f>'Oversigt anlægsaktiv'!H2911</f>
        <v>0</v>
      </c>
      <c r="I2911">
        <f>'Oversigt anlægsaktiv'!I2911</f>
        <v>0</v>
      </c>
      <c r="J2911">
        <f>'Oversigt anlægsaktiv'!J2911</f>
        <v>0</v>
      </c>
      <c r="K2911">
        <f>'Oversigt anlægsaktiv'!K2911</f>
        <v>0</v>
      </c>
      <c r="L2911" s="312">
        <f>'Oversigt anlægsaktiv'!L2911</f>
        <v>0</v>
      </c>
      <c r="M2911" s="56">
        <f>'Oversigt anlægsaktiv'!M2911</f>
        <v>0</v>
      </c>
      <c r="N2911" s="56">
        <f>'Oversigt anlægsaktiv'!N2911</f>
        <v>0</v>
      </c>
      <c r="O2911" s="322">
        <f t="shared" si="135"/>
        <v>0</v>
      </c>
      <c r="P2911" s="322">
        <f t="shared" si="136"/>
        <v>1</v>
      </c>
      <c r="Q2911" s="337">
        <f t="shared" si="137"/>
        <v>0</v>
      </c>
    </row>
    <row r="2912" spans="1:17" x14ac:dyDescent="0.35">
      <c r="A2912" s="320">
        <f>'Oversigt anlægsaktiv'!A2912</f>
        <v>0</v>
      </c>
      <c r="B2912">
        <f>'Oversigt anlægsaktiv'!B2912</f>
        <v>0</v>
      </c>
      <c r="C2912">
        <f>'Oversigt anlægsaktiv'!C2912</f>
        <v>0</v>
      </c>
      <c r="D2912">
        <f>'Oversigt anlægsaktiv'!D2912</f>
        <v>0</v>
      </c>
      <c r="E2912">
        <f>'Oversigt anlægsaktiv'!E2912</f>
        <v>0</v>
      </c>
      <c r="F2912">
        <f>'Oversigt anlægsaktiv'!F2912</f>
        <v>0</v>
      </c>
      <c r="G2912">
        <f>'Oversigt anlægsaktiv'!G2912</f>
        <v>0</v>
      </c>
      <c r="H2912">
        <f>'Oversigt anlægsaktiv'!H2912</f>
        <v>0</v>
      </c>
      <c r="I2912">
        <f>'Oversigt anlægsaktiv'!I2912</f>
        <v>0</v>
      </c>
      <c r="J2912">
        <f>'Oversigt anlægsaktiv'!J2912</f>
        <v>0</v>
      </c>
      <c r="K2912">
        <f>'Oversigt anlægsaktiv'!K2912</f>
        <v>0</v>
      </c>
      <c r="L2912" s="312">
        <f>'Oversigt anlægsaktiv'!L2912</f>
        <v>0</v>
      </c>
      <c r="M2912" s="56">
        <f>'Oversigt anlægsaktiv'!M2912</f>
        <v>0</v>
      </c>
      <c r="N2912" s="56">
        <f>'Oversigt anlægsaktiv'!N2912</f>
        <v>0</v>
      </c>
      <c r="O2912" s="322">
        <f t="shared" si="135"/>
        <v>0</v>
      </c>
      <c r="P2912" s="322">
        <f t="shared" si="136"/>
        <v>1</v>
      </c>
      <c r="Q2912" s="337">
        <f t="shared" si="137"/>
        <v>0</v>
      </c>
    </row>
    <row r="2913" spans="1:17" x14ac:dyDescent="0.35">
      <c r="A2913" s="320">
        <f>'Oversigt anlægsaktiv'!A2913</f>
        <v>0</v>
      </c>
      <c r="B2913">
        <f>'Oversigt anlægsaktiv'!B2913</f>
        <v>0</v>
      </c>
      <c r="C2913">
        <f>'Oversigt anlægsaktiv'!C2913</f>
        <v>0</v>
      </c>
      <c r="D2913">
        <f>'Oversigt anlægsaktiv'!D2913</f>
        <v>0</v>
      </c>
      <c r="E2913">
        <f>'Oversigt anlægsaktiv'!E2913</f>
        <v>0</v>
      </c>
      <c r="F2913">
        <f>'Oversigt anlægsaktiv'!F2913</f>
        <v>0</v>
      </c>
      <c r="G2913">
        <f>'Oversigt anlægsaktiv'!G2913</f>
        <v>0</v>
      </c>
      <c r="H2913">
        <f>'Oversigt anlægsaktiv'!H2913</f>
        <v>0</v>
      </c>
      <c r="I2913">
        <f>'Oversigt anlægsaktiv'!I2913</f>
        <v>0</v>
      </c>
      <c r="J2913">
        <f>'Oversigt anlægsaktiv'!J2913</f>
        <v>0</v>
      </c>
      <c r="K2913">
        <f>'Oversigt anlægsaktiv'!K2913</f>
        <v>0</v>
      </c>
      <c r="L2913" s="312">
        <f>'Oversigt anlægsaktiv'!L2913</f>
        <v>0</v>
      </c>
      <c r="M2913" s="56">
        <f>'Oversigt anlægsaktiv'!M2913</f>
        <v>0</v>
      </c>
      <c r="N2913" s="56">
        <f>'Oversigt anlægsaktiv'!N2913</f>
        <v>0</v>
      </c>
      <c r="O2913" s="322">
        <f t="shared" si="135"/>
        <v>0</v>
      </c>
      <c r="P2913" s="322">
        <f t="shared" si="136"/>
        <v>1</v>
      </c>
      <c r="Q2913" s="337">
        <f t="shared" si="137"/>
        <v>0</v>
      </c>
    </row>
    <row r="2914" spans="1:17" x14ac:dyDescent="0.35">
      <c r="A2914" s="320">
        <f>'Oversigt anlægsaktiv'!A2914</f>
        <v>0</v>
      </c>
      <c r="B2914">
        <f>'Oversigt anlægsaktiv'!B2914</f>
        <v>0</v>
      </c>
      <c r="C2914">
        <f>'Oversigt anlægsaktiv'!C2914</f>
        <v>0</v>
      </c>
      <c r="D2914">
        <f>'Oversigt anlægsaktiv'!D2914</f>
        <v>0</v>
      </c>
      <c r="E2914">
        <f>'Oversigt anlægsaktiv'!E2914</f>
        <v>0</v>
      </c>
      <c r="F2914">
        <f>'Oversigt anlægsaktiv'!F2914</f>
        <v>0</v>
      </c>
      <c r="G2914">
        <f>'Oversigt anlægsaktiv'!G2914</f>
        <v>0</v>
      </c>
      <c r="H2914">
        <f>'Oversigt anlægsaktiv'!H2914</f>
        <v>0</v>
      </c>
      <c r="I2914">
        <f>'Oversigt anlægsaktiv'!I2914</f>
        <v>0</v>
      </c>
      <c r="J2914">
        <f>'Oversigt anlægsaktiv'!J2914</f>
        <v>0</v>
      </c>
      <c r="K2914">
        <f>'Oversigt anlægsaktiv'!K2914</f>
        <v>0</v>
      </c>
      <c r="L2914" s="312">
        <f>'Oversigt anlægsaktiv'!L2914</f>
        <v>0</v>
      </c>
      <c r="M2914" s="56">
        <f>'Oversigt anlægsaktiv'!M2914</f>
        <v>0</v>
      </c>
      <c r="N2914" s="56">
        <f>'Oversigt anlægsaktiv'!N2914</f>
        <v>0</v>
      </c>
      <c r="O2914" s="322">
        <f t="shared" si="135"/>
        <v>0</v>
      </c>
      <c r="P2914" s="322">
        <f t="shared" si="136"/>
        <v>1</v>
      </c>
      <c r="Q2914" s="337">
        <f t="shared" si="137"/>
        <v>0</v>
      </c>
    </row>
    <row r="2915" spans="1:17" x14ac:dyDescent="0.35">
      <c r="A2915" s="320">
        <f>'Oversigt anlægsaktiv'!A2915</f>
        <v>0</v>
      </c>
      <c r="B2915">
        <f>'Oversigt anlægsaktiv'!B2915</f>
        <v>0</v>
      </c>
      <c r="C2915">
        <f>'Oversigt anlægsaktiv'!C2915</f>
        <v>0</v>
      </c>
      <c r="D2915">
        <f>'Oversigt anlægsaktiv'!D2915</f>
        <v>0</v>
      </c>
      <c r="E2915">
        <f>'Oversigt anlægsaktiv'!E2915</f>
        <v>0</v>
      </c>
      <c r="F2915">
        <f>'Oversigt anlægsaktiv'!F2915</f>
        <v>0</v>
      </c>
      <c r="G2915">
        <f>'Oversigt anlægsaktiv'!G2915</f>
        <v>0</v>
      </c>
      <c r="H2915">
        <f>'Oversigt anlægsaktiv'!H2915</f>
        <v>0</v>
      </c>
      <c r="I2915">
        <f>'Oversigt anlægsaktiv'!I2915</f>
        <v>0</v>
      </c>
      <c r="J2915">
        <f>'Oversigt anlægsaktiv'!J2915</f>
        <v>0</v>
      </c>
      <c r="K2915">
        <f>'Oversigt anlægsaktiv'!K2915</f>
        <v>0</v>
      </c>
      <c r="L2915" s="312">
        <f>'Oversigt anlægsaktiv'!L2915</f>
        <v>0</v>
      </c>
      <c r="M2915" s="56">
        <f>'Oversigt anlægsaktiv'!M2915</f>
        <v>0</v>
      </c>
      <c r="N2915" s="56">
        <f>'Oversigt anlægsaktiv'!N2915</f>
        <v>0</v>
      </c>
      <c r="O2915" s="322">
        <f t="shared" si="135"/>
        <v>0</v>
      </c>
      <c r="P2915" s="322">
        <f t="shared" si="136"/>
        <v>1</v>
      </c>
      <c r="Q2915" s="337">
        <f t="shared" si="137"/>
        <v>0</v>
      </c>
    </row>
    <row r="2916" spans="1:17" x14ac:dyDescent="0.35">
      <c r="A2916" s="320">
        <f>'Oversigt anlægsaktiv'!A2916</f>
        <v>0</v>
      </c>
      <c r="B2916">
        <f>'Oversigt anlægsaktiv'!B2916</f>
        <v>0</v>
      </c>
      <c r="C2916">
        <f>'Oversigt anlægsaktiv'!C2916</f>
        <v>0</v>
      </c>
      <c r="D2916">
        <f>'Oversigt anlægsaktiv'!D2916</f>
        <v>0</v>
      </c>
      <c r="E2916">
        <f>'Oversigt anlægsaktiv'!E2916</f>
        <v>0</v>
      </c>
      <c r="F2916">
        <f>'Oversigt anlægsaktiv'!F2916</f>
        <v>0</v>
      </c>
      <c r="G2916">
        <f>'Oversigt anlægsaktiv'!G2916</f>
        <v>0</v>
      </c>
      <c r="H2916">
        <f>'Oversigt anlægsaktiv'!H2916</f>
        <v>0</v>
      </c>
      <c r="I2916">
        <f>'Oversigt anlægsaktiv'!I2916</f>
        <v>0</v>
      </c>
      <c r="J2916">
        <f>'Oversigt anlægsaktiv'!J2916</f>
        <v>0</v>
      </c>
      <c r="K2916">
        <f>'Oversigt anlægsaktiv'!K2916</f>
        <v>0</v>
      </c>
      <c r="L2916" s="312">
        <f>'Oversigt anlægsaktiv'!L2916</f>
        <v>0</v>
      </c>
      <c r="M2916" s="56">
        <f>'Oversigt anlægsaktiv'!M2916</f>
        <v>0</v>
      </c>
      <c r="N2916" s="56">
        <f>'Oversigt anlægsaktiv'!N2916</f>
        <v>0</v>
      </c>
      <c r="O2916" s="322">
        <f t="shared" si="135"/>
        <v>0</v>
      </c>
      <c r="P2916" s="322">
        <f t="shared" si="136"/>
        <v>1</v>
      </c>
      <c r="Q2916" s="337">
        <f t="shared" si="137"/>
        <v>0</v>
      </c>
    </row>
    <row r="2917" spans="1:17" x14ac:dyDescent="0.35">
      <c r="A2917" s="320">
        <f>'Oversigt anlægsaktiv'!A2917</f>
        <v>0</v>
      </c>
      <c r="B2917">
        <f>'Oversigt anlægsaktiv'!B2917</f>
        <v>0</v>
      </c>
      <c r="C2917">
        <f>'Oversigt anlægsaktiv'!C2917</f>
        <v>0</v>
      </c>
      <c r="D2917">
        <f>'Oversigt anlægsaktiv'!D2917</f>
        <v>0</v>
      </c>
      <c r="E2917">
        <f>'Oversigt anlægsaktiv'!E2917</f>
        <v>0</v>
      </c>
      <c r="F2917">
        <f>'Oversigt anlægsaktiv'!F2917</f>
        <v>0</v>
      </c>
      <c r="G2917">
        <f>'Oversigt anlægsaktiv'!G2917</f>
        <v>0</v>
      </c>
      <c r="H2917">
        <f>'Oversigt anlægsaktiv'!H2917</f>
        <v>0</v>
      </c>
      <c r="I2917">
        <f>'Oversigt anlægsaktiv'!I2917</f>
        <v>0</v>
      </c>
      <c r="J2917">
        <f>'Oversigt anlægsaktiv'!J2917</f>
        <v>0</v>
      </c>
      <c r="K2917">
        <f>'Oversigt anlægsaktiv'!K2917</f>
        <v>0</v>
      </c>
      <c r="L2917" s="312">
        <f>'Oversigt anlægsaktiv'!L2917</f>
        <v>0</v>
      </c>
      <c r="M2917" s="56">
        <f>'Oversigt anlægsaktiv'!M2917</f>
        <v>0</v>
      </c>
      <c r="N2917" s="56">
        <f>'Oversigt anlægsaktiv'!N2917</f>
        <v>0</v>
      </c>
      <c r="O2917" s="322">
        <f t="shared" si="135"/>
        <v>0</v>
      </c>
      <c r="P2917" s="322">
        <f t="shared" si="136"/>
        <v>1</v>
      </c>
      <c r="Q2917" s="337">
        <f t="shared" si="137"/>
        <v>0</v>
      </c>
    </row>
    <row r="2918" spans="1:17" x14ac:dyDescent="0.35">
      <c r="A2918" s="320">
        <f>'Oversigt anlægsaktiv'!A2918</f>
        <v>0</v>
      </c>
      <c r="B2918">
        <f>'Oversigt anlægsaktiv'!B2918</f>
        <v>0</v>
      </c>
      <c r="C2918">
        <f>'Oversigt anlægsaktiv'!C2918</f>
        <v>0</v>
      </c>
      <c r="D2918">
        <f>'Oversigt anlægsaktiv'!D2918</f>
        <v>0</v>
      </c>
      <c r="E2918">
        <f>'Oversigt anlægsaktiv'!E2918</f>
        <v>0</v>
      </c>
      <c r="F2918">
        <f>'Oversigt anlægsaktiv'!F2918</f>
        <v>0</v>
      </c>
      <c r="G2918">
        <f>'Oversigt anlægsaktiv'!G2918</f>
        <v>0</v>
      </c>
      <c r="H2918">
        <f>'Oversigt anlægsaktiv'!H2918</f>
        <v>0</v>
      </c>
      <c r="I2918">
        <f>'Oversigt anlægsaktiv'!I2918</f>
        <v>0</v>
      </c>
      <c r="J2918">
        <f>'Oversigt anlægsaktiv'!J2918</f>
        <v>0</v>
      </c>
      <c r="K2918">
        <f>'Oversigt anlægsaktiv'!K2918</f>
        <v>0</v>
      </c>
      <c r="L2918" s="312">
        <f>'Oversigt anlægsaktiv'!L2918</f>
        <v>0</v>
      </c>
      <c r="M2918" s="56">
        <f>'Oversigt anlægsaktiv'!M2918</f>
        <v>0</v>
      </c>
      <c r="N2918" s="56">
        <f>'Oversigt anlægsaktiv'!N2918</f>
        <v>0</v>
      </c>
      <c r="O2918" s="322">
        <f t="shared" si="135"/>
        <v>0</v>
      </c>
      <c r="P2918" s="322">
        <f t="shared" si="136"/>
        <v>1</v>
      </c>
      <c r="Q2918" s="337">
        <f t="shared" si="137"/>
        <v>0</v>
      </c>
    </row>
    <row r="2919" spans="1:17" x14ac:dyDescent="0.35">
      <c r="A2919" s="320">
        <f>'Oversigt anlægsaktiv'!A2919</f>
        <v>0</v>
      </c>
      <c r="B2919">
        <f>'Oversigt anlægsaktiv'!B2919</f>
        <v>0</v>
      </c>
      <c r="C2919">
        <f>'Oversigt anlægsaktiv'!C2919</f>
        <v>0</v>
      </c>
      <c r="D2919">
        <f>'Oversigt anlægsaktiv'!D2919</f>
        <v>0</v>
      </c>
      <c r="E2919">
        <f>'Oversigt anlægsaktiv'!E2919</f>
        <v>0</v>
      </c>
      <c r="F2919">
        <f>'Oversigt anlægsaktiv'!F2919</f>
        <v>0</v>
      </c>
      <c r="G2919">
        <f>'Oversigt anlægsaktiv'!G2919</f>
        <v>0</v>
      </c>
      <c r="H2919">
        <f>'Oversigt anlægsaktiv'!H2919</f>
        <v>0</v>
      </c>
      <c r="I2919">
        <f>'Oversigt anlægsaktiv'!I2919</f>
        <v>0</v>
      </c>
      <c r="J2919">
        <f>'Oversigt anlægsaktiv'!J2919</f>
        <v>0</v>
      </c>
      <c r="K2919">
        <f>'Oversigt anlægsaktiv'!K2919</f>
        <v>0</v>
      </c>
      <c r="L2919" s="312">
        <f>'Oversigt anlægsaktiv'!L2919</f>
        <v>0</v>
      </c>
      <c r="M2919" s="56">
        <f>'Oversigt anlægsaktiv'!M2919</f>
        <v>0</v>
      </c>
      <c r="N2919" s="56">
        <f>'Oversigt anlægsaktiv'!N2919</f>
        <v>0</v>
      </c>
      <c r="O2919" s="322">
        <f t="shared" si="135"/>
        <v>0</v>
      </c>
      <c r="P2919" s="322">
        <f t="shared" si="136"/>
        <v>1</v>
      </c>
      <c r="Q2919" s="337">
        <f t="shared" si="137"/>
        <v>0</v>
      </c>
    </row>
    <row r="2920" spans="1:17" x14ac:dyDescent="0.35">
      <c r="A2920" s="320">
        <f>'Oversigt anlægsaktiv'!A2920</f>
        <v>0</v>
      </c>
      <c r="B2920">
        <f>'Oversigt anlægsaktiv'!B2920</f>
        <v>0</v>
      </c>
      <c r="C2920">
        <f>'Oversigt anlægsaktiv'!C2920</f>
        <v>0</v>
      </c>
      <c r="D2920">
        <f>'Oversigt anlægsaktiv'!D2920</f>
        <v>0</v>
      </c>
      <c r="E2920">
        <f>'Oversigt anlægsaktiv'!E2920</f>
        <v>0</v>
      </c>
      <c r="F2920">
        <f>'Oversigt anlægsaktiv'!F2920</f>
        <v>0</v>
      </c>
      <c r="G2920">
        <f>'Oversigt anlægsaktiv'!G2920</f>
        <v>0</v>
      </c>
      <c r="H2920">
        <f>'Oversigt anlægsaktiv'!H2920</f>
        <v>0</v>
      </c>
      <c r="I2920">
        <f>'Oversigt anlægsaktiv'!I2920</f>
        <v>0</v>
      </c>
      <c r="J2920">
        <f>'Oversigt anlægsaktiv'!J2920</f>
        <v>0</v>
      </c>
      <c r="K2920">
        <f>'Oversigt anlægsaktiv'!K2920</f>
        <v>0</v>
      </c>
      <c r="L2920" s="312">
        <f>'Oversigt anlægsaktiv'!L2920</f>
        <v>0</v>
      </c>
      <c r="M2920" s="56">
        <f>'Oversigt anlægsaktiv'!M2920</f>
        <v>0</v>
      </c>
      <c r="N2920" s="56">
        <f>'Oversigt anlægsaktiv'!N2920</f>
        <v>0</v>
      </c>
      <c r="O2920" s="322">
        <f t="shared" si="135"/>
        <v>0</v>
      </c>
      <c r="P2920" s="322">
        <f t="shared" si="136"/>
        <v>1</v>
      </c>
      <c r="Q2920" s="337">
        <f t="shared" si="137"/>
        <v>0</v>
      </c>
    </row>
    <row r="2921" spans="1:17" x14ac:dyDescent="0.35">
      <c r="A2921" s="320">
        <f>'Oversigt anlægsaktiv'!A2921</f>
        <v>0</v>
      </c>
      <c r="B2921">
        <f>'Oversigt anlægsaktiv'!B2921</f>
        <v>0</v>
      </c>
      <c r="C2921">
        <f>'Oversigt anlægsaktiv'!C2921</f>
        <v>0</v>
      </c>
      <c r="D2921">
        <f>'Oversigt anlægsaktiv'!D2921</f>
        <v>0</v>
      </c>
      <c r="E2921">
        <f>'Oversigt anlægsaktiv'!E2921</f>
        <v>0</v>
      </c>
      <c r="F2921">
        <f>'Oversigt anlægsaktiv'!F2921</f>
        <v>0</v>
      </c>
      <c r="G2921">
        <f>'Oversigt anlægsaktiv'!G2921</f>
        <v>0</v>
      </c>
      <c r="H2921">
        <f>'Oversigt anlægsaktiv'!H2921</f>
        <v>0</v>
      </c>
      <c r="I2921">
        <f>'Oversigt anlægsaktiv'!I2921</f>
        <v>0</v>
      </c>
      <c r="J2921">
        <f>'Oversigt anlægsaktiv'!J2921</f>
        <v>0</v>
      </c>
      <c r="K2921">
        <f>'Oversigt anlægsaktiv'!K2921</f>
        <v>0</v>
      </c>
      <c r="L2921" s="312">
        <f>'Oversigt anlægsaktiv'!L2921</f>
        <v>0</v>
      </c>
      <c r="M2921" s="56">
        <f>'Oversigt anlægsaktiv'!M2921</f>
        <v>0</v>
      </c>
      <c r="N2921" s="56">
        <f>'Oversigt anlægsaktiv'!N2921</f>
        <v>0</v>
      </c>
      <c r="O2921" s="322">
        <f t="shared" si="135"/>
        <v>0</v>
      </c>
      <c r="P2921" s="322">
        <f t="shared" si="136"/>
        <v>1</v>
      </c>
      <c r="Q2921" s="337">
        <f t="shared" si="137"/>
        <v>0</v>
      </c>
    </row>
    <row r="2922" spans="1:17" x14ac:dyDescent="0.35">
      <c r="A2922" s="320">
        <f>'Oversigt anlægsaktiv'!A2922</f>
        <v>0</v>
      </c>
      <c r="B2922">
        <f>'Oversigt anlægsaktiv'!B2922</f>
        <v>0</v>
      </c>
      <c r="C2922">
        <f>'Oversigt anlægsaktiv'!C2922</f>
        <v>0</v>
      </c>
      <c r="D2922">
        <f>'Oversigt anlægsaktiv'!D2922</f>
        <v>0</v>
      </c>
      <c r="E2922">
        <f>'Oversigt anlægsaktiv'!E2922</f>
        <v>0</v>
      </c>
      <c r="F2922">
        <f>'Oversigt anlægsaktiv'!F2922</f>
        <v>0</v>
      </c>
      <c r="G2922">
        <f>'Oversigt anlægsaktiv'!G2922</f>
        <v>0</v>
      </c>
      <c r="H2922">
        <f>'Oversigt anlægsaktiv'!H2922</f>
        <v>0</v>
      </c>
      <c r="I2922">
        <f>'Oversigt anlægsaktiv'!I2922</f>
        <v>0</v>
      </c>
      <c r="J2922">
        <f>'Oversigt anlægsaktiv'!J2922</f>
        <v>0</v>
      </c>
      <c r="K2922">
        <f>'Oversigt anlægsaktiv'!K2922</f>
        <v>0</v>
      </c>
      <c r="L2922" s="312">
        <f>'Oversigt anlægsaktiv'!L2922</f>
        <v>0</v>
      </c>
      <c r="M2922" s="56">
        <f>'Oversigt anlægsaktiv'!M2922</f>
        <v>0</v>
      </c>
      <c r="N2922" s="56">
        <f>'Oversigt anlægsaktiv'!N2922</f>
        <v>0</v>
      </c>
      <c r="O2922" s="322">
        <f t="shared" si="135"/>
        <v>0</v>
      </c>
      <c r="P2922" s="322">
        <f t="shared" si="136"/>
        <v>1</v>
      </c>
      <c r="Q2922" s="337">
        <f t="shared" si="137"/>
        <v>0</v>
      </c>
    </row>
    <row r="2923" spans="1:17" x14ac:dyDescent="0.35">
      <c r="A2923" s="320">
        <f>'Oversigt anlægsaktiv'!A2923</f>
        <v>0</v>
      </c>
      <c r="B2923">
        <f>'Oversigt anlægsaktiv'!B2923</f>
        <v>0</v>
      </c>
      <c r="C2923">
        <f>'Oversigt anlægsaktiv'!C2923</f>
        <v>0</v>
      </c>
      <c r="D2923">
        <f>'Oversigt anlægsaktiv'!D2923</f>
        <v>0</v>
      </c>
      <c r="E2923">
        <f>'Oversigt anlægsaktiv'!E2923</f>
        <v>0</v>
      </c>
      <c r="F2923">
        <f>'Oversigt anlægsaktiv'!F2923</f>
        <v>0</v>
      </c>
      <c r="G2923">
        <f>'Oversigt anlægsaktiv'!G2923</f>
        <v>0</v>
      </c>
      <c r="H2923">
        <f>'Oversigt anlægsaktiv'!H2923</f>
        <v>0</v>
      </c>
      <c r="I2923">
        <f>'Oversigt anlægsaktiv'!I2923</f>
        <v>0</v>
      </c>
      <c r="J2923">
        <f>'Oversigt anlægsaktiv'!J2923</f>
        <v>0</v>
      </c>
      <c r="K2923">
        <f>'Oversigt anlægsaktiv'!K2923</f>
        <v>0</v>
      </c>
      <c r="L2923" s="312">
        <f>'Oversigt anlægsaktiv'!L2923</f>
        <v>0</v>
      </c>
      <c r="M2923" s="56">
        <f>'Oversigt anlægsaktiv'!M2923</f>
        <v>0</v>
      </c>
      <c r="N2923" s="56">
        <f>'Oversigt anlægsaktiv'!N2923</f>
        <v>0</v>
      </c>
      <c r="O2923" s="322">
        <f t="shared" si="135"/>
        <v>0</v>
      </c>
      <c r="P2923" s="322">
        <f t="shared" si="136"/>
        <v>1</v>
      </c>
      <c r="Q2923" s="337">
        <f t="shared" si="137"/>
        <v>0</v>
      </c>
    </row>
    <row r="2924" spans="1:17" x14ac:dyDescent="0.35">
      <c r="A2924" s="320">
        <f>'Oversigt anlægsaktiv'!A2924</f>
        <v>0</v>
      </c>
      <c r="B2924">
        <f>'Oversigt anlægsaktiv'!B2924</f>
        <v>0</v>
      </c>
      <c r="C2924">
        <f>'Oversigt anlægsaktiv'!C2924</f>
        <v>0</v>
      </c>
      <c r="D2924">
        <f>'Oversigt anlægsaktiv'!D2924</f>
        <v>0</v>
      </c>
      <c r="E2924">
        <f>'Oversigt anlægsaktiv'!E2924</f>
        <v>0</v>
      </c>
      <c r="F2924">
        <f>'Oversigt anlægsaktiv'!F2924</f>
        <v>0</v>
      </c>
      <c r="G2924">
        <f>'Oversigt anlægsaktiv'!G2924</f>
        <v>0</v>
      </c>
      <c r="H2924">
        <f>'Oversigt anlægsaktiv'!H2924</f>
        <v>0</v>
      </c>
      <c r="I2924">
        <f>'Oversigt anlægsaktiv'!I2924</f>
        <v>0</v>
      </c>
      <c r="J2924">
        <f>'Oversigt anlægsaktiv'!J2924</f>
        <v>0</v>
      </c>
      <c r="K2924">
        <f>'Oversigt anlægsaktiv'!K2924</f>
        <v>0</v>
      </c>
      <c r="L2924" s="312">
        <f>'Oversigt anlægsaktiv'!L2924</f>
        <v>0</v>
      </c>
      <c r="M2924" s="56">
        <f>'Oversigt anlægsaktiv'!M2924</f>
        <v>0</v>
      </c>
      <c r="N2924" s="56">
        <f>'Oversigt anlægsaktiv'!N2924</f>
        <v>0</v>
      </c>
      <c r="O2924" s="322">
        <f t="shared" si="135"/>
        <v>0</v>
      </c>
      <c r="P2924" s="322">
        <f t="shared" si="136"/>
        <v>1</v>
      </c>
      <c r="Q2924" s="337">
        <f t="shared" si="137"/>
        <v>0</v>
      </c>
    </row>
    <row r="2925" spans="1:17" x14ac:dyDescent="0.35">
      <c r="A2925" s="320">
        <f>'Oversigt anlægsaktiv'!A2925</f>
        <v>0</v>
      </c>
      <c r="B2925">
        <f>'Oversigt anlægsaktiv'!B2925</f>
        <v>0</v>
      </c>
      <c r="C2925">
        <f>'Oversigt anlægsaktiv'!C2925</f>
        <v>0</v>
      </c>
      <c r="D2925">
        <f>'Oversigt anlægsaktiv'!D2925</f>
        <v>0</v>
      </c>
      <c r="E2925">
        <f>'Oversigt anlægsaktiv'!E2925</f>
        <v>0</v>
      </c>
      <c r="F2925">
        <f>'Oversigt anlægsaktiv'!F2925</f>
        <v>0</v>
      </c>
      <c r="G2925">
        <f>'Oversigt anlægsaktiv'!G2925</f>
        <v>0</v>
      </c>
      <c r="H2925">
        <f>'Oversigt anlægsaktiv'!H2925</f>
        <v>0</v>
      </c>
      <c r="I2925">
        <f>'Oversigt anlægsaktiv'!I2925</f>
        <v>0</v>
      </c>
      <c r="J2925">
        <f>'Oversigt anlægsaktiv'!J2925</f>
        <v>0</v>
      </c>
      <c r="K2925">
        <f>'Oversigt anlægsaktiv'!K2925</f>
        <v>0</v>
      </c>
      <c r="L2925" s="312">
        <f>'Oversigt anlægsaktiv'!L2925</f>
        <v>0</v>
      </c>
      <c r="M2925" s="56">
        <f>'Oversigt anlægsaktiv'!M2925</f>
        <v>0</v>
      </c>
      <c r="N2925" s="56">
        <f>'Oversigt anlægsaktiv'!N2925</f>
        <v>0</v>
      </c>
      <c r="O2925" s="322">
        <f t="shared" si="135"/>
        <v>0</v>
      </c>
      <c r="P2925" s="322">
        <f t="shared" si="136"/>
        <v>1</v>
      </c>
      <c r="Q2925" s="337">
        <f t="shared" si="137"/>
        <v>0</v>
      </c>
    </row>
    <row r="2926" spans="1:17" x14ac:dyDescent="0.35">
      <c r="A2926" s="320">
        <f>'Oversigt anlægsaktiv'!A2926</f>
        <v>0</v>
      </c>
      <c r="B2926">
        <f>'Oversigt anlægsaktiv'!B2926</f>
        <v>0</v>
      </c>
      <c r="C2926">
        <f>'Oversigt anlægsaktiv'!C2926</f>
        <v>0</v>
      </c>
      <c r="D2926">
        <f>'Oversigt anlægsaktiv'!D2926</f>
        <v>0</v>
      </c>
      <c r="E2926">
        <f>'Oversigt anlægsaktiv'!E2926</f>
        <v>0</v>
      </c>
      <c r="F2926">
        <f>'Oversigt anlægsaktiv'!F2926</f>
        <v>0</v>
      </c>
      <c r="G2926">
        <f>'Oversigt anlægsaktiv'!G2926</f>
        <v>0</v>
      </c>
      <c r="H2926">
        <f>'Oversigt anlægsaktiv'!H2926</f>
        <v>0</v>
      </c>
      <c r="I2926">
        <f>'Oversigt anlægsaktiv'!I2926</f>
        <v>0</v>
      </c>
      <c r="J2926">
        <f>'Oversigt anlægsaktiv'!J2926</f>
        <v>0</v>
      </c>
      <c r="K2926">
        <f>'Oversigt anlægsaktiv'!K2926</f>
        <v>0</v>
      </c>
      <c r="L2926" s="312">
        <f>'Oversigt anlægsaktiv'!L2926</f>
        <v>0</v>
      </c>
      <c r="M2926" s="56">
        <f>'Oversigt anlægsaktiv'!M2926</f>
        <v>0</v>
      </c>
      <c r="N2926" s="56">
        <f>'Oversigt anlægsaktiv'!N2926</f>
        <v>0</v>
      </c>
      <c r="O2926" s="322">
        <f t="shared" si="135"/>
        <v>0</v>
      </c>
      <c r="P2926" s="322">
        <f t="shared" si="136"/>
        <v>1</v>
      </c>
      <c r="Q2926" s="337">
        <f t="shared" si="137"/>
        <v>0</v>
      </c>
    </row>
    <row r="2927" spans="1:17" x14ac:dyDescent="0.35">
      <c r="A2927" s="320">
        <f>'Oversigt anlægsaktiv'!A2927</f>
        <v>0</v>
      </c>
      <c r="B2927">
        <f>'Oversigt anlægsaktiv'!B2927</f>
        <v>0</v>
      </c>
      <c r="C2927">
        <f>'Oversigt anlægsaktiv'!C2927</f>
        <v>0</v>
      </c>
      <c r="D2927">
        <f>'Oversigt anlægsaktiv'!D2927</f>
        <v>0</v>
      </c>
      <c r="E2927">
        <f>'Oversigt anlægsaktiv'!E2927</f>
        <v>0</v>
      </c>
      <c r="F2927">
        <f>'Oversigt anlægsaktiv'!F2927</f>
        <v>0</v>
      </c>
      <c r="G2927">
        <f>'Oversigt anlægsaktiv'!G2927</f>
        <v>0</v>
      </c>
      <c r="H2927">
        <f>'Oversigt anlægsaktiv'!H2927</f>
        <v>0</v>
      </c>
      <c r="I2927">
        <f>'Oversigt anlægsaktiv'!I2927</f>
        <v>0</v>
      </c>
      <c r="J2927">
        <f>'Oversigt anlægsaktiv'!J2927</f>
        <v>0</v>
      </c>
      <c r="K2927">
        <f>'Oversigt anlægsaktiv'!K2927</f>
        <v>0</v>
      </c>
      <c r="L2927" s="312">
        <f>'Oversigt anlægsaktiv'!L2927</f>
        <v>0</v>
      </c>
      <c r="M2927" s="56">
        <f>'Oversigt anlægsaktiv'!M2927</f>
        <v>0</v>
      </c>
      <c r="N2927" s="56">
        <f>'Oversigt anlægsaktiv'!N2927</f>
        <v>0</v>
      </c>
      <c r="O2927" s="322">
        <f t="shared" si="135"/>
        <v>0</v>
      </c>
      <c r="P2927" s="322">
        <f t="shared" si="136"/>
        <v>1</v>
      </c>
      <c r="Q2927" s="337">
        <f t="shared" si="137"/>
        <v>0</v>
      </c>
    </row>
    <row r="2928" spans="1:17" x14ac:dyDescent="0.35">
      <c r="A2928" s="320">
        <f>'Oversigt anlægsaktiv'!A2928</f>
        <v>0</v>
      </c>
      <c r="B2928">
        <f>'Oversigt anlægsaktiv'!B2928</f>
        <v>0</v>
      </c>
      <c r="C2928">
        <f>'Oversigt anlægsaktiv'!C2928</f>
        <v>0</v>
      </c>
      <c r="D2928">
        <f>'Oversigt anlægsaktiv'!D2928</f>
        <v>0</v>
      </c>
      <c r="E2928">
        <f>'Oversigt anlægsaktiv'!E2928</f>
        <v>0</v>
      </c>
      <c r="F2928">
        <f>'Oversigt anlægsaktiv'!F2928</f>
        <v>0</v>
      </c>
      <c r="G2928">
        <f>'Oversigt anlægsaktiv'!G2928</f>
        <v>0</v>
      </c>
      <c r="H2928">
        <f>'Oversigt anlægsaktiv'!H2928</f>
        <v>0</v>
      </c>
      <c r="I2928">
        <f>'Oversigt anlægsaktiv'!I2928</f>
        <v>0</v>
      </c>
      <c r="J2928">
        <f>'Oversigt anlægsaktiv'!J2928</f>
        <v>0</v>
      </c>
      <c r="K2928">
        <f>'Oversigt anlægsaktiv'!K2928</f>
        <v>0</v>
      </c>
      <c r="L2928" s="312">
        <f>'Oversigt anlægsaktiv'!L2928</f>
        <v>0</v>
      </c>
      <c r="M2928" s="56">
        <f>'Oversigt anlægsaktiv'!M2928</f>
        <v>0</v>
      </c>
      <c r="N2928" s="56">
        <f>'Oversigt anlægsaktiv'!N2928</f>
        <v>0</v>
      </c>
      <c r="O2928" s="322">
        <f t="shared" si="135"/>
        <v>0</v>
      </c>
      <c r="P2928" s="322">
        <f t="shared" si="136"/>
        <v>1</v>
      </c>
      <c r="Q2928" s="337">
        <f t="shared" si="137"/>
        <v>0</v>
      </c>
    </row>
    <row r="2929" spans="1:17" x14ac:dyDescent="0.35">
      <c r="A2929" s="320">
        <f>'Oversigt anlægsaktiv'!A2929</f>
        <v>0</v>
      </c>
      <c r="B2929">
        <f>'Oversigt anlægsaktiv'!B2929</f>
        <v>0</v>
      </c>
      <c r="C2929">
        <f>'Oversigt anlægsaktiv'!C2929</f>
        <v>0</v>
      </c>
      <c r="D2929">
        <f>'Oversigt anlægsaktiv'!D2929</f>
        <v>0</v>
      </c>
      <c r="E2929">
        <f>'Oversigt anlægsaktiv'!E2929</f>
        <v>0</v>
      </c>
      <c r="F2929">
        <f>'Oversigt anlægsaktiv'!F2929</f>
        <v>0</v>
      </c>
      <c r="G2929">
        <f>'Oversigt anlægsaktiv'!G2929</f>
        <v>0</v>
      </c>
      <c r="H2929">
        <f>'Oversigt anlægsaktiv'!H2929</f>
        <v>0</v>
      </c>
      <c r="I2929">
        <f>'Oversigt anlægsaktiv'!I2929</f>
        <v>0</v>
      </c>
      <c r="J2929">
        <f>'Oversigt anlægsaktiv'!J2929</f>
        <v>0</v>
      </c>
      <c r="K2929">
        <f>'Oversigt anlægsaktiv'!K2929</f>
        <v>0</v>
      </c>
      <c r="L2929" s="312">
        <f>'Oversigt anlægsaktiv'!L2929</f>
        <v>0</v>
      </c>
      <c r="M2929" s="56">
        <f>'Oversigt anlægsaktiv'!M2929</f>
        <v>0</v>
      </c>
      <c r="N2929" s="56">
        <f>'Oversigt anlægsaktiv'!N2929</f>
        <v>0</v>
      </c>
      <c r="O2929" s="322">
        <f t="shared" si="135"/>
        <v>0</v>
      </c>
      <c r="P2929" s="322">
        <f t="shared" si="136"/>
        <v>1</v>
      </c>
      <c r="Q2929" s="337">
        <f t="shared" si="137"/>
        <v>0</v>
      </c>
    </row>
    <row r="2930" spans="1:17" x14ac:dyDescent="0.35">
      <c r="A2930" s="320">
        <f>'Oversigt anlægsaktiv'!A2930</f>
        <v>0</v>
      </c>
      <c r="B2930">
        <f>'Oversigt anlægsaktiv'!B2930</f>
        <v>0</v>
      </c>
      <c r="C2930">
        <f>'Oversigt anlægsaktiv'!C2930</f>
        <v>0</v>
      </c>
      <c r="D2930">
        <f>'Oversigt anlægsaktiv'!D2930</f>
        <v>0</v>
      </c>
      <c r="E2930">
        <f>'Oversigt anlægsaktiv'!E2930</f>
        <v>0</v>
      </c>
      <c r="F2930">
        <f>'Oversigt anlægsaktiv'!F2930</f>
        <v>0</v>
      </c>
      <c r="G2930">
        <f>'Oversigt anlægsaktiv'!G2930</f>
        <v>0</v>
      </c>
      <c r="H2930">
        <f>'Oversigt anlægsaktiv'!H2930</f>
        <v>0</v>
      </c>
      <c r="I2930">
        <f>'Oversigt anlægsaktiv'!I2930</f>
        <v>0</v>
      </c>
      <c r="J2930">
        <f>'Oversigt anlægsaktiv'!J2930</f>
        <v>0</v>
      </c>
      <c r="K2930">
        <f>'Oversigt anlægsaktiv'!K2930</f>
        <v>0</v>
      </c>
      <c r="L2930" s="312">
        <f>'Oversigt anlægsaktiv'!L2930</f>
        <v>0</v>
      </c>
      <c r="M2930" s="56">
        <f>'Oversigt anlægsaktiv'!M2930</f>
        <v>0</v>
      </c>
      <c r="N2930" s="56">
        <f>'Oversigt anlægsaktiv'!N2930</f>
        <v>0</v>
      </c>
      <c r="O2930" s="322">
        <f t="shared" si="135"/>
        <v>0</v>
      </c>
      <c r="P2930" s="322">
        <f t="shared" si="136"/>
        <v>1</v>
      </c>
      <c r="Q2930" s="337">
        <f t="shared" si="137"/>
        <v>0</v>
      </c>
    </row>
    <row r="2931" spans="1:17" x14ac:dyDescent="0.35">
      <c r="A2931" s="320">
        <f>'Oversigt anlægsaktiv'!A2931</f>
        <v>0</v>
      </c>
      <c r="B2931">
        <f>'Oversigt anlægsaktiv'!B2931</f>
        <v>0</v>
      </c>
      <c r="C2931">
        <f>'Oversigt anlægsaktiv'!C2931</f>
        <v>0</v>
      </c>
      <c r="D2931">
        <f>'Oversigt anlægsaktiv'!D2931</f>
        <v>0</v>
      </c>
      <c r="E2931">
        <f>'Oversigt anlægsaktiv'!E2931</f>
        <v>0</v>
      </c>
      <c r="F2931">
        <f>'Oversigt anlægsaktiv'!F2931</f>
        <v>0</v>
      </c>
      <c r="G2931">
        <f>'Oversigt anlægsaktiv'!G2931</f>
        <v>0</v>
      </c>
      <c r="H2931">
        <f>'Oversigt anlægsaktiv'!H2931</f>
        <v>0</v>
      </c>
      <c r="I2931">
        <f>'Oversigt anlægsaktiv'!I2931</f>
        <v>0</v>
      </c>
      <c r="J2931">
        <f>'Oversigt anlægsaktiv'!J2931</f>
        <v>0</v>
      </c>
      <c r="K2931">
        <f>'Oversigt anlægsaktiv'!K2931</f>
        <v>0</v>
      </c>
      <c r="L2931" s="312">
        <f>'Oversigt anlægsaktiv'!L2931</f>
        <v>0</v>
      </c>
      <c r="M2931" s="56">
        <f>'Oversigt anlægsaktiv'!M2931</f>
        <v>0</v>
      </c>
      <c r="N2931" s="56">
        <f>'Oversigt anlægsaktiv'!N2931</f>
        <v>0</v>
      </c>
      <c r="O2931" s="322">
        <f t="shared" si="135"/>
        <v>0</v>
      </c>
      <c r="P2931" s="322">
        <f t="shared" si="136"/>
        <v>1</v>
      </c>
      <c r="Q2931" s="337">
        <f t="shared" si="137"/>
        <v>0</v>
      </c>
    </row>
    <row r="2932" spans="1:17" x14ac:dyDescent="0.35">
      <c r="A2932" s="320">
        <f>'Oversigt anlægsaktiv'!A2932</f>
        <v>0</v>
      </c>
      <c r="B2932">
        <f>'Oversigt anlægsaktiv'!B2932</f>
        <v>0</v>
      </c>
      <c r="C2932">
        <f>'Oversigt anlægsaktiv'!C2932</f>
        <v>0</v>
      </c>
      <c r="D2932">
        <f>'Oversigt anlægsaktiv'!D2932</f>
        <v>0</v>
      </c>
      <c r="E2932">
        <f>'Oversigt anlægsaktiv'!E2932</f>
        <v>0</v>
      </c>
      <c r="F2932">
        <f>'Oversigt anlægsaktiv'!F2932</f>
        <v>0</v>
      </c>
      <c r="G2932">
        <f>'Oversigt anlægsaktiv'!G2932</f>
        <v>0</v>
      </c>
      <c r="H2932">
        <f>'Oversigt anlægsaktiv'!H2932</f>
        <v>0</v>
      </c>
      <c r="I2932">
        <f>'Oversigt anlægsaktiv'!I2932</f>
        <v>0</v>
      </c>
      <c r="J2932">
        <f>'Oversigt anlægsaktiv'!J2932</f>
        <v>0</v>
      </c>
      <c r="K2932">
        <f>'Oversigt anlægsaktiv'!K2932</f>
        <v>0</v>
      </c>
      <c r="L2932" s="312">
        <f>'Oversigt anlægsaktiv'!L2932</f>
        <v>0</v>
      </c>
      <c r="M2932" s="56">
        <f>'Oversigt anlægsaktiv'!M2932</f>
        <v>0</v>
      </c>
      <c r="N2932" s="56">
        <f>'Oversigt anlægsaktiv'!N2932</f>
        <v>0</v>
      </c>
      <c r="O2932" s="322">
        <f t="shared" si="135"/>
        <v>0</v>
      </c>
      <c r="P2932" s="322">
        <f t="shared" si="136"/>
        <v>1</v>
      </c>
      <c r="Q2932" s="337">
        <f t="shared" si="137"/>
        <v>0</v>
      </c>
    </row>
    <row r="2933" spans="1:17" x14ac:dyDescent="0.35">
      <c r="A2933" s="320">
        <f>'Oversigt anlægsaktiv'!A2933</f>
        <v>0</v>
      </c>
      <c r="B2933">
        <f>'Oversigt anlægsaktiv'!B2933</f>
        <v>0</v>
      </c>
      <c r="C2933">
        <f>'Oversigt anlægsaktiv'!C2933</f>
        <v>0</v>
      </c>
      <c r="D2933">
        <f>'Oversigt anlægsaktiv'!D2933</f>
        <v>0</v>
      </c>
      <c r="E2933">
        <f>'Oversigt anlægsaktiv'!E2933</f>
        <v>0</v>
      </c>
      <c r="F2933">
        <f>'Oversigt anlægsaktiv'!F2933</f>
        <v>0</v>
      </c>
      <c r="G2933">
        <f>'Oversigt anlægsaktiv'!G2933</f>
        <v>0</v>
      </c>
      <c r="H2933">
        <f>'Oversigt anlægsaktiv'!H2933</f>
        <v>0</v>
      </c>
      <c r="I2933">
        <f>'Oversigt anlægsaktiv'!I2933</f>
        <v>0</v>
      </c>
      <c r="J2933">
        <f>'Oversigt anlægsaktiv'!J2933</f>
        <v>0</v>
      </c>
      <c r="K2933">
        <f>'Oversigt anlægsaktiv'!K2933</f>
        <v>0</v>
      </c>
      <c r="L2933" s="312">
        <f>'Oversigt anlægsaktiv'!L2933</f>
        <v>0</v>
      </c>
      <c r="M2933" s="56">
        <f>'Oversigt anlægsaktiv'!M2933</f>
        <v>0</v>
      </c>
      <c r="N2933" s="56">
        <f>'Oversigt anlægsaktiv'!N2933</f>
        <v>0</v>
      </c>
      <c r="O2933" s="322">
        <f t="shared" si="135"/>
        <v>0</v>
      </c>
      <c r="P2933" s="322">
        <f t="shared" si="136"/>
        <v>1</v>
      </c>
      <c r="Q2933" s="337">
        <f t="shared" si="137"/>
        <v>0</v>
      </c>
    </row>
    <row r="2934" spans="1:17" x14ac:dyDescent="0.35">
      <c r="A2934" s="320">
        <f>'Oversigt anlægsaktiv'!A2934</f>
        <v>0</v>
      </c>
      <c r="B2934">
        <f>'Oversigt anlægsaktiv'!B2934</f>
        <v>0</v>
      </c>
      <c r="C2934">
        <f>'Oversigt anlægsaktiv'!C2934</f>
        <v>0</v>
      </c>
      <c r="D2934">
        <f>'Oversigt anlægsaktiv'!D2934</f>
        <v>0</v>
      </c>
      <c r="E2934">
        <f>'Oversigt anlægsaktiv'!E2934</f>
        <v>0</v>
      </c>
      <c r="F2934">
        <f>'Oversigt anlægsaktiv'!F2934</f>
        <v>0</v>
      </c>
      <c r="G2934">
        <f>'Oversigt anlægsaktiv'!G2934</f>
        <v>0</v>
      </c>
      <c r="H2934">
        <f>'Oversigt anlægsaktiv'!H2934</f>
        <v>0</v>
      </c>
      <c r="I2934">
        <f>'Oversigt anlægsaktiv'!I2934</f>
        <v>0</v>
      </c>
      <c r="J2934">
        <f>'Oversigt anlægsaktiv'!J2934</f>
        <v>0</v>
      </c>
      <c r="K2934">
        <f>'Oversigt anlægsaktiv'!K2934</f>
        <v>0</v>
      </c>
      <c r="L2934" s="312">
        <f>'Oversigt anlægsaktiv'!L2934</f>
        <v>0</v>
      </c>
      <c r="M2934" s="56">
        <f>'Oversigt anlægsaktiv'!M2934</f>
        <v>0</v>
      </c>
      <c r="N2934" s="56">
        <f>'Oversigt anlægsaktiv'!N2934</f>
        <v>0</v>
      </c>
      <c r="O2934" s="322">
        <f t="shared" si="135"/>
        <v>0</v>
      </c>
      <c r="P2934" s="322">
        <f t="shared" si="136"/>
        <v>1</v>
      </c>
      <c r="Q2934" s="337">
        <f t="shared" si="137"/>
        <v>0</v>
      </c>
    </row>
    <row r="2935" spans="1:17" x14ac:dyDescent="0.35">
      <c r="A2935" s="320">
        <f>'Oversigt anlægsaktiv'!A2935</f>
        <v>0</v>
      </c>
      <c r="B2935">
        <f>'Oversigt anlægsaktiv'!B2935</f>
        <v>0</v>
      </c>
      <c r="C2935">
        <f>'Oversigt anlægsaktiv'!C2935</f>
        <v>0</v>
      </c>
      <c r="D2935">
        <f>'Oversigt anlægsaktiv'!D2935</f>
        <v>0</v>
      </c>
      <c r="E2935">
        <f>'Oversigt anlægsaktiv'!E2935</f>
        <v>0</v>
      </c>
      <c r="F2935">
        <f>'Oversigt anlægsaktiv'!F2935</f>
        <v>0</v>
      </c>
      <c r="G2935">
        <f>'Oversigt anlægsaktiv'!G2935</f>
        <v>0</v>
      </c>
      <c r="H2935">
        <f>'Oversigt anlægsaktiv'!H2935</f>
        <v>0</v>
      </c>
      <c r="I2935">
        <f>'Oversigt anlægsaktiv'!I2935</f>
        <v>0</v>
      </c>
      <c r="J2935">
        <f>'Oversigt anlægsaktiv'!J2935</f>
        <v>0</v>
      </c>
      <c r="K2935">
        <f>'Oversigt anlægsaktiv'!K2935</f>
        <v>0</v>
      </c>
      <c r="L2935" s="312">
        <f>'Oversigt anlægsaktiv'!L2935</f>
        <v>0</v>
      </c>
      <c r="M2935" s="56">
        <f>'Oversigt anlægsaktiv'!M2935</f>
        <v>0</v>
      </c>
      <c r="N2935" s="56">
        <f>'Oversigt anlægsaktiv'!N2935</f>
        <v>0</v>
      </c>
      <c r="O2935" s="322">
        <f t="shared" si="135"/>
        <v>0</v>
      </c>
      <c r="P2935" s="322">
        <f t="shared" si="136"/>
        <v>1</v>
      </c>
      <c r="Q2935" s="337">
        <f t="shared" si="137"/>
        <v>0</v>
      </c>
    </row>
    <row r="2936" spans="1:17" x14ac:dyDescent="0.35">
      <c r="A2936" s="320">
        <f>'Oversigt anlægsaktiv'!A2936</f>
        <v>0</v>
      </c>
      <c r="B2936">
        <f>'Oversigt anlægsaktiv'!B2936</f>
        <v>0</v>
      </c>
      <c r="C2936">
        <f>'Oversigt anlægsaktiv'!C2936</f>
        <v>0</v>
      </c>
      <c r="D2936">
        <f>'Oversigt anlægsaktiv'!D2936</f>
        <v>0</v>
      </c>
      <c r="E2936">
        <f>'Oversigt anlægsaktiv'!E2936</f>
        <v>0</v>
      </c>
      <c r="F2936">
        <f>'Oversigt anlægsaktiv'!F2936</f>
        <v>0</v>
      </c>
      <c r="G2936">
        <f>'Oversigt anlægsaktiv'!G2936</f>
        <v>0</v>
      </c>
      <c r="H2936">
        <f>'Oversigt anlægsaktiv'!H2936</f>
        <v>0</v>
      </c>
      <c r="I2936">
        <f>'Oversigt anlægsaktiv'!I2936</f>
        <v>0</v>
      </c>
      <c r="J2936">
        <f>'Oversigt anlægsaktiv'!J2936</f>
        <v>0</v>
      </c>
      <c r="K2936">
        <f>'Oversigt anlægsaktiv'!K2936</f>
        <v>0</v>
      </c>
      <c r="L2936" s="312">
        <f>'Oversigt anlægsaktiv'!L2936</f>
        <v>0</v>
      </c>
      <c r="M2936" s="56">
        <f>'Oversigt anlægsaktiv'!M2936</f>
        <v>0</v>
      </c>
      <c r="N2936" s="56">
        <f>'Oversigt anlægsaktiv'!N2936</f>
        <v>0</v>
      </c>
      <c r="O2936" s="322">
        <f t="shared" si="135"/>
        <v>0</v>
      </c>
      <c r="P2936" s="322">
        <f t="shared" si="136"/>
        <v>1</v>
      </c>
      <c r="Q2936" s="337">
        <f t="shared" si="137"/>
        <v>0</v>
      </c>
    </row>
    <row r="2937" spans="1:17" x14ac:dyDescent="0.35">
      <c r="A2937" s="320">
        <f>'Oversigt anlægsaktiv'!A2937</f>
        <v>0</v>
      </c>
      <c r="B2937">
        <f>'Oversigt anlægsaktiv'!B2937</f>
        <v>0</v>
      </c>
      <c r="C2937">
        <f>'Oversigt anlægsaktiv'!C2937</f>
        <v>0</v>
      </c>
      <c r="D2937">
        <f>'Oversigt anlægsaktiv'!D2937</f>
        <v>0</v>
      </c>
      <c r="E2937">
        <f>'Oversigt anlægsaktiv'!E2937</f>
        <v>0</v>
      </c>
      <c r="F2937">
        <f>'Oversigt anlægsaktiv'!F2937</f>
        <v>0</v>
      </c>
      <c r="G2937">
        <f>'Oversigt anlægsaktiv'!G2937</f>
        <v>0</v>
      </c>
      <c r="H2937">
        <f>'Oversigt anlægsaktiv'!H2937</f>
        <v>0</v>
      </c>
      <c r="I2937">
        <f>'Oversigt anlægsaktiv'!I2937</f>
        <v>0</v>
      </c>
      <c r="J2937">
        <f>'Oversigt anlægsaktiv'!J2937</f>
        <v>0</v>
      </c>
      <c r="K2937">
        <f>'Oversigt anlægsaktiv'!K2937</f>
        <v>0</v>
      </c>
      <c r="L2937" s="312">
        <f>'Oversigt anlægsaktiv'!L2937</f>
        <v>0</v>
      </c>
      <c r="M2937" s="56">
        <f>'Oversigt anlægsaktiv'!M2937</f>
        <v>0</v>
      </c>
      <c r="N2937" s="56">
        <f>'Oversigt anlægsaktiv'!N2937</f>
        <v>0</v>
      </c>
      <c r="O2937" s="322">
        <f t="shared" si="135"/>
        <v>0</v>
      </c>
      <c r="P2937" s="322">
        <f t="shared" si="136"/>
        <v>1</v>
      </c>
      <c r="Q2937" s="337">
        <f t="shared" si="137"/>
        <v>0</v>
      </c>
    </row>
    <row r="2938" spans="1:17" x14ac:dyDescent="0.35">
      <c r="A2938" s="320">
        <f>'Oversigt anlægsaktiv'!A2938</f>
        <v>0</v>
      </c>
      <c r="B2938">
        <f>'Oversigt anlægsaktiv'!B2938</f>
        <v>0</v>
      </c>
      <c r="C2938">
        <f>'Oversigt anlægsaktiv'!C2938</f>
        <v>0</v>
      </c>
      <c r="D2938">
        <f>'Oversigt anlægsaktiv'!D2938</f>
        <v>0</v>
      </c>
      <c r="E2938">
        <f>'Oversigt anlægsaktiv'!E2938</f>
        <v>0</v>
      </c>
      <c r="F2938">
        <f>'Oversigt anlægsaktiv'!F2938</f>
        <v>0</v>
      </c>
      <c r="G2938">
        <f>'Oversigt anlægsaktiv'!G2938</f>
        <v>0</v>
      </c>
      <c r="H2938">
        <f>'Oversigt anlægsaktiv'!H2938</f>
        <v>0</v>
      </c>
      <c r="I2938">
        <f>'Oversigt anlægsaktiv'!I2938</f>
        <v>0</v>
      </c>
      <c r="J2938">
        <f>'Oversigt anlægsaktiv'!J2938</f>
        <v>0</v>
      </c>
      <c r="K2938">
        <f>'Oversigt anlægsaktiv'!K2938</f>
        <v>0</v>
      </c>
      <c r="L2938" s="312">
        <f>'Oversigt anlægsaktiv'!L2938</f>
        <v>0</v>
      </c>
      <c r="M2938" s="56">
        <f>'Oversigt anlægsaktiv'!M2938</f>
        <v>0</v>
      </c>
      <c r="N2938" s="56">
        <f>'Oversigt anlægsaktiv'!N2938</f>
        <v>0</v>
      </c>
      <c r="O2938" s="322">
        <f t="shared" si="135"/>
        <v>0</v>
      </c>
      <c r="P2938" s="322">
        <f t="shared" si="136"/>
        <v>1</v>
      </c>
      <c r="Q2938" s="337">
        <f t="shared" si="137"/>
        <v>0</v>
      </c>
    </row>
    <row r="2939" spans="1:17" x14ac:dyDescent="0.35">
      <c r="A2939" s="320">
        <f>'Oversigt anlægsaktiv'!A2939</f>
        <v>0</v>
      </c>
      <c r="B2939">
        <f>'Oversigt anlægsaktiv'!B2939</f>
        <v>0</v>
      </c>
      <c r="C2939">
        <f>'Oversigt anlægsaktiv'!C2939</f>
        <v>0</v>
      </c>
      <c r="D2939">
        <f>'Oversigt anlægsaktiv'!D2939</f>
        <v>0</v>
      </c>
      <c r="E2939">
        <f>'Oversigt anlægsaktiv'!E2939</f>
        <v>0</v>
      </c>
      <c r="F2939">
        <f>'Oversigt anlægsaktiv'!F2939</f>
        <v>0</v>
      </c>
      <c r="G2939">
        <f>'Oversigt anlægsaktiv'!G2939</f>
        <v>0</v>
      </c>
      <c r="H2939">
        <f>'Oversigt anlægsaktiv'!H2939</f>
        <v>0</v>
      </c>
      <c r="I2939">
        <f>'Oversigt anlægsaktiv'!I2939</f>
        <v>0</v>
      </c>
      <c r="J2939">
        <f>'Oversigt anlægsaktiv'!J2939</f>
        <v>0</v>
      </c>
      <c r="K2939">
        <f>'Oversigt anlægsaktiv'!K2939</f>
        <v>0</v>
      </c>
      <c r="L2939" s="312">
        <f>'Oversigt anlægsaktiv'!L2939</f>
        <v>0</v>
      </c>
      <c r="M2939" s="56">
        <f>'Oversigt anlægsaktiv'!M2939</f>
        <v>0</v>
      </c>
      <c r="N2939" s="56">
        <f>'Oversigt anlægsaktiv'!N2939</f>
        <v>0</v>
      </c>
      <c r="O2939" s="322">
        <f t="shared" si="135"/>
        <v>0</v>
      </c>
      <c r="P2939" s="322">
        <f t="shared" si="136"/>
        <v>1</v>
      </c>
      <c r="Q2939" s="337">
        <f t="shared" si="137"/>
        <v>0</v>
      </c>
    </row>
    <row r="2940" spans="1:17" x14ac:dyDescent="0.35">
      <c r="A2940" s="320">
        <f>'Oversigt anlægsaktiv'!A2940</f>
        <v>0</v>
      </c>
      <c r="B2940">
        <f>'Oversigt anlægsaktiv'!B2940</f>
        <v>0</v>
      </c>
      <c r="C2940">
        <f>'Oversigt anlægsaktiv'!C2940</f>
        <v>0</v>
      </c>
      <c r="D2940">
        <f>'Oversigt anlægsaktiv'!D2940</f>
        <v>0</v>
      </c>
      <c r="E2940">
        <f>'Oversigt anlægsaktiv'!E2940</f>
        <v>0</v>
      </c>
      <c r="F2940">
        <f>'Oversigt anlægsaktiv'!F2940</f>
        <v>0</v>
      </c>
      <c r="G2940">
        <f>'Oversigt anlægsaktiv'!G2940</f>
        <v>0</v>
      </c>
      <c r="H2940">
        <f>'Oversigt anlægsaktiv'!H2940</f>
        <v>0</v>
      </c>
      <c r="I2940">
        <f>'Oversigt anlægsaktiv'!I2940</f>
        <v>0</v>
      </c>
      <c r="J2940">
        <f>'Oversigt anlægsaktiv'!J2940</f>
        <v>0</v>
      </c>
      <c r="K2940">
        <f>'Oversigt anlægsaktiv'!K2940</f>
        <v>0</v>
      </c>
      <c r="L2940" s="312">
        <f>'Oversigt anlægsaktiv'!L2940</f>
        <v>0</v>
      </c>
      <c r="M2940" s="56">
        <f>'Oversigt anlægsaktiv'!M2940</f>
        <v>0</v>
      </c>
      <c r="N2940" s="56">
        <f>'Oversigt anlægsaktiv'!N2940</f>
        <v>0</v>
      </c>
      <c r="O2940" s="322">
        <f t="shared" si="135"/>
        <v>0</v>
      </c>
      <c r="P2940" s="322">
        <f t="shared" si="136"/>
        <v>1</v>
      </c>
      <c r="Q2940" s="337">
        <f t="shared" si="137"/>
        <v>0</v>
      </c>
    </row>
    <row r="2941" spans="1:17" x14ac:dyDescent="0.35">
      <c r="A2941" s="320">
        <f>'Oversigt anlægsaktiv'!A2941</f>
        <v>0</v>
      </c>
      <c r="B2941">
        <f>'Oversigt anlægsaktiv'!B2941</f>
        <v>0</v>
      </c>
      <c r="C2941">
        <f>'Oversigt anlægsaktiv'!C2941</f>
        <v>0</v>
      </c>
      <c r="D2941">
        <f>'Oversigt anlægsaktiv'!D2941</f>
        <v>0</v>
      </c>
      <c r="E2941">
        <f>'Oversigt anlægsaktiv'!E2941</f>
        <v>0</v>
      </c>
      <c r="F2941">
        <f>'Oversigt anlægsaktiv'!F2941</f>
        <v>0</v>
      </c>
      <c r="G2941">
        <f>'Oversigt anlægsaktiv'!G2941</f>
        <v>0</v>
      </c>
      <c r="H2941">
        <f>'Oversigt anlægsaktiv'!H2941</f>
        <v>0</v>
      </c>
      <c r="I2941">
        <f>'Oversigt anlægsaktiv'!I2941</f>
        <v>0</v>
      </c>
      <c r="J2941">
        <f>'Oversigt anlægsaktiv'!J2941</f>
        <v>0</v>
      </c>
      <c r="K2941">
        <f>'Oversigt anlægsaktiv'!K2941</f>
        <v>0</v>
      </c>
      <c r="L2941" s="312">
        <f>'Oversigt anlægsaktiv'!L2941</f>
        <v>0</v>
      </c>
      <c r="M2941" s="56">
        <f>'Oversigt anlægsaktiv'!M2941</f>
        <v>0</v>
      </c>
      <c r="N2941" s="56">
        <f>'Oversigt anlægsaktiv'!N2941</f>
        <v>0</v>
      </c>
      <c r="O2941" s="322">
        <f t="shared" si="135"/>
        <v>0</v>
      </c>
      <c r="P2941" s="322">
        <f t="shared" si="136"/>
        <v>1</v>
      </c>
      <c r="Q2941" s="337">
        <f t="shared" si="137"/>
        <v>0</v>
      </c>
    </row>
    <row r="2942" spans="1:17" x14ac:dyDescent="0.35">
      <c r="A2942" s="320">
        <f>'Oversigt anlægsaktiv'!A2942</f>
        <v>0</v>
      </c>
      <c r="B2942">
        <f>'Oversigt anlægsaktiv'!B2942</f>
        <v>0</v>
      </c>
      <c r="C2942">
        <f>'Oversigt anlægsaktiv'!C2942</f>
        <v>0</v>
      </c>
      <c r="D2942">
        <f>'Oversigt anlægsaktiv'!D2942</f>
        <v>0</v>
      </c>
      <c r="E2942">
        <f>'Oversigt anlægsaktiv'!E2942</f>
        <v>0</v>
      </c>
      <c r="F2942">
        <f>'Oversigt anlægsaktiv'!F2942</f>
        <v>0</v>
      </c>
      <c r="G2942">
        <f>'Oversigt anlægsaktiv'!G2942</f>
        <v>0</v>
      </c>
      <c r="H2942">
        <f>'Oversigt anlægsaktiv'!H2942</f>
        <v>0</v>
      </c>
      <c r="I2942">
        <f>'Oversigt anlægsaktiv'!I2942</f>
        <v>0</v>
      </c>
      <c r="J2942">
        <f>'Oversigt anlægsaktiv'!J2942</f>
        <v>0</v>
      </c>
      <c r="K2942">
        <f>'Oversigt anlægsaktiv'!K2942</f>
        <v>0</v>
      </c>
      <c r="L2942" s="312">
        <f>'Oversigt anlægsaktiv'!L2942</f>
        <v>0</v>
      </c>
      <c r="M2942" s="56">
        <f>'Oversigt anlægsaktiv'!M2942</f>
        <v>0</v>
      </c>
      <c r="N2942" s="56">
        <f>'Oversigt anlægsaktiv'!N2942</f>
        <v>0</v>
      </c>
      <c r="O2942" s="322">
        <f t="shared" si="135"/>
        <v>0</v>
      </c>
      <c r="P2942" s="322">
        <f t="shared" si="136"/>
        <v>1</v>
      </c>
      <c r="Q2942" s="337">
        <f t="shared" si="137"/>
        <v>0</v>
      </c>
    </row>
    <row r="2943" spans="1:17" x14ac:dyDescent="0.35">
      <c r="A2943" s="320">
        <f>'Oversigt anlægsaktiv'!A2943</f>
        <v>0</v>
      </c>
      <c r="B2943">
        <f>'Oversigt anlægsaktiv'!B2943</f>
        <v>0</v>
      </c>
      <c r="C2943">
        <f>'Oversigt anlægsaktiv'!C2943</f>
        <v>0</v>
      </c>
      <c r="D2943">
        <f>'Oversigt anlægsaktiv'!D2943</f>
        <v>0</v>
      </c>
      <c r="E2943">
        <f>'Oversigt anlægsaktiv'!E2943</f>
        <v>0</v>
      </c>
      <c r="F2943">
        <f>'Oversigt anlægsaktiv'!F2943</f>
        <v>0</v>
      </c>
      <c r="G2943">
        <f>'Oversigt anlægsaktiv'!G2943</f>
        <v>0</v>
      </c>
      <c r="H2943">
        <f>'Oversigt anlægsaktiv'!H2943</f>
        <v>0</v>
      </c>
      <c r="I2943">
        <f>'Oversigt anlægsaktiv'!I2943</f>
        <v>0</v>
      </c>
      <c r="J2943">
        <f>'Oversigt anlægsaktiv'!J2943</f>
        <v>0</v>
      </c>
      <c r="K2943">
        <f>'Oversigt anlægsaktiv'!K2943</f>
        <v>0</v>
      </c>
      <c r="L2943" s="312">
        <f>'Oversigt anlægsaktiv'!L2943</f>
        <v>0</v>
      </c>
      <c r="M2943" s="56">
        <f>'Oversigt anlægsaktiv'!M2943</f>
        <v>0</v>
      </c>
      <c r="N2943" s="56">
        <f>'Oversigt anlægsaktiv'!N2943</f>
        <v>0</v>
      </c>
      <c r="O2943" s="322">
        <f t="shared" si="135"/>
        <v>0</v>
      </c>
      <c r="P2943" s="322">
        <f t="shared" si="136"/>
        <v>1</v>
      </c>
      <c r="Q2943" s="337">
        <f t="shared" si="137"/>
        <v>0</v>
      </c>
    </row>
    <row r="2944" spans="1:17" x14ac:dyDescent="0.35">
      <c r="A2944" s="320">
        <f>'Oversigt anlægsaktiv'!A2944</f>
        <v>0</v>
      </c>
      <c r="B2944">
        <f>'Oversigt anlægsaktiv'!B2944</f>
        <v>0</v>
      </c>
      <c r="C2944">
        <f>'Oversigt anlægsaktiv'!C2944</f>
        <v>0</v>
      </c>
      <c r="D2944">
        <f>'Oversigt anlægsaktiv'!D2944</f>
        <v>0</v>
      </c>
      <c r="E2944">
        <f>'Oversigt anlægsaktiv'!E2944</f>
        <v>0</v>
      </c>
      <c r="F2944">
        <f>'Oversigt anlægsaktiv'!F2944</f>
        <v>0</v>
      </c>
      <c r="G2944">
        <f>'Oversigt anlægsaktiv'!G2944</f>
        <v>0</v>
      </c>
      <c r="H2944">
        <f>'Oversigt anlægsaktiv'!H2944</f>
        <v>0</v>
      </c>
      <c r="I2944">
        <f>'Oversigt anlægsaktiv'!I2944</f>
        <v>0</v>
      </c>
      <c r="J2944">
        <f>'Oversigt anlægsaktiv'!J2944</f>
        <v>0</v>
      </c>
      <c r="K2944">
        <f>'Oversigt anlægsaktiv'!K2944</f>
        <v>0</v>
      </c>
      <c r="L2944" s="312">
        <f>'Oversigt anlægsaktiv'!L2944</f>
        <v>0</v>
      </c>
      <c r="M2944" s="56">
        <f>'Oversigt anlægsaktiv'!M2944</f>
        <v>0</v>
      </c>
      <c r="N2944" s="56">
        <f>'Oversigt anlægsaktiv'!N2944</f>
        <v>0</v>
      </c>
      <c r="O2944" s="322">
        <f t="shared" si="135"/>
        <v>0</v>
      </c>
      <c r="P2944" s="322">
        <f t="shared" si="136"/>
        <v>1</v>
      </c>
      <c r="Q2944" s="337">
        <f t="shared" si="137"/>
        <v>0</v>
      </c>
    </row>
    <row r="2945" spans="1:17" x14ac:dyDescent="0.35">
      <c r="A2945" s="320">
        <f>'Oversigt anlægsaktiv'!A2945</f>
        <v>0</v>
      </c>
      <c r="B2945">
        <f>'Oversigt anlægsaktiv'!B2945</f>
        <v>0</v>
      </c>
      <c r="C2945">
        <f>'Oversigt anlægsaktiv'!C2945</f>
        <v>0</v>
      </c>
      <c r="D2945">
        <f>'Oversigt anlægsaktiv'!D2945</f>
        <v>0</v>
      </c>
      <c r="E2945">
        <f>'Oversigt anlægsaktiv'!E2945</f>
        <v>0</v>
      </c>
      <c r="F2945">
        <f>'Oversigt anlægsaktiv'!F2945</f>
        <v>0</v>
      </c>
      <c r="G2945">
        <f>'Oversigt anlægsaktiv'!G2945</f>
        <v>0</v>
      </c>
      <c r="H2945">
        <f>'Oversigt anlægsaktiv'!H2945</f>
        <v>0</v>
      </c>
      <c r="I2945">
        <f>'Oversigt anlægsaktiv'!I2945</f>
        <v>0</v>
      </c>
      <c r="J2945">
        <f>'Oversigt anlægsaktiv'!J2945</f>
        <v>0</v>
      </c>
      <c r="K2945">
        <f>'Oversigt anlægsaktiv'!K2945</f>
        <v>0</v>
      </c>
      <c r="L2945" s="312">
        <f>'Oversigt anlægsaktiv'!L2945</f>
        <v>0</v>
      </c>
      <c r="M2945" s="56">
        <f>'Oversigt anlægsaktiv'!M2945</f>
        <v>0</v>
      </c>
      <c r="N2945" s="56">
        <f>'Oversigt anlægsaktiv'!N2945</f>
        <v>0</v>
      </c>
      <c r="O2945" s="322">
        <f t="shared" si="135"/>
        <v>0</v>
      </c>
      <c r="P2945" s="322">
        <f t="shared" si="136"/>
        <v>1</v>
      </c>
      <c r="Q2945" s="337">
        <f t="shared" si="137"/>
        <v>0</v>
      </c>
    </row>
    <row r="2946" spans="1:17" x14ac:dyDescent="0.35">
      <c r="A2946" s="320">
        <f>'Oversigt anlægsaktiv'!A2946</f>
        <v>0</v>
      </c>
      <c r="B2946">
        <f>'Oversigt anlægsaktiv'!B2946</f>
        <v>0</v>
      </c>
      <c r="C2946">
        <f>'Oversigt anlægsaktiv'!C2946</f>
        <v>0</v>
      </c>
      <c r="D2946">
        <f>'Oversigt anlægsaktiv'!D2946</f>
        <v>0</v>
      </c>
      <c r="E2946">
        <f>'Oversigt anlægsaktiv'!E2946</f>
        <v>0</v>
      </c>
      <c r="F2946">
        <f>'Oversigt anlægsaktiv'!F2946</f>
        <v>0</v>
      </c>
      <c r="G2946">
        <f>'Oversigt anlægsaktiv'!G2946</f>
        <v>0</v>
      </c>
      <c r="H2946">
        <f>'Oversigt anlægsaktiv'!H2946</f>
        <v>0</v>
      </c>
      <c r="I2946">
        <f>'Oversigt anlægsaktiv'!I2946</f>
        <v>0</v>
      </c>
      <c r="J2946">
        <f>'Oversigt anlægsaktiv'!J2946</f>
        <v>0</v>
      </c>
      <c r="K2946">
        <f>'Oversigt anlægsaktiv'!K2946</f>
        <v>0</v>
      </c>
      <c r="L2946" s="312">
        <f>'Oversigt anlægsaktiv'!L2946</f>
        <v>0</v>
      </c>
      <c r="M2946" s="56">
        <f>'Oversigt anlægsaktiv'!M2946</f>
        <v>0</v>
      </c>
      <c r="N2946" s="56">
        <f>'Oversigt anlægsaktiv'!N2946</f>
        <v>0</v>
      </c>
      <c r="O2946" s="322">
        <f t="shared" si="135"/>
        <v>0</v>
      </c>
      <c r="P2946" s="322">
        <f t="shared" si="136"/>
        <v>1</v>
      </c>
      <c r="Q2946" s="337">
        <f t="shared" si="137"/>
        <v>0</v>
      </c>
    </row>
    <row r="2947" spans="1:17" x14ac:dyDescent="0.35">
      <c r="A2947" s="320">
        <f>'Oversigt anlægsaktiv'!A2947</f>
        <v>0</v>
      </c>
      <c r="B2947">
        <f>'Oversigt anlægsaktiv'!B2947</f>
        <v>0</v>
      </c>
      <c r="C2947">
        <f>'Oversigt anlægsaktiv'!C2947</f>
        <v>0</v>
      </c>
      <c r="D2947">
        <f>'Oversigt anlægsaktiv'!D2947</f>
        <v>0</v>
      </c>
      <c r="E2947">
        <f>'Oversigt anlægsaktiv'!E2947</f>
        <v>0</v>
      </c>
      <c r="F2947">
        <f>'Oversigt anlægsaktiv'!F2947</f>
        <v>0</v>
      </c>
      <c r="G2947">
        <f>'Oversigt anlægsaktiv'!G2947</f>
        <v>0</v>
      </c>
      <c r="H2947">
        <f>'Oversigt anlægsaktiv'!H2947</f>
        <v>0</v>
      </c>
      <c r="I2947">
        <f>'Oversigt anlægsaktiv'!I2947</f>
        <v>0</v>
      </c>
      <c r="J2947">
        <f>'Oversigt anlægsaktiv'!J2947</f>
        <v>0</v>
      </c>
      <c r="K2947">
        <f>'Oversigt anlægsaktiv'!K2947</f>
        <v>0</v>
      </c>
      <c r="L2947" s="312">
        <f>'Oversigt anlægsaktiv'!L2947</f>
        <v>0</v>
      </c>
      <c r="M2947" s="56">
        <f>'Oversigt anlægsaktiv'!M2947</f>
        <v>0</v>
      </c>
      <c r="N2947" s="56">
        <f>'Oversigt anlægsaktiv'!N2947</f>
        <v>0</v>
      </c>
      <c r="O2947" s="322">
        <f t="shared" si="135"/>
        <v>0</v>
      </c>
      <c r="P2947" s="322">
        <f t="shared" si="136"/>
        <v>1</v>
      </c>
      <c r="Q2947" s="337">
        <f t="shared" si="137"/>
        <v>0</v>
      </c>
    </row>
    <row r="2948" spans="1:17" x14ac:dyDescent="0.35">
      <c r="A2948" s="320">
        <f>'Oversigt anlægsaktiv'!A2948</f>
        <v>0</v>
      </c>
      <c r="B2948">
        <f>'Oversigt anlægsaktiv'!B2948</f>
        <v>0</v>
      </c>
      <c r="C2948">
        <f>'Oversigt anlægsaktiv'!C2948</f>
        <v>0</v>
      </c>
      <c r="D2948">
        <f>'Oversigt anlægsaktiv'!D2948</f>
        <v>0</v>
      </c>
      <c r="E2948">
        <f>'Oversigt anlægsaktiv'!E2948</f>
        <v>0</v>
      </c>
      <c r="F2948">
        <f>'Oversigt anlægsaktiv'!F2948</f>
        <v>0</v>
      </c>
      <c r="G2948">
        <f>'Oversigt anlægsaktiv'!G2948</f>
        <v>0</v>
      </c>
      <c r="H2948">
        <f>'Oversigt anlægsaktiv'!H2948</f>
        <v>0</v>
      </c>
      <c r="I2948">
        <f>'Oversigt anlægsaktiv'!I2948</f>
        <v>0</v>
      </c>
      <c r="J2948">
        <f>'Oversigt anlægsaktiv'!J2948</f>
        <v>0</v>
      </c>
      <c r="K2948">
        <f>'Oversigt anlægsaktiv'!K2948</f>
        <v>0</v>
      </c>
      <c r="L2948" s="312">
        <f>'Oversigt anlægsaktiv'!L2948</f>
        <v>0</v>
      </c>
      <c r="M2948" s="56">
        <f>'Oversigt anlægsaktiv'!M2948</f>
        <v>0</v>
      </c>
      <c r="N2948" s="56">
        <f>'Oversigt anlægsaktiv'!N2948</f>
        <v>0</v>
      </c>
      <c r="O2948" s="322">
        <f t="shared" si="135"/>
        <v>0</v>
      </c>
      <c r="P2948" s="322">
        <f t="shared" si="136"/>
        <v>1</v>
      </c>
      <c r="Q2948" s="337">
        <f t="shared" si="137"/>
        <v>0</v>
      </c>
    </row>
    <row r="2949" spans="1:17" x14ac:dyDescent="0.35">
      <c r="A2949" s="320">
        <f>'Oversigt anlægsaktiv'!A2949</f>
        <v>0</v>
      </c>
      <c r="B2949">
        <f>'Oversigt anlægsaktiv'!B2949</f>
        <v>0</v>
      </c>
      <c r="C2949">
        <f>'Oversigt anlægsaktiv'!C2949</f>
        <v>0</v>
      </c>
      <c r="D2949">
        <f>'Oversigt anlægsaktiv'!D2949</f>
        <v>0</v>
      </c>
      <c r="E2949">
        <f>'Oversigt anlægsaktiv'!E2949</f>
        <v>0</v>
      </c>
      <c r="F2949">
        <f>'Oversigt anlægsaktiv'!F2949</f>
        <v>0</v>
      </c>
      <c r="G2949">
        <f>'Oversigt anlægsaktiv'!G2949</f>
        <v>0</v>
      </c>
      <c r="H2949">
        <f>'Oversigt anlægsaktiv'!H2949</f>
        <v>0</v>
      </c>
      <c r="I2949">
        <f>'Oversigt anlægsaktiv'!I2949</f>
        <v>0</v>
      </c>
      <c r="J2949">
        <f>'Oversigt anlægsaktiv'!J2949</f>
        <v>0</v>
      </c>
      <c r="K2949">
        <f>'Oversigt anlægsaktiv'!K2949</f>
        <v>0</v>
      </c>
      <c r="L2949" s="312">
        <f>'Oversigt anlægsaktiv'!L2949</f>
        <v>0</v>
      </c>
      <c r="M2949" s="56">
        <f>'Oversigt anlægsaktiv'!M2949</f>
        <v>0</v>
      </c>
      <c r="N2949" s="56">
        <f>'Oversigt anlægsaktiv'!N2949</f>
        <v>0</v>
      </c>
      <c r="O2949" s="322">
        <f t="shared" si="135"/>
        <v>0</v>
      </c>
      <c r="P2949" s="322">
        <f t="shared" si="136"/>
        <v>1</v>
      </c>
      <c r="Q2949" s="337">
        <f t="shared" si="137"/>
        <v>0</v>
      </c>
    </row>
    <row r="2950" spans="1:17" x14ac:dyDescent="0.35">
      <c r="A2950" s="320">
        <f>'Oversigt anlægsaktiv'!A2950</f>
        <v>0</v>
      </c>
      <c r="B2950">
        <f>'Oversigt anlægsaktiv'!B2950</f>
        <v>0</v>
      </c>
      <c r="C2950">
        <f>'Oversigt anlægsaktiv'!C2950</f>
        <v>0</v>
      </c>
      <c r="D2950">
        <f>'Oversigt anlægsaktiv'!D2950</f>
        <v>0</v>
      </c>
      <c r="E2950">
        <f>'Oversigt anlægsaktiv'!E2950</f>
        <v>0</v>
      </c>
      <c r="F2950">
        <f>'Oversigt anlægsaktiv'!F2950</f>
        <v>0</v>
      </c>
      <c r="G2950">
        <f>'Oversigt anlægsaktiv'!G2950</f>
        <v>0</v>
      </c>
      <c r="H2950">
        <f>'Oversigt anlægsaktiv'!H2950</f>
        <v>0</v>
      </c>
      <c r="I2950">
        <f>'Oversigt anlægsaktiv'!I2950</f>
        <v>0</v>
      </c>
      <c r="J2950">
        <f>'Oversigt anlægsaktiv'!J2950</f>
        <v>0</v>
      </c>
      <c r="K2950">
        <f>'Oversigt anlægsaktiv'!K2950</f>
        <v>0</v>
      </c>
      <c r="L2950" s="312">
        <f>'Oversigt anlægsaktiv'!L2950</f>
        <v>0</v>
      </c>
      <c r="M2950" s="56">
        <f>'Oversigt anlægsaktiv'!M2950</f>
        <v>0</v>
      </c>
      <c r="N2950" s="56">
        <f>'Oversigt anlægsaktiv'!N2950</f>
        <v>0</v>
      </c>
      <c r="O2950" s="322">
        <f t="shared" si="135"/>
        <v>0</v>
      </c>
      <c r="P2950" s="322">
        <f t="shared" si="136"/>
        <v>1</v>
      </c>
      <c r="Q2950" s="337">
        <f t="shared" si="137"/>
        <v>0</v>
      </c>
    </row>
    <row r="2951" spans="1:17" x14ac:dyDescent="0.35">
      <c r="A2951" s="320">
        <f>'Oversigt anlægsaktiv'!A2951</f>
        <v>0</v>
      </c>
      <c r="B2951">
        <f>'Oversigt anlægsaktiv'!B2951</f>
        <v>0</v>
      </c>
      <c r="C2951">
        <f>'Oversigt anlægsaktiv'!C2951</f>
        <v>0</v>
      </c>
      <c r="D2951">
        <f>'Oversigt anlægsaktiv'!D2951</f>
        <v>0</v>
      </c>
      <c r="E2951">
        <f>'Oversigt anlægsaktiv'!E2951</f>
        <v>0</v>
      </c>
      <c r="F2951">
        <f>'Oversigt anlægsaktiv'!F2951</f>
        <v>0</v>
      </c>
      <c r="G2951">
        <f>'Oversigt anlægsaktiv'!G2951</f>
        <v>0</v>
      </c>
      <c r="H2951">
        <f>'Oversigt anlægsaktiv'!H2951</f>
        <v>0</v>
      </c>
      <c r="I2951">
        <f>'Oversigt anlægsaktiv'!I2951</f>
        <v>0</v>
      </c>
      <c r="J2951">
        <f>'Oversigt anlægsaktiv'!J2951</f>
        <v>0</v>
      </c>
      <c r="K2951">
        <f>'Oversigt anlægsaktiv'!K2951</f>
        <v>0</v>
      </c>
      <c r="L2951" s="312">
        <f>'Oversigt anlægsaktiv'!L2951</f>
        <v>0</v>
      </c>
      <c r="M2951" s="56">
        <f>'Oversigt anlægsaktiv'!M2951</f>
        <v>0</v>
      </c>
      <c r="N2951" s="56">
        <f>'Oversigt anlægsaktiv'!N2951</f>
        <v>0</v>
      </c>
      <c r="O2951" s="322">
        <f t="shared" si="135"/>
        <v>0</v>
      </c>
      <c r="P2951" s="322">
        <f t="shared" si="136"/>
        <v>1</v>
      </c>
      <c r="Q2951" s="337">
        <f t="shared" si="137"/>
        <v>0</v>
      </c>
    </row>
    <row r="2952" spans="1:17" x14ac:dyDescent="0.35">
      <c r="A2952" s="320">
        <f>'Oversigt anlægsaktiv'!A2952</f>
        <v>0</v>
      </c>
      <c r="B2952">
        <f>'Oversigt anlægsaktiv'!B2952</f>
        <v>0</v>
      </c>
      <c r="C2952">
        <f>'Oversigt anlægsaktiv'!C2952</f>
        <v>0</v>
      </c>
      <c r="D2952">
        <f>'Oversigt anlægsaktiv'!D2952</f>
        <v>0</v>
      </c>
      <c r="E2952">
        <f>'Oversigt anlægsaktiv'!E2952</f>
        <v>0</v>
      </c>
      <c r="F2952">
        <f>'Oversigt anlægsaktiv'!F2952</f>
        <v>0</v>
      </c>
      <c r="G2952">
        <f>'Oversigt anlægsaktiv'!G2952</f>
        <v>0</v>
      </c>
      <c r="H2952">
        <f>'Oversigt anlægsaktiv'!H2952</f>
        <v>0</v>
      </c>
      <c r="I2952">
        <f>'Oversigt anlægsaktiv'!I2952</f>
        <v>0</v>
      </c>
      <c r="J2952">
        <f>'Oversigt anlægsaktiv'!J2952</f>
        <v>0</v>
      </c>
      <c r="K2952">
        <f>'Oversigt anlægsaktiv'!K2952</f>
        <v>0</v>
      </c>
      <c r="L2952" s="312">
        <f>'Oversigt anlægsaktiv'!L2952</f>
        <v>0</v>
      </c>
      <c r="M2952" s="56">
        <f>'Oversigt anlægsaktiv'!M2952</f>
        <v>0</v>
      </c>
      <c r="N2952" s="56">
        <f>'Oversigt anlægsaktiv'!N2952</f>
        <v>0</v>
      </c>
      <c r="O2952" s="322">
        <f t="shared" si="135"/>
        <v>0</v>
      </c>
      <c r="P2952" s="322">
        <f t="shared" si="136"/>
        <v>1</v>
      </c>
      <c r="Q2952" s="337">
        <f t="shared" si="137"/>
        <v>0</v>
      </c>
    </row>
    <row r="2953" spans="1:17" x14ac:dyDescent="0.35">
      <c r="A2953" s="320">
        <f>'Oversigt anlægsaktiv'!A2953</f>
        <v>0</v>
      </c>
      <c r="B2953">
        <f>'Oversigt anlægsaktiv'!B2953</f>
        <v>0</v>
      </c>
      <c r="C2953">
        <f>'Oversigt anlægsaktiv'!C2953</f>
        <v>0</v>
      </c>
      <c r="D2953">
        <f>'Oversigt anlægsaktiv'!D2953</f>
        <v>0</v>
      </c>
      <c r="E2953">
        <f>'Oversigt anlægsaktiv'!E2953</f>
        <v>0</v>
      </c>
      <c r="F2953">
        <f>'Oversigt anlægsaktiv'!F2953</f>
        <v>0</v>
      </c>
      <c r="G2953">
        <f>'Oversigt anlægsaktiv'!G2953</f>
        <v>0</v>
      </c>
      <c r="H2953">
        <f>'Oversigt anlægsaktiv'!H2953</f>
        <v>0</v>
      </c>
      <c r="I2953">
        <f>'Oversigt anlægsaktiv'!I2953</f>
        <v>0</v>
      </c>
      <c r="J2953">
        <f>'Oversigt anlægsaktiv'!J2953</f>
        <v>0</v>
      </c>
      <c r="K2953">
        <f>'Oversigt anlægsaktiv'!K2953</f>
        <v>0</v>
      </c>
      <c r="L2953" s="312">
        <f>'Oversigt anlægsaktiv'!L2953</f>
        <v>0</v>
      </c>
      <c r="M2953" s="56">
        <f>'Oversigt anlægsaktiv'!M2953</f>
        <v>0</v>
      </c>
      <c r="N2953" s="56">
        <f>'Oversigt anlægsaktiv'!N2953</f>
        <v>0</v>
      </c>
      <c r="O2953" s="322">
        <f t="shared" si="135"/>
        <v>0</v>
      </c>
      <c r="P2953" s="322">
        <f t="shared" si="136"/>
        <v>1</v>
      </c>
      <c r="Q2953" s="337">
        <f t="shared" si="137"/>
        <v>0</v>
      </c>
    </row>
    <row r="2954" spans="1:17" x14ac:dyDescent="0.35">
      <c r="A2954" s="320">
        <f>'Oversigt anlægsaktiv'!A2954</f>
        <v>0</v>
      </c>
      <c r="B2954">
        <f>'Oversigt anlægsaktiv'!B2954</f>
        <v>0</v>
      </c>
      <c r="C2954">
        <f>'Oversigt anlægsaktiv'!C2954</f>
        <v>0</v>
      </c>
      <c r="D2954">
        <f>'Oversigt anlægsaktiv'!D2954</f>
        <v>0</v>
      </c>
      <c r="E2954">
        <f>'Oversigt anlægsaktiv'!E2954</f>
        <v>0</v>
      </c>
      <c r="F2954">
        <f>'Oversigt anlægsaktiv'!F2954</f>
        <v>0</v>
      </c>
      <c r="G2954">
        <f>'Oversigt anlægsaktiv'!G2954</f>
        <v>0</v>
      </c>
      <c r="H2954">
        <f>'Oversigt anlægsaktiv'!H2954</f>
        <v>0</v>
      </c>
      <c r="I2954">
        <f>'Oversigt anlægsaktiv'!I2954</f>
        <v>0</v>
      </c>
      <c r="J2954">
        <f>'Oversigt anlægsaktiv'!J2954</f>
        <v>0</v>
      </c>
      <c r="K2954">
        <f>'Oversigt anlægsaktiv'!K2954</f>
        <v>0</v>
      </c>
      <c r="L2954" s="312">
        <f>'Oversigt anlægsaktiv'!L2954</f>
        <v>0</v>
      </c>
      <c r="M2954" s="56">
        <f>'Oversigt anlægsaktiv'!M2954</f>
        <v>0</v>
      </c>
      <c r="N2954" s="56">
        <f>'Oversigt anlægsaktiv'!N2954</f>
        <v>0</v>
      </c>
      <c r="O2954" s="322">
        <f t="shared" si="135"/>
        <v>0</v>
      </c>
      <c r="P2954" s="322">
        <f t="shared" si="136"/>
        <v>1</v>
      </c>
      <c r="Q2954" s="337">
        <f t="shared" si="137"/>
        <v>0</v>
      </c>
    </row>
    <row r="2955" spans="1:17" x14ac:dyDescent="0.35">
      <c r="A2955" s="320">
        <f>'Oversigt anlægsaktiv'!A2955</f>
        <v>0</v>
      </c>
      <c r="B2955">
        <f>'Oversigt anlægsaktiv'!B2955</f>
        <v>0</v>
      </c>
      <c r="C2955">
        <f>'Oversigt anlægsaktiv'!C2955</f>
        <v>0</v>
      </c>
      <c r="D2955">
        <f>'Oversigt anlægsaktiv'!D2955</f>
        <v>0</v>
      </c>
      <c r="E2955">
        <f>'Oversigt anlægsaktiv'!E2955</f>
        <v>0</v>
      </c>
      <c r="F2955">
        <f>'Oversigt anlægsaktiv'!F2955</f>
        <v>0</v>
      </c>
      <c r="G2955">
        <f>'Oversigt anlægsaktiv'!G2955</f>
        <v>0</v>
      </c>
      <c r="H2955">
        <f>'Oversigt anlægsaktiv'!H2955</f>
        <v>0</v>
      </c>
      <c r="I2955">
        <f>'Oversigt anlægsaktiv'!I2955</f>
        <v>0</v>
      </c>
      <c r="J2955">
        <f>'Oversigt anlægsaktiv'!J2955</f>
        <v>0</v>
      </c>
      <c r="K2955">
        <f>'Oversigt anlægsaktiv'!K2955</f>
        <v>0</v>
      </c>
      <c r="L2955" s="312">
        <f>'Oversigt anlægsaktiv'!L2955</f>
        <v>0</v>
      </c>
      <c r="M2955" s="56">
        <f>'Oversigt anlægsaktiv'!M2955</f>
        <v>0</v>
      </c>
      <c r="N2955" s="56">
        <f>'Oversigt anlægsaktiv'!N2955</f>
        <v>0</v>
      </c>
      <c r="O2955" s="322">
        <f t="shared" ref="O2955:O3018" si="138">IFERROR(_xlfn.TEXTBEFORE(A2955, "-"), A2955)</f>
        <v>0</v>
      </c>
      <c r="P2955" s="322">
        <f t="shared" ref="P2955:P3018" si="139">IF(C2955="-",0,1)</f>
        <v>1</v>
      </c>
      <c r="Q2955" s="337">
        <f t="shared" ref="Q2955:Q3018" si="140">IFERROR(_xlfn.TEXTBEFORE(E2955, " "), E2955)</f>
        <v>0</v>
      </c>
    </row>
    <row r="2956" spans="1:17" x14ac:dyDescent="0.35">
      <c r="A2956" s="320">
        <f>'Oversigt anlægsaktiv'!A2956</f>
        <v>0</v>
      </c>
      <c r="B2956">
        <f>'Oversigt anlægsaktiv'!B2956</f>
        <v>0</v>
      </c>
      <c r="C2956">
        <f>'Oversigt anlægsaktiv'!C2956</f>
        <v>0</v>
      </c>
      <c r="D2956">
        <f>'Oversigt anlægsaktiv'!D2956</f>
        <v>0</v>
      </c>
      <c r="E2956">
        <f>'Oversigt anlægsaktiv'!E2956</f>
        <v>0</v>
      </c>
      <c r="F2956">
        <f>'Oversigt anlægsaktiv'!F2956</f>
        <v>0</v>
      </c>
      <c r="G2956">
        <f>'Oversigt anlægsaktiv'!G2956</f>
        <v>0</v>
      </c>
      <c r="H2956">
        <f>'Oversigt anlægsaktiv'!H2956</f>
        <v>0</v>
      </c>
      <c r="I2956">
        <f>'Oversigt anlægsaktiv'!I2956</f>
        <v>0</v>
      </c>
      <c r="J2956">
        <f>'Oversigt anlægsaktiv'!J2956</f>
        <v>0</v>
      </c>
      <c r="K2956">
        <f>'Oversigt anlægsaktiv'!K2956</f>
        <v>0</v>
      </c>
      <c r="L2956" s="312">
        <f>'Oversigt anlægsaktiv'!L2956</f>
        <v>0</v>
      </c>
      <c r="M2956" s="56">
        <f>'Oversigt anlægsaktiv'!M2956</f>
        <v>0</v>
      </c>
      <c r="N2956" s="56">
        <f>'Oversigt anlægsaktiv'!N2956</f>
        <v>0</v>
      </c>
      <c r="O2956" s="322">
        <f t="shared" si="138"/>
        <v>0</v>
      </c>
      <c r="P2956" s="322">
        <f t="shared" si="139"/>
        <v>1</v>
      </c>
      <c r="Q2956" s="337">
        <f t="shared" si="140"/>
        <v>0</v>
      </c>
    </row>
    <row r="2957" spans="1:17" x14ac:dyDescent="0.35">
      <c r="A2957" s="320">
        <f>'Oversigt anlægsaktiv'!A2957</f>
        <v>0</v>
      </c>
      <c r="B2957">
        <f>'Oversigt anlægsaktiv'!B2957</f>
        <v>0</v>
      </c>
      <c r="C2957">
        <f>'Oversigt anlægsaktiv'!C2957</f>
        <v>0</v>
      </c>
      <c r="D2957">
        <f>'Oversigt anlægsaktiv'!D2957</f>
        <v>0</v>
      </c>
      <c r="E2957">
        <f>'Oversigt anlægsaktiv'!E2957</f>
        <v>0</v>
      </c>
      <c r="F2957">
        <f>'Oversigt anlægsaktiv'!F2957</f>
        <v>0</v>
      </c>
      <c r="G2957">
        <f>'Oversigt anlægsaktiv'!G2957</f>
        <v>0</v>
      </c>
      <c r="H2957">
        <f>'Oversigt anlægsaktiv'!H2957</f>
        <v>0</v>
      </c>
      <c r="I2957">
        <f>'Oversigt anlægsaktiv'!I2957</f>
        <v>0</v>
      </c>
      <c r="J2957">
        <f>'Oversigt anlægsaktiv'!J2957</f>
        <v>0</v>
      </c>
      <c r="K2957">
        <f>'Oversigt anlægsaktiv'!K2957</f>
        <v>0</v>
      </c>
      <c r="L2957" s="312">
        <f>'Oversigt anlægsaktiv'!L2957</f>
        <v>0</v>
      </c>
      <c r="M2957" s="56">
        <f>'Oversigt anlægsaktiv'!M2957</f>
        <v>0</v>
      </c>
      <c r="N2957" s="56">
        <f>'Oversigt anlægsaktiv'!N2957</f>
        <v>0</v>
      </c>
      <c r="O2957" s="322">
        <f t="shared" si="138"/>
        <v>0</v>
      </c>
      <c r="P2957" s="322">
        <f t="shared" si="139"/>
        <v>1</v>
      </c>
      <c r="Q2957" s="337">
        <f t="shared" si="140"/>
        <v>0</v>
      </c>
    </row>
    <row r="2958" spans="1:17" x14ac:dyDescent="0.35">
      <c r="A2958" s="320">
        <f>'Oversigt anlægsaktiv'!A2958</f>
        <v>0</v>
      </c>
      <c r="B2958">
        <f>'Oversigt anlægsaktiv'!B2958</f>
        <v>0</v>
      </c>
      <c r="C2958">
        <f>'Oversigt anlægsaktiv'!C2958</f>
        <v>0</v>
      </c>
      <c r="D2958">
        <f>'Oversigt anlægsaktiv'!D2958</f>
        <v>0</v>
      </c>
      <c r="E2958">
        <f>'Oversigt anlægsaktiv'!E2958</f>
        <v>0</v>
      </c>
      <c r="F2958">
        <f>'Oversigt anlægsaktiv'!F2958</f>
        <v>0</v>
      </c>
      <c r="G2958">
        <f>'Oversigt anlægsaktiv'!G2958</f>
        <v>0</v>
      </c>
      <c r="H2958">
        <f>'Oversigt anlægsaktiv'!H2958</f>
        <v>0</v>
      </c>
      <c r="I2958">
        <f>'Oversigt anlægsaktiv'!I2958</f>
        <v>0</v>
      </c>
      <c r="J2958">
        <f>'Oversigt anlægsaktiv'!J2958</f>
        <v>0</v>
      </c>
      <c r="K2958">
        <f>'Oversigt anlægsaktiv'!K2958</f>
        <v>0</v>
      </c>
      <c r="L2958" s="312">
        <f>'Oversigt anlægsaktiv'!L2958</f>
        <v>0</v>
      </c>
      <c r="M2958" s="56">
        <f>'Oversigt anlægsaktiv'!M2958</f>
        <v>0</v>
      </c>
      <c r="N2958" s="56">
        <f>'Oversigt anlægsaktiv'!N2958</f>
        <v>0</v>
      </c>
      <c r="O2958" s="322">
        <f t="shared" si="138"/>
        <v>0</v>
      </c>
      <c r="P2958" s="322">
        <f t="shared" si="139"/>
        <v>1</v>
      </c>
      <c r="Q2958" s="337">
        <f t="shared" si="140"/>
        <v>0</v>
      </c>
    </row>
    <row r="2959" spans="1:17" x14ac:dyDescent="0.35">
      <c r="A2959" s="320">
        <f>'Oversigt anlægsaktiv'!A2959</f>
        <v>0</v>
      </c>
      <c r="B2959">
        <f>'Oversigt anlægsaktiv'!B2959</f>
        <v>0</v>
      </c>
      <c r="C2959">
        <f>'Oversigt anlægsaktiv'!C2959</f>
        <v>0</v>
      </c>
      <c r="D2959">
        <f>'Oversigt anlægsaktiv'!D2959</f>
        <v>0</v>
      </c>
      <c r="E2959">
        <f>'Oversigt anlægsaktiv'!E2959</f>
        <v>0</v>
      </c>
      <c r="F2959">
        <f>'Oversigt anlægsaktiv'!F2959</f>
        <v>0</v>
      </c>
      <c r="G2959">
        <f>'Oversigt anlægsaktiv'!G2959</f>
        <v>0</v>
      </c>
      <c r="H2959">
        <f>'Oversigt anlægsaktiv'!H2959</f>
        <v>0</v>
      </c>
      <c r="I2959">
        <f>'Oversigt anlægsaktiv'!I2959</f>
        <v>0</v>
      </c>
      <c r="J2959">
        <f>'Oversigt anlægsaktiv'!J2959</f>
        <v>0</v>
      </c>
      <c r="K2959">
        <f>'Oversigt anlægsaktiv'!K2959</f>
        <v>0</v>
      </c>
      <c r="L2959" s="312">
        <f>'Oversigt anlægsaktiv'!L2959</f>
        <v>0</v>
      </c>
      <c r="M2959" s="56">
        <f>'Oversigt anlægsaktiv'!M2959</f>
        <v>0</v>
      </c>
      <c r="N2959" s="56">
        <f>'Oversigt anlægsaktiv'!N2959</f>
        <v>0</v>
      </c>
      <c r="O2959" s="322">
        <f t="shared" si="138"/>
        <v>0</v>
      </c>
      <c r="P2959" s="322">
        <f t="shared" si="139"/>
        <v>1</v>
      </c>
      <c r="Q2959" s="337">
        <f t="shared" si="140"/>
        <v>0</v>
      </c>
    </row>
    <row r="2960" spans="1:17" x14ac:dyDescent="0.35">
      <c r="A2960" s="320">
        <f>'Oversigt anlægsaktiv'!A2960</f>
        <v>0</v>
      </c>
      <c r="B2960">
        <f>'Oversigt anlægsaktiv'!B2960</f>
        <v>0</v>
      </c>
      <c r="C2960">
        <f>'Oversigt anlægsaktiv'!C2960</f>
        <v>0</v>
      </c>
      <c r="D2960">
        <f>'Oversigt anlægsaktiv'!D2960</f>
        <v>0</v>
      </c>
      <c r="E2960">
        <f>'Oversigt anlægsaktiv'!E2960</f>
        <v>0</v>
      </c>
      <c r="F2960">
        <f>'Oversigt anlægsaktiv'!F2960</f>
        <v>0</v>
      </c>
      <c r="G2960">
        <f>'Oversigt anlægsaktiv'!G2960</f>
        <v>0</v>
      </c>
      <c r="H2960">
        <f>'Oversigt anlægsaktiv'!H2960</f>
        <v>0</v>
      </c>
      <c r="I2960">
        <f>'Oversigt anlægsaktiv'!I2960</f>
        <v>0</v>
      </c>
      <c r="J2960">
        <f>'Oversigt anlægsaktiv'!J2960</f>
        <v>0</v>
      </c>
      <c r="K2960">
        <f>'Oversigt anlægsaktiv'!K2960</f>
        <v>0</v>
      </c>
      <c r="L2960" s="312">
        <f>'Oversigt anlægsaktiv'!L2960</f>
        <v>0</v>
      </c>
      <c r="M2960" s="56">
        <f>'Oversigt anlægsaktiv'!M2960</f>
        <v>0</v>
      </c>
      <c r="N2960" s="56">
        <f>'Oversigt anlægsaktiv'!N2960</f>
        <v>0</v>
      </c>
      <c r="O2960" s="322">
        <f t="shared" si="138"/>
        <v>0</v>
      </c>
      <c r="P2960" s="322">
        <f t="shared" si="139"/>
        <v>1</v>
      </c>
      <c r="Q2960" s="337">
        <f t="shared" si="140"/>
        <v>0</v>
      </c>
    </row>
    <row r="2961" spans="1:17" x14ac:dyDescent="0.35">
      <c r="A2961" s="320">
        <f>'Oversigt anlægsaktiv'!A2961</f>
        <v>0</v>
      </c>
      <c r="B2961">
        <f>'Oversigt anlægsaktiv'!B2961</f>
        <v>0</v>
      </c>
      <c r="C2961">
        <f>'Oversigt anlægsaktiv'!C2961</f>
        <v>0</v>
      </c>
      <c r="D2961">
        <f>'Oversigt anlægsaktiv'!D2961</f>
        <v>0</v>
      </c>
      <c r="E2961">
        <f>'Oversigt anlægsaktiv'!E2961</f>
        <v>0</v>
      </c>
      <c r="F2961">
        <f>'Oversigt anlægsaktiv'!F2961</f>
        <v>0</v>
      </c>
      <c r="G2961">
        <f>'Oversigt anlægsaktiv'!G2961</f>
        <v>0</v>
      </c>
      <c r="H2961">
        <f>'Oversigt anlægsaktiv'!H2961</f>
        <v>0</v>
      </c>
      <c r="I2961">
        <f>'Oversigt anlægsaktiv'!I2961</f>
        <v>0</v>
      </c>
      <c r="J2961">
        <f>'Oversigt anlægsaktiv'!J2961</f>
        <v>0</v>
      </c>
      <c r="K2961">
        <f>'Oversigt anlægsaktiv'!K2961</f>
        <v>0</v>
      </c>
      <c r="L2961" s="312">
        <f>'Oversigt anlægsaktiv'!L2961</f>
        <v>0</v>
      </c>
      <c r="M2961" s="56">
        <f>'Oversigt anlægsaktiv'!M2961</f>
        <v>0</v>
      </c>
      <c r="N2961" s="56">
        <f>'Oversigt anlægsaktiv'!N2961</f>
        <v>0</v>
      </c>
      <c r="O2961" s="322">
        <f t="shared" si="138"/>
        <v>0</v>
      </c>
      <c r="P2961" s="322">
        <f t="shared" si="139"/>
        <v>1</v>
      </c>
      <c r="Q2961" s="337">
        <f t="shared" si="140"/>
        <v>0</v>
      </c>
    </row>
    <row r="2962" spans="1:17" x14ac:dyDescent="0.35">
      <c r="A2962" s="320">
        <f>'Oversigt anlægsaktiv'!A2962</f>
        <v>0</v>
      </c>
      <c r="B2962">
        <f>'Oversigt anlægsaktiv'!B2962</f>
        <v>0</v>
      </c>
      <c r="C2962">
        <f>'Oversigt anlægsaktiv'!C2962</f>
        <v>0</v>
      </c>
      <c r="D2962">
        <f>'Oversigt anlægsaktiv'!D2962</f>
        <v>0</v>
      </c>
      <c r="E2962">
        <f>'Oversigt anlægsaktiv'!E2962</f>
        <v>0</v>
      </c>
      <c r="F2962">
        <f>'Oversigt anlægsaktiv'!F2962</f>
        <v>0</v>
      </c>
      <c r="G2962">
        <f>'Oversigt anlægsaktiv'!G2962</f>
        <v>0</v>
      </c>
      <c r="H2962">
        <f>'Oversigt anlægsaktiv'!H2962</f>
        <v>0</v>
      </c>
      <c r="I2962">
        <f>'Oversigt anlægsaktiv'!I2962</f>
        <v>0</v>
      </c>
      <c r="J2962">
        <f>'Oversigt anlægsaktiv'!J2962</f>
        <v>0</v>
      </c>
      <c r="K2962">
        <f>'Oversigt anlægsaktiv'!K2962</f>
        <v>0</v>
      </c>
      <c r="L2962" s="312">
        <f>'Oversigt anlægsaktiv'!L2962</f>
        <v>0</v>
      </c>
      <c r="M2962" s="56">
        <f>'Oversigt anlægsaktiv'!M2962</f>
        <v>0</v>
      </c>
      <c r="N2962" s="56">
        <f>'Oversigt anlægsaktiv'!N2962</f>
        <v>0</v>
      </c>
      <c r="O2962" s="322">
        <f t="shared" si="138"/>
        <v>0</v>
      </c>
      <c r="P2962" s="322">
        <f t="shared" si="139"/>
        <v>1</v>
      </c>
      <c r="Q2962" s="337">
        <f t="shared" si="140"/>
        <v>0</v>
      </c>
    </row>
    <row r="2963" spans="1:17" x14ac:dyDescent="0.35">
      <c r="A2963" s="320">
        <f>'Oversigt anlægsaktiv'!A2963</f>
        <v>0</v>
      </c>
      <c r="B2963">
        <f>'Oversigt anlægsaktiv'!B2963</f>
        <v>0</v>
      </c>
      <c r="C2963">
        <f>'Oversigt anlægsaktiv'!C2963</f>
        <v>0</v>
      </c>
      <c r="D2963">
        <f>'Oversigt anlægsaktiv'!D2963</f>
        <v>0</v>
      </c>
      <c r="E2963">
        <f>'Oversigt anlægsaktiv'!E2963</f>
        <v>0</v>
      </c>
      <c r="F2963">
        <f>'Oversigt anlægsaktiv'!F2963</f>
        <v>0</v>
      </c>
      <c r="G2963">
        <f>'Oversigt anlægsaktiv'!G2963</f>
        <v>0</v>
      </c>
      <c r="H2963">
        <f>'Oversigt anlægsaktiv'!H2963</f>
        <v>0</v>
      </c>
      <c r="I2963">
        <f>'Oversigt anlægsaktiv'!I2963</f>
        <v>0</v>
      </c>
      <c r="J2963">
        <f>'Oversigt anlægsaktiv'!J2963</f>
        <v>0</v>
      </c>
      <c r="K2963">
        <f>'Oversigt anlægsaktiv'!K2963</f>
        <v>0</v>
      </c>
      <c r="L2963" s="312">
        <f>'Oversigt anlægsaktiv'!L2963</f>
        <v>0</v>
      </c>
      <c r="M2963" s="56">
        <f>'Oversigt anlægsaktiv'!M2963</f>
        <v>0</v>
      </c>
      <c r="N2963" s="56">
        <f>'Oversigt anlægsaktiv'!N2963</f>
        <v>0</v>
      </c>
      <c r="O2963" s="322">
        <f t="shared" si="138"/>
        <v>0</v>
      </c>
      <c r="P2963" s="322">
        <f t="shared" si="139"/>
        <v>1</v>
      </c>
      <c r="Q2963" s="337">
        <f t="shared" si="140"/>
        <v>0</v>
      </c>
    </row>
    <row r="2964" spans="1:17" x14ac:dyDescent="0.35">
      <c r="A2964" s="320">
        <f>'Oversigt anlægsaktiv'!A2964</f>
        <v>0</v>
      </c>
      <c r="B2964">
        <f>'Oversigt anlægsaktiv'!B2964</f>
        <v>0</v>
      </c>
      <c r="C2964">
        <f>'Oversigt anlægsaktiv'!C2964</f>
        <v>0</v>
      </c>
      <c r="D2964">
        <f>'Oversigt anlægsaktiv'!D2964</f>
        <v>0</v>
      </c>
      <c r="E2964">
        <f>'Oversigt anlægsaktiv'!E2964</f>
        <v>0</v>
      </c>
      <c r="F2964">
        <f>'Oversigt anlægsaktiv'!F2964</f>
        <v>0</v>
      </c>
      <c r="G2964">
        <f>'Oversigt anlægsaktiv'!G2964</f>
        <v>0</v>
      </c>
      <c r="H2964">
        <f>'Oversigt anlægsaktiv'!H2964</f>
        <v>0</v>
      </c>
      <c r="I2964">
        <f>'Oversigt anlægsaktiv'!I2964</f>
        <v>0</v>
      </c>
      <c r="J2964">
        <f>'Oversigt anlægsaktiv'!J2964</f>
        <v>0</v>
      </c>
      <c r="K2964">
        <f>'Oversigt anlægsaktiv'!K2964</f>
        <v>0</v>
      </c>
      <c r="L2964" s="312">
        <f>'Oversigt anlægsaktiv'!L2964</f>
        <v>0</v>
      </c>
      <c r="M2964" s="56">
        <f>'Oversigt anlægsaktiv'!M2964</f>
        <v>0</v>
      </c>
      <c r="N2964" s="56">
        <f>'Oversigt anlægsaktiv'!N2964</f>
        <v>0</v>
      </c>
      <c r="O2964" s="322">
        <f t="shared" si="138"/>
        <v>0</v>
      </c>
      <c r="P2964" s="322">
        <f t="shared" si="139"/>
        <v>1</v>
      </c>
      <c r="Q2964" s="337">
        <f t="shared" si="140"/>
        <v>0</v>
      </c>
    </row>
    <row r="2965" spans="1:17" x14ac:dyDescent="0.35">
      <c r="A2965" s="320">
        <f>'Oversigt anlægsaktiv'!A2965</f>
        <v>0</v>
      </c>
      <c r="B2965">
        <f>'Oversigt anlægsaktiv'!B2965</f>
        <v>0</v>
      </c>
      <c r="C2965">
        <f>'Oversigt anlægsaktiv'!C2965</f>
        <v>0</v>
      </c>
      <c r="D2965">
        <f>'Oversigt anlægsaktiv'!D2965</f>
        <v>0</v>
      </c>
      <c r="E2965">
        <f>'Oversigt anlægsaktiv'!E2965</f>
        <v>0</v>
      </c>
      <c r="F2965">
        <f>'Oversigt anlægsaktiv'!F2965</f>
        <v>0</v>
      </c>
      <c r="G2965">
        <f>'Oversigt anlægsaktiv'!G2965</f>
        <v>0</v>
      </c>
      <c r="H2965">
        <f>'Oversigt anlægsaktiv'!H2965</f>
        <v>0</v>
      </c>
      <c r="I2965">
        <f>'Oversigt anlægsaktiv'!I2965</f>
        <v>0</v>
      </c>
      <c r="J2965">
        <f>'Oversigt anlægsaktiv'!J2965</f>
        <v>0</v>
      </c>
      <c r="K2965">
        <f>'Oversigt anlægsaktiv'!K2965</f>
        <v>0</v>
      </c>
      <c r="L2965" s="312">
        <f>'Oversigt anlægsaktiv'!L2965</f>
        <v>0</v>
      </c>
      <c r="M2965" s="56">
        <f>'Oversigt anlægsaktiv'!M2965</f>
        <v>0</v>
      </c>
      <c r="N2965" s="56">
        <f>'Oversigt anlægsaktiv'!N2965</f>
        <v>0</v>
      </c>
      <c r="O2965" s="322">
        <f t="shared" si="138"/>
        <v>0</v>
      </c>
      <c r="P2965" s="322">
        <f t="shared" si="139"/>
        <v>1</v>
      </c>
      <c r="Q2965" s="337">
        <f t="shared" si="140"/>
        <v>0</v>
      </c>
    </row>
    <row r="2966" spans="1:17" x14ac:dyDescent="0.35">
      <c r="A2966" s="320">
        <f>'Oversigt anlægsaktiv'!A2966</f>
        <v>0</v>
      </c>
      <c r="B2966">
        <f>'Oversigt anlægsaktiv'!B2966</f>
        <v>0</v>
      </c>
      <c r="C2966">
        <f>'Oversigt anlægsaktiv'!C2966</f>
        <v>0</v>
      </c>
      <c r="D2966">
        <f>'Oversigt anlægsaktiv'!D2966</f>
        <v>0</v>
      </c>
      <c r="E2966">
        <f>'Oversigt anlægsaktiv'!E2966</f>
        <v>0</v>
      </c>
      <c r="F2966">
        <f>'Oversigt anlægsaktiv'!F2966</f>
        <v>0</v>
      </c>
      <c r="G2966">
        <f>'Oversigt anlægsaktiv'!G2966</f>
        <v>0</v>
      </c>
      <c r="H2966">
        <f>'Oversigt anlægsaktiv'!H2966</f>
        <v>0</v>
      </c>
      <c r="I2966">
        <f>'Oversigt anlægsaktiv'!I2966</f>
        <v>0</v>
      </c>
      <c r="J2966">
        <f>'Oversigt anlægsaktiv'!J2966</f>
        <v>0</v>
      </c>
      <c r="K2966">
        <f>'Oversigt anlægsaktiv'!K2966</f>
        <v>0</v>
      </c>
      <c r="L2966" s="312">
        <f>'Oversigt anlægsaktiv'!L2966</f>
        <v>0</v>
      </c>
      <c r="M2966" s="56">
        <f>'Oversigt anlægsaktiv'!M2966</f>
        <v>0</v>
      </c>
      <c r="N2966" s="56">
        <f>'Oversigt anlægsaktiv'!N2966</f>
        <v>0</v>
      </c>
      <c r="O2966" s="322">
        <f t="shared" si="138"/>
        <v>0</v>
      </c>
      <c r="P2966" s="322">
        <f t="shared" si="139"/>
        <v>1</v>
      </c>
      <c r="Q2966" s="337">
        <f t="shared" si="140"/>
        <v>0</v>
      </c>
    </row>
    <row r="2967" spans="1:17" x14ac:dyDescent="0.35">
      <c r="A2967" s="320">
        <f>'Oversigt anlægsaktiv'!A2967</f>
        <v>0</v>
      </c>
      <c r="B2967">
        <f>'Oversigt anlægsaktiv'!B2967</f>
        <v>0</v>
      </c>
      <c r="C2967">
        <f>'Oversigt anlægsaktiv'!C2967</f>
        <v>0</v>
      </c>
      <c r="D2967">
        <f>'Oversigt anlægsaktiv'!D2967</f>
        <v>0</v>
      </c>
      <c r="E2967">
        <f>'Oversigt anlægsaktiv'!E2967</f>
        <v>0</v>
      </c>
      <c r="F2967">
        <f>'Oversigt anlægsaktiv'!F2967</f>
        <v>0</v>
      </c>
      <c r="G2967">
        <f>'Oversigt anlægsaktiv'!G2967</f>
        <v>0</v>
      </c>
      <c r="H2967">
        <f>'Oversigt anlægsaktiv'!H2967</f>
        <v>0</v>
      </c>
      <c r="I2967">
        <f>'Oversigt anlægsaktiv'!I2967</f>
        <v>0</v>
      </c>
      <c r="J2967">
        <f>'Oversigt anlægsaktiv'!J2967</f>
        <v>0</v>
      </c>
      <c r="K2967">
        <f>'Oversigt anlægsaktiv'!K2967</f>
        <v>0</v>
      </c>
      <c r="L2967" s="312">
        <f>'Oversigt anlægsaktiv'!L2967</f>
        <v>0</v>
      </c>
      <c r="M2967" s="56">
        <f>'Oversigt anlægsaktiv'!M2967</f>
        <v>0</v>
      </c>
      <c r="N2967" s="56">
        <f>'Oversigt anlægsaktiv'!N2967</f>
        <v>0</v>
      </c>
      <c r="O2967" s="322">
        <f t="shared" si="138"/>
        <v>0</v>
      </c>
      <c r="P2967" s="322">
        <f t="shared" si="139"/>
        <v>1</v>
      </c>
      <c r="Q2967" s="337">
        <f t="shared" si="140"/>
        <v>0</v>
      </c>
    </row>
    <row r="2968" spans="1:17" x14ac:dyDescent="0.35">
      <c r="A2968" s="320">
        <f>'Oversigt anlægsaktiv'!A2968</f>
        <v>0</v>
      </c>
      <c r="B2968">
        <f>'Oversigt anlægsaktiv'!B2968</f>
        <v>0</v>
      </c>
      <c r="C2968">
        <f>'Oversigt anlægsaktiv'!C2968</f>
        <v>0</v>
      </c>
      <c r="D2968">
        <f>'Oversigt anlægsaktiv'!D2968</f>
        <v>0</v>
      </c>
      <c r="E2968">
        <f>'Oversigt anlægsaktiv'!E2968</f>
        <v>0</v>
      </c>
      <c r="F2968">
        <f>'Oversigt anlægsaktiv'!F2968</f>
        <v>0</v>
      </c>
      <c r="G2968">
        <f>'Oversigt anlægsaktiv'!G2968</f>
        <v>0</v>
      </c>
      <c r="H2968">
        <f>'Oversigt anlægsaktiv'!H2968</f>
        <v>0</v>
      </c>
      <c r="I2968">
        <f>'Oversigt anlægsaktiv'!I2968</f>
        <v>0</v>
      </c>
      <c r="J2968">
        <f>'Oversigt anlægsaktiv'!J2968</f>
        <v>0</v>
      </c>
      <c r="K2968">
        <f>'Oversigt anlægsaktiv'!K2968</f>
        <v>0</v>
      </c>
      <c r="L2968" s="312">
        <f>'Oversigt anlægsaktiv'!L2968</f>
        <v>0</v>
      </c>
      <c r="M2968" s="56">
        <f>'Oversigt anlægsaktiv'!M2968</f>
        <v>0</v>
      </c>
      <c r="N2968" s="56">
        <f>'Oversigt anlægsaktiv'!N2968</f>
        <v>0</v>
      </c>
      <c r="O2968" s="322">
        <f t="shared" si="138"/>
        <v>0</v>
      </c>
      <c r="P2968" s="322">
        <f t="shared" si="139"/>
        <v>1</v>
      </c>
      <c r="Q2968" s="337">
        <f t="shared" si="140"/>
        <v>0</v>
      </c>
    </row>
    <row r="2969" spans="1:17" x14ac:dyDescent="0.35">
      <c r="A2969" s="320">
        <f>'Oversigt anlægsaktiv'!A2969</f>
        <v>0</v>
      </c>
      <c r="B2969">
        <f>'Oversigt anlægsaktiv'!B2969</f>
        <v>0</v>
      </c>
      <c r="C2969">
        <f>'Oversigt anlægsaktiv'!C2969</f>
        <v>0</v>
      </c>
      <c r="D2969">
        <f>'Oversigt anlægsaktiv'!D2969</f>
        <v>0</v>
      </c>
      <c r="E2969">
        <f>'Oversigt anlægsaktiv'!E2969</f>
        <v>0</v>
      </c>
      <c r="F2969">
        <f>'Oversigt anlægsaktiv'!F2969</f>
        <v>0</v>
      </c>
      <c r="G2969">
        <f>'Oversigt anlægsaktiv'!G2969</f>
        <v>0</v>
      </c>
      <c r="H2969">
        <f>'Oversigt anlægsaktiv'!H2969</f>
        <v>0</v>
      </c>
      <c r="I2969">
        <f>'Oversigt anlægsaktiv'!I2969</f>
        <v>0</v>
      </c>
      <c r="J2969">
        <f>'Oversigt anlægsaktiv'!J2969</f>
        <v>0</v>
      </c>
      <c r="K2969">
        <f>'Oversigt anlægsaktiv'!K2969</f>
        <v>0</v>
      </c>
      <c r="L2969" s="312">
        <f>'Oversigt anlægsaktiv'!L2969</f>
        <v>0</v>
      </c>
      <c r="M2969" s="56">
        <f>'Oversigt anlægsaktiv'!M2969</f>
        <v>0</v>
      </c>
      <c r="N2969" s="56">
        <f>'Oversigt anlægsaktiv'!N2969</f>
        <v>0</v>
      </c>
      <c r="O2969" s="322">
        <f t="shared" si="138"/>
        <v>0</v>
      </c>
      <c r="P2969" s="322">
        <f t="shared" si="139"/>
        <v>1</v>
      </c>
      <c r="Q2969" s="337">
        <f t="shared" si="140"/>
        <v>0</v>
      </c>
    </row>
    <row r="2970" spans="1:17" x14ac:dyDescent="0.35">
      <c r="A2970" s="320">
        <f>'Oversigt anlægsaktiv'!A2970</f>
        <v>0</v>
      </c>
      <c r="B2970">
        <f>'Oversigt anlægsaktiv'!B2970</f>
        <v>0</v>
      </c>
      <c r="C2970">
        <f>'Oversigt anlægsaktiv'!C2970</f>
        <v>0</v>
      </c>
      <c r="D2970">
        <f>'Oversigt anlægsaktiv'!D2970</f>
        <v>0</v>
      </c>
      <c r="E2970">
        <f>'Oversigt anlægsaktiv'!E2970</f>
        <v>0</v>
      </c>
      <c r="F2970">
        <f>'Oversigt anlægsaktiv'!F2970</f>
        <v>0</v>
      </c>
      <c r="G2970">
        <f>'Oversigt anlægsaktiv'!G2970</f>
        <v>0</v>
      </c>
      <c r="H2970">
        <f>'Oversigt anlægsaktiv'!H2970</f>
        <v>0</v>
      </c>
      <c r="I2970">
        <f>'Oversigt anlægsaktiv'!I2970</f>
        <v>0</v>
      </c>
      <c r="J2970">
        <f>'Oversigt anlægsaktiv'!J2970</f>
        <v>0</v>
      </c>
      <c r="K2970">
        <f>'Oversigt anlægsaktiv'!K2970</f>
        <v>0</v>
      </c>
      <c r="L2970" s="312">
        <f>'Oversigt anlægsaktiv'!L2970</f>
        <v>0</v>
      </c>
      <c r="M2970" s="56">
        <f>'Oversigt anlægsaktiv'!M2970</f>
        <v>0</v>
      </c>
      <c r="N2970" s="56">
        <f>'Oversigt anlægsaktiv'!N2970</f>
        <v>0</v>
      </c>
      <c r="O2970" s="322">
        <f t="shared" si="138"/>
        <v>0</v>
      </c>
      <c r="P2970" s="322">
        <f t="shared" si="139"/>
        <v>1</v>
      </c>
      <c r="Q2970" s="337">
        <f t="shared" si="140"/>
        <v>0</v>
      </c>
    </row>
    <row r="2971" spans="1:17" x14ac:dyDescent="0.35">
      <c r="A2971" s="320">
        <f>'Oversigt anlægsaktiv'!A2971</f>
        <v>0</v>
      </c>
      <c r="B2971">
        <f>'Oversigt anlægsaktiv'!B2971</f>
        <v>0</v>
      </c>
      <c r="C2971">
        <f>'Oversigt anlægsaktiv'!C2971</f>
        <v>0</v>
      </c>
      <c r="D2971">
        <f>'Oversigt anlægsaktiv'!D2971</f>
        <v>0</v>
      </c>
      <c r="E2971">
        <f>'Oversigt anlægsaktiv'!E2971</f>
        <v>0</v>
      </c>
      <c r="F2971">
        <f>'Oversigt anlægsaktiv'!F2971</f>
        <v>0</v>
      </c>
      <c r="G2971">
        <f>'Oversigt anlægsaktiv'!G2971</f>
        <v>0</v>
      </c>
      <c r="H2971">
        <f>'Oversigt anlægsaktiv'!H2971</f>
        <v>0</v>
      </c>
      <c r="I2971">
        <f>'Oversigt anlægsaktiv'!I2971</f>
        <v>0</v>
      </c>
      <c r="J2971">
        <f>'Oversigt anlægsaktiv'!J2971</f>
        <v>0</v>
      </c>
      <c r="K2971">
        <f>'Oversigt anlægsaktiv'!K2971</f>
        <v>0</v>
      </c>
      <c r="L2971" s="312">
        <f>'Oversigt anlægsaktiv'!L2971</f>
        <v>0</v>
      </c>
      <c r="M2971" s="56">
        <f>'Oversigt anlægsaktiv'!M2971</f>
        <v>0</v>
      </c>
      <c r="N2971" s="56">
        <f>'Oversigt anlægsaktiv'!N2971</f>
        <v>0</v>
      </c>
      <c r="O2971" s="322">
        <f t="shared" si="138"/>
        <v>0</v>
      </c>
      <c r="P2971" s="322">
        <f t="shared" si="139"/>
        <v>1</v>
      </c>
      <c r="Q2971" s="337">
        <f t="shared" si="140"/>
        <v>0</v>
      </c>
    </row>
    <row r="2972" spans="1:17" x14ac:dyDescent="0.35">
      <c r="A2972" s="320">
        <f>'Oversigt anlægsaktiv'!A2972</f>
        <v>0</v>
      </c>
      <c r="B2972">
        <f>'Oversigt anlægsaktiv'!B2972</f>
        <v>0</v>
      </c>
      <c r="C2972">
        <f>'Oversigt anlægsaktiv'!C2972</f>
        <v>0</v>
      </c>
      <c r="D2972">
        <f>'Oversigt anlægsaktiv'!D2972</f>
        <v>0</v>
      </c>
      <c r="E2972">
        <f>'Oversigt anlægsaktiv'!E2972</f>
        <v>0</v>
      </c>
      <c r="F2972">
        <f>'Oversigt anlægsaktiv'!F2972</f>
        <v>0</v>
      </c>
      <c r="G2972">
        <f>'Oversigt anlægsaktiv'!G2972</f>
        <v>0</v>
      </c>
      <c r="H2972">
        <f>'Oversigt anlægsaktiv'!H2972</f>
        <v>0</v>
      </c>
      <c r="I2972">
        <f>'Oversigt anlægsaktiv'!I2972</f>
        <v>0</v>
      </c>
      <c r="J2972">
        <f>'Oversigt anlægsaktiv'!J2972</f>
        <v>0</v>
      </c>
      <c r="K2972">
        <f>'Oversigt anlægsaktiv'!K2972</f>
        <v>0</v>
      </c>
      <c r="L2972" s="312">
        <f>'Oversigt anlægsaktiv'!L2972</f>
        <v>0</v>
      </c>
      <c r="M2972" s="56">
        <f>'Oversigt anlægsaktiv'!M2972</f>
        <v>0</v>
      </c>
      <c r="N2972" s="56">
        <f>'Oversigt anlægsaktiv'!N2972</f>
        <v>0</v>
      </c>
      <c r="O2972" s="322">
        <f t="shared" si="138"/>
        <v>0</v>
      </c>
      <c r="P2972" s="322">
        <f t="shared" si="139"/>
        <v>1</v>
      </c>
      <c r="Q2972" s="337">
        <f t="shared" si="140"/>
        <v>0</v>
      </c>
    </row>
    <row r="2973" spans="1:17" x14ac:dyDescent="0.35">
      <c r="A2973" s="320">
        <f>'Oversigt anlægsaktiv'!A2973</f>
        <v>0</v>
      </c>
      <c r="B2973">
        <f>'Oversigt anlægsaktiv'!B2973</f>
        <v>0</v>
      </c>
      <c r="C2973">
        <f>'Oversigt anlægsaktiv'!C2973</f>
        <v>0</v>
      </c>
      <c r="D2973">
        <f>'Oversigt anlægsaktiv'!D2973</f>
        <v>0</v>
      </c>
      <c r="E2973">
        <f>'Oversigt anlægsaktiv'!E2973</f>
        <v>0</v>
      </c>
      <c r="F2973">
        <f>'Oversigt anlægsaktiv'!F2973</f>
        <v>0</v>
      </c>
      <c r="G2973">
        <f>'Oversigt anlægsaktiv'!G2973</f>
        <v>0</v>
      </c>
      <c r="H2973">
        <f>'Oversigt anlægsaktiv'!H2973</f>
        <v>0</v>
      </c>
      <c r="I2973">
        <f>'Oversigt anlægsaktiv'!I2973</f>
        <v>0</v>
      </c>
      <c r="J2973">
        <f>'Oversigt anlægsaktiv'!J2973</f>
        <v>0</v>
      </c>
      <c r="K2973">
        <f>'Oversigt anlægsaktiv'!K2973</f>
        <v>0</v>
      </c>
      <c r="L2973" s="312">
        <f>'Oversigt anlægsaktiv'!L2973</f>
        <v>0</v>
      </c>
      <c r="M2973" s="56">
        <f>'Oversigt anlægsaktiv'!M2973</f>
        <v>0</v>
      </c>
      <c r="N2973" s="56">
        <f>'Oversigt anlægsaktiv'!N2973</f>
        <v>0</v>
      </c>
      <c r="O2973" s="322">
        <f t="shared" si="138"/>
        <v>0</v>
      </c>
      <c r="P2973" s="322">
        <f t="shared" si="139"/>
        <v>1</v>
      </c>
      <c r="Q2973" s="337">
        <f t="shared" si="140"/>
        <v>0</v>
      </c>
    </row>
    <row r="2974" spans="1:17" x14ac:dyDescent="0.35">
      <c r="A2974" s="320">
        <f>'Oversigt anlægsaktiv'!A2974</f>
        <v>0</v>
      </c>
      <c r="B2974">
        <f>'Oversigt anlægsaktiv'!B2974</f>
        <v>0</v>
      </c>
      <c r="C2974">
        <f>'Oversigt anlægsaktiv'!C2974</f>
        <v>0</v>
      </c>
      <c r="D2974">
        <f>'Oversigt anlægsaktiv'!D2974</f>
        <v>0</v>
      </c>
      <c r="E2974">
        <f>'Oversigt anlægsaktiv'!E2974</f>
        <v>0</v>
      </c>
      <c r="F2974">
        <f>'Oversigt anlægsaktiv'!F2974</f>
        <v>0</v>
      </c>
      <c r="G2974">
        <f>'Oversigt anlægsaktiv'!G2974</f>
        <v>0</v>
      </c>
      <c r="H2974">
        <f>'Oversigt anlægsaktiv'!H2974</f>
        <v>0</v>
      </c>
      <c r="I2974">
        <f>'Oversigt anlægsaktiv'!I2974</f>
        <v>0</v>
      </c>
      <c r="J2974">
        <f>'Oversigt anlægsaktiv'!J2974</f>
        <v>0</v>
      </c>
      <c r="K2974">
        <f>'Oversigt anlægsaktiv'!K2974</f>
        <v>0</v>
      </c>
      <c r="L2974" s="312">
        <f>'Oversigt anlægsaktiv'!L2974</f>
        <v>0</v>
      </c>
      <c r="M2974" s="56">
        <f>'Oversigt anlægsaktiv'!M2974</f>
        <v>0</v>
      </c>
      <c r="N2974" s="56">
        <f>'Oversigt anlægsaktiv'!N2974</f>
        <v>0</v>
      </c>
      <c r="O2974" s="322">
        <f t="shared" si="138"/>
        <v>0</v>
      </c>
      <c r="P2974" s="322">
        <f t="shared" si="139"/>
        <v>1</v>
      </c>
      <c r="Q2974" s="337">
        <f t="shared" si="140"/>
        <v>0</v>
      </c>
    </row>
    <row r="2975" spans="1:17" x14ac:dyDescent="0.35">
      <c r="A2975" s="320">
        <f>'Oversigt anlægsaktiv'!A2975</f>
        <v>0</v>
      </c>
      <c r="B2975">
        <f>'Oversigt anlægsaktiv'!B2975</f>
        <v>0</v>
      </c>
      <c r="C2975">
        <f>'Oversigt anlægsaktiv'!C2975</f>
        <v>0</v>
      </c>
      <c r="D2975">
        <f>'Oversigt anlægsaktiv'!D2975</f>
        <v>0</v>
      </c>
      <c r="E2975">
        <f>'Oversigt anlægsaktiv'!E2975</f>
        <v>0</v>
      </c>
      <c r="F2975">
        <f>'Oversigt anlægsaktiv'!F2975</f>
        <v>0</v>
      </c>
      <c r="G2975">
        <f>'Oversigt anlægsaktiv'!G2975</f>
        <v>0</v>
      </c>
      <c r="H2975">
        <f>'Oversigt anlægsaktiv'!H2975</f>
        <v>0</v>
      </c>
      <c r="I2975">
        <f>'Oversigt anlægsaktiv'!I2975</f>
        <v>0</v>
      </c>
      <c r="J2975">
        <f>'Oversigt anlægsaktiv'!J2975</f>
        <v>0</v>
      </c>
      <c r="K2975">
        <f>'Oversigt anlægsaktiv'!K2975</f>
        <v>0</v>
      </c>
      <c r="L2975" s="312">
        <f>'Oversigt anlægsaktiv'!L2975</f>
        <v>0</v>
      </c>
      <c r="M2975" s="56">
        <f>'Oversigt anlægsaktiv'!M2975</f>
        <v>0</v>
      </c>
      <c r="N2975" s="56">
        <f>'Oversigt anlægsaktiv'!N2975</f>
        <v>0</v>
      </c>
      <c r="O2975" s="322">
        <f t="shared" si="138"/>
        <v>0</v>
      </c>
      <c r="P2975" s="322">
        <f t="shared" si="139"/>
        <v>1</v>
      </c>
      <c r="Q2975" s="337">
        <f t="shared" si="140"/>
        <v>0</v>
      </c>
    </row>
    <row r="2976" spans="1:17" x14ac:dyDescent="0.35">
      <c r="A2976" s="320">
        <f>'Oversigt anlægsaktiv'!A2976</f>
        <v>0</v>
      </c>
      <c r="B2976">
        <f>'Oversigt anlægsaktiv'!B2976</f>
        <v>0</v>
      </c>
      <c r="C2976">
        <f>'Oversigt anlægsaktiv'!C2976</f>
        <v>0</v>
      </c>
      <c r="D2976">
        <f>'Oversigt anlægsaktiv'!D2976</f>
        <v>0</v>
      </c>
      <c r="E2976">
        <f>'Oversigt anlægsaktiv'!E2976</f>
        <v>0</v>
      </c>
      <c r="F2976">
        <f>'Oversigt anlægsaktiv'!F2976</f>
        <v>0</v>
      </c>
      <c r="G2976">
        <f>'Oversigt anlægsaktiv'!G2976</f>
        <v>0</v>
      </c>
      <c r="H2976">
        <f>'Oversigt anlægsaktiv'!H2976</f>
        <v>0</v>
      </c>
      <c r="I2976">
        <f>'Oversigt anlægsaktiv'!I2976</f>
        <v>0</v>
      </c>
      <c r="J2976">
        <f>'Oversigt anlægsaktiv'!J2976</f>
        <v>0</v>
      </c>
      <c r="K2976">
        <f>'Oversigt anlægsaktiv'!K2976</f>
        <v>0</v>
      </c>
      <c r="L2976" s="312">
        <f>'Oversigt anlægsaktiv'!L2976</f>
        <v>0</v>
      </c>
      <c r="M2976" s="56">
        <f>'Oversigt anlægsaktiv'!M2976</f>
        <v>0</v>
      </c>
      <c r="N2976" s="56">
        <f>'Oversigt anlægsaktiv'!N2976</f>
        <v>0</v>
      </c>
      <c r="O2976" s="322">
        <f t="shared" si="138"/>
        <v>0</v>
      </c>
      <c r="P2976" s="322">
        <f t="shared" si="139"/>
        <v>1</v>
      </c>
      <c r="Q2976" s="337">
        <f t="shared" si="140"/>
        <v>0</v>
      </c>
    </row>
    <row r="2977" spans="1:17" x14ac:dyDescent="0.35">
      <c r="A2977" s="320">
        <f>'Oversigt anlægsaktiv'!A2977</f>
        <v>0</v>
      </c>
      <c r="B2977">
        <f>'Oversigt anlægsaktiv'!B2977</f>
        <v>0</v>
      </c>
      <c r="C2977">
        <f>'Oversigt anlægsaktiv'!C2977</f>
        <v>0</v>
      </c>
      <c r="D2977">
        <f>'Oversigt anlægsaktiv'!D2977</f>
        <v>0</v>
      </c>
      <c r="E2977">
        <f>'Oversigt anlægsaktiv'!E2977</f>
        <v>0</v>
      </c>
      <c r="F2977">
        <f>'Oversigt anlægsaktiv'!F2977</f>
        <v>0</v>
      </c>
      <c r="G2977">
        <f>'Oversigt anlægsaktiv'!G2977</f>
        <v>0</v>
      </c>
      <c r="H2977">
        <f>'Oversigt anlægsaktiv'!H2977</f>
        <v>0</v>
      </c>
      <c r="I2977">
        <f>'Oversigt anlægsaktiv'!I2977</f>
        <v>0</v>
      </c>
      <c r="J2977">
        <f>'Oversigt anlægsaktiv'!J2977</f>
        <v>0</v>
      </c>
      <c r="K2977">
        <f>'Oversigt anlægsaktiv'!K2977</f>
        <v>0</v>
      </c>
      <c r="L2977" s="312">
        <f>'Oversigt anlægsaktiv'!L2977</f>
        <v>0</v>
      </c>
      <c r="M2977" s="56">
        <f>'Oversigt anlægsaktiv'!M2977</f>
        <v>0</v>
      </c>
      <c r="N2977" s="56">
        <f>'Oversigt anlægsaktiv'!N2977</f>
        <v>0</v>
      </c>
      <c r="O2977" s="322">
        <f t="shared" si="138"/>
        <v>0</v>
      </c>
      <c r="P2977" s="322">
        <f t="shared" si="139"/>
        <v>1</v>
      </c>
      <c r="Q2977" s="337">
        <f t="shared" si="140"/>
        <v>0</v>
      </c>
    </row>
    <row r="2978" spans="1:17" x14ac:dyDescent="0.35">
      <c r="A2978" s="320">
        <f>'Oversigt anlægsaktiv'!A2978</f>
        <v>0</v>
      </c>
      <c r="B2978">
        <f>'Oversigt anlægsaktiv'!B2978</f>
        <v>0</v>
      </c>
      <c r="C2978">
        <f>'Oversigt anlægsaktiv'!C2978</f>
        <v>0</v>
      </c>
      <c r="D2978">
        <f>'Oversigt anlægsaktiv'!D2978</f>
        <v>0</v>
      </c>
      <c r="E2978">
        <f>'Oversigt anlægsaktiv'!E2978</f>
        <v>0</v>
      </c>
      <c r="F2978">
        <f>'Oversigt anlægsaktiv'!F2978</f>
        <v>0</v>
      </c>
      <c r="G2978">
        <f>'Oversigt anlægsaktiv'!G2978</f>
        <v>0</v>
      </c>
      <c r="H2978">
        <f>'Oversigt anlægsaktiv'!H2978</f>
        <v>0</v>
      </c>
      <c r="I2978">
        <f>'Oversigt anlægsaktiv'!I2978</f>
        <v>0</v>
      </c>
      <c r="J2978">
        <f>'Oversigt anlægsaktiv'!J2978</f>
        <v>0</v>
      </c>
      <c r="K2978">
        <f>'Oversigt anlægsaktiv'!K2978</f>
        <v>0</v>
      </c>
      <c r="L2978" s="312">
        <f>'Oversigt anlægsaktiv'!L2978</f>
        <v>0</v>
      </c>
      <c r="M2978" s="56">
        <f>'Oversigt anlægsaktiv'!M2978</f>
        <v>0</v>
      </c>
      <c r="N2978" s="56">
        <f>'Oversigt anlægsaktiv'!N2978</f>
        <v>0</v>
      </c>
      <c r="O2978" s="322">
        <f t="shared" si="138"/>
        <v>0</v>
      </c>
      <c r="P2978" s="322">
        <f t="shared" si="139"/>
        <v>1</v>
      </c>
      <c r="Q2978" s="337">
        <f t="shared" si="140"/>
        <v>0</v>
      </c>
    </row>
    <row r="2979" spans="1:17" x14ac:dyDescent="0.35">
      <c r="A2979" s="320">
        <f>'Oversigt anlægsaktiv'!A2979</f>
        <v>0</v>
      </c>
      <c r="B2979">
        <f>'Oversigt anlægsaktiv'!B2979</f>
        <v>0</v>
      </c>
      <c r="C2979">
        <f>'Oversigt anlægsaktiv'!C2979</f>
        <v>0</v>
      </c>
      <c r="D2979">
        <f>'Oversigt anlægsaktiv'!D2979</f>
        <v>0</v>
      </c>
      <c r="E2979">
        <f>'Oversigt anlægsaktiv'!E2979</f>
        <v>0</v>
      </c>
      <c r="F2979">
        <f>'Oversigt anlægsaktiv'!F2979</f>
        <v>0</v>
      </c>
      <c r="G2979">
        <f>'Oversigt anlægsaktiv'!G2979</f>
        <v>0</v>
      </c>
      <c r="H2979">
        <f>'Oversigt anlægsaktiv'!H2979</f>
        <v>0</v>
      </c>
      <c r="I2979">
        <f>'Oversigt anlægsaktiv'!I2979</f>
        <v>0</v>
      </c>
      <c r="J2979">
        <f>'Oversigt anlægsaktiv'!J2979</f>
        <v>0</v>
      </c>
      <c r="K2979">
        <f>'Oversigt anlægsaktiv'!K2979</f>
        <v>0</v>
      </c>
      <c r="L2979" s="312">
        <f>'Oversigt anlægsaktiv'!L2979</f>
        <v>0</v>
      </c>
      <c r="M2979" s="56">
        <f>'Oversigt anlægsaktiv'!M2979</f>
        <v>0</v>
      </c>
      <c r="N2979" s="56">
        <f>'Oversigt anlægsaktiv'!N2979</f>
        <v>0</v>
      </c>
      <c r="O2979" s="322">
        <f t="shared" si="138"/>
        <v>0</v>
      </c>
      <c r="P2979" s="322">
        <f t="shared" si="139"/>
        <v>1</v>
      </c>
      <c r="Q2979" s="337">
        <f t="shared" si="140"/>
        <v>0</v>
      </c>
    </row>
    <row r="2980" spans="1:17" x14ac:dyDescent="0.35">
      <c r="A2980" s="320">
        <f>'Oversigt anlægsaktiv'!A2980</f>
        <v>0</v>
      </c>
      <c r="B2980">
        <f>'Oversigt anlægsaktiv'!B2980</f>
        <v>0</v>
      </c>
      <c r="C2980">
        <f>'Oversigt anlægsaktiv'!C2980</f>
        <v>0</v>
      </c>
      <c r="D2980">
        <f>'Oversigt anlægsaktiv'!D2980</f>
        <v>0</v>
      </c>
      <c r="E2980">
        <f>'Oversigt anlægsaktiv'!E2980</f>
        <v>0</v>
      </c>
      <c r="F2980">
        <f>'Oversigt anlægsaktiv'!F2980</f>
        <v>0</v>
      </c>
      <c r="G2980">
        <f>'Oversigt anlægsaktiv'!G2980</f>
        <v>0</v>
      </c>
      <c r="H2980">
        <f>'Oversigt anlægsaktiv'!H2980</f>
        <v>0</v>
      </c>
      <c r="I2980">
        <f>'Oversigt anlægsaktiv'!I2980</f>
        <v>0</v>
      </c>
      <c r="J2980">
        <f>'Oversigt anlægsaktiv'!J2980</f>
        <v>0</v>
      </c>
      <c r="K2980">
        <f>'Oversigt anlægsaktiv'!K2980</f>
        <v>0</v>
      </c>
      <c r="L2980" s="312">
        <f>'Oversigt anlægsaktiv'!L2980</f>
        <v>0</v>
      </c>
      <c r="M2980" s="56">
        <f>'Oversigt anlægsaktiv'!M2980</f>
        <v>0</v>
      </c>
      <c r="N2980" s="56">
        <f>'Oversigt anlægsaktiv'!N2980</f>
        <v>0</v>
      </c>
      <c r="O2980" s="322">
        <f t="shared" si="138"/>
        <v>0</v>
      </c>
      <c r="P2980" s="322">
        <f t="shared" si="139"/>
        <v>1</v>
      </c>
      <c r="Q2980" s="337">
        <f t="shared" si="140"/>
        <v>0</v>
      </c>
    </row>
    <row r="2981" spans="1:17" x14ac:dyDescent="0.35">
      <c r="A2981" s="320">
        <f>'Oversigt anlægsaktiv'!A2981</f>
        <v>0</v>
      </c>
      <c r="B2981">
        <f>'Oversigt anlægsaktiv'!B2981</f>
        <v>0</v>
      </c>
      <c r="C2981">
        <f>'Oversigt anlægsaktiv'!C2981</f>
        <v>0</v>
      </c>
      <c r="D2981">
        <f>'Oversigt anlægsaktiv'!D2981</f>
        <v>0</v>
      </c>
      <c r="E2981">
        <f>'Oversigt anlægsaktiv'!E2981</f>
        <v>0</v>
      </c>
      <c r="F2981">
        <f>'Oversigt anlægsaktiv'!F2981</f>
        <v>0</v>
      </c>
      <c r="G2981">
        <f>'Oversigt anlægsaktiv'!G2981</f>
        <v>0</v>
      </c>
      <c r="H2981">
        <f>'Oversigt anlægsaktiv'!H2981</f>
        <v>0</v>
      </c>
      <c r="I2981">
        <f>'Oversigt anlægsaktiv'!I2981</f>
        <v>0</v>
      </c>
      <c r="J2981">
        <f>'Oversigt anlægsaktiv'!J2981</f>
        <v>0</v>
      </c>
      <c r="K2981">
        <f>'Oversigt anlægsaktiv'!K2981</f>
        <v>0</v>
      </c>
      <c r="L2981" s="312">
        <f>'Oversigt anlægsaktiv'!L2981</f>
        <v>0</v>
      </c>
      <c r="M2981" s="56">
        <f>'Oversigt anlægsaktiv'!M2981</f>
        <v>0</v>
      </c>
      <c r="N2981" s="56">
        <f>'Oversigt anlægsaktiv'!N2981</f>
        <v>0</v>
      </c>
      <c r="O2981" s="322">
        <f t="shared" si="138"/>
        <v>0</v>
      </c>
      <c r="P2981" s="322">
        <f t="shared" si="139"/>
        <v>1</v>
      </c>
      <c r="Q2981" s="337">
        <f t="shared" si="140"/>
        <v>0</v>
      </c>
    </row>
    <row r="2982" spans="1:17" x14ac:dyDescent="0.35">
      <c r="A2982" s="320">
        <f>'Oversigt anlægsaktiv'!A2982</f>
        <v>0</v>
      </c>
      <c r="B2982">
        <f>'Oversigt anlægsaktiv'!B2982</f>
        <v>0</v>
      </c>
      <c r="C2982">
        <f>'Oversigt anlægsaktiv'!C2982</f>
        <v>0</v>
      </c>
      <c r="D2982">
        <f>'Oversigt anlægsaktiv'!D2982</f>
        <v>0</v>
      </c>
      <c r="E2982">
        <f>'Oversigt anlægsaktiv'!E2982</f>
        <v>0</v>
      </c>
      <c r="F2982">
        <f>'Oversigt anlægsaktiv'!F2982</f>
        <v>0</v>
      </c>
      <c r="G2982">
        <f>'Oversigt anlægsaktiv'!G2982</f>
        <v>0</v>
      </c>
      <c r="H2982">
        <f>'Oversigt anlægsaktiv'!H2982</f>
        <v>0</v>
      </c>
      <c r="I2982">
        <f>'Oversigt anlægsaktiv'!I2982</f>
        <v>0</v>
      </c>
      <c r="J2982">
        <f>'Oversigt anlægsaktiv'!J2982</f>
        <v>0</v>
      </c>
      <c r="K2982">
        <f>'Oversigt anlægsaktiv'!K2982</f>
        <v>0</v>
      </c>
      <c r="L2982" s="312">
        <f>'Oversigt anlægsaktiv'!L2982</f>
        <v>0</v>
      </c>
      <c r="M2982" s="56">
        <f>'Oversigt anlægsaktiv'!M2982</f>
        <v>0</v>
      </c>
      <c r="N2982" s="56">
        <f>'Oversigt anlægsaktiv'!N2982</f>
        <v>0</v>
      </c>
      <c r="O2982" s="322">
        <f t="shared" si="138"/>
        <v>0</v>
      </c>
      <c r="P2982" s="322">
        <f t="shared" si="139"/>
        <v>1</v>
      </c>
      <c r="Q2982" s="337">
        <f t="shared" si="140"/>
        <v>0</v>
      </c>
    </row>
    <row r="2983" spans="1:17" x14ac:dyDescent="0.35">
      <c r="A2983" s="320">
        <f>'Oversigt anlægsaktiv'!A2983</f>
        <v>0</v>
      </c>
      <c r="B2983">
        <f>'Oversigt anlægsaktiv'!B2983</f>
        <v>0</v>
      </c>
      <c r="C2983">
        <f>'Oversigt anlægsaktiv'!C2983</f>
        <v>0</v>
      </c>
      <c r="D2983">
        <f>'Oversigt anlægsaktiv'!D2983</f>
        <v>0</v>
      </c>
      <c r="E2983">
        <f>'Oversigt anlægsaktiv'!E2983</f>
        <v>0</v>
      </c>
      <c r="F2983">
        <f>'Oversigt anlægsaktiv'!F2983</f>
        <v>0</v>
      </c>
      <c r="G2983">
        <f>'Oversigt anlægsaktiv'!G2983</f>
        <v>0</v>
      </c>
      <c r="H2983">
        <f>'Oversigt anlægsaktiv'!H2983</f>
        <v>0</v>
      </c>
      <c r="I2983">
        <f>'Oversigt anlægsaktiv'!I2983</f>
        <v>0</v>
      </c>
      <c r="J2983">
        <f>'Oversigt anlægsaktiv'!J2983</f>
        <v>0</v>
      </c>
      <c r="K2983">
        <f>'Oversigt anlægsaktiv'!K2983</f>
        <v>0</v>
      </c>
      <c r="L2983" s="312">
        <f>'Oversigt anlægsaktiv'!L2983</f>
        <v>0</v>
      </c>
      <c r="M2983" s="56">
        <f>'Oversigt anlægsaktiv'!M2983</f>
        <v>0</v>
      </c>
      <c r="N2983" s="56">
        <f>'Oversigt anlægsaktiv'!N2983</f>
        <v>0</v>
      </c>
      <c r="O2983" s="322">
        <f t="shared" si="138"/>
        <v>0</v>
      </c>
      <c r="P2983" s="322">
        <f t="shared" si="139"/>
        <v>1</v>
      </c>
      <c r="Q2983" s="337">
        <f t="shared" si="140"/>
        <v>0</v>
      </c>
    </row>
    <row r="2984" spans="1:17" x14ac:dyDescent="0.35">
      <c r="A2984" s="320">
        <f>'Oversigt anlægsaktiv'!A2984</f>
        <v>0</v>
      </c>
      <c r="B2984">
        <f>'Oversigt anlægsaktiv'!B2984</f>
        <v>0</v>
      </c>
      <c r="C2984">
        <f>'Oversigt anlægsaktiv'!C2984</f>
        <v>0</v>
      </c>
      <c r="D2984">
        <f>'Oversigt anlægsaktiv'!D2984</f>
        <v>0</v>
      </c>
      <c r="E2984">
        <f>'Oversigt anlægsaktiv'!E2984</f>
        <v>0</v>
      </c>
      <c r="F2984">
        <f>'Oversigt anlægsaktiv'!F2984</f>
        <v>0</v>
      </c>
      <c r="G2984">
        <f>'Oversigt anlægsaktiv'!G2984</f>
        <v>0</v>
      </c>
      <c r="H2984">
        <f>'Oversigt anlægsaktiv'!H2984</f>
        <v>0</v>
      </c>
      <c r="I2984">
        <f>'Oversigt anlægsaktiv'!I2984</f>
        <v>0</v>
      </c>
      <c r="J2984">
        <f>'Oversigt anlægsaktiv'!J2984</f>
        <v>0</v>
      </c>
      <c r="K2984">
        <f>'Oversigt anlægsaktiv'!K2984</f>
        <v>0</v>
      </c>
      <c r="L2984" s="312">
        <f>'Oversigt anlægsaktiv'!L2984</f>
        <v>0</v>
      </c>
      <c r="M2984" s="56">
        <f>'Oversigt anlægsaktiv'!M2984</f>
        <v>0</v>
      </c>
      <c r="N2984" s="56">
        <f>'Oversigt anlægsaktiv'!N2984</f>
        <v>0</v>
      </c>
      <c r="O2984" s="322">
        <f t="shared" si="138"/>
        <v>0</v>
      </c>
      <c r="P2984" s="322">
        <f t="shared" si="139"/>
        <v>1</v>
      </c>
      <c r="Q2984" s="337">
        <f t="shared" si="140"/>
        <v>0</v>
      </c>
    </row>
    <row r="2985" spans="1:17" x14ac:dyDescent="0.35">
      <c r="A2985" s="320">
        <f>'Oversigt anlægsaktiv'!A2985</f>
        <v>0</v>
      </c>
      <c r="B2985">
        <f>'Oversigt anlægsaktiv'!B2985</f>
        <v>0</v>
      </c>
      <c r="C2985">
        <f>'Oversigt anlægsaktiv'!C2985</f>
        <v>0</v>
      </c>
      <c r="D2985">
        <f>'Oversigt anlægsaktiv'!D2985</f>
        <v>0</v>
      </c>
      <c r="E2985">
        <f>'Oversigt anlægsaktiv'!E2985</f>
        <v>0</v>
      </c>
      <c r="F2985">
        <f>'Oversigt anlægsaktiv'!F2985</f>
        <v>0</v>
      </c>
      <c r="G2985">
        <f>'Oversigt anlægsaktiv'!G2985</f>
        <v>0</v>
      </c>
      <c r="H2985">
        <f>'Oversigt anlægsaktiv'!H2985</f>
        <v>0</v>
      </c>
      <c r="I2985">
        <f>'Oversigt anlægsaktiv'!I2985</f>
        <v>0</v>
      </c>
      <c r="J2985">
        <f>'Oversigt anlægsaktiv'!J2985</f>
        <v>0</v>
      </c>
      <c r="K2985">
        <f>'Oversigt anlægsaktiv'!K2985</f>
        <v>0</v>
      </c>
      <c r="L2985" s="312">
        <f>'Oversigt anlægsaktiv'!L2985</f>
        <v>0</v>
      </c>
      <c r="M2985" s="56">
        <f>'Oversigt anlægsaktiv'!M2985</f>
        <v>0</v>
      </c>
      <c r="N2985" s="56">
        <f>'Oversigt anlægsaktiv'!N2985</f>
        <v>0</v>
      </c>
      <c r="O2985" s="322">
        <f t="shared" si="138"/>
        <v>0</v>
      </c>
      <c r="P2985" s="322">
        <f t="shared" si="139"/>
        <v>1</v>
      </c>
      <c r="Q2985" s="337">
        <f t="shared" si="140"/>
        <v>0</v>
      </c>
    </row>
    <row r="2986" spans="1:17" x14ac:dyDescent="0.35">
      <c r="A2986" s="320">
        <f>'Oversigt anlægsaktiv'!A2986</f>
        <v>0</v>
      </c>
      <c r="B2986">
        <f>'Oversigt anlægsaktiv'!B2986</f>
        <v>0</v>
      </c>
      <c r="C2986">
        <f>'Oversigt anlægsaktiv'!C2986</f>
        <v>0</v>
      </c>
      <c r="D2986">
        <f>'Oversigt anlægsaktiv'!D2986</f>
        <v>0</v>
      </c>
      <c r="E2986">
        <f>'Oversigt anlægsaktiv'!E2986</f>
        <v>0</v>
      </c>
      <c r="F2986">
        <f>'Oversigt anlægsaktiv'!F2986</f>
        <v>0</v>
      </c>
      <c r="G2986">
        <f>'Oversigt anlægsaktiv'!G2986</f>
        <v>0</v>
      </c>
      <c r="H2986">
        <f>'Oversigt anlægsaktiv'!H2986</f>
        <v>0</v>
      </c>
      <c r="I2986">
        <f>'Oversigt anlægsaktiv'!I2986</f>
        <v>0</v>
      </c>
      <c r="J2986">
        <f>'Oversigt anlægsaktiv'!J2986</f>
        <v>0</v>
      </c>
      <c r="K2986">
        <f>'Oversigt anlægsaktiv'!K2986</f>
        <v>0</v>
      </c>
      <c r="L2986" s="312">
        <f>'Oversigt anlægsaktiv'!L2986</f>
        <v>0</v>
      </c>
      <c r="M2986" s="56">
        <f>'Oversigt anlægsaktiv'!M2986</f>
        <v>0</v>
      </c>
      <c r="N2986" s="56">
        <f>'Oversigt anlægsaktiv'!N2986</f>
        <v>0</v>
      </c>
      <c r="O2986" s="322">
        <f t="shared" si="138"/>
        <v>0</v>
      </c>
      <c r="P2986" s="322">
        <f t="shared" si="139"/>
        <v>1</v>
      </c>
      <c r="Q2986" s="337">
        <f t="shared" si="140"/>
        <v>0</v>
      </c>
    </row>
    <row r="2987" spans="1:17" x14ac:dyDescent="0.35">
      <c r="A2987" s="320">
        <f>'Oversigt anlægsaktiv'!A2987</f>
        <v>0</v>
      </c>
      <c r="B2987">
        <f>'Oversigt anlægsaktiv'!B2987</f>
        <v>0</v>
      </c>
      <c r="C2987">
        <f>'Oversigt anlægsaktiv'!C2987</f>
        <v>0</v>
      </c>
      <c r="D2987">
        <f>'Oversigt anlægsaktiv'!D2987</f>
        <v>0</v>
      </c>
      <c r="E2987">
        <f>'Oversigt anlægsaktiv'!E2987</f>
        <v>0</v>
      </c>
      <c r="F2987">
        <f>'Oversigt anlægsaktiv'!F2987</f>
        <v>0</v>
      </c>
      <c r="G2987">
        <f>'Oversigt anlægsaktiv'!G2987</f>
        <v>0</v>
      </c>
      <c r="H2987">
        <f>'Oversigt anlægsaktiv'!H2987</f>
        <v>0</v>
      </c>
      <c r="I2987">
        <f>'Oversigt anlægsaktiv'!I2987</f>
        <v>0</v>
      </c>
      <c r="J2987">
        <f>'Oversigt anlægsaktiv'!J2987</f>
        <v>0</v>
      </c>
      <c r="K2987">
        <f>'Oversigt anlægsaktiv'!K2987</f>
        <v>0</v>
      </c>
      <c r="L2987" s="312">
        <f>'Oversigt anlægsaktiv'!L2987</f>
        <v>0</v>
      </c>
      <c r="M2987" s="56">
        <f>'Oversigt anlægsaktiv'!M2987</f>
        <v>0</v>
      </c>
      <c r="N2987" s="56">
        <f>'Oversigt anlægsaktiv'!N2987</f>
        <v>0</v>
      </c>
      <c r="O2987" s="322">
        <f t="shared" si="138"/>
        <v>0</v>
      </c>
      <c r="P2987" s="322">
        <f t="shared" si="139"/>
        <v>1</v>
      </c>
      <c r="Q2987" s="337">
        <f t="shared" si="140"/>
        <v>0</v>
      </c>
    </row>
    <row r="2988" spans="1:17" x14ac:dyDescent="0.35">
      <c r="A2988" s="320">
        <f>'Oversigt anlægsaktiv'!A2988</f>
        <v>0</v>
      </c>
      <c r="B2988">
        <f>'Oversigt anlægsaktiv'!B2988</f>
        <v>0</v>
      </c>
      <c r="C2988">
        <f>'Oversigt anlægsaktiv'!C2988</f>
        <v>0</v>
      </c>
      <c r="D2988">
        <f>'Oversigt anlægsaktiv'!D2988</f>
        <v>0</v>
      </c>
      <c r="E2988">
        <f>'Oversigt anlægsaktiv'!E2988</f>
        <v>0</v>
      </c>
      <c r="F2988">
        <f>'Oversigt anlægsaktiv'!F2988</f>
        <v>0</v>
      </c>
      <c r="G2988">
        <f>'Oversigt anlægsaktiv'!G2988</f>
        <v>0</v>
      </c>
      <c r="H2988">
        <f>'Oversigt anlægsaktiv'!H2988</f>
        <v>0</v>
      </c>
      <c r="I2988">
        <f>'Oversigt anlægsaktiv'!I2988</f>
        <v>0</v>
      </c>
      <c r="J2988">
        <f>'Oversigt anlægsaktiv'!J2988</f>
        <v>0</v>
      </c>
      <c r="K2988">
        <f>'Oversigt anlægsaktiv'!K2988</f>
        <v>0</v>
      </c>
      <c r="L2988" s="312">
        <f>'Oversigt anlægsaktiv'!L2988</f>
        <v>0</v>
      </c>
      <c r="M2988" s="56">
        <f>'Oversigt anlægsaktiv'!M2988</f>
        <v>0</v>
      </c>
      <c r="N2988" s="56">
        <f>'Oversigt anlægsaktiv'!N2988</f>
        <v>0</v>
      </c>
      <c r="O2988" s="322">
        <f t="shared" si="138"/>
        <v>0</v>
      </c>
      <c r="P2988" s="322">
        <f t="shared" si="139"/>
        <v>1</v>
      </c>
      <c r="Q2988" s="337">
        <f t="shared" si="140"/>
        <v>0</v>
      </c>
    </row>
    <row r="2989" spans="1:17" x14ac:dyDescent="0.35">
      <c r="A2989" s="320">
        <f>'Oversigt anlægsaktiv'!A2989</f>
        <v>0</v>
      </c>
      <c r="B2989">
        <f>'Oversigt anlægsaktiv'!B2989</f>
        <v>0</v>
      </c>
      <c r="C2989">
        <f>'Oversigt anlægsaktiv'!C2989</f>
        <v>0</v>
      </c>
      <c r="D2989">
        <f>'Oversigt anlægsaktiv'!D2989</f>
        <v>0</v>
      </c>
      <c r="E2989">
        <f>'Oversigt anlægsaktiv'!E2989</f>
        <v>0</v>
      </c>
      <c r="F2989">
        <f>'Oversigt anlægsaktiv'!F2989</f>
        <v>0</v>
      </c>
      <c r="G2989">
        <f>'Oversigt anlægsaktiv'!G2989</f>
        <v>0</v>
      </c>
      <c r="H2989">
        <f>'Oversigt anlægsaktiv'!H2989</f>
        <v>0</v>
      </c>
      <c r="I2989">
        <f>'Oversigt anlægsaktiv'!I2989</f>
        <v>0</v>
      </c>
      <c r="J2989">
        <f>'Oversigt anlægsaktiv'!J2989</f>
        <v>0</v>
      </c>
      <c r="K2989">
        <f>'Oversigt anlægsaktiv'!K2989</f>
        <v>0</v>
      </c>
      <c r="L2989" s="312">
        <f>'Oversigt anlægsaktiv'!L2989</f>
        <v>0</v>
      </c>
      <c r="M2989" s="56">
        <f>'Oversigt anlægsaktiv'!M2989</f>
        <v>0</v>
      </c>
      <c r="N2989" s="56">
        <f>'Oversigt anlægsaktiv'!N2989</f>
        <v>0</v>
      </c>
      <c r="O2989" s="322">
        <f t="shared" si="138"/>
        <v>0</v>
      </c>
      <c r="P2989" s="322">
        <f t="shared" si="139"/>
        <v>1</v>
      </c>
      <c r="Q2989" s="337">
        <f t="shared" si="140"/>
        <v>0</v>
      </c>
    </row>
    <row r="2990" spans="1:17" x14ac:dyDescent="0.35">
      <c r="A2990" s="320">
        <f>'Oversigt anlægsaktiv'!A2990</f>
        <v>0</v>
      </c>
      <c r="B2990">
        <f>'Oversigt anlægsaktiv'!B2990</f>
        <v>0</v>
      </c>
      <c r="C2990">
        <f>'Oversigt anlægsaktiv'!C2990</f>
        <v>0</v>
      </c>
      <c r="D2990">
        <f>'Oversigt anlægsaktiv'!D2990</f>
        <v>0</v>
      </c>
      <c r="E2990">
        <f>'Oversigt anlægsaktiv'!E2990</f>
        <v>0</v>
      </c>
      <c r="F2990">
        <f>'Oversigt anlægsaktiv'!F2990</f>
        <v>0</v>
      </c>
      <c r="G2990">
        <f>'Oversigt anlægsaktiv'!G2990</f>
        <v>0</v>
      </c>
      <c r="H2990">
        <f>'Oversigt anlægsaktiv'!H2990</f>
        <v>0</v>
      </c>
      <c r="I2990">
        <f>'Oversigt anlægsaktiv'!I2990</f>
        <v>0</v>
      </c>
      <c r="J2990">
        <f>'Oversigt anlægsaktiv'!J2990</f>
        <v>0</v>
      </c>
      <c r="K2990">
        <f>'Oversigt anlægsaktiv'!K2990</f>
        <v>0</v>
      </c>
      <c r="L2990" s="312">
        <f>'Oversigt anlægsaktiv'!L2990</f>
        <v>0</v>
      </c>
      <c r="M2990" s="56">
        <f>'Oversigt anlægsaktiv'!M2990</f>
        <v>0</v>
      </c>
      <c r="N2990" s="56">
        <f>'Oversigt anlægsaktiv'!N2990</f>
        <v>0</v>
      </c>
      <c r="O2990" s="322">
        <f t="shared" si="138"/>
        <v>0</v>
      </c>
      <c r="P2990" s="322">
        <f t="shared" si="139"/>
        <v>1</v>
      </c>
      <c r="Q2990" s="337">
        <f t="shared" si="140"/>
        <v>0</v>
      </c>
    </row>
    <row r="2991" spans="1:17" x14ac:dyDescent="0.35">
      <c r="A2991" s="320">
        <f>'Oversigt anlægsaktiv'!A2991</f>
        <v>0</v>
      </c>
      <c r="B2991">
        <f>'Oversigt anlægsaktiv'!B2991</f>
        <v>0</v>
      </c>
      <c r="C2991">
        <f>'Oversigt anlægsaktiv'!C2991</f>
        <v>0</v>
      </c>
      <c r="D2991">
        <f>'Oversigt anlægsaktiv'!D2991</f>
        <v>0</v>
      </c>
      <c r="E2991">
        <f>'Oversigt anlægsaktiv'!E2991</f>
        <v>0</v>
      </c>
      <c r="F2991">
        <f>'Oversigt anlægsaktiv'!F2991</f>
        <v>0</v>
      </c>
      <c r="G2991">
        <f>'Oversigt anlægsaktiv'!G2991</f>
        <v>0</v>
      </c>
      <c r="H2991">
        <f>'Oversigt anlægsaktiv'!H2991</f>
        <v>0</v>
      </c>
      <c r="I2991">
        <f>'Oversigt anlægsaktiv'!I2991</f>
        <v>0</v>
      </c>
      <c r="J2991">
        <f>'Oversigt anlægsaktiv'!J2991</f>
        <v>0</v>
      </c>
      <c r="K2991">
        <f>'Oversigt anlægsaktiv'!K2991</f>
        <v>0</v>
      </c>
      <c r="L2991" s="312">
        <f>'Oversigt anlægsaktiv'!L2991</f>
        <v>0</v>
      </c>
      <c r="M2991" s="56">
        <f>'Oversigt anlægsaktiv'!M2991</f>
        <v>0</v>
      </c>
      <c r="N2991" s="56">
        <f>'Oversigt anlægsaktiv'!N2991</f>
        <v>0</v>
      </c>
      <c r="O2991" s="322">
        <f t="shared" si="138"/>
        <v>0</v>
      </c>
      <c r="P2991" s="322">
        <f t="shared" si="139"/>
        <v>1</v>
      </c>
      <c r="Q2991" s="337">
        <f t="shared" si="140"/>
        <v>0</v>
      </c>
    </row>
    <row r="2992" spans="1:17" x14ac:dyDescent="0.35">
      <c r="A2992" s="320">
        <f>'Oversigt anlægsaktiv'!A2992</f>
        <v>0</v>
      </c>
      <c r="B2992">
        <f>'Oversigt anlægsaktiv'!B2992</f>
        <v>0</v>
      </c>
      <c r="C2992">
        <f>'Oversigt anlægsaktiv'!C2992</f>
        <v>0</v>
      </c>
      <c r="D2992">
        <f>'Oversigt anlægsaktiv'!D2992</f>
        <v>0</v>
      </c>
      <c r="E2992">
        <f>'Oversigt anlægsaktiv'!E2992</f>
        <v>0</v>
      </c>
      <c r="F2992">
        <f>'Oversigt anlægsaktiv'!F2992</f>
        <v>0</v>
      </c>
      <c r="G2992">
        <f>'Oversigt anlægsaktiv'!G2992</f>
        <v>0</v>
      </c>
      <c r="H2992">
        <f>'Oversigt anlægsaktiv'!H2992</f>
        <v>0</v>
      </c>
      <c r="I2992">
        <f>'Oversigt anlægsaktiv'!I2992</f>
        <v>0</v>
      </c>
      <c r="J2992">
        <f>'Oversigt anlægsaktiv'!J2992</f>
        <v>0</v>
      </c>
      <c r="K2992">
        <f>'Oversigt anlægsaktiv'!K2992</f>
        <v>0</v>
      </c>
      <c r="L2992" s="312">
        <f>'Oversigt anlægsaktiv'!L2992</f>
        <v>0</v>
      </c>
      <c r="M2992" s="56">
        <f>'Oversigt anlægsaktiv'!M2992</f>
        <v>0</v>
      </c>
      <c r="N2992" s="56">
        <f>'Oversigt anlægsaktiv'!N2992</f>
        <v>0</v>
      </c>
      <c r="O2992" s="322">
        <f t="shared" si="138"/>
        <v>0</v>
      </c>
      <c r="P2992" s="322">
        <f t="shared" si="139"/>
        <v>1</v>
      </c>
      <c r="Q2992" s="337">
        <f t="shared" si="140"/>
        <v>0</v>
      </c>
    </row>
    <row r="2993" spans="1:17" x14ac:dyDescent="0.35">
      <c r="A2993" s="320">
        <f>'Oversigt anlægsaktiv'!A2993</f>
        <v>0</v>
      </c>
      <c r="B2993">
        <f>'Oversigt anlægsaktiv'!B2993</f>
        <v>0</v>
      </c>
      <c r="C2993">
        <f>'Oversigt anlægsaktiv'!C2993</f>
        <v>0</v>
      </c>
      <c r="D2993">
        <f>'Oversigt anlægsaktiv'!D2993</f>
        <v>0</v>
      </c>
      <c r="E2993">
        <f>'Oversigt anlægsaktiv'!E2993</f>
        <v>0</v>
      </c>
      <c r="F2993">
        <f>'Oversigt anlægsaktiv'!F2993</f>
        <v>0</v>
      </c>
      <c r="G2993">
        <f>'Oversigt anlægsaktiv'!G2993</f>
        <v>0</v>
      </c>
      <c r="H2993">
        <f>'Oversigt anlægsaktiv'!H2993</f>
        <v>0</v>
      </c>
      <c r="I2993">
        <f>'Oversigt anlægsaktiv'!I2993</f>
        <v>0</v>
      </c>
      <c r="J2993">
        <f>'Oversigt anlægsaktiv'!J2993</f>
        <v>0</v>
      </c>
      <c r="K2993">
        <f>'Oversigt anlægsaktiv'!K2993</f>
        <v>0</v>
      </c>
      <c r="L2993" s="312">
        <f>'Oversigt anlægsaktiv'!L2993</f>
        <v>0</v>
      </c>
      <c r="M2993" s="56">
        <f>'Oversigt anlægsaktiv'!M2993</f>
        <v>0</v>
      </c>
      <c r="N2993" s="56">
        <f>'Oversigt anlægsaktiv'!N2993</f>
        <v>0</v>
      </c>
      <c r="O2993" s="322">
        <f t="shared" si="138"/>
        <v>0</v>
      </c>
      <c r="P2993" s="322">
        <f t="shared" si="139"/>
        <v>1</v>
      </c>
      <c r="Q2993" s="337">
        <f t="shared" si="140"/>
        <v>0</v>
      </c>
    </row>
    <row r="2994" spans="1:17" x14ac:dyDescent="0.35">
      <c r="A2994" s="320">
        <f>'Oversigt anlægsaktiv'!A2994</f>
        <v>0</v>
      </c>
      <c r="B2994">
        <f>'Oversigt anlægsaktiv'!B2994</f>
        <v>0</v>
      </c>
      <c r="C2994">
        <f>'Oversigt anlægsaktiv'!C2994</f>
        <v>0</v>
      </c>
      <c r="D2994">
        <f>'Oversigt anlægsaktiv'!D2994</f>
        <v>0</v>
      </c>
      <c r="E2994">
        <f>'Oversigt anlægsaktiv'!E2994</f>
        <v>0</v>
      </c>
      <c r="F2994">
        <f>'Oversigt anlægsaktiv'!F2994</f>
        <v>0</v>
      </c>
      <c r="G2994">
        <f>'Oversigt anlægsaktiv'!G2994</f>
        <v>0</v>
      </c>
      <c r="H2994">
        <f>'Oversigt anlægsaktiv'!H2994</f>
        <v>0</v>
      </c>
      <c r="I2994">
        <f>'Oversigt anlægsaktiv'!I2994</f>
        <v>0</v>
      </c>
      <c r="J2994">
        <f>'Oversigt anlægsaktiv'!J2994</f>
        <v>0</v>
      </c>
      <c r="K2994">
        <f>'Oversigt anlægsaktiv'!K2994</f>
        <v>0</v>
      </c>
      <c r="L2994" s="312">
        <f>'Oversigt anlægsaktiv'!L2994</f>
        <v>0</v>
      </c>
      <c r="M2994" s="56">
        <f>'Oversigt anlægsaktiv'!M2994</f>
        <v>0</v>
      </c>
      <c r="N2994" s="56">
        <f>'Oversigt anlægsaktiv'!N2994</f>
        <v>0</v>
      </c>
      <c r="O2994" s="322">
        <f t="shared" si="138"/>
        <v>0</v>
      </c>
      <c r="P2994" s="322">
        <f t="shared" si="139"/>
        <v>1</v>
      </c>
      <c r="Q2994" s="337">
        <f t="shared" si="140"/>
        <v>0</v>
      </c>
    </row>
    <row r="2995" spans="1:17" x14ac:dyDescent="0.35">
      <c r="A2995" s="320">
        <f>'Oversigt anlægsaktiv'!A2995</f>
        <v>0</v>
      </c>
      <c r="B2995">
        <f>'Oversigt anlægsaktiv'!B2995</f>
        <v>0</v>
      </c>
      <c r="C2995">
        <f>'Oversigt anlægsaktiv'!C2995</f>
        <v>0</v>
      </c>
      <c r="D2995">
        <f>'Oversigt anlægsaktiv'!D2995</f>
        <v>0</v>
      </c>
      <c r="E2995">
        <f>'Oversigt anlægsaktiv'!E2995</f>
        <v>0</v>
      </c>
      <c r="F2995">
        <f>'Oversigt anlægsaktiv'!F2995</f>
        <v>0</v>
      </c>
      <c r="G2995">
        <f>'Oversigt anlægsaktiv'!G2995</f>
        <v>0</v>
      </c>
      <c r="H2995">
        <f>'Oversigt anlægsaktiv'!H2995</f>
        <v>0</v>
      </c>
      <c r="I2995">
        <f>'Oversigt anlægsaktiv'!I2995</f>
        <v>0</v>
      </c>
      <c r="J2995">
        <f>'Oversigt anlægsaktiv'!J2995</f>
        <v>0</v>
      </c>
      <c r="K2995">
        <f>'Oversigt anlægsaktiv'!K2995</f>
        <v>0</v>
      </c>
      <c r="L2995" s="312">
        <f>'Oversigt anlægsaktiv'!L2995</f>
        <v>0</v>
      </c>
      <c r="M2995" s="56">
        <f>'Oversigt anlægsaktiv'!M2995</f>
        <v>0</v>
      </c>
      <c r="N2995" s="56">
        <f>'Oversigt anlægsaktiv'!N2995</f>
        <v>0</v>
      </c>
      <c r="O2995" s="322">
        <f t="shared" si="138"/>
        <v>0</v>
      </c>
      <c r="P2995" s="322">
        <f t="shared" si="139"/>
        <v>1</v>
      </c>
      <c r="Q2995" s="337">
        <f t="shared" si="140"/>
        <v>0</v>
      </c>
    </row>
    <row r="2996" spans="1:17" x14ac:dyDescent="0.35">
      <c r="A2996" s="320">
        <f>'Oversigt anlægsaktiv'!A2996</f>
        <v>0</v>
      </c>
      <c r="B2996">
        <f>'Oversigt anlægsaktiv'!B2996</f>
        <v>0</v>
      </c>
      <c r="C2996">
        <f>'Oversigt anlægsaktiv'!C2996</f>
        <v>0</v>
      </c>
      <c r="D2996">
        <f>'Oversigt anlægsaktiv'!D2996</f>
        <v>0</v>
      </c>
      <c r="E2996">
        <f>'Oversigt anlægsaktiv'!E2996</f>
        <v>0</v>
      </c>
      <c r="F2996">
        <f>'Oversigt anlægsaktiv'!F2996</f>
        <v>0</v>
      </c>
      <c r="G2996">
        <f>'Oversigt anlægsaktiv'!G2996</f>
        <v>0</v>
      </c>
      <c r="H2996">
        <f>'Oversigt anlægsaktiv'!H2996</f>
        <v>0</v>
      </c>
      <c r="I2996">
        <f>'Oversigt anlægsaktiv'!I2996</f>
        <v>0</v>
      </c>
      <c r="J2996">
        <f>'Oversigt anlægsaktiv'!J2996</f>
        <v>0</v>
      </c>
      <c r="K2996">
        <f>'Oversigt anlægsaktiv'!K2996</f>
        <v>0</v>
      </c>
      <c r="L2996" s="312">
        <f>'Oversigt anlægsaktiv'!L2996</f>
        <v>0</v>
      </c>
      <c r="M2996" s="56">
        <f>'Oversigt anlægsaktiv'!M2996</f>
        <v>0</v>
      </c>
      <c r="N2996" s="56">
        <f>'Oversigt anlægsaktiv'!N2996</f>
        <v>0</v>
      </c>
      <c r="O2996" s="322">
        <f t="shared" si="138"/>
        <v>0</v>
      </c>
      <c r="P2996" s="322">
        <f t="shared" si="139"/>
        <v>1</v>
      </c>
      <c r="Q2996" s="337">
        <f t="shared" si="140"/>
        <v>0</v>
      </c>
    </row>
    <row r="2997" spans="1:17" x14ac:dyDescent="0.35">
      <c r="A2997" s="320">
        <f>'Oversigt anlægsaktiv'!A2997</f>
        <v>0</v>
      </c>
      <c r="B2997">
        <f>'Oversigt anlægsaktiv'!B2997</f>
        <v>0</v>
      </c>
      <c r="C2997">
        <f>'Oversigt anlægsaktiv'!C2997</f>
        <v>0</v>
      </c>
      <c r="D2997">
        <f>'Oversigt anlægsaktiv'!D2997</f>
        <v>0</v>
      </c>
      <c r="E2997">
        <f>'Oversigt anlægsaktiv'!E2997</f>
        <v>0</v>
      </c>
      <c r="F2997">
        <f>'Oversigt anlægsaktiv'!F2997</f>
        <v>0</v>
      </c>
      <c r="G2997">
        <f>'Oversigt anlægsaktiv'!G2997</f>
        <v>0</v>
      </c>
      <c r="H2997">
        <f>'Oversigt anlægsaktiv'!H2997</f>
        <v>0</v>
      </c>
      <c r="I2997">
        <f>'Oversigt anlægsaktiv'!I2997</f>
        <v>0</v>
      </c>
      <c r="J2997">
        <f>'Oversigt anlægsaktiv'!J2997</f>
        <v>0</v>
      </c>
      <c r="K2997">
        <f>'Oversigt anlægsaktiv'!K2997</f>
        <v>0</v>
      </c>
      <c r="L2997" s="312">
        <f>'Oversigt anlægsaktiv'!L2997</f>
        <v>0</v>
      </c>
      <c r="M2997" s="56">
        <f>'Oversigt anlægsaktiv'!M2997</f>
        <v>0</v>
      </c>
      <c r="N2997" s="56">
        <f>'Oversigt anlægsaktiv'!N2997</f>
        <v>0</v>
      </c>
      <c r="O2997" s="322">
        <f t="shared" si="138"/>
        <v>0</v>
      </c>
      <c r="P2997" s="322">
        <f t="shared" si="139"/>
        <v>1</v>
      </c>
      <c r="Q2997" s="337">
        <f t="shared" si="140"/>
        <v>0</v>
      </c>
    </row>
    <row r="2998" spans="1:17" x14ac:dyDescent="0.35">
      <c r="A2998" s="320">
        <f>'Oversigt anlægsaktiv'!A2998</f>
        <v>0</v>
      </c>
      <c r="B2998">
        <f>'Oversigt anlægsaktiv'!B2998</f>
        <v>0</v>
      </c>
      <c r="C2998">
        <f>'Oversigt anlægsaktiv'!C2998</f>
        <v>0</v>
      </c>
      <c r="D2998">
        <f>'Oversigt anlægsaktiv'!D2998</f>
        <v>0</v>
      </c>
      <c r="E2998">
        <f>'Oversigt anlægsaktiv'!E2998</f>
        <v>0</v>
      </c>
      <c r="F2998">
        <f>'Oversigt anlægsaktiv'!F2998</f>
        <v>0</v>
      </c>
      <c r="G2998">
        <f>'Oversigt anlægsaktiv'!G2998</f>
        <v>0</v>
      </c>
      <c r="H2998">
        <f>'Oversigt anlægsaktiv'!H2998</f>
        <v>0</v>
      </c>
      <c r="I2998">
        <f>'Oversigt anlægsaktiv'!I2998</f>
        <v>0</v>
      </c>
      <c r="J2998">
        <f>'Oversigt anlægsaktiv'!J2998</f>
        <v>0</v>
      </c>
      <c r="K2998">
        <f>'Oversigt anlægsaktiv'!K2998</f>
        <v>0</v>
      </c>
      <c r="L2998" s="312">
        <f>'Oversigt anlægsaktiv'!L2998</f>
        <v>0</v>
      </c>
      <c r="M2998" s="56">
        <f>'Oversigt anlægsaktiv'!M2998</f>
        <v>0</v>
      </c>
      <c r="N2998" s="56">
        <f>'Oversigt anlægsaktiv'!N2998</f>
        <v>0</v>
      </c>
      <c r="O2998" s="322">
        <f t="shared" si="138"/>
        <v>0</v>
      </c>
      <c r="P2998" s="322">
        <f t="shared" si="139"/>
        <v>1</v>
      </c>
      <c r="Q2998" s="337">
        <f t="shared" si="140"/>
        <v>0</v>
      </c>
    </row>
    <row r="2999" spans="1:17" x14ac:dyDescent="0.35">
      <c r="A2999" s="320">
        <f>'Oversigt anlægsaktiv'!A2999</f>
        <v>0</v>
      </c>
      <c r="B2999">
        <f>'Oversigt anlægsaktiv'!B2999</f>
        <v>0</v>
      </c>
      <c r="C2999">
        <f>'Oversigt anlægsaktiv'!C2999</f>
        <v>0</v>
      </c>
      <c r="D2999">
        <f>'Oversigt anlægsaktiv'!D2999</f>
        <v>0</v>
      </c>
      <c r="E2999">
        <f>'Oversigt anlægsaktiv'!E2999</f>
        <v>0</v>
      </c>
      <c r="F2999">
        <f>'Oversigt anlægsaktiv'!F2999</f>
        <v>0</v>
      </c>
      <c r="G2999">
        <f>'Oversigt anlægsaktiv'!G2999</f>
        <v>0</v>
      </c>
      <c r="H2999">
        <f>'Oversigt anlægsaktiv'!H2999</f>
        <v>0</v>
      </c>
      <c r="I2999">
        <f>'Oversigt anlægsaktiv'!I2999</f>
        <v>0</v>
      </c>
      <c r="J2999">
        <f>'Oversigt anlægsaktiv'!J2999</f>
        <v>0</v>
      </c>
      <c r="K2999">
        <f>'Oversigt anlægsaktiv'!K2999</f>
        <v>0</v>
      </c>
      <c r="L2999" s="312">
        <f>'Oversigt anlægsaktiv'!L2999</f>
        <v>0</v>
      </c>
      <c r="M2999" s="56">
        <f>'Oversigt anlægsaktiv'!M2999</f>
        <v>0</v>
      </c>
      <c r="N2999" s="56">
        <f>'Oversigt anlægsaktiv'!N2999</f>
        <v>0</v>
      </c>
      <c r="O2999" s="322">
        <f t="shared" si="138"/>
        <v>0</v>
      </c>
      <c r="P2999" s="322">
        <f t="shared" si="139"/>
        <v>1</v>
      </c>
      <c r="Q2999" s="337">
        <f t="shared" si="140"/>
        <v>0</v>
      </c>
    </row>
    <row r="3000" spans="1:17" x14ac:dyDescent="0.35">
      <c r="A3000" s="320">
        <f>'Oversigt anlægsaktiv'!A3000</f>
        <v>0</v>
      </c>
      <c r="B3000">
        <f>'Oversigt anlægsaktiv'!B3000</f>
        <v>0</v>
      </c>
      <c r="C3000">
        <f>'Oversigt anlægsaktiv'!C3000</f>
        <v>0</v>
      </c>
      <c r="D3000">
        <f>'Oversigt anlægsaktiv'!D3000</f>
        <v>0</v>
      </c>
      <c r="E3000">
        <f>'Oversigt anlægsaktiv'!E3000</f>
        <v>0</v>
      </c>
      <c r="F3000">
        <f>'Oversigt anlægsaktiv'!F3000</f>
        <v>0</v>
      </c>
      <c r="G3000">
        <f>'Oversigt anlægsaktiv'!G3000</f>
        <v>0</v>
      </c>
      <c r="H3000">
        <f>'Oversigt anlægsaktiv'!H3000</f>
        <v>0</v>
      </c>
      <c r="I3000">
        <f>'Oversigt anlægsaktiv'!I3000</f>
        <v>0</v>
      </c>
      <c r="J3000">
        <f>'Oversigt anlægsaktiv'!J3000</f>
        <v>0</v>
      </c>
      <c r="K3000">
        <f>'Oversigt anlægsaktiv'!K3000</f>
        <v>0</v>
      </c>
      <c r="L3000" s="312">
        <f>'Oversigt anlægsaktiv'!L3000</f>
        <v>0</v>
      </c>
      <c r="M3000" s="56">
        <f>'Oversigt anlægsaktiv'!M3000</f>
        <v>0</v>
      </c>
      <c r="N3000" s="56">
        <f>'Oversigt anlægsaktiv'!N3000</f>
        <v>0</v>
      </c>
      <c r="O3000" s="322">
        <f t="shared" si="138"/>
        <v>0</v>
      </c>
      <c r="P3000" s="322">
        <f t="shared" si="139"/>
        <v>1</v>
      </c>
      <c r="Q3000" s="337">
        <f t="shared" si="140"/>
        <v>0</v>
      </c>
    </row>
    <row r="3001" spans="1:17" x14ac:dyDescent="0.35">
      <c r="A3001" s="320">
        <f>'Oversigt anlægsaktiv'!A3001</f>
        <v>0</v>
      </c>
      <c r="B3001">
        <f>'Oversigt anlægsaktiv'!B3001</f>
        <v>0</v>
      </c>
      <c r="C3001">
        <f>'Oversigt anlægsaktiv'!C3001</f>
        <v>0</v>
      </c>
      <c r="D3001">
        <f>'Oversigt anlægsaktiv'!D3001</f>
        <v>0</v>
      </c>
      <c r="E3001">
        <f>'Oversigt anlægsaktiv'!E3001</f>
        <v>0</v>
      </c>
      <c r="F3001">
        <f>'Oversigt anlægsaktiv'!F3001</f>
        <v>0</v>
      </c>
      <c r="G3001">
        <f>'Oversigt anlægsaktiv'!G3001</f>
        <v>0</v>
      </c>
      <c r="H3001">
        <f>'Oversigt anlægsaktiv'!H3001</f>
        <v>0</v>
      </c>
      <c r="I3001">
        <f>'Oversigt anlægsaktiv'!I3001</f>
        <v>0</v>
      </c>
      <c r="J3001">
        <f>'Oversigt anlægsaktiv'!J3001</f>
        <v>0</v>
      </c>
      <c r="K3001">
        <f>'Oversigt anlægsaktiv'!K3001</f>
        <v>0</v>
      </c>
      <c r="L3001" s="312">
        <f>'Oversigt anlægsaktiv'!L3001</f>
        <v>0</v>
      </c>
      <c r="M3001" s="56">
        <f>'Oversigt anlægsaktiv'!M3001</f>
        <v>0</v>
      </c>
      <c r="N3001" s="56">
        <f>'Oversigt anlægsaktiv'!N3001</f>
        <v>0</v>
      </c>
      <c r="O3001" s="322">
        <f t="shared" si="138"/>
        <v>0</v>
      </c>
      <c r="P3001" s="322">
        <f t="shared" si="139"/>
        <v>1</v>
      </c>
      <c r="Q3001" s="337">
        <f t="shared" si="140"/>
        <v>0</v>
      </c>
    </row>
    <row r="3002" spans="1:17" x14ac:dyDescent="0.35">
      <c r="A3002" s="320">
        <f>'Oversigt anlægsaktiv'!A3002</f>
        <v>0</v>
      </c>
      <c r="B3002">
        <f>'Oversigt anlægsaktiv'!B3002</f>
        <v>0</v>
      </c>
      <c r="C3002">
        <f>'Oversigt anlægsaktiv'!C3002</f>
        <v>0</v>
      </c>
      <c r="D3002">
        <f>'Oversigt anlægsaktiv'!D3002</f>
        <v>0</v>
      </c>
      <c r="E3002">
        <f>'Oversigt anlægsaktiv'!E3002</f>
        <v>0</v>
      </c>
      <c r="F3002">
        <f>'Oversigt anlægsaktiv'!F3002</f>
        <v>0</v>
      </c>
      <c r="G3002">
        <f>'Oversigt anlægsaktiv'!G3002</f>
        <v>0</v>
      </c>
      <c r="H3002">
        <f>'Oversigt anlægsaktiv'!H3002</f>
        <v>0</v>
      </c>
      <c r="I3002">
        <f>'Oversigt anlægsaktiv'!I3002</f>
        <v>0</v>
      </c>
      <c r="J3002">
        <f>'Oversigt anlægsaktiv'!J3002</f>
        <v>0</v>
      </c>
      <c r="K3002">
        <f>'Oversigt anlægsaktiv'!K3002</f>
        <v>0</v>
      </c>
      <c r="L3002" s="312">
        <f>'Oversigt anlægsaktiv'!L3002</f>
        <v>0</v>
      </c>
      <c r="M3002" s="56">
        <f>'Oversigt anlægsaktiv'!M3002</f>
        <v>0</v>
      </c>
      <c r="N3002" s="56">
        <f>'Oversigt anlægsaktiv'!N3002</f>
        <v>0</v>
      </c>
      <c r="O3002" s="322">
        <f t="shared" si="138"/>
        <v>0</v>
      </c>
      <c r="P3002" s="322">
        <f t="shared" si="139"/>
        <v>1</v>
      </c>
      <c r="Q3002" s="337">
        <f t="shared" si="140"/>
        <v>0</v>
      </c>
    </row>
    <row r="3003" spans="1:17" x14ac:dyDescent="0.35">
      <c r="A3003" s="320">
        <f>'Oversigt anlægsaktiv'!A3003</f>
        <v>0</v>
      </c>
      <c r="B3003">
        <f>'Oversigt anlægsaktiv'!B3003</f>
        <v>0</v>
      </c>
      <c r="C3003">
        <f>'Oversigt anlægsaktiv'!C3003</f>
        <v>0</v>
      </c>
      <c r="D3003">
        <f>'Oversigt anlægsaktiv'!D3003</f>
        <v>0</v>
      </c>
      <c r="E3003">
        <f>'Oversigt anlægsaktiv'!E3003</f>
        <v>0</v>
      </c>
      <c r="F3003">
        <f>'Oversigt anlægsaktiv'!F3003</f>
        <v>0</v>
      </c>
      <c r="G3003">
        <f>'Oversigt anlægsaktiv'!G3003</f>
        <v>0</v>
      </c>
      <c r="H3003">
        <f>'Oversigt anlægsaktiv'!H3003</f>
        <v>0</v>
      </c>
      <c r="I3003">
        <f>'Oversigt anlægsaktiv'!I3003</f>
        <v>0</v>
      </c>
      <c r="J3003">
        <f>'Oversigt anlægsaktiv'!J3003</f>
        <v>0</v>
      </c>
      <c r="K3003">
        <f>'Oversigt anlægsaktiv'!K3003</f>
        <v>0</v>
      </c>
      <c r="L3003" s="312">
        <f>'Oversigt anlægsaktiv'!L3003</f>
        <v>0</v>
      </c>
      <c r="M3003" s="56">
        <f>'Oversigt anlægsaktiv'!M3003</f>
        <v>0</v>
      </c>
      <c r="N3003" s="56">
        <f>'Oversigt anlægsaktiv'!N3003</f>
        <v>0</v>
      </c>
      <c r="O3003" s="322">
        <f t="shared" si="138"/>
        <v>0</v>
      </c>
      <c r="P3003" s="322">
        <f t="shared" si="139"/>
        <v>1</v>
      </c>
      <c r="Q3003" s="337">
        <f t="shared" si="140"/>
        <v>0</v>
      </c>
    </row>
    <row r="3004" spans="1:17" x14ac:dyDescent="0.35">
      <c r="A3004" s="320">
        <f>'Oversigt anlægsaktiv'!A3004</f>
        <v>0</v>
      </c>
      <c r="B3004">
        <f>'Oversigt anlægsaktiv'!B3004</f>
        <v>0</v>
      </c>
      <c r="C3004">
        <f>'Oversigt anlægsaktiv'!C3004</f>
        <v>0</v>
      </c>
      <c r="D3004">
        <f>'Oversigt anlægsaktiv'!D3004</f>
        <v>0</v>
      </c>
      <c r="E3004">
        <f>'Oversigt anlægsaktiv'!E3004</f>
        <v>0</v>
      </c>
      <c r="F3004">
        <f>'Oversigt anlægsaktiv'!F3004</f>
        <v>0</v>
      </c>
      <c r="G3004">
        <f>'Oversigt anlægsaktiv'!G3004</f>
        <v>0</v>
      </c>
      <c r="H3004">
        <f>'Oversigt anlægsaktiv'!H3004</f>
        <v>0</v>
      </c>
      <c r="I3004">
        <f>'Oversigt anlægsaktiv'!I3004</f>
        <v>0</v>
      </c>
      <c r="J3004">
        <f>'Oversigt anlægsaktiv'!J3004</f>
        <v>0</v>
      </c>
      <c r="K3004">
        <f>'Oversigt anlægsaktiv'!K3004</f>
        <v>0</v>
      </c>
      <c r="L3004" s="312">
        <f>'Oversigt anlægsaktiv'!L3004</f>
        <v>0</v>
      </c>
      <c r="M3004" s="56">
        <f>'Oversigt anlægsaktiv'!M3004</f>
        <v>0</v>
      </c>
      <c r="N3004" s="56">
        <f>'Oversigt anlægsaktiv'!N3004</f>
        <v>0</v>
      </c>
      <c r="O3004" s="322">
        <f t="shared" si="138"/>
        <v>0</v>
      </c>
      <c r="P3004" s="322">
        <f t="shared" si="139"/>
        <v>1</v>
      </c>
      <c r="Q3004" s="337">
        <f t="shared" si="140"/>
        <v>0</v>
      </c>
    </row>
    <row r="3005" spans="1:17" x14ac:dyDescent="0.35">
      <c r="A3005" s="320">
        <f>'Oversigt anlægsaktiv'!A3005</f>
        <v>0</v>
      </c>
      <c r="B3005">
        <f>'Oversigt anlægsaktiv'!B3005</f>
        <v>0</v>
      </c>
      <c r="C3005">
        <f>'Oversigt anlægsaktiv'!C3005</f>
        <v>0</v>
      </c>
      <c r="D3005">
        <f>'Oversigt anlægsaktiv'!D3005</f>
        <v>0</v>
      </c>
      <c r="E3005">
        <f>'Oversigt anlægsaktiv'!E3005</f>
        <v>0</v>
      </c>
      <c r="F3005">
        <f>'Oversigt anlægsaktiv'!F3005</f>
        <v>0</v>
      </c>
      <c r="G3005">
        <f>'Oversigt anlægsaktiv'!G3005</f>
        <v>0</v>
      </c>
      <c r="H3005">
        <f>'Oversigt anlægsaktiv'!H3005</f>
        <v>0</v>
      </c>
      <c r="I3005">
        <f>'Oversigt anlægsaktiv'!I3005</f>
        <v>0</v>
      </c>
      <c r="J3005">
        <f>'Oversigt anlægsaktiv'!J3005</f>
        <v>0</v>
      </c>
      <c r="K3005">
        <f>'Oversigt anlægsaktiv'!K3005</f>
        <v>0</v>
      </c>
      <c r="L3005" s="312">
        <f>'Oversigt anlægsaktiv'!L3005</f>
        <v>0</v>
      </c>
      <c r="M3005" s="56">
        <f>'Oversigt anlægsaktiv'!M3005</f>
        <v>0</v>
      </c>
      <c r="N3005" s="56">
        <f>'Oversigt anlægsaktiv'!N3005</f>
        <v>0</v>
      </c>
      <c r="O3005" s="322">
        <f t="shared" si="138"/>
        <v>0</v>
      </c>
      <c r="P3005" s="322">
        <f t="shared" si="139"/>
        <v>1</v>
      </c>
      <c r="Q3005" s="337">
        <f t="shared" si="140"/>
        <v>0</v>
      </c>
    </row>
    <row r="3006" spans="1:17" x14ac:dyDescent="0.35">
      <c r="A3006" s="320">
        <f>'Oversigt anlægsaktiv'!A3006</f>
        <v>0</v>
      </c>
      <c r="B3006">
        <f>'Oversigt anlægsaktiv'!B3006</f>
        <v>0</v>
      </c>
      <c r="C3006">
        <f>'Oversigt anlægsaktiv'!C3006</f>
        <v>0</v>
      </c>
      <c r="D3006">
        <f>'Oversigt anlægsaktiv'!D3006</f>
        <v>0</v>
      </c>
      <c r="E3006">
        <f>'Oversigt anlægsaktiv'!E3006</f>
        <v>0</v>
      </c>
      <c r="F3006">
        <f>'Oversigt anlægsaktiv'!F3006</f>
        <v>0</v>
      </c>
      <c r="G3006">
        <f>'Oversigt anlægsaktiv'!G3006</f>
        <v>0</v>
      </c>
      <c r="H3006">
        <f>'Oversigt anlægsaktiv'!H3006</f>
        <v>0</v>
      </c>
      <c r="I3006">
        <f>'Oversigt anlægsaktiv'!I3006</f>
        <v>0</v>
      </c>
      <c r="J3006">
        <f>'Oversigt anlægsaktiv'!J3006</f>
        <v>0</v>
      </c>
      <c r="K3006">
        <f>'Oversigt anlægsaktiv'!K3006</f>
        <v>0</v>
      </c>
      <c r="L3006" s="312">
        <f>'Oversigt anlægsaktiv'!L3006</f>
        <v>0</v>
      </c>
      <c r="M3006" s="56">
        <f>'Oversigt anlægsaktiv'!M3006</f>
        <v>0</v>
      </c>
      <c r="N3006" s="56">
        <f>'Oversigt anlægsaktiv'!N3006</f>
        <v>0</v>
      </c>
      <c r="O3006" s="322">
        <f t="shared" si="138"/>
        <v>0</v>
      </c>
      <c r="P3006" s="322">
        <f t="shared" si="139"/>
        <v>1</v>
      </c>
      <c r="Q3006" s="337">
        <f t="shared" si="140"/>
        <v>0</v>
      </c>
    </row>
    <row r="3007" spans="1:17" x14ac:dyDescent="0.35">
      <c r="A3007" s="320">
        <f>'Oversigt anlægsaktiv'!A3007</f>
        <v>0</v>
      </c>
      <c r="B3007">
        <f>'Oversigt anlægsaktiv'!B3007</f>
        <v>0</v>
      </c>
      <c r="C3007">
        <f>'Oversigt anlægsaktiv'!C3007</f>
        <v>0</v>
      </c>
      <c r="D3007">
        <f>'Oversigt anlægsaktiv'!D3007</f>
        <v>0</v>
      </c>
      <c r="E3007">
        <f>'Oversigt anlægsaktiv'!E3007</f>
        <v>0</v>
      </c>
      <c r="F3007">
        <f>'Oversigt anlægsaktiv'!F3007</f>
        <v>0</v>
      </c>
      <c r="G3007">
        <f>'Oversigt anlægsaktiv'!G3007</f>
        <v>0</v>
      </c>
      <c r="H3007">
        <f>'Oversigt anlægsaktiv'!H3007</f>
        <v>0</v>
      </c>
      <c r="I3007">
        <f>'Oversigt anlægsaktiv'!I3007</f>
        <v>0</v>
      </c>
      <c r="J3007">
        <f>'Oversigt anlægsaktiv'!J3007</f>
        <v>0</v>
      </c>
      <c r="K3007">
        <f>'Oversigt anlægsaktiv'!K3007</f>
        <v>0</v>
      </c>
      <c r="L3007" s="312">
        <f>'Oversigt anlægsaktiv'!L3007</f>
        <v>0</v>
      </c>
      <c r="M3007" s="56">
        <f>'Oversigt anlægsaktiv'!M3007</f>
        <v>0</v>
      </c>
      <c r="N3007" s="56">
        <f>'Oversigt anlægsaktiv'!N3007</f>
        <v>0</v>
      </c>
      <c r="O3007" s="322">
        <f t="shared" si="138"/>
        <v>0</v>
      </c>
      <c r="P3007" s="322">
        <f t="shared" si="139"/>
        <v>1</v>
      </c>
      <c r="Q3007" s="337">
        <f t="shared" si="140"/>
        <v>0</v>
      </c>
    </row>
    <row r="3008" spans="1:17" x14ac:dyDescent="0.35">
      <c r="A3008" s="320">
        <f>'Oversigt anlægsaktiv'!A3008</f>
        <v>0</v>
      </c>
      <c r="B3008">
        <f>'Oversigt anlægsaktiv'!B3008</f>
        <v>0</v>
      </c>
      <c r="C3008">
        <f>'Oversigt anlægsaktiv'!C3008</f>
        <v>0</v>
      </c>
      <c r="D3008">
        <f>'Oversigt anlægsaktiv'!D3008</f>
        <v>0</v>
      </c>
      <c r="E3008">
        <f>'Oversigt anlægsaktiv'!E3008</f>
        <v>0</v>
      </c>
      <c r="F3008">
        <f>'Oversigt anlægsaktiv'!F3008</f>
        <v>0</v>
      </c>
      <c r="G3008">
        <f>'Oversigt anlægsaktiv'!G3008</f>
        <v>0</v>
      </c>
      <c r="H3008">
        <f>'Oversigt anlægsaktiv'!H3008</f>
        <v>0</v>
      </c>
      <c r="I3008">
        <f>'Oversigt anlægsaktiv'!I3008</f>
        <v>0</v>
      </c>
      <c r="J3008">
        <f>'Oversigt anlægsaktiv'!J3008</f>
        <v>0</v>
      </c>
      <c r="K3008">
        <f>'Oversigt anlægsaktiv'!K3008</f>
        <v>0</v>
      </c>
      <c r="L3008" s="312">
        <f>'Oversigt anlægsaktiv'!L3008</f>
        <v>0</v>
      </c>
      <c r="M3008" s="56">
        <f>'Oversigt anlægsaktiv'!M3008</f>
        <v>0</v>
      </c>
      <c r="N3008" s="56">
        <f>'Oversigt anlægsaktiv'!N3008</f>
        <v>0</v>
      </c>
      <c r="O3008" s="322">
        <f t="shared" si="138"/>
        <v>0</v>
      </c>
      <c r="P3008" s="322">
        <f t="shared" si="139"/>
        <v>1</v>
      </c>
      <c r="Q3008" s="337">
        <f t="shared" si="140"/>
        <v>0</v>
      </c>
    </row>
    <row r="3009" spans="1:17" x14ac:dyDescent="0.35">
      <c r="A3009" s="320">
        <f>'Oversigt anlægsaktiv'!A3009</f>
        <v>0</v>
      </c>
      <c r="B3009">
        <f>'Oversigt anlægsaktiv'!B3009</f>
        <v>0</v>
      </c>
      <c r="C3009">
        <f>'Oversigt anlægsaktiv'!C3009</f>
        <v>0</v>
      </c>
      <c r="D3009">
        <f>'Oversigt anlægsaktiv'!D3009</f>
        <v>0</v>
      </c>
      <c r="E3009">
        <f>'Oversigt anlægsaktiv'!E3009</f>
        <v>0</v>
      </c>
      <c r="F3009">
        <f>'Oversigt anlægsaktiv'!F3009</f>
        <v>0</v>
      </c>
      <c r="G3009">
        <f>'Oversigt anlægsaktiv'!G3009</f>
        <v>0</v>
      </c>
      <c r="H3009">
        <f>'Oversigt anlægsaktiv'!H3009</f>
        <v>0</v>
      </c>
      <c r="I3009">
        <f>'Oversigt anlægsaktiv'!I3009</f>
        <v>0</v>
      </c>
      <c r="J3009">
        <f>'Oversigt anlægsaktiv'!J3009</f>
        <v>0</v>
      </c>
      <c r="K3009">
        <f>'Oversigt anlægsaktiv'!K3009</f>
        <v>0</v>
      </c>
      <c r="L3009" s="312">
        <f>'Oversigt anlægsaktiv'!L3009</f>
        <v>0</v>
      </c>
      <c r="M3009" s="56">
        <f>'Oversigt anlægsaktiv'!M3009</f>
        <v>0</v>
      </c>
      <c r="N3009" s="56">
        <f>'Oversigt anlægsaktiv'!N3009</f>
        <v>0</v>
      </c>
      <c r="O3009" s="322">
        <f t="shared" si="138"/>
        <v>0</v>
      </c>
      <c r="P3009" s="322">
        <f t="shared" si="139"/>
        <v>1</v>
      </c>
      <c r="Q3009" s="337">
        <f t="shared" si="140"/>
        <v>0</v>
      </c>
    </row>
    <row r="3010" spans="1:17" x14ac:dyDescent="0.35">
      <c r="A3010" s="320">
        <f>'Oversigt anlægsaktiv'!A3010</f>
        <v>0</v>
      </c>
      <c r="B3010">
        <f>'Oversigt anlægsaktiv'!B3010</f>
        <v>0</v>
      </c>
      <c r="C3010">
        <f>'Oversigt anlægsaktiv'!C3010</f>
        <v>0</v>
      </c>
      <c r="D3010">
        <f>'Oversigt anlægsaktiv'!D3010</f>
        <v>0</v>
      </c>
      <c r="E3010">
        <f>'Oversigt anlægsaktiv'!E3010</f>
        <v>0</v>
      </c>
      <c r="F3010">
        <f>'Oversigt anlægsaktiv'!F3010</f>
        <v>0</v>
      </c>
      <c r="G3010">
        <f>'Oversigt anlægsaktiv'!G3010</f>
        <v>0</v>
      </c>
      <c r="H3010">
        <f>'Oversigt anlægsaktiv'!H3010</f>
        <v>0</v>
      </c>
      <c r="I3010">
        <f>'Oversigt anlægsaktiv'!I3010</f>
        <v>0</v>
      </c>
      <c r="J3010">
        <f>'Oversigt anlægsaktiv'!J3010</f>
        <v>0</v>
      </c>
      <c r="K3010">
        <f>'Oversigt anlægsaktiv'!K3010</f>
        <v>0</v>
      </c>
      <c r="L3010" s="312">
        <f>'Oversigt anlægsaktiv'!L3010</f>
        <v>0</v>
      </c>
      <c r="M3010" s="56">
        <f>'Oversigt anlægsaktiv'!M3010</f>
        <v>0</v>
      </c>
      <c r="N3010" s="56">
        <f>'Oversigt anlægsaktiv'!N3010</f>
        <v>0</v>
      </c>
      <c r="O3010" s="322">
        <f t="shared" si="138"/>
        <v>0</v>
      </c>
      <c r="P3010" s="322">
        <f t="shared" si="139"/>
        <v>1</v>
      </c>
      <c r="Q3010" s="337">
        <f t="shared" si="140"/>
        <v>0</v>
      </c>
    </row>
    <row r="3011" spans="1:17" x14ac:dyDescent="0.35">
      <c r="A3011" s="320">
        <f>'Oversigt anlægsaktiv'!A3011</f>
        <v>0</v>
      </c>
      <c r="B3011">
        <f>'Oversigt anlægsaktiv'!B3011</f>
        <v>0</v>
      </c>
      <c r="C3011">
        <f>'Oversigt anlægsaktiv'!C3011</f>
        <v>0</v>
      </c>
      <c r="D3011">
        <f>'Oversigt anlægsaktiv'!D3011</f>
        <v>0</v>
      </c>
      <c r="E3011">
        <f>'Oversigt anlægsaktiv'!E3011</f>
        <v>0</v>
      </c>
      <c r="F3011">
        <f>'Oversigt anlægsaktiv'!F3011</f>
        <v>0</v>
      </c>
      <c r="G3011">
        <f>'Oversigt anlægsaktiv'!G3011</f>
        <v>0</v>
      </c>
      <c r="H3011">
        <f>'Oversigt anlægsaktiv'!H3011</f>
        <v>0</v>
      </c>
      <c r="I3011">
        <f>'Oversigt anlægsaktiv'!I3011</f>
        <v>0</v>
      </c>
      <c r="J3011">
        <f>'Oversigt anlægsaktiv'!J3011</f>
        <v>0</v>
      </c>
      <c r="K3011">
        <f>'Oversigt anlægsaktiv'!K3011</f>
        <v>0</v>
      </c>
      <c r="L3011" s="312">
        <f>'Oversigt anlægsaktiv'!L3011</f>
        <v>0</v>
      </c>
      <c r="M3011" s="56">
        <f>'Oversigt anlægsaktiv'!M3011</f>
        <v>0</v>
      </c>
      <c r="N3011" s="56">
        <f>'Oversigt anlægsaktiv'!N3011</f>
        <v>0</v>
      </c>
      <c r="O3011" s="322">
        <f t="shared" si="138"/>
        <v>0</v>
      </c>
      <c r="P3011" s="322">
        <f t="shared" si="139"/>
        <v>1</v>
      </c>
      <c r="Q3011" s="337">
        <f t="shared" si="140"/>
        <v>0</v>
      </c>
    </row>
    <row r="3012" spans="1:17" x14ac:dyDescent="0.35">
      <c r="A3012" s="320">
        <f>'Oversigt anlægsaktiv'!A3012</f>
        <v>0</v>
      </c>
      <c r="B3012">
        <f>'Oversigt anlægsaktiv'!B3012</f>
        <v>0</v>
      </c>
      <c r="C3012">
        <f>'Oversigt anlægsaktiv'!C3012</f>
        <v>0</v>
      </c>
      <c r="D3012">
        <f>'Oversigt anlægsaktiv'!D3012</f>
        <v>0</v>
      </c>
      <c r="E3012">
        <f>'Oversigt anlægsaktiv'!E3012</f>
        <v>0</v>
      </c>
      <c r="F3012">
        <f>'Oversigt anlægsaktiv'!F3012</f>
        <v>0</v>
      </c>
      <c r="G3012">
        <f>'Oversigt anlægsaktiv'!G3012</f>
        <v>0</v>
      </c>
      <c r="H3012">
        <f>'Oversigt anlægsaktiv'!H3012</f>
        <v>0</v>
      </c>
      <c r="I3012">
        <f>'Oversigt anlægsaktiv'!I3012</f>
        <v>0</v>
      </c>
      <c r="J3012">
        <f>'Oversigt anlægsaktiv'!J3012</f>
        <v>0</v>
      </c>
      <c r="K3012">
        <f>'Oversigt anlægsaktiv'!K3012</f>
        <v>0</v>
      </c>
      <c r="L3012" s="312">
        <f>'Oversigt anlægsaktiv'!L3012</f>
        <v>0</v>
      </c>
      <c r="M3012" s="56">
        <f>'Oversigt anlægsaktiv'!M3012</f>
        <v>0</v>
      </c>
      <c r="N3012" s="56">
        <f>'Oversigt anlægsaktiv'!N3012</f>
        <v>0</v>
      </c>
      <c r="O3012" s="322">
        <f t="shared" si="138"/>
        <v>0</v>
      </c>
      <c r="P3012" s="322">
        <f t="shared" si="139"/>
        <v>1</v>
      </c>
      <c r="Q3012" s="337">
        <f t="shared" si="140"/>
        <v>0</v>
      </c>
    </row>
    <row r="3013" spans="1:17" x14ac:dyDescent="0.35">
      <c r="A3013" s="320">
        <f>'Oversigt anlægsaktiv'!A3013</f>
        <v>0</v>
      </c>
      <c r="B3013">
        <f>'Oversigt anlægsaktiv'!B3013</f>
        <v>0</v>
      </c>
      <c r="C3013">
        <f>'Oversigt anlægsaktiv'!C3013</f>
        <v>0</v>
      </c>
      <c r="D3013">
        <f>'Oversigt anlægsaktiv'!D3013</f>
        <v>0</v>
      </c>
      <c r="E3013">
        <f>'Oversigt anlægsaktiv'!E3013</f>
        <v>0</v>
      </c>
      <c r="F3013">
        <f>'Oversigt anlægsaktiv'!F3013</f>
        <v>0</v>
      </c>
      <c r="G3013">
        <f>'Oversigt anlægsaktiv'!G3013</f>
        <v>0</v>
      </c>
      <c r="H3013">
        <f>'Oversigt anlægsaktiv'!H3013</f>
        <v>0</v>
      </c>
      <c r="I3013">
        <f>'Oversigt anlægsaktiv'!I3013</f>
        <v>0</v>
      </c>
      <c r="J3013">
        <f>'Oversigt anlægsaktiv'!J3013</f>
        <v>0</v>
      </c>
      <c r="K3013">
        <f>'Oversigt anlægsaktiv'!K3013</f>
        <v>0</v>
      </c>
      <c r="L3013" s="312">
        <f>'Oversigt anlægsaktiv'!L3013</f>
        <v>0</v>
      </c>
      <c r="M3013" s="56">
        <f>'Oversigt anlægsaktiv'!M3013</f>
        <v>0</v>
      </c>
      <c r="N3013" s="56">
        <f>'Oversigt anlægsaktiv'!N3013</f>
        <v>0</v>
      </c>
      <c r="O3013" s="322">
        <f t="shared" si="138"/>
        <v>0</v>
      </c>
      <c r="P3013" s="322">
        <f t="shared" si="139"/>
        <v>1</v>
      </c>
      <c r="Q3013" s="337">
        <f t="shared" si="140"/>
        <v>0</v>
      </c>
    </row>
    <row r="3014" spans="1:17" x14ac:dyDescent="0.35">
      <c r="A3014" s="320">
        <f>'Oversigt anlægsaktiv'!A3014</f>
        <v>0</v>
      </c>
      <c r="B3014">
        <f>'Oversigt anlægsaktiv'!B3014</f>
        <v>0</v>
      </c>
      <c r="C3014">
        <f>'Oversigt anlægsaktiv'!C3014</f>
        <v>0</v>
      </c>
      <c r="D3014">
        <f>'Oversigt anlægsaktiv'!D3014</f>
        <v>0</v>
      </c>
      <c r="E3014">
        <f>'Oversigt anlægsaktiv'!E3014</f>
        <v>0</v>
      </c>
      <c r="F3014">
        <f>'Oversigt anlægsaktiv'!F3014</f>
        <v>0</v>
      </c>
      <c r="G3014">
        <f>'Oversigt anlægsaktiv'!G3014</f>
        <v>0</v>
      </c>
      <c r="H3014">
        <f>'Oversigt anlægsaktiv'!H3014</f>
        <v>0</v>
      </c>
      <c r="I3014">
        <f>'Oversigt anlægsaktiv'!I3014</f>
        <v>0</v>
      </c>
      <c r="J3014">
        <f>'Oversigt anlægsaktiv'!J3014</f>
        <v>0</v>
      </c>
      <c r="K3014">
        <f>'Oversigt anlægsaktiv'!K3014</f>
        <v>0</v>
      </c>
      <c r="L3014" s="312">
        <f>'Oversigt anlægsaktiv'!L3014</f>
        <v>0</v>
      </c>
      <c r="M3014" s="56">
        <f>'Oversigt anlægsaktiv'!M3014</f>
        <v>0</v>
      </c>
      <c r="N3014" s="56">
        <f>'Oversigt anlægsaktiv'!N3014</f>
        <v>0</v>
      </c>
      <c r="O3014" s="322">
        <f t="shared" si="138"/>
        <v>0</v>
      </c>
      <c r="P3014" s="322">
        <f t="shared" si="139"/>
        <v>1</v>
      </c>
      <c r="Q3014" s="337">
        <f t="shared" si="140"/>
        <v>0</v>
      </c>
    </row>
    <row r="3015" spans="1:17" x14ac:dyDescent="0.35">
      <c r="A3015" s="320">
        <f>'Oversigt anlægsaktiv'!A3015</f>
        <v>0</v>
      </c>
      <c r="B3015">
        <f>'Oversigt anlægsaktiv'!B3015</f>
        <v>0</v>
      </c>
      <c r="C3015">
        <f>'Oversigt anlægsaktiv'!C3015</f>
        <v>0</v>
      </c>
      <c r="D3015">
        <f>'Oversigt anlægsaktiv'!D3015</f>
        <v>0</v>
      </c>
      <c r="E3015">
        <f>'Oversigt anlægsaktiv'!E3015</f>
        <v>0</v>
      </c>
      <c r="F3015">
        <f>'Oversigt anlægsaktiv'!F3015</f>
        <v>0</v>
      </c>
      <c r="G3015">
        <f>'Oversigt anlægsaktiv'!G3015</f>
        <v>0</v>
      </c>
      <c r="H3015">
        <f>'Oversigt anlægsaktiv'!H3015</f>
        <v>0</v>
      </c>
      <c r="I3015">
        <f>'Oversigt anlægsaktiv'!I3015</f>
        <v>0</v>
      </c>
      <c r="J3015">
        <f>'Oversigt anlægsaktiv'!J3015</f>
        <v>0</v>
      </c>
      <c r="K3015">
        <f>'Oversigt anlægsaktiv'!K3015</f>
        <v>0</v>
      </c>
      <c r="L3015" s="312">
        <f>'Oversigt anlægsaktiv'!L3015</f>
        <v>0</v>
      </c>
      <c r="M3015" s="56">
        <f>'Oversigt anlægsaktiv'!M3015</f>
        <v>0</v>
      </c>
      <c r="N3015" s="56">
        <f>'Oversigt anlægsaktiv'!N3015</f>
        <v>0</v>
      </c>
      <c r="O3015" s="322">
        <f t="shared" si="138"/>
        <v>0</v>
      </c>
      <c r="P3015" s="322">
        <f t="shared" si="139"/>
        <v>1</v>
      </c>
      <c r="Q3015" s="337">
        <f t="shared" si="140"/>
        <v>0</v>
      </c>
    </row>
    <row r="3016" spans="1:17" x14ac:dyDescent="0.35">
      <c r="A3016" s="320">
        <f>'Oversigt anlægsaktiv'!A3016</f>
        <v>0</v>
      </c>
      <c r="B3016">
        <f>'Oversigt anlægsaktiv'!B3016</f>
        <v>0</v>
      </c>
      <c r="C3016">
        <f>'Oversigt anlægsaktiv'!C3016</f>
        <v>0</v>
      </c>
      <c r="D3016">
        <f>'Oversigt anlægsaktiv'!D3016</f>
        <v>0</v>
      </c>
      <c r="E3016">
        <f>'Oversigt anlægsaktiv'!E3016</f>
        <v>0</v>
      </c>
      <c r="F3016">
        <f>'Oversigt anlægsaktiv'!F3016</f>
        <v>0</v>
      </c>
      <c r="G3016">
        <f>'Oversigt anlægsaktiv'!G3016</f>
        <v>0</v>
      </c>
      <c r="H3016">
        <f>'Oversigt anlægsaktiv'!H3016</f>
        <v>0</v>
      </c>
      <c r="I3016">
        <f>'Oversigt anlægsaktiv'!I3016</f>
        <v>0</v>
      </c>
      <c r="J3016">
        <f>'Oversigt anlægsaktiv'!J3016</f>
        <v>0</v>
      </c>
      <c r="K3016">
        <f>'Oversigt anlægsaktiv'!K3016</f>
        <v>0</v>
      </c>
      <c r="L3016" s="312">
        <f>'Oversigt anlægsaktiv'!L3016</f>
        <v>0</v>
      </c>
      <c r="M3016" s="56">
        <f>'Oversigt anlægsaktiv'!M3016</f>
        <v>0</v>
      </c>
      <c r="N3016" s="56">
        <f>'Oversigt anlægsaktiv'!N3016</f>
        <v>0</v>
      </c>
      <c r="O3016" s="322">
        <f t="shared" si="138"/>
        <v>0</v>
      </c>
      <c r="P3016" s="322">
        <f t="shared" si="139"/>
        <v>1</v>
      </c>
      <c r="Q3016" s="337">
        <f t="shared" si="140"/>
        <v>0</v>
      </c>
    </row>
    <row r="3017" spans="1:17" x14ac:dyDescent="0.35">
      <c r="A3017" s="320">
        <f>'Oversigt anlægsaktiv'!A3017</f>
        <v>0</v>
      </c>
      <c r="B3017">
        <f>'Oversigt anlægsaktiv'!B3017</f>
        <v>0</v>
      </c>
      <c r="C3017">
        <f>'Oversigt anlægsaktiv'!C3017</f>
        <v>0</v>
      </c>
      <c r="D3017">
        <f>'Oversigt anlægsaktiv'!D3017</f>
        <v>0</v>
      </c>
      <c r="E3017">
        <f>'Oversigt anlægsaktiv'!E3017</f>
        <v>0</v>
      </c>
      <c r="F3017">
        <f>'Oversigt anlægsaktiv'!F3017</f>
        <v>0</v>
      </c>
      <c r="G3017">
        <f>'Oversigt anlægsaktiv'!G3017</f>
        <v>0</v>
      </c>
      <c r="H3017">
        <f>'Oversigt anlægsaktiv'!H3017</f>
        <v>0</v>
      </c>
      <c r="I3017">
        <f>'Oversigt anlægsaktiv'!I3017</f>
        <v>0</v>
      </c>
      <c r="J3017">
        <f>'Oversigt anlægsaktiv'!J3017</f>
        <v>0</v>
      </c>
      <c r="K3017">
        <f>'Oversigt anlægsaktiv'!K3017</f>
        <v>0</v>
      </c>
      <c r="L3017" s="312">
        <f>'Oversigt anlægsaktiv'!L3017</f>
        <v>0</v>
      </c>
      <c r="M3017" s="56">
        <f>'Oversigt anlægsaktiv'!M3017</f>
        <v>0</v>
      </c>
      <c r="N3017" s="56">
        <f>'Oversigt anlægsaktiv'!N3017</f>
        <v>0</v>
      </c>
      <c r="O3017" s="322">
        <f t="shared" si="138"/>
        <v>0</v>
      </c>
      <c r="P3017" s="322">
        <f t="shared" si="139"/>
        <v>1</v>
      </c>
      <c r="Q3017" s="337">
        <f t="shared" si="140"/>
        <v>0</v>
      </c>
    </row>
    <row r="3018" spans="1:17" x14ac:dyDescent="0.35">
      <c r="A3018" s="320">
        <f>'Oversigt anlægsaktiv'!A3018</f>
        <v>0</v>
      </c>
      <c r="B3018">
        <f>'Oversigt anlægsaktiv'!B3018</f>
        <v>0</v>
      </c>
      <c r="C3018">
        <f>'Oversigt anlægsaktiv'!C3018</f>
        <v>0</v>
      </c>
      <c r="D3018">
        <f>'Oversigt anlægsaktiv'!D3018</f>
        <v>0</v>
      </c>
      <c r="E3018">
        <f>'Oversigt anlægsaktiv'!E3018</f>
        <v>0</v>
      </c>
      <c r="F3018">
        <f>'Oversigt anlægsaktiv'!F3018</f>
        <v>0</v>
      </c>
      <c r="G3018">
        <f>'Oversigt anlægsaktiv'!G3018</f>
        <v>0</v>
      </c>
      <c r="H3018">
        <f>'Oversigt anlægsaktiv'!H3018</f>
        <v>0</v>
      </c>
      <c r="I3018">
        <f>'Oversigt anlægsaktiv'!I3018</f>
        <v>0</v>
      </c>
      <c r="J3018">
        <f>'Oversigt anlægsaktiv'!J3018</f>
        <v>0</v>
      </c>
      <c r="K3018">
        <f>'Oversigt anlægsaktiv'!K3018</f>
        <v>0</v>
      </c>
      <c r="L3018" s="312">
        <f>'Oversigt anlægsaktiv'!L3018</f>
        <v>0</v>
      </c>
      <c r="M3018" s="56">
        <f>'Oversigt anlægsaktiv'!M3018</f>
        <v>0</v>
      </c>
      <c r="N3018" s="56">
        <f>'Oversigt anlægsaktiv'!N3018</f>
        <v>0</v>
      </c>
      <c r="O3018" s="322">
        <f t="shared" si="138"/>
        <v>0</v>
      </c>
      <c r="P3018" s="322">
        <f t="shared" si="139"/>
        <v>1</v>
      </c>
      <c r="Q3018" s="337">
        <f t="shared" si="140"/>
        <v>0</v>
      </c>
    </row>
    <row r="3019" spans="1:17" x14ac:dyDescent="0.35">
      <c r="A3019" s="320">
        <f>'Oversigt anlægsaktiv'!A3019</f>
        <v>0</v>
      </c>
      <c r="B3019">
        <f>'Oversigt anlægsaktiv'!B3019</f>
        <v>0</v>
      </c>
      <c r="C3019">
        <f>'Oversigt anlægsaktiv'!C3019</f>
        <v>0</v>
      </c>
      <c r="D3019">
        <f>'Oversigt anlægsaktiv'!D3019</f>
        <v>0</v>
      </c>
      <c r="E3019">
        <f>'Oversigt anlægsaktiv'!E3019</f>
        <v>0</v>
      </c>
      <c r="F3019">
        <f>'Oversigt anlægsaktiv'!F3019</f>
        <v>0</v>
      </c>
      <c r="G3019">
        <f>'Oversigt anlægsaktiv'!G3019</f>
        <v>0</v>
      </c>
      <c r="H3019">
        <f>'Oversigt anlægsaktiv'!H3019</f>
        <v>0</v>
      </c>
      <c r="I3019">
        <f>'Oversigt anlægsaktiv'!I3019</f>
        <v>0</v>
      </c>
      <c r="J3019">
        <f>'Oversigt anlægsaktiv'!J3019</f>
        <v>0</v>
      </c>
      <c r="K3019">
        <f>'Oversigt anlægsaktiv'!K3019</f>
        <v>0</v>
      </c>
      <c r="L3019" s="312">
        <f>'Oversigt anlægsaktiv'!L3019</f>
        <v>0</v>
      </c>
      <c r="M3019" s="56">
        <f>'Oversigt anlægsaktiv'!M3019</f>
        <v>0</v>
      </c>
      <c r="N3019" s="56">
        <f>'Oversigt anlægsaktiv'!N3019</f>
        <v>0</v>
      </c>
      <c r="O3019" s="322">
        <f t="shared" ref="O3019:O3082" si="141">IFERROR(_xlfn.TEXTBEFORE(A3019, "-"), A3019)</f>
        <v>0</v>
      </c>
      <c r="P3019" s="322">
        <f t="shared" ref="P3019:P3082" si="142">IF(C3019="-",0,1)</f>
        <v>1</v>
      </c>
      <c r="Q3019" s="337">
        <f t="shared" ref="Q3019:Q3082" si="143">IFERROR(_xlfn.TEXTBEFORE(E3019, " "), E3019)</f>
        <v>0</v>
      </c>
    </row>
    <row r="3020" spans="1:17" x14ac:dyDescent="0.35">
      <c r="A3020" s="320">
        <f>'Oversigt anlægsaktiv'!A3020</f>
        <v>0</v>
      </c>
      <c r="B3020">
        <f>'Oversigt anlægsaktiv'!B3020</f>
        <v>0</v>
      </c>
      <c r="C3020">
        <f>'Oversigt anlægsaktiv'!C3020</f>
        <v>0</v>
      </c>
      <c r="D3020">
        <f>'Oversigt anlægsaktiv'!D3020</f>
        <v>0</v>
      </c>
      <c r="E3020">
        <f>'Oversigt anlægsaktiv'!E3020</f>
        <v>0</v>
      </c>
      <c r="F3020">
        <f>'Oversigt anlægsaktiv'!F3020</f>
        <v>0</v>
      </c>
      <c r="G3020">
        <f>'Oversigt anlægsaktiv'!G3020</f>
        <v>0</v>
      </c>
      <c r="H3020">
        <f>'Oversigt anlægsaktiv'!H3020</f>
        <v>0</v>
      </c>
      <c r="I3020">
        <f>'Oversigt anlægsaktiv'!I3020</f>
        <v>0</v>
      </c>
      <c r="J3020">
        <f>'Oversigt anlægsaktiv'!J3020</f>
        <v>0</v>
      </c>
      <c r="K3020">
        <f>'Oversigt anlægsaktiv'!K3020</f>
        <v>0</v>
      </c>
      <c r="L3020" s="312">
        <f>'Oversigt anlægsaktiv'!L3020</f>
        <v>0</v>
      </c>
      <c r="M3020" s="56">
        <f>'Oversigt anlægsaktiv'!M3020</f>
        <v>0</v>
      </c>
      <c r="N3020" s="56">
        <f>'Oversigt anlægsaktiv'!N3020</f>
        <v>0</v>
      </c>
      <c r="O3020" s="322">
        <f t="shared" si="141"/>
        <v>0</v>
      </c>
      <c r="P3020" s="322">
        <f t="shared" si="142"/>
        <v>1</v>
      </c>
      <c r="Q3020" s="337">
        <f t="shared" si="143"/>
        <v>0</v>
      </c>
    </row>
    <row r="3021" spans="1:17" x14ac:dyDescent="0.35">
      <c r="A3021" s="320">
        <f>'Oversigt anlægsaktiv'!A3021</f>
        <v>0</v>
      </c>
      <c r="B3021">
        <f>'Oversigt anlægsaktiv'!B3021</f>
        <v>0</v>
      </c>
      <c r="C3021">
        <f>'Oversigt anlægsaktiv'!C3021</f>
        <v>0</v>
      </c>
      <c r="D3021">
        <f>'Oversigt anlægsaktiv'!D3021</f>
        <v>0</v>
      </c>
      <c r="E3021">
        <f>'Oversigt anlægsaktiv'!E3021</f>
        <v>0</v>
      </c>
      <c r="F3021">
        <f>'Oversigt anlægsaktiv'!F3021</f>
        <v>0</v>
      </c>
      <c r="G3021">
        <f>'Oversigt anlægsaktiv'!G3021</f>
        <v>0</v>
      </c>
      <c r="H3021">
        <f>'Oversigt anlægsaktiv'!H3021</f>
        <v>0</v>
      </c>
      <c r="I3021">
        <f>'Oversigt anlægsaktiv'!I3021</f>
        <v>0</v>
      </c>
      <c r="J3021">
        <f>'Oversigt anlægsaktiv'!J3021</f>
        <v>0</v>
      </c>
      <c r="K3021">
        <f>'Oversigt anlægsaktiv'!K3021</f>
        <v>0</v>
      </c>
      <c r="L3021" s="312">
        <f>'Oversigt anlægsaktiv'!L3021</f>
        <v>0</v>
      </c>
      <c r="M3021" s="56">
        <f>'Oversigt anlægsaktiv'!M3021</f>
        <v>0</v>
      </c>
      <c r="N3021" s="56">
        <f>'Oversigt anlægsaktiv'!N3021</f>
        <v>0</v>
      </c>
      <c r="O3021" s="322">
        <f t="shared" si="141"/>
        <v>0</v>
      </c>
      <c r="P3021" s="322">
        <f t="shared" si="142"/>
        <v>1</v>
      </c>
      <c r="Q3021" s="337">
        <f t="shared" si="143"/>
        <v>0</v>
      </c>
    </row>
    <row r="3022" spans="1:17" x14ac:dyDescent="0.35">
      <c r="A3022" s="320">
        <f>'Oversigt anlægsaktiv'!A3022</f>
        <v>0</v>
      </c>
      <c r="B3022">
        <f>'Oversigt anlægsaktiv'!B3022</f>
        <v>0</v>
      </c>
      <c r="C3022">
        <f>'Oversigt anlægsaktiv'!C3022</f>
        <v>0</v>
      </c>
      <c r="D3022">
        <f>'Oversigt anlægsaktiv'!D3022</f>
        <v>0</v>
      </c>
      <c r="E3022">
        <f>'Oversigt anlægsaktiv'!E3022</f>
        <v>0</v>
      </c>
      <c r="F3022">
        <f>'Oversigt anlægsaktiv'!F3022</f>
        <v>0</v>
      </c>
      <c r="G3022">
        <f>'Oversigt anlægsaktiv'!G3022</f>
        <v>0</v>
      </c>
      <c r="H3022">
        <f>'Oversigt anlægsaktiv'!H3022</f>
        <v>0</v>
      </c>
      <c r="I3022">
        <f>'Oversigt anlægsaktiv'!I3022</f>
        <v>0</v>
      </c>
      <c r="J3022">
        <f>'Oversigt anlægsaktiv'!J3022</f>
        <v>0</v>
      </c>
      <c r="K3022">
        <f>'Oversigt anlægsaktiv'!K3022</f>
        <v>0</v>
      </c>
      <c r="L3022" s="312">
        <f>'Oversigt anlægsaktiv'!L3022</f>
        <v>0</v>
      </c>
      <c r="M3022" s="56">
        <f>'Oversigt anlægsaktiv'!M3022</f>
        <v>0</v>
      </c>
      <c r="N3022" s="56">
        <f>'Oversigt anlægsaktiv'!N3022</f>
        <v>0</v>
      </c>
      <c r="O3022" s="322">
        <f t="shared" si="141"/>
        <v>0</v>
      </c>
      <c r="P3022" s="322">
        <f t="shared" si="142"/>
        <v>1</v>
      </c>
      <c r="Q3022" s="337">
        <f t="shared" si="143"/>
        <v>0</v>
      </c>
    </row>
    <row r="3023" spans="1:17" x14ac:dyDescent="0.35">
      <c r="A3023" s="320">
        <f>'Oversigt anlægsaktiv'!A3023</f>
        <v>0</v>
      </c>
      <c r="B3023">
        <f>'Oversigt anlægsaktiv'!B3023</f>
        <v>0</v>
      </c>
      <c r="C3023">
        <f>'Oversigt anlægsaktiv'!C3023</f>
        <v>0</v>
      </c>
      <c r="D3023">
        <f>'Oversigt anlægsaktiv'!D3023</f>
        <v>0</v>
      </c>
      <c r="E3023">
        <f>'Oversigt anlægsaktiv'!E3023</f>
        <v>0</v>
      </c>
      <c r="F3023">
        <f>'Oversigt anlægsaktiv'!F3023</f>
        <v>0</v>
      </c>
      <c r="G3023">
        <f>'Oversigt anlægsaktiv'!G3023</f>
        <v>0</v>
      </c>
      <c r="H3023">
        <f>'Oversigt anlægsaktiv'!H3023</f>
        <v>0</v>
      </c>
      <c r="I3023">
        <f>'Oversigt anlægsaktiv'!I3023</f>
        <v>0</v>
      </c>
      <c r="J3023">
        <f>'Oversigt anlægsaktiv'!J3023</f>
        <v>0</v>
      </c>
      <c r="K3023">
        <f>'Oversigt anlægsaktiv'!K3023</f>
        <v>0</v>
      </c>
      <c r="L3023" s="312">
        <f>'Oversigt anlægsaktiv'!L3023</f>
        <v>0</v>
      </c>
      <c r="M3023" s="56">
        <f>'Oversigt anlægsaktiv'!M3023</f>
        <v>0</v>
      </c>
      <c r="N3023" s="56">
        <f>'Oversigt anlægsaktiv'!N3023</f>
        <v>0</v>
      </c>
      <c r="O3023" s="322">
        <f t="shared" si="141"/>
        <v>0</v>
      </c>
      <c r="P3023" s="322">
        <f t="shared" si="142"/>
        <v>1</v>
      </c>
      <c r="Q3023" s="337">
        <f t="shared" si="143"/>
        <v>0</v>
      </c>
    </row>
    <row r="3024" spans="1:17" x14ac:dyDescent="0.35">
      <c r="A3024" s="320">
        <f>'Oversigt anlægsaktiv'!A3024</f>
        <v>0</v>
      </c>
      <c r="B3024">
        <f>'Oversigt anlægsaktiv'!B3024</f>
        <v>0</v>
      </c>
      <c r="C3024">
        <f>'Oversigt anlægsaktiv'!C3024</f>
        <v>0</v>
      </c>
      <c r="D3024">
        <f>'Oversigt anlægsaktiv'!D3024</f>
        <v>0</v>
      </c>
      <c r="E3024">
        <f>'Oversigt anlægsaktiv'!E3024</f>
        <v>0</v>
      </c>
      <c r="F3024">
        <f>'Oversigt anlægsaktiv'!F3024</f>
        <v>0</v>
      </c>
      <c r="G3024">
        <f>'Oversigt anlægsaktiv'!G3024</f>
        <v>0</v>
      </c>
      <c r="H3024">
        <f>'Oversigt anlægsaktiv'!H3024</f>
        <v>0</v>
      </c>
      <c r="I3024">
        <f>'Oversigt anlægsaktiv'!I3024</f>
        <v>0</v>
      </c>
      <c r="J3024">
        <f>'Oversigt anlægsaktiv'!J3024</f>
        <v>0</v>
      </c>
      <c r="K3024">
        <f>'Oversigt anlægsaktiv'!K3024</f>
        <v>0</v>
      </c>
      <c r="L3024" s="312">
        <f>'Oversigt anlægsaktiv'!L3024</f>
        <v>0</v>
      </c>
      <c r="M3024" s="56">
        <f>'Oversigt anlægsaktiv'!M3024</f>
        <v>0</v>
      </c>
      <c r="N3024" s="56">
        <f>'Oversigt anlægsaktiv'!N3024</f>
        <v>0</v>
      </c>
      <c r="O3024" s="322">
        <f t="shared" si="141"/>
        <v>0</v>
      </c>
      <c r="P3024" s="322">
        <f t="shared" si="142"/>
        <v>1</v>
      </c>
      <c r="Q3024" s="337">
        <f t="shared" si="143"/>
        <v>0</v>
      </c>
    </row>
    <row r="3025" spans="1:17" x14ac:dyDescent="0.35">
      <c r="A3025" s="320">
        <f>'Oversigt anlægsaktiv'!A3025</f>
        <v>0</v>
      </c>
      <c r="B3025">
        <f>'Oversigt anlægsaktiv'!B3025</f>
        <v>0</v>
      </c>
      <c r="C3025">
        <f>'Oversigt anlægsaktiv'!C3025</f>
        <v>0</v>
      </c>
      <c r="D3025">
        <f>'Oversigt anlægsaktiv'!D3025</f>
        <v>0</v>
      </c>
      <c r="E3025">
        <f>'Oversigt anlægsaktiv'!E3025</f>
        <v>0</v>
      </c>
      <c r="F3025">
        <f>'Oversigt anlægsaktiv'!F3025</f>
        <v>0</v>
      </c>
      <c r="G3025">
        <f>'Oversigt anlægsaktiv'!G3025</f>
        <v>0</v>
      </c>
      <c r="H3025">
        <f>'Oversigt anlægsaktiv'!H3025</f>
        <v>0</v>
      </c>
      <c r="I3025">
        <f>'Oversigt anlægsaktiv'!I3025</f>
        <v>0</v>
      </c>
      <c r="J3025">
        <f>'Oversigt anlægsaktiv'!J3025</f>
        <v>0</v>
      </c>
      <c r="K3025">
        <f>'Oversigt anlægsaktiv'!K3025</f>
        <v>0</v>
      </c>
      <c r="L3025" s="312">
        <f>'Oversigt anlægsaktiv'!L3025</f>
        <v>0</v>
      </c>
      <c r="M3025" s="56">
        <f>'Oversigt anlægsaktiv'!M3025</f>
        <v>0</v>
      </c>
      <c r="N3025" s="56">
        <f>'Oversigt anlægsaktiv'!N3025</f>
        <v>0</v>
      </c>
      <c r="O3025" s="322">
        <f t="shared" si="141"/>
        <v>0</v>
      </c>
      <c r="P3025" s="322">
        <f t="shared" si="142"/>
        <v>1</v>
      </c>
      <c r="Q3025" s="337">
        <f t="shared" si="143"/>
        <v>0</v>
      </c>
    </row>
    <row r="3026" spans="1:17" x14ac:dyDescent="0.35">
      <c r="A3026" s="320">
        <f>'Oversigt anlægsaktiv'!A3026</f>
        <v>0</v>
      </c>
      <c r="B3026">
        <f>'Oversigt anlægsaktiv'!B3026</f>
        <v>0</v>
      </c>
      <c r="C3026">
        <f>'Oversigt anlægsaktiv'!C3026</f>
        <v>0</v>
      </c>
      <c r="D3026">
        <f>'Oversigt anlægsaktiv'!D3026</f>
        <v>0</v>
      </c>
      <c r="E3026">
        <f>'Oversigt anlægsaktiv'!E3026</f>
        <v>0</v>
      </c>
      <c r="F3026">
        <f>'Oversigt anlægsaktiv'!F3026</f>
        <v>0</v>
      </c>
      <c r="G3026">
        <f>'Oversigt anlægsaktiv'!G3026</f>
        <v>0</v>
      </c>
      <c r="H3026">
        <f>'Oversigt anlægsaktiv'!H3026</f>
        <v>0</v>
      </c>
      <c r="I3026">
        <f>'Oversigt anlægsaktiv'!I3026</f>
        <v>0</v>
      </c>
      <c r="J3026">
        <f>'Oversigt anlægsaktiv'!J3026</f>
        <v>0</v>
      </c>
      <c r="K3026">
        <f>'Oversigt anlægsaktiv'!K3026</f>
        <v>0</v>
      </c>
      <c r="L3026" s="312">
        <f>'Oversigt anlægsaktiv'!L3026</f>
        <v>0</v>
      </c>
      <c r="M3026" s="56">
        <f>'Oversigt anlægsaktiv'!M3026</f>
        <v>0</v>
      </c>
      <c r="N3026" s="56">
        <f>'Oversigt anlægsaktiv'!N3026</f>
        <v>0</v>
      </c>
      <c r="O3026" s="322">
        <f t="shared" si="141"/>
        <v>0</v>
      </c>
      <c r="P3026" s="322">
        <f t="shared" si="142"/>
        <v>1</v>
      </c>
      <c r="Q3026" s="337">
        <f t="shared" si="143"/>
        <v>0</v>
      </c>
    </row>
    <row r="3027" spans="1:17" x14ac:dyDescent="0.35">
      <c r="A3027" s="320">
        <f>'Oversigt anlægsaktiv'!A3027</f>
        <v>0</v>
      </c>
      <c r="B3027">
        <f>'Oversigt anlægsaktiv'!B3027</f>
        <v>0</v>
      </c>
      <c r="C3027">
        <f>'Oversigt anlægsaktiv'!C3027</f>
        <v>0</v>
      </c>
      <c r="D3027">
        <f>'Oversigt anlægsaktiv'!D3027</f>
        <v>0</v>
      </c>
      <c r="E3027">
        <f>'Oversigt anlægsaktiv'!E3027</f>
        <v>0</v>
      </c>
      <c r="F3027">
        <f>'Oversigt anlægsaktiv'!F3027</f>
        <v>0</v>
      </c>
      <c r="G3027">
        <f>'Oversigt anlægsaktiv'!G3027</f>
        <v>0</v>
      </c>
      <c r="H3027">
        <f>'Oversigt anlægsaktiv'!H3027</f>
        <v>0</v>
      </c>
      <c r="I3027">
        <f>'Oversigt anlægsaktiv'!I3027</f>
        <v>0</v>
      </c>
      <c r="J3027">
        <f>'Oversigt anlægsaktiv'!J3027</f>
        <v>0</v>
      </c>
      <c r="K3027">
        <f>'Oversigt anlægsaktiv'!K3027</f>
        <v>0</v>
      </c>
      <c r="L3027" s="312">
        <f>'Oversigt anlægsaktiv'!L3027</f>
        <v>0</v>
      </c>
      <c r="M3027" s="56">
        <f>'Oversigt anlægsaktiv'!M3027</f>
        <v>0</v>
      </c>
      <c r="N3027" s="56">
        <f>'Oversigt anlægsaktiv'!N3027</f>
        <v>0</v>
      </c>
      <c r="O3027" s="322">
        <f t="shared" si="141"/>
        <v>0</v>
      </c>
      <c r="P3027" s="322">
        <f t="shared" si="142"/>
        <v>1</v>
      </c>
      <c r="Q3027" s="337">
        <f t="shared" si="143"/>
        <v>0</v>
      </c>
    </row>
    <row r="3028" spans="1:17" x14ac:dyDescent="0.35">
      <c r="A3028" s="320">
        <f>'Oversigt anlægsaktiv'!A3028</f>
        <v>0</v>
      </c>
      <c r="B3028">
        <f>'Oversigt anlægsaktiv'!B3028</f>
        <v>0</v>
      </c>
      <c r="C3028">
        <f>'Oversigt anlægsaktiv'!C3028</f>
        <v>0</v>
      </c>
      <c r="D3028">
        <f>'Oversigt anlægsaktiv'!D3028</f>
        <v>0</v>
      </c>
      <c r="E3028">
        <f>'Oversigt anlægsaktiv'!E3028</f>
        <v>0</v>
      </c>
      <c r="F3028">
        <f>'Oversigt anlægsaktiv'!F3028</f>
        <v>0</v>
      </c>
      <c r="G3028">
        <f>'Oversigt anlægsaktiv'!G3028</f>
        <v>0</v>
      </c>
      <c r="H3028">
        <f>'Oversigt anlægsaktiv'!H3028</f>
        <v>0</v>
      </c>
      <c r="I3028">
        <f>'Oversigt anlægsaktiv'!I3028</f>
        <v>0</v>
      </c>
      <c r="J3028">
        <f>'Oversigt anlægsaktiv'!J3028</f>
        <v>0</v>
      </c>
      <c r="K3028">
        <f>'Oversigt anlægsaktiv'!K3028</f>
        <v>0</v>
      </c>
      <c r="L3028" s="312">
        <f>'Oversigt anlægsaktiv'!L3028</f>
        <v>0</v>
      </c>
      <c r="M3028" s="56">
        <f>'Oversigt anlægsaktiv'!M3028</f>
        <v>0</v>
      </c>
      <c r="N3028" s="56">
        <f>'Oversigt anlægsaktiv'!N3028</f>
        <v>0</v>
      </c>
      <c r="O3028" s="322">
        <f t="shared" si="141"/>
        <v>0</v>
      </c>
      <c r="P3028" s="322">
        <f t="shared" si="142"/>
        <v>1</v>
      </c>
      <c r="Q3028" s="337">
        <f t="shared" si="143"/>
        <v>0</v>
      </c>
    </row>
    <row r="3029" spans="1:17" x14ac:dyDescent="0.35">
      <c r="A3029" s="320">
        <f>'Oversigt anlægsaktiv'!A3029</f>
        <v>0</v>
      </c>
      <c r="B3029">
        <f>'Oversigt anlægsaktiv'!B3029</f>
        <v>0</v>
      </c>
      <c r="C3029">
        <f>'Oversigt anlægsaktiv'!C3029</f>
        <v>0</v>
      </c>
      <c r="D3029">
        <f>'Oversigt anlægsaktiv'!D3029</f>
        <v>0</v>
      </c>
      <c r="E3029">
        <f>'Oversigt anlægsaktiv'!E3029</f>
        <v>0</v>
      </c>
      <c r="F3029">
        <f>'Oversigt anlægsaktiv'!F3029</f>
        <v>0</v>
      </c>
      <c r="G3029">
        <f>'Oversigt anlægsaktiv'!G3029</f>
        <v>0</v>
      </c>
      <c r="H3029">
        <f>'Oversigt anlægsaktiv'!H3029</f>
        <v>0</v>
      </c>
      <c r="I3029">
        <f>'Oversigt anlægsaktiv'!I3029</f>
        <v>0</v>
      </c>
      <c r="J3029">
        <f>'Oversigt anlægsaktiv'!J3029</f>
        <v>0</v>
      </c>
      <c r="K3029">
        <f>'Oversigt anlægsaktiv'!K3029</f>
        <v>0</v>
      </c>
      <c r="L3029" s="312">
        <f>'Oversigt anlægsaktiv'!L3029</f>
        <v>0</v>
      </c>
      <c r="M3029" s="56">
        <f>'Oversigt anlægsaktiv'!M3029</f>
        <v>0</v>
      </c>
      <c r="N3029" s="56">
        <f>'Oversigt anlægsaktiv'!N3029</f>
        <v>0</v>
      </c>
      <c r="O3029" s="322">
        <f t="shared" si="141"/>
        <v>0</v>
      </c>
      <c r="P3029" s="322">
        <f t="shared" si="142"/>
        <v>1</v>
      </c>
      <c r="Q3029" s="337">
        <f t="shared" si="143"/>
        <v>0</v>
      </c>
    </row>
    <row r="3030" spans="1:17" x14ac:dyDescent="0.35">
      <c r="A3030" s="320">
        <f>'Oversigt anlægsaktiv'!A3030</f>
        <v>0</v>
      </c>
      <c r="B3030">
        <f>'Oversigt anlægsaktiv'!B3030</f>
        <v>0</v>
      </c>
      <c r="C3030">
        <f>'Oversigt anlægsaktiv'!C3030</f>
        <v>0</v>
      </c>
      <c r="D3030">
        <f>'Oversigt anlægsaktiv'!D3030</f>
        <v>0</v>
      </c>
      <c r="E3030">
        <f>'Oversigt anlægsaktiv'!E3030</f>
        <v>0</v>
      </c>
      <c r="F3030">
        <f>'Oversigt anlægsaktiv'!F3030</f>
        <v>0</v>
      </c>
      <c r="G3030">
        <f>'Oversigt anlægsaktiv'!G3030</f>
        <v>0</v>
      </c>
      <c r="H3030">
        <f>'Oversigt anlægsaktiv'!H3030</f>
        <v>0</v>
      </c>
      <c r="I3030">
        <f>'Oversigt anlægsaktiv'!I3030</f>
        <v>0</v>
      </c>
      <c r="J3030">
        <f>'Oversigt anlægsaktiv'!J3030</f>
        <v>0</v>
      </c>
      <c r="K3030">
        <f>'Oversigt anlægsaktiv'!K3030</f>
        <v>0</v>
      </c>
      <c r="L3030" s="312">
        <f>'Oversigt anlægsaktiv'!L3030</f>
        <v>0</v>
      </c>
      <c r="M3030" s="56">
        <f>'Oversigt anlægsaktiv'!M3030</f>
        <v>0</v>
      </c>
      <c r="N3030" s="56">
        <f>'Oversigt anlægsaktiv'!N3030</f>
        <v>0</v>
      </c>
      <c r="O3030" s="322">
        <f t="shared" si="141"/>
        <v>0</v>
      </c>
      <c r="P3030" s="322">
        <f t="shared" si="142"/>
        <v>1</v>
      </c>
      <c r="Q3030" s="337">
        <f t="shared" si="143"/>
        <v>0</v>
      </c>
    </row>
    <row r="3031" spans="1:17" x14ac:dyDescent="0.35">
      <c r="A3031" s="320">
        <f>'Oversigt anlægsaktiv'!A3031</f>
        <v>0</v>
      </c>
      <c r="B3031">
        <f>'Oversigt anlægsaktiv'!B3031</f>
        <v>0</v>
      </c>
      <c r="C3031">
        <f>'Oversigt anlægsaktiv'!C3031</f>
        <v>0</v>
      </c>
      <c r="D3031">
        <f>'Oversigt anlægsaktiv'!D3031</f>
        <v>0</v>
      </c>
      <c r="E3031">
        <f>'Oversigt anlægsaktiv'!E3031</f>
        <v>0</v>
      </c>
      <c r="F3031">
        <f>'Oversigt anlægsaktiv'!F3031</f>
        <v>0</v>
      </c>
      <c r="G3031">
        <f>'Oversigt anlægsaktiv'!G3031</f>
        <v>0</v>
      </c>
      <c r="H3031">
        <f>'Oversigt anlægsaktiv'!H3031</f>
        <v>0</v>
      </c>
      <c r="I3031">
        <f>'Oversigt anlægsaktiv'!I3031</f>
        <v>0</v>
      </c>
      <c r="J3031">
        <f>'Oversigt anlægsaktiv'!J3031</f>
        <v>0</v>
      </c>
      <c r="K3031">
        <f>'Oversigt anlægsaktiv'!K3031</f>
        <v>0</v>
      </c>
      <c r="L3031" s="312">
        <f>'Oversigt anlægsaktiv'!L3031</f>
        <v>0</v>
      </c>
      <c r="M3031" s="56">
        <f>'Oversigt anlægsaktiv'!M3031</f>
        <v>0</v>
      </c>
      <c r="N3031" s="56">
        <f>'Oversigt anlægsaktiv'!N3031</f>
        <v>0</v>
      </c>
      <c r="O3031" s="322">
        <f t="shared" si="141"/>
        <v>0</v>
      </c>
      <c r="P3031" s="322">
        <f t="shared" si="142"/>
        <v>1</v>
      </c>
      <c r="Q3031" s="337">
        <f t="shared" si="143"/>
        <v>0</v>
      </c>
    </row>
    <row r="3032" spans="1:17" x14ac:dyDescent="0.35">
      <c r="A3032" s="320">
        <f>'Oversigt anlægsaktiv'!A3032</f>
        <v>0</v>
      </c>
      <c r="B3032">
        <f>'Oversigt anlægsaktiv'!B3032</f>
        <v>0</v>
      </c>
      <c r="C3032">
        <f>'Oversigt anlægsaktiv'!C3032</f>
        <v>0</v>
      </c>
      <c r="D3032">
        <f>'Oversigt anlægsaktiv'!D3032</f>
        <v>0</v>
      </c>
      <c r="E3032">
        <f>'Oversigt anlægsaktiv'!E3032</f>
        <v>0</v>
      </c>
      <c r="F3032">
        <f>'Oversigt anlægsaktiv'!F3032</f>
        <v>0</v>
      </c>
      <c r="G3032">
        <f>'Oversigt anlægsaktiv'!G3032</f>
        <v>0</v>
      </c>
      <c r="H3032">
        <f>'Oversigt anlægsaktiv'!H3032</f>
        <v>0</v>
      </c>
      <c r="I3032">
        <f>'Oversigt anlægsaktiv'!I3032</f>
        <v>0</v>
      </c>
      <c r="J3032">
        <f>'Oversigt anlægsaktiv'!J3032</f>
        <v>0</v>
      </c>
      <c r="K3032">
        <f>'Oversigt anlægsaktiv'!K3032</f>
        <v>0</v>
      </c>
      <c r="L3032" s="312">
        <f>'Oversigt anlægsaktiv'!L3032</f>
        <v>0</v>
      </c>
      <c r="M3032" s="56">
        <f>'Oversigt anlægsaktiv'!M3032</f>
        <v>0</v>
      </c>
      <c r="N3032" s="56">
        <f>'Oversigt anlægsaktiv'!N3032</f>
        <v>0</v>
      </c>
      <c r="O3032" s="322">
        <f t="shared" si="141"/>
        <v>0</v>
      </c>
      <c r="P3032" s="322">
        <f t="shared" si="142"/>
        <v>1</v>
      </c>
      <c r="Q3032" s="337">
        <f t="shared" si="143"/>
        <v>0</v>
      </c>
    </row>
    <row r="3033" spans="1:17" x14ac:dyDescent="0.35">
      <c r="A3033" s="320">
        <f>'Oversigt anlægsaktiv'!A3033</f>
        <v>0</v>
      </c>
      <c r="B3033">
        <f>'Oversigt anlægsaktiv'!B3033</f>
        <v>0</v>
      </c>
      <c r="C3033">
        <f>'Oversigt anlægsaktiv'!C3033</f>
        <v>0</v>
      </c>
      <c r="D3033">
        <f>'Oversigt anlægsaktiv'!D3033</f>
        <v>0</v>
      </c>
      <c r="E3033">
        <f>'Oversigt anlægsaktiv'!E3033</f>
        <v>0</v>
      </c>
      <c r="F3033">
        <f>'Oversigt anlægsaktiv'!F3033</f>
        <v>0</v>
      </c>
      <c r="G3033">
        <f>'Oversigt anlægsaktiv'!G3033</f>
        <v>0</v>
      </c>
      <c r="H3033">
        <f>'Oversigt anlægsaktiv'!H3033</f>
        <v>0</v>
      </c>
      <c r="I3033">
        <f>'Oversigt anlægsaktiv'!I3033</f>
        <v>0</v>
      </c>
      <c r="J3033">
        <f>'Oversigt anlægsaktiv'!J3033</f>
        <v>0</v>
      </c>
      <c r="K3033">
        <f>'Oversigt anlægsaktiv'!K3033</f>
        <v>0</v>
      </c>
      <c r="L3033" s="312">
        <f>'Oversigt anlægsaktiv'!L3033</f>
        <v>0</v>
      </c>
      <c r="M3033" s="56">
        <f>'Oversigt anlægsaktiv'!M3033</f>
        <v>0</v>
      </c>
      <c r="N3033" s="56">
        <f>'Oversigt anlægsaktiv'!N3033</f>
        <v>0</v>
      </c>
      <c r="O3033" s="322">
        <f t="shared" si="141"/>
        <v>0</v>
      </c>
      <c r="P3033" s="322">
        <f t="shared" si="142"/>
        <v>1</v>
      </c>
      <c r="Q3033" s="337">
        <f t="shared" si="143"/>
        <v>0</v>
      </c>
    </row>
    <row r="3034" spans="1:17" x14ac:dyDescent="0.35">
      <c r="A3034" s="320">
        <f>'Oversigt anlægsaktiv'!A3034</f>
        <v>0</v>
      </c>
      <c r="B3034">
        <f>'Oversigt anlægsaktiv'!B3034</f>
        <v>0</v>
      </c>
      <c r="C3034">
        <f>'Oversigt anlægsaktiv'!C3034</f>
        <v>0</v>
      </c>
      <c r="D3034">
        <f>'Oversigt anlægsaktiv'!D3034</f>
        <v>0</v>
      </c>
      <c r="E3034">
        <f>'Oversigt anlægsaktiv'!E3034</f>
        <v>0</v>
      </c>
      <c r="F3034">
        <f>'Oversigt anlægsaktiv'!F3034</f>
        <v>0</v>
      </c>
      <c r="G3034">
        <f>'Oversigt anlægsaktiv'!G3034</f>
        <v>0</v>
      </c>
      <c r="H3034">
        <f>'Oversigt anlægsaktiv'!H3034</f>
        <v>0</v>
      </c>
      <c r="I3034">
        <f>'Oversigt anlægsaktiv'!I3034</f>
        <v>0</v>
      </c>
      <c r="J3034">
        <f>'Oversigt anlægsaktiv'!J3034</f>
        <v>0</v>
      </c>
      <c r="K3034">
        <f>'Oversigt anlægsaktiv'!K3034</f>
        <v>0</v>
      </c>
      <c r="L3034" s="312">
        <f>'Oversigt anlægsaktiv'!L3034</f>
        <v>0</v>
      </c>
      <c r="M3034" s="56">
        <f>'Oversigt anlægsaktiv'!M3034</f>
        <v>0</v>
      </c>
      <c r="N3034" s="56">
        <f>'Oversigt anlægsaktiv'!N3034</f>
        <v>0</v>
      </c>
      <c r="O3034" s="322">
        <f t="shared" si="141"/>
        <v>0</v>
      </c>
      <c r="P3034" s="322">
        <f t="shared" si="142"/>
        <v>1</v>
      </c>
      <c r="Q3034" s="337">
        <f t="shared" si="143"/>
        <v>0</v>
      </c>
    </row>
    <row r="3035" spans="1:17" x14ac:dyDescent="0.35">
      <c r="A3035" s="320">
        <f>'Oversigt anlægsaktiv'!A3035</f>
        <v>0</v>
      </c>
      <c r="B3035">
        <f>'Oversigt anlægsaktiv'!B3035</f>
        <v>0</v>
      </c>
      <c r="C3035">
        <f>'Oversigt anlægsaktiv'!C3035</f>
        <v>0</v>
      </c>
      <c r="D3035">
        <f>'Oversigt anlægsaktiv'!D3035</f>
        <v>0</v>
      </c>
      <c r="E3035">
        <f>'Oversigt anlægsaktiv'!E3035</f>
        <v>0</v>
      </c>
      <c r="F3035">
        <f>'Oversigt anlægsaktiv'!F3035</f>
        <v>0</v>
      </c>
      <c r="G3035">
        <f>'Oversigt anlægsaktiv'!G3035</f>
        <v>0</v>
      </c>
      <c r="H3035">
        <f>'Oversigt anlægsaktiv'!H3035</f>
        <v>0</v>
      </c>
      <c r="I3035">
        <f>'Oversigt anlægsaktiv'!I3035</f>
        <v>0</v>
      </c>
      <c r="J3035">
        <f>'Oversigt anlægsaktiv'!J3035</f>
        <v>0</v>
      </c>
      <c r="K3035">
        <f>'Oversigt anlægsaktiv'!K3035</f>
        <v>0</v>
      </c>
      <c r="L3035" s="312">
        <f>'Oversigt anlægsaktiv'!L3035</f>
        <v>0</v>
      </c>
      <c r="M3035" s="56">
        <f>'Oversigt anlægsaktiv'!M3035</f>
        <v>0</v>
      </c>
      <c r="N3035" s="56">
        <f>'Oversigt anlægsaktiv'!N3035</f>
        <v>0</v>
      </c>
      <c r="O3035" s="322">
        <f t="shared" si="141"/>
        <v>0</v>
      </c>
      <c r="P3035" s="322">
        <f t="shared" si="142"/>
        <v>1</v>
      </c>
      <c r="Q3035" s="337">
        <f t="shared" si="143"/>
        <v>0</v>
      </c>
    </row>
    <row r="3036" spans="1:17" x14ac:dyDescent="0.35">
      <c r="A3036" s="320">
        <f>'Oversigt anlægsaktiv'!A3036</f>
        <v>0</v>
      </c>
      <c r="B3036">
        <f>'Oversigt anlægsaktiv'!B3036</f>
        <v>0</v>
      </c>
      <c r="C3036">
        <f>'Oversigt anlægsaktiv'!C3036</f>
        <v>0</v>
      </c>
      <c r="D3036">
        <f>'Oversigt anlægsaktiv'!D3036</f>
        <v>0</v>
      </c>
      <c r="E3036">
        <f>'Oversigt anlægsaktiv'!E3036</f>
        <v>0</v>
      </c>
      <c r="F3036">
        <f>'Oversigt anlægsaktiv'!F3036</f>
        <v>0</v>
      </c>
      <c r="G3036">
        <f>'Oversigt anlægsaktiv'!G3036</f>
        <v>0</v>
      </c>
      <c r="H3036">
        <f>'Oversigt anlægsaktiv'!H3036</f>
        <v>0</v>
      </c>
      <c r="I3036">
        <f>'Oversigt anlægsaktiv'!I3036</f>
        <v>0</v>
      </c>
      <c r="J3036">
        <f>'Oversigt anlægsaktiv'!J3036</f>
        <v>0</v>
      </c>
      <c r="K3036">
        <f>'Oversigt anlægsaktiv'!K3036</f>
        <v>0</v>
      </c>
      <c r="L3036" s="312">
        <f>'Oversigt anlægsaktiv'!L3036</f>
        <v>0</v>
      </c>
      <c r="M3036" s="56">
        <f>'Oversigt anlægsaktiv'!M3036</f>
        <v>0</v>
      </c>
      <c r="N3036" s="56">
        <f>'Oversigt anlægsaktiv'!N3036</f>
        <v>0</v>
      </c>
      <c r="O3036" s="322">
        <f t="shared" si="141"/>
        <v>0</v>
      </c>
      <c r="P3036" s="322">
        <f t="shared" si="142"/>
        <v>1</v>
      </c>
      <c r="Q3036" s="337">
        <f t="shared" si="143"/>
        <v>0</v>
      </c>
    </row>
    <row r="3037" spans="1:17" x14ac:dyDescent="0.35">
      <c r="A3037" s="320">
        <f>'Oversigt anlægsaktiv'!A3037</f>
        <v>0</v>
      </c>
      <c r="B3037">
        <f>'Oversigt anlægsaktiv'!B3037</f>
        <v>0</v>
      </c>
      <c r="C3037">
        <f>'Oversigt anlægsaktiv'!C3037</f>
        <v>0</v>
      </c>
      <c r="D3037">
        <f>'Oversigt anlægsaktiv'!D3037</f>
        <v>0</v>
      </c>
      <c r="E3037">
        <f>'Oversigt anlægsaktiv'!E3037</f>
        <v>0</v>
      </c>
      <c r="F3037">
        <f>'Oversigt anlægsaktiv'!F3037</f>
        <v>0</v>
      </c>
      <c r="G3037">
        <f>'Oversigt anlægsaktiv'!G3037</f>
        <v>0</v>
      </c>
      <c r="H3037">
        <f>'Oversigt anlægsaktiv'!H3037</f>
        <v>0</v>
      </c>
      <c r="I3037">
        <f>'Oversigt anlægsaktiv'!I3037</f>
        <v>0</v>
      </c>
      <c r="J3037">
        <f>'Oversigt anlægsaktiv'!J3037</f>
        <v>0</v>
      </c>
      <c r="K3037">
        <f>'Oversigt anlægsaktiv'!K3037</f>
        <v>0</v>
      </c>
      <c r="L3037" s="312">
        <f>'Oversigt anlægsaktiv'!L3037</f>
        <v>0</v>
      </c>
      <c r="M3037" s="56">
        <f>'Oversigt anlægsaktiv'!M3037</f>
        <v>0</v>
      </c>
      <c r="N3037" s="56">
        <f>'Oversigt anlægsaktiv'!N3037</f>
        <v>0</v>
      </c>
      <c r="O3037" s="322">
        <f t="shared" si="141"/>
        <v>0</v>
      </c>
      <c r="P3037" s="322">
        <f t="shared" si="142"/>
        <v>1</v>
      </c>
      <c r="Q3037" s="337">
        <f t="shared" si="143"/>
        <v>0</v>
      </c>
    </row>
    <row r="3038" spans="1:17" x14ac:dyDescent="0.35">
      <c r="A3038" s="320">
        <f>'Oversigt anlægsaktiv'!A3038</f>
        <v>0</v>
      </c>
      <c r="B3038">
        <f>'Oversigt anlægsaktiv'!B3038</f>
        <v>0</v>
      </c>
      <c r="C3038">
        <f>'Oversigt anlægsaktiv'!C3038</f>
        <v>0</v>
      </c>
      <c r="D3038">
        <f>'Oversigt anlægsaktiv'!D3038</f>
        <v>0</v>
      </c>
      <c r="E3038">
        <f>'Oversigt anlægsaktiv'!E3038</f>
        <v>0</v>
      </c>
      <c r="F3038">
        <f>'Oversigt anlægsaktiv'!F3038</f>
        <v>0</v>
      </c>
      <c r="G3038">
        <f>'Oversigt anlægsaktiv'!G3038</f>
        <v>0</v>
      </c>
      <c r="H3038">
        <f>'Oversigt anlægsaktiv'!H3038</f>
        <v>0</v>
      </c>
      <c r="I3038">
        <f>'Oversigt anlægsaktiv'!I3038</f>
        <v>0</v>
      </c>
      <c r="J3038">
        <f>'Oversigt anlægsaktiv'!J3038</f>
        <v>0</v>
      </c>
      <c r="K3038">
        <f>'Oversigt anlægsaktiv'!K3038</f>
        <v>0</v>
      </c>
      <c r="L3038" s="312">
        <f>'Oversigt anlægsaktiv'!L3038</f>
        <v>0</v>
      </c>
      <c r="M3038" s="56">
        <f>'Oversigt anlægsaktiv'!M3038</f>
        <v>0</v>
      </c>
      <c r="N3038" s="56">
        <f>'Oversigt anlægsaktiv'!N3038</f>
        <v>0</v>
      </c>
      <c r="O3038" s="322">
        <f t="shared" si="141"/>
        <v>0</v>
      </c>
      <c r="P3038" s="322">
        <f t="shared" si="142"/>
        <v>1</v>
      </c>
      <c r="Q3038" s="337">
        <f t="shared" si="143"/>
        <v>0</v>
      </c>
    </row>
    <row r="3039" spans="1:17" x14ac:dyDescent="0.35">
      <c r="A3039" s="320">
        <f>'Oversigt anlægsaktiv'!A3039</f>
        <v>0</v>
      </c>
      <c r="B3039">
        <f>'Oversigt anlægsaktiv'!B3039</f>
        <v>0</v>
      </c>
      <c r="C3039">
        <f>'Oversigt anlægsaktiv'!C3039</f>
        <v>0</v>
      </c>
      <c r="D3039">
        <f>'Oversigt anlægsaktiv'!D3039</f>
        <v>0</v>
      </c>
      <c r="E3039">
        <f>'Oversigt anlægsaktiv'!E3039</f>
        <v>0</v>
      </c>
      <c r="F3039">
        <f>'Oversigt anlægsaktiv'!F3039</f>
        <v>0</v>
      </c>
      <c r="G3039">
        <f>'Oversigt anlægsaktiv'!G3039</f>
        <v>0</v>
      </c>
      <c r="H3039">
        <f>'Oversigt anlægsaktiv'!H3039</f>
        <v>0</v>
      </c>
      <c r="I3039">
        <f>'Oversigt anlægsaktiv'!I3039</f>
        <v>0</v>
      </c>
      <c r="J3039">
        <f>'Oversigt anlægsaktiv'!J3039</f>
        <v>0</v>
      </c>
      <c r="K3039">
        <f>'Oversigt anlægsaktiv'!K3039</f>
        <v>0</v>
      </c>
      <c r="L3039" s="312">
        <f>'Oversigt anlægsaktiv'!L3039</f>
        <v>0</v>
      </c>
      <c r="M3039" s="56">
        <f>'Oversigt anlægsaktiv'!M3039</f>
        <v>0</v>
      </c>
      <c r="N3039" s="56">
        <f>'Oversigt anlægsaktiv'!N3039</f>
        <v>0</v>
      </c>
      <c r="O3039" s="322">
        <f t="shared" si="141"/>
        <v>0</v>
      </c>
      <c r="P3039" s="322">
        <f t="shared" si="142"/>
        <v>1</v>
      </c>
      <c r="Q3039" s="337">
        <f t="shared" si="143"/>
        <v>0</v>
      </c>
    </row>
    <row r="3040" spans="1:17" x14ac:dyDescent="0.35">
      <c r="A3040" s="320">
        <f>'Oversigt anlægsaktiv'!A3040</f>
        <v>0</v>
      </c>
      <c r="B3040">
        <f>'Oversigt anlægsaktiv'!B3040</f>
        <v>0</v>
      </c>
      <c r="C3040">
        <f>'Oversigt anlægsaktiv'!C3040</f>
        <v>0</v>
      </c>
      <c r="D3040">
        <f>'Oversigt anlægsaktiv'!D3040</f>
        <v>0</v>
      </c>
      <c r="E3040">
        <f>'Oversigt anlægsaktiv'!E3040</f>
        <v>0</v>
      </c>
      <c r="F3040">
        <f>'Oversigt anlægsaktiv'!F3040</f>
        <v>0</v>
      </c>
      <c r="G3040">
        <f>'Oversigt anlægsaktiv'!G3040</f>
        <v>0</v>
      </c>
      <c r="H3040">
        <f>'Oversigt anlægsaktiv'!H3040</f>
        <v>0</v>
      </c>
      <c r="I3040">
        <f>'Oversigt anlægsaktiv'!I3040</f>
        <v>0</v>
      </c>
      <c r="J3040">
        <f>'Oversigt anlægsaktiv'!J3040</f>
        <v>0</v>
      </c>
      <c r="K3040">
        <f>'Oversigt anlægsaktiv'!K3040</f>
        <v>0</v>
      </c>
      <c r="L3040" s="312">
        <f>'Oversigt anlægsaktiv'!L3040</f>
        <v>0</v>
      </c>
      <c r="M3040" s="56">
        <f>'Oversigt anlægsaktiv'!M3040</f>
        <v>0</v>
      </c>
      <c r="N3040" s="56">
        <f>'Oversigt anlægsaktiv'!N3040</f>
        <v>0</v>
      </c>
      <c r="O3040" s="322">
        <f t="shared" si="141"/>
        <v>0</v>
      </c>
      <c r="P3040" s="322">
        <f t="shared" si="142"/>
        <v>1</v>
      </c>
      <c r="Q3040" s="337">
        <f t="shared" si="143"/>
        <v>0</v>
      </c>
    </row>
    <row r="3041" spans="1:17" x14ac:dyDescent="0.35">
      <c r="A3041" s="320">
        <f>'Oversigt anlægsaktiv'!A3041</f>
        <v>0</v>
      </c>
      <c r="B3041">
        <f>'Oversigt anlægsaktiv'!B3041</f>
        <v>0</v>
      </c>
      <c r="C3041">
        <f>'Oversigt anlægsaktiv'!C3041</f>
        <v>0</v>
      </c>
      <c r="D3041">
        <f>'Oversigt anlægsaktiv'!D3041</f>
        <v>0</v>
      </c>
      <c r="E3041">
        <f>'Oversigt anlægsaktiv'!E3041</f>
        <v>0</v>
      </c>
      <c r="F3041">
        <f>'Oversigt anlægsaktiv'!F3041</f>
        <v>0</v>
      </c>
      <c r="G3041">
        <f>'Oversigt anlægsaktiv'!G3041</f>
        <v>0</v>
      </c>
      <c r="H3041">
        <f>'Oversigt anlægsaktiv'!H3041</f>
        <v>0</v>
      </c>
      <c r="I3041">
        <f>'Oversigt anlægsaktiv'!I3041</f>
        <v>0</v>
      </c>
      <c r="J3041">
        <f>'Oversigt anlægsaktiv'!J3041</f>
        <v>0</v>
      </c>
      <c r="K3041">
        <f>'Oversigt anlægsaktiv'!K3041</f>
        <v>0</v>
      </c>
      <c r="L3041" s="312">
        <f>'Oversigt anlægsaktiv'!L3041</f>
        <v>0</v>
      </c>
      <c r="M3041" s="56">
        <f>'Oversigt anlægsaktiv'!M3041</f>
        <v>0</v>
      </c>
      <c r="N3041" s="56">
        <f>'Oversigt anlægsaktiv'!N3041</f>
        <v>0</v>
      </c>
      <c r="O3041" s="322">
        <f t="shared" si="141"/>
        <v>0</v>
      </c>
      <c r="P3041" s="322">
        <f t="shared" si="142"/>
        <v>1</v>
      </c>
      <c r="Q3041" s="337">
        <f t="shared" si="143"/>
        <v>0</v>
      </c>
    </row>
    <row r="3042" spans="1:17" x14ac:dyDescent="0.35">
      <c r="A3042" s="320">
        <f>'Oversigt anlægsaktiv'!A3042</f>
        <v>0</v>
      </c>
      <c r="B3042">
        <f>'Oversigt anlægsaktiv'!B3042</f>
        <v>0</v>
      </c>
      <c r="C3042">
        <f>'Oversigt anlægsaktiv'!C3042</f>
        <v>0</v>
      </c>
      <c r="D3042">
        <f>'Oversigt anlægsaktiv'!D3042</f>
        <v>0</v>
      </c>
      <c r="E3042">
        <f>'Oversigt anlægsaktiv'!E3042</f>
        <v>0</v>
      </c>
      <c r="F3042">
        <f>'Oversigt anlægsaktiv'!F3042</f>
        <v>0</v>
      </c>
      <c r="G3042">
        <f>'Oversigt anlægsaktiv'!G3042</f>
        <v>0</v>
      </c>
      <c r="H3042">
        <f>'Oversigt anlægsaktiv'!H3042</f>
        <v>0</v>
      </c>
      <c r="I3042">
        <f>'Oversigt anlægsaktiv'!I3042</f>
        <v>0</v>
      </c>
      <c r="J3042">
        <f>'Oversigt anlægsaktiv'!J3042</f>
        <v>0</v>
      </c>
      <c r="K3042">
        <f>'Oversigt anlægsaktiv'!K3042</f>
        <v>0</v>
      </c>
      <c r="L3042" s="312">
        <f>'Oversigt anlægsaktiv'!L3042</f>
        <v>0</v>
      </c>
      <c r="M3042" s="56">
        <f>'Oversigt anlægsaktiv'!M3042</f>
        <v>0</v>
      </c>
      <c r="N3042" s="56">
        <f>'Oversigt anlægsaktiv'!N3042</f>
        <v>0</v>
      </c>
      <c r="O3042" s="322">
        <f t="shared" si="141"/>
        <v>0</v>
      </c>
      <c r="P3042" s="322">
        <f t="shared" si="142"/>
        <v>1</v>
      </c>
      <c r="Q3042" s="337">
        <f t="shared" si="143"/>
        <v>0</v>
      </c>
    </row>
    <row r="3043" spans="1:17" x14ac:dyDescent="0.35">
      <c r="A3043" s="320">
        <f>'Oversigt anlægsaktiv'!A3043</f>
        <v>0</v>
      </c>
      <c r="B3043">
        <f>'Oversigt anlægsaktiv'!B3043</f>
        <v>0</v>
      </c>
      <c r="C3043">
        <f>'Oversigt anlægsaktiv'!C3043</f>
        <v>0</v>
      </c>
      <c r="D3043">
        <f>'Oversigt anlægsaktiv'!D3043</f>
        <v>0</v>
      </c>
      <c r="E3043">
        <f>'Oversigt anlægsaktiv'!E3043</f>
        <v>0</v>
      </c>
      <c r="F3043">
        <f>'Oversigt anlægsaktiv'!F3043</f>
        <v>0</v>
      </c>
      <c r="G3043">
        <f>'Oversigt anlægsaktiv'!G3043</f>
        <v>0</v>
      </c>
      <c r="H3043">
        <f>'Oversigt anlægsaktiv'!H3043</f>
        <v>0</v>
      </c>
      <c r="I3043">
        <f>'Oversigt anlægsaktiv'!I3043</f>
        <v>0</v>
      </c>
      <c r="J3043">
        <f>'Oversigt anlægsaktiv'!J3043</f>
        <v>0</v>
      </c>
      <c r="K3043">
        <f>'Oversigt anlægsaktiv'!K3043</f>
        <v>0</v>
      </c>
      <c r="L3043" s="312">
        <f>'Oversigt anlægsaktiv'!L3043</f>
        <v>0</v>
      </c>
      <c r="M3043" s="56">
        <f>'Oversigt anlægsaktiv'!M3043</f>
        <v>0</v>
      </c>
      <c r="N3043" s="56">
        <f>'Oversigt anlægsaktiv'!N3043</f>
        <v>0</v>
      </c>
      <c r="O3043" s="322">
        <f t="shared" si="141"/>
        <v>0</v>
      </c>
      <c r="P3043" s="322">
        <f t="shared" si="142"/>
        <v>1</v>
      </c>
      <c r="Q3043" s="337">
        <f t="shared" si="143"/>
        <v>0</v>
      </c>
    </row>
    <row r="3044" spans="1:17" x14ac:dyDescent="0.35">
      <c r="A3044" s="320">
        <f>'Oversigt anlægsaktiv'!A3044</f>
        <v>0</v>
      </c>
      <c r="B3044">
        <f>'Oversigt anlægsaktiv'!B3044</f>
        <v>0</v>
      </c>
      <c r="C3044">
        <f>'Oversigt anlægsaktiv'!C3044</f>
        <v>0</v>
      </c>
      <c r="D3044">
        <f>'Oversigt anlægsaktiv'!D3044</f>
        <v>0</v>
      </c>
      <c r="E3044">
        <f>'Oversigt anlægsaktiv'!E3044</f>
        <v>0</v>
      </c>
      <c r="F3044">
        <f>'Oversigt anlægsaktiv'!F3044</f>
        <v>0</v>
      </c>
      <c r="G3044">
        <f>'Oversigt anlægsaktiv'!G3044</f>
        <v>0</v>
      </c>
      <c r="H3044">
        <f>'Oversigt anlægsaktiv'!H3044</f>
        <v>0</v>
      </c>
      <c r="I3044">
        <f>'Oversigt anlægsaktiv'!I3044</f>
        <v>0</v>
      </c>
      <c r="J3044">
        <f>'Oversigt anlægsaktiv'!J3044</f>
        <v>0</v>
      </c>
      <c r="K3044">
        <f>'Oversigt anlægsaktiv'!K3044</f>
        <v>0</v>
      </c>
      <c r="L3044" s="312">
        <f>'Oversigt anlægsaktiv'!L3044</f>
        <v>0</v>
      </c>
      <c r="M3044" s="56">
        <f>'Oversigt anlægsaktiv'!M3044</f>
        <v>0</v>
      </c>
      <c r="N3044" s="56">
        <f>'Oversigt anlægsaktiv'!N3044</f>
        <v>0</v>
      </c>
      <c r="O3044" s="322">
        <f t="shared" si="141"/>
        <v>0</v>
      </c>
      <c r="P3044" s="322">
        <f t="shared" si="142"/>
        <v>1</v>
      </c>
      <c r="Q3044" s="337">
        <f t="shared" si="143"/>
        <v>0</v>
      </c>
    </row>
    <row r="3045" spans="1:17" x14ac:dyDescent="0.35">
      <c r="A3045" s="320">
        <f>'Oversigt anlægsaktiv'!A3045</f>
        <v>0</v>
      </c>
      <c r="B3045">
        <f>'Oversigt anlægsaktiv'!B3045</f>
        <v>0</v>
      </c>
      <c r="C3045">
        <f>'Oversigt anlægsaktiv'!C3045</f>
        <v>0</v>
      </c>
      <c r="D3045">
        <f>'Oversigt anlægsaktiv'!D3045</f>
        <v>0</v>
      </c>
      <c r="E3045">
        <f>'Oversigt anlægsaktiv'!E3045</f>
        <v>0</v>
      </c>
      <c r="F3045">
        <f>'Oversigt anlægsaktiv'!F3045</f>
        <v>0</v>
      </c>
      <c r="G3045">
        <f>'Oversigt anlægsaktiv'!G3045</f>
        <v>0</v>
      </c>
      <c r="H3045">
        <f>'Oversigt anlægsaktiv'!H3045</f>
        <v>0</v>
      </c>
      <c r="I3045">
        <f>'Oversigt anlægsaktiv'!I3045</f>
        <v>0</v>
      </c>
      <c r="J3045">
        <f>'Oversigt anlægsaktiv'!J3045</f>
        <v>0</v>
      </c>
      <c r="K3045">
        <f>'Oversigt anlægsaktiv'!K3045</f>
        <v>0</v>
      </c>
      <c r="L3045" s="312">
        <f>'Oversigt anlægsaktiv'!L3045</f>
        <v>0</v>
      </c>
      <c r="M3045" s="56">
        <f>'Oversigt anlægsaktiv'!M3045</f>
        <v>0</v>
      </c>
      <c r="N3045" s="56">
        <f>'Oversigt anlægsaktiv'!N3045</f>
        <v>0</v>
      </c>
      <c r="O3045" s="322">
        <f t="shared" si="141"/>
        <v>0</v>
      </c>
      <c r="P3045" s="322">
        <f t="shared" si="142"/>
        <v>1</v>
      </c>
      <c r="Q3045" s="337">
        <f t="shared" si="143"/>
        <v>0</v>
      </c>
    </row>
    <row r="3046" spans="1:17" x14ac:dyDescent="0.35">
      <c r="A3046" s="320">
        <f>'Oversigt anlægsaktiv'!A3046</f>
        <v>0</v>
      </c>
      <c r="B3046">
        <f>'Oversigt anlægsaktiv'!B3046</f>
        <v>0</v>
      </c>
      <c r="C3046">
        <f>'Oversigt anlægsaktiv'!C3046</f>
        <v>0</v>
      </c>
      <c r="D3046">
        <f>'Oversigt anlægsaktiv'!D3046</f>
        <v>0</v>
      </c>
      <c r="E3046">
        <f>'Oversigt anlægsaktiv'!E3046</f>
        <v>0</v>
      </c>
      <c r="F3046">
        <f>'Oversigt anlægsaktiv'!F3046</f>
        <v>0</v>
      </c>
      <c r="G3046">
        <f>'Oversigt anlægsaktiv'!G3046</f>
        <v>0</v>
      </c>
      <c r="H3046">
        <f>'Oversigt anlægsaktiv'!H3046</f>
        <v>0</v>
      </c>
      <c r="I3046">
        <f>'Oversigt anlægsaktiv'!I3046</f>
        <v>0</v>
      </c>
      <c r="J3046">
        <f>'Oversigt anlægsaktiv'!J3046</f>
        <v>0</v>
      </c>
      <c r="K3046">
        <f>'Oversigt anlægsaktiv'!K3046</f>
        <v>0</v>
      </c>
      <c r="L3046" s="312">
        <f>'Oversigt anlægsaktiv'!L3046</f>
        <v>0</v>
      </c>
      <c r="M3046" s="56">
        <f>'Oversigt anlægsaktiv'!M3046</f>
        <v>0</v>
      </c>
      <c r="N3046" s="56">
        <f>'Oversigt anlægsaktiv'!N3046</f>
        <v>0</v>
      </c>
      <c r="O3046" s="322">
        <f t="shared" si="141"/>
        <v>0</v>
      </c>
      <c r="P3046" s="322">
        <f t="shared" si="142"/>
        <v>1</v>
      </c>
      <c r="Q3046" s="337">
        <f t="shared" si="143"/>
        <v>0</v>
      </c>
    </row>
    <row r="3047" spans="1:17" x14ac:dyDescent="0.35">
      <c r="A3047" s="320">
        <f>'Oversigt anlægsaktiv'!A3047</f>
        <v>0</v>
      </c>
      <c r="B3047">
        <f>'Oversigt anlægsaktiv'!B3047</f>
        <v>0</v>
      </c>
      <c r="C3047">
        <f>'Oversigt anlægsaktiv'!C3047</f>
        <v>0</v>
      </c>
      <c r="D3047">
        <f>'Oversigt anlægsaktiv'!D3047</f>
        <v>0</v>
      </c>
      <c r="E3047">
        <f>'Oversigt anlægsaktiv'!E3047</f>
        <v>0</v>
      </c>
      <c r="F3047">
        <f>'Oversigt anlægsaktiv'!F3047</f>
        <v>0</v>
      </c>
      <c r="G3047">
        <f>'Oversigt anlægsaktiv'!G3047</f>
        <v>0</v>
      </c>
      <c r="H3047">
        <f>'Oversigt anlægsaktiv'!H3047</f>
        <v>0</v>
      </c>
      <c r="I3047">
        <f>'Oversigt anlægsaktiv'!I3047</f>
        <v>0</v>
      </c>
      <c r="J3047">
        <f>'Oversigt anlægsaktiv'!J3047</f>
        <v>0</v>
      </c>
      <c r="K3047">
        <f>'Oversigt anlægsaktiv'!K3047</f>
        <v>0</v>
      </c>
      <c r="L3047" s="312">
        <f>'Oversigt anlægsaktiv'!L3047</f>
        <v>0</v>
      </c>
      <c r="M3047" s="56">
        <f>'Oversigt anlægsaktiv'!M3047</f>
        <v>0</v>
      </c>
      <c r="N3047" s="56">
        <f>'Oversigt anlægsaktiv'!N3047</f>
        <v>0</v>
      </c>
      <c r="O3047" s="322">
        <f t="shared" si="141"/>
        <v>0</v>
      </c>
      <c r="P3047" s="322">
        <f t="shared" si="142"/>
        <v>1</v>
      </c>
      <c r="Q3047" s="337">
        <f t="shared" si="143"/>
        <v>0</v>
      </c>
    </row>
    <row r="3048" spans="1:17" x14ac:dyDescent="0.35">
      <c r="A3048" s="320">
        <f>'Oversigt anlægsaktiv'!A3048</f>
        <v>0</v>
      </c>
      <c r="B3048">
        <f>'Oversigt anlægsaktiv'!B3048</f>
        <v>0</v>
      </c>
      <c r="C3048">
        <f>'Oversigt anlægsaktiv'!C3048</f>
        <v>0</v>
      </c>
      <c r="D3048">
        <f>'Oversigt anlægsaktiv'!D3048</f>
        <v>0</v>
      </c>
      <c r="E3048">
        <f>'Oversigt anlægsaktiv'!E3048</f>
        <v>0</v>
      </c>
      <c r="F3048">
        <f>'Oversigt anlægsaktiv'!F3048</f>
        <v>0</v>
      </c>
      <c r="G3048">
        <f>'Oversigt anlægsaktiv'!G3048</f>
        <v>0</v>
      </c>
      <c r="H3048">
        <f>'Oversigt anlægsaktiv'!H3048</f>
        <v>0</v>
      </c>
      <c r="I3048">
        <f>'Oversigt anlægsaktiv'!I3048</f>
        <v>0</v>
      </c>
      <c r="J3048">
        <f>'Oversigt anlægsaktiv'!J3048</f>
        <v>0</v>
      </c>
      <c r="K3048">
        <f>'Oversigt anlægsaktiv'!K3048</f>
        <v>0</v>
      </c>
      <c r="L3048" s="312">
        <f>'Oversigt anlægsaktiv'!L3048</f>
        <v>0</v>
      </c>
      <c r="M3048" s="56">
        <f>'Oversigt anlægsaktiv'!M3048</f>
        <v>0</v>
      </c>
      <c r="N3048" s="56">
        <f>'Oversigt anlægsaktiv'!N3048</f>
        <v>0</v>
      </c>
      <c r="O3048" s="322">
        <f t="shared" si="141"/>
        <v>0</v>
      </c>
      <c r="P3048" s="322">
        <f t="shared" si="142"/>
        <v>1</v>
      </c>
      <c r="Q3048" s="337">
        <f t="shared" si="143"/>
        <v>0</v>
      </c>
    </row>
    <row r="3049" spans="1:17" x14ac:dyDescent="0.35">
      <c r="A3049" s="320">
        <f>'Oversigt anlægsaktiv'!A3049</f>
        <v>0</v>
      </c>
      <c r="B3049">
        <f>'Oversigt anlægsaktiv'!B3049</f>
        <v>0</v>
      </c>
      <c r="C3049">
        <f>'Oversigt anlægsaktiv'!C3049</f>
        <v>0</v>
      </c>
      <c r="D3049">
        <f>'Oversigt anlægsaktiv'!D3049</f>
        <v>0</v>
      </c>
      <c r="E3049">
        <f>'Oversigt anlægsaktiv'!E3049</f>
        <v>0</v>
      </c>
      <c r="F3049">
        <f>'Oversigt anlægsaktiv'!F3049</f>
        <v>0</v>
      </c>
      <c r="G3049">
        <f>'Oversigt anlægsaktiv'!G3049</f>
        <v>0</v>
      </c>
      <c r="H3049">
        <f>'Oversigt anlægsaktiv'!H3049</f>
        <v>0</v>
      </c>
      <c r="I3049">
        <f>'Oversigt anlægsaktiv'!I3049</f>
        <v>0</v>
      </c>
      <c r="J3049">
        <f>'Oversigt anlægsaktiv'!J3049</f>
        <v>0</v>
      </c>
      <c r="K3049">
        <f>'Oversigt anlægsaktiv'!K3049</f>
        <v>0</v>
      </c>
      <c r="L3049" s="312">
        <f>'Oversigt anlægsaktiv'!L3049</f>
        <v>0</v>
      </c>
      <c r="M3049" s="56">
        <f>'Oversigt anlægsaktiv'!M3049</f>
        <v>0</v>
      </c>
      <c r="N3049" s="56">
        <f>'Oversigt anlægsaktiv'!N3049</f>
        <v>0</v>
      </c>
      <c r="O3049" s="322">
        <f t="shared" si="141"/>
        <v>0</v>
      </c>
      <c r="P3049" s="322">
        <f t="shared" si="142"/>
        <v>1</v>
      </c>
      <c r="Q3049" s="337">
        <f t="shared" si="143"/>
        <v>0</v>
      </c>
    </row>
    <row r="3050" spans="1:17" x14ac:dyDescent="0.35">
      <c r="A3050" s="320">
        <f>'Oversigt anlægsaktiv'!A3050</f>
        <v>0</v>
      </c>
      <c r="B3050">
        <f>'Oversigt anlægsaktiv'!B3050</f>
        <v>0</v>
      </c>
      <c r="C3050">
        <f>'Oversigt anlægsaktiv'!C3050</f>
        <v>0</v>
      </c>
      <c r="D3050">
        <f>'Oversigt anlægsaktiv'!D3050</f>
        <v>0</v>
      </c>
      <c r="E3050">
        <f>'Oversigt anlægsaktiv'!E3050</f>
        <v>0</v>
      </c>
      <c r="F3050">
        <f>'Oversigt anlægsaktiv'!F3050</f>
        <v>0</v>
      </c>
      <c r="G3050">
        <f>'Oversigt anlægsaktiv'!G3050</f>
        <v>0</v>
      </c>
      <c r="H3050">
        <f>'Oversigt anlægsaktiv'!H3050</f>
        <v>0</v>
      </c>
      <c r="I3050">
        <f>'Oversigt anlægsaktiv'!I3050</f>
        <v>0</v>
      </c>
      <c r="J3050">
        <f>'Oversigt anlægsaktiv'!J3050</f>
        <v>0</v>
      </c>
      <c r="K3050">
        <f>'Oversigt anlægsaktiv'!K3050</f>
        <v>0</v>
      </c>
      <c r="L3050" s="312">
        <f>'Oversigt anlægsaktiv'!L3050</f>
        <v>0</v>
      </c>
      <c r="M3050" s="56">
        <f>'Oversigt anlægsaktiv'!M3050</f>
        <v>0</v>
      </c>
      <c r="N3050" s="56">
        <f>'Oversigt anlægsaktiv'!N3050</f>
        <v>0</v>
      </c>
      <c r="O3050" s="322">
        <f t="shared" si="141"/>
        <v>0</v>
      </c>
      <c r="P3050" s="322">
        <f t="shared" si="142"/>
        <v>1</v>
      </c>
      <c r="Q3050" s="337">
        <f t="shared" si="143"/>
        <v>0</v>
      </c>
    </row>
    <row r="3051" spans="1:17" x14ac:dyDescent="0.35">
      <c r="A3051" s="320">
        <f>'Oversigt anlægsaktiv'!A3051</f>
        <v>0</v>
      </c>
      <c r="B3051">
        <f>'Oversigt anlægsaktiv'!B3051</f>
        <v>0</v>
      </c>
      <c r="C3051">
        <f>'Oversigt anlægsaktiv'!C3051</f>
        <v>0</v>
      </c>
      <c r="D3051">
        <f>'Oversigt anlægsaktiv'!D3051</f>
        <v>0</v>
      </c>
      <c r="E3051">
        <f>'Oversigt anlægsaktiv'!E3051</f>
        <v>0</v>
      </c>
      <c r="F3051">
        <f>'Oversigt anlægsaktiv'!F3051</f>
        <v>0</v>
      </c>
      <c r="G3051">
        <f>'Oversigt anlægsaktiv'!G3051</f>
        <v>0</v>
      </c>
      <c r="H3051">
        <f>'Oversigt anlægsaktiv'!H3051</f>
        <v>0</v>
      </c>
      <c r="I3051">
        <f>'Oversigt anlægsaktiv'!I3051</f>
        <v>0</v>
      </c>
      <c r="J3051">
        <f>'Oversigt anlægsaktiv'!J3051</f>
        <v>0</v>
      </c>
      <c r="K3051">
        <f>'Oversigt anlægsaktiv'!K3051</f>
        <v>0</v>
      </c>
      <c r="L3051" s="312">
        <f>'Oversigt anlægsaktiv'!L3051</f>
        <v>0</v>
      </c>
      <c r="M3051" s="56">
        <f>'Oversigt anlægsaktiv'!M3051</f>
        <v>0</v>
      </c>
      <c r="N3051" s="56">
        <f>'Oversigt anlægsaktiv'!N3051</f>
        <v>0</v>
      </c>
      <c r="O3051" s="322">
        <f t="shared" si="141"/>
        <v>0</v>
      </c>
      <c r="P3051" s="322">
        <f t="shared" si="142"/>
        <v>1</v>
      </c>
      <c r="Q3051" s="337">
        <f t="shared" si="143"/>
        <v>0</v>
      </c>
    </row>
    <row r="3052" spans="1:17" x14ac:dyDescent="0.35">
      <c r="A3052" s="320">
        <f>'Oversigt anlægsaktiv'!A3052</f>
        <v>0</v>
      </c>
      <c r="B3052">
        <f>'Oversigt anlægsaktiv'!B3052</f>
        <v>0</v>
      </c>
      <c r="C3052">
        <f>'Oversigt anlægsaktiv'!C3052</f>
        <v>0</v>
      </c>
      <c r="D3052">
        <f>'Oversigt anlægsaktiv'!D3052</f>
        <v>0</v>
      </c>
      <c r="E3052">
        <f>'Oversigt anlægsaktiv'!E3052</f>
        <v>0</v>
      </c>
      <c r="F3052">
        <f>'Oversigt anlægsaktiv'!F3052</f>
        <v>0</v>
      </c>
      <c r="G3052">
        <f>'Oversigt anlægsaktiv'!G3052</f>
        <v>0</v>
      </c>
      <c r="H3052">
        <f>'Oversigt anlægsaktiv'!H3052</f>
        <v>0</v>
      </c>
      <c r="I3052">
        <f>'Oversigt anlægsaktiv'!I3052</f>
        <v>0</v>
      </c>
      <c r="J3052">
        <f>'Oversigt anlægsaktiv'!J3052</f>
        <v>0</v>
      </c>
      <c r="K3052">
        <f>'Oversigt anlægsaktiv'!K3052</f>
        <v>0</v>
      </c>
      <c r="L3052" s="312">
        <f>'Oversigt anlægsaktiv'!L3052</f>
        <v>0</v>
      </c>
      <c r="M3052" s="56">
        <f>'Oversigt anlægsaktiv'!M3052</f>
        <v>0</v>
      </c>
      <c r="N3052" s="56">
        <f>'Oversigt anlægsaktiv'!N3052</f>
        <v>0</v>
      </c>
      <c r="O3052" s="322">
        <f t="shared" si="141"/>
        <v>0</v>
      </c>
      <c r="P3052" s="322">
        <f t="shared" si="142"/>
        <v>1</v>
      </c>
      <c r="Q3052" s="337">
        <f t="shared" si="143"/>
        <v>0</v>
      </c>
    </row>
    <row r="3053" spans="1:17" x14ac:dyDescent="0.35">
      <c r="A3053" s="320">
        <f>'Oversigt anlægsaktiv'!A3053</f>
        <v>0</v>
      </c>
      <c r="B3053">
        <f>'Oversigt anlægsaktiv'!B3053</f>
        <v>0</v>
      </c>
      <c r="C3053">
        <f>'Oversigt anlægsaktiv'!C3053</f>
        <v>0</v>
      </c>
      <c r="D3053">
        <f>'Oversigt anlægsaktiv'!D3053</f>
        <v>0</v>
      </c>
      <c r="E3053">
        <f>'Oversigt anlægsaktiv'!E3053</f>
        <v>0</v>
      </c>
      <c r="F3053">
        <f>'Oversigt anlægsaktiv'!F3053</f>
        <v>0</v>
      </c>
      <c r="G3053">
        <f>'Oversigt anlægsaktiv'!G3053</f>
        <v>0</v>
      </c>
      <c r="H3053">
        <f>'Oversigt anlægsaktiv'!H3053</f>
        <v>0</v>
      </c>
      <c r="I3053">
        <f>'Oversigt anlægsaktiv'!I3053</f>
        <v>0</v>
      </c>
      <c r="J3053">
        <f>'Oversigt anlægsaktiv'!J3053</f>
        <v>0</v>
      </c>
      <c r="K3053">
        <f>'Oversigt anlægsaktiv'!K3053</f>
        <v>0</v>
      </c>
      <c r="L3053" s="312">
        <f>'Oversigt anlægsaktiv'!L3053</f>
        <v>0</v>
      </c>
      <c r="M3053" s="56">
        <f>'Oversigt anlægsaktiv'!M3053</f>
        <v>0</v>
      </c>
      <c r="N3053" s="56">
        <f>'Oversigt anlægsaktiv'!N3053</f>
        <v>0</v>
      </c>
      <c r="O3053" s="322">
        <f t="shared" si="141"/>
        <v>0</v>
      </c>
      <c r="P3053" s="322">
        <f t="shared" si="142"/>
        <v>1</v>
      </c>
      <c r="Q3053" s="337">
        <f t="shared" si="143"/>
        <v>0</v>
      </c>
    </row>
    <row r="3054" spans="1:17" x14ac:dyDescent="0.35">
      <c r="A3054" s="320">
        <f>'Oversigt anlægsaktiv'!A3054</f>
        <v>0</v>
      </c>
      <c r="B3054">
        <f>'Oversigt anlægsaktiv'!B3054</f>
        <v>0</v>
      </c>
      <c r="C3054">
        <f>'Oversigt anlægsaktiv'!C3054</f>
        <v>0</v>
      </c>
      <c r="D3054">
        <f>'Oversigt anlægsaktiv'!D3054</f>
        <v>0</v>
      </c>
      <c r="E3054">
        <f>'Oversigt anlægsaktiv'!E3054</f>
        <v>0</v>
      </c>
      <c r="F3054">
        <f>'Oversigt anlægsaktiv'!F3054</f>
        <v>0</v>
      </c>
      <c r="G3054">
        <f>'Oversigt anlægsaktiv'!G3054</f>
        <v>0</v>
      </c>
      <c r="H3054">
        <f>'Oversigt anlægsaktiv'!H3054</f>
        <v>0</v>
      </c>
      <c r="I3054">
        <f>'Oversigt anlægsaktiv'!I3054</f>
        <v>0</v>
      </c>
      <c r="J3054">
        <f>'Oversigt anlægsaktiv'!J3054</f>
        <v>0</v>
      </c>
      <c r="K3054">
        <f>'Oversigt anlægsaktiv'!K3054</f>
        <v>0</v>
      </c>
      <c r="L3054" s="312">
        <f>'Oversigt anlægsaktiv'!L3054</f>
        <v>0</v>
      </c>
      <c r="M3054" s="56">
        <f>'Oversigt anlægsaktiv'!M3054</f>
        <v>0</v>
      </c>
      <c r="N3054" s="56">
        <f>'Oversigt anlægsaktiv'!N3054</f>
        <v>0</v>
      </c>
      <c r="O3054" s="322">
        <f t="shared" si="141"/>
        <v>0</v>
      </c>
      <c r="P3054" s="322">
        <f t="shared" si="142"/>
        <v>1</v>
      </c>
      <c r="Q3054" s="337">
        <f t="shared" si="143"/>
        <v>0</v>
      </c>
    </row>
    <row r="3055" spans="1:17" x14ac:dyDescent="0.35">
      <c r="A3055" s="320">
        <f>'Oversigt anlægsaktiv'!A3055</f>
        <v>0</v>
      </c>
      <c r="B3055">
        <f>'Oversigt anlægsaktiv'!B3055</f>
        <v>0</v>
      </c>
      <c r="C3055">
        <f>'Oversigt anlægsaktiv'!C3055</f>
        <v>0</v>
      </c>
      <c r="D3055">
        <f>'Oversigt anlægsaktiv'!D3055</f>
        <v>0</v>
      </c>
      <c r="E3055">
        <f>'Oversigt anlægsaktiv'!E3055</f>
        <v>0</v>
      </c>
      <c r="F3055">
        <f>'Oversigt anlægsaktiv'!F3055</f>
        <v>0</v>
      </c>
      <c r="G3055">
        <f>'Oversigt anlægsaktiv'!G3055</f>
        <v>0</v>
      </c>
      <c r="H3055">
        <f>'Oversigt anlægsaktiv'!H3055</f>
        <v>0</v>
      </c>
      <c r="I3055">
        <f>'Oversigt anlægsaktiv'!I3055</f>
        <v>0</v>
      </c>
      <c r="J3055">
        <f>'Oversigt anlægsaktiv'!J3055</f>
        <v>0</v>
      </c>
      <c r="K3055">
        <f>'Oversigt anlægsaktiv'!K3055</f>
        <v>0</v>
      </c>
      <c r="L3055" s="312">
        <f>'Oversigt anlægsaktiv'!L3055</f>
        <v>0</v>
      </c>
      <c r="M3055" s="56">
        <f>'Oversigt anlægsaktiv'!M3055</f>
        <v>0</v>
      </c>
      <c r="N3055" s="56">
        <f>'Oversigt anlægsaktiv'!N3055</f>
        <v>0</v>
      </c>
      <c r="O3055" s="322">
        <f t="shared" si="141"/>
        <v>0</v>
      </c>
      <c r="P3055" s="322">
        <f t="shared" si="142"/>
        <v>1</v>
      </c>
      <c r="Q3055" s="337">
        <f t="shared" si="143"/>
        <v>0</v>
      </c>
    </row>
    <row r="3056" spans="1:17" x14ac:dyDescent="0.35">
      <c r="A3056" s="320">
        <f>'Oversigt anlægsaktiv'!A3056</f>
        <v>0</v>
      </c>
      <c r="B3056">
        <f>'Oversigt anlægsaktiv'!B3056</f>
        <v>0</v>
      </c>
      <c r="C3056">
        <f>'Oversigt anlægsaktiv'!C3056</f>
        <v>0</v>
      </c>
      <c r="D3056">
        <f>'Oversigt anlægsaktiv'!D3056</f>
        <v>0</v>
      </c>
      <c r="E3056">
        <f>'Oversigt anlægsaktiv'!E3056</f>
        <v>0</v>
      </c>
      <c r="F3056">
        <f>'Oversigt anlægsaktiv'!F3056</f>
        <v>0</v>
      </c>
      <c r="G3056">
        <f>'Oversigt anlægsaktiv'!G3056</f>
        <v>0</v>
      </c>
      <c r="H3056">
        <f>'Oversigt anlægsaktiv'!H3056</f>
        <v>0</v>
      </c>
      <c r="I3056">
        <f>'Oversigt anlægsaktiv'!I3056</f>
        <v>0</v>
      </c>
      <c r="J3056">
        <f>'Oversigt anlægsaktiv'!J3056</f>
        <v>0</v>
      </c>
      <c r="K3056">
        <f>'Oversigt anlægsaktiv'!K3056</f>
        <v>0</v>
      </c>
      <c r="L3056" s="312">
        <f>'Oversigt anlægsaktiv'!L3056</f>
        <v>0</v>
      </c>
      <c r="M3056" s="56">
        <f>'Oversigt anlægsaktiv'!M3056</f>
        <v>0</v>
      </c>
      <c r="N3056" s="56">
        <f>'Oversigt anlægsaktiv'!N3056</f>
        <v>0</v>
      </c>
      <c r="O3056" s="322">
        <f t="shared" si="141"/>
        <v>0</v>
      </c>
      <c r="P3056" s="322">
        <f t="shared" si="142"/>
        <v>1</v>
      </c>
      <c r="Q3056" s="337">
        <f t="shared" si="143"/>
        <v>0</v>
      </c>
    </row>
    <row r="3057" spans="1:17" x14ac:dyDescent="0.35">
      <c r="A3057" s="320">
        <f>'Oversigt anlægsaktiv'!A3057</f>
        <v>0</v>
      </c>
      <c r="B3057">
        <f>'Oversigt anlægsaktiv'!B3057</f>
        <v>0</v>
      </c>
      <c r="C3057">
        <f>'Oversigt anlægsaktiv'!C3057</f>
        <v>0</v>
      </c>
      <c r="D3057">
        <f>'Oversigt anlægsaktiv'!D3057</f>
        <v>0</v>
      </c>
      <c r="E3057">
        <f>'Oversigt anlægsaktiv'!E3057</f>
        <v>0</v>
      </c>
      <c r="F3057">
        <f>'Oversigt anlægsaktiv'!F3057</f>
        <v>0</v>
      </c>
      <c r="G3057">
        <f>'Oversigt anlægsaktiv'!G3057</f>
        <v>0</v>
      </c>
      <c r="H3057">
        <f>'Oversigt anlægsaktiv'!H3057</f>
        <v>0</v>
      </c>
      <c r="I3057">
        <f>'Oversigt anlægsaktiv'!I3057</f>
        <v>0</v>
      </c>
      <c r="J3057">
        <f>'Oversigt anlægsaktiv'!J3057</f>
        <v>0</v>
      </c>
      <c r="K3057">
        <f>'Oversigt anlægsaktiv'!K3057</f>
        <v>0</v>
      </c>
      <c r="L3057" s="312">
        <f>'Oversigt anlægsaktiv'!L3057</f>
        <v>0</v>
      </c>
      <c r="M3057" s="56">
        <f>'Oversigt anlægsaktiv'!M3057</f>
        <v>0</v>
      </c>
      <c r="N3057" s="56">
        <f>'Oversigt anlægsaktiv'!N3057</f>
        <v>0</v>
      </c>
      <c r="O3057" s="322">
        <f t="shared" si="141"/>
        <v>0</v>
      </c>
      <c r="P3057" s="322">
        <f t="shared" si="142"/>
        <v>1</v>
      </c>
      <c r="Q3057" s="337">
        <f t="shared" si="143"/>
        <v>0</v>
      </c>
    </row>
    <row r="3058" spans="1:17" x14ac:dyDescent="0.35">
      <c r="A3058" s="320">
        <f>'Oversigt anlægsaktiv'!A3058</f>
        <v>0</v>
      </c>
      <c r="B3058">
        <f>'Oversigt anlægsaktiv'!B3058</f>
        <v>0</v>
      </c>
      <c r="C3058">
        <f>'Oversigt anlægsaktiv'!C3058</f>
        <v>0</v>
      </c>
      <c r="D3058">
        <f>'Oversigt anlægsaktiv'!D3058</f>
        <v>0</v>
      </c>
      <c r="E3058">
        <f>'Oversigt anlægsaktiv'!E3058</f>
        <v>0</v>
      </c>
      <c r="F3058">
        <f>'Oversigt anlægsaktiv'!F3058</f>
        <v>0</v>
      </c>
      <c r="G3058">
        <f>'Oversigt anlægsaktiv'!G3058</f>
        <v>0</v>
      </c>
      <c r="H3058">
        <f>'Oversigt anlægsaktiv'!H3058</f>
        <v>0</v>
      </c>
      <c r="I3058">
        <f>'Oversigt anlægsaktiv'!I3058</f>
        <v>0</v>
      </c>
      <c r="J3058">
        <f>'Oversigt anlægsaktiv'!J3058</f>
        <v>0</v>
      </c>
      <c r="K3058">
        <f>'Oversigt anlægsaktiv'!K3058</f>
        <v>0</v>
      </c>
      <c r="L3058" s="312">
        <f>'Oversigt anlægsaktiv'!L3058</f>
        <v>0</v>
      </c>
      <c r="M3058" s="56">
        <f>'Oversigt anlægsaktiv'!M3058</f>
        <v>0</v>
      </c>
      <c r="N3058" s="56">
        <f>'Oversigt anlægsaktiv'!N3058</f>
        <v>0</v>
      </c>
      <c r="O3058" s="322">
        <f t="shared" si="141"/>
        <v>0</v>
      </c>
      <c r="P3058" s="322">
        <f t="shared" si="142"/>
        <v>1</v>
      </c>
      <c r="Q3058" s="337">
        <f t="shared" si="143"/>
        <v>0</v>
      </c>
    </row>
    <row r="3059" spans="1:17" x14ac:dyDescent="0.35">
      <c r="A3059" s="320">
        <f>'Oversigt anlægsaktiv'!A3059</f>
        <v>0</v>
      </c>
      <c r="B3059">
        <f>'Oversigt anlægsaktiv'!B3059</f>
        <v>0</v>
      </c>
      <c r="C3059">
        <f>'Oversigt anlægsaktiv'!C3059</f>
        <v>0</v>
      </c>
      <c r="D3059">
        <f>'Oversigt anlægsaktiv'!D3059</f>
        <v>0</v>
      </c>
      <c r="E3059">
        <f>'Oversigt anlægsaktiv'!E3059</f>
        <v>0</v>
      </c>
      <c r="F3059">
        <f>'Oversigt anlægsaktiv'!F3059</f>
        <v>0</v>
      </c>
      <c r="G3059">
        <f>'Oversigt anlægsaktiv'!G3059</f>
        <v>0</v>
      </c>
      <c r="H3059">
        <f>'Oversigt anlægsaktiv'!H3059</f>
        <v>0</v>
      </c>
      <c r="I3059">
        <f>'Oversigt anlægsaktiv'!I3059</f>
        <v>0</v>
      </c>
      <c r="J3059">
        <f>'Oversigt anlægsaktiv'!J3059</f>
        <v>0</v>
      </c>
      <c r="K3059">
        <f>'Oversigt anlægsaktiv'!K3059</f>
        <v>0</v>
      </c>
      <c r="L3059" s="312">
        <f>'Oversigt anlægsaktiv'!L3059</f>
        <v>0</v>
      </c>
      <c r="M3059" s="56">
        <f>'Oversigt anlægsaktiv'!M3059</f>
        <v>0</v>
      </c>
      <c r="N3059" s="56">
        <f>'Oversigt anlægsaktiv'!N3059</f>
        <v>0</v>
      </c>
      <c r="O3059" s="322">
        <f t="shared" si="141"/>
        <v>0</v>
      </c>
      <c r="P3059" s="322">
        <f t="shared" si="142"/>
        <v>1</v>
      </c>
      <c r="Q3059" s="337">
        <f t="shared" si="143"/>
        <v>0</v>
      </c>
    </row>
    <row r="3060" spans="1:17" x14ac:dyDescent="0.35">
      <c r="A3060" s="320">
        <f>'Oversigt anlægsaktiv'!A3060</f>
        <v>0</v>
      </c>
      <c r="B3060">
        <f>'Oversigt anlægsaktiv'!B3060</f>
        <v>0</v>
      </c>
      <c r="C3060">
        <f>'Oversigt anlægsaktiv'!C3060</f>
        <v>0</v>
      </c>
      <c r="D3060">
        <f>'Oversigt anlægsaktiv'!D3060</f>
        <v>0</v>
      </c>
      <c r="E3060">
        <f>'Oversigt anlægsaktiv'!E3060</f>
        <v>0</v>
      </c>
      <c r="F3060">
        <f>'Oversigt anlægsaktiv'!F3060</f>
        <v>0</v>
      </c>
      <c r="G3060">
        <f>'Oversigt anlægsaktiv'!G3060</f>
        <v>0</v>
      </c>
      <c r="H3060">
        <f>'Oversigt anlægsaktiv'!H3060</f>
        <v>0</v>
      </c>
      <c r="I3060">
        <f>'Oversigt anlægsaktiv'!I3060</f>
        <v>0</v>
      </c>
      <c r="J3060">
        <f>'Oversigt anlægsaktiv'!J3060</f>
        <v>0</v>
      </c>
      <c r="K3060">
        <f>'Oversigt anlægsaktiv'!K3060</f>
        <v>0</v>
      </c>
      <c r="L3060" s="312">
        <f>'Oversigt anlægsaktiv'!L3060</f>
        <v>0</v>
      </c>
      <c r="M3060" s="56">
        <f>'Oversigt anlægsaktiv'!M3060</f>
        <v>0</v>
      </c>
      <c r="N3060" s="56">
        <f>'Oversigt anlægsaktiv'!N3060</f>
        <v>0</v>
      </c>
      <c r="O3060" s="322">
        <f t="shared" si="141"/>
        <v>0</v>
      </c>
      <c r="P3060" s="322">
        <f t="shared" si="142"/>
        <v>1</v>
      </c>
      <c r="Q3060" s="337">
        <f t="shared" si="143"/>
        <v>0</v>
      </c>
    </row>
    <row r="3061" spans="1:17" x14ac:dyDescent="0.35">
      <c r="A3061" s="320">
        <f>'Oversigt anlægsaktiv'!A3061</f>
        <v>0</v>
      </c>
      <c r="B3061">
        <f>'Oversigt anlægsaktiv'!B3061</f>
        <v>0</v>
      </c>
      <c r="C3061">
        <f>'Oversigt anlægsaktiv'!C3061</f>
        <v>0</v>
      </c>
      <c r="D3061">
        <f>'Oversigt anlægsaktiv'!D3061</f>
        <v>0</v>
      </c>
      <c r="E3061">
        <f>'Oversigt anlægsaktiv'!E3061</f>
        <v>0</v>
      </c>
      <c r="F3061">
        <f>'Oversigt anlægsaktiv'!F3061</f>
        <v>0</v>
      </c>
      <c r="G3061">
        <f>'Oversigt anlægsaktiv'!G3061</f>
        <v>0</v>
      </c>
      <c r="H3061">
        <f>'Oversigt anlægsaktiv'!H3061</f>
        <v>0</v>
      </c>
      <c r="I3061">
        <f>'Oversigt anlægsaktiv'!I3061</f>
        <v>0</v>
      </c>
      <c r="J3061">
        <f>'Oversigt anlægsaktiv'!J3061</f>
        <v>0</v>
      </c>
      <c r="K3061">
        <f>'Oversigt anlægsaktiv'!K3061</f>
        <v>0</v>
      </c>
      <c r="L3061" s="312">
        <f>'Oversigt anlægsaktiv'!L3061</f>
        <v>0</v>
      </c>
      <c r="M3061" s="56">
        <f>'Oversigt anlægsaktiv'!M3061</f>
        <v>0</v>
      </c>
      <c r="N3061" s="56">
        <f>'Oversigt anlægsaktiv'!N3061</f>
        <v>0</v>
      </c>
      <c r="O3061" s="322">
        <f t="shared" si="141"/>
        <v>0</v>
      </c>
      <c r="P3061" s="322">
        <f t="shared" si="142"/>
        <v>1</v>
      </c>
      <c r="Q3061" s="337">
        <f t="shared" si="143"/>
        <v>0</v>
      </c>
    </row>
    <row r="3062" spans="1:17" x14ac:dyDescent="0.35">
      <c r="A3062" s="320">
        <f>'Oversigt anlægsaktiv'!A3062</f>
        <v>0</v>
      </c>
      <c r="B3062">
        <f>'Oversigt anlægsaktiv'!B3062</f>
        <v>0</v>
      </c>
      <c r="C3062">
        <f>'Oversigt anlægsaktiv'!C3062</f>
        <v>0</v>
      </c>
      <c r="D3062">
        <f>'Oversigt anlægsaktiv'!D3062</f>
        <v>0</v>
      </c>
      <c r="E3062">
        <f>'Oversigt anlægsaktiv'!E3062</f>
        <v>0</v>
      </c>
      <c r="F3062">
        <f>'Oversigt anlægsaktiv'!F3062</f>
        <v>0</v>
      </c>
      <c r="G3062">
        <f>'Oversigt anlægsaktiv'!G3062</f>
        <v>0</v>
      </c>
      <c r="H3062">
        <f>'Oversigt anlægsaktiv'!H3062</f>
        <v>0</v>
      </c>
      <c r="I3062">
        <f>'Oversigt anlægsaktiv'!I3062</f>
        <v>0</v>
      </c>
      <c r="J3062">
        <f>'Oversigt anlægsaktiv'!J3062</f>
        <v>0</v>
      </c>
      <c r="K3062">
        <f>'Oversigt anlægsaktiv'!K3062</f>
        <v>0</v>
      </c>
      <c r="L3062" s="312">
        <f>'Oversigt anlægsaktiv'!L3062</f>
        <v>0</v>
      </c>
      <c r="M3062" s="56">
        <f>'Oversigt anlægsaktiv'!M3062</f>
        <v>0</v>
      </c>
      <c r="N3062" s="56">
        <f>'Oversigt anlægsaktiv'!N3062</f>
        <v>0</v>
      </c>
      <c r="O3062" s="322">
        <f t="shared" si="141"/>
        <v>0</v>
      </c>
      <c r="P3062" s="322">
        <f t="shared" si="142"/>
        <v>1</v>
      </c>
      <c r="Q3062" s="337">
        <f t="shared" si="143"/>
        <v>0</v>
      </c>
    </row>
    <row r="3063" spans="1:17" x14ac:dyDescent="0.35">
      <c r="A3063" s="320">
        <f>'Oversigt anlægsaktiv'!A3063</f>
        <v>0</v>
      </c>
      <c r="B3063">
        <f>'Oversigt anlægsaktiv'!B3063</f>
        <v>0</v>
      </c>
      <c r="C3063">
        <f>'Oversigt anlægsaktiv'!C3063</f>
        <v>0</v>
      </c>
      <c r="D3063">
        <f>'Oversigt anlægsaktiv'!D3063</f>
        <v>0</v>
      </c>
      <c r="E3063">
        <f>'Oversigt anlægsaktiv'!E3063</f>
        <v>0</v>
      </c>
      <c r="F3063">
        <f>'Oversigt anlægsaktiv'!F3063</f>
        <v>0</v>
      </c>
      <c r="G3063">
        <f>'Oversigt anlægsaktiv'!G3063</f>
        <v>0</v>
      </c>
      <c r="H3063">
        <f>'Oversigt anlægsaktiv'!H3063</f>
        <v>0</v>
      </c>
      <c r="I3063">
        <f>'Oversigt anlægsaktiv'!I3063</f>
        <v>0</v>
      </c>
      <c r="J3063">
        <f>'Oversigt anlægsaktiv'!J3063</f>
        <v>0</v>
      </c>
      <c r="K3063">
        <f>'Oversigt anlægsaktiv'!K3063</f>
        <v>0</v>
      </c>
      <c r="L3063" s="312">
        <f>'Oversigt anlægsaktiv'!L3063</f>
        <v>0</v>
      </c>
      <c r="M3063" s="56">
        <f>'Oversigt anlægsaktiv'!M3063</f>
        <v>0</v>
      </c>
      <c r="N3063" s="56">
        <f>'Oversigt anlægsaktiv'!N3063</f>
        <v>0</v>
      </c>
      <c r="O3063" s="322">
        <f t="shared" si="141"/>
        <v>0</v>
      </c>
      <c r="P3063" s="322">
        <f t="shared" si="142"/>
        <v>1</v>
      </c>
      <c r="Q3063" s="337">
        <f t="shared" si="143"/>
        <v>0</v>
      </c>
    </row>
    <row r="3064" spans="1:17" x14ac:dyDescent="0.35">
      <c r="A3064" s="320">
        <f>'Oversigt anlægsaktiv'!A3064</f>
        <v>0</v>
      </c>
      <c r="B3064">
        <f>'Oversigt anlægsaktiv'!B3064</f>
        <v>0</v>
      </c>
      <c r="C3064">
        <f>'Oversigt anlægsaktiv'!C3064</f>
        <v>0</v>
      </c>
      <c r="D3064">
        <f>'Oversigt anlægsaktiv'!D3064</f>
        <v>0</v>
      </c>
      <c r="E3064">
        <f>'Oversigt anlægsaktiv'!E3064</f>
        <v>0</v>
      </c>
      <c r="F3064">
        <f>'Oversigt anlægsaktiv'!F3064</f>
        <v>0</v>
      </c>
      <c r="G3064">
        <f>'Oversigt anlægsaktiv'!G3064</f>
        <v>0</v>
      </c>
      <c r="H3064">
        <f>'Oversigt anlægsaktiv'!H3064</f>
        <v>0</v>
      </c>
      <c r="I3064">
        <f>'Oversigt anlægsaktiv'!I3064</f>
        <v>0</v>
      </c>
      <c r="J3064">
        <f>'Oversigt anlægsaktiv'!J3064</f>
        <v>0</v>
      </c>
      <c r="K3064">
        <f>'Oversigt anlægsaktiv'!K3064</f>
        <v>0</v>
      </c>
      <c r="L3064" s="312">
        <f>'Oversigt anlægsaktiv'!L3064</f>
        <v>0</v>
      </c>
      <c r="M3064" s="56">
        <f>'Oversigt anlægsaktiv'!M3064</f>
        <v>0</v>
      </c>
      <c r="N3064" s="56">
        <f>'Oversigt anlægsaktiv'!N3064</f>
        <v>0</v>
      </c>
      <c r="O3064" s="322">
        <f t="shared" si="141"/>
        <v>0</v>
      </c>
      <c r="P3064" s="322">
        <f t="shared" si="142"/>
        <v>1</v>
      </c>
      <c r="Q3064" s="337">
        <f t="shared" si="143"/>
        <v>0</v>
      </c>
    </row>
    <row r="3065" spans="1:17" x14ac:dyDescent="0.35">
      <c r="A3065" s="320">
        <f>'Oversigt anlægsaktiv'!A3065</f>
        <v>0</v>
      </c>
      <c r="B3065">
        <f>'Oversigt anlægsaktiv'!B3065</f>
        <v>0</v>
      </c>
      <c r="C3065">
        <f>'Oversigt anlægsaktiv'!C3065</f>
        <v>0</v>
      </c>
      <c r="D3065">
        <f>'Oversigt anlægsaktiv'!D3065</f>
        <v>0</v>
      </c>
      <c r="E3065">
        <f>'Oversigt anlægsaktiv'!E3065</f>
        <v>0</v>
      </c>
      <c r="F3065">
        <f>'Oversigt anlægsaktiv'!F3065</f>
        <v>0</v>
      </c>
      <c r="G3065">
        <f>'Oversigt anlægsaktiv'!G3065</f>
        <v>0</v>
      </c>
      <c r="H3065">
        <f>'Oversigt anlægsaktiv'!H3065</f>
        <v>0</v>
      </c>
      <c r="I3065">
        <f>'Oversigt anlægsaktiv'!I3065</f>
        <v>0</v>
      </c>
      <c r="J3065">
        <f>'Oversigt anlægsaktiv'!J3065</f>
        <v>0</v>
      </c>
      <c r="K3065">
        <f>'Oversigt anlægsaktiv'!K3065</f>
        <v>0</v>
      </c>
      <c r="L3065" s="312">
        <f>'Oversigt anlægsaktiv'!L3065</f>
        <v>0</v>
      </c>
      <c r="M3065" s="56">
        <f>'Oversigt anlægsaktiv'!M3065</f>
        <v>0</v>
      </c>
      <c r="N3065" s="56">
        <f>'Oversigt anlægsaktiv'!N3065</f>
        <v>0</v>
      </c>
      <c r="O3065" s="322">
        <f t="shared" si="141"/>
        <v>0</v>
      </c>
      <c r="P3065" s="322">
        <f t="shared" si="142"/>
        <v>1</v>
      </c>
      <c r="Q3065" s="337">
        <f t="shared" si="143"/>
        <v>0</v>
      </c>
    </row>
    <row r="3066" spans="1:17" x14ac:dyDescent="0.35">
      <c r="A3066" s="320">
        <f>'Oversigt anlægsaktiv'!A3066</f>
        <v>0</v>
      </c>
      <c r="B3066">
        <f>'Oversigt anlægsaktiv'!B3066</f>
        <v>0</v>
      </c>
      <c r="C3066">
        <f>'Oversigt anlægsaktiv'!C3066</f>
        <v>0</v>
      </c>
      <c r="D3066">
        <f>'Oversigt anlægsaktiv'!D3066</f>
        <v>0</v>
      </c>
      <c r="E3066">
        <f>'Oversigt anlægsaktiv'!E3066</f>
        <v>0</v>
      </c>
      <c r="F3066">
        <f>'Oversigt anlægsaktiv'!F3066</f>
        <v>0</v>
      </c>
      <c r="G3066">
        <f>'Oversigt anlægsaktiv'!G3066</f>
        <v>0</v>
      </c>
      <c r="H3066">
        <f>'Oversigt anlægsaktiv'!H3066</f>
        <v>0</v>
      </c>
      <c r="I3066">
        <f>'Oversigt anlægsaktiv'!I3066</f>
        <v>0</v>
      </c>
      <c r="J3066">
        <f>'Oversigt anlægsaktiv'!J3066</f>
        <v>0</v>
      </c>
      <c r="K3066">
        <f>'Oversigt anlægsaktiv'!K3066</f>
        <v>0</v>
      </c>
      <c r="L3066" s="312">
        <f>'Oversigt anlægsaktiv'!L3066</f>
        <v>0</v>
      </c>
      <c r="M3066" s="56">
        <f>'Oversigt anlægsaktiv'!M3066</f>
        <v>0</v>
      </c>
      <c r="N3066" s="56">
        <f>'Oversigt anlægsaktiv'!N3066</f>
        <v>0</v>
      </c>
      <c r="O3066" s="322">
        <f t="shared" si="141"/>
        <v>0</v>
      </c>
      <c r="P3066" s="322">
        <f t="shared" si="142"/>
        <v>1</v>
      </c>
      <c r="Q3066" s="337">
        <f t="shared" si="143"/>
        <v>0</v>
      </c>
    </row>
    <row r="3067" spans="1:17" x14ac:dyDescent="0.35">
      <c r="A3067" s="320">
        <f>'Oversigt anlægsaktiv'!A3067</f>
        <v>0</v>
      </c>
      <c r="B3067">
        <f>'Oversigt anlægsaktiv'!B3067</f>
        <v>0</v>
      </c>
      <c r="C3067">
        <f>'Oversigt anlægsaktiv'!C3067</f>
        <v>0</v>
      </c>
      <c r="D3067">
        <f>'Oversigt anlægsaktiv'!D3067</f>
        <v>0</v>
      </c>
      <c r="E3067">
        <f>'Oversigt anlægsaktiv'!E3067</f>
        <v>0</v>
      </c>
      <c r="F3067">
        <f>'Oversigt anlægsaktiv'!F3067</f>
        <v>0</v>
      </c>
      <c r="G3067">
        <f>'Oversigt anlægsaktiv'!G3067</f>
        <v>0</v>
      </c>
      <c r="H3067">
        <f>'Oversigt anlægsaktiv'!H3067</f>
        <v>0</v>
      </c>
      <c r="I3067">
        <f>'Oversigt anlægsaktiv'!I3067</f>
        <v>0</v>
      </c>
      <c r="J3067">
        <f>'Oversigt anlægsaktiv'!J3067</f>
        <v>0</v>
      </c>
      <c r="K3067">
        <f>'Oversigt anlægsaktiv'!K3067</f>
        <v>0</v>
      </c>
      <c r="L3067" s="312">
        <f>'Oversigt anlægsaktiv'!L3067</f>
        <v>0</v>
      </c>
      <c r="M3067" s="56">
        <f>'Oversigt anlægsaktiv'!M3067</f>
        <v>0</v>
      </c>
      <c r="N3067" s="56">
        <f>'Oversigt anlægsaktiv'!N3067</f>
        <v>0</v>
      </c>
      <c r="O3067" s="322">
        <f t="shared" si="141"/>
        <v>0</v>
      </c>
      <c r="P3067" s="322">
        <f t="shared" si="142"/>
        <v>1</v>
      </c>
      <c r="Q3067" s="337">
        <f t="shared" si="143"/>
        <v>0</v>
      </c>
    </row>
    <row r="3068" spans="1:17" x14ac:dyDescent="0.35">
      <c r="A3068" s="320">
        <f>'Oversigt anlægsaktiv'!A3068</f>
        <v>0</v>
      </c>
      <c r="B3068">
        <f>'Oversigt anlægsaktiv'!B3068</f>
        <v>0</v>
      </c>
      <c r="C3068">
        <f>'Oversigt anlægsaktiv'!C3068</f>
        <v>0</v>
      </c>
      <c r="D3068">
        <f>'Oversigt anlægsaktiv'!D3068</f>
        <v>0</v>
      </c>
      <c r="E3068">
        <f>'Oversigt anlægsaktiv'!E3068</f>
        <v>0</v>
      </c>
      <c r="F3068">
        <f>'Oversigt anlægsaktiv'!F3068</f>
        <v>0</v>
      </c>
      <c r="G3068">
        <f>'Oversigt anlægsaktiv'!G3068</f>
        <v>0</v>
      </c>
      <c r="H3068">
        <f>'Oversigt anlægsaktiv'!H3068</f>
        <v>0</v>
      </c>
      <c r="I3068">
        <f>'Oversigt anlægsaktiv'!I3068</f>
        <v>0</v>
      </c>
      <c r="J3068">
        <f>'Oversigt anlægsaktiv'!J3068</f>
        <v>0</v>
      </c>
      <c r="K3068">
        <f>'Oversigt anlægsaktiv'!K3068</f>
        <v>0</v>
      </c>
      <c r="L3068" s="312">
        <f>'Oversigt anlægsaktiv'!L3068</f>
        <v>0</v>
      </c>
      <c r="M3068" s="56">
        <f>'Oversigt anlægsaktiv'!M3068</f>
        <v>0</v>
      </c>
      <c r="N3068" s="56">
        <f>'Oversigt anlægsaktiv'!N3068</f>
        <v>0</v>
      </c>
      <c r="O3068" s="322">
        <f t="shared" si="141"/>
        <v>0</v>
      </c>
      <c r="P3068" s="322">
        <f t="shared" si="142"/>
        <v>1</v>
      </c>
      <c r="Q3068" s="337">
        <f t="shared" si="143"/>
        <v>0</v>
      </c>
    </row>
    <row r="3069" spans="1:17" x14ac:dyDescent="0.35">
      <c r="A3069" s="320">
        <f>'Oversigt anlægsaktiv'!A3069</f>
        <v>0</v>
      </c>
      <c r="B3069">
        <f>'Oversigt anlægsaktiv'!B3069</f>
        <v>0</v>
      </c>
      <c r="C3069">
        <f>'Oversigt anlægsaktiv'!C3069</f>
        <v>0</v>
      </c>
      <c r="D3069">
        <f>'Oversigt anlægsaktiv'!D3069</f>
        <v>0</v>
      </c>
      <c r="E3069">
        <f>'Oversigt anlægsaktiv'!E3069</f>
        <v>0</v>
      </c>
      <c r="F3069">
        <f>'Oversigt anlægsaktiv'!F3069</f>
        <v>0</v>
      </c>
      <c r="G3069">
        <f>'Oversigt anlægsaktiv'!G3069</f>
        <v>0</v>
      </c>
      <c r="H3069">
        <f>'Oversigt anlægsaktiv'!H3069</f>
        <v>0</v>
      </c>
      <c r="I3069">
        <f>'Oversigt anlægsaktiv'!I3069</f>
        <v>0</v>
      </c>
      <c r="J3069">
        <f>'Oversigt anlægsaktiv'!J3069</f>
        <v>0</v>
      </c>
      <c r="K3069">
        <f>'Oversigt anlægsaktiv'!K3069</f>
        <v>0</v>
      </c>
      <c r="L3069" s="312">
        <f>'Oversigt anlægsaktiv'!L3069</f>
        <v>0</v>
      </c>
      <c r="M3069" s="56">
        <f>'Oversigt anlægsaktiv'!M3069</f>
        <v>0</v>
      </c>
      <c r="N3069" s="56">
        <f>'Oversigt anlægsaktiv'!N3069</f>
        <v>0</v>
      </c>
      <c r="O3069" s="322">
        <f t="shared" si="141"/>
        <v>0</v>
      </c>
      <c r="P3069" s="322">
        <f t="shared" si="142"/>
        <v>1</v>
      </c>
      <c r="Q3069" s="337">
        <f t="shared" si="143"/>
        <v>0</v>
      </c>
    </row>
    <row r="3070" spans="1:17" x14ac:dyDescent="0.35">
      <c r="A3070" s="320">
        <f>'Oversigt anlægsaktiv'!A3070</f>
        <v>0</v>
      </c>
      <c r="B3070">
        <f>'Oversigt anlægsaktiv'!B3070</f>
        <v>0</v>
      </c>
      <c r="C3070">
        <f>'Oversigt anlægsaktiv'!C3070</f>
        <v>0</v>
      </c>
      <c r="D3070">
        <f>'Oversigt anlægsaktiv'!D3070</f>
        <v>0</v>
      </c>
      <c r="E3070">
        <f>'Oversigt anlægsaktiv'!E3070</f>
        <v>0</v>
      </c>
      <c r="F3070">
        <f>'Oversigt anlægsaktiv'!F3070</f>
        <v>0</v>
      </c>
      <c r="G3070">
        <f>'Oversigt anlægsaktiv'!G3070</f>
        <v>0</v>
      </c>
      <c r="H3070">
        <f>'Oversigt anlægsaktiv'!H3070</f>
        <v>0</v>
      </c>
      <c r="I3070">
        <f>'Oversigt anlægsaktiv'!I3070</f>
        <v>0</v>
      </c>
      <c r="J3070">
        <f>'Oversigt anlægsaktiv'!J3070</f>
        <v>0</v>
      </c>
      <c r="K3070">
        <f>'Oversigt anlægsaktiv'!K3070</f>
        <v>0</v>
      </c>
      <c r="L3070" s="312">
        <f>'Oversigt anlægsaktiv'!L3070</f>
        <v>0</v>
      </c>
      <c r="M3070" s="56">
        <f>'Oversigt anlægsaktiv'!M3070</f>
        <v>0</v>
      </c>
      <c r="N3070" s="56">
        <f>'Oversigt anlægsaktiv'!N3070</f>
        <v>0</v>
      </c>
      <c r="O3070" s="322">
        <f t="shared" si="141"/>
        <v>0</v>
      </c>
      <c r="P3070" s="322">
        <f t="shared" si="142"/>
        <v>1</v>
      </c>
      <c r="Q3070" s="337">
        <f t="shared" si="143"/>
        <v>0</v>
      </c>
    </row>
    <row r="3071" spans="1:17" x14ac:dyDescent="0.35">
      <c r="A3071" s="320">
        <f>'Oversigt anlægsaktiv'!A3071</f>
        <v>0</v>
      </c>
      <c r="B3071">
        <f>'Oversigt anlægsaktiv'!B3071</f>
        <v>0</v>
      </c>
      <c r="C3071">
        <f>'Oversigt anlægsaktiv'!C3071</f>
        <v>0</v>
      </c>
      <c r="D3071">
        <f>'Oversigt anlægsaktiv'!D3071</f>
        <v>0</v>
      </c>
      <c r="E3071">
        <f>'Oversigt anlægsaktiv'!E3071</f>
        <v>0</v>
      </c>
      <c r="F3071">
        <f>'Oversigt anlægsaktiv'!F3071</f>
        <v>0</v>
      </c>
      <c r="G3071">
        <f>'Oversigt anlægsaktiv'!G3071</f>
        <v>0</v>
      </c>
      <c r="H3071">
        <f>'Oversigt anlægsaktiv'!H3071</f>
        <v>0</v>
      </c>
      <c r="I3071">
        <f>'Oversigt anlægsaktiv'!I3071</f>
        <v>0</v>
      </c>
      <c r="J3071">
        <f>'Oversigt anlægsaktiv'!J3071</f>
        <v>0</v>
      </c>
      <c r="K3071">
        <f>'Oversigt anlægsaktiv'!K3071</f>
        <v>0</v>
      </c>
      <c r="L3071" s="312">
        <f>'Oversigt anlægsaktiv'!L3071</f>
        <v>0</v>
      </c>
      <c r="M3071" s="56">
        <f>'Oversigt anlægsaktiv'!M3071</f>
        <v>0</v>
      </c>
      <c r="N3071" s="56">
        <f>'Oversigt anlægsaktiv'!N3071</f>
        <v>0</v>
      </c>
      <c r="O3071" s="322">
        <f t="shared" si="141"/>
        <v>0</v>
      </c>
      <c r="P3071" s="322">
        <f t="shared" si="142"/>
        <v>1</v>
      </c>
      <c r="Q3071" s="337">
        <f t="shared" si="143"/>
        <v>0</v>
      </c>
    </row>
    <row r="3072" spans="1:17" x14ac:dyDescent="0.35">
      <c r="A3072" s="320">
        <f>'Oversigt anlægsaktiv'!A3072</f>
        <v>0</v>
      </c>
      <c r="B3072">
        <f>'Oversigt anlægsaktiv'!B3072</f>
        <v>0</v>
      </c>
      <c r="C3072">
        <f>'Oversigt anlægsaktiv'!C3072</f>
        <v>0</v>
      </c>
      <c r="D3072">
        <f>'Oversigt anlægsaktiv'!D3072</f>
        <v>0</v>
      </c>
      <c r="E3072">
        <f>'Oversigt anlægsaktiv'!E3072</f>
        <v>0</v>
      </c>
      <c r="F3072">
        <f>'Oversigt anlægsaktiv'!F3072</f>
        <v>0</v>
      </c>
      <c r="G3072">
        <f>'Oversigt anlægsaktiv'!G3072</f>
        <v>0</v>
      </c>
      <c r="H3072">
        <f>'Oversigt anlægsaktiv'!H3072</f>
        <v>0</v>
      </c>
      <c r="I3072">
        <f>'Oversigt anlægsaktiv'!I3072</f>
        <v>0</v>
      </c>
      <c r="J3072">
        <f>'Oversigt anlægsaktiv'!J3072</f>
        <v>0</v>
      </c>
      <c r="K3072">
        <f>'Oversigt anlægsaktiv'!K3072</f>
        <v>0</v>
      </c>
      <c r="L3072" s="312">
        <f>'Oversigt anlægsaktiv'!L3072</f>
        <v>0</v>
      </c>
      <c r="M3072" s="56">
        <f>'Oversigt anlægsaktiv'!M3072</f>
        <v>0</v>
      </c>
      <c r="N3072" s="56">
        <f>'Oversigt anlægsaktiv'!N3072</f>
        <v>0</v>
      </c>
      <c r="O3072" s="322">
        <f t="shared" si="141"/>
        <v>0</v>
      </c>
      <c r="P3072" s="322">
        <f t="shared" si="142"/>
        <v>1</v>
      </c>
      <c r="Q3072" s="337">
        <f t="shared" si="143"/>
        <v>0</v>
      </c>
    </row>
    <row r="3073" spans="1:17" x14ac:dyDescent="0.35">
      <c r="A3073" s="320">
        <f>'Oversigt anlægsaktiv'!A3073</f>
        <v>0</v>
      </c>
      <c r="B3073">
        <f>'Oversigt anlægsaktiv'!B3073</f>
        <v>0</v>
      </c>
      <c r="C3073">
        <f>'Oversigt anlægsaktiv'!C3073</f>
        <v>0</v>
      </c>
      <c r="D3073">
        <f>'Oversigt anlægsaktiv'!D3073</f>
        <v>0</v>
      </c>
      <c r="E3073">
        <f>'Oversigt anlægsaktiv'!E3073</f>
        <v>0</v>
      </c>
      <c r="F3073">
        <f>'Oversigt anlægsaktiv'!F3073</f>
        <v>0</v>
      </c>
      <c r="G3073">
        <f>'Oversigt anlægsaktiv'!G3073</f>
        <v>0</v>
      </c>
      <c r="H3073">
        <f>'Oversigt anlægsaktiv'!H3073</f>
        <v>0</v>
      </c>
      <c r="I3073">
        <f>'Oversigt anlægsaktiv'!I3073</f>
        <v>0</v>
      </c>
      <c r="J3073">
        <f>'Oversigt anlægsaktiv'!J3073</f>
        <v>0</v>
      </c>
      <c r="K3073">
        <f>'Oversigt anlægsaktiv'!K3073</f>
        <v>0</v>
      </c>
      <c r="L3073" s="312">
        <f>'Oversigt anlægsaktiv'!L3073</f>
        <v>0</v>
      </c>
      <c r="M3073" s="56">
        <f>'Oversigt anlægsaktiv'!M3073</f>
        <v>0</v>
      </c>
      <c r="N3073" s="56">
        <f>'Oversigt anlægsaktiv'!N3073</f>
        <v>0</v>
      </c>
      <c r="O3073" s="322">
        <f t="shared" si="141"/>
        <v>0</v>
      </c>
      <c r="P3073" s="322">
        <f t="shared" si="142"/>
        <v>1</v>
      </c>
      <c r="Q3073" s="337">
        <f t="shared" si="143"/>
        <v>0</v>
      </c>
    </row>
    <row r="3074" spans="1:17" x14ac:dyDescent="0.35">
      <c r="A3074" s="320">
        <f>'Oversigt anlægsaktiv'!A3074</f>
        <v>0</v>
      </c>
      <c r="B3074">
        <f>'Oversigt anlægsaktiv'!B3074</f>
        <v>0</v>
      </c>
      <c r="C3074">
        <f>'Oversigt anlægsaktiv'!C3074</f>
        <v>0</v>
      </c>
      <c r="D3074">
        <f>'Oversigt anlægsaktiv'!D3074</f>
        <v>0</v>
      </c>
      <c r="E3074">
        <f>'Oversigt anlægsaktiv'!E3074</f>
        <v>0</v>
      </c>
      <c r="F3074">
        <f>'Oversigt anlægsaktiv'!F3074</f>
        <v>0</v>
      </c>
      <c r="G3074">
        <f>'Oversigt anlægsaktiv'!G3074</f>
        <v>0</v>
      </c>
      <c r="H3074">
        <f>'Oversigt anlægsaktiv'!H3074</f>
        <v>0</v>
      </c>
      <c r="I3074">
        <f>'Oversigt anlægsaktiv'!I3074</f>
        <v>0</v>
      </c>
      <c r="J3074">
        <f>'Oversigt anlægsaktiv'!J3074</f>
        <v>0</v>
      </c>
      <c r="K3074">
        <f>'Oversigt anlægsaktiv'!K3074</f>
        <v>0</v>
      </c>
      <c r="L3074" s="312">
        <f>'Oversigt anlægsaktiv'!L3074</f>
        <v>0</v>
      </c>
      <c r="M3074" s="56">
        <f>'Oversigt anlægsaktiv'!M3074</f>
        <v>0</v>
      </c>
      <c r="N3074" s="56">
        <f>'Oversigt anlægsaktiv'!N3074</f>
        <v>0</v>
      </c>
      <c r="O3074" s="322">
        <f t="shared" si="141"/>
        <v>0</v>
      </c>
      <c r="P3074" s="322">
        <f t="shared" si="142"/>
        <v>1</v>
      </c>
      <c r="Q3074" s="337">
        <f t="shared" si="143"/>
        <v>0</v>
      </c>
    </row>
    <row r="3075" spans="1:17" x14ac:dyDescent="0.35">
      <c r="A3075" s="320">
        <f>'Oversigt anlægsaktiv'!A3075</f>
        <v>0</v>
      </c>
      <c r="B3075">
        <f>'Oversigt anlægsaktiv'!B3075</f>
        <v>0</v>
      </c>
      <c r="C3075">
        <f>'Oversigt anlægsaktiv'!C3075</f>
        <v>0</v>
      </c>
      <c r="D3075">
        <f>'Oversigt anlægsaktiv'!D3075</f>
        <v>0</v>
      </c>
      <c r="E3075">
        <f>'Oversigt anlægsaktiv'!E3075</f>
        <v>0</v>
      </c>
      <c r="F3075">
        <f>'Oversigt anlægsaktiv'!F3075</f>
        <v>0</v>
      </c>
      <c r="G3075">
        <f>'Oversigt anlægsaktiv'!G3075</f>
        <v>0</v>
      </c>
      <c r="H3075">
        <f>'Oversigt anlægsaktiv'!H3075</f>
        <v>0</v>
      </c>
      <c r="I3075">
        <f>'Oversigt anlægsaktiv'!I3075</f>
        <v>0</v>
      </c>
      <c r="J3075">
        <f>'Oversigt anlægsaktiv'!J3075</f>
        <v>0</v>
      </c>
      <c r="K3075">
        <f>'Oversigt anlægsaktiv'!K3075</f>
        <v>0</v>
      </c>
      <c r="L3075" s="312">
        <f>'Oversigt anlægsaktiv'!L3075</f>
        <v>0</v>
      </c>
      <c r="M3075" s="56">
        <f>'Oversigt anlægsaktiv'!M3075</f>
        <v>0</v>
      </c>
      <c r="N3075" s="56">
        <f>'Oversigt anlægsaktiv'!N3075</f>
        <v>0</v>
      </c>
      <c r="O3075" s="322">
        <f t="shared" si="141"/>
        <v>0</v>
      </c>
      <c r="P3075" s="322">
        <f t="shared" si="142"/>
        <v>1</v>
      </c>
      <c r="Q3075" s="337">
        <f t="shared" si="143"/>
        <v>0</v>
      </c>
    </row>
    <row r="3076" spans="1:17" x14ac:dyDescent="0.35">
      <c r="A3076" s="320">
        <f>'Oversigt anlægsaktiv'!A3076</f>
        <v>0</v>
      </c>
      <c r="B3076">
        <f>'Oversigt anlægsaktiv'!B3076</f>
        <v>0</v>
      </c>
      <c r="C3076">
        <f>'Oversigt anlægsaktiv'!C3076</f>
        <v>0</v>
      </c>
      <c r="D3076">
        <f>'Oversigt anlægsaktiv'!D3076</f>
        <v>0</v>
      </c>
      <c r="E3076">
        <f>'Oversigt anlægsaktiv'!E3076</f>
        <v>0</v>
      </c>
      <c r="F3076">
        <f>'Oversigt anlægsaktiv'!F3076</f>
        <v>0</v>
      </c>
      <c r="G3076">
        <f>'Oversigt anlægsaktiv'!G3076</f>
        <v>0</v>
      </c>
      <c r="H3076">
        <f>'Oversigt anlægsaktiv'!H3076</f>
        <v>0</v>
      </c>
      <c r="I3076">
        <f>'Oversigt anlægsaktiv'!I3076</f>
        <v>0</v>
      </c>
      <c r="J3076">
        <f>'Oversigt anlægsaktiv'!J3076</f>
        <v>0</v>
      </c>
      <c r="K3076">
        <f>'Oversigt anlægsaktiv'!K3076</f>
        <v>0</v>
      </c>
      <c r="L3076" s="312">
        <f>'Oversigt anlægsaktiv'!L3076</f>
        <v>0</v>
      </c>
      <c r="M3076" s="56">
        <f>'Oversigt anlægsaktiv'!M3076</f>
        <v>0</v>
      </c>
      <c r="N3076" s="56">
        <f>'Oversigt anlægsaktiv'!N3076</f>
        <v>0</v>
      </c>
      <c r="O3076" s="322">
        <f t="shared" si="141"/>
        <v>0</v>
      </c>
      <c r="P3076" s="322">
        <f t="shared" si="142"/>
        <v>1</v>
      </c>
      <c r="Q3076" s="337">
        <f t="shared" si="143"/>
        <v>0</v>
      </c>
    </row>
    <row r="3077" spans="1:17" x14ac:dyDescent="0.35">
      <c r="A3077" s="320">
        <f>'Oversigt anlægsaktiv'!A3077</f>
        <v>0</v>
      </c>
      <c r="B3077">
        <f>'Oversigt anlægsaktiv'!B3077</f>
        <v>0</v>
      </c>
      <c r="C3077">
        <f>'Oversigt anlægsaktiv'!C3077</f>
        <v>0</v>
      </c>
      <c r="D3077">
        <f>'Oversigt anlægsaktiv'!D3077</f>
        <v>0</v>
      </c>
      <c r="E3077">
        <f>'Oversigt anlægsaktiv'!E3077</f>
        <v>0</v>
      </c>
      <c r="F3077">
        <f>'Oversigt anlægsaktiv'!F3077</f>
        <v>0</v>
      </c>
      <c r="G3077">
        <f>'Oversigt anlægsaktiv'!G3077</f>
        <v>0</v>
      </c>
      <c r="H3077">
        <f>'Oversigt anlægsaktiv'!H3077</f>
        <v>0</v>
      </c>
      <c r="I3077">
        <f>'Oversigt anlægsaktiv'!I3077</f>
        <v>0</v>
      </c>
      <c r="J3077">
        <f>'Oversigt anlægsaktiv'!J3077</f>
        <v>0</v>
      </c>
      <c r="K3077">
        <f>'Oversigt anlægsaktiv'!K3077</f>
        <v>0</v>
      </c>
      <c r="L3077" s="312">
        <f>'Oversigt anlægsaktiv'!L3077</f>
        <v>0</v>
      </c>
      <c r="M3077" s="56">
        <f>'Oversigt anlægsaktiv'!M3077</f>
        <v>0</v>
      </c>
      <c r="N3077" s="56">
        <f>'Oversigt anlægsaktiv'!N3077</f>
        <v>0</v>
      </c>
      <c r="O3077" s="322">
        <f t="shared" si="141"/>
        <v>0</v>
      </c>
      <c r="P3077" s="322">
        <f t="shared" si="142"/>
        <v>1</v>
      </c>
      <c r="Q3077" s="337">
        <f t="shared" si="143"/>
        <v>0</v>
      </c>
    </row>
    <row r="3078" spans="1:17" x14ac:dyDescent="0.35">
      <c r="A3078" s="320">
        <f>'Oversigt anlægsaktiv'!A3078</f>
        <v>0</v>
      </c>
      <c r="B3078">
        <f>'Oversigt anlægsaktiv'!B3078</f>
        <v>0</v>
      </c>
      <c r="C3078">
        <f>'Oversigt anlægsaktiv'!C3078</f>
        <v>0</v>
      </c>
      <c r="D3078">
        <f>'Oversigt anlægsaktiv'!D3078</f>
        <v>0</v>
      </c>
      <c r="E3078">
        <f>'Oversigt anlægsaktiv'!E3078</f>
        <v>0</v>
      </c>
      <c r="F3078">
        <f>'Oversigt anlægsaktiv'!F3078</f>
        <v>0</v>
      </c>
      <c r="G3078">
        <f>'Oversigt anlægsaktiv'!G3078</f>
        <v>0</v>
      </c>
      <c r="H3078">
        <f>'Oversigt anlægsaktiv'!H3078</f>
        <v>0</v>
      </c>
      <c r="I3078">
        <f>'Oversigt anlægsaktiv'!I3078</f>
        <v>0</v>
      </c>
      <c r="J3078">
        <f>'Oversigt anlægsaktiv'!J3078</f>
        <v>0</v>
      </c>
      <c r="K3078">
        <f>'Oversigt anlægsaktiv'!K3078</f>
        <v>0</v>
      </c>
      <c r="L3078" s="312">
        <f>'Oversigt anlægsaktiv'!L3078</f>
        <v>0</v>
      </c>
      <c r="M3078" s="56">
        <f>'Oversigt anlægsaktiv'!M3078</f>
        <v>0</v>
      </c>
      <c r="N3078" s="56">
        <f>'Oversigt anlægsaktiv'!N3078</f>
        <v>0</v>
      </c>
      <c r="O3078" s="322">
        <f t="shared" si="141"/>
        <v>0</v>
      </c>
      <c r="P3078" s="322">
        <f t="shared" si="142"/>
        <v>1</v>
      </c>
      <c r="Q3078" s="337">
        <f t="shared" si="143"/>
        <v>0</v>
      </c>
    </row>
    <row r="3079" spans="1:17" x14ac:dyDescent="0.35">
      <c r="A3079" s="320">
        <f>'Oversigt anlægsaktiv'!A3079</f>
        <v>0</v>
      </c>
      <c r="B3079">
        <f>'Oversigt anlægsaktiv'!B3079</f>
        <v>0</v>
      </c>
      <c r="C3079">
        <f>'Oversigt anlægsaktiv'!C3079</f>
        <v>0</v>
      </c>
      <c r="D3079">
        <f>'Oversigt anlægsaktiv'!D3079</f>
        <v>0</v>
      </c>
      <c r="E3079">
        <f>'Oversigt anlægsaktiv'!E3079</f>
        <v>0</v>
      </c>
      <c r="F3079">
        <f>'Oversigt anlægsaktiv'!F3079</f>
        <v>0</v>
      </c>
      <c r="G3079">
        <f>'Oversigt anlægsaktiv'!G3079</f>
        <v>0</v>
      </c>
      <c r="H3079">
        <f>'Oversigt anlægsaktiv'!H3079</f>
        <v>0</v>
      </c>
      <c r="I3079">
        <f>'Oversigt anlægsaktiv'!I3079</f>
        <v>0</v>
      </c>
      <c r="J3079">
        <f>'Oversigt anlægsaktiv'!J3079</f>
        <v>0</v>
      </c>
      <c r="K3079">
        <f>'Oversigt anlægsaktiv'!K3079</f>
        <v>0</v>
      </c>
      <c r="L3079" s="312">
        <f>'Oversigt anlægsaktiv'!L3079</f>
        <v>0</v>
      </c>
      <c r="M3079" s="56">
        <f>'Oversigt anlægsaktiv'!M3079</f>
        <v>0</v>
      </c>
      <c r="N3079" s="56">
        <f>'Oversigt anlægsaktiv'!N3079</f>
        <v>0</v>
      </c>
      <c r="O3079" s="322">
        <f t="shared" si="141"/>
        <v>0</v>
      </c>
      <c r="P3079" s="322">
        <f t="shared" si="142"/>
        <v>1</v>
      </c>
      <c r="Q3079" s="337">
        <f t="shared" si="143"/>
        <v>0</v>
      </c>
    </row>
    <row r="3080" spans="1:17" x14ac:dyDescent="0.35">
      <c r="A3080" s="320">
        <f>'Oversigt anlægsaktiv'!A3080</f>
        <v>0</v>
      </c>
      <c r="B3080">
        <f>'Oversigt anlægsaktiv'!B3080</f>
        <v>0</v>
      </c>
      <c r="C3080">
        <f>'Oversigt anlægsaktiv'!C3080</f>
        <v>0</v>
      </c>
      <c r="D3080">
        <f>'Oversigt anlægsaktiv'!D3080</f>
        <v>0</v>
      </c>
      <c r="E3080">
        <f>'Oversigt anlægsaktiv'!E3080</f>
        <v>0</v>
      </c>
      <c r="F3080">
        <f>'Oversigt anlægsaktiv'!F3080</f>
        <v>0</v>
      </c>
      <c r="G3080">
        <f>'Oversigt anlægsaktiv'!G3080</f>
        <v>0</v>
      </c>
      <c r="H3080">
        <f>'Oversigt anlægsaktiv'!H3080</f>
        <v>0</v>
      </c>
      <c r="I3080">
        <f>'Oversigt anlægsaktiv'!I3080</f>
        <v>0</v>
      </c>
      <c r="J3080">
        <f>'Oversigt anlægsaktiv'!J3080</f>
        <v>0</v>
      </c>
      <c r="K3080">
        <f>'Oversigt anlægsaktiv'!K3080</f>
        <v>0</v>
      </c>
      <c r="L3080" s="312">
        <f>'Oversigt anlægsaktiv'!L3080</f>
        <v>0</v>
      </c>
      <c r="M3080" s="56">
        <f>'Oversigt anlægsaktiv'!M3080</f>
        <v>0</v>
      </c>
      <c r="N3080" s="56">
        <f>'Oversigt anlægsaktiv'!N3080</f>
        <v>0</v>
      </c>
      <c r="O3080" s="322">
        <f t="shared" si="141"/>
        <v>0</v>
      </c>
      <c r="P3080" s="322">
        <f t="shared" si="142"/>
        <v>1</v>
      </c>
      <c r="Q3080" s="337">
        <f t="shared" si="143"/>
        <v>0</v>
      </c>
    </row>
    <row r="3081" spans="1:17" x14ac:dyDescent="0.35">
      <c r="A3081" s="320">
        <f>'Oversigt anlægsaktiv'!A3081</f>
        <v>0</v>
      </c>
      <c r="B3081">
        <f>'Oversigt anlægsaktiv'!B3081</f>
        <v>0</v>
      </c>
      <c r="C3081">
        <f>'Oversigt anlægsaktiv'!C3081</f>
        <v>0</v>
      </c>
      <c r="D3081">
        <f>'Oversigt anlægsaktiv'!D3081</f>
        <v>0</v>
      </c>
      <c r="E3081">
        <f>'Oversigt anlægsaktiv'!E3081</f>
        <v>0</v>
      </c>
      <c r="F3081">
        <f>'Oversigt anlægsaktiv'!F3081</f>
        <v>0</v>
      </c>
      <c r="G3081">
        <f>'Oversigt anlægsaktiv'!G3081</f>
        <v>0</v>
      </c>
      <c r="H3081">
        <f>'Oversigt anlægsaktiv'!H3081</f>
        <v>0</v>
      </c>
      <c r="I3081">
        <f>'Oversigt anlægsaktiv'!I3081</f>
        <v>0</v>
      </c>
      <c r="J3081">
        <f>'Oversigt anlægsaktiv'!J3081</f>
        <v>0</v>
      </c>
      <c r="K3081">
        <f>'Oversigt anlægsaktiv'!K3081</f>
        <v>0</v>
      </c>
      <c r="L3081" s="312">
        <f>'Oversigt anlægsaktiv'!L3081</f>
        <v>0</v>
      </c>
      <c r="M3081" s="56">
        <f>'Oversigt anlægsaktiv'!M3081</f>
        <v>0</v>
      </c>
      <c r="N3081" s="56">
        <f>'Oversigt anlægsaktiv'!N3081</f>
        <v>0</v>
      </c>
      <c r="O3081" s="322">
        <f t="shared" si="141"/>
        <v>0</v>
      </c>
      <c r="P3081" s="322">
        <f t="shared" si="142"/>
        <v>1</v>
      </c>
      <c r="Q3081" s="337">
        <f t="shared" si="143"/>
        <v>0</v>
      </c>
    </row>
    <row r="3082" spans="1:17" x14ac:dyDescent="0.35">
      <c r="A3082" s="320">
        <f>'Oversigt anlægsaktiv'!A3082</f>
        <v>0</v>
      </c>
      <c r="B3082">
        <f>'Oversigt anlægsaktiv'!B3082</f>
        <v>0</v>
      </c>
      <c r="C3082">
        <f>'Oversigt anlægsaktiv'!C3082</f>
        <v>0</v>
      </c>
      <c r="D3082">
        <f>'Oversigt anlægsaktiv'!D3082</f>
        <v>0</v>
      </c>
      <c r="E3082">
        <f>'Oversigt anlægsaktiv'!E3082</f>
        <v>0</v>
      </c>
      <c r="F3082">
        <f>'Oversigt anlægsaktiv'!F3082</f>
        <v>0</v>
      </c>
      <c r="G3082">
        <f>'Oversigt anlægsaktiv'!G3082</f>
        <v>0</v>
      </c>
      <c r="H3082">
        <f>'Oversigt anlægsaktiv'!H3082</f>
        <v>0</v>
      </c>
      <c r="I3082">
        <f>'Oversigt anlægsaktiv'!I3082</f>
        <v>0</v>
      </c>
      <c r="J3082">
        <f>'Oversigt anlægsaktiv'!J3082</f>
        <v>0</v>
      </c>
      <c r="K3082">
        <f>'Oversigt anlægsaktiv'!K3082</f>
        <v>0</v>
      </c>
      <c r="L3082" s="312">
        <f>'Oversigt anlægsaktiv'!L3082</f>
        <v>0</v>
      </c>
      <c r="M3082" s="56">
        <f>'Oversigt anlægsaktiv'!M3082</f>
        <v>0</v>
      </c>
      <c r="N3082" s="56">
        <f>'Oversigt anlægsaktiv'!N3082</f>
        <v>0</v>
      </c>
      <c r="O3082" s="322">
        <f t="shared" si="141"/>
        <v>0</v>
      </c>
      <c r="P3082" s="322">
        <f t="shared" si="142"/>
        <v>1</v>
      </c>
      <c r="Q3082" s="337">
        <f t="shared" si="143"/>
        <v>0</v>
      </c>
    </row>
    <row r="3083" spans="1:17" x14ac:dyDescent="0.35">
      <c r="A3083" s="320">
        <f>'Oversigt anlægsaktiv'!A3083</f>
        <v>0</v>
      </c>
      <c r="B3083">
        <f>'Oversigt anlægsaktiv'!B3083</f>
        <v>0</v>
      </c>
      <c r="C3083">
        <f>'Oversigt anlægsaktiv'!C3083</f>
        <v>0</v>
      </c>
      <c r="D3083">
        <f>'Oversigt anlægsaktiv'!D3083</f>
        <v>0</v>
      </c>
      <c r="E3083">
        <f>'Oversigt anlægsaktiv'!E3083</f>
        <v>0</v>
      </c>
      <c r="F3083">
        <f>'Oversigt anlægsaktiv'!F3083</f>
        <v>0</v>
      </c>
      <c r="G3083">
        <f>'Oversigt anlægsaktiv'!G3083</f>
        <v>0</v>
      </c>
      <c r="H3083">
        <f>'Oversigt anlægsaktiv'!H3083</f>
        <v>0</v>
      </c>
      <c r="I3083">
        <f>'Oversigt anlægsaktiv'!I3083</f>
        <v>0</v>
      </c>
      <c r="J3083">
        <f>'Oversigt anlægsaktiv'!J3083</f>
        <v>0</v>
      </c>
      <c r="K3083">
        <f>'Oversigt anlægsaktiv'!K3083</f>
        <v>0</v>
      </c>
      <c r="L3083" s="312">
        <f>'Oversigt anlægsaktiv'!L3083</f>
        <v>0</v>
      </c>
      <c r="M3083" s="56">
        <f>'Oversigt anlægsaktiv'!M3083</f>
        <v>0</v>
      </c>
      <c r="N3083" s="56">
        <f>'Oversigt anlægsaktiv'!N3083</f>
        <v>0</v>
      </c>
      <c r="O3083" s="322">
        <f t="shared" ref="O3083:O3146" si="144">IFERROR(_xlfn.TEXTBEFORE(A3083, "-"), A3083)</f>
        <v>0</v>
      </c>
      <c r="P3083" s="322">
        <f t="shared" ref="P3083:P3146" si="145">IF(C3083="-",0,1)</f>
        <v>1</v>
      </c>
      <c r="Q3083" s="337">
        <f t="shared" ref="Q3083:Q3146" si="146">IFERROR(_xlfn.TEXTBEFORE(E3083, " "), E3083)</f>
        <v>0</v>
      </c>
    </row>
    <row r="3084" spans="1:17" x14ac:dyDescent="0.35">
      <c r="A3084" s="320">
        <f>'Oversigt anlægsaktiv'!A3084</f>
        <v>0</v>
      </c>
      <c r="B3084">
        <f>'Oversigt anlægsaktiv'!B3084</f>
        <v>0</v>
      </c>
      <c r="C3084">
        <f>'Oversigt anlægsaktiv'!C3084</f>
        <v>0</v>
      </c>
      <c r="D3084">
        <f>'Oversigt anlægsaktiv'!D3084</f>
        <v>0</v>
      </c>
      <c r="E3084">
        <f>'Oversigt anlægsaktiv'!E3084</f>
        <v>0</v>
      </c>
      <c r="F3084">
        <f>'Oversigt anlægsaktiv'!F3084</f>
        <v>0</v>
      </c>
      <c r="G3084">
        <f>'Oversigt anlægsaktiv'!G3084</f>
        <v>0</v>
      </c>
      <c r="H3084">
        <f>'Oversigt anlægsaktiv'!H3084</f>
        <v>0</v>
      </c>
      <c r="I3084">
        <f>'Oversigt anlægsaktiv'!I3084</f>
        <v>0</v>
      </c>
      <c r="J3084">
        <f>'Oversigt anlægsaktiv'!J3084</f>
        <v>0</v>
      </c>
      <c r="K3084">
        <f>'Oversigt anlægsaktiv'!K3084</f>
        <v>0</v>
      </c>
      <c r="L3084" s="312">
        <f>'Oversigt anlægsaktiv'!L3084</f>
        <v>0</v>
      </c>
      <c r="M3084" s="56">
        <f>'Oversigt anlægsaktiv'!M3084</f>
        <v>0</v>
      </c>
      <c r="N3084" s="56">
        <f>'Oversigt anlægsaktiv'!N3084</f>
        <v>0</v>
      </c>
      <c r="O3084" s="322">
        <f t="shared" si="144"/>
        <v>0</v>
      </c>
      <c r="P3084" s="322">
        <f t="shared" si="145"/>
        <v>1</v>
      </c>
      <c r="Q3084" s="337">
        <f t="shared" si="146"/>
        <v>0</v>
      </c>
    </row>
    <row r="3085" spans="1:17" x14ac:dyDescent="0.35">
      <c r="A3085" s="320">
        <f>'Oversigt anlægsaktiv'!A3085</f>
        <v>0</v>
      </c>
      <c r="B3085">
        <f>'Oversigt anlægsaktiv'!B3085</f>
        <v>0</v>
      </c>
      <c r="C3085">
        <f>'Oversigt anlægsaktiv'!C3085</f>
        <v>0</v>
      </c>
      <c r="D3085">
        <f>'Oversigt anlægsaktiv'!D3085</f>
        <v>0</v>
      </c>
      <c r="E3085">
        <f>'Oversigt anlægsaktiv'!E3085</f>
        <v>0</v>
      </c>
      <c r="F3085">
        <f>'Oversigt anlægsaktiv'!F3085</f>
        <v>0</v>
      </c>
      <c r="G3085">
        <f>'Oversigt anlægsaktiv'!G3085</f>
        <v>0</v>
      </c>
      <c r="H3085">
        <f>'Oversigt anlægsaktiv'!H3085</f>
        <v>0</v>
      </c>
      <c r="I3085">
        <f>'Oversigt anlægsaktiv'!I3085</f>
        <v>0</v>
      </c>
      <c r="J3085">
        <f>'Oversigt anlægsaktiv'!J3085</f>
        <v>0</v>
      </c>
      <c r="K3085">
        <f>'Oversigt anlægsaktiv'!K3085</f>
        <v>0</v>
      </c>
      <c r="L3085" s="312">
        <f>'Oversigt anlægsaktiv'!L3085</f>
        <v>0</v>
      </c>
      <c r="M3085" s="56">
        <f>'Oversigt anlægsaktiv'!M3085</f>
        <v>0</v>
      </c>
      <c r="N3085" s="56">
        <f>'Oversigt anlægsaktiv'!N3085</f>
        <v>0</v>
      </c>
      <c r="O3085" s="322">
        <f t="shared" si="144"/>
        <v>0</v>
      </c>
      <c r="P3085" s="322">
        <f t="shared" si="145"/>
        <v>1</v>
      </c>
      <c r="Q3085" s="337">
        <f t="shared" si="146"/>
        <v>0</v>
      </c>
    </row>
    <row r="3086" spans="1:17" x14ac:dyDescent="0.35">
      <c r="A3086" s="320">
        <f>'Oversigt anlægsaktiv'!A3086</f>
        <v>0</v>
      </c>
      <c r="B3086">
        <f>'Oversigt anlægsaktiv'!B3086</f>
        <v>0</v>
      </c>
      <c r="C3086">
        <f>'Oversigt anlægsaktiv'!C3086</f>
        <v>0</v>
      </c>
      <c r="D3086">
        <f>'Oversigt anlægsaktiv'!D3086</f>
        <v>0</v>
      </c>
      <c r="E3086">
        <f>'Oversigt anlægsaktiv'!E3086</f>
        <v>0</v>
      </c>
      <c r="F3086">
        <f>'Oversigt anlægsaktiv'!F3086</f>
        <v>0</v>
      </c>
      <c r="G3086">
        <f>'Oversigt anlægsaktiv'!G3086</f>
        <v>0</v>
      </c>
      <c r="H3086">
        <f>'Oversigt anlægsaktiv'!H3086</f>
        <v>0</v>
      </c>
      <c r="I3086">
        <f>'Oversigt anlægsaktiv'!I3086</f>
        <v>0</v>
      </c>
      <c r="J3086">
        <f>'Oversigt anlægsaktiv'!J3086</f>
        <v>0</v>
      </c>
      <c r="K3086">
        <f>'Oversigt anlægsaktiv'!K3086</f>
        <v>0</v>
      </c>
      <c r="L3086" s="312">
        <f>'Oversigt anlægsaktiv'!L3086</f>
        <v>0</v>
      </c>
      <c r="M3086" s="56">
        <f>'Oversigt anlægsaktiv'!M3086</f>
        <v>0</v>
      </c>
      <c r="N3086" s="56">
        <f>'Oversigt anlægsaktiv'!N3086</f>
        <v>0</v>
      </c>
      <c r="O3086" s="322">
        <f t="shared" si="144"/>
        <v>0</v>
      </c>
      <c r="P3086" s="322">
        <f t="shared" si="145"/>
        <v>1</v>
      </c>
      <c r="Q3086" s="337">
        <f t="shared" si="146"/>
        <v>0</v>
      </c>
    </row>
    <row r="3087" spans="1:17" x14ac:dyDescent="0.35">
      <c r="A3087" s="320">
        <f>'Oversigt anlægsaktiv'!A3087</f>
        <v>0</v>
      </c>
      <c r="B3087">
        <f>'Oversigt anlægsaktiv'!B3087</f>
        <v>0</v>
      </c>
      <c r="C3087">
        <f>'Oversigt anlægsaktiv'!C3087</f>
        <v>0</v>
      </c>
      <c r="D3087">
        <f>'Oversigt anlægsaktiv'!D3087</f>
        <v>0</v>
      </c>
      <c r="E3087">
        <f>'Oversigt anlægsaktiv'!E3087</f>
        <v>0</v>
      </c>
      <c r="F3087">
        <f>'Oversigt anlægsaktiv'!F3087</f>
        <v>0</v>
      </c>
      <c r="G3087">
        <f>'Oversigt anlægsaktiv'!G3087</f>
        <v>0</v>
      </c>
      <c r="H3087">
        <f>'Oversigt anlægsaktiv'!H3087</f>
        <v>0</v>
      </c>
      <c r="I3087">
        <f>'Oversigt anlægsaktiv'!I3087</f>
        <v>0</v>
      </c>
      <c r="J3087">
        <f>'Oversigt anlægsaktiv'!J3087</f>
        <v>0</v>
      </c>
      <c r="K3087">
        <f>'Oversigt anlægsaktiv'!K3087</f>
        <v>0</v>
      </c>
      <c r="L3087" s="312">
        <f>'Oversigt anlægsaktiv'!L3087</f>
        <v>0</v>
      </c>
      <c r="M3087" s="56">
        <f>'Oversigt anlægsaktiv'!M3087</f>
        <v>0</v>
      </c>
      <c r="N3087" s="56">
        <f>'Oversigt anlægsaktiv'!N3087</f>
        <v>0</v>
      </c>
      <c r="O3087" s="322">
        <f t="shared" si="144"/>
        <v>0</v>
      </c>
      <c r="P3087" s="322">
        <f t="shared" si="145"/>
        <v>1</v>
      </c>
      <c r="Q3087" s="337">
        <f t="shared" si="146"/>
        <v>0</v>
      </c>
    </row>
    <row r="3088" spans="1:17" x14ac:dyDescent="0.35">
      <c r="A3088" s="320">
        <f>'Oversigt anlægsaktiv'!A3088</f>
        <v>0</v>
      </c>
      <c r="B3088">
        <f>'Oversigt anlægsaktiv'!B3088</f>
        <v>0</v>
      </c>
      <c r="C3088">
        <f>'Oversigt anlægsaktiv'!C3088</f>
        <v>0</v>
      </c>
      <c r="D3088">
        <f>'Oversigt anlægsaktiv'!D3088</f>
        <v>0</v>
      </c>
      <c r="E3088">
        <f>'Oversigt anlægsaktiv'!E3088</f>
        <v>0</v>
      </c>
      <c r="F3088">
        <f>'Oversigt anlægsaktiv'!F3088</f>
        <v>0</v>
      </c>
      <c r="G3088">
        <f>'Oversigt anlægsaktiv'!G3088</f>
        <v>0</v>
      </c>
      <c r="H3088">
        <f>'Oversigt anlægsaktiv'!H3088</f>
        <v>0</v>
      </c>
      <c r="I3088">
        <f>'Oversigt anlægsaktiv'!I3088</f>
        <v>0</v>
      </c>
      <c r="J3088">
        <f>'Oversigt anlægsaktiv'!J3088</f>
        <v>0</v>
      </c>
      <c r="K3088">
        <f>'Oversigt anlægsaktiv'!K3088</f>
        <v>0</v>
      </c>
      <c r="L3088" s="312">
        <f>'Oversigt anlægsaktiv'!L3088</f>
        <v>0</v>
      </c>
      <c r="M3088" s="56">
        <f>'Oversigt anlægsaktiv'!M3088</f>
        <v>0</v>
      </c>
      <c r="N3088" s="56">
        <f>'Oversigt anlægsaktiv'!N3088</f>
        <v>0</v>
      </c>
      <c r="O3088" s="322">
        <f t="shared" si="144"/>
        <v>0</v>
      </c>
      <c r="P3088" s="322">
        <f t="shared" si="145"/>
        <v>1</v>
      </c>
      <c r="Q3088" s="337">
        <f t="shared" si="146"/>
        <v>0</v>
      </c>
    </row>
    <row r="3089" spans="1:17" x14ac:dyDescent="0.35">
      <c r="A3089" s="320">
        <f>'Oversigt anlægsaktiv'!A3089</f>
        <v>0</v>
      </c>
      <c r="B3089">
        <f>'Oversigt anlægsaktiv'!B3089</f>
        <v>0</v>
      </c>
      <c r="C3089">
        <f>'Oversigt anlægsaktiv'!C3089</f>
        <v>0</v>
      </c>
      <c r="D3089">
        <f>'Oversigt anlægsaktiv'!D3089</f>
        <v>0</v>
      </c>
      <c r="E3089">
        <f>'Oversigt anlægsaktiv'!E3089</f>
        <v>0</v>
      </c>
      <c r="F3089">
        <f>'Oversigt anlægsaktiv'!F3089</f>
        <v>0</v>
      </c>
      <c r="G3089">
        <f>'Oversigt anlægsaktiv'!G3089</f>
        <v>0</v>
      </c>
      <c r="H3089">
        <f>'Oversigt anlægsaktiv'!H3089</f>
        <v>0</v>
      </c>
      <c r="I3089">
        <f>'Oversigt anlægsaktiv'!I3089</f>
        <v>0</v>
      </c>
      <c r="J3089">
        <f>'Oversigt anlægsaktiv'!J3089</f>
        <v>0</v>
      </c>
      <c r="K3089">
        <f>'Oversigt anlægsaktiv'!K3089</f>
        <v>0</v>
      </c>
      <c r="L3089" s="312">
        <f>'Oversigt anlægsaktiv'!L3089</f>
        <v>0</v>
      </c>
      <c r="M3089" s="56">
        <f>'Oversigt anlægsaktiv'!M3089</f>
        <v>0</v>
      </c>
      <c r="N3089" s="56">
        <f>'Oversigt anlægsaktiv'!N3089</f>
        <v>0</v>
      </c>
      <c r="O3089" s="322">
        <f t="shared" si="144"/>
        <v>0</v>
      </c>
      <c r="P3089" s="322">
        <f t="shared" si="145"/>
        <v>1</v>
      </c>
      <c r="Q3089" s="337">
        <f t="shared" si="146"/>
        <v>0</v>
      </c>
    </row>
    <row r="3090" spans="1:17" x14ac:dyDescent="0.35">
      <c r="A3090" s="320">
        <f>'Oversigt anlægsaktiv'!A3090</f>
        <v>0</v>
      </c>
      <c r="B3090">
        <f>'Oversigt anlægsaktiv'!B3090</f>
        <v>0</v>
      </c>
      <c r="C3090">
        <f>'Oversigt anlægsaktiv'!C3090</f>
        <v>0</v>
      </c>
      <c r="D3090">
        <f>'Oversigt anlægsaktiv'!D3090</f>
        <v>0</v>
      </c>
      <c r="E3090">
        <f>'Oversigt anlægsaktiv'!E3090</f>
        <v>0</v>
      </c>
      <c r="F3090">
        <f>'Oversigt anlægsaktiv'!F3090</f>
        <v>0</v>
      </c>
      <c r="G3090">
        <f>'Oversigt anlægsaktiv'!G3090</f>
        <v>0</v>
      </c>
      <c r="H3090">
        <f>'Oversigt anlægsaktiv'!H3090</f>
        <v>0</v>
      </c>
      <c r="I3090">
        <f>'Oversigt anlægsaktiv'!I3090</f>
        <v>0</v>
      </c>
      <c r="J3090">
        <f>'Oversigt anlægsaktiv'!J3090</f>
        <v>0</v>
      </c>
      <c r="K3090">
        <f>'Oversigt anlægsaktiv'!K3090</f>
        <v>0</v>
      </c>
      <c r="L3090" s="312">
        <f>'Oversigt anlægsaktiv'!L3090</f>
        <v>0</v>
      </c>
      <c r="M3090" s="56">
        <f>'Oversigt anlægsaktiv'!M3090</f>
        <v>0</v>
      </c>
      <c r="N3090" s="56">
        <f>'Oversigt anlægsaktiv'!N3090</f>
        <v>0</v>
      </c>
      <c r="O3090" s="322">
        <f t="shared" si="144"/>
        <v>0</v>
      </c>
      <c r="P3090" s="322">
        <f t="shared" si="145"/>
        <v>1</v>
      </c>
      <c r="Q3090" s="337">
        <f t="shared" si="146"/>
        <v>0</v>
      </c>
    </row>
    <row r="3091" spans="1:17" x14ac:dyDescent="0.35">
      <c r="A3091" s="320">
        <f>'Oversigt anlægsaktiv'!A3091</f>
        <v>0</v>
      </c>
      <c r="B3091">
        <f>'Oversigt anlægsaktiv'!B3091</f>
        <v>0</v>
      </c>
      <c r="C3091">
        <f>'Oversigt anlægsaktiv'!C3091</f>
        <v>0</v>
      </c>
      <c r="D3091">
        <f>'Oversigt anlægsaktiv'!D3091</f>
        <v>0</v>
      </c>
      <c r="E3091">
        <f>'Oversigt anlægsaktiv'!E3091</f>
        <v>0</v>
      </c>
      <c r="F3091">
        <f>'Oversigt anlægsaktiv'!F3091</f>
        <v>0</v>
      </c>
      <c r="G3091">
        <f>'Oversigt anlægsaktiv'!G3091</f>
        <v>0</v>
      </c>
      <c r="H3091">
        <f>'Oversigt anlægsaktiv'!H3091</f>
        <v>0</v>
      </c>
      <c r="I3091">
        <f>'Oversigt anlægsaktiv'!I3091</f>
        <v>0</v>
      </c>
      <c r="J3091">
        <f>'Oversigt anlægsaktiv'!J3091</f>
        <v>0</v>
      </c>
      <c r="K3091">
        <f>'Oversigt anlægsaktiv'!K3091</f>
        <v>0</v>
      </c>
      <c r="L3091" s="312">
        <f>'Oversigt anlægsaktiv'!L3091</f>
        <v>0</v>
      </c>
      <c r="M3091" s="56">
        <f>'Oversigt anlægsaktiv'!M3091</f>
        <v>0</v>
      </c>
      <c r="N3091" s="56">
        <f>'Oversigt anlægsaktiv'!N3091</f>
        <v>0</v>
      </c>
      <c r="O3091" s="322">
        <f t="shared" si="144"/>
        <v>0</v>
      </c>
      <c r="P3091" s="322">
        <f t="shared" si="145"/>
        <v>1</v>
      </c>
      <c r="Q3091" s="337">
        <f t="shared" si="146"/>
        <v>0</v>
      </c>
    </row>
    <row r="3092" spans="1:17" x14ac:dyDescent="0.35">
      <c r="A3092" s="320">
        <f>'Oversigt anlægsaktiv'!A3092</f>
        <v>0</v>
      </c>
      <c r="B3092">
        <f>'Oversigt anlægsaktiv'!B3092</f>
        <v>0</v>
      </c>
      <c r="C3092">
        <f>'Oversigt anlægsaktiv'!C3092</f>
        <v>0</v>
      </c>
      <c r="D3092">
        <f>'Oversigt anlægsaktiv'!D3092</f>
        <v>0</v>
      </c>
      <c r="E3092">
        <f>'Oversigt anlægsaktiv'!E3092</f>
        <v>0</v>
      </c>
      <c r="F3092">
        <f>'Oversigt anlægsaktiv'!F3092</f>
        <v>0</v>
      </c>
      <c r="G3092">
        <f>'Oversigt anlægsaktiv'!G3092</f>
        <v>0</v>
      </c>
      <c r="H3092">
        <f>'Oversigt anlægsaktiv'!H3092</f>
        <v>0</v>
      </c>
      <c r="I3092">
        <f>'Oversigt anlægsaktiv'!I3092</f>
        <v>0</v>
      </c>
      <c r="J3092">
        <f>'Oversigt anlægsaktiv'!J3092</f>
        <v>0</v>
      </c>
      <c r="K3092">
        <f>'Oversigt anlægsaktiv'!K3092</f>
        <v>0</v>
      </c>
      <c r="L3092" s="312">
        <f>'Oversigt anlægsaktiv'!L3092</f>
        <v>0</v>
      </c>
      <c r="M3092" s="56">
        <f>'Oversigt anlægsaktiv'!M3092</f>
        <v>0</v>
      </c>
      <c r="N3092" s="56">
        <f>'Oversigt anlægsaktiv'!N3092</f>
        <v>0</v>
      </c>
      <c r="O3092" s="322">
        <f t="shared" si="144"/>
        <v>0</v>
      </c>
      <c r="P3092" s="322">
        <f t="shared" si="145"/>
        <v>1</v>
      </c>
      <c r="Q3092" s="337">
        <f t="shared" si="146"/>
        <v>0</v>
      </c>
    </row>
    <row r="3093" spans="1:17" x14ac:dyDescent="0.35">
      <c r="A3093" s="320">
        <f>'Oversigt anlægsaktiv'!A3093</f>
        <v>0</v>
      </c>
      <c r="B3093">
        <f>'Oversigt anlægsaktiv'!B3093</f>
        <v>0</v>
      </c>
      <c r="C3093">
        <f>'Oversigt anlægsaktiv'!C3093</f>
        <v>0</v>
      </c>
      <c r="D3093">
        <f>'Oversigt anlægsaktiv'!D3093</f>
        <v>0</v>
      </c>
      <c r="E3093">
        <f>'Oversigt anlægsaktiv'!E3093</f>
        <v>0</v>
      </c>
      <c r="F3093">
        <f>'Oversigt anlægsaktiv'!F3093</f>
        <v>0</v>
      </c>
      <c r="G3093">
        <f>'Oversigt anlægsaktiv'!G3093</f>
        <v>0</v>
      </c>
      <c r="H3093">
        <f>'Oversigt anlægsaktiv'!H3093</f>
        <v>0</v>
      </c>
      <c r="I3093">
        <f>'Oversigt anlægsaktiv'!I3093</f>
        <v>0</v>
      </c>
      <c r="J3093">
        <f>'Oversigt anlægsaktiv'!J3093</f>
        <v>0</v>
      </c>
      <c r="K3093">
        <f>'Oversigt anlægsaktiv'!K3093</f>
        <v>0</v>
      </c>
      <c r="L3093" s="312">
        <f>'Oversigt anlægsaktiv'!L3093</f>
        <v>0</v>
      </c>
      <c r="M3093" s="56">
        <f>'Oversigt anlægsaktiv'!M3093</f>
        <v>0</v>
      </c>
      <c r="N3093" s="56">
        <f>'Oversigt anlægsaktiv'!N3093</f>
        <v>0</v>
      </c>
      <c r="O3093" s="322">
        <f t="shared" si="144"/>
        <v>0</v>
      </c>
      <c r="P3093" s="322">
        <f t="shared" si="145"/>
        <v>1</v>
      </c>
      <c r="Q3093" s="337">
        <f t="shared" si="146"/>
        <v>0</v>
      </c>
    </row>
    <row r="3094" spans="1:17" x14ac:dyDescent="0.35">
      <c r="A3094" s="320">
        <f>'Oversigt anlægsaktiv'!A3094</f>
        <v>0</v>
      </c>
      <c r="B3094">
        <f>'Oversigt anlægsaktiv'!B3094</f>
        <v>0</v>
      </c>
      <c r="C3094">
        <f>'Oversigt anlægsaktiv'!C3094</f>
        <v>0</v>
      </c>
      <c r="D3094">
        <f>'Oversigt anlægsaktiv'!D3094</f>
        <v>0</v>
      </c>
      <c r="E3094">
        <f>'Oversigt anlægsaktiv'!E3094</f>
        <v>0</v>
      </c>
      <c r="F3094">
        <f>'Oversigt anlægsaktiv'!F3094</f>
        <v>0</v>
      </c>
      <c r="G3094">
        <f>'Oversigt anlægsaktiv'!G3094</f>
        <v>0</v>
      </c>
      <c r="H3094">
        <f>'Oversigt anlægsaktiv'!H3094</f>
        <v>0</v>
      </c>
      <c r="I3094">
        <f>'Oversigt anlægsaktiv'!I3094</f>
        <v>0</v>
      </c>
      <c r="J3094">
        <f>'Oversigt anlægsaktiv'!J3094</f>
        <v>0</v>
      </c>
      <c r="K3094">
        <f>'Oversigt anlægsaktiv'!K3094</f>
        <v>0</v>
      </c>
      <c r="L3094" s="312">
        <f>'Oversigt anlægsaktiv'!L3094</f>
        <v>0</v>
      </c>
      <c r="M3094" s="56">
        <f>'Oversigt anlægsaktiv'!M3094</f>
        <v>0</v>
      </c>
      <c r="N3094" s="56">
        <f>'Oversigt anlægsaktiv'!N3094</f>
        <v>0</v>
      </c>
      <c r="O3094" s="322">
        <f t="shared" si="144"/>
        <v>0</v>
      </c>
      <c r="P3094" s="322">
        <f t="shared" si="145"/>
        <v>1</v>
      </c>
      <c r="Q3094" s="337">
        <f t="shared" si="146"/>
        <v>0</v>
      </c>
    </row>
    <row r="3095" spans="1:17" x14ac:dyDescent="0.35">
      <c r="A3095" s="320">
        <f>'Oversigt anlægsaktiv'!A3095</f>
        <v>0</v>
      </c>
      <c r="B3095">
        <f>'Oversigt anlægsaktiv'!B3095</f>
        <v>0</v>
      </c>
      <c r="C3095">
        <f>'Oversigt anlægsaktiv'!C3095</f>
        <v>0</v>
      </c>
      <c r="D3095">
        <f>'Oversigt anlægsaktiv'!D3095</f>
        <v>0</v>
      </c>
      <c r="E3095">
        <f>'Oversigt anlægsaktiv'!E3095</f>
        <v>0</v>
      </c>
      <c r="F3095">
        <f>'Oversigt anlægsaktiv'!F3095</f>
        <v>0</v>
      </c>
      <c r="G3095">
        <f>'Oversigt anlægsaktiv'!G3095</f>
        <v>0</v>
      </c>
      <c r="H3095">
        <f>'Oversigt anlægsaktiv'!H3095</f>
        <v>0</v>
      </c>
      <c r="I3095">
        <f>'Oversigt anlægsaktiv'!I3095</f>
        <v>0</v>
      </c>
      <c r="J3095">
        <f>'Oversigt anlægsaktiv'!J3095</f>
        <v>0</v>
      </c>
      <c r="K3095">
        <f>'Oversigt anlægsaktiv'!K3095</f>
        <v>0</v>
      </c>
      <c r="L3095" s="312">
        <f>'Oversigt anlægsaktiv'!L3095</f>
        <v>0</v>
      </c>
      <c r="M3095" s="56">
        <f>'Oversigt anlægsaktiv'!M3095</f>
        <v>0</v>
      </c>
      <c r="N3095" s="56">
        <f>'Oversigt anlægsaktiv'!N3095</f>
        <v>0</v>
      </c>
      <c r="O3095" s="322">
        <f t="shared" si="144"/>
        <v>0</v>
      </c>
      <c r="P3095" s="322">
        <f t="shared" si="145"/>
        <v>1</v>
      </c>
      <c r="Q3095" s="337">
        <f t="shared" si="146"/>
        <v>0</v>
      </c>
    </row>
    <row r="3096" spans="1:17" x14ac:dyDescent="0.35">
      <c r="A3096" s="320">
        <f>'Oversigt anlægsaktiv'!A3096</f>
        <v>0</v>
      </c>
      <c r="B3096">
        <f>'Oversigt anlægsaktiv'!B3096</f>
        <v>0</v>
      </c>
      <c r="C3096">
        <f>'Oversigt anlægsaktiv'!C3096</f>
        <v>0</v>
      </c>
      <c r="D3096">
        <f>'Oversigt anlægsaktiv'!D3096</f>
        <v>0</v>
      </c>
      <c r="E3096">
        <f>'Oversigt anlægsaktiv'!E3096</f>
        <v>0</v>
      </c>
      <c r="F3096">
        <f>'Oversigt anlægsaktiv'!F3096</f>
        <v>0</v>
      </c>
      <c r="G3096">
        <f>'Oversigt anlægsaktiv'!G3096</f>
        <v>0</v>
      </c>
      <c r="H3096">
        <f>'Oversigt anlægsaktiv'!H3096</f>
        <v>0</v>
      </c>
      <c r="I3096">
        <f>'Oversigt anlægsaktiv'!I3096</f>
        <v>0</v>
      </c>
      <c r="J3096">
        <f>'Oversigt anlægsaktiv'!J3096</f>
        <v>0</v>
      </c>
      <c r="K3096">
        <f>'Oversigt anlægsaktiv'!K3096</f>
        <v>0</v>
      </c>
      <c r="L3096" s="312">
        <f>'Oversigt anlægsaktiv'!L3096</f>
        <v>0</v>
      </c>
      <c r="M3096" s="56">
        <f>'Oversigt anlægsaktiv'!M3096</f>
        <v>0</v>
      </c>
      <c r="N3096" s="56">
        <f>'Oversigt anlægsaktiv'!N3096</f>
        <v>0</v>
      </c>
      <c r="O3096" s="322">
        <f t="shared" si="144"/>
        <v>0</v>
      </c>
      <c r="P3096" s="322">
        <f t="shared" si="145"/>
        <v>1</v>
      </c>
      <c r="Q3096" s="337">
        <f t="shared" si="146"/>
        <v>0</v>
      </c>
    </row>
    <row r="3097" spans="1:17" x14ac:dyDescent="0.35">
      <c r="A3097" s="320">
        <f>'Oversigt anlægsaktiv'!A3097</f>
        <v>0</v>
      </c>
      <c r="B3097">
        <f>'Oversigt anlægsaktiv'!B3097</f>
        <v>0</v>
      </c>
      <c r="C3097">
        <f>'Oversigt anlægsaktiv'!C3097</f>
        <v>0</v>
      </c>
      <c r="D3097">
        <f>'Oversigt anlægsaktiv'!D3097</f>
        <v>0</v>
      </c>
      <c r="E3097">
        <f>'Oversigt anlægsaktiv'!E3097</f>
        <v>0</v>
      </c>
      <c r="F3097">
        <f>'Oversigt anlægsaktiv'!F3097</f>
        <v>0</v>
      </c>
      <c r="G3097">
        <f>'Oversigt anlægsaktiv'!G3097</f>
        <v>0</v>
      </c>
      <c r="H3097">
        <f>'Oversigt anlægsaktiv'!H3097</f>
        <v>0</v>
      </c>
      <c r="I3097">
        <f>'Oversigt anlægsaktiv'!I3097</f>
        <v>0</v>
      </c>
      <c r="J3097">
        <f>'Oversigt anlægsaktiv'!J3097</f>
        <v>0</v>
      </c>
      <c r="K3097">
        <f>'Oversigt anlægsaktiv'!K3097</f>
        <v>0</v>
      </c>
      <c r="L3097" s="312">
        <f>'Oversigt anlægsaktiv'!L3097</f>
        <v>0</v>
      </c>
      <c r="M3097" s="56">
        <f>'Oversigt anlægsaktiv'!M3097</f>
        <v>0</v>
      </c>
      <c r="N3097" s="56">
        <f>'Oversigt anlægsaktiv'!N3097</f>
        <v>0</v>
      </c>
      <c r="O3097" s="322">
        <f t="shared" si="144"/>
        <v>0</v>
      </c>
      <c r="P3097" s="322">
        <f t="shared" si="145"/>
        <v>1</v>
      </c>
      <c r="Q3097" s="337">
        <f t="shared" si="146"/>
        <v>0</v>
      </c>
    </row>
    <row r="3098" spans="1:17" x14ac:dyDescent="0.35">
      <c r="A3098" s="320">
        <f>'Oversigt anlægsaktiv'!A3098</f>
        <v>0</v>
      </c>
      <c r="B3098">
        <f>'Oversigt anlægsaktiv'!B3098</f>
        <v>0</v>
      </c>
      <c r="C3098">
        <f>'Oversigt anlægsaktiv'!C3098</f>
        <v>0</v>
      </c>
      <c r="D3098">
        <f>'Oversigt anlægsaktiv'!D3098</f>
        <v>0</v>
      </c>
      <c r="E3098">
        <f>'Oversigt anlægsaktiv'!E3098</f>
        <v>0</v>
      </c>
      <c r="F3098">
        <f>'Oversigt anlægsaktiv'!F3098</f>
        <v>0</v>
      </c>
      <c r="G3098">
        <f>'Oversigt anlægsaktiv'!G3098</f>
        <v>0</v>
      </c>
      <c r="H3098">
        <f>'Oversigt anlægsaktiv'!H3098</f>
        <v>0</v>
      </c>
      <c r="I3098">
        <f>'Oversigt anlægsaktiv'!I3098</f>
        <v>0</v>
      </c>
      <c r="J3098">
        <f>'Oversigt anlægsaktiv'!J3098</f>
        <v>0</v>
      </c>
      <c r="K3098">
        <f>'Oversigt anlægsaktiv'!K3098</f>
        <v>0</v>
      </c>
      <c r="L3098" s="312">
        <f>'Oversigt anlægsaktiv'!L3098</f>
        <v>0</v>
      </c>
      <c r="M3098" s="56">
        <f>'Oversigt anlægsaktiv'!M3098</f>
        <v>0</v>
      </c>
      <c r="N3098" s="56">
        <f>'Oversigt anlægsaktiv'!N3098</f>
        <v>0</v>
      </c>
      <c r="O3098" s="322">
        <f t="shared" si="144"/>
        <v>0</v>
      </c>
      <c r="P3098" s="322">
        <f t="shared" si="145"/>
        <v>1</v>
      </c>
      <c r="Q3098" s="337">
        <f t="shared" si="146"/>
        <v>0</v>
      </c>
    </row>
    <row r="3099" spans="1:17" x14ac:dyDescent="0.35">
      <c r="A3099" s="320">
        <f>'Oversigt anlægsaktiv'!A3099</f>
        <v>0</v>
      </c>
      <c r="B3099">
        <f>'Oversigt anlægsaktiv'!B3099</f>
        <v>0</v>
      </c>
      <c r="C3099">
        <f>'Oversigt anlægsaktiv'!C3099</f>
        <v>0</v>
      </c>
      <c r="D3099">
        <f>'Oversigt anlægsaktiv'!D3099</f>
        <v>0</v>
      </c>
      <c r="E3099">
        <f>'Oversigt anlægsaktiv'!E3099</f>
        <v>0</v>
      </c>
      <c r="F3099">
        <f>'Oversigt anlægsaktiv'!F3099</f>
        <v>0</v>
      </c>
      <c r="G3099">
        <f>'Oversigt anlægsaktiv'!G3099</f>
        <v>0</v>
      </c>
      <c r="H3099">
        <f>'Oversigt anlægsaktiv'!H3099</f>
        <v>0</v>
      </c>
      <c r="I3099">
        <f>'Oversigt anlægsaktiv'!I3099</f>
        <v>0</v>
      </c>
      <c r="J3099">
        <f>'Oversigt anlægsaktiv'!J3099</f>
        <v>0</v>
      </c>
      <c r="K3099">
        <f>'Oversigt anlægsaktiv'!K3099</f>
        <v>0</v>
      </c>
      <c r="L3099" s="312">
        <f>'Oversigt anlægsaktiv'!L3099</f>
        <v>0</v>
      </c>
      <c r="M3099" s="56">
        <f>'Oversigt anlægsaktiv'!M3099</f>
        <v>0</v>
      </c>
      <c r="N3099" s="56">
        <f>'Oversigt anlægsaktiv'!N3099</f>
        <v>0</v>
      </c>
      <c r="O3099" s="322">
        <f t="shared" si="144"/>
        <v>0</v>
      </c>
      <c r="P3099" s="322">
        <f t="shared" si="145"/>
        <v>1</v>
      </c>
      <c r="Q3099" s="337">
        <f t="shared" si="146"/>
        <v>0</v>
      </c>
    </row>
    <row r="3100" spans="1:17" x14ac:dyDescent="0.35">
      <c r="A3100" s="320">
        <f>'Oversigt anlægsaktiv'!A3100</f>
        <v>0</v>
      </c>
      <c r="B3100">
        <f>'Oversigt anlægsaktiv'!B3100</f>
        <v>0</v>
      </c>
      <c r="C3100">
        <f>'Oversigt anlægsaktiv'!C3100</f>
        <v>0</v>
      </c>
      <c r="D3100">
        <f>'Oversigt anlægsaktiv'!D3100</f>
        <v>0</v>
      </c>
      <c r="E3100">
        <f>'Oversigt anlægsaktiv'!E3100</f>
        <v>0</v>
      </c>
      <c r="F3100">
        <f>'Oversigt anlægsaktiv'!F3100</f>
        <v>0</v>
      </c>
      <c r="G3100">
        <f>'Oversigt anlægsaktiv'!G3100</f>
        <v>0</v>
      </c>
      <c r="H3100">
        <f>'Oversigt anlægsaktiv'!H3100</f>
        <v>0</v>
      </c>
      <c r="I3100">
        <f>'Oversigt anlægsaktiv'!I3100</f>
        <v>0</v>
      </c>
      <c r="J3100">
        <f>'Oversigt anlægsaktiv'!J3100</f>
        <v>0</v>
      </c>
      <c r="K3100">
        <f>'Oversigt anlægsaktiv'!K3100</f>
        <v>0</v>
      </c>
      <c r="L3100" s="312">
        <f>'Oversigt anlægsaktiv'!L3100</f>
        <v>0</v>
      </c>
      <c r="M3100" s="56">
        <f>'Oversigt anlægsaktiv'!M3100</f>
        <v>0</v>
      </c>
      <c r="N3100" s="56">
        <f>'Oversigt anlægsaktiv'!N3100</f>
        <v>0</v>
      </c>
      <c r="O3100" s="322">
        <f t="shared" si="144"/>
        <v>0</v>
      </c>
      <c r="P3100" s="322">
        <f t="shared" si="145"/>
        <v>1</v>
      </c>
      <c r="Q3100" s="337">
        <f t="shared" si="146"/>
        <v>0</v>
      </c>
    </row>
    <row r="3101" spans="1:17" x14ac:dyDescent="0.35">
      <c r="A3101" s="320">
        <f>'Oversigt anlægsaktiv'!A3101</f>
        <v>0</v>
      </c>
      <c r="B3101">
        <f>'Oversigt anlægsaktiv'!B3101</f>
        <v>0</v>
      </c>
      <c r="C3101">
        <f>'Oversigt anlægsaktiv'!C3101</f>
        <v>0</v>
      </c>
      <c r="D3101">
        <f>'Oversigt anlægsaktiv'!D3101</f>
        <v>0</v>
      </c>
      <c r="E3101">
        <f>'Oversigt anlægsaktiv'!E3101</f>
        <v>0</v>
      </c>
      <c r="F3101">
        <f>'Oversigt anlægsaktiv'!F3101</f>
        <v>0</v>
      </c>
      <c r="G3101">
        <f>'Oversigt anlægsaktiv'!G3101</f>
        <v>0</v>
      </c>
      <c r="H3101">
        <f>'Oversigt anlægsaktiv'!H3101</f>
        <v>0</v>
      </c>
      <c r="I3101">
        <f>'Oversigt anlægsaktiv'!I3101</f>
        <v>0</v>
      </c>
      <c r="J3101">
        <f>'Oversigt anlægsaktiv'!J3101</f>
        <v>0</v>
      </c>
      <c r="K3101">
        <f>'Oversigt anlægsaktiv'!K3101</f>
        <v>0</v>
      </c>
      <c r="L3101" s="312">
        <f>'Oversigt anlægsaktiv'!L3101</f>
        <v>0</v>
      </c>
      <c r="M3101" s="56">
        <f>'Oversigt anlægsaktiv'!M3101</f>
        <v>0</v>
      </c>
      <c r="N3101" s="56">
        <f>'Oversigt anlægsaktiv'!N3101</f>
        <v>0</v>
      </c>
      <c r="O3101" s="322">
        <f t="shared" si="144"/>
        <v>0</v>
      </c>
      <c r="P3101" s="322">
        <f t="shared" si="145"/>
        <v>1</v>
      </c>
      <c r="Q3101" s="337">
        <f t="shared" si="146"/>
        <v>0</v>
      </c>
    </row>
    <row r="3102" spans="1:17" x14ac:dyDescent="0.35">
      <c r="A3102" s="320">
        <f>'Oversigt anlægsaktiv'!A3102</f>
        <v>0</v>
      </c>
      <c r="B3102">
        <f>'Oversigt anlægsaktiv'!B3102</f>
        <v>0</v>
      </c>
      <c r="C3102">
        <f>'Oversigt anlægsaktiv'!C3102</f>
        <v>0</v>
      </c>
      <c r="D3102">
        <f>'Oversigt anlægsaktiv'!D3102</f>
        <v>0</v>
      </c>
      <c r="E3102">
        <f>'Oversigt anlægsaktiv'!E3102</f>
        <v>0</v>
      </c>
      <c r="F3102">
        <f>'Oversigt anlægsaktiv'!F3102</f>
        <v>0</v>
      </c>
      <c r="G3102">
        <f>'Oversigt anlægsaktiv'!G3102</f>
        <v>0</v>
      </c>
      <c r="H3102">
        <f>'Oversigt anlægsaktiv'!H3102</f>
        <v>0</v>
      </c>
      <c r="I3102">
        <f>'Oversigt anlægsaktiv'!I3102</f>
        <v>0</v>
      </c>
      <c r="J3102">
        <f>'Oversigt anlægsaktiv'!J3102</f>
        <v>0</v>
      </c>
      <c r="K3102">
        <f>'Oversigt anlægsaktiv'!K3102</f>
        <v>0</v>
      </c>
      <c r="L3102" s="312">
        <f>'Oversigt anlægsaktiv'!L3102</f>
        <v>0</v>
      </c>
      <c r="M3102" s="56">
        <f>'Oversigt anlægsaktiv'!M3102</f>
        <v>0</v>
      </c>
      <c r="N3102" s="56">
        <f>'Oversigt anlægsaktiv'!N3102</f>
        <v>0</v>
      </c>
      <c r="O3102" s="322">
        <f t="shared" si="144"/>
        <v>0</v>
      </c>
      <c r="P3102" s="322">
        <f t="shared" si="145"/>
        <v>1</v>
      </c>
      <c r="Q3102" s="337">
        <f t="shared" si="146"/>
        <v>0</v>
      </c>
    </row>
    <row r="3103" spans="1:17" x14ac:dyDescent="0.35">
      <c r="A3103" s="320">
        <f>'Oversigt anlægsaktiv'!A3103</f>
        <v>0</v>
      </c>
      <c r="B3103">
        <f>'Oversigt anlægsaktiv'!B3103</f>
        <v>0</v>
      </c>
      <c r="C3103">
        <f>'Oversigt anlægsaktiv'!C3103</f>
        <v>0</v>
      </c>
      <c r="D3103">
        <f>'Oversigt anlægsaktiv'!D3103</f>
        <v>0</v>
      </c>
      <c r="E3103">
        <f>'Oversigt anlægsaktiv'!E3103</f>
        <v>0</v>
      </c>
      <c r="F3103">
        <f>'Oversigt anlægsaktiv'!F3103</f>
        <v>0</v>
      </c>
      <c r="G3103">
        <f>'Oversigt anlægsaktiv'!G3103</f>
        <v>0</v>
      </c>
      <c r="H3103">
        <f>'Oversigt anlægsaktiv'!H3103</f>
        <v>0</v>
      </c>
      <c r="I3103">
        <f>'Oversigt anlægsaktiv'!I3103</f>
        <v>0</v>
      </c>
      <c r="J3103">
        <f>'Oversigt anlægsaktiv'!J3103</f>
        <v>0</v>
      </c>
      <c r="K3103">
        <f>'Oversigt anlægsaktiv'!K3103</f>
        <v>0</v>
      </c>
      <c r="L3103" s="312">
        <f>'Oversigt anlægsaktiv'!L3103</f>
        <v>0</v>
      </c>
      <c r="M3103" s="56">
        <f>'Oversigt anlægsaktiv'!M3103</f>
        <v>0</v>
      </c>
      <c r="N3103" s="56">
        <f>'Oversigt anlægsaktiv'!N3103</f>
        <v>0</v>
      </c>
      <c r="O3103" s="322">
        <f t="shared" si="144"/>
        <v>0</v>
      </c>
      <c r="P3103" s="322">
        <f t="shared" si="145"/>
        <v>1</v>
      </c>
      <c r="Q3103" s="337">
        <f t="shared" si="146"/>
        <v>0</v>
      </c>
    </row>
    <row r="3104" spans="1:17" x14ac:dyDescent="0.35">
      <c r="A3104" s="320">
        <f>'Oversigt anlægsaktiv'!A3104</f>
        <v>0</v>
      </c>
      <c r="B3104">
        <f>'Oversigt anlægsaktiv'!B3104</f>
        <v>0</v>
      </c>
      <c r="C3104">
        <f>'Oversigt anlægsaktiv'!C3104</f>
        <v>0</v>
      </c>
      <c r="D3104">
        <f>'Oversigt anlægsaktiv'!D3104</f>
        <v>0</v>
      </c>
      <c r="E3104">
        <f>'Oversigt anlægsaktiv'!E3104</f>
        <v>0</v>
      </c>
      <c r="F3104">
        <f>'Oversigt anlægsaktiv'!F3104</f>
        <v>0</v>
      </c>
      <c r="G3104">
        <f>'Oversigt anlægsaktiv'!G3104</f>
        <v>0</v>
      </c>
      <c r="H3104">
        <f>'Oversigt anlægsaktiv'!H3104</f>
        <v>0</v>
      </c>
      <c r="I3104">
        <f>'Oversigt anlægsaktiv'!I3104</f>
        <v>0</v>
      </c>
      <c r="J3104">
        <f>'Oversigt anlægsaktiv'!J3104</f>
        <v>0</v>
      </c>
      <c r="K3104">
        <f>'Oversigt anlægsaktiv'!K3104</f>
        <v>0</v>
      </c>
      <c r="L3104" s="312">
        <f>'Oversigt anlægsaktiv'!L3104</f>
        <v>0</v>
      </c>
      <c r="M3104" s="56">
        <f>'Oversigt anlægsaktiv'!M3104</f>
        <v>0</v>
      </c>
      <c r="N3104" s="56">
        <f>'Oversigt anlægsaktiv'!N3104</f>
        <v>0</v>
      </c>
      <c r="O3104" s="322">
        <f t="shared" si="144"/>
        <v>0</v>
      </c>
      <c r="P3104" s="322">
        <f t="shared" si="145"/>
        <v>1</v>
      </c>
      <c r="Q3104" s="337">
        <f t="shared" si="146"/>
        <v>0</v>
      </c>
    </row>
    <row r="3105" spans="1:17" x14ac:dyDescent="0.35">
      <c r="A3105" s="320">
        <f>'Oversigt anlægsaktiv'!A3105</f>
        <v>0</v>
      </c>
      <c r="B3105">
        <f>'Oversigt anlægsaktiv'!B3105</f>
        <v>0</v>
      </c>
      <c r="C3105">
        <f>'Oversigt anlægsaktiv'!C3105</f>
        <v>0</v>
      </c>
      <c r="D3105">
        <f>'Oversigt anlægsaktiv'!D3105</f>
        <v>0</v>
      </c>
      <c r="E3105">
        <f>'Oversigt anlægsaktiv'!E3105</f>
        <v>0</v>
      </c>
      <c r="F3105">
        <f>'Oversigt anlægsaktiv'!F3105</f>
        <v>0</v>
      </c>
      <c r="G3105">
        <f>'Oversigt anlægsaktiv'!G3105</f>
        <v>0</v>
      </c>
      <c r="H3105">
        <f>'Oversigt anlægsaktiv'!H3105</f>
        <v>0</v>
      </c>
      <c r="I3105">
        <f>'Oversigt anlægsaktiv'!I3105</f>
        <v>0</v>
      </c>
      <c r="J3105">
        <f>'Oversigt anlægsaktiv'!J3105</f>
        <v>0</v>
      </c>
      <c r="K3105">
        <f>'Oversigt anlægsaktiv'!K3105</f>
        <v>0</v>
      </c>
      <c r="L3105" s="312">
        <f>'Oversigt anlægsaktiv'!L3105</f>
        <v>0</v>
      </c>
      <c r="M3105" s="56">
        <f>'Oversigt anlægsaktiv'!M3105</f>
        <v>0</v>
      </c>
      <c r="N3105" s="56">
        <f>'Oversigt anlægsaktiv'!N3105</f>
        <v>0</v>
      </c>
      <c r="O3105" s="322">
        <f t="shared" si="144"/>
        <v>0</v>
      </c>
      <c r="P3105" s="322">
        <f t="shared" si="145"/>
        <v>1</v>
      </c>
      <c r="Q3105" s="337">
        <f t="shared" si="146"/>
        <v>0</v>
      </c>
    </row>
    <row r="3106" spans="1:17" x14ac:dyDescent="0.35">
      <c r="A3106" s="320">
        <f>'Oversigt anlægsaktiv'!A3106</f>
        <v>0</v>
      </c>
      <c r="B3106">
        <f>'Oversigt anlægsaktiv'!B3106</f>
        <v>0</v>
      </c>
      <c r="C3106">
        <f>'Oversigt anlægsaktiv'!C3106</f>
        <v>0</v>
      </c>
      <c r="D3106">
        <f>'Oversigt anlægsaktiv'!D3106</f>
        <v>0</v>
      </c>
      <c r="E3106">
        <f>'Oversigt anlægsaktiv'!E3106</f>
        <v>0</v>
      </c>
      <c r="F3106">
        <f>'Oversigt anlægsaktiv'!F3106</f>
        <v>0</v>
      </c>
      <c r="G3106">
        <f>'Oversigt anlægsaktiv'!G3106</f>
        <v>0</v>
      </c>
      <c r="H3106">
        <f>'Oversigt anlægsaktiv'!H3106</f>
        <v>0</v>
      </c>
      <c r="I3106">
        <f>'Oversigt anlægsaktiv'!I3106</f>
        <v>0</v>
      </c>
      <c r="J3106">
        <f>'Oversigt anlægsaktiv'!J3106</f>
        <v>0</v>
      </c>
      <c r="K3106">
        <f>'Oversigt anlægsaktiv'!K3106</f>
        <v>0</v>
      </c>
      <c r="L3106" s="312">
        <f>'Oversigt anlægsaktiv'!L3106</f>
        <v>0</v>
      </c>
      <c r="M3106" s="56">
        <f>'Oversigt anlægsaktiv'!M3106</f>
        <v>0</v>
      </c>
      <c r="N3106" s="56">
        <f>'Oversigt anlægsaktiv'!N3106</f>
        <v>0</v>
      </c>
      <c r="O3106" s="322">
        <f t="shared" si="144"/>
        <v>0</v>
      </c>
      <c r="P3106" s="322">
        <f t="shared" si="145"/>
        <v>1</v>
      </c>
      <c r="Q3106" s="337">
        <f t="shared" si="146"/>
        <v>0</v>
      </c>
    </row>
    <row r="3107" spans="1:17" x14ac:dyDescent="0.35">
      <c r="A3107" s="320">
        <f>'Oversigt anlægsaktiv'!A3107</f>
        <v>0</v>
      </c>
      <c r="B3107">
        <f>'Oversigt anlægsaktiv'!B3107</f>
        <v>0</v>
      </c>
      <c r="C3107">
        <f>'Oversigt anlægsaktiv'!C3107</f>
        <v>0</v>
      </c>
      <c r="D3107">
        <f>'Oversigt anlægsaktiv'!D3107</f>
        <v>0</v>
      </c>
      <c r="E3107">
        <f>'Oversigt anlægsaktiv'!E3107</f>
        <v>0</v>
      </c>
      <c r="F3107">
        <f>'Oversigt anlægsaktiv'!F3107</f>
        <v>0</v>
      </c>
      <c r="G3107">
        <f>'Oversigt anlægsaktiv'!G3107</f>
        <v>0</v>
      </c>
      <c r="H3107">
        <f>'Oversigt anlægsaktiv'!H3107</f>
        <v>0</v>
      </c>
      <c r="I3107">
        <f>'Oversigt anlægsaktiv'!I3107</f>
        <v>0</v>
      </c>
      <c r="J3107">
        <f>'Oversigt anlægsaktiv'!J3107</f>
        <v>0</v>
      </c>
      <c r="K3107">
        <f>'Oversigt anlægsaktiv'!K3107</f>
        <v>0</v>
      </c>
      <c r="L3107" s="312">
        <f>'Oversigt anlægsaktiv'!L3107</f>
        <v>0</v>
      </c>
      <c r="M3107" s="56">
        <f>'Oversigt anlægsaktiv'!M3107</f>
        <v>0</v>
      </c>
      <c r="N3107" s="56">
        <f>'Oversigt anlægsaktiv'!N3107</f>
        <v>0</v>
      </c>
      <c r="O3107" s="322">
        <f t="shared" si="144"/>
        <v>0</v>
      </c>
      <c r="P3107" s="322">
        <f t="shared" si="145"/>
        <v>1</v>
      </c>
      <c r="Q3107" s="337">
        <f t="shared" si="146"/>
        <v>0</v>
      </c>
    </row>
    <row r="3108" spans="1:17" x14ac:dyDescent="0.35">
      <c r="A3108" s="320">
        <f>'Oversigt anlægsaktiv'!A3108</f>
        <v>0</v>
      </c>
      <c r="B3108">
        <f>'Oversigt anlægsaktiv'!B3108</f>
        <v>0</v>
      </c>
      <c r="C3108">
        <f>'Oversigt anlægsaktiv'!C3108</f>
        <v>0</v>
      </c>
      <c r="D3108">
        <f>'Oversigt anlægsaktiv'!D3108</f>
        <v>0</v>
      </c>
      <c r="E3108">
        <f>'Oversigt anlægsaktiv'!E3108</f>
        <v>0</v>
      </c>
      <c r="F3108">
        <f>'Oversigt anlægsaktiv'!F3108</f>
        <v>0</v>
      </c>
      <c r="G3108">
        <f>'Oversigt anlægsaktiv'!G3108</f>
        <v>0</v>
      </c>
      <c r="H3108">
        <f>'Oversigt anlægsaktiv'!H3108</f>
        <v>0</v>
      </c>
      <c r="I3108">
        <f>'Oversigt anlægsaktiv'!I3108</f>
        <v>0</v>
      </c>
      <c r="J3108">
        <f>'Oversigt anlægsaktiv'!J3108</f>
        <v>0</v>
      </c>
      <c r="K3108">
        <f>'Oversigt anlægsaktiv'!K3108</f>
        <v>0</v>
      </c>
      <c r="L3108" s="312">
        <f>'Oversigt anlægsaktiv'!L3108</f>
        <v>0</v>
      </c>
      <c r="M3108" s="56">
        <f>'Oversigt anlægsaktiv'!M3108</f>
        <v>0</v>
      </c>
      <c r="N3108" s="56">
        <f>'Oversigt anlægsaktiv'!N3108</f>
        <v>0</v>
      </c>
      <c r="O3108" s="322">
        <f t="shared" si="144"/>
        <v>0</v>
      </c>
      <c r="P3108" s="322">
        <f t="shared" si="145"/>
        <v>1</v>
      </c>
      <c r="Q3108" s="337">
        <f t="shared" si="146"/>
        <v>0</v>
      </c>
    </row>
    <row r="3109" spans="1:17" x14ac:dyDescent="0.35">
      <c r="A3109" s="320">
        <f>'Oversigt anlægsaktiv'!A3109</f>
        <v>0</v>
      </c>
      <c r="B3109">
        <f>'Oversigt anlægsaktiv'!B3109</f>
        <v>0</v>
      </c>
      <c r="C3109">
        <f>'Oversigt anlægsaktiv'!C3109</f>
        <v>0</v>
      </c>
      <c r="D3109">
        <f>'Oversigt anlægsaktiv'!D3109</f>
        <v>0</v>
      </c>
      <c r="E3109">
        <f>'Oversigt anlægsaktiv'!E3109</f>
        <v>0</v>
      </c>
      <c r="F3109">
        <f>'Oversigt anlægsaktiv'!F3109</f>
        <v>0</v>
      </c>
      <c r="G3109">
        <f>'Oversigt anlægsaktiv'!G3109</f>
        <v>0</v>
      </c>
      <c r="H3109">
        <f>'Oversigt anlægsaktiv'!H3109</f>
        <v>0</v>
      </c>
      <c r="I3109">
        <f>'Oversigt anlægsaktiv'!I3109</f>
        <v>0</v>
      </c>
      <c r="J3109">
        <f>'Oversigt anlægsaktiv'!J3109</f>
        <v>0</v>
      </c>
      <c r="K3109">
        <f>'Oversigt anlægsaktiv'!K3109</f>
        <v>0</v>
      </c>
      <c r="L3109" s="312">
        <f>'Oversigt anlægsaktiv'!L3109</f>
        <v>0</v>
      </c>
      <c r="M3109" s="56">
        <f>'Oversigt anlægsaktiv'!M3109</f>
        <v>0</v>
      </c>
      <c r="N3109" s="56">
        <f>'Oversigt anlægsaktiv'!N3109</f>
        <v>0</v>
      </c>
      <c r="O3109" s="322">
        <f t="shared" si="144"/>
        <v>0</v>
      </c>
      <c r="P3109" s="322">
        <f t="shared" si="145"/>
        <v>1</v>
      </c>
      <c r="Q3109" s="337">
        <f t="shared" si="146"/>
        <v>0</v>
      </c>
    </row>
    <row r="3110" spans="1:17" x14ac:dyDescent="0.35">
      <c r="A3110" s="320">
        <f>'Oversigt anlægsaktiv'!A3110</f>
        <v>0</v>
      </c>
      <c r="B3110">
        <f>'Oversigt anlægsaktiv'!B3110</f>
        <v>0</v>
      </c>
      <c r="C3110">
        <f>'Oversigt anlægsaktiv'!C3110</f>
        <v>0</v>
      </c>
      <c r="D3110">
        <f>'Oversigt anlægsaktiv'!D3110</f>
        <v>0</v>
      </c>
      <c r="E3110">
        <f>'Oversigt anlægsaktiv'!E3110</f>
        <v>0</v>
      </c>
      <c r="F3110">
        <f>'Oversigt anlægsaktiv'!F3110</f>
        <v>0</v>
      </c>
      <c r="G3110">
        <f>'Oversigt anlægsaktiv'!G3110</f>
        <v>0</v>
      </c>
      <c r="H3110">
        <f>'Oversigt anlægsaktiv'!H3110</f>
        <v>0</v>
      </c>
      <c r="I3110">
        <f>'Oversigt anlægsaktiv'!I3110</f>
        <v>0</v>
      </c>
      <c r="J3110">
        <f>'Oversigt anlægsaktiv'!J3110</f>
        <v>0</v>
      </c>
      <c r="K3110">
        <f>'Oversigt anlægsaktiv'!K3110</f>
        <v>0</v>
      </c>
      <c r="L3110" s="312">
        <f>'Oversigt anlægsaktiv'!L3110</f>
        <v>0</v>
      </c>
      <c r="M3110" s="56">
        <f>'Oversigt anlægsaktiv'!M3110</f>
        <v>0</v>
      </c>
      <c r="N3110" s="56">
        <f>'Oversigt anlægsaktiv'!N3110</f>
        <v>0</v>
      </c>
      <c r="O3110" s="322">
        <f t="shared" si="144"/>
        <v>0</v>
      </c>
      <c r="P3110" s="322">
        <f t="shared" si="145"/>
        <v>1</v>
      </c>
      <c r="Q3110" s="337">
        <f t="shared" si="146"/>
        <v>0</v>
      </c>
    </row>
    <row r="3111" spans="1:17" x14ac:dyDescent="0.35">
      <c r="A3111" s="320">
        <f>'Oversigt anlægsaktiv'!A3111</f>
        <v>0</v>
      </c>
      <c r="B3111">
        <f>'Oversigt anlægsaktiv'!B3111</f>
        <v>0</v>
      </c>
      <c r="C3111">
        <f>'Oversigt anlægsaktiv'!C3111</f>
        <v>0</v>
      </c>
      <c r="D3111">
        <f>'Oversigt anlægsaktiv'!D3111</f>
        <v>0</v>
      </c>
      <c r="E3111">
        <f>'Oversigt anlægsaktiv'!E3111</f>
        <v>0</v>
      </c>
      <c r="F3111">
        <f>'Oversigt anlægsaktiv'!F3111</f>
        <v>0</v>
      </c>
      <c r="G3111">
        <f>'Oversigt anlægsaktiv'!G3111</f>
        <v>0</v>
      </c>
      <c r="H3111">
        <f>'Oversigt anlægsaktiv'!H3111</f>
        <v>0</v>
      </c>
      <c r="I3111">
        <f>'Oversigt anlægsaktiv'!I3111</f>
        <v>0</v>
      </c>
      <c r="J3111">
        <f>'Oversigt anlægsaktiv'!J3111</f>
        <v>0</v>
      </c>
      <c r="K3111">
        <f>'Oversigt anlægsaktiv'!K3111</f>
        <v>0</v>
      </c>
      <c r="L3111" s="312">
        <f>'Oversigt anlægsaktiv'!L3111</f>
        <v>0</v>
      </c>
      <c r="M3111" s="56">
        <f>'Oversigt anlægsaktiv'!M3111</f>
        <v>0</v>
      </c>
      <c r="N3111" s="56">
        <f>'Oversigt anlægsaktiv'!N3111</f>
        <v>0</v>
      </c>
      <c r="O3111" s="322">
        <f t="shared" si="144"/>
        <v>0</v>
      </c>
      <c r="P3111" s="322">
        <f t="shared" si="145"/>
        <v>1</v>
      </c>
      <c r="Q3111" s="337">
        <f t="shared" si="146"/>
        <v>0</v>
      </c>
    </row>
    <row r="3112" spans="1:17" x14ac:dyDescent="0.35">
      <c r="A3112" s="320">
        <f>'Oversigt anlægsaktiv'!A3112</f>
        <v>0</v>
      </c>
      <c r="B3112">
        <f>'Oversigt anlægsaktiv'!B3112</f>
        <v>0</v>
      </c>
      <c r="C3112">
        <f>'Oversigt anlægsaktiv'!C3112</f>
        <v>0</v>
      </c>
      <c r="D3112">
        <f>'Oversigt anlægsaktiv'!D3112</f>
        <v>0</v>
      </c>
      <c r="E3112">
        <f>'Oversigt anlægsaktiv'!E3112</f>
        <v>0</v>
      </c>
      <c r="F3112">
        <f>'Oversigt anlægsaktiv'!F3112</f>
        <v>0</v>
      </c>
      <c r="G3112">
        <f>'Oversigt anlægsaktiv'!G3112</f>
        <v>0</v>
      </c>
      <c r="H3112">
        <f>'Oversigt anlægsaktiv'!H3112</f>
        <v>0</v>
      </c>
      <c r="I3112">
        <f>'Oversigt anlægsaktiv'!I3112</f>
        <v>0</v>
      </c>
      <c r="J3112">
        <f>'Oversigt anlægsaktiv'!J3112</f>
        <v>0</v>
      </c>
      <c r="K3112">
        <f>'Oversigt anlægsaktiv'!K3112</f>
        <v>0</v>
      </c>
      <c r="L3112" s="312">
        <f>'Oversigt anlægsaktiv'!L3112</f>
        <v>0</v>
      </c>
      <c r="M3112" s="56">
        <f>'Oversigt anlægsaktiv'!M3112</f>
        <v>0</v>
      </c>
      <c r="N3112" s="56">
        <f>'Oversigt anlægsaktiv'!N3112</f>
        <v>0</v>
      </c>
      <c r="O3112" s="322">
        <f t="shared" si="144"/>
        <v>0</v>
      </c>
      <c r="P3112" s="322">
        <f t="shared" si="145"/>
        <v>1</v>
      </c>
      <c r="Q3112" s="337">
        <f t="shared" si="146"/>
        <v>0</v>
      </c>
    </row>
    <row r="3113" spans="1:17" x14ac:dyDescent="0.35">
      <c r="A3113" s="320">
        <f>'Oversigt anlægsaktiv'!A3113</f>
        <v>0</v>
      </c>
      <c r="B3113">
        <f>'Oversigt anlægsaktiv'!B3113</f>
        <v>0</v>
      </c>
      <c r="C3113">
        <f>'Oversigt anlægsaktiv'!C3113</f>
        <v>0</v>
      </c>
      <c r="D3113">
        <f>'Oversigt anlægsaktiv'!D3113</f>
        <v>0</v>
      </c>
      <c r="E3113">
        <f>'Oversigt anlægsaktiv'!E3113</f>
        <v>0</v>
      </c>
      <c r="F3113">
        <f>'Oversigt anlægsaktiv'!F3113</f>
        <v>0</v>
      </c>
      <c r="G3113">
        <f>'Oversigt anlægsaktiv'!G3113</f>
        <v>0</v>
      </c>
      <c r="H3113">
        <f>'Oversigt anlægsaktiv'!H3113</f>
        <v>0</v>
      </c>
      <c r="I3113">
        <f>'Oversigt anlægsaktiv'!I3113</f>
        <v>0</v>
      </c>
      <c r="J3113">
        <f>'Oversigt anlægsaktiv'!J3113</f>
        <v>0</v>
      </c>
      <c r="K3113">
        <f>'Oversigt anlægsaktiv'!K3113</f>
        <v>0</v>
      </c>
      <c r="L3113" s="312">
        <f>'Oversigt anlægsaktiv'!L3113</f>
        <v>0</v>
      </c>
      <c r="M3113" s="56">
        <f>'Oversigt anlægsaktiv'!M3113</f>
        <v>0</v>
      </c>
      <c r="N3113" s="56">
        <f>'Oversigt anlægsaktiv'!N3113</f>
        <v>0</v>
      </c>
      <c r="O3113" s="322">
        <f t="shared" si="144"/>
        <v>0</v>
      </c>
      <c r="P3113" s="322">
        <f t="shared" si="145"/>
        <v>1</v>
      </c>
      <c r="Q3113" s="337">
        <f t="shared" si="146"/>
        <v>0</v>
      </c>
    </row>
    <row r="3114" spans="1:17" x14ac:dyDescent="0.35">
      <c r="A3114" s="320">
        <f>'Oversigt anlægsaktiv'!A3114</f>
        <v>0</v>
      </c>
      <c r="B3114">
        <f>'Oversigt anlægsaktiv'!B3114</f>
        <v>0</v>
      </c>
      <c r="C3114">
        <f>'Oversigt anlægsaktiv'!C3114</f>
        <v>0</v>
      </c>
      <c r="D3114">
        <f>'Oversigt anlægsaktiv'!D3114</f>
        <v>0</v>
      </c>
      <c r="E3114">
        <f>'Oversigt anlægsaktiv'!E3114</f>
        <v>0</v>
      </c>
      <c r="F3114">
        <f>'Oversigt anlægsaktiv'!F3114</f>
        <v>0</v>
      </c>
      <c r="G3114">
        <f>'Oversigt anlægsaktiv'!G3114</f>
        <v>0</v>
      </c>
      <c r="H3114">
        <f>'Oversigt anlægsaktiv'!H3114</f>
        <v>0</v>
      </c>
      <c r="I3114">
        <f>'Oversigt anlægsaktiv'!I3114</f>
        <v>0</v>
      </c>
      <c r="J3114">
        <f>'Oversigt anlægsaktiv'!J3114</f>
        <v>0</v>
      </c>
      <c r="K3114">
        <f>'Oversigt anlægsaktiv'!K3114</f>
        <v>0</v>
      </c>
      <c r="L3114" s="312">
        <f>'Oversigt anlægsaktiv'!L3114</f>
        <v>0</v>
      </c>
      <c r="M3114" s="56">
        <f>'Oversigt anlægsaktiv'!M3114</f>
        <v>0</v>
      </c>
      <c r="N3114" s="56">
        <f>'Oversigt anlægsaktiv'!N3114</f>
        <v>0</v>
      </c>
      <c r="O3114" s="322">
        <f t="shared" si="144"/>
        <v>0</v>
      </c>
      <c r="P3114" s="322">
        <f t="shared" si="145"/>
        <v>1</v>
      </c>
      <c r="Q3114" s="337">
        <f t="shared" si="146"/>
        <v>0</v>
      </c>
    </row>
    <row r="3115" spans="1:17" x14ac:dyDescent="0.35">
      <c r="A3115" s="320">
        <f>'Oversigt anlægsaktiv'!A3115</f>
        <v>0</v>
      </c>
      <c r="B3115">
        <f>'Oversigt anlægsaktiv'!B3115</f>
        <v>0</v>
      </c>
      <c r="C3115">
        <f>'Oversigt anlægsaktiv'!C3115</f>
        <v>0</v>
      </c>
      <c r="D3115">
        <f>'Oversigt anlægsaktiv'!D3115</f>
        <v>0</v>
      </c>
      <c r="E3115">
        <f>'Oversigt anlægsaktiv'!E3115</f>
        <v>0</v>
      </c>
      <c r="F3115">
        <f>'Oversigt anlægsaktiv'!F3115</f>
        <v>0</v>
      </c>
      <c r="G3115">
        <f>'Oversigt anlægsaktiv'!G3115</f>
        <v>0</v>
      </c>
      <c r="H3115">
        <f>'Oversigt anlægsaktiv'!H3115</f>
        <v>0</v>
      </c>
      <c r="I3115">
        <f>'Oversigt anlægsaktiv'!I3115</f>
        <v>0</v>
      </c>
      <c r="J3115">
        <f>'Oversigt anlægsaktiv'!J3115</f>
        <v>0</v>
      </c>
      <c r="K3115">
        <f>'Oversigt anlægsaktiv'!K3115</f>
        <v>0</v>
      </c>
      <c r="L3115" s="312">
        <f>'Oversigt anlægsaktiv'!L3115</f>
        <v>0</v>
      </c>
      <c r="M3115" s="56">
        <f>'Oversigt anlægsaktiv'!M3115</f>
        <v>0</v>
      </c>
      <c r="N3115" s="56">
        <f>'Oversigt anlægsaktiv'!N3115</f>
        <v>0</v>
      </c>
      <c r="O3115" s="322">
        <f t="shared" si="144"/>
        <v>0</v>
      </c>
      <c r="P3115" s="322">
        <f t="shared" si="145"/>
        <v>1</v>
      </c>
      <c r="Q3115" s="337">
        <f t="shared" si="146"/>
        <v>0</v>
      </c>
    </row>
    <row r="3116" spans="1:17" x14ac:dyDescent="0.35">
      <c r="A3116" s="320">
        <f>'Oversigt anlægsaktiv'!A3116</f>
        <v>0</v>
      </c>
      <c r="B3116">
        <f>'Oversigt anlægsaktiv'!B3116</f>
        <v>0</v>
      </c>
      <c r="C3116">
        <f>'Oversigt anlægsaktiv'!C3116</f>
        <v>0</v>
      </c>
      <c r="D3116">
        <f>'Oversigt anlægsaktiv'!D3116</f>
        <v>0</v>
      </c>
      <c r="E3116">
        <f>'Oversigt anlægsaktiv'!E3116</f>
        <v>0</v>
      </c>
      <c r="F3116">
        <f>'Oversigt anlægsaktiv'!F3116</f>
        <v>0</v>
      </c>
      <c r="G3116">
        <f>'Oversigt anlægsaktiv'!G3116</f>
        <v>0</v>
      </c>
      <c r="H3116">
        <f>'Oversigt anlægsaktiv'!H3116</f>
        <v>0</v>
      </c>
      <c r="I3116">
        <f>'Oversigt anlægsaktiv'!I3116</f>
        <v>0</v>
      </c>
      <c r="J3116">
        <f>'Oversigt anlægsaktiv'!J3116</f>
        <v>0</v>
      </c>
      <c r="K3116">
        <f>'Oversigt anlægsaktiv'!K3116</f>
        <v>0</v>
      </c>
      <c r="L3116" s="312">
        <f>'Oversigt anlægsaktiv'!L3116</f>
        <v>0</v>
      </c>
      <c r="M3116" s="56">
        <f>'Oversigt anlægsaktiv'!M3116</f>
        <v>0</v>
      </c>
      <c r="N3116" s="56">
        <f>'Oversigt anlægsaktiv'!N3116</f>
        <v>0</v>
      </c>
      <c r="O3116" s="322">
        <f t="shared" si="144"/>
        <v>0</v>
      </c>
      <c r="P3116" s="322">
        <f t="shared" si="145"/>
        <v>1</v>
      </c>
      <c r="Q3116" s="337">
        <f t="shared" si="146"/>
        <v>0</v>
      </c>
    </row>
    <row r="3117" spans="1:17" x14ac:dyDescent="0.35">
      <c r="A3117" s="320">
        <f>'Oversigt anlægsaktiv'!A3117</f>
        <v>0</v>
      </c>
      <c r="B3117">
        <f>'Oversigt anlægsaktiv'!B3117</f>
        <v>0</v>
      </c>
      <c r="C3117">
        <f>'Oversigt anlægsaktiv'!C3117</f>
        <v>0</v>
      </c>
      <c r="D3117">
        <f>'Oversigt anlægsaktiv'!D3117</f>
        <v>0</v>
      </c>
      <c r="E3117">
        <f>'Oversigt anlægsaktiv'!E3117</f>
        <v>0</v>
      </c>
      <c r="F3117">
        <f>'Oversigt anlægsaktiv'!F3117</f>
        <v>0</v>
      </c>
      <c r="G3117">
        <f>'Oversigt anlægsaktiv'!G3117</f>
        <v>0</v>
      </c>
      <c r="H3117">
        <f>'Oversigt anlægsaktiv'!H3117</f>
        <v>0</v>
      </c>
      <c r="I3117">
        <f>'Oversigt anlægsaktiv'!I3117</f>
        <v>0</v>
      </c>
      <c r="J3117">
        <f>'Oversigt anlægsaktiv'!J3117</f>
        <v>0</v>
      </c>
      <c r="K3117">
        <f>'Oversigt anlægsaktiv'!K3117</f>
        <v>0</v>
      </c>
      <c r="L3117" s="312">
        <f>'Oversigt anlægsaktiv'!L3117</f>
        <v>0</v>
      </c>
      <c r="M3117" s="56">
        <f>'Oversigt anlægsaktiv'!M3117</f>
        <v>0</v>
      </c>
      <c r="N3117" s="56">
        <f>'Oversigt anlægsaktiv'!N3117</f>
        <v>0</v>
      </c>
      <c r="O3117" s="322">
        <f t="shared" si="144"/>
        <v>0</v>
      </c>
      <c r="P3117" s="322">
        <f t="shared" si="145"/>
        <v>1</v>
      </c>
      <c r="Q3117" s="337">
        <f t="shared" si="146"/>
        <v>0</v>
      </c>
    </row>
    <row r="3118" spans="1:17" x14ac:dyDescent="0.35">
      <c r="A3118" s="320">
        <f>'Oversigt anlægsaktiv'!A3118</f>
        <v>0</v>
      </c>
      <c r="B3118">
        <f>'Oversigt anlægsaktiv'!B3118</f>
        <v>0</v>
      </c>
      <c r="C3118">
        <f>'Oversigt anlægsaktiv'!C3118</f>
        <v>0</v>
      </c>
      <c r="D3118">
        <f>'Oversigt anlægsaktiv'!D3118</f>
        <v>0</v>
      </c>
      <c r="E3118">
        <f>'Oversigt anlægsaktiv'!E3118</f>
        <v>0</v>
      </c>
      <c r="F3118">
        <f>'Oversigt anlægsaktiv'!F3118</f>
        <v>0</v>
      </c>
      <c r="G3118">
        <f>'Oversigt anlægsaktiv'!G3118</f>
        <v>0</v>
      </c>
      <c r="H3118">
        <f>'Oversigt anlægsaktiv'!H3118</f>
        <v>0</v>
      </c>
      <c r="I3118">
        <f>'Oversigt anlægsaktiv'!I3118</f>
        <v>0</v>
      </c>
      <c r="J3118">
        <f>'Oversigt anlægsaktiv'!J3118</f>
        <v>0</v>
      </c>
      <c r="K3118">
        <f>'Oversigt anlægsaktiv'!K3118</f>
        <v>0</v>
      </c>
      <c r="L3118" s="312">
        <f>'Oversigt anlægsaktiv'!L3118</f>
        <v>0</v>
      </c>
      <c r="M3118" s="56">
        <f>'Oversigt anlægsaktiv'!M3118</f>
        <v>0</v>
      </c>
      <c r="N3118" s="56">
        <f>'Oversigt anlægsaktiv'!N3118</f>
        <v>0</v>
      </c>
      <c r="O3118" s="322">
        <f t="shared" si="144"/>
        <v>0</v>
      </c>
      <c r="P3118" s="322">
        <f t="shared" si="145"/>
        <v>1</v>
      </c>
      <c r="Q3118" s="337">
        <f t="shared" si="146"/>
        <v>0</v>
      </c>
    </row>
    <row r="3119" spans="1:17" x14ac:dyDescent="0.35">
      <c r="A3119" s="320">
        <f>'Oversigt anlægsaktiv'!A3119</f>
        <v>0</v>
      </c>
      <c r="B3119">
        <f>'Oversigt anlægsaktiv'!B3119</f>
        <v>0</v>
      </c>
      <c r="C3119">
        <f>'Oversigt anlægsaktiv'!C3119</f>
        <v>0</v>
      </c>
      <c r="D3119">
        <f>'Oversigt anlægsaktiv'!D3119</f>
        <v>0</v>
      </c>
      <c r="E3119">
        <f>'Oversigt anlægsaktiv'!E3119</f>
        <v>0</v>
      </c>
      <c r="F3119">
        <f>'Oversigt anlægsaktiv'!F3119</f>
        <v>0</v>
      </c>
      <c r="G3119">
        <f>'Oversigt anlægsaktiv'!G3119</f>
        <v>0</v>
      </c>
      <c r="H3119">
        <f>'Oversigt anlægsaktiv'!H3119</f>
        <v>0</v>
      </c>
      <c r="I3119">
        <f>'Oversigt anlægsaktiv'!I3119</f>
        <v>0</v>
      </c>
      <c r="J3119">
        <f>'Oversigt anlægsaktiv'!J3119</f>
        <v>0</v>
      </c>
      <c r="K3119">
        <f>'Oversigt anlægsaktiv'!K3119</f>
        <v>0</v>
      </c>
      <c r="L3119" s="312">
        <f>'Oversigt anlægsaktiv'!L3119</f>
        <v>0</v>
      </c>
      <c r="M3119" s="56">
        <f>'Oversigt anlægsaktiv'!M3119</f>
        <v>0</v>
      </c>
      <c r="N3119" s="56">
        <f>'Oversigt anlægsaktiv'!N3119</f>
        <v>0</v>
      </c>
      <c r="O3119" s="322">
        <f t="shared" si="144"/>
        <v>0</v>
      </c>
      <c r="P3119" s="322">
        <f t="shared" si="145"/>
        <v>1</v>
      </c>
      <c r="Q3119" s="337">
        <f t="shared" si="146"/>
        <v>0</v>
      </c>
    </row>
    <row r="3120" spans="1:17" x14ac:dyDescent="0.35">
      <c r="A3120" s="320">
        <f>'Oversigt anlægsaktiv'!A3120</f>
        <v>0</v>
      </c>
      <c r="B3120">
        <f>'Oversigt anlægsaktiv'!B3120</f>
        <v>0</v>
      </c>
      <c r="C3120">
        <f>'Oversigt anlægsaktiv'!C3120</f>
        <v>0</v>
      </c>
      <c r="D3120">
        <f>'Oversigt anlægsaktiv'!D3120</f>
        <v>0</v>
      </c>
      <c r="E3120">
        <f>'Oversigt anlægsaktiv'!E3120</f>
        <v>0</v>
      </c>
      <c r="F3120">
        <f>'Oversigt anlægsaktiv'!F3120</f>
        <v>0</v>
      </c>
      <c r="G3120">
        <f>'Oversigt anlægsaktiv'!G3120</f>
        <v>0</v>
      </c>
      <c r="H3120">
        <f>'Oversigt anlægsaktiv'!H3120</f>
        <v>0</v>
      </c>
      <c r="I3120">
        <f>'Oversigt anlægsaktiv'!I3120</f>
        <v>0</v>
      </c>
      <c r="J3120">
        <f>'Oversigt anlægsaktiv'!J3120</f>
        <v>0</v>
      </c>
      <c r="K3120">
        <f>'Oversigt anlægsaktiv'!K3120</f>
        <v>0</v>
      </c>
      <c r="L3120" s="312">
        <f>'Oversigt anlægsaktiv'!L3120</f>
        <v>0</v>
      </c>
      <c r="M3120" s="56">
        <f>'Oversigt anlægsaktiv'!M3120</f>
        <v>0</v>
      </c>
      <c r="N3120" s="56">
        <f>'Oversigt anlægsaktiv'!N3120</f>
        <v>0</v>
      </c>
      <c r="O3120" s="322">
        <f t="shared" si="144"/>
        <v>0</v>
      </c>
      <c r="P3120" s="322">
        <f t="shared" si="145"/>
        <v>1</v>
      </c>
      <c r="Q3120" s="337">
        <f t="shared" si="146"/>
        <v>0</v>
      </c>
    </row>
    <row r="3121" spans="1:17" x14ac:dyDescent="0.35">
      <c r="A3121" s="320">
        <f>'Oversigt anlægsaktiv'!A3121</f>
        <v>0</v>
      </c>
      <c r="B3121">
        <f>'Oversigt anlægsaktiv'!B3121</f>
        <v>0</v>
      </c>
      <c r="C3121">
        <f>'Oversigt anlægsaktiv'!C3121</f>
        <v>0</v>
      </c>
      <c r="D3121">
        <f>'Oversigt anlægsaktiv'!D3121</f>
        <v>0</v>
      </c>
      <c r="E3121">
        <f>'Oversigt anlægsaktiv'!E3121</f>
        <v>0</v>
      </c>
      <c r="F3121">
        <f>'Oversigt anlægsaktiv'!F3121</f>
        <v>0</v>
      </c>
      <c r="G3121">
        <f>'Oversigt anlægsaktiv'!G3121</f>
        <v>0</v>
      </c>
      <c r="H3121">
        <f>'Oversigt anlægsaktiv'!H3121</f>
        <v>0</v>
      </c>
      <c r="I3121">
        <f>'Oversigt anlægsaktiv'!I3121</f>
        <v>0</v>
      </c>
      <c r="J3121">
        <f>'Oversigt anlægsaktiv'!J3121</f>
        <v>0</v>
      </c>
      <c r="K3121">
        <f>'Oversigt anlægsaktiv'!K3121</f>
        <v>0</v>
      </c>
      <c r="L3121" s="312">
        <f>'Oversigt anlægsaktiv'!L3121</f>
        <v>0</v>
      </c>
      <c r="M3121" s="56">
        <f>'Oversigt anlægsaktiv'!M3121</f>
        <v>0</v>
      </c>
      <c r="N3121" s="56">
        <f>'Oversigt anlægsaktiv'!N3121</f>
        <v>0</v>
      </c>
      <c r="O3121" s="322">
        <f t="shared" si="144"/>
        <v>0</v>
      </c>
      <c r="P3121" s="322">
        <f t="shared" si="145"/>
        <v>1</v>
      </c>
      <c r="Q3121" s="337">
        <f t="shared" si="146"/>
        <v>0</v>
      </c>
    </row>
    <row r="3122" spans="1:17" x14ac:dyDescent="0.35">
      <c r="A3122" s="320">
        <f>'Oversigt anlægsaktiv'!A3122</f>
        <v>0</v>
      </c>
      <c r="B3122">
        <f>'Oversigt anlægsaktiv'!B3122</f>
        <v>0</v>
      </c>
      <c r="C3122">
        <f>'Oversigt anlægsaktiv'!C3122</f>
        <v>0</v>
      </c>
      <c r="D3122">
        <f>'Oversigt anlægsaktiv'!D3122</f>
        <v>0</v>
      </c>
      <c r="E3122">
        <f>'Oversigt anlægsaktiv'!E3122</f>
        <v>0</v>
      </c>
      <c r="F3122">
        <f>'Oversigt anlægsaktiv'!F3122</f>
        <v>0</v>
      </c>
      <c r="G3122">
        <f>'Oversigt anlægsaktiv'!G3122</f>
        <v>0</v>
      </c>
      <c r="H3122">
        <f>'Oversigt anlægsaktiv'!H3122</f>
        <v>0</v>
      </c>
      <c r="I3122">
        <f>'Oversigt anlægsaktiv'!I3122</f>
        <v>0</v>
      </c>
      <c r="J3122">
        <f>'Oversigt anlægsaktiv'!J3122</f>
        <v>0</v>
      </c>
      <c r="K3122">
        <f>'Oversigt anlægsaktiv'!K3122</f>
        <v>0</v>
      </c>
      <c r="L3122" s="312">
        <f>'Oversigt anlægsaktiv'!L3122</f>
        <v>0</v>
      </c>
      <c r="M3122" s="56">
        <f>'Oversigt anlægsaktiv'!M3122</f>
        <v>0</v>
      </c>
      <c r="N3122" s="56">
        <f>'Oversigt anlægsaktiv'!N3122</f>
        <v>0</v>
      </c>
      <c r="O3122" s="322">
        <f t="shared" si="144"/>
        <v>0</v>
      </c>
      <c r="P3122" s="322">
        <f t="shared" si="145"/>
        <v>1</v>
      </c>
      <c r="Q3122" s="337">
        <f t="shared" si="146"/>
        <v>0</v>
      </c>
    </row>
    <row r="3123" spans="1:17" x14ac:dyDescent="0.35">
      <c r="A3123" s="320">
        <f>'Oversigt anlægsaktiv'!A3123</f>
        <v>0</v>
      </c>
      <c r="B3123">
        <f>'Oversigt anlægsaktiv'!B3123</f>
        <v>0</v>
      </c>
      <c r="C3123">
        <f>'Oversigt anlægsaktiv'!C3123</f>
        <v>0</v>
      </c>
      <c r="D3123">
        <f>'Oversigt anlægsaktiv'!D3123</f>
        <v>0</v>
      </c>
      <c r="E3123">
        <f>'Oversigt anlægsaktiv'!E3123</f>
        <v>0</v>
      </c>
      <c r="F3123">
        <f>'Oversigt anlægsaktiv'!F3123</f>
        <v>0</v>
      </c>
      <c r="G3123">
        <f>'Oversigt anlægsaktiv'!G3123</f>
        <v>0</v>
      </c>
      <c r="H3123">
        <f>'Oversigt anlægsaktiv'!H3123</f>
        <v>0</v>
      </c>
      <c r="I3123">
        <f>'Oversigt anlægsaktiv'!I3123</f>
        <v>0</v>
      </c>
      <c r="J3123">
        <f>'Oversigt anlægsaktiv'!J3123</f>
        <v>0</v>
      </c>
      <c r="K3123">
        <f>'Oversigt anlægsaktiv'!K3123</f>
        <v>0</v>
      </c>
      <c r="L3123" s="312">
        <f>'Oversigt anlægsaktiv'!L3123</f>
        <v>0</v>
      </c>
      <c r="M3123" s="56">
        <f>'Oversigt anlægsaktiv'!M3123</f>
        <v>0</v>
      </c>
      <c r="N3123" s="56">
        <f>'Oversigt anlægsaktiv'!N3123</f>
        <v>0</v>
      </c>
      <c r="O3123" s="322">
        <f t="shared" si="144"/>
        <v>0</v>
      </c>
      <c r="P3123" s="322">
        <f t="shared" si="145"/>
        <v>1</v>
      </c>
      <c r="Q3123" s="337">
        <f t="shared" si="146"/>
        <v>0</v>
      </c>
    </row>
    <row r="3124" spans="1:17" x14ac:dyDescent="0.35">
      <c r="A3124" s="320">
        <f>'Oversigt anlægsaktiv'!A3124</f>
        <v>0</v>
      </c>
      <c r="B3124">
        <f>'Oversigt anlægsaktiv'!B3124</f>
        <v>0</v>
      </c>
      <c r="C3124">
        <f>'Oversigt anlægsaktiv'!C3124</f>
        <v>0</v>
      </c>
      <c r="D3124">
        <f>'Oversigt anlægsaktiv'!D3124</f>
        <v>0</v>
      </c>
      <c r="E3124">
        <f>'Oversigt anlægsaktiv'!E3124</f>
        <v>0</v>
      </c>
      <c r="F3124">
        <f>'Oversigt anlægsaktiv'!F3124</f>
        <v>0</v>
      </c>
      <c r="G3124">
        <f>'Oversigt anlægsaktiv'!G3124</f>
        <v>0</v>
      </c>
      <c r="H3124">
        <f>'Oversigt anlægsaktiv'!H3124</f>
        <v>0</v>
      </c>
      <c r="I3124">
        <f>'Oversigt anlægsaktiv'!I3124</f>
        <v>0</v>
      </c>
      <c r="J3124">
        <f>'Oversigt anlægsaktiv'!J3124</f>
        <v>0</v>
      </c>
      <c r="K3124">
        <f>'Oversigt anlægsaktiv'!K3124</f>
        <v>0</v>
      </c>
      <c r="L3124" s="312">
        <f>'Oversigt anlægsaktiv'!L3124</f>
        <v>0</v>
      </c>
      <c r="M3124" s="56">
        <f>'Oversigt anlægsaktiv'!M3124</f>
        <v>0</v>
      </c>
      <c r="N3124" s="56">
        <f>'Oversigt anlægsaktiv'!N3124</f>
        <v>0</v>
      </c>
      <c r="O3124" s="322">
        <f t="shared" si="144"/>
        <v>0</v>
      </c>
      <c r="P3124" s="322">
        <f t="shared" si="145"/>
        <v>1</v>
      </c>
      <c r="Q3124" s="337">
        <f t="shared" si="146"/>
        <v>0</v>
      </c>
    </row>
    <row r="3125" spans="1:17" x14ac:dyDescent="0.35">
      <c r="A3125" s="320">
        <f>'Oversigt anlægsaktiv'!A3125</f>
        <v>0</v>
      </c>
      <c r="B3125">
        <f>'Oversigt anlægsaktiv'!B3125</f>
        <v>0</v>
      </c>
      <c r="C3125">
        <f>'Oversigt anlægsaktiv'!C3125</f>
        <v>0</v>
      </c>
      <c r="D3125">
        <f>'Oversigt anlægsaktiv'!D3125</f>
        <v>0</v>
      </c>
      <c r="E3125">
        <f>'Oversigt anlægsaktiv'!E3125</f>
        <v>0</v>
      </c>
      <c r="F3125">
        <f>'Oversigt anlægsaktiv'!F3125</f>
        <v>0</v>
      </c>
      <c r="G3125">
        <f>'Oversigt anlægsaktiv'!G3125</f>
        <v>0</v>
      </c>
      <c r="H3125">
        <f>'Oversigt anlægsaktiv'!H3125</f>
        <v>0</v>
      </c>
      <c r="I3125">
        <f>'Oversigt anlægsaktiv'!I3125</f>
        <v>0</v>
      </c>
      <c r="J3125">
        <f>'Oversigt anlægsaktiv'!J3125</f>
        <v>0</v>
      </c>
      <c r="K3125">
        <f>'Oversigt anlægsaktiv'!K3125</f>
        <v>0</v>
      </c>
      <c r="L3125" s="312">
        <f>'Oversigt anlægsaktiv'!L3125</f>
        <v>0</v>
      </c>
      <c r="M3125" s="56">
        <f>'Oversigt anlægsaktiv'!M3125</f>
        <v>0</v>
      </c>
      <c r="N3125" s="56">
        <f>'Oversigt anlægsaktiv'!N3125</f>
        <v>0</v>
      </c>
      <c r="O3125" s="322">
        <f t="shared" si="144"/>
        <v>0</v>
      </c>
      <c r="P3125" s="322">
        <f t="shared" si="145"/>
        <v>1</v>
      </c>
      <c r="Q3125" s="337">
        <f t="shared" si="146"/>
        <v>0</v>
      </c>
    </row>
    <row r="3126" spans="1:17" x14ac:dyDescent="0.35">
      <c r="A3126" s="320">
        <f>'Oversigt anlægsaktiv'!A3126</f>
        <v>0</v>
      </c>
      <c r="B3126">
        <f>'Oversigt anlægsaktiv'!B3126</f>
        <v>0</v>
      </c>
      <c r="C3126">
        <f>'Oversigt anlægsaktiv'!C3126</f>
        <v>0</v>
      </c>
      <c r="D3126">
        <f>'Oversigt anlægsaktiv'!D3126</f>
        <v>0</v>
      </c>
      <c r="E3126">
        <f>'Oversigt anlægsaktiv'!E3126</f>
        <v>0</v>
      </c>
      <c r="F3126">
        <f>'Oversigt anlægsaktiv'!F3126</f>
        <v>0</v>
      </c>
      <c r="G3126">
        <f>'Oversigt anlægsaktiv'!G3126</f>
        <v>0</v>
      </c>
      <c r="H3126">
        <f>'Oversigt anlægsaktiv'!H3126</f>
        <v>0</v>
      </c>
      <c r="I3126">
        <f>'Oversigt anlægsaktiv'!I3126</f>
        <v>0</v>
      </c>
      <c r="J3126">
        <f>'Oversigt anlægsaktiv'!J3126</f>
        <v>0</v>
      </c>
      <c r="K3126">
        <f>'Oversigt anlægsaktiv'!K3126</f>
        <v>0</v>
      </c>
      <c r="L3126" s="312">
        <f>'Oversigt anlægsaktiv'!L3126</f>
        <v>0</v>
      </c>
      <c r="M3126" s="56">
        <f>'Oversigt anlægsaktiv'!M3126</f>
        <v>0</v>
      </c>
      <c r="N3126" s="56">
        <f>'Oversigt anlægsaktiv'!N3126</f>
        <v>0</v>
      </c>
      <c r="O3126" s="322">
        <f t="shared" si="144"/>
        <v>0</v>
      </c>
      <c r="P3126" s="322">
        <f t="shared" si="145"/>
        <v>1</v>
      </c>
      <c r="Q3126" s="337">
        <f t="shared" si="146"/>
        <v>0</v>
      </c>
    </row>
    <row r="3127" spans="1:17" x14ac:dyDescent="0.35">
      <c r="A3127" s="320">
        <f>'Oversigt anlægsaktiv'!A3127</f>
        <v>0</v>
      </c>
      <c r="B3127">
        <f>'Oversigt anlægsaktiv'!B3127</f>
        <v>0</v>
      </c>
      <c r="C3127">
        <f>'Oversigt anlægsaktiv'!C3127</f>
        <v>0</v>
      </c>
      <c r="D3127">
        <f>'Oversigt anlægsaktiv'!D3127</f>
        <v>0</v>
      </c>
      <c r="E3127">
        <f>'Oversigt anlægsaktiv'!E3127</f>
        <v>0</v>
      </c>
      <c r="F3127">
        <f>'Oversigt anlægsaktiv'!F3127</f>
        <v>0</v>
      </c>
      <c r="G3127">
        <f>'Oversigt anlægsaktiv'!G3127</f>
        <v>0</v>
      </c>
      <c r="H3127">
        <f>'Oversigt anlægsaktiv'!H3127</f>
        <v>0</v>
      </c>
      <c r="I3127">
        <f>'Oversigt anlægsaktiv'!I3127</f>
        <v>0</v>
      </c>
      <c r="J3127">
        <f>'Oversigt anlægsaktiv'!J3127</f>
        <v>0</v>
      </c>
      <c r="K3127">
        <f>'Oversigt anlægsaktiv'!K3127</f>
        <v>0</v>
      </c>
      <c r="L3127" s="312">
        <f>'Oversigt anlægsaktiv'!L3127</f>
        <v>0</v>
      </c>
      <c r="M3127" s="56">
        <f>'Oversigt anlægsaktiv'!M3127</f>
        <v>0</v>
      </c>
      <c r="N3127" s="56">
        <f>'Oversigt anlægsaktiv'!N3127</f>
        <v>0</v>
      </c>
      <c r="O3127" s="322">
        <f t="shared" si="144"/>
        <v>0</v>
      </c>
      <c r="P3127" s="322">
        <f t="shared" si="145"/>
        <v>1</v>
      </c>
      <c r="Q3127" s="337">
        <f t="shared" si="146"/>
        <v>0</v>
      </c>
    </row>
    <row r="3128" spans="1:17" x14ac:dyDescent="0.35">
      <c r="A3128" s="320">
        <f>'Oversigt anlægsaktiv'!A3128</f>
        <v>0</v>
      </c>
      <c r="B3128">
        <f>'Oversigt anlægsaktiv'!B3128</f>
        <v>0</v>
      </c>
      <c r="C3128">
        <f>'Oversigt anlægsaktiv'!C3128</f>
        <v>0</v>
      </c>
      <c r="D3128">
        <f>'Oversigt anlægsaktiv'!D3128</f>
        <v>0</v>
      </c>
      <c r="E3128">
        <f>'Oversigt anlægsaktiv'!E3128</f>
        <v>0</v>
      </c>
      <c r="F3128">
        <f>'Oversigt anlægsaktiv'!F3128</f>
        <v>0</v>
      </c>
      <c r="G3128">
        <f>'Oversigt anlægsaktiv'!G3128</f>
        <v>0</v>
      </c>
      <c r="H3128">
        <f>'Oversigt anlægsaktiv'!H3128</f>
        <v>0</v>
      </c>
      <c r="I3128">
        <f>'Oversigt anlægsaktiv'!I3128</f>
        <v>0</v>
      </c>
      <c r="J3128">
        <f>'Oversigt anlægsaktiv'!J3128</f>
        <v>0</v>
      </c>
      <c r="K3128">
        <f>'Oversigt anlægsaktiv'!K3128</f>
        <v>0</v>
      </c>
      <c r="L3128" s="312">
        <f>'Oversigt anlægsaktiv'!L3128</f>
        <v>0</v>
      </c>
      <c r="M3128" s="56">
        <f>'Oversigt anlægsaktiv'!M3128</f>
        <v>0</v>
      </c>
      <c r="N3128" s="56">
        <f>'Oversigt anlægsaktiv'!N3128</f>
        <v>0</v>
      </c>
      <c r="O3128" s="322">
        <f t="shared" si="144"/>
        <v>0</v>
      </c>
      <c r="P3128" s="322">
        <f t="shared" si="145"/>
        <v>1</v>
      </c>
      <c r="Q3128" s="337">
        <f t="shared" si="146"/>
        <v>0</v>
      </c>
    </row>
    <row r="3129" spans="1:17" x14ac:dyDescent="0.35">
      <c r="A3129" s="320">
        <f>'Oversigt anlægsaktiv'!A3129</f>
        <v>0</v>
      </c>
      <c r="B3129">
        <f>'Oversigt anlægsaktiv'!B3129</f>
        <v>0</v>
      </c>
      <c r="C3129">
        <f>'Oversigt anlægsaktiv'!C3129</f>
        <v>0</v>
      </c>
      <c r="D3129">
        <f>'Oversigt anlægsaktiv'!D3129</f>
        <v>0</v>
      </c>
      <c r="E3129">
        <f>'Oversigt anlægsaktiv'!E3129</f>
        <v>0</v>
      </c>
      <c r="F3129">
        <f>'Oversigt anlægsaktiv'!F3129</f>
        <v>0</v>
      </c>
      <c r="G3129">
        <f>'Oversigt anlægsaktiv'!G3129</f>
        <v>0</v>
      </c>
      <c r="H3129">
        <f>'Oversigt anlægsaktiv'!H3129</f>
        <v>0</v>
      </c>
      <c r="I3129">
        <f>'Oversigt anlægsaktiv'!I3129</f>
        <v>0</v>
      </c>
      <c r="J3129">
        <f>'Oversigt anlægsaktiv'!J3129</f>
        <v>0</v>
      </c>
      <c r="K3129">
        <f>'Oversigt anlægsaktiv'!K3129</f>
        <v>0</v>
      </c>
      <c r="L3129" s="312">
        <f>'Oversigt anlægsaktiv'!L3129</f>
        <v>0</v>
      </c>
      <c r="M3129" s="56">
        <f>'Oversigt anlægsaktiv'!M3129</f>
        <v>0</v>
      </c>
      <c r="N3129" s="56">
        <f>'Oversigt anlægsaktiv'!N3129</f>
        <v>0</v>
      </c>
      <c r="O3129" s="322">
        <f t="shared" si="144"/>
        <v>0</v>
      </c>
      <c r="P3129" s="322">
        <f t="shared" si="145"/>
        <v>1</v>
      </c>
      <c r="Q3129" s="337">
        <f t="shared" si="146"/>
        <v>0</v>
      </c>
    </row>
    <row r="3130" spans="1:17" x14ac:dyDescent="0.35">
      <c r="A3130" s="320">
        <f>'Oversigt anlægsaktiv'!A3130</f>
        <v>0</v>
      </c>
      <c r="B3130">
        <f>'Oversigt anlægsaktiv'!B3130</f>
        <v>0</v>
      </c>
      <c r="C3130">
        <f>'Oversigt anlægsaktiv'!C3130</f>
        <v>0</v>
      </c>
      <c r="D3130">
        <f>'Oversigt anlægsaktiv'!D3130</f>
        <v>0</v>
      </c>
      <c r="E3130">
        <f>'Oversigt anlægsaktiv'!E3130</f>
        <v>0</v>
      </c>
      <c r="F3130">
        <f>'Oversigt anlægsaktiv'!F3130</f>
        <v>0</v>
      </c>
      <c r="G3130">
        <f>'Oversigt anlægsaktiv'!G3130</f>
        <v>0</v>
      </c>
      <c r="H3130">
        <f>'Oversigt anlægsaktiv'!H3130</f>
        <v>0</v>
      </c>
      <c r="I3130">
        <f>'Oversigt anlægsaktiv'!I3130</f>
        <v>0</v>
      </c>
      <c r="J3130">
        <f>'Oversigt anlægsaktiv'!J3130</f>
        <v>0</v>
      </c>
      <c r="K3130">
        <f>'Oversigt anlægsaktiv'!K3130</f>
        <v>0</v>
      </c>
      <c r="L3130" s="312">
        <f>'Oversigt anlægsaktiv'!L3130</f>
        <v>0</v>
      </c>
      <c r="M3130" s="56">
        <f>'Oversigt anlægsaktiv'!M3130</f>
        <v>0</v>
      </c>
      <c r="N3130" s="56">
        <f>'Oversigt anlægsaktiv'!N3130</f>
        <v>0</v>
      </c>
      <c r="O3130" s="322">
        <f t="shared" si="144"/>
        <v>0</v>
      </c>
      <c r="P3130" s="322">
        <f t="shared" si="145"/>
        <v>1</v>
      </c>
      <c r="Q3130" s="337">
        <f t="shared" si="146"/>
        <v>0</v>
      </c>
    </row>
    <row r="3131" spans="1:17" x14ac:dyDescent="0.35">
      <c r="A3131" s="320">
        <f>'Oversigt anlægsaktiv'!A3131</f>
        <v>0</v>
      </c>
      <c r="B3131">
        <f>'Oversigt anlægsaktiv'!B3131</f>
        <v>0</v>
      </c>
      <c r="C3131">
        <f>'Oversigt anlægsaktiv'!C3131</f>
        <v>0</v>
      </c>
      <c r="D3131">
        <f>'Oversigt anlægsaktiv'!D3131</f>
        <v>0</v>
      </c>
      <c r="E3131">
        <f>'Oversigt anlægsaktiv'!E3131</f>
        <v>0</v>
      </c>
      <c r="F3131">
        <f>'Oversigt anlægsaktiv'!F3131</f>
        <v>0</v>
      </c>
      <c r="G3131">
        <f>'Oversigt anlægsaktiv'!G3131</f>
        <v>0</v>
      </c>
      <c r="H3131">
        <f>'Oversigt anlægsaktiv'!H3131</f>
        <v>0</v>
      </c>
      <c r="I3131">
        <f>'Oversigt anlægsaktiv'!I3131</f>
        <v>0</v>
      </c>
      <c r="J3131">
        <f>'Oversigt anlægsaktiv'!J3131</f>
        <v>0</v>
      </c>
      <c r="K3131">
        <f>'Oversigt anlægsaktiv'!K3131</f>
        <v>0</v>
      </c>
      <c r="L3131" s="312">
        <f>'Oversigt anlægsaktiv'!L3131</f>
        <v>0</v>
      </c>
      <c r="M3131" s="56">
        <f>'Oversigt anlægsaktiv'!M3131</f>
        <v>0</v>
      </c>
      <c r="N3131" s="56">
        <f>'Oversigt anlægsaktiv'!N3131</f>
        <v>0</v>
      </c>
      <c r="O3131" s="322">
        <f t="shared" si="144"/>
        <v>0</v>
      </c>
      <c r="P3131" s="322">
        <f t="shared" si="145"/>
        <v>1</v>
      </c>
      <c r="Q3131" s="337">
        <f t="shared" si="146"/>
        <v>0</v>
      </c>
    </row>
    <row r="3132" spans="1:17" x14ac:dyDescent="0.35">
      <c r="A3132" s="320">
        <f>'Oversigt anlægsaktiv'!A3132</f>
        <v>0</v>
      </c>
      <c r="B3132">
        <f>'Oversigt anlægsaktiv'!B3132</f>
        <v>0</v>
      </c>
      <c r="C3132">
        <f>'Oversigt anlægsaktiv'!C3132</f>
        <v>0</v>
      </c>
      <c r="D3132">
        <f>'Oversigt anlægsaktiv'!D3132</f>
        <v>0</v>
      </c>
      <c r="E3132">
        <f>'Oversigt anlægsaktiv'!E3132</f>
        <v>0</v>
      </c>
      <c r="F3132">
        <f>'Oversigt anlægsaktiv'!F3132</f>
        <v>0</v>
      </c>
      <c r="G3132">
        <f>'Oversigt anlægsaktiv'!G3132</f>
        <v>0</v>
      </c>
      <c r="H3132">
        <f>'Oversigt anlægsaktiv'!H3132</f>
        <v>0</v>
      </c>
      <c r="I3132">
        <f>'Oversigt anlægsaktiv'!I3132</f>
        <v>0</v>
      </c>
      <c r="J3132">
        <f>'Oversigt anlægsaktiv'!J3132</f>
        <v>0</v>
      </c>
      <c r="K3132">
        <f>'Oversigt anlægsaktiv'!K3132</f>
        <v>0</v>
      </c>
      <c r="L3132" s="312">
        <f>'Oversigt anlægsaktiv'!L3132</f>
        <v>0</v>
      </c>
      <c r="M3132" s="56">
        <f>'Oversigt anlægsaktiv'!M3132</f>
        <v>0</v>
      </c>
      <c r="N3132" s="56">
        <f>'Oversigt anlægsaktiv'!N3132</f>
        <v>0</v>
      </c>
      <c r="O3132" s="322">
        <f t="shared" si="144"/>
        <v>0</v>
      </c>
      <c r="P3132" s="322">
        <f t="shared" si="145"/>
        <v>1</v>
      </c>
      <c r="Q3132" s="337">
        <f t="shared" si="146"/>
        <v>0</v>
      </c>
    </row>
    <row r="3133" spans="1:17" x14ac:dyDescent="0.35">
      <c r="A3133" s="320">
        <f>'Oversigt anlægsaktiv'!A3133</f>
        <v>0</v>
      </c>
      <c r="B3133">
        <f>'Oversigt anlægsaktiv'!B3133</f>
        <v>0</v>
      </c>
      <c r="C3133">
        <f>'Oversigt anlægsaktiv'!C3133</f>
        <v>0</v>
      </c>
      <c r="D3133">
        <f>'Oversigt anlægsaktiv'!D3133</f>
        <v>0</v>
      </c>
      <c r="E3133">
        <f>'Oversigt anlægsaktiv'!E3133</f>
        <v>0</v>
      </c>
      <c r="F3133">
        <f>'Oversigt anlægsaktiv'!F3133</f>
        <v>0</v>
      </c>
      <c r="G3133">
        <f>'Oversigt anlægsaktiv'!G3133</f>
        <v>0</v>
      </c>
      <c r="H3133">
        <f>'Oversigt anlægsaktiv'!H3133</f>
        <v>0</v>
      </c>
      <c r="I3133">
        <f>'Oversigt anlægsaktiv'!I3133</f>
        <v>0</v>
      </c>
      <c r="J3133">
        <f>'Oversigt anlægsaktiv'!J3133</f>
        <v>0</v>
      </c>
      <c r="K3133">
        <f>'Oversigt anlægsaktiv'!K3133</f>
        <v>0</v>
      </c>
      <c r="L3133" s="312">
        <f>'Oversigt anlægsaktiv'!L3133</f>
        <v>0</v>
      </c>
      <c r="M3133" s="56">
        <f>'Oversigt anlægsaktiv'!M3133</f>
        <v>0</v>
      </c>
      <c r="N3133" s="56">
        <f>'Oversigt anlægsaktiv'!N3133</f>
        <v>0</v>
      </c>
      <c r="O3133" s="322">
        <f t="shared" si="144"/>
        <v>0</v>
      </c>
      <c r="P3133" s="322">
        <f t="shared" si="145"/>
        <v>1</v>
      </c>
      <c r="Q3133" s="337">
        <f t="shared" si="146"/>
        <v>0</v>
      </c>
    </row>
    <row r="3134" spans="1:17" x14ac:dyDescent="0.35">
      <c r="A3134" s="320">
        <f>'Oversigt anlægsaktiv'!A3134</f>
        <v>0</v>
      </c>
      <c r="B3134">
        <f>'Oversigt anlægsaktiv'!B3134</f>
        <v>0</v>
      </c>
      <c r="C3134">
        <f>'Oversigt anlægsaktiv'!C3134</f>
        <v>0</v>
      </c>
      <c r="D3134">
        <f>'Oversigt anlægsaktiv'!D3134</f>
        <v>0</v>
      </c>
      <c r="E3134">
        <f>'Oversigt anlægsaktiv'!E3134</f>
        <v>0</v>
      </c>
      <c r="F3134">
        <f>'Oversigt anlægsaktiv'!F3134</f>
        <v>0</v>
      </c>
      <c r="G3134">
        <f>'Oversigt anlægsaktiv'!G3134</f>
        <v>0</v>
      </c>
      <c r="H3134">
        <f>'Oversigt anlægsaktiv'!H3134</f>
        <v>0</v>
      </c>
      <c r="I3134">
        <f>'Oversigt anlægsaktiv'!I3134</f>
        <v>0</v>
      </c>
      <c r="J3134">
        <f>'Oversigt anlægsaktiv'!J3134</f>
        <v>0</v>
      </c>
      <c r="K3134">
        <f>'Oversigt anlægsaktiv'!K3134</f>
        <v>0</v>
      </c>
      <c r="L3134" s="312">
        <f>'Oversigt anlægsaktiv'!L3134</f>
        <v>0</v>
      </c>
      <c r="M3134" s="56">
        <f>'Oversigt anlægsaktiv'!M3134</f>
        <v>0</v>
      </c>
      <c r="N3134" s="56">
        <f>'Oversigt anlægsaktiv'!N3134</f>
        <v>0</v>
      </c>
      <c r="O3134" s="322">
        <f t="shared" si="144"/>
        <v>0</v>
      </c>
      <c r="P3134" s="322">
        <f t="shared" si="145"/>
        <v>1</v>
      </c>
      <c r="Q3134" s="337">
        <f t="shared" si="146"/>
        <v>0</v>
      </c>
    </row>
    <row r="3135" spans="1:17" x14ac:dyDescent="0.35">
      <c r="A3135" s="320">
        <f>'Oversigt anlægsaktiv'!A3135</f>
        <v>0</v>
      </c>
      <c r="B3135">
        <f>'Oversigt anlægsaktiv'!B3135</f>
        <v>0</v>
      </c>
      <c r="C3135">
        <f>'Oversigt anlægsaktiv'!C3135</f>
        <v>0</v>
      </c>
      <c r="D3135">
        <f>'Oversigt anlægsaktiv'!D3135</f>
        <v>0</v>
      </c>
      <c r="E3135">
        <f>'Oversigt anlægsaktiv'!E3135</f>
        <v>0</v>
      </c>
      <c r="F3135">
        <f>'Oversigt anlægsaktiv'!F3135</f>
        <v>0</v>
      </c>
      <c r="G3135">
        <f>'Oversigt anlægsaktiv'!G3135</f>
        <v>0</v>
      </c>
      <c r="H3135">
        <f>'Oversigt anlægsaktiv'!H3135</f>
        <v>0</v>
      </c>
      <c r="I3135">
        <f>'Oversigt anlægsaktiv'!I3135</f>
        <v>0</v>
      </c>
      <c r="J3135">
        <f>'Oversigt anlægsaktiv'!J3135</f>
        <v>0</v>
      </c>
      <c r="K3135">
        <f>'Oversigt anlægsaktiv'!K3135</f>
        <v>0</v>
      </c>
      <c r="L3135" s="312">
        <f>'Oversigt anlægsaktiv'!L3135</f>
        <v>0</v>
      </c>
      <c r="M3135" s="56">
        <f>'Oversigt anlægsaktiv'!M3135</f>
        <v>0</v>
      </c>
      <c r="N3135" s="56">
        <f>'Oversigt anlægsaktiv'!N3135</f>
        <v>0</v>
      </c>
      <c r="O3135" s="322">
        <f t="shared" si="144"/>
        <v>0</v>
      </c>
      <c r="P3135" s="322">
        <f t="shared" si="145"/>
        <v>1</v>
      </c>
      <c r="Q3135" s="337">
        <f t="shared" si="146"/>
        <v>0</v>
      </c>
    </row>
    <row r="3136" spans="1:17" x14ac:dyDescent="0.35">
      <c r="A3136" s="320">
        <f>'Oversigt anlægsaktiv'!A3136</f>
        <v>0</v>
      </c>
      <c r="B3136">
        <f>'Oversigt anlægsaktiv'!B3136</f>
        <v>0</v>
      </c>
      <c r="C3136">
        <f>'Oversigt anlægsaktiv'!C3136</f>
        <v>0</v>
      </c>
      <c r="D3136">
        <f>'Oversigt anlægsaktiv'!D3136</f>
        <v>0</v>
      </c>
      <c r="E3136">
        <f>'Oversigt anlægsaktiv'!E3136</f>
        <v>0</v>
      </c>
      <c r="F3136">
        <f>'Oversigt anlægsaktiv'!F3136</f>
        <v>0</v>
      </c>
      <c r="G3136">
        <f>'Oversigt anlægsaktiv'!G3136</f>
        <v>0</v>
      </c>
      <c r="H3136">
        <f>'Oversigt anlægsaktiv'!H3136</f>
        <v>0</v>
      </c>
      <c r="I3136">
        <f>'Oversigt anlægsaktiv'!I3136</f>
        <v>0</v>
      </c>
      <c r="J3136">
        <f>'Oversigt anlægsaktiv'!J3136</f>
        <v>0</v>
      </c>
      <c r="K3136">
        <f>'Oversigt anlægsaktiv'!K3136</f>
        <v>0</v>
      </c>
      <c r="L3136" s="312">
        <f>'Oversigt anlægsaktiv'!L3136</f>
        <v>0</v>
      </c>
      <c r="M3136" s="56">
        <f>'Oversigt anlægsaktiv'!M3136</f>
        <v>0</v>
      </c>
      <c r="N3136" s="56">
        <f>'Oversigt anlægsaktiv'!N3136</f>
        <v>0</v>
      </c>
      <c r="O3136" s="322">
        <f t="shared" si="144"/>
        <v>0</v>
      </c>
      <c r="P3136" s="322">
        <f t="shared" si="145"/>
        <v>1</v>
      </c>
      <c r="Q3136" s="337">
        <f t="shared" si="146"/>
        <v>0</v>
      </c>
    </row>
    <row r="3137" spans="1:17" x14ac:dyDescent="0.35">
      <c r="A3137" s="320">
        <f>'Oversigt anlægsaktiv'!A3137</f>
        <v>0</v>
      </c>
      <c r="B3137">
        <f>'Oversigt anlægsaktiv'!B3137</f>
        <v>0</v>
      </c>
      <c r="C3137">
        <f>'Oversigt anlægsaktiv'!C3137</f>
        <v>0</v>
      </c>
      <c r="D3137">
        <f>'Oversigt anlægsaktiv'!D3137</f>
        <v>0</v>
      </c>
      <c r="E3137">
        <f>'Oversigt anlægsaktiv'!E3137</f>
        <v>0</v>
      </c>
      <c r="F3137">
        <f>'Oversigt anlægsaktiv'!F3137</f>
        <v>0</v>
      </c>
      <c r="G3137">
        <f>'Oversigt anlægsaktiv'!G3137</f>
        <v>0</v>
      </c>
      <c r="H3137">
        <f>'Oversigt anlægsaktiv'!H3137</f>
        <v>0</v>
      </c>
      <c r="I3137">
        <f>'Oversigt anlægsaktiv'!I3137</f>
        <v>0</v>
      </c>
      <c r="J3137">
        <f>'Oversigt anlægsaktiv'!J3137</f>
        <v>0</v>
      </c>
      <c r="K3137">
        <f>'Oversigt anlægsaktiv'!K3137</f>
        <v>0</v>
      </c>
      <c r="L3137" s="312">
        <f>'Oversigt anlægsaktiv'!L3137</f>
        <v>0</v>
      </c>
      <c r="M3137" s="56">
        <f>'Oversigt anlægsaktiv'!M3137</f>
        <v>0</v>
      </c>
      <c r="N3137" s="56">
        <f>'Oversigt anlægsaktiv'!N3137</f>
        <v>0</v>
      </c>
      <c r="O3137" s="322">
        <f t="shared" si="144"/>
        <v>0</v>
      </c>
      <c r="P3137" s="322">
        <f t="shared" si="145"/>
        <v>1</v>
      </c>
      <c r="Q3137" s="337">
        <f t="shared" si="146"/>
        <v>0</v>
      </c>
    </row>
    <row r="3138" spans="1:17" x14ac:dyDescent="0.35">
      <c r="A3138" s="320">
        <f>'Oversigt anlægsaktiv'!A3138</f>
        <v>0</v>
      </c>
      <c r="B3138">
        <f>'Oversigt anlægsaktiv'!B3138</f>
        <v>0</v>
      </c>
      <c r="C3138">
        <f>'Oversigt anlægsaktiv'!C3138</f>
        <v>0</v>
      </c>
      <c r="D3138">
        <f>'Oversigt anlægsaktiv'!D3138</f>
        <v>0</v>
      </c>
      <c r="E3138">
        <f>'Oversigt anlægsaktiv'!E3138</f>
        <v>0</v>
      </c>
      <c r="F3138">
        <f>'Oversigt anlægsaktiv'!F3138</f>
        <v>0</v>
      </c>
      <c r="G3138">
        <f>'Oversigt anlægsaktiv'!G3138</f>
        <v>0</v>
      </c>
      <c r="H3138">
        <f>'Oversigt anlægsaktiv'!H3138</f>
        <v>0</v>
      </c>
      <c r="I3138">
        <f>'Oversigt anlægsaktiv'!I3138</f>
        <v>0</v>
      </c>
      <c r="J3138">
        <f>'Oversigt anlægsaktiv'!J3138</f>
        <v>0</v>
      </c>
      <c r="K3138">
        <f>'Oversigt anlægsaktiv'!K3138</f>
        <v>0</v>
      </c>
      <c r="L3138" s="312">
        <f>'Oversigt anlægsaktiv'!L3138</f>
        <v>0</v>
      </c>
      <c r="M3138" s="56">
        <f>'Oversigt anlægsaktiv'!M3138</f>
        <v>0</v>
      </c>
      <c r="N3138" s="56">
        <f>'Oversigt anlægsaktiv'!N3138</f>
        <v>0</v>
      </c>
      <c r="O3138" s="322">
        <f t="shared" si="144"/>
        <v>0</v>
      </c>
      <c r="P3138" s="322">
        <f t="shared" si="145"/>
        <v>1</v>
      </c>
      <c r="Q3138" s="337">
        <f t="shared" si="146"/>
        <v>0</v>
      </c>
    </row>
    <row r="3139" spans="1:17" x14ac:dyDescent="0.35">
      <c r="A3139" s="320">
        <f>'Oversigt anlægsaktiv'!A3139</f>
        <v>0</v>
      </c>
      <c r="B3139">
        <f>'Oversigt anlægsaktiv'!B3139</f>
        <v>0</v>
      </c>
      <c r="C3139">
        <f>'Oversigt anlægsaktiv'!C3139</f>
        <v>0</v>
      </c>
      <c r="D3139">
        <f>'Oversigt anlægsaktiv'!D3139</f>
        <v>0</v>
      </c>
      <c r="E3139">
        <f>'Oversigt anlægsaktiv'!E3139</f>
        <v>0</v>
      </c>
      <c r="F3139">
        <f>'Oversigt anlægsaktiv'!F3139</f>
        <v>0</v>
      </c>
      <c r="G3139">
        <f>'Oversigt anlægsaktiv'!G3139</f>
        <v>0</v>
      </c>
      <c r="H3139">
        <f>'Oversigt anlægsaktiv'!H3139</f>
        <v>0</v>
      </c>
      <c r="I3139">
        <f>'Oversigt anlægsaktiv'!I3139</f>
        <v>0</v>
      </c>
      <c r="J3139">
        <f>'Oversigt anlægsaktiv'!J3139</f>
        <v>0</v>
      </c>
      <c r="K3139">
        <f>'Oversigt anlægsaktiv'!K3139</f>
        <v>0</v>
      </c>
      <c r="L3139" s="312">
        <f>'Oversigt anlægsaktiv'!L3139</f>
        <v>0</v>
      </c>
      <c r="M3139" s="56">
        <f>'Oversigt anlægsaktiv'!M3139</f>
        <v>0</v>
      </c>
      <c r="N3139" s="56">
        <f>'Oversigt anlægsaktiv'!N3139</f>
        <v>0</v>
      </c>
      <c r="O3139" s="322">
        <f t="shared" si="144"/>
        <v>0</v>
      </c>
      <c r="P3139" s="322">
        <f t="shared" si="145"/>
        <v>1</v>
      </c>
      <c r="Q3139" s="337">
        <f t="shared" si="146"/>
        <v>0</v>
      </c>
    </row>
    <row r="3140" spans="1:17" x14ac:dyDescent="0.35">
      <c r="A3140" s="320">
        <f>'Oversigt anlægsaktiv'!A3140</f>
        <v>0</v>
      </c>
      <c r="B3140">
        <f>'Oversigt anlægsaktiv'!B3140</f>
        <v>0</v>
      </c>
      <c r="C3140">
        <f>'Oversigt anlægsaktiv'!C3140</f>
        <v>0</v>
      </c>
      <c r="D3140">
        <f>'Oversigt anlægsaktiv'!D3140</f>
        <v>0</v>
      </c>
      <c r="E3140">
        <f>'Oversigt anlægsaktiv'!E3140</f>
        <v>0</v>
      </c>
      <c r="F3140">
        <f>'Oversigt anlægsaktiv'!F3140</f>
        <v>0</v>
      </c>
      <c r="G3140">
        <f>'Oversigt anlægsaktiv'!G3140</f>
        <v>0</v>
      </c>
      <c r="H3140">
        <f>'Oversigt anlægsaktiv'!H3140</f>
        <v>0</v>
      </c>
      <c r="I3140">
        <f>'Oversigt anlægsaktiv'!I3140</f>
        <v>0</v>
      </c>
      <c r="J3140">
        <f>'Oversigt anlægsaktiv'!J3140</f>
        <v>0</v>
      </c>
      <c r="K3140">
        <f>'Oversigt anlægsaktiv'!K3140</f>
        <v>0</v>
      </c>
      <c r="L3140" s="312">
        <f>'Oversigt anlægsaktiv'!L3140</f>
        <v>0</v>
      </c>
      <c r="M3140" s="56">
        <f>'Oversigt anlægsaktiv'!M3140</f>
        <v>0</v>
      </c>
      <c r="N3140" s="56">
        <f>'Oversigt anlægsaktiv'!N3140</f>
        <v>0</v>
      </c>
      <c r="O3140" s="322">
        <f t="shared" si="144"/>
        <v>0</v>
      </c>
      <c r="P3140" s="322">
        <f t="shared" si="145"/>
        <v>1</v>
      </c>
      <c r="Q3140" s="337">
        <f t="shared" si="146"/>
        <v>0</v>
      </c>
    </row>
    <row r="3141" spans="1:17" x14ac:dyDescent="0.35">
      <c r="A3141" s="320">
        <f>'Oversigt anlægsaktiv'!A3141</f>
        <v>0</v>
      </c>
      <c r="B3141">
        <f>'Oversigt anlægsaktiv'!B3141</f>
        <v>0</v>
      </c>
      <c r="C3141">
        <f>'Oversigt anlægsaktiv'!C3141</f>
        <v>0</v>
      </c>
      <c r="D3141">
        <f>'Oversigt anlægsaktiv'!D3141</f>
        <v>0</v>
      </c>
      <c r="E3141">
        <f>'Oversigt anlægsaktiv'!E3141</f>
        <v>0</v>
      </c>
      <c r="F3141">
        <f>'Oversigt anlægsaktiv'!F3141</f>
        <v>0</v>
      </c>
      <c r="G3141">
        <f>'Oversigt anlægsaktiv'!G3141</f>
        <v>0</v>
      </c>
      <c r="H3141">
        <f>'Oversigt anlægsaktiv'!H3141</f>
        <v>0</v>
      </c>
      <c r="I3141">
        <f>'Oversigt anlægsaktiv'!I3141</f>
        <v>0</v>
      </c>
      <c r="J3141">
        <f>'Oversigt anlægsaktiv'!J3141</f>
        <v>0</v>
      </c>
      <c r="K3141">
        <f>'Oversigt anlægsaktiv'!K3141</f>
        <v>0</v>
      </c>
      <c r="L3141" s="312">
        <f>'Oversigt anlægsaktiv'!L3141</f>
        <v>0</v>
      </c>
      <c r="M3141" s="56">
        <f>'Oversigt anlægsaktiv'!M3141</f>
        <v>0</v>
      </c>
      <c r="N3141" s="56">
        <f>'Oversigt anlægsaktiv'!N3141</f>
        <v>0</v>
      </c>
      <c r="O3141" s="322">
        <f t="shared" si="144"/>
        <v>0</v>
      </c>
      <c r="P3141" s="322">
        <f t="shared" si="145"/>
        <v>1</v>
      </c>
      <c r="Q3141" s="337">
        <f t="shared" si="146"/>
        <v>0</v>
      </c>
    </row>
    <row r="3142" spans="1:17" x14ac:dyDescent="0.35">
      <c r="A3142" s="320">
        <f>'Oversigt anlægsaktiv'!A3142</f>
        <v>0</v>
      </c>
      <c r="B3142">
        <f>'Oversigt anlægsaktiv'!B3142</f>
        <v>0</v>
      </c>
      <c r="C3142">
        <f>'Oversigt anlægsaktiv'!C3142</f>
        <v>0</v>
      </c>
      <c r="D3142">
        <f>'Oversigt anlægsaktiv'!D3142</f>
        <v>0</v>
      </c>
      <c r="E3142">
        <f>'Oversigt anlægsaktiv'!E3142</f>
        <v>0</v>
      </c>
      <c r="F3142">
        <f>'Oversigt anlægsaktiv'!F3142</f>
        <v>0</v>
      </c>
      <c r="G3142">
        <f>'Oversigt anlægsaktiv'!G3142</f>
        <v>0</v>
      </c>
      <c r="H3142">
        <f>'Oversigt anlægsaktiv'!H3142</f>
        <v>0</v>
      </c>
      <c r="I3142">
        <f>'Oversigt anlægsaktiv'!I3142</f>
        <v>0</v>
      </c>
      <c r="J3142">
        <f>'Oversigt anlægsaktiv'!J3142</f>
        <v>0</v>
      </c>
      <c r="K3142">
        <f>'Oversigt anlægsaktiv'!K3142</f>
        <v>0</v>
      </c>
      <c r="L3142" s="312">
        <f>'Oversigt anlægsaktiv'!L3142</f>
        <v>0</v>
      </c>
      <c r="M3142" s="56">
        <f>'Oversigt anlægsaktiv'!M3142</f>
        <v>0</v>
      </c>
      <c r="N3142" s="56">
        <f>'Oversigt anlægsaktiv'!N3142</f>
        <v>0</v>
      </c>
      <c r="O3142" s="322">
        <f t="shared" si="144"/>
        <v>0</v>
      </c>
      <c r="P3142" s="322">
        <f t="shared" si="145"/>
        <v>1</v>
      </c>
      <c r="Q3142" s="337">
        <f t="shared" si="146"/>
        <v>0</v>
      </c>
    </row>
    <row r="3143" spans="1:17" x14ac:dyDescent="0.35">
      <c r="A3143" s="320">
        <f>'Oversigt anlægsaktiv'!A3143</f>
        <v>0</v>
      </c>
      <c r="B3143">
        <f>'Oversigt anlægsaktiv'!B3143</f>
        <v>0</v>
      </c>
      <c r="C3143">
        <f>'Oversigt anlægsaktiv'!C3143</f>
        <v>0</v>
      </c>
      <c r="D3143">
        <f>'Oversigt anlægsaktiv'!D3143</f>
        <v>0</v>
      </c>
      <c r="E3143">
        <f>'Oversigt anlægsaktiv'!E3143</f>
        <v>0</v>
      </c>
      <c r="F3143">
        <f>'Oversigt anlægsaktiv'!F3143</f>
        <v>0</v>
      </c>
      <c r="G3143">
        <f>'Oversigt anlægsaktiv'!G3143</f>
        <v>0</v>
      </c>
      <c r="H3143">
        <f>'Oversigt anlægsaktiv'!H3143</f>
        <v>0</v>
      </c>
      <c r="I3143">
        <f>'Oversigt anlægsaktiv'!I3143</f>
        <v>0</v>
      </c>
      <c r="J3143">
        <f>'Oversigt anlægsaktiv'!J3143</f>
        <v>0</v>
      </c>
      <c r="K3143">
        <f>'Oversigt anlægsaktiv'!K3143</f>
        <v>0</v>
      </c>
      <c r="L3143" s="312">
        <f>'Oversigt anlægsaktiv'!L3143</f>
        <v>0</v>
      </c>
      <c r="M3143" s="56">
        <f>'Oversigt anlægsaktiv'!M3143</f>
        <v>0</v>
      </c>
      <c r="N3143" s="56">
        <f>'Oversigt anlægsaktiv'!N3143</f>
        <v>0</v>
      </c>
      <c r="O3143" s="322">
        <f t="shared" si="144"/>
        <v>0</v>
      </c>
      <c r="P3143" s="322">
        <f t="shared" si="145"/>
        <v>1</v>
      </c>
      <c r="Q3143" s="337">
        <f t="shared" si="146"/>
        <v>0</v>
      </c>
    </row>
    <row r="3144" spans="1:17" x14ac:dyDescent="0.35">
      <c r="A3144" s="320">
        <f>'Oversigt anlægsaktiv'!A3144</f>
        <v>0</v>
      </c>
      <c r="B3144">
        <f>'Oversigt anlægsaktiv'!B3144</f>
        <v>0</v>
      </c>
      <c r="C3144">
        <f>'Oversigt anlægsaktiv'!C3144</f>
        <v>0</v>
      </c>
      <c r="D3144">
        <f>'Oversigt anlægsaktiv'!D3144</f>
        <v>0</v>
      </c>
      <c r="E3144">
        <f>'Oversigt anlægsaktiv'!E3144</f>
        <v>0</v>
      </c>
      <c r="F3144">
        <f>'Oversigt anlægsaktiv'!F3144</f>
        <v>0</v>
      </c>
      <c r="G3144">
        <f>'Oversigt anlægsaktiv'!G3144</f>
        <v>0</v>
      </c>
      <c r="H3144">
        <f>'Oversigt anlægsaktiv'!H3144</f>
        <v>0</v>
      </c>
      <c r="I3144">
        <f>'Oversigt anlægsaktiv'!I3144</f>
        <v>0</v>
      </c>
      <c r="J3144">
        <f>'Oversigt anlægsaktiv'!J3144</f>
        <v>0</v>
      </c>
      <c r="K3144">
        <f>'Oversigt anlægsaktiv'!K3144</f>
        <v>0</v>
      </c>
      <c r="L3144" s="312">
        <f>'Oversigt anlægsaktiv'!L3144</f>
        <v>0</v>
      </c>
      <c r="M3144" s="56">
        <f>'Oversigt anlægsaktiv'!M3144</f>
        <v>0</v>
      </c>
      <c r="N3144" s="56">
        <f>'Oversigt anlægsaktiv'!N3144</f>
        <v>0</v>
      </c>
      <c r="O3144" s="322">
        <f t="shared" si="144"/>
        <v>0</v>
      </c>
      <c r="P3144" s="322">
        <f t="shared" si="145"/>
        <v>1</v>
      </c>
      <c r="Q3144" s="337">
        <f t="shared" si="146"/>
        <v>0</v>
      </c>
    </row>
    <row r="3145" spans="1:17" x14ac:dyDescent="0.35">
      <c r="A3145" s="320">
        <f>'Oversigt anlægsaktiv'!A3145</f>
        <v>0</v>
      </c>
      <c r="B3145">
        <f>'Oversigt anlægsaktiv'!B3145</f>
        <v>0</v>
      </c>
      <c r="C3145">
        <f>'Oversigt anlægsaktiv'!C3145</f>
        <v>0</v>
      </c>
      <c r="D3145">
        <f>'Oversigt anlægsaktiv'!D3145</f>
        <v>0</v>
      </c>
      <c r="E3145">
        <f>'Oversigt anlægsaktiv'!E3145</f>
        <v>0</v>
      </c>
      <c r="F3145">
        <f>'Oversigt anlægsaktiv'!F3145</f>
        <v>0</v>
      </c>
      <c r="G3145">
        <f>'Oversigt anlægsaktiv'!G3145</f>
        <v>0</v>
      </c>
      <c r="H3145">
        <f>'Oversigt anlægsaktiv'!H3145</f>
        <v>0</v>
      </c>
      <c r="I3145">
        <f>'Oversigt anlægsaktiv'!I3145</f>
        <v>0</v>
      </c>
      <c r="J3145">
        <f>'Oversigt anlægsaktiv'!J3145</f>
        <v>0</v>
      </c>
      <c r="K3145">
        <f>'Oversigt anlægsaktiv'!K3145</f>
        <v>0</v>
      </c>
      <c r="L3145" s="312">
        <f>'Oversigt anlægsaktiv'!L3145</f>
        <v>0</v>
      </c>
      <c r="M3145" s="56">
        <f>'Oversigt anlægsaktiv'!M3145</f>
        <v>0</v>
      </c>
      <c r="N3145" s="56">
        <f>'Oversigt anlægsaktiv'!N3145</f>
        <v>0</v>
      </c>
      <c r="O3145" s="322">
        <f t="shared" si="144"/>
        <v>0</v>
      </c>
      <c r="P3145" s="322">
        <f t="shared" si="145"/>
        <v>1</v>
      </c>
      <c r="Q3145" s="337">
        <f t="shared" si="146"/>
        <v>0</v>
      </c>
    </row>
    <row r="3146" spans="1:17" x14ac:dyDescent="0.35">
      <c r="A3146" s="320">
        <f>'Oversigt anlægsaktiv'!A3146</f>
        <v>0</v>
      </c>
      <c r="B3146">
        <f>'Oversigt anlægsaktiv'!B3146</f>
        <v>0</v>
      </c>
      <c r="C3146">
        <f>'Oversigt anlægsaktiv'!C3146</f>
        <v>0</v>
      </c>
      <c r="D3146">
        <f>'Oversigt anlægsaktiv'!D3146</f>
        <v>0</v>
      </c>
      <c r="E3146">
        <f>'Oversigt anlægsaktiv'!E3146</f>
        <v>0</v>
      </c>
      <c r="F3146">
        <f>'Oversigt anlægsaktiv'!F3146</f>
        <v>0</v>
      </c>
      <c r="G3146">
        <f>'Oversigt anlægsaktiv'!G3146</f>
        <v>0</v>
      </c>
      <c r="H3146">
        <f>'Oversigt anlægsaktiv'!H3146</f>
        <v>0</v>
      </c>
      <c r="I3146">
        <f>'Oversigt anlægsaktiv'!I3146</f>
        <v>0</v>
      </c>
      <c r="J3146">
        <f>'Oversigt anlægsaktiv'!J3146</f>
        <v>0</v>
      </c>
      <c r="K3146">
        <f>'Oversigt anlægsaktiv'!K3146</f>
        <v>0</v>
      </c>
      <c r="L3146" s="312">
        <f>'Oversigt anlægsaktiv'!L3146</f>
        <v>0</v>
      </c>
      <c r="M3146" s="56">
        <f>'Oversigt anlægsaktiv'!M3146</f>
        <v>0</v>
      </c>
      <c r="N3146" s="56">
        <f>'Oversigt anlægsaktiv'!N3146</f>
        <v>0</v>
      </c>
      <c r="O3146" s="322">
        <f t="shared" si="144"/>
        <v>0</v>
      </c>
      <c r="P3146" s="322">
        <f t="shared" si="145"/>
        <v>1</v>
      </c>
      <c r="Q3146" s="337">
        <f t="shared" si="146"/>
        <v>0</v>
      </c>
    </row>
    <row r="3147" spans="1:17" x14ac:dyDescent="0.35">
      <c r="A3147" s="320">
        <f>'Oversigt anlægsaktiv'!A3147</f>
        <v>0</v>
      </c>
      <c r="B3147">
        <f>'Oversigt anlægsaktiv'!B3147</f>
        <v>0</v>
      </c>
      <c r="C3147">
        <f>'Oversigt anlægsaktiv'!C3147</f>
        <v>0</v>
      </c>
      <c r="D3147">
        <f>'Oversigt anlægsaktiv'!D3147</f>
        <v>0</v>
      </c>
      <c r="E3147">
        <f>'Oversigt anlægsaktiv'!E3147</f>
        <v>0</v>
      </c>
      <c r="F3147">
        <f>'Oversigt anlægsaktiv'!F3147</f>
        <v>0</v>
      </c>
      <c r="G3147">
        <f>'Oversigt anlægsaktiv'!G3147</f>
        <v>0</v>
      </c>
      <c r="H3147">
        <f>'Oversigt anlægsaktiv'!H3147</f>
        <v>0</v>
      </c>
      <c r="I3147">
        <f>'Oversigt anlægsaktiv'!I3147</f>
        <v>0</v>
      </c>
      <c r="J3147">
        <f>'Oversigt anlægsaktiv'!J3147</f>
        <v>0</v>
      </c>
      <c r="K3147">
        <f>'Oversigt anlægsaktiv'!K3147</f>
        <v>0</v>
      </c>
      <c r="L3147" s="312">
        <f>'Oversigt anlægsaktiv'!L3147</f>
        <v>0</v>
      </c>
      <c r="M3147" s="56">
        <f>'Oversigt anlægsaktiv'!M3147</f>
        <v>0</v>
      </c>
      <c r="N3147" s="56">
        <f>'Oversigt anlægsaktiv'!N3147</f>
        <v>0</v>
      </c>
      <c r="O3147" s="322">
        <f t="shared" ref="O3147:O3210" si="147">IFERROR(_xlfn.TEXTBEFORE(A3147, "-"), A3147)</f>
        <v>0</v>
      </c>
      <c r="P3147" s="322">
        <f t="shared" ref="P3147:P3210" si="148">IF(C3147="-",0,1)</f>
        <v>1</v>
      </c>
      <c r="Q3147" s="337">
        <f t="shared" ref="Q3147:Q3210" si="149">IFERROR(_xlfn.TEXTBEFORE(E3147, " "), E3147)</f>
        <v>0</v>
      </c>
    </row>
    <row r="3148" spans="1:17" x14ac:dyDescent="0.35">
      <c r="A3148" s="320">
        <f>'Oversigt anlægsaktiv'!A3148</f>
        <v>0</v>
      </c>
      <c r="B3148">
        <f>'Oversigt anlægsaktiv'!B3148</f>
        <v>0</v>
      </c>
      <c r="C3148">
        <f>'Oversigt anlægsaktiv'!C3148</f>
        <v>0</v>
      </c>
      <c r="D3148">
        <f>'Oversigt anlægsaktiv'!D3148</f>
        <v>0</v>
      </c>
      <c r="E3148">
        <f>'Oversigt anlægsaktiv'!E3148</f>
        <v>0</v>
      </c>
      <c r="F3148">
        <f>'Oversigt anlægsaktiv'!F3148</f>
        <v>0</v>
      </c>
      <c r="G3148">
        <f>'Oversigt anlægsaktiv'!G3148</f>
        <v>0</v>
      </c>
      <c r="H3148">
        <f>'Oversigt anlægsaktiv'!H3148</f>
        <v>0</v>
      </c>
      <c r="I3148">
        <f>'Oversigt anlægsaktiv'!I3148</f>
        <v>0</v>
      </c>
      <c r="J3148">
        <f>'Oversigt anlægsaktiv'!J3148</f>
        <v>0</v>
      </c>
      <c r="K3148">
        <f>'Oversigt anlægsaktiv'!K3148</f>
        <v>0</v>
      </c>
      <c r="L3148" s="312">
        <f>'Oversigt anlægsaktiv'!L3148</f>
        <v>0</v>
      </c>
      <c r="M3148" s="56">
        <f>'Oversigt anlægsaktiv'!M3148</f>
        <v>0</v>
      </c>
      <c r="N3148" s="56">
        <f>'Oversigt anlægsaktiv'!N3148</f>
        <v>0</v>
      </c>
      <c r="O3148" s="322">
        <f t="shared" si="147"/>
        <v>0</v>
      </c>
      <c r="P3148" s="322">
        <f t="shared" si="148"/>
        <v>1</v>
      </c>
      <c r="Q3148" s="337">
        <f t="shared" si="149"/>
        <v>0</v>
      </c>
    </row>
    <row r="3149" spans="1:17" x14ac:dyDescent="0.35">
      <c r="A3149" s="320">
        <f>'Oversigt anlægsaktiv'!A3149</f>
        <v>0</v>
      </c>
      <c r="B3149">
        <f>'Oversigt anlægsaktiv'!B3149</f>
        <v>0</v>
      </c>
      <c r="C3149">
        <f>'Oversigt anlægsaktiv'!C3149</f>
        <v>0</v>
      </c>
      <c r="D3149">
        <f>'Oversigt anlægsaktiv'!D3149</f>
        <v>0</v>
      </c>
      <c r="E3149">
        <f>'Oversigt anlægsaktiv'!E3149</f>
        <v>0</v>
      </c>
      <c r="F3149">
        <f>'Oversigt anlægsaktiv'!F3149</f>
        <v>0</v>
      </c>
      <c r="G3149">
        <f>'Oversigt anlægsaktiv'!G3149</f>
        <v>0</v>
      </c>
      <c r="H3149">
        <f>'Oversigt anlægsaktiv'!H3149</f>
        <v>0</v>
      </c>
      <c r="I3149">
        <f>'Oversigt anlægsaktiv'!I3149</f>
        <v>0</v>
      </c>
      <c r="J3149">
        <f>'Oversigt anlægsaktiv'!J3149</f>
        <v>0</v>
      </c>
      <c r="K3149">
        <f>'Oversigt anlægsaktiv'!K3149</f>
        <v>0</v>
      </c>
      <c r="L3149" s="312">
        <f>'Oversigt anlægsaktiv'!L3149</f>
        <v>0</v>
      </c>
      <c r="M3149" s="56">
        <f>'Oversigt anlægsaktiv'!M3149</f>
        <v>0</v>
      </c>
      <c r="N3149" s="56">
        <f>'Oversigt anlægsaktiv'!N3149</f>
        <v>0</v>
      </c>
      <c r="O3149" s="322">
        <f t="shared" si="147"/>
        <v>0</v>
      </c>
      <c r="P3149" s="322">
        <f t="shared" si="148"/>
        <v>1</v>
      </c>
      <c r="Q3149" s="337">
        <f t="shared" si="149"/>
        <v>0</v>
      </c>
    </row>
    <row r="3150" spans="1:17" x14ac:dyDescent="0.35">
      <c r="A3150" s="320">
        <f>'Oversigt anlægsaktiv'!A3150</f>
        <v>0</v>
      </c>
      <c r="B3150">
        <f>'Oversigt anlægsaktiv'!B3150</f>
        <v>0</v>
      </c>
      <c r="C3150">
        <f>'Oversigt anlægsaktiv'!C3150</f>
        <v>0</v>
      </c>
      <c r="D3150">
        <f>'Oversigt anlægsaktiv'!D3150</f>
        <v>0</v>
      </c>
      <c r="E3150">
        <f>'Oversigt anlægsaktiv'!E3150</f>
        <v>0</v>
      </c>
      <c r="F3150">
        <f>'Oversigt anlægsaktiv'!F3150</f>
        <v>0</v>
      </c>
      <c r="G3150">
        <f>'Oversigt anlægsaktiv'!G3150</f>
        <v>0</v>
      </c>
      <c r="H3150">
        <f>'Oversigt anlægsaktiv'!H3150</f>
        <v>0</v>
      </c>
      <c r="I3150">
        <f>'Oversigt anlægsaktiv'!I3150</f>
        <v>0</v>
      </c>
      <c r="J3150">
        <f>'Oversigt anlægsaktiv'!J3150</f>
        <v>0</v>
      </c>
      <c r="K3150">
        <f>'Oversigt anlægsaktiv'!K3150</f>
        <v>0</v>
      </c>
      <c r="L3150" s="312">
        <f>'Oversigt anlægsaktiv'!L3150</f>
        <v>0</v>
      </c>
      <c r="M3150" s="56">
        <f>'Oversigt anlægsaktiv'!M3150</f>
        <v>0</v>
      </c>
      <c r="N3150" s="56">
        <f>'Oversigt anlægsaktiv'!N3150</f>
        <v>0</v>
      </c>
      <c r="O3150" s="322">
        <f t="shared" si="147"/>
        <v>0</v>
      </c>
      <c r="P3150" s="322">
        <f t="shared" si="148"/>
        <v>1</v>
      </c>
      <c r="Q3150" s="337">
        <f t="shared" si="149"/>
        <v>0</v>
      </c>
    </row>
    <row r="3151" spans="1:17" x14ac:dyDescent="0.35">
      <c r="A3151" s="320">
        <f>'Oversigt anlægsaktiv'!A3151</f>
        <v>0</v>
      </c>
      <c r="B3151">
        <f>'Oversigt anlægsaktiv'!B3151</f>
        <v>0</v>
      </c>
      <c r="C3151">
        <f>'Oversigt anlægsaktiv'!C3151</f>
        <v>0</v>
      </c>
      <c r="D3151">
        <f>'Oversigt anlægsaktiv'!D3151</f>
        <v>0</v>
      </c>
      <c r="E3151">
        <f>'Oversigt anlægsaktiv'!E3151</f>
        <v>0</v>
      </c>
      <c r="F3151">
        <f>'Oversigt anlægsaktiv'!F3151</f>
        <v>0</v>
      </c>
      <c r="G3151">
        <f>'Oversigt anlægsaktiv'!G3151</f>
        <v>0</v>
      </c>
      <c r="H3151">
        <f>'Oversigt anlægsaktiv'!H3151</f>
        <v>0</v>
      </c>
      <c r="I3151">
        <f>'Oversigt anlægsaktiv'!I3151</f>
        <v>0</v>
      </c>
      <c r="J3151">
        <f>'Oversigt anlægsaktiv'!J3151</f>
        <v>0</v>
      </c>
      <c r="K3151">
        <f>'Oversigt anlægsaktiv'!K3151</f>
        <v>0</v>
      </c>
      <c r="L3151" s="312">
        <f>'Oversigt anlægsaktiv'!L3151</f>
        <v>0</v>
      </c>
      <c r="M3151" s="56">
        <f>'Oversigt anlægsaktiv'!M3151</f>
        <v>0</v>
      </c>
      <c r="N3151" s="56">
        <f>'Oversigt anlægsaktiv'!N3151</f>
        <v>0</v>
      </c>
      <c r="O3151" s="322">
        <f t="shared" si="147"/>
        <v>0</v>
      </c>
      <c r="P3151" s="322">
        <f t="shared" si="148"/>
        <v>1</v>
      </c>
      <c r="Q3151" s="337">
        <f t="shared" si="149"/>
        <v>0</v>
      </c>
    </row>
    <row r="3152" spans="1:17" x14ac:dyDescent="0.35">
      <c r="A3152" s="320">
        <f>'Oversigt anlægsaktiv'!A3152</f>
        <v>0</v>
      </c>
      <c r="B3152">
        <f>'Oversigt anlægsaktiv'!B3152</f>
        <v>0</v>
      </c>
      <c r="C3152">
        <f>'Oversigt anlægsaktiv'!C3152</f>
        <v>0</v>
      </c>
      <c r="D3152">
        <f>'Oversigt anlægsaktiv'!D3152</f>
        <v>0</v>
      </c>
      <c r="E3152">
        <f>'Oversigt anlægsaktiv'!E3152</f>
        <v>0</v>
      </c>
      <c r="F3152">
        <f>'Oversigt anlægsaktiv'!F3152</f>
        <v>0</v>
      </c>
      <c r="G3152">
        <f>'Oversigt anlægsaktiv'!G3152</f>
        <v>0</v>
      </c>
      <c r="H3152">
        <f>'Oversigt anlægsaktiv'!H3152</f>
        <v>0</v>
      </c>
      <c r="I3152">
        <f>'Oversigt anlægsaktiv'!I3152</f>
        <v>0</v>
      </c>
      <c r="J3152">
        <f>'Oversigt anlægsaktiv'!J3152</f>
        <v>0</v>
      </c>
      <c r="K3152">
        <f>'Oversigt anlægsaktiv'!K3152</f>
        <v>0</v>
      </c>
      <c r="L3152" s="312">
        <f>'Oversigt anlægsaktiv'!L3152</f>
        <v>0</v>
      </c>
      <c r="M3152" s="56">
        <f>'Oversigt anlægsaktiv'!M3152</f>
        <v>0</v>
      </c>
      <c r="N3152" s="56">
        <f>'Oversigt anlægsaktiv'!N3152</f>
        <v>0</v>
      </c>
      <c r="O3152" s="322">
        <f t="shared" si="147"/>
        <v>0</v>
      </c>
      <c r="P3152" s="322">
        <f t="shared" si="148"/>
        <v>1</v>
      </c>
      <c r="Q3152" s="337">
        <f t="shared" si="149"/>
        <v>0</v>
      </c>
    </row>
    <row r="3153" spans="1:17" x14ac:dyDescent="0.35">
      <c r="A3153" s="320">
        <f>'Oversigt anlægsaktiv'!A3153</f>
        <v>0</v>
      </c>
      <c r="B3153">
        <f>'Oversigt anlægsaktiv'!B3153</f>
        <v>0</v>
      </c>
      <c r="C3153">
        <f>'Oversigt anlægsaktiv'!C3153</f>
        <v>0</v>
      </c>
      <c r="D3153">
        <f>'Oversigt anlægsaktiv'!D3153</f>
        <v>0</v>
      </c>
      <c r="E3153">
        <f>'Oversigt anlægsaktiv'!E3153</f>
        <v>0</v>
      </c>
      <c r="F3153">
        <f>'Oversigt anlægsaktiv'!F3153</f>
        <v>0</v>
      </c>
      <c r="G3153">
        <f>'Oversigt anlægsaktiv'!G3153</f>
        <v>0</v>
      </c>
      <c r="H3153">
        <f>'Oversigt anlægsaktiv'!H3153</f>
        <v>0</v>
      </c>
      <c r="I3153">
        <f>'Oversigt anlægsaktiv'!I3153</f>
        <v>0</v>
      </c>
      <c r="J3153">
        <f>'Oversigt anlægsaktiv'!J3153</f>
        <v>0</v>
      </c>
      <c r="K3153">
        <f>'Oversigt anlægsaktiv'!K3153</f>
        <v>0</v>
      </c>
      <c r="L3153" s="312">
        <f>'Oversigt anlægsaktiv'!L3153</f>
        <v>0</v>
      </c>
      <c r="M3153" s="56">
        <f>'Oversigt anlægsaktiv'!M3153</f>
        <v>0</v>
      </c>
      <c r="N3153" s="56">
        <f>'Oversigt anlægsaktiv'!N3153</f>
        <v>0</v>
      </c>
      <c r="O3153" s="322">
        <f t="shared" si="147"/>
        <v>0</v>
      </c>
      <c r="P3153" s="322">
        <f t="shared" si="148"/>
        <v>1</v>
      </c>
      <c r="Q3153" s="337">
        <f t="shared" si="149"/>
        <v>0</v>
      </c>
    </row>
    <row r="3154" spans="1:17" x14ac:dyDescent="0.35">
      <c r="A3154" s="320">
        <f>'Oversigt anlægsaktiv'!A3154</f>
        <v>0</v>
      </c>
      <c r="B3154">
        <f>'Oversigt anlægsaktiv'!B3154</f>
        <v>0</v>
      </c>
      <c r="C3154">
        <f>'Oversigt anlægsaktiv'!C3154</f>
        <v>0</v>
      </c>
      <c r="D3154">
        <f>'Oversigt anlægsaktiv'!D3154</f>
        <v>0</v>
      </c>
      <c r="E3154">
        <f>'Oversigt anlægsaktiv'!E3154</f>
        <v>0</v>
      </c>
      <c r="F3154">
        <f>'Oversigt anlægsaktiv'!F3154</f>
        <v>0</v>
      </c>
      <c r="G3154">
        <f>'Oversigt anlægsaktiv'!G3154</f>
        <v>0</v>
      </c>
      <c r="H3154">
        <f>'Oversigt anlægsaktiv'!H3154</f>
        <v>0</v>
      </c>
      <c r="I3154">
        <f>'Oversigt anlægsaktiv'!I3154</f>
        <v>0</v>
      </c>
      <c r="J3154">
        <f>'Oversigt anlægsaktiv'!J3154</f>
        <v>0</v>
      </c>
      <c r="K3154">
        <f>'Oversigt anlægsaktiv'!K3154</f>
        <v>0</v>
      </c>
      <c r="L3154" s="312">
        <f>'Oversigt anlægsaktiv'!L3154</f>
        <v>0</v>
      </c>
      <c r="M3154" s="56">
        <f>'Oversigt anlægsaktiv'!M3154</f>
        <v>0</v>
      </c>
      <c r="N3154" s="56">
        <f>'Oversigt anlægsaktiv'!N3154</f>
        <v>0</v>
      </c>
      <c r="O3154" s="322">
        <f t="shared" si="147"/>
        <v>0</v>
      </c>
      <c r="P3154" s="322">
        <f t="shared" si="148"/>
        <v>1</v>
      </c>
      <c r="Q3154" s="337">
        <f t="shared" si="149"/>
        <v>0</v>
      </c>
    </row>
    <row r="3155" spans="1:17" x14ac:dyDescent="0.35">
      <c r="A3155" s="320">
        <f>'Oversigt anlægsaktiv'!A3155</f>
        <v>0</v>
      </c>
      <c r="B3155">
        <f>'Oversigt anlægsaktiv'!B3155</f>
        <v>0</v>
      </c>
      <c r="C3155">
        <f>'Oversigt anlægsaktiv'!C3155</f>
        <v>0</v>
      </c>
      <c r="D3155">
        <f>'Oversigt anlægsaktiv'!D3155</f>
        <v>0</v>
      </c>
      <c r="E3155">
        <f>'Oversigt anlægsaktiv'!E3155</f>
        <v>0</v>
      </c>
      <c r="F3155">
        <f>'Oversigt anlægsaktiv'!F3155</f>
        <v>0</v>
      </c>
      <c r="G3155">
        <f>'Oversigt anlægsaktiv'!G3155</f>
        <v>0</v>
      </c>
      <c r="H3155">
        <f>'Oversigt anlægsaktiv'!H3155</f>
        <v>0</v>
      </c>
      <c r="I3155">
        <f>'Oversigt anlægsaktiv'!I3155</f>
        <v>0</v>
      </c>
      <c r="J3155">
        <f>'Oversigt anlægsaktiv'!J3155</f>
        <v>0</v>
      </c>
      <c r="K3155">
        <f>'Oversigt anlægsaktiv'!K3155</f>
        <v>0</v>
      </c>
      <c r="L3155" s="312">
        <f>'Oversigt anlægsaktiv'!L3155</f>
        <v>0</v>
      </c>
      <c r="M3155" s="56">
        <f>'Oversigt anlægsaktiv'!M3155</f>
        <v>0</v>
      </c>
      <c r="N3155" s="56">
        <f>'Oversigt anlægsaktiv'!N3155</f>
        <v>0</v>
      </c>
      <c r="O3155" s="322">
        <f t="shared" si="147"/>
        <v>0</v>
      </c>
      <c r="P3155" s="322">
        <f t="shared" si="148"/>
        <v>1</v>
      </c>
      <c r="Q3155" s="337">
        <f t="shared" si="149"/>
        <v>0</v>
      </c>
    </row>
    <row r="3156" spans="1:17" x14ac:dyDescent="0.35">
      <c r="A3156" s="320">
        <f>'Oversigt anlægsaktiv'!A3156</f>
        <v>0</v>
      </c>
      <c r="B3156">
        <f>'Oversigt anlægsaktiv'!B3156</f>
        <v>0</v>
      </c>
      <c r="C3156">
        <f>'Oversigt anlægsaktiv'!C3156</f>
        <v>0</v>
      </c>
      <c r="D3156">
        <f>'Oversigt anlægsaktiv'!D3156</f>
        <v>0</v>
      </c>
      <c r="E3156">
        <f>'Oversigt anlægsaktiv'!E3156</f>
        <v>0</v>
      </c>
      <c r="F3156">
        <f>'Oversigt anlægsaktiv'!F3156</f>
        <v>0</v>
      </c>
      <c r="G3156">
        <f>'Oversigt anlægsaktiv'!G3156</f>
        <v>0</v>
      </c>
      <c r="H3156">
        <f>'Oversigt anlægsaktiv'!H3156</f>
        <v>0</v>
      </c>
      <c r="I3156">
        <f>'Oversigt anlægsaktiv'!I3156</f>
        <v>0</v>
      </c>
      <c r="J3156">
        <f>'Oversigt anlægsaktiv'!J3156</f>
        <v>0</v>
      </c>
      <c r="K3156">
        <f>'Oversigt anlægsaktiv'!K3156</f>
        <v>0</v>
      </c>
      <c r="L3156" s="312">
        <f>'Oversigt anlægsaktiv'!L3156</f>
        <v>0</v>
      </c>
      <c r="M3156" s="56">
        <f>'Oversigt anlægsaktiv'!M3156</f>
        <v>0</v>
      </c>
      <c r="N3156" s="56">
        <f>'Oversigt anlægsaktiv'!N3156</f>
        <v>0</v>
      </c>
      <c r="O3156" s="322">
        <f t="shared" si="147"/>
        <v>0</v>
      </c>
      <c r="P3156" s="322">
        <f t="shared" si="148"/>
        <v>1</v>
      </c>
      <c r="Q3156" s="337">
        <f t="shared" si="149"/>
        <v>0</v>
      </c>
    </row>
    <row r="3157" spans="1:17" x14ac:dyDescent="0.35">
      <c r="A3157" s="320">
        <f>'Oversigt anlægsaktiv'!A3157</f>
        <v>0</v>
      </c>
      <c r="B3157">
        <f>'Oversigt anlægsaktiv'!B3157</f>
        <v>0</v>
      </c>
      <c r="C3157">
        <f>'Oversigt anlægsaktiv'!C3157</f>
        <v>0</v>
      </c>
      <c r="D3157">
        <f>'Oversigt anlægsaktiv'!D3157</f>
        <v>0</v>
      </c>
      <c r="E3157">
        <f>'Oversigt anlægsaktiv'!E3157</f>
        <v>0</v>
      </c>
      <c r="F3157">
        <f>'Oversigt anlægsaktiv'!F3157</f>
        <v>0</v>
      </c>
      <c r="G3157">
        <f>'Oversigt anlægsaktiv'!G3157</f>
        <v>0</v>
      </c>
      <c r="H3157">
        <f>'Oversigt anlægsaktiv'!H3157</f>
        <v>0</v>
      </c>
      <c r="I3157">
        <f>'Oversigt anlægsaktiv'!I3157</f>
        <v>0</v>
      </c>
      <c r="J3157">
        <f>'Oversigt anlægsaktiv'!J3157</f>
        <v>0</v>
      </c>
      <c r="K3157">
        <f>'Oversigt anlægsaktiv'!K3157</f>
        <v>0</v>
      </c>
      <c r="L3157" s="312">
        <f>'Oversigt anlægsaktiv'!L3157</f>
        <v>0</v>
      </c>
      <c r="M3157" s="56">
        <f>'Oversigt anlægsaktiv'!M3157</f>
        <v>0</v>
      </c>
      <c r="N3157" s="56">
        <f>'Oversigt anlægsaktiv'!N3157</f>
        <v>0</v>
      </c>
      <c r="O3157" s="322">
        <f t="shared" si="147"/>
        <v>0</v>
      </c>
      <c r="P3157" s="322">
        <f t="shared" si="148"/>
        <v>1</v>
      </c>
      <c r="Q3157" s="337">
        <f t="shared" si="149"/>
        <v>0</v>
      </c>
    </row>
    <row r="3158" spans="1:17" x14ac:dyDescent="0.35">
      <c r="A3158" s="320">
        <f>'Oversigt anlægsaktiv'!A3158</f>
        <v>0</v>
      </c>
      <c r="B3158">
        <f>'Oversigt anlægsaktiv'!B3158</f>
        <v>0</v>
      </c>
      <c r="C3158">
        <f>'Oversigt anlægsaktiv'!C3158</f>
        <v>0</v>
      </c>
      <c r="D3158">
        <f>'Oversigt anlægsaktiv'!D3158</f>
        <v>0</v>
      </c>
      <c r="E3158">
        <f>'Oversigt anlægsaktiv'!E3158</f>
        <v>0</v>
      </c>
      <c r="F3158">
        <f>'Oversigt anlægsaktiv'!F3158</f>
        <v>0</v>
      </c>
      <c r="G3158">
        <f>'Oversigt anlægsaktiv'!G3158</f>
        <v>0</v>
      </c>
      <c r="H3158">
        <f>'Oversigt anlægsaktiv'!H3158</f>
        <v>0</v>
      </c>
      <c r="I3158">
        <f>'Oversigt anlægsaktiv'!I3158</f>
        <v>0</v>
      </c>
      <c r="J3158">
        <f>'Oversigt anlægsaktiv'!J3158</f>
        <v>0</v>
      </c>
      <c r="K3158">
        <f>'Oversigt anlægsaktiv'!K3158</f>
        <v>0</v>
      </c>
      <c r="L3158" s="312">
        <f>'Oversigt anlægsaktiv'!L3158</f>
        <v>0</v>
      </c>
      <c r="M3158" s="56">
        <f>'Oversigt anlægsaktiv'!M3158</f>
        <v>0</v>
      </c>
      <c r="N3158" s="56">
        <f>'Oversigt anlægsaktiv'!N3158</f>
        <v>0</v>
      </c>
      <c r="O3158" s="322">
        <f t="shared" si="147"/>
        <v>0</v>
      </c>
      <c r="P3158" s="322">
        <f t="shared" si="148"/>
        <v>1</v>
      </c>
      <c r="Q3158" s="337">
        <f t="shared" si="149"/>
        <v>0</v>
      </c>
    </row>
    <row r="3159" spans="1:17" x14ac:dyDescent="0.35">
      <c r="A3159" s="320">
        <f>'Oversigt anlægsaktiv'!A3159</f>
        <v>0</v>
      </c>
      <c r="B3159">
        <f>'Oversigt anlægsaktiv'!B3159</f>
        <v>0</v>
      </c>
      <c r="C3159">
        <f>'Oversigt anlægsaktiv'!C3159</f>
        <v>0</v>
      </c>
      <c r="D3159">
        <f>'Oversigt anlægsaktiv'!D3159</f>
        <v>0</v>
      </c>
      <c r="E3159">
        <f>'Oversigt anlægsaktiv'!E3159</f>
        <v>0</v>
      </c>
      <c r="F3159">
        <f>'Oversigt anlægsaktiv'!F3159</f>
        <v>0</v>
      </c>
      <c r="G3159">
        <f>'Oversigt anlægsaktiv'!G3159</f>
        <v>0</v>
      </c>
      <c r="H3159">
        <f>'Oversigt anlægsaktiv'!H3159</f>
        <v>0</v>
      </c>
      <c r="I3159">
        <f>'Oversigt anlægsaktiv'!I3159</f>
        <v>0</v>
      </c>
      <c r="J3159">
        <f>'Oversigt anlægsaktiv'!J3159</f>
        <v>0</v>
      </c>
      <c r="K3159">
        <f>'Oversigt anlægsaktiv'!K3159</f>
        <v>0</v>
      </c>
      <c r="L3159" s="312">
        <f>'Oversigt anlægsaktiv'!L3159</f>
        <v>0</v>
      </c>
      <c r="M3159" s="56">
        <f>'Oversigt anlægsaktiv'!M3159</f>
        <v>0</v>
      </c>
      <c r="N3159" s="56">
        <f>'Oversigt anlægsaktiv'!N3159</f>
        <v>0</v>
      </c>
      <c r="O3159" s="322">
        <f t="shared" si="147"/>
        <v>0</v>
      </c>
      <c r="P3159" s="322">
        <f t="shared" si="148"/>
        <v>1</v>
      </c>
      <c r="Q3159" s="337">
        <f t="shared" si="149"/>
        <v>0</v>
      </c>
    </row>
    <row r="3160" spans="1:17" x14ac:dyDescent="0.35">
      <c r="A3160" s="320">
        <f>'Oversigt anlægsaktiv'!A3160</f>
        <v>0</v>
      </c>
      <c r="B3160">
        <f>'Oversigt anlægsaktiv'!B3160</f>
        <v>0</v>
      </c>
      <c r="C3160">
        <f>'Oversigt anlægsaktiv'!C3160</f>
        <v>0</v>
      </c>
      <c r="D3160">
        <f>'Oversigt anlægsaktiv'!D3160</f>
        <v>0</v>
      </c>
      <c r="E3160">
        <f>'Oversigt anlægsaktiv'!E3160</f>
        <v>0</v>
      </c>
      <c r="F3160">
        <f>'Oversigt anlægsaktiv'!F3160</f>
        <v>0</v>
      </c>
      <c r="G3160">
        <f>'Oversigt anlægsaktiv'!G3160</f>
        <v>0</v>
      </c>
      <c r="H3160">
        <f>'Oversigt anlægsaktiv'!H3160</f>
        <v>0</v>
      </c>
      <c r="I3160">
        <f>'Oversigt anlægsaktiv'!I3160</f>
        <v>0</v>
      </c>
      <c r="J3160">
        <f>'Oversigt anlægsaktiv'!J3160</f>
        <v>0</v>
      </c>
      <c r="K3160">
        <f>'Oversigt anlægsaktiv'!K3160</f>
        <v>0</v>
      </c>
      <c r="L3160" s="312">
        <f>'Oversigt anlægsaktiv'!L3160</f>
        <v>0</v>
      </c>
      <c r="M3160" s="56">
        <f>'Oversigt anlægsaktiv'!M3160</f>
        <v>0</v>
      </c>
      <c r="N3160" s="56">
        <f>'Oversigt anlægsaktiv'!N3160</f>
        <v>0</v>
      </c>
      <c r="O3160" s="322">
        <f t="shared" si="147"/>
        <v>0</v>
      </c>
      <c r="P3160" s="322">
        <f t="shared" si="148"/>
        <v>1</v>
      </c>
      <c r="Q3160" s="337">
        <f t="shared" si="149"/>
        <v>0</v>
      </c>
    </row>
    <row r="3161" spans="1:17" x14ac:dyDescent="0.35">
      <c r="A3161" s="320">
        <f>'Oversigt anlægsaktiv'!A3161</f>
        <v>0</v>
      </c>
      <c r="B3161">
        <f>'Oversigt anlægsaktiv'!B3161</f>
        <v>0</v>
      </c>
      <c r="C3161">
        <f>'Oversigt anlægsaktiv'!C3161</f>
        <v>0</v>
      </c>
      <c r="D3161">
        <f>'Oversigt anlægsaktiv'!D3161</f>
        <v>0</v>
      </c>
      <c r="E3161">
        <f>'Oversigt anlægsaktiv'!E3161</f>
        <v>0</v>
      </c>
      <c r="F3161">
        <f>'Oversigt anlægsaktiv'!F3161</f>
        <v>0</v>
      </c>
      <c r="G3161">
        <f>'Oversigt anlægsaktiv'!G3161</f>
        <v>0</v>
      </c>
      <c r="H3161">
        <f>'Oversigt anlægsaktiv'!H3161</f>
        <v>0</v>
      </c>
      <c r="I3161">
        <f>'Oversigt anlægsaktiv'!I3161</f>
        <v>0</v>
      </c>
      <c r="J3161">
        <f>'Oversigt anlægsaktiv'!J3161</f>
        <v>0</v>
      </c>
      <c r="K3161">
        <f>'Oversigt anlægsaktiv'!K3161</f>
        <v>0</v>
      </c>
      <c r="L3161" s="312">
        <f>'Oversigt anlægsaktiv'!L3161</f>
        <v>0</v>
      </c>
      <c r="M3161" s="56">
        <f>'Oversigt anlægsaktiv'!M3161</f>
        <v>0</v>
      </c>
      <c r="N3161" s="56">
        <f>'Oversigt anlægsaktiv'!N3161</f>
        <v>0</v>
      </c>
      <c r="O3161" s="322">
        <f t="shared" si="147"/>
        <v>0</v>
      </c>
      <c r="P3161" s="322">
        <f t="shared" si="148"/>
        <v>1</v>
      </c>
      <c r="Q3161" s="337">
        <f t="shared" si="149"/>
        <v>0</v>
      </c>
    </row>
    <row r="3162" spans="1:17" x14ac:dyDescent="0.35">
      <c r="A3162" s="320">
        <f>'Oversigt anlægsaktiv'!A3162</f>
        <v>0</v>
      </c>
      <c r="B3162">
        <f>'Oversigt anlægsaktiv'!B3162</f>
        <v>0</v>
      </c>
      <c r="C3162">
        <f>'Oversigt anlægsaktiv'!C3162</f>
        <v>0</v>
      </c>
      <c r="D3162">
        <f>'Oversigt anlægsaktiv'!D3162</f>
        <v>0</v>
      </c>
      <c r="E3162">
        <f>'Oversigt anlægsaktiv'!E3162</f>
        <v>0</v>
      </c>
      <c r="F3162">
        <f>'Oversigt anlægsaktiv'!F3162</f>
        <v>0</v>
      </c>
      <c r="G3162">
        <f>'Oversigt anlægsaktiv'!G3162</f>
        <v>0</v>
      </c>
      <c r="H3162">
        <f>'Oversigt anlægsaktiv'!H3162</f>
        <v>0</v>
      </c>
      <c r="I3162">
        <f>'Oversigt anlægsaktiv'!I3162</f>
        <v>0</v>
      </c>
      <c r="J3162">
        <f>'Oversigt anlægsaktiv'!J3162</f>
        <v>0</v>
      </c>
      <c r="K3162">
        <f>'Oversigt anlægsaktiv'!K3162</f>
        <v>0</v>
      </c>
      <c r="L3162" s="312">
        <f>'Oversigt anlægsaktiv'!L3162</f>
        <v>0</v>
      </c>
      <c r="M3162" s="56">
        <f>'Oversigt anlægsaktiv'!M3162</f>
        <v>0</v>
      </c>
      <c r="N3162" s="56">
        <f>'Oversigt anlægsaktiv'!N3162</f>
        <v>0</v>
      </c>
      <c r="O3162" s="322">
        <f t="shared" si="147"/>
        <v>0</v>
      </c>
      <c r="P3162" s="322">
        <f t="shared" si="148"/>
        <v>1</v>
      </c>
      <c r="Q3162" s="337">
        <f t="shared" si="149"/>
        <v>0</v>
      </c>
    </row>
    <row r="3163" spans="1:17" x14ac:dyDescent="0.35">
      <c r="A3163" s="320">
        <f>'Oversigt anlægsaktiv'!A3163</f>
        <v>0</v>
      </c>
      <c r="B3163">
        <f>'Oversigt anlægsaktiv'!B3163</f>
        <v>0</v>
      </c>
      <c r="C3163">
        <f>'Oversigt anlægsaktiv'!C3163</f>
        <v>0</v>
      </c>
      <c r="D3163">
        <f>'Oversigt anlægsaktiv'!D3163</f>
        <v>0</v>
      </c>
      <c r="E3163">
        <f>'Oversigt anlægsaktiv'!E3163</f>
        <v>0</v>
      </c>
      <c r="F3163">
        <f>'Oversigt anlægsaktiv'!F3163</f>
        <v>0</v>
      </c>
      <c r="G3163">
        <f>'Oversigt anlægsaktiv'!G3163</f>
        <v>0</v>
      </c>
      <c r="H3163">
        <f>'Oversigt anlægsaktiv'!H3163</f>
        <v>0</v>
      </c>
      <c r="I3163">
        <f>'Oversigt anlægsaktiv'!I3163</f>
        <v>0</v>
      </c>
      <c r="J3163">
        <f>'Oversigt anlægsaktiv'!J3163</f>
        <v>0</v>
      </c>
      <c r="K3163">
        <f>'Oversigt anlægsaktiv'!K3163</f>
        <v>0</v>
      </c>
      <c r="L3163" s="312">
        <f>'Oversigt anlægsaktiv'!L3163</f>
        <v>0</v>
      </c>
      <c r="M3163" s="56">
        <f>'Oversigt anlægsaktiv'!M3163</f>
        <v>0</v>
      </c>
      <c r="N3163" s="56">
        <f>'Oversigt anlægsaktiv'!N3163</f>
        <v>0</v>
      </c>
      <c r="O3163" s="322">
        <f t="shared" si="147"/>
        <v>0</v>
      </c>
      <c r="P3163" s="322">
        <f t="shared" si="148"/>
        <v>1</v>
      </c>
      <c r="Q3163" s="337">
        <f t="shared" si="149"/>
        <v>0</v>
      </c>
    </row>
    <row r="3164" spans="1:17" x14ac:dyDescent="0.35">
      <c r="A3164" s="320">
        <f>'Oversigt anlægsaktiv'!A3164</f>
        <v>0</v>
      </c>
      <c r="B3164">
        <f>'Oversigt anlægsaktiv'!B3164</f>
        <v>0</v>
      </c>
      <c r="C3164">
        <f>'Oversigt anlægsaktiv'!C3164</f>
        <v>0</v>
      </c>
      <c r="D3164">
        <f>'Oversigt anlægsaktiv'!D3164</f>
        <v>0</v>
      </c>
      <c r="E3164">
        <f>'Oversigt anlægsaktiv'!E3164</f>
        <v>0</v>
      </c>
      <c r="F3164">
        <f>'Oversigt anlægsaktiv'!F3164</f>
        <v>0</v>
      </c>
      <c r="G3164">
        <f>'Oversigt anlægsaktiv'!G3164</f>
        <v>0</v>
      </c>
      <c r="H3164">
        <f>'Oversigt anlægsaktiv'!H3164</f>
        <v>0</v>
      </c>
      <c r="I3164">
        <f>'Oversigt anlægsaktiv'!I3164</f>
        <v>0</v>
      </c>
      <c r="J3164">
        <f>'Oversigt anlægsaktiv'!J3164</f>
        <v>0</v>
      </c>
      <c r="K3164">
        <f>'Oversigt anlægsaktiv'!K3164</f>
        <v>0</v>
      </c>
      <c r="L3164" s="312">
        <f>'Oversigt anlægsaktiv'!L3164</f>
        <v>0</v>
      </c>
      <c r="M3164" s="56">
        <f>'Oversigt anlægsaktiv'!M3164</f>
        <v>0</v>
      </c>
      <c r="N3164" s="56">
        <f>'Oversigt anlægsaktiv'!N3164</f>
        <v>0</v>
      </c>
      <c r="O3164" s="322">
        <f t="shared" si="147"/>
        <v>0</v>
      </c>
      <c r="P3164" s="322">
        <f t="shared" si="148"/>
        <v>1</v>
      </c>
      <c r="Q3164" s="337">
        <f t="shared" si="149"/>
        <v>0</v>
      </c>
    </row>
    <row r="3165" spans="1:17" x14ac:dyDescent="0.35">
      <c r="A3165" s="320">
        <f>'Oversigt anlægsaktiv'!A3165</f>
        <v>0</v>
      </c>
      <c r="B3165">
        <f>'Oversigt anlægsaktiv'!B3165</f>
        <v>0</v>
      </c>
      <c r="C3165">
        <f>'Oversigt anlægsaktiv'!C3165</f>
        <v>0</v>
      </c>
      <c r="D3165">
        <f>'Oversigt anlægsaktiv'!D3165</f>
        <v>0</v>
      </c>
      <c r="E3165">
        <f>'Oversigt anlægsaktiv'!E3165</f>
        <v>0</v>
      </c>
      <c r="F3165">
        <f>'Oversigt anlægsaktiv'!F3165</f>
        <v>0</v>
      </c>
      <c r="G3165">
        <f>'Oversigt anlægsaktiv'!G3165</f>
        <v>0</v>
      </c>
      <c r="H3165">
        <f>'Oversigt anlægsaktiv'!H3165</f>
        <v>0</v>
      </c>
      <c r="I3165">
        <f>'Oversigt anlægsaktiv'!I3165</f>
        <v>0</v>
      </c>
      <c r="J3165">
        <f>'Oversigt anlægsaktiv'!J3165</f>
        <v>0</v>
      </c>
      <c r="K3165">
        <f>'Oversigt anlægsaktiv'!K3165</f>
        <v>0</v>
      </c>
      <c r="L3165" s="312">
        <f>'Oversigt anlægsaktiv'!L3165</f>
        <v>0</v>
      </c>
      <c r="M3165" s="56">
        <f>'Oversigt anlægsaktiv'!M3165</f>
        <v>0</v>
      </c>
      <c r="N3165" s="56">
        <f>'Oversigt anlægsaktiv'!N3165</f>
        <v>0</v>
      </c>
      <c r="O3165" s="322">
        <f t="shared" si="147"/>
        <v>0</v>
      </c>
      <c r="P3165" s="322">
        <f t="shared" si="148"/>
        <v>1</v>
      </c>
      <c r="Q3165" s="337">
        <f t="shared" si="149"/>
        <v>0</v>
      </c>
    </row>
    <row r="3166" spans="1:17" x14ac:dyDescent="0.35">
      <c r="A3166" s="320">
        <f>'Oversigt anlægsaktiv'!A3166</f>
        <v>0</v>
      </c>
      <c r="B3166">
        <f>'Oversigt anlægsaktiv'!B3166</f>
        <v>0</v>
      </c>
      <c r="C3166">
        <f>'Oversigt anlægsaktiv'!C3166</f>
        <v>0</v>
      </c>
      <c r="D3166">
        <f>'Oversigt anlægsaktiv'!D3166</f>
        <v>0</v>
      </c>
      <c r="E3166">
        <f>'Oversigt anlægsaktiv'!E3166</f>
        <v>0</v>
      </c>
      <c r="F3166">
        <f>'Oversigt anlægsaktiv'!F3166</f>
        <v>0</v>
      </c>
      <c r="G3166">
        <f>'Oversigt anlægsaktiv'!G3166</f>
        <v>0</v>
      </c>
      <c r="H3166">
        <f>'Oversigt anlægsaktiv'!H3166</f>
        <v>0</v>
      </c>
      <c r="I3166">
        <f>'Oversigt anlægsaktiv'!I3166</f>
        <v>0</v>
      </c>
      <c r="J3166">
        <f>'Oversigt anlægsaktiv'!J3166</f>
        <v>0</v>
      </c>
      <c r="K3166">
        <f>'Oversigt anlægsaktiv'!K3166</f>
        <v>0</v>
      </c>
      <c r="L3166" s="312">
        <f>'Oversigt anlægsaktiv'!L3166</f>
        <v>0</v>
      </c>
      <c r="M3166" s="56">
        <f>'Oversigt anlægsaktiv'!M3166</f>
        <v>0</v>
      </c>
      <c r="N3166" s="56">
        <f>'Oversigt anlægsaktiv'!N3166</f>
        <v>0</v>
      </c>
      <c r="O3166" s="322">
        <f t="shared" si="147"/>
        <v>0</v>
      </c>
      <c r="P3166" s="322">
        <f t="shared" si="148"/>
        <v>1</v>
      </c>
      <c r="Q3166" s="337">
        <f t="shared" si="149"/>
        <v>0</v>
      </c>
    </row>
    <row r="3167" spans="1:17" x14ac:dyDescent="0.35">
      <c r="A3167" s="320">
        <f>'Oversigt anlægsaktiv'!A3167</f>
        <v>0</v>
      </c>
      <c r="B3167">
        <f>'Oversigt anlægsaktiv'!B3167</f>
        <v>0</v>
      </c>
      <c r="C3167">
        <f>'Oversigt anlægsaktiv'!C3167</f>
        <v>0</v>
      </c>
      <c r="D3167">
        <f>'Oversigt anlægsaktiv'!D3167</f>
        <v>0</v>
      </c>
      <c r="E3167">
        <f>'Oversigt anlægsaktiv'!E3167</f>
        <v>0</v>
      </c>
      <c r="F3167">
        <f>'Oversigt anlægsaktiv'!F3167</f>
        <v>0</v>
      </c>
      <c r="G3167">
        <f>'Oversigt anlægsaktiv'!G3167</f>
        <v>0</v>
      </c>
      <c r="H3167">
        <f>'Oversigt anlægsaktiv'!H3167</f>
        <v>0</v>
      </c>
      <c r="I3167">
        <f>'Oversigt anlægsaktiv'!I3167</f>
        <v>0</v>
      </c>
      <c r="J3167">
        <f>'Oversigt anlægsaktiv'!J3167</f>
        <v>0</v>
      </c>
      <c r="K3167">
        <f>'Oversigt anlægsaktiv'!K3167</f>
        <v>0</v>
      </c>
      <c r="L3167" s="312">
        <f>'Oversigt anlægsaktiv'!L3167</f>
        <v>0</v>
      </c>
      <c r="M3167" s="56">
        <f>'Oversigt anlægsaktiv'!M3167</f>
        <v>0</v>
      </c>
      <c r="N3167" s="56">
        <f>'Oversigt anlægsaktiv'!N3167</f>
        <v>0</v>
      </c>
      <c r="O3167" s="322">
        <f t="shared" si="147"/>
        <v>0</v>
      </c>
      <c r="P3167" s="322">
        <f t="shared" si="148"/>
        <v>1</v>
      </c>
      <c r="Q3167" s="337">
        <f t="shared" si="149"/>
        <v>0</v>
      </c>
    </row>
    <row r="3168" spans="1:17" x14ac:dyDescent="0.35">
      <c r="A3168" s="320">
        <f>'Oversigt anlægsaktiv'!A3168</f>
        <v>0</v>
      </c>
      <c r="B3168">
        <f>'Oversigt anlægsaktiv'!B3168</f>
        <v>0</v>
      </c>
      <c r="C3168">
        <f>'Oversigt anlægsaktiv'!C3168</f>
        <v>0</v>
      </c>
      <c r="D3168">
        <f>'Oversigt anlægsaktiv'!D3168</f>
        <v>0</v>
      </c>
      <c r="E3168">
        <f>'Oversigt anlægsaktiv'!E3168</f>
        <v>0</v>
      </c>
      <c r="F3168">
        <f>'Oversigt anlægsaktiv'!F3168</f>
        <v>0</v>
      </c>
      <c r="G3168">
        <f>'Oversigt anlægsaktiv'!G3168</f>
        <v>0</v>
      </c>
      <c r="H3168">
        <f>'Oversigt anlægsaktiv'!H3168</f>
        <v>0</v>
      </c>
      <c r="I3168">
        <f>'Oversigt anlægsaktiv'!I3168</f>
        <v>0</v>
      </c>
      <c r="J3168">
        <f>'Oversigt anlægsaktiv'!J3168</f>
        <v>0</v>
      </c>
      <c r="K3168">
        <f>'Oversigt anlægsaktiv'!K3168</f>
        <v>0</v>
      </c>
      <c r="L3168" s="312">
        <f>'Oversigt anlægsaktiv'!L3168</f>
        <v>0</v>
      </c>
      <c r="M3168" s="56">
        <f>'Oversigt anlægsaktiv'!M3168</f>
        <v>0</v>
      </c>
      <c r="N3168" s="56">
        <f>'Oversigt anlægsaktiv'!N3168</f>
        <v>0</v>
      </c>
      <c r="O3168" s="322">
        <f t="shared" si="147"/>
        <v>0</v>
      </c>
      <c r="P3168" s="322">
        <f t="shared" si="148"/>
        <v>1</v>
      </c>
      <c r="Q3168" s="337">
        <f t="shared" si="149"/>
        <v>0</v>
      </c>
    </row>
    <row r="3169" spans="1:17" x14ac:dyDescent="0.35">
      <c r="A3169" s="320">
        <f>'Oversigt anlægsaktiv'!A3169</f>
        <v>0</v>
      </c>
      <c r="B3169">
        <f>'Oversigt anlægsaktiv'!B3169</f>
        <v>0</v>
      </c>
      <c r="C3169">
        <f>'Oversigt anlægsaktiv'!C3169</f>
        <v>0</v>
      </c>
      <c r="D3169">
        <f>'Oversigt anlægsaktiv'!D3169</f>
        <v>0</v>
      </c>
      <c r="E3169">
        <f>'Oversigt anlægsaktiv'!E3169</f>
        <v>0</v>
      </c>
      <c r="F3169">
        <f>'Oversigt anlægsaktiv'!F3169</f>
        <v>0</v>
      </c>
      <c r="G3169">
        <f>'Oversigt anlægsaktiv'!G3169</f>
        <v>0</v>
      </c>
      <c r="H3169">
        <f>'Oversigt anlægsaktiv'!H3169</f>
        <v>0</v>
      </c>
      <c r="I3169">
        <f>'Oversigt anlægsaktiv'!I3169</f>
        <v>0</v>
      </c>
      <c r="J3169">
        <f>'Oversigt anlægsaktiv'!J3169</f>
        <v>0</v>
      </c>
      <c r="K3169">
        <f>'Oversigt anlægsaktiv'!K3169</f>
        <v>0</v>
      </c>
      <c r="L3169" s="312">
        <f>'Oversigt anlægsaktiv'!L3169</f>
        <v>0</v>
      </c>
      <c r="M3169" s="56">
        <f>'Oversigt anlægsaktiv'!M3169</f>
        <v>0</v>
      </c>
      <c r="N3169" s="56">
        <f>'Oversigt anlægsaktiv'!N3169</f>
        <v>0</v>
      </c>
      <c r="O3169" s="322">
        <f t="shared" si="147"/>
        <v>0</v>
      </c>
      <c r="P3169" s="322">
        <f t="shared" si="148"/>
        <v>1</v>
      </c>
      <c r="Q3169" s="337">
        <f t="shared" si="149"/>
        <v>0</v>
      </c>
    </row>
    <row r="3170" spans="1:17" x14ac:dyDescent="0.35">
      <c r="A3170" s="320">
        <f>'Oversigt anlægsaktiv'!A3170</f>
        <v>0</v>
      </c>
      <c r="B3170">
        <f>'Oversigt anlægsaktiv'!B3170</f>
        <v>0</v>
      </c>
      <c r="C3170">
        <f>'Oversigt anlægsaktiv'!C3170</f>
        <v>0</v>
      </c>
      <c r="D3170">
        <f>'Oversigt anlægsaktiv'!D3170</f>
        <v>0</v>
      </c>
      <c r="E3170">
        <f>'Oversigt anlægsaktiv'!E3170</f>
        <v>0</v>
      </c>
      <c r="F3170">
        <f>'Oversigt anlægsaktiv'!F3170</f>
        <v>0</v>
      </c>
      <c r="G3170">
        <f>'Oversigt anlægsaktiv'!G3170</f>
        <v>0</v>
      </c>
      <c r="H3170">
        <f>'Oversigt anlægsaktiv'!H3170</f>
        <v>0</v>
      </c>
      <c r="I3170">
        <f>'Oversigt anlægsaktiv'!I3170</f>
        <v>0</v>
      </c>
      <c r="J3170">
        <f>'Oversigt anlægsaktiv'!J3170</f>
        <v>0</v>
      </c>
      <c r="K3170">
        <f>'Oversigt anlægsaktiv'!K3170</f>
        <v>0</v>
      </c>
      <c r="L3170" s="312">
        <f>'Oversigt anlægsaktiv'!L3170</f>
        <v>0</v>
      </c>
      <c r="M3170" s="56">
        <f>'Oversigt anlægsaktiv'!M3170</f>
        <v>0</v>
      </c>
      <c r="N3170" s="56">
        <f>'Oversigt anlægsaktiv'!N3170</f>
        <v>0</v>
      </c>
      <c r="O3170" s="322">
        <f t="shared" si="147"/>
        <v>0</v>
      </c>
      <c r="P3170" s="322">
        <f t="shared" si="148"/>
        <v>1</v>
      </c>
      <c r="Q3170" s="337">
        <f t="shared" si="149"/>
        <v>0</v>
      </c>
    </row>
    <row r="3171" spans="1:17" x14ac:dyDescent="0.35">
      <c r="A3171" s="320">
        <f>'Oversigt anlægsaktiv'!A3171</f>
        <v>0</v>
      </c>
      <c r="B3171">
        <f>'Oversigt anlægsaktiv'!B3171</f>
        <v>0</v>
      </c>
      <c r="C3171">
        <f>'Oversigt anlægsaktiv'!C3171</f>
        <v>0</v>
      </c>
      <c r="D3171">
        <f>'Oversigt anlægsaktiv'!D3171</f>
        <v>0</v>
      </c>
      <c r="E3171">
        <f>'Oversigt anlægsaktiv'!E3171</f>
        <v>0</v>
      </c>
      <c r="F3171">
        <f>'Oversigt anlægsaktiv'!F3171</f>
        <v>0</v>
      </c>
      <c r="G3171">
        <f>'Oversigt anlægsaktiv'!G3171</f>
        <v>0</v>
      </c>
      <c r="H3171">
        <f>'Oversigt anlægsaktiv'!H3171</f>
        <v>0</v>
      </c>
      <c r="I3171">
        <f>'Oversigt anlægsaktiv'!I3171</f>
        <v>0</v>
      </c>
      <c r="J3171">
        <f>'Oversigt anlægsaktiv'!J3171</f>
        <v>0</v>
      </c>
      <c r="K3171">
        <f>'Oversigt anlægsaktiv'!K3171</f>
        <v>0</v>
      </c>
      <c r="L3171" s="312">
        <f>'Oversigt anlægsaktiv'!L3171</f>
        <v>0</v>
      </c>
      <c r="M3171" s="56">
        <f>'Oversigt anlægsaktiv'!M3171</f>
        <v>0</v>
      </c>
      <c r="N3171" s="56">
        <f>'Oversigt anlægsaktiv'!N3171</f>
        <v>0</v>
      </c>
      <c r="O3171" s="322">
        <f t="shared" si="147"/>
        <v>0</v>
      </c>
      <c r="P3171" s="322">
        <f t="shared" si="148"/>
        <v>1</v>
      </c>
      <c r="Q3171" s="337">
        <f t="shared" si="149"/>
        <v>0</v>
      </c>
    </row>
    <row r="3172" spans="1:17" x14ac:dyDescent="0.35">
      <c r="A3172" s="320">
        <f>'Oversigt anlægsaktiv'!A3172</f>
        <v>0</v>
      </c>
      <c r="B3172">
        <f>'Oversigt anlægsaktiv'!B3172</f>
        <v>0</v>
      </c>
      <c r="C3172">
        <f>'Oversigt anlægsaktiv'!C3172</f>
        <v>0</v>
      </c>
      <c r="D3172">
        <f>'Oversigt anlægsaktiv'!D3172</f>
        <v>0</v>
      </c>
      <c r="E3172">
        <f>'Oversigt anlægsaktiv'!E3172</f>
        <v>0</v>
      </c>
      <c r="F3172">
        <f>'Oversigt anlægsaktiv'!F3172</f>
        <v>0</v>
      </c>
      <c r="G3172">
        <f>'Oversigt anlægsaktiv'!G3172</f>
        <v>0</v>
      </c>
      <c r="H3172">
        <f>'Oversigt anlægsaktiv'!H3172</f>
        <v>0</v>
      </c>
      <c r="I3172">
        <f>'Oversigt anlægsaktiv'!I3172</f>
        <v>0</v>
      </c>
      <c r="J3172">
        <f>'Oversigt anlægsaktiv'!J3172</f>
        <v>0</v>
      </c>
      <c r="K3172">
        <f>'Oversigt anlægsaktiv'!K3172</f>
        <v>0</v>
      </c>
      <c r="L3172" s="312">
        <f>'Oversigt anlægsaktiv'!L3172</f>
        <v>0</v>
      </c>
      <c r="M3172" s="56">
        <f>'Oversigt anlægsaktiv'!M3172</f>
        <v>0</v>
      </c>
      <c r="N3172" s="56">
        <f>'Oversigt anlægsaktiv'!N3172</f>
        <v>0</v>
      </c>
      <c r="O3172" s="322">
        <f t="shared" si="147"/>
        <v>0</v>
      </c>
      <c r="P3172" s="322">
        <f t="shared" si="148"/>
        <v>1</v>
      </c>
      <c r="Q3172" s="337">
        <f t="shared" si="149"/>
        <v>0</v>
      </c>
    </row>
    <row r="3173" spans="1:17" x14ac:dyDescent="0.35">
      <c r="A3173" s="320">
        <f>'Oversigt anlægsaktiv'!A3173</f>
        <v>0</v>
      </c>
      <c r="B3173">
        <f>'Oversigt anlægsaktiv'!B3173</f>
        <v>0</v>
      </c>
      <c r="C3173">
        <f>'Oversigt anlægsaktiv'!C3173</f>
        <v>0</v>
      </c>
      <c r="D3173">
        <f>'Oversigt anlægsaktiv'!D3173</f>
        <v>0</v>
      </c>
      <c r="E3173">
        <f>'Oversigt anlægsaktiv'!E3173</f>
        <v>0</v>
      </c>
      <c r="F3173">
        <f>'Oversigt anlægsaktiv'!F3173</f>
        <v>0</v>
      </c>
      <c r="G3173">
        <f>'Oversigt anlægsaktiv'!G3173</f>
        <v>0</v>
      </c>
      <c r="H3173">
        <f>'Oversigt anlægsaktiv'!H3173</f>
        <v>0</v>
      </c>
      <c r="I3173">
        <f>'Oversigt anlægsaktiv'!I3173</f>
        <v>0</v>
      </c>
      <c r="J3173">
        <f>'Oversigt anlægsaktiv'!J3173</f>
        <v>0</v>
      </c>
      <c r="K3173">
        <f>'Oversigt anlægsaktiv'!K3173</f>
        <v>0</v>
      </c>
      <c r="L3173" s="312">
        <f>'Oversigt anlægsaktiv'!L3173</f>
        <v>0</v>
      </c>
      <c r="M3173" s="56">
        <f>'Oversigt anlægsaktiv'!M3173</f>
        <v>0</v>
      </c>
      <c r="N3173" s="56">
        <f>'Oversigt anlægsaktiv'!N3173</f>
        <v>0</v>
      </c>
      <c r="O3173" s="322">
        <f t="shared" si="147"/>
        <v>0</v>
      </c>
      <c r="P3173" s="322">
        <f t="shared" si="148"/>
        <v>1</v>
      </c>
      <c r="Q3173" s="337">
        <f t="shared" si="149"/>
        <v>0</v>
      </c>
    </row>
    <row r="3174" spans="1:17" x14ac:dyDescent="0.35">
      <c r="A3174" s="320">
        <f>'Oversigt anlægsaktiv'!A3174</f>
        <v>0</v>
      </c>
      <c r="B3174">
        <f>'Oversigt anlægsaktiv'!B3174</f>
        <v>0</v>
      </c>
      <c r="C3174">
        <f>'Oversigt anlægsaktiv'!C3174</f>
        <v>0</v>
      </c>
      <c r="D3174">
        <f>'Oversigt anlægsaktiv'!D3174</f>
        <v>0</v>
      </c>
      <c r="E3174">
        <f>'Oversigt anlægsaktiv'!E3174</f>
        <v>0</v>
      </c>
      <c r="F3174">
        <f>'Oversigt anlægsaktiv'!F3174</f>
        <v>0</v>
      </c>
      <c r="G3174">
        <f>'Oversigt anlægsaktiv'!G3174</f>
        <v>0</v>
      </c>
      <c r="H3174">
        <f>'Oversigt anlægsaktiv'!H3174</f>
        <v>0</v>
      </c>
      <c r="I3174">
        <f>'Oversigt anlægsaktiv'!I3174</f>
        <v>0</v>
      </c>
      <c r="J3174">
        <f>'Oversigt anlægsaktiv'!J3174</f>
        <v>0</v>
      </c>
      <c r="K3174">
        <f>'Oversigt anlægsaktiv'!K3174</f>
        <v>0</v>
      </c>
      <c r="L3174" s="312">
        <f>'Oversigt anlægsaktiv'!L3174</f>
        <v>0</v>
      </c>
      <c r="M3174" s="56">
        <f>'Oversigt anlægsaktiv'!M3174</f>
        <v>0</v>
      </c>
      <c r="N3174" s="56">
        <f>'Oversigt anlægsaktiv'!N3174</f>
        <v>0</v>
      </c>
      <c r="O3174" s="322">
        <f t="shared" si="147"/>
        <v>0</v>
      </c>
      <c r="P3174" s="322">
        <f t="shared" si="148"/>
        <v>1</v>
      </c>
      <c r="Q3174" s="337">
        <f t="shared" si="149"/>
        <v>0</v>
      </c>
    </row>
    <row r="3175" spans="1:17" x14ac:dyDescent="0.35">
      <c r="A3175" s="320">
        <f>'Oversigt anlægsaktiv'!A3175</f>
        <v>0</v>
      </c>
      <c r="B3175">
        <f>'Oversigt anlægsaktiv'!B3175</f>
        <v>0</v>
      </c>
      <c r="C3175">
        <f>'Oversigt anlægsaktiv'!C3175</f>
        <v>0</v>
      </c>
      <c r="D3175">
        <f>'Oversigt anlægsaktiv'!D3175</f>
        <v>0</v>
      </c>
      <c r="E3175">
        <f>'Oversigt anlægsaktiv'!E3175</f>
        <v>0</v>
      </c>
      <c r="F3175">
        <f>'Oversigt anlægsaktiv'!F3175</f>
        <v>0</v>
      </c>
      <c r="G3175">
        <f>'Oversigt anlægsaktiv'!G3175</f>
        <v>0</v>
      </c>
      <c r="H3175">
        <f>'Oversigt anlægsaktiv'!H3175</f>
        <v>0</v>
      </c>
      <c r="I3175">
        <f>'Oversigt anlægsaktiv'!I3175</f>
        <v>0</v>
      </c>
      <c r="J3175">
        <f>'Oversigt anlægsaktiv'!J3175</f>
        <v>0</v>
      </c>
      <c r="K3175">
        <f>'Oversigt anlægsaktiv'!K3175</f>
        <v>0</v>
      </c>
      <c r="L3175" s="312">
        <f>'Oversigt anlægsaktiv'!L3175</f>
        <v>0</v>
      </c>
      <c r="M3175" s="56">
        <f>'Oversigt anlægsaktiv'!M3175</f>
        <v>0</v>
      </c>
      <c r="N3175" s="56">
        <f>'Oversigt anlægsaktiv'!N3175</f>
        <v>0</v>
      </c>
      <c r="O3175" s="322">
        <f t="shared" si="147"/>
        <v>0</v>
      </c>
      <c r="P3175" s="322">
        <f t="shared" si="148"/>
        <v>1</v>
      </c>
      <c r="Q3175" s="337">
        <f t="shared" si="149"/>
        <v>0</v>
      </c>
    </row>
    <row r="3176" spans="1:17" x14ac:dyDescent="0.35">
      <c r="A3176" s="320">
        <f>'Oversigt anlægsaktiv'!A3176</f>
        <v>0</v>
      </c>
      <c r="B3176">
        <f>'Oversigt anlægsaktiv'!B3176</f>
        <v>0</v>
      </c>
      <c r="C3176">
        <f>'Oversigt anlægsaktiv'!C3176</f>
        <v>0</v>
      </c>
      <c r="D3176">
        <f>'Oversigt anlægsaktiv'!D3176</f>
        <v>0</v>
      </c>
      <c r="E3176">
        <f>'Oversigt anlægsaktiv'!E3176</f>
        <v>0</v>
      </c>
      <c r="F3176">
        <f>'Oversigt anlægsaktiv'!F3176</f>
        <v>0</v>
      </c>
      <c r="G3176">
        <f>'Oversigt anlægsaktiv'!G3176</f>
        <v>0</v>
      </c>
      <c r="H3176">
        <f>'Oversigt anlægsaktiv'!H3176</f>
        <v>0</v>
      </c>
      <c r="I3176">
        <f>'Oversigt anlægsaktiv'!I3176</f>
        <v>0</v>
      </c>
      <c r="J3176">
        <f>'Oversigt anlægsaktiv'!J3176</f>
        <v>0</v>
      </c>
      <c r="K3176">
        <f>'Oversigt anlægsaktiv'!K3176</f>
        <v>0</v>
      </c>
      <c r="L3176" s="312">
        <f>'Oversigt anlægsaktiv'!L3176</f>
        <v>0</v>
      </c>
      <c r="M3176" s="56">
        <f>'Oversigt anlægsaktiv'!M3176</f>
        <v>0</v>
      </c>
      <c r="N3176" s="56">
        <f>'Oversigt anlægsaktiv'!N3176</f>
        <v>0</v>
      </c>
      <c r="O3176" s="322">
        <f t="shared" si="147"/>
        <v>0</v>
      </c>
      <c r="P3176" s="322">
        <f t="shared" si="148"/>
        <v>1</v>
      </c>
      <c r="Q3176" s="337">
        <f t="shared" si="149"/>
        <v>0</v>
      </c>
    </row>
    <row r="3177" spans="1:17" x14ac:dyDescent="0.35">
      <c r="A3177" s="320">
        <f>'Oversigt anlægsaktiv'!A3177</f>
        <v>0</v>
      </c>
      <c r="B3177">
        <f>'Oversigt anlægsaktiv'!B3177</f>
        <v>0</v>
      </c>
      <c r="C3177">
        <f>'Oversigt anlægsaktiv'!C3177</f>
        <v>0</v>
      </c>
      <c r="D3177">
        <f>'Oversigt anlægsaktiv'!D3177</f>
        <v>0</v>
      </c>
      <c r="E3177">
        <f>'Oversigt anlægsaktiv'!E3177</f>
        <v>0</v>
      </c>
      <c r="F3177">
        <f>'Oversigt anlægsaktiv'!F3177</f>
        <v>0</v>
      </c>
      <c r="G3177">
        <f>'Oversigt anlægsaktiv'!G3177</f>
        <v>0</v>
      </c>
      <c r="H3177">
        <f>'Oversigt anlægsaktiv'!H3177</f>
        <v>0</v>
      </c>
      <c r="I3177">
        <f>'Oversigt anlægsaktiv'!I3177</f>
        <v>0</v>
      </c>
      <c r="J3177">
        <f>'Oversigt anlægsaktiv'!J3177</f>
        <v>0</v>
      </c>
      <c r="K3177">
        <f>'Oversigt anlægsaktiv'!K3177</f>
        <v>0</v>
      </c>
      <c r="L3177" s="312">
        <f>'Oversigt anlægsaktiv'!L3177</f>
        <v>0</v>
      </c>
      <c r="M3177" s="56">
        <f>'Oversigt anlægsaktiv'!M3177</f>
        <v>0</v>
      </c>
      <c r="N3177" s="56">
        <f>'Oversigt anlægsaktiv'!N3177</f>
        <v>0</v>
      </c>
      <c r="O3177" s="322">
        <f t="shared" si="147"/>
        <v>0</v>
      </c>
      <c r="P3177" s="322">
        <f t="shared" si="148"/>
        <v>1</v>
      </c>
      <c r="Q3177" s="337">
        <f t="shared" si="149"/>
        <v>0</v>
      </c>
    </row>
    <row r="3178" spans="1:17" x14ac:dyDescent="0.35">
      <c r="A3178" s="320">
        <f>'Oversigt anlægsaktiv'!A3178</f>
        <v>0</v>
      </c>
      <c r="B3178">
        <f>'Oversigt anlægsaktiv'!B3178</f>
        <v>0</v>
      </c>
      <c r="C3178">
        <f>'Oversigt anlægsaktiv'!C3178</f>
        <v>0</v>
      </c>
      <c r="D3178">
        <f>'Oversigt anlægsaktiv'!D3178</f>
        <v>0</v>
      </c>
      <c r="E3178">
        <f>'Oversigt anlægsaktiv'!E3178</f>
        <v>0</v>
      </c>
      <c r="F3178">
        <f>'Oversigt anlægsaktiv'!F3178</f>
        <v>0</v>
      </c>
      <c r="G3178">
        <f>'Oversigt anlægsaktiv'!G3178</f>
        <v>0</v>
      </c>
      <c r="H3178">
        <f>'Oversigt anlægsaktiv'!H3178</f>
        <v>0</v>
      </c>
      <c r="I3178">
        <f>'Oversigt anlægsaktiv'!I3178</f>
        <v>0</v>
      </c>
      <c r="J3178">
        <f>'Oversigt anlægsaktiv'!J3178</f>
        <v>0</v>
      </c>
      <c r="K3178">
        <f>'Oversigt anlægsaktiv'!K3178</f>
        <v>0</v>
      </c>
      <c r="L3178" s="312">
        <f>'Oversigt anlægsaktiv'!L3178</f>
        <v>0</v>
      </c>
      <c r="M3178" s="56">
        <f>'Oversigt anlægsaktiv'!M3178</f>
        <v>0</v>
      </c>
      <c r="N3178" s="56">
        <f>'Oversigt anlægsaktiv'!N3178</f>
        <v>0</v>
      </c>
      <c r="O3178" s="322">
        <f t="shared" si="147"/>
        <v>0</v>
      </c>
      <c r="P3178" s="322">
        <f t="shared" si="148"/>
        <v>1</v>
      </c>
      <c r="Q3178" s="337">
        <f t="shared" si="149"/>
        <v>0</v>
      </c>
    </row>
    <row r="3179" spans="1:17" x14ac:dyDescent="0.35">
      <c r="A3179" s="320">
        <f>'Oversigt anlægsaktiv'!A3179</f>
        <v>0</v>
      </c>
      <c r="B3179">
        <f>'Oversigt anlægsaktiv'!B3179</f>
        <v>0</v>
      </c>
      <c r="C3179">
        <f>'Oversigt anlægsaktiv'!C3179</f>
        <v>0</v>
      </c>
      <c r="D3179">
        <f>'Oversigt anlægsaktiv'!D3179</f>
        <v>0</v>
      </c>
      <c r="E3179">
        <f>'Oversigt anlægsaktiv'!E3179</f>
        <v>0</v>
      </c>
      <c r="F3179">
        <f>'Oversigt anlægsaktiv'!F3179</f>
        <v>0</v>
      </c>
      <c r="G3179">
        <f>'Oversigt anlægsaktiv'!G3179</f>
        <v>0</v>
      </c>
      <c r="H3179">
        <f>'Oversigt anlægsaktiv'!H3179</f>
        <v>0</v>
      </c>
      <c r="I3179">
        <f>'Oversigt anlægsaktiv'!I3179</f>
        <v>0</v>
      </c>
      <c r="J3179">
        <f>'Oversigt anlægsaktiv'!J3179</f>
        <v>0</v>
      </c>
      <c r="K3179">
        <f>'Oversigt anlægsaktiv'!K3179</f>
        <v>0</v>
      </c>
      <c r="L3179" s="312">
        <f>'Oversigt anlægsaktiv'!L3179</f>
        <v>0</v>
      </c>
      <c r="M3179" s="56">
        <f>'Oversigt anlægsaktiv'!M3179</f>
        <v>0</v>
      </c>
      <c r="N3179" s="56">
        <f>'Oversigt anlægsaktiv'!N3179</f>
        <v>0</v>
      </c>
      <c r="O3179" s="322">
        <f t="shared" si="147"/>
        <v>0</v>
      </c>
      <c r="P3179" s="322">
        <f t="shared" si="148"/>
        <v>1</v>
      </c>
      <c r="Q3179" s="337">
        <f t="shared" si="149"/>
        <v>0</v>
      </c>
    </row>
    <row r="3180" spans="1:17" x14ac:dyDescent="0.35">
      <c r="A3180" s="320">
        <f>'Oversigt anlægsaktiv'!A3180</f>
        <v>0</v>
      </c>
      <c r="B3180">
        <f>'Oversigt anlægsaktiv'!B3180</f>
        <v>0</v>
      </c>
      <c r="C3180">
        <f>'Oversigt anlægsaktiv'!C3180</f>
        <v>0</v>
      </c>
      <c r="D3180">
        <f>'Oversigt anlægsaktiv'!D3180</f>
        <v>0</v>
      </c>
      <c r="E3180">
        <f>'Oversigt anlægsaktiv'!E3180</f>
        <v>0</v>
      </c>
      <c r="F3180">
        <f>'Oversigt anlægsaktiv'!F3180</f>
        <v>0</v>
      </c>
      <c r="G3180">
        <f>'Oversigt anlægsaktiv'!G3180</f>
        <v>0</v>
      </c>
      <c r="H3180">
        <f>'Oversigt anlægsaktiv'!H3180</f>
        <v>0</v>
      </c>
      <c r="I3180">
        <f>'Oversigt anlægsaktiv'!I3180</f>
        <v>0</v>
      </c>
      <c r="J3180">
        <f>'Oversigt anlægsaktiv'!J3180</f>
        <v>0</v>
      </c>
      <c r="K3180">
        <f>'Oversigt anlægsaktiv'!K3180</f>
        <v>0</v>
      </c>
      <c r="L3180" s="312">
        <f>'Oversigt anlægsaktiv'!L3180</f>
        <v>0</v>
      </c>
      <c r="M3180" s="56">
        <f>'Oversigt anlægsaktiv'!M3180</f>
        <v>0</v>
      </c>
      <c r="N3180" s="56">
        <f>'Oversigt anlægsaktiv'!N3180</f>
        <v>0</v>
      </c>
      <c r="O3180" s="322">
        <f t="shared" si="147"/>
        <v>0</v>
      </c>
      <c r="P3180" s="322">
        <f t="shared" si="148"/>
        <v>1</v>
      </c>
      <c r="Q3180" s="337">
        <f t="shared" si="149"/>
        <v>0</v>
      </c>
    </row>
    <row r="3181" spans="1:17" x14ac:dyDescent="0.35">
      <c r="A3181" s="320">
        <f>'Oversigt anlægsaktiv'!A3181</f>
        <v>0</v>
      </c>
      <c r="B3181">
        <f>'Oversigt anlægsaktiv'!B3181</f>
        <v>0</v>
      </c>
      <c r="C3181">
        <f>'Oversigt anlægsaktiv'!C3181</f>
        <v>0</v>
      </c>
      <c r="D3181">
        <f>'Oversigt anlægsaktiv'!D3181</f>
        <v>0</v>
      </c>
      <c r="E3181">
        <f>'Oversigt anlægsaktiv'!E3181</f>
        <v>0</v>
      </c>
      <c r="F3181">
        <f>'Oversigt anlægsaktiv'!F3181</f>
        <v>0</v>
      </c>
      <c r="G3181">
        <f>'Oversigt anlægsaktiv'!G3181</f>
        <v>0</v>
      </c>
      <c r="H3181">
        <f>'Oversigt anlægsaktiv'!H3181</f>
        <v>0</v>
      </c>
      <c r="I3181">
        <f>'Oversigt anlægsaktiv'!I3181</f>
        <v>0</v>
      </c>
      <c r="J3181">
        <f>'Oversigt anlægsaktiv'!J3181</f>
        <v>0</v>
      </c>
      <c r="K3181">
        <f>'Oversigt anlægsaktiv'!K3181</f>
        <v>0</v>
      </c>
      <c r="L3181" s="312">
        <f>'Oversigt anlægsaktiv'!L3181</f>
        <v>0</v>
      </c>
      <c r="M3181" s="56">
        <f>'Oversigt anlægsaktiv'!M3181</f>
        <v>0</v>
      </c>
      <c r="N3181" s="56">
        <f>'Oversigt anlægsaktiv'!N3181</f>
        <v>0</v>
      </c>
      <c r="O3181" s="322">
        <f t="shared" si="147"/>
        <v>0</v>
      </c>
      <c r="P3181" s="322">
        <f t="shared" si="148"/>
        <v>1</v>
      </c>
      <c r="Q3181" s="337">
        <f t="shared" si="149"/>
        <v>0</v>
      </c>
    </row>
    <row r="3182" spans="1:17" x14ac:dyDescent="0.35">
      <c r="A3182" s="320">
        <f>'Oversigt anlægsaktiv'!A3182</f>
        <v>0</v>
      </c>
      <c r="B3182">
        <f>'Oversigt anlægsaktiv'!B3182</f>
        <v>0</v>
      </c>
      <c r="C3182">
        <f>'Oversigt anlægsaktiv'!C3182</f>
        <v>0</v>
      </c>
      <c r="D3182">
        <f>'Oversigt anlægsaktiv'!D3182</f>
        <v>0</v>
      </c>
      <c r="E3182">
        <f>'Oversigt anlægsaktiv'!E3182</f>
        <v>0</v>
      </c>
      <c r="F3182">
        <f>'Oversigt anlægsaktiv'!F3182</f>
        <v>0</v>
      </c>
      <c r="G3182">
        <f>'Oversigt anlægsaktiv'!G3182</f>
        <v>0</v>
      </c>
      <c r="H3182">
        <f>'Oversigt anlægsaktiv'!H3182</f>
        <v>0</v>
      </c>
      <c r="I3182">
        <f>'Oversigt anlægsaktiv'!I3182</f>
        <v>0</v>
      </c>
      <c r="J3182">
        <f>'Oversigt anlægsaktiv'!J3182</f>
        <v>0</v>
      </c>
      <c r="K3182">
        <f>'Oversigt anlægsaktiv'!K3182</f>
        <v>0</v>
      </c>
      <c r="L3182" s="312">
        <f>'Oversigt anlægsaktiv'!L3182</f>
        <v>0</v>
      </c>
      <c r="M3182" s="56">
        <f>'Oversigt anlægsaktiv'!M3182</f>
        <v>0</v>
      </c>
      <c r="N3182" s="56">
        <f>'Oversigt anlægsaktiv'!N3182</f>
        <v>0</v>
      </c>
      <c r="O3182" s="322">
        <f t="shared" si="147"/>
        <v>0</v>
      </c>
      <c r="P3182" s="322">
        <f t="shared" si="148"/>
        <v>1</v>
      </c>
      <c r="Q3182" s="337">
        <f t="shared" si="149"/>
        <v>0</v>
      </c>
    </row>
    <row r="3183" spans="1:17" x14ac:dyDescent="0.35">
      <c r="A3183" s="320">
        <f>'Oversigt anlægsaktiv'!A3183</f>
        <v>0</v>
      </c>
      <c r="B3183">
        <f>'Oversigt anlægsaktiv'!B3183</f>
        <v>0</v>
      </c>
      <c r="C3183">
        <f>'Oversigt anlægsaktiv'!C3183</f>
        <v>0</v>
      </c>
      <c r="D3183">
        <f>'Oversigt anlægsaktiv'!D3183</f>
        <v>0</v>
      </c>
      <c r="E3183">
        <f>'Oversigt anlægsaktiv'!E3183</f>
        <v>0</v>
      </c>
      <c r="F3183">
        <f>'Oversigt anlægsaktiv'!F3183</f>
        <v>0</v>
      </c>
      <c r="G3183">
        <f>'Oversigt anlægsaktiv'!G3183</f>
        <v>0</v>
      </c>
      <c r="H3183">
        <f>'Oversigt anlægsaktiv'!H3183</f>
        <v>0</v>
      </c>
      <c r="I3183">
        <f>'Oversigt anlægsaktiv'!I3183</f>
        <v>0</v>
      </c>
      <c r="J3183">
        <f>'Oversigt anlægsaktiv'!J3183</f>
        <v>0</v>
      </c>
      <c r="K3183">
        <f>'Oversigt anlægsaktiv'!K3183</f>
        <v>0</v>
      </c>
      <c r="L3183" s="312">
        <f>'Oversigt anlægsaktiv'!L3183</f>
        <v>0</v>
      </c>
      <c r="M3183" s="56">
        <f>'Oversigt anlægsaktiv'!M3183</f>
        <v>0</v>
      </c>
      <c r="N3183" s="56">
        <f>'Oversigt anlægsaktiv'!N3183</f>
        <v>0</v>
      </c>
      <c r="O3183" s="322">
        <f t="shared" si="147"/>
        <v>0</v>
      </c>
      <c r="P3183" s="322">
        <f t="shared" si="148"/>
        <v>1</v>
      </c>
      <c r="Q3183" s="337">
        <f t="shared" si="149"/>
        <v>0</v>
      </c>
    </row>
    <row r="3184" spans="1:17" x14ac:dyDescent="0.35">
      <c r="A3184" s="320">
        <f>'Oversigt anlægsaktiv'!A3184</f>
        <v>0</v>
      </c>
      <c r="B3184">
        <f>'Oversigt anlægsaktiv'!B3184</f>
        <v>0</v>
      </c>
      <c r="C3184">
        <f>'Oversigt anlægsaktiv'!C3184</f>
        <v>0</v>
      </c>
      <c r="D3184">
        <f>'Oversigt anlægsaktiv'!D3184</f>
        <v>0</v>
      </c>
      <c r="E3184">
        <f>'Oversigt anlægsaktiv'!E3184</f>
        <v>0</v>
      </c>
      <c r="F3184">
        <f>'Oversigt anlægsaktiv'!F3184</f>
        <v>0</v>
      </c>
      <c r="G3184">
        <f>'Oversigt anlægsaktiv'!G3184</f>
        <v>0</v>
      </c>
      <c r="H3184">
        <f>'Oversigt anlægsaktiv'!H3184</f>
        <v>0</v>
      </c>
      <c r="I3184">
        <f>'Oversigt anlægsaktiv'!I3184</f>
        <v>0</v>
      </c>
      <c r="J3184">
        <f>'Oversigt anlægsaktiv'!J3184</f>
        <v>0</v>
      </c>
      <c r="K3184">
        <f>'Oversigt anlægsaktiv'!K3184</f>
        <v>0</v>
      </c>
      <c r="L3184" s="312">
        <f>'Oversigt anlægsaktiv'!L3184</f>
        <v>0</v>
      </c>
      <c r="M3184" s="56">
        <f>'Oversigt anlægsaktiv'!M3184</f>
        <v>0</v>
      </c>
      <c r="N3184" s="56">
        <f>'Oversigt anlægsaktiv'!N3184</f>
        <v>0</v>
      </c>
      <c r="O3184" s="322">
        <f t="shared" si="147"/>
        <v>0</v>
      </c>
      <c r="P3184" s="322">
        <f t="shared" si="148"/>
        <v>1</v>
      </c>
      <c r="Q3184" s="337">
        <f t="shared" si="149"/>
        <v>0</v>
      </c>
    </row>
    <row r="3185" spans="1:17" x14ac:dyDescent="0.35">
      <c r="A3185" s="320">
        <f>'Oversigt anlægsaktiv'!A3185</f>
        <v>0</v>
      </c>
      <c r="B3185">
        <f>'Oversigt anlægsaktiv'!B3185</f>
        <v>0</v>
      </c>
      <c r="C3185">
        <f>'Oversigt anlægsaktiv'!C3185</f>
        <v>0</v>
      </c>
      <c r="D3185">
        <f>'Oversigt anlægsaktiv'!D3185</f>
        <v>0</v>
      </c>
      <c r="E3185">
        <f>'Oversigt anlægsaktiv'!E3185</f>
        <v>0</v>
      </c>
      <c r="F3185">
        <f>'Oversigt anlægsaktiv'!F3185</f>
        <v>0</v>
      </c>
      <c r="G3185">
        <f>'Oversigt anlægsaktiv'!G3185</f>
        <v>0</v>
      </c>
      <c r="H3185">
        <f>'Oversigt anlægsaktiv'!H3185</f>
        <v>0</v>
      </c>
      <c r="I3185">
        <f>'Oversigt anlægsaktiv'!I3185</f>
        <v>0</v>
      </c>
      <c r="J3185">
        <f>'Oversigt anlægsaktiv'!J3185</f>
        <v>0</v>
      </c>
      <c r="K3185">
        <f>'Oversigt anlægsaktiv'!K3185</f>
        <v>0</v>
      </c>
      <c r="L3185" s="312">
        <f>'Oversigt anlægsaktiv'!L3185</f>
        <v>0</v>
      </c>
      <c r="M3185" s="56">
        <f>'Oversigt anlægsaktiv'!M3185</f>
        <v>0</v>
      </c>
      <c r="N3185" s="56">
        <f>'Oversigt anlægsaktiv'!N3185</f>
        <v>0</v>
      </c>
      <c r="O3185" s="322">
        <f t="shared" si="147"/>
        <v>0</v>
      </c>
      <c r="P3185" s="322">
        <f t="shared" si="148"/>
        <v>1</v>
      </c>
      <c r="Q3185" s="337">
        <f t="shared" si="149"/>
        <v>0</v>
      </c>
    </row>
    <row r="3186" spans="1:17" x14ac:dyDescent="0.35">
      <c r="A3186" s="320">
        <f>'Oversigt anlægsaktiv'!A3186</f>
        <v>0</v>
      </c>
      <c r="B3186">
        <f>'Oversigt anlægsaktiv'!B3186</f>
        <v>0</v>
      </c>
      <c r="C3186">
        <f>'Oversigt anlægsaktiv'!C3186</f>
        <v>0</v>
      </c>
      <c r="D3186">
        <f>'Oversigt anlægsaktiv'!D3186</f>
        <v>0</v>
      </c>
      <c r="E3186">
        <f>'Oversigt anlægsaktiv'!E3186</f>
        <v>0</v>
      </c>
      <c r="F3186">
        <f>'Oversigt anlægsaktiv'!F3186</f>
        <v>0</v>
      </c>
      <c r="G3186">
        <f>'Oversigt anlægsaktiv'!G3186</f>
        <v>0</v>
      </c>
      <c r="H3186">
        <f>'Oversigt anlægsaktiv'!H3186</f>
        <v>0</v>
      </c>
      <c r="I3186">
        <f>'Oversigt anlægsaktiv'!I3186</f>
        <v>0</v>
      </c>
      <c r="J3186">
        <f>'Oversigt anlægsaktiv'!J3186</f>
        <v>0</v>
      </c>
      <c r="K3186">
        <f>'Oversigt anlægsaktiv'!K3186</f>
        <v>0</v>
      </c>
      <c r="L3186" s="312">
        <f>'Oversigt anlægsaktiv'!L3186</f>
        <v>0</v>
      </c>
      <c r="M3186" s="56">
        <f>'Oversigt anlægsaktiv'!M3186</f>
        <v>0</v>
      </c>
      <c r="N3186" s="56">
        <f>'Oversigt anlægsaktiv'!N3186</f>
        <v>0</v>
      </c>
      <c r="O3186" s="322">
        <f t="shared" si="147"/>
        <v>0</v>
      </c>
      <c r="P3186" s="322">
        <f t="shared" si="148"/>
        <v>1</v>
      </c>
      <c r="Q3186" s="337">
        <f t="shared" si="149"/>
        <v>0</v>
      </c>
    </row>
    <row r="3187" spans="1:17" x14ac:dyDescent="0.35">
      <c r="A3187" s="320">
        <f>'Oversigt anlægsaktiv'!A3187</f>
        <v>0</v>
      </c>
      <c r="B3187">
        <f>'Oversigt anlægsaktiv'!B3187</f>
        <v>0</v>
      </c>
      <c r="C3187">
        <f>'Oversigt anlægsaktiv'!C3187</f>
        <v>0</v>
      </c>
      <c r="D3187">
        <f>'Oversigt anlægsaktiv'!D3187</f>
        <v>0</v>
      </c>
      <c r="E3187">
        <f>'Oversigt anlægsaktiv'!E3187</f>
        <v>0</v>
      </c>
      <c r="F3187">
        <f>'Oversigt anlægsaktiv'!F3187</f>
        <v>0</v>
      </c>
      <c r="G3187">
        <f>'Oversigt anlægsaktiv'!G3187</f>
        <v>0</v>
      </c>
      <c r="H3187">
        <f>'Oversigt anlægsaktiv'!H3187</f>
        <v>0</v>
      </c>
      <c r="I3187">
        <f>'Oversigt anlægsaktiv'!I3187</f>
        <v>0</v>
      </c>
      <c r="J3187">
        <f>'Oversigt anlægsaktiv'!J3187</f>
        <v>0</v>
      </c>
      <c r="K3187">
        <f>'Oversigt anlægsaktiv'!K3187</f>
        <v>0</v>
      </c>
      <c r="L3187" s="312">
        <f>'Oversigt anlægsaktiv'!L3187</f>
        <v>0</v>
      </c>
      <c r="M3187" s="56">
        <f>'Oversigt anlægsaktiv'!M3187</f>
        <v>0</v>
      </c>
      <c r="N3187" s="56">
        <f>'Oversigt anlægsaktiv'!N3187</f>
        <v>0</v>
      </c>
      <c r="O3187" s="322">
        <f t="shared" si="147"/>
        <v>0</v>
      </c>
      <c r="P3187" s="322">
        <f t="shared" si="148"/>
        <v>1</v>
      </c>
      <c r="Q3187" s="337">
        <f t="shared" si="149"/>
        <v>0</v>
      </c>
    </row>
    <row r="3188" spans="1:17" x14ac:dyDescent="0.35">
      <c r="A3188" s="320">
        <f>'Oversigt anlægsaktiv'!A3188</f>
        <v>0</v>
      </c>
      <c r="B3188">
        <f>'Oversigt anlægsaktiv'!B3188</f>
        <v>0</v>
      </c>
      <c r="C3188">
        <f>'Oversigt anlægsaktiv'!C3188</f>
        <v>0</v>
      </c>
      <c r="D3188">
        <f>'Oversigt anlægsaktiv'!D3188</f>
        <v>0</v>
      </c>
      <c r="E3188">
        <f>'Oversigt anlægsaktiv'!E3188</f>
        <v>0</v>
      </c>
      <c r="F3188">
        <f>'Oversigt anlægsaktiv'!F3188</f>
        <v>0</v>
      </c>
      <c r="G3188">
        <f>'Oversigt anlægsaktiv'!G3188</f>
        <v>0</v>
      </c>
      <c r="H3188">
        <f>'Oversigt anlægsaktiv'!H3188</f>
        <v>0</v>
      </c>
      <c r="I3188">
        <f>'Oversigt anlægsaktiv'!I3188</f>
        <v>0</v>
      </c>
      <c r="J3188">
        <f>'Oversigt anlægsaktiv'!J3188</f>
        <v>0</v>
      </c>
      <c r="K3188">
        <f>'Oversigt anlægsaktiv'!K3188</f>
        <v>0</v>
      </c>
      <c r="L3188" s="312">
        <f>'Oversigt anlægsaktiv'!L3188</f>
        <v>0</v>
      </c>
      <c r="M3188" s="56">
        <f>'Oversigt anlægsaktiv'!M3188</f>
        <v>0</v>
      </c>
      <c r="N3188" s="56">
        <f>'Oversigt anlægsaktiv'!N3188</f>
        <v>0</v>
      </c>
      <c r="O3188" s="322">
        <f t="shared" si="147"/>
        <v>0</v>
      </c>
      <c r="P3188" s="322">
        <f t="shared" si="148"/>
        <v>1</v>
      </c>
      <c r="Q3188" s="337">
        <f t="shared" si="149"/>
        <v>0</v>
      </c>
    </row>
    <row r="3189" spans="1:17" x14ac:dyDescent="0.35">
      <c r="A3189" s="320">
        <f>'Oversigt anlægsaktiv'!A3189</f>
        <v>0</v>
      </c>
      <c r="B3189">
        <f>'Oversigt anlægsaktiv'!B3189</f>
        <v>0</v>
      </c>
      <c r="C3189">
        <f>'Oversigt anlægsaktiv'!C3189</f>
        <v>0</v>
      </c>
      <c r="D3189">
        <f>'Oversigt anlægsaktiv'!D3189</f>
        <v>0</v>
      </c>
      <c r="E3189">
        <f>'Oversigt anlægsaktiv'!E3189</f>
        <v>0</v>
      </c>
      <c r="F3189">
        <f>'Oversigt anlægsaktiv'!F3189</f>
        <v>0</v>
      </c>
      <c r="G3189">
        <f>'Oversigt anlægsaktiv'!G3189</f>
        <v>0</v>
      </c>
      <c r="H3189">
        <f>'Oversigt anlægsaktiv'!H3189</f>
        <v>0</v>
      </c>
      <c r="I3189">
        <f>'Oversigt anlægsaktiv'!I3189</f>
        <v>0</v>
      </c>
      <c r="J3189">
        <f>'Oversigt anlægsaktiv'!J3189</f>
        <v>0</v>
      </c>
      <c r="K3189">
        <f>'Oversigt anlægsaktiv'!K3189</f>
        <v>0</v>
      </c>
      <c r="L3189" s="312">
        <f>'Oversigt anlægsaktiv'!L3189</f>
        <v>0</v>
      </c>
      <c r="M3189" s="56">
        <f>'Oversigt anlægsaktiv'!M3189</f>
        <v>0</v>
      </c>
      <c r="N3189" s="56">
        <f>'Oversigt anlægsaktiv'!N3189</f>
        <v>0</v>
      </c>
      <c r="O3189" s="322">
        <f t="shared" si="147"/>
        <v>0</v>
      </c>
      <c r="P3189" s="322">
        <f t="shared" si="148"/>
        <v>1</v>
      </c>
      <c r="Q3189" s="337">
        <f t="shared" si="149"/>
        <v>0</v>
      </c>
    </row>
    <row r="3190" spans="1:17" x14ac:dyDescent="0.35">
      <c r="A3190" s="320">
        <f>'Oversigt anlægsaktiv'!A3190</f>
        <v>0</v>
      </c>
      <c r="B3190">
        <f>'Oversigt anlægsaktiv'!B3190</f>
        <v>0</v>
      </c>
      <c r="C3190">
        <f>'Oversigt anlægsaktiv'!C3190</f>
        <v>0</v>
      </c>
      <c r="D3190">
        <f>'Oversigt anlægsaktiv'!D3190</f>
        <v>0</v>
      </c>
      <c r="E3190">
        <f>'Oversigt anlægsaktiv'!E3190</f>
        <v>0</v>
      </c>
      <c r="F3190">
        <f>'Oversigt anlægsaktiv'!F3190</f>
        <v>0</v>
      </c>
      <c r="G3190">
        <f>'Oversigt anlægsaktiv'!G3190</f>
        <v>0</v>
      </c>
      <c r="H3190">
        <f>'Oversigt anlægsaktiv'!H3190</f>
        <v>0</v>
      </c>
      <c r="I3190">
        <f>'Oversigt anlægsaktiv'!I3190</f>
        <v>0</v>
      </c>
      <c r="J3190">
        <f>'Oversigt anlægsaktiv'!J3190</f>
        <v>0</v>
      </c>
      <c r="K3190">
        <f>'Oversigt anlægsaktiv'!K3190</f>
        <v>0</v>
      </c>
      <c r="L3190" s="312">
        <f>'Oversigt anlægsaktiv'!L3190</f>
        <v>0</v>
      </c>
      <c r="M3190" s="56">
        <f>'Oversigt anlægsaktiv'!M3190</f>
        <v>0</v>
      </c>
      <c r="N3190" s="56">
        <f>'Oversigt anlægsaktiv'!N3190</f>
        <v>0</v>
      </c>
      <c r="O3190" s="322">
        <f t="shared" si="147"/>
        <v>0</v>
      </c>
      <c r="P3190" s="322">
        <f t="shared" si="148"/>
        <v>1</v>
      </c>
      <c r="Q3190" s="337">
        <f t="shared" si="149"/>
        <v>0</v>
      </c>
    </row>
    <row r="3191" spans="1:17" x14ac:dyDescent="0.35">
      <c r="A3191" s="320">
        <f>'Oversigt anlægsaktiv'!A3191</f>
        <v>0</v>
      </c>
      <c r="B3191">
        <f>'Oversigt anlægsaktiv'!B3191</f>
        <v>0</v>
      </c>
      <c r="C3191">
        <f>'Oversigt anlægsaktiv'!C3191</f>
        <v>0</v>
      </c>
      <c r="D3191">
        <f>'Oversigt anlægsaktiv'!D3191</f>
        <v>0</v>
      </c>
      <c r="E3191">
        <f>'Oversigt anlægsaktiv'!E3191</f>
        <v>0</v>
      </c>
      <c r="F3191">
        <f>'Oversigt anlægsaktiv'!F3191</f>
        <v>0</v>
      </c>
      <c r="G3191">
        <f>'Oversigt anlægsaktiv'!G3191</f>
        <v>0</v>
      </c>
      <c r="H3191">
        <f>'Oversigt anlægsaktiv'!H3191</f>
        <v>0</v>
      </c>
      <c r="I3191">
        <f>'Oversigt anlægsaktiv'!I3191</f>
        <v>0</v>
      </c>
      <c r="J3191">
        <f>'Oversigt anlægsaktiv'!J3191</f>
        <v>0</v>
      </c>
      <c r="K3191">
        <f>'Oversigt anlægsaktiv'!K3191</f>
        <v>0</v>
      </c>
      <c r="L3191" s="312">
        <f>'Oversigt anlægsaktiv'!L3191</f>
        <v>0</v>
      </c>
      <c r="M3191" s="56">
        <f>'Oversigt anlægsaktiv'!M3191</f>
        <v>0</v>
      </c>
      <c r="N3191" s="56">
        <f>'Oversigt anlægsaktiv'!N3191</f>
        <v>0</v>
      </c>
      <c r="O3191" s="322">
        <f t="shared" si="147"/>
        <v>0</v>
      </c>
      <c r="P3191" s="322">
        <f t="shared" si="148"/>
        <v>1</v>
      </c>
      <c r="Q3191" s="337">
        <f t="shared" si="149"/>
        <v>0</v>
      </c>
    </row>
    <row r="3192" spans="1:17" x14ac:dyDescent="0.35">
      <c r="A3192" s="320">
        <f>'Oversigt anlægsaktiv'!A3192</f>
        <v>0</v>
      </c>
      <c r="B3192">
        <f>'Oversigt anlægsaktiv'!B3192</f>
        <v>0</v>
      </c>
      <c r="C3192">
        <f>'Oversigt anlægsaktiv'!C3192</f>
        <v>0</v>
      </c>
      <c r="D3192">
        <f>'Oversigt anlægsaktiv'!D3192</f>
        <v>0</v>
      </c>
      <c r="E3192">
        <f>'Oversigt anlægsaktiv'!E3192</f>
        <v>0</v>
      </c>
      <c r="F3192">
        <f>'Oversigt anlægsaktiv'!F3192</f>
        <v>0</v>
      </c>
      <c r="G3192">
        <f>'Oversigt anlægsaktiv'!G3192</f>
        <v>0</v>
      </c>
      <c r="H3192">
        <f>'Oversigt anlægsaktiv'!H3192</f>
        <v>0</v>
      </c>
      <c r="I3192">
        <f>'Oversigt anlægsaktiv'!I3192</f>
        <v>0</v>
      </c>
      <c r="J3192">
        <f>'Oversigt anlægsaktiv'!J3192</f>
        <v>0</v>
      </c>
      <c r="K3192">
        <f>'Oversigt anlægsaktiv'!K3192</f>
        <v>0</v>
      </c>
      <c r="L3192" s="312">
        <f>'Oversigt anlægsaktiv'!L3192</f>
        <v>0</v>
      </c>
      <c r="M3192" s="56">
        <f>'Oversigt anlægsaktiv'!M3192</f>
        <v>0</v>
      </c>
      <c r="N3192" s="56">
        <f>'Oversigt anlægsaktiv'!N3192</f>
        <v>0</v>
      </c>
      <c r="O3192" s="322">
        <f t="shared" si="147"/>
        <v>0</v>
      </c>
      <c r="P3192" s="322">
        <f t="shared" si="148"/>
        <v>1</v>
      </c>
      <c r="Q3192" s="337">
        <f t="shared" si="149"/>
        <v>0</v>
      </c>
    </row>
    <row r="3193" spans="1:17" x14ac:dyDescent="0.35">
      <c r="A3193" s="320">
        <f>'Oversigt anlægsaktiv'!A3193</f>
        <v>0</v>
      </c>
      <c r="B3193">
        <f>'Oversigt anlægsaktiv'!B3193</f>
        <v>0</v>
      </c>
      <c r="C3193">
        <f>'Oversigt anlægsaktiv'!C3193</f>
        <v>0</v>
      </c>
      <c r="D3193">
        <f>'Oversigt anlægsaktiv'!D3193</f>
        <v>0</v>
      </c>
      <c r="E3193">
        <f>'Oversigt anlægsaktiv'!E3193</f>
        <v>0</v>
      </c>
      <c r="F3193">
        <f>'Oversigt anlægsaktiv'!F3193</f>
        <v>0</v>
      </c>
      <c r="G3193">
        <f>'Oversigt anlægsaktiv'!G3193</f>
        <v>0</v>
      </c>
      <c r="H3193">
        <f>'Oversigt anlægsaktiv'!H3193</f>
        <v>0</v>
      </c>
      <c r="I3193">
        <f>'Oversigt anlægsaktiv'!I3193</f>
        <v>0</v>
      </c>
      <c r="J3193">
        <f>'Oversigt anlægsaktiv'!J3193</f>
        <v>0</v>
      </c>
      <c r="K3193">
        <f>'Oversigt anlægsaktiv'!K3193</f>
        <v>0</v>
      </c>
      <c r="L3193" s="312">
        <f>'Oversigt anlægsaktiv'!L3193</f>
        <v>0</v>
      </c>
      <c r="M3193" s="56">
        <f>'Oversigt anlægsaktiv'!M3193</f>
        <v>0</v>
      </c>
      <c r="N3193" s="56">
        <f>'Oversigt anlægsaktiv'!N3193</f>
        <v>0</v>
      </c>
      <c r="O3193" s="322">
        <f t="shared" si="147"/>
        <v>0</v>
      </c>
      <c r="P3193" s="322">
        <f t="shared" si="148"/>
        <v>1</v>
      </c>
      <c r="Q3193" s="337">
        <f t="shared" si="149"/>
        <v>0</v>
      </c>
    </row>
    <row r="3194" spans="1:17" x14ac:dyDescent="0.35">
      <c r="A3194" s="320">
        <f>'Oversigt anlægsaktiv'!A3194</f>
        <v>0</v>
      </c>
      <c r="B3194">
        <f>'Oversigt anlægsaktiv'!B3194</f>
        <v>0</v>
      </c>
      <c r="C3194">
        <f>'Oversigt anlægsaktiv'!C3194</f>
        <v>0</v>
      </c>
      <c r="D3194">
        <f>'Oversigt anlægsaktiv'!D3194</f>
        <v>0</v>
      </c>
      <c r="E3194">
        <f>'Oversigt anlægsaktiv'!E3194</f>
        <v>0</v>
      </c>
      <c r="F3194">
        <f>'Oversigt anlægsaktiv'!F3194</f>
        <v>0</v>
      </c>
      <c r="G3194">
        <f>'Oversigt anlægsaktiv'!G3194</f>
        <v>0</v>
      </c>
      <c r="H3194">
        <f>'Oversigt anlægsaktiv'!H3194</f>
        <v>0</v>
      </c>
      <c r="I3194">
        <f>'Oversigt anlægsaktiv'!I3194</f>
        <v>0</v>
      </c>
      <c r="J3194">
        <f>'Oversigt anlægsaktiv'!J3194</f>
        <v>0</v>
      </c>
      <c r="K3194">
        <f>'Oversigt anlægsaktiv'!K3194</f>
        <v>0</v>
      </c>
      <c r="L3194" s="312">
        <f>'Oversigt anlægsaktiv'!L3194</f>
        <v>0</v>
      </c>
      <c r="M3194" s="56">
        <f>'Oversigt anlægsaktiv'!M3194</f>
        <v>0</v>
      </c>
      <c r="N3194" s="56">
        <f>'Oversigt anlægsaktiv'!N3194</f>
        <v>0</v>
      </c>
      <c r="O3194" s="322">
        <f t="shared" si="147"/>
        <v>0</v>
      </c>
      <c r="P3194" s="322">
        <f t="shared" si="148"/>
        <v>1</v>
      </c>
      <c r="Q3194" s="337">
        <f t="shared" si="149"/>
        <v>0</v>
      </c>
    </row>
    <row r="3195" spans="1:17" x14ac:dyDescent="0.35">
      <c r="A3195" s="320">
        <f>'Oversigt anlægsaktiv'!A3195</f>
        <v>0</v>
      </c>
      <c r="B3195">
        <f>'Oversigt anlægsaktiv'!B3195</f>
        <v>0</v>
      </c>
      <c r="C3195">
        <f>'Oversigt anlægsaktiv'!C3195</f>
        <v>0</v>
      </c>
      <c r="D3195">
        <f>'Oversigt anlægsaktiv'!D3195</f>
        <v>0</v>
      </c>
      <c r="E3195">
        <f>'Oversigt anlægsaktiv'!E3195</f>
        <v>0</v>
      </c>
      <c r="F3195">
        <f>'Oversigt anlægsaktiv'!F3195</f>
        <v>0</v>
      </c>
      <c r="G3195">
        <f>'Oversigt anlægsaktiv'!G3195</f>
        <v>0</v>
      </c>
      <c r="H3195">
        <f>'Oversigt anlægsaktiv'!H3195</f>
        <v>0</v>
      </c>
      <c r="I3195">
        <f>'Oversigt anlægsaktiv'!I3195</f>
        <v>0</v>
      </c>
      <c r="J3195">
        <f>'Oversigt anlægsaktiv'!J3195</f>
        <v>0</v>
      </c>
      <c r="K3195">
        <f>'Oversigt anlægsaktiv'!K3195</f>
        <v>0</v>
      </c>
      <c r="L3195" s="312">
        <f>'Oversigt anlægsaktiv'!L3195</f>
        <v>0</v>
      </c>
      <c r="M3195" s="56">
        <f>'Oversigt anlægsaktiv'!M3195</f>
        <v>0</v>
      </c>
      <c r="N3195" s="56">
        <f>'Oversigt anlægsaktiv'!N3195</f>
        <v>0</v>
      </c>
      <c r="O3195" s="322">
        <f t="shared" si="147"/>
        <v>0</v>
      </c>
      <c r="P3195" s="322">
        <f t="shared" si="148"/>
        <v>1</v>
      </c>
      <c r="Q3195" s="337">
        <f t="shared" si="149"/>
        <v>0</v>
      </c>
    </row>
    <row r="3196" spans="1:17" x14ac:dyDescent="0.35">
      <c r="A3196" s="320">
        <f>'Oversigt anlægsaktiv'!A3196</f>
        <v>0</v>
      </c>
      <c r="B3196">
        <f>'Oversigt anlægsaktiv'!B3196</f>
        <v>0</v>
      </c>
      <c r="C3196">
        <f>'Oversigt anlægsaktiv'!C3196</f>
        <v>0</v>
      </c>
      <c r="D3196">
        <f>'Oversigt anlægsaktiv'!D3196</f>
        <v>0</v>
      </c>
      <c r="E3196">
        <f>'Oversigt anlægsaktiv'!E3196</f>
        <v>0</v>
      </c>
      <c r="F3196">
        <f>'Oversigt anlægsaktiv'!F3196</f>
        <v>0</v>
      </c>
      <c r="G3196">
        <f>'Oversigt anlægsaktiv'!G3196</f>
        <v>0</v>
      </c>
      <c r="H3196">
        <f>'Oversigt anlægsaktiv'!H3196</f>
        <v>0</v>
      </c>
      <c r="I3196">
        <f>'Oversigt anlægsaktiv'!I3196</f>
        <v>0</v>
      </c>
      <c r="J3196">
        <f>'Oversigt anlægsaktiv'!J3196</f>
        <v>0</v>
      </c>
      <c r="K3196">
        <f>'Oversigt anlægsaktiv'!K3196</f>
        <v>0</v>
      </c>
      <c r="L3196" s="312">
        <f>'Oversigt anlægsaktiv'!L3196</f>
        <v>0</v>
      </c>
      <c r="M3196" s="56">
        <f>'Oversigt anlægsaktiv'!M3196</f>
        <v>0</v>
      </c>
      <c r="N3196" s="56">
        <f>'Oversigt anlægsaktiv'!N3196</f>
        <v>0</v>
      </c>
      <c r="O3196" s="322">
        <f t="shared" si="147"/>
        <v>0</v>
      </c>
      <c r="P3196" s="322">
        <f t="shared" si="148"/>
        <v>1</v>
      </c>
      <c r="Q3196" s="337">
        <f t="shared" si="149"/>
        <v>0</v>
      </c>
    </row>
    <row r="3197" spans="1:17" x14ac:dyDescent="0.35">
      <c r="A3197" s="320">
        <f>'Oversigt anlægsaktiv'!A3197</f>
        <v>0</v>
      </c>
      <c r="B3197">
        <f>'Oversigt anlægsaktiv'!B3197</f>
        <v>0</v>
      </c>
      <c r="C3197">
        <f>'Oversigt anlægsaktiv'!C3197</f>
        <v>0</v>
      </c>
      <c r="D3197">
        <f>'Oversigt anlægsaktiv'!D3197</f>
        <v>0</v>
      </c>
      <c r="E3197">
        <f>'Oversigt anlægsaktiv'!E3197</f>
        <v>0</v>
      </c>
      <c r="F3197">
        <f>'Oversigt anlægsaktiv'!F3197</f>
        <v>0</v>
      </c>
      <c r="G3197">
        <f>'Oversigt anlægsaktiv'!G3197</f>
        <v>0</v>
      </c>
      <c r="H3197">
        <f>'Oversigt anlægsaktiv'!H3197</f>
        <v>0</v>
      </c>
      <c r="I3197">
        <f>'Oversigt anlægsaktiv'!I3197</f>
        <v>0</v>
      </c>
      <c r="J3197">
        <f>'Oversigt anlægsaktiv'!J3197</f>
        <v>0</v>
      </c>
      <c r="K3197">
        <f>'Oversigt anlægsaktiv'!K3197</f>
        <v>0</v>
      </c>
      <c r="L3197" s="312">
        <f>'Oversigt anlægsaktiv'!L3197</f>
        <v>0</v>
      </c>
      <c r="M3197" s="56">
        <f>'Oversigt anlægsaktiv'!M3197</f>
        <v>0</v>
      </c>
      <c r="N3197" s="56">
        <f>'Oversigt anlægsaktiv'!N3197</f>
        <v>0</v>
      </c>
      <c r="O3197" s="322">
        <f t="shared" si="147"/>
        <v>0</v>
      </c>
      <c r="P3197" s="322">
        <f t="shared" si="148"/>
        <v>1</v>
      </c>
      <c r="Q3197" s="337">
        <f t="shared" si="149"/>
        <v>0</v>
      </c>
    </row>
    <row r="3198" spans="1:17" x14ac:dyDescent="0.35">
      <c r="A3198" s="320">
        <f>'Oversigt anlægsaktiv'!A3198</f>
        <v>0</v>
      </c>
      <c r="B3198">
        <f>'Oversigt anlægsaktiv'!B3198</f>
        <v>0</v>
      </c>
      <c r="C3198">
        <f>'Oversigt anlægsaktiv'!C3198</f>
        <v>0</v>
      </c>
      <c r="D3198">
        <f>'Oversigt anlægsaktiv'!D3198</f>
        <v>0</v>
      </c>
      <c r="E3198">
        <f>'Oversigt anlægsaktiv'!E3198</f>
        <v>0</v>
      </c>
      <c r="F3198">
        <f>'Oversigt anlægsaktiv'!F3198</f>
        <v>0</v>
      </c>
      <c r="G3198">
        <f>'Oversigt anlægsaktiv'!G3198</f>
        <v>0</v>
      </c>
      <c r="H3198">
        <f>'Oversigt anlægsaktiv'!H3198</f>
        <v>0</v>
      </c>
      <c r="I3198">
        <f>'Oversigt anlægsaktiv'!I3198</f>
        <v>0</v>
      </c>
      <c r="J3198">
        <f>'Oversigt anlægsaktiv'!J3198</f>
        <v>0</v>
      </c>
      <c r="K3198">
        <f>'Oversigt anlægsaktiv'!K3198</f>
        <v>0</v>
      </c>
      <c r="L3198" s="312">
        <f>'Oversigt anlægsaktiv'!L3198</f>
        <v>0</v>
      </c>
      <c r="M3198" s="56">
        <f>'Oversigt anlægsaktiv'!M3198</f>
        <v>0</v>
      </c>
      <c r="N3198" s="56">
        <f>'Oversigt anlægsaktiv'!N3198</f>
        <v>0</v>
      </c>
      <c r="O3198" s="322">
        <f t="shared" si="147"/>
        <v>0</v>
      </c>
      <c r="P3198" s="322">
        <f t="shared" si="148"/>
        <v>1</v>
      </c>
      <c r="Q3198" s="337">
        <f t="shared" si="149"/>
        <v>0</v>
      </c>
    </row>
    <row r="3199" spans="1:17" x14ac:dyDescent="0.35">
      <c r="A3199" s="320">
        <f>'Oversigt anlægsaktiv'!A3199</f>
        <v>0</v>
      </c>
      <c r="B3199">
        <f>'Oversigt anlægsaktiv'!B3199</f>
        <v>0</v>
      </c>
      <c r="C3199">
        <f>'Oversigt anlægsaktiv'!C3199</f>
        <v>0</v>
      </c>
      <c r="D3199">
        <f>'Oversigt anlægsaktiv'!D3199</f>
        <v>0</v>
      </c>
      <c r="E3199">
        <f>'Oversigt anlægsaktiv'!E3199</f>
        <v>0</v>
      </c>
      <c r="F3199">
        <f>'Oversigt anlægsaktiv'!F3199</f>
        <v>0</v>
      </c>
      <c r="G3199">
        <f>'Oversigt anlægsaktiv'!G3199</f>
        <v>0</v>
      </c>
      <c r="H3199">
        <f>'Oversigt anlægsaktiv'!H3199</f>
        <v>0</v>
      </c>
      <c r="I3199">
        <f>'Oversigt anlægsaktiv'!I3199</f>
        <v>0</v>
      </c>
      <c r="J3199">
        <f>'Oversigt anlægsaktiv'!J3199</f>
        <v>0</v>
      </c>
      <c r="K3199">
        <f>'Oversigt anlægsaktiv'!K3199</f>
        <v>0</v>
      </c>
      <c r="L3199" s="312">
        <f>'Oversigt anlægsaktiv'!L3199</f>
        <v>0</v>
      </c>
      <c r="M3199" s="56">
        <f>'Oversigt anlægsaktiv'!M3199</f>
        <v>0</v>
      </c>
      <c r="N3199" s="56">
        <f>'Oversigt anlægsaktiv'!N3199</f>
        <v>0</v>
      </c>
      <c r="O3199" s="322">
        <f t="shared" si="147"/>
        <v>0</v>
      </c>
      <c r="P3199" s="322">
        <f t="shared" si="148"/>
        <v>1</v>
      </c>
      <c r="Q3199" s="337">
        <f t="shared" si="149"/>
        <v>0</v>
      </c>
    </row>
    <row r="3200" spans="1:17" x14ac:dyDescent="0.35">
      <c r="A3200" s="320">
        <f>'Oversigt anlægsaktiv'!A3200</f>
        <v>0</v>
      </c>
      <c r="B3200">
        <f>'Oversigt anlægsaktiv'!B3200</f>
        <v>0</v>
      </c>
      <c r="C3200">
        <f>'Oversigt anlægsaktiv'!C3200</f>
        <v>0</v>
      </c>
      <c r="D3200">
        <f>'Oversigt anlægsaktiv'!D3200</f>
        <v>0</v>
      </c>
      <c r="E3200">
        <f>'Oversigt anlægsaktiv'!E3200</f>
        <v>0</v>
      </c>
      <c r="F3200">
        <f>'Oversigt anlægsaktiv'!F3200</f>
        <v>0</v>
      </c>
      <c r="G3200">
        <f>'Oversigt anlægsaktiv'!G3200</f>
        <v>0</v>
      </c>
      <c r="H3200">
        <f>'Oversigt anlægsaktiv'!H3200</f>
        <v>0</v>
      </c>
      <c r="I3200">
        <f>'Oversigt anlægsaktiv'!I3200</f>
        <v>0</v>
      </c>
      <c r="J3200">
        <f>'Oversigt anlægsaktiv'!J3200</f>
        <v>0</v>
      </c>
      <c r="K3200">
        <f>'Oversigt anlægsaktiv'!K3200</f>
        <v>0</v>
      </c>
      <c r="L3200" s="312">
        <f>'Oversigt anlægsaktiv'!L3200</f>
        <v>0</v>
      </c>
      <c r="M3200" s="56">
        <f>'Oversigt anlægsaktiv'!M3200</f>
        <v>0</v>
      </c>
      <c r="N3200" s="56">
        <f>'Oversigt anlægsaktiv'!N3200</f>
        <v>0</v>
      </c>
      <c r="O3200" s="322">
        <f t="shared" si="147"/>
        <v>0</v>
      </c>
      <c r="P3200" s="322">
        <f t="shared" si="148"/>
        <v>1</v>
      </c>
      <c r="Q3200" s="337">
        <f t="shared" si="149"/>
        <v>0</v>
      </c>
    </row>
    <row r="3201" spans="1:17" x14ac:dyDescent="0.35">
      <c r="A3201" s="320">
        <f>'Oversigt anlægsaktiv'!A3201</f>
        <v>0</v>
      </c>
      <c r="B3201">
        <f>'Oversigt anlægsaktiv'!B3201</f>
        <v>0</v>
      </c>
      <c r="C3201">
        <f>'Oversigt anlægsaktiv'!C3201</f>
        <v>0</v>
      </c>
      <c r="D3201">
        <f>'Oversigt anlægsaktiv'!D3201</f>
        <v>0</v>
      </c>
      <c r="E3201">
        <f>'Oversigt anlægsaktiv'!E3201</f>
        <v>0</v>
      </c>
      <c r="F3201">
        <f>'Oversigt anlægsaktiv'!F3201</f>
        <v>0</v>
      </c>
      <c r="G3201">
        <f>'Oversigt anlægsaktiv'!G3201</f>
        <v>0</v>
      </c>
      <c r="H3201">
        <f>'Oversigt anlægsaktiv'!H3201</f>
        <v>0</v>
      </c>
      <c r="I3201">
        <f>'Oversigt anlægsaktiv'!I3201</f>
        <v>0</v>
      </c>
      <c r="J3201">
        <f>'Oversigt anlægsaktiv'!J3201</f>
        <v>0</v>
      </c>
      <c r="K3201">
        <f>'Oversigt anlægsaktiv'!K3201</f>
        <v>0</v>
      </c>
      <c r="L3201" s="312">
        <f>'Oversigt anlægsaktiv'!L3201</f>
        <v>0</v>
      </c>
      <c r="M3201" s="56">
        <f>'Oversigt anlægsaktiv'!M3201</f>
        <v>0</v>
      </c>
      <c r="N3201" s="56">
        <f>'Oversigt anlægsaktiv'!N3201</f>
        <v>0</v>
      </c>
      <c r="O3201" s="322">
        <f t="shared" si="147"/>
        <v>0</v>
      </c>
      <c r="P3201" s="322">
        <f t="shared" si="148"/>
        <v>1</v>
      </c>
      <c r="Q3201" s="337">
        <f t="shared" si="149"/>
        <v>0</v>
      </c>
    </row>
    <row r="3202" spans="1:17" x14ac:dyDescent="0.35">
      <c r="A3202" s="320">
        <f>'Oversigt anlægsaktiv'!A3202</f>
        <v>0</v>
      </c>
      <c r="B3202">
        <f>'Oversigt anlægsaktiv'!B3202</f>
        <v>0</v>
      </c>
      <c r="C3202">
        <f>'Oversigt anlægsaktiv'!C3202</f>
        <v>0</v>
      </c>
      <c r="D3202">
        <f>'Oversigt anlægsaktiv'!D3202</f>
        <v>0</v>
      </c>
      <c r="E3202">
        <f>'Oversigt anlægsaktiv'!E3202</f>
        <v>0</v>
      </c>
      <c r="F3202">
        <f>'Oversigt anlægsaktiv'!F3202</f>
        <v>0</v>
      </c>
      <c r="G3202">
        <f>'Oversigt anlægsaktiv'!G3202</f>
        <v>0</v>
      </c>
      <c r="H3202">
        <f>'Oversigt anlægsaktiv'!H3202</f>
        <v>0</v>
      </c>
      <c r="I3202">
        <f>'Oversigt anlægsaktiv'!I3202</f>
        <v>0</v>
      </c>
      <c r="J3202">
        <f>'Oversigt anlægsaktiv'!J3202</f>
        <v>0</v>
      </c>
      <c r="K3202">
        <f>'Oversigt anlægsaktiv'!K3202</f>
        <v>0</v>
      </c>
      <c r="L3202" s="312">
        <f>'Oversigt anlægsaktiv'!L3202</f>
        <v>0</v>
      </c>
      <c r="M3202" s="56">
        <f>'Oversigt anlægsaktiv'!M3202</f>
        <v>0</v>
      </c>
      <c r="N3202" s="56">
        <f>'Oversigt anlægsaktiv'!N3202</f>
        <v>0</v>
      </c>
      <c r="O3202" s="322">
        <f t="shared" si="147"/>
        <v>0</v>
      </c>
      <c r="P3202" s="322">
        <f t="shared" si="148"/>
        <v>1</v>
      </c>
      <c r="Q3202" s="337">
        <f t="shared" si="149"/>
        <v>0</v>
      </c>
    </row>
    <row r="3203" spans="1:17" x14ac:dyDescent="0.35">
      <c r="A3203" s="320">
        <f>'Oversigt anlægsaktiv'!A3203</f>
        <v>0</v>
      </c>
      <c r="B3203">
        <f>'Oversigt anlægsaktiv'!B3203</f>
        <v>0</v>
      </c>
      <c r="C3203">
        <f>'Oversigt anlægsaktiv'!C3203</f>
        <v>0</v>
      </c>
      <c r="D3203">
        <f>'Oversigt anlægsaktiv'!D3203</f>
        <v>0</v>
      </c>
      <c r="E3203">
        <f>'Oversigt anlægsaktiv'!E3203</f>
        <v>0</v>
      </c>
      <c r="F3203">
        <f>'Oversigt anlægsaktiv'!F3203</f>
        <v>0</v>
      </c>
      <c r="G3203">
        <f>'Oversigt anlægsaktiv'!G3203</f>
        <v>0</v>
      </c>
      <c r="H3203">
        <f>'Oversigt anlægsaktiv'!H3203</f>
        <v>0</v>
      </c>
      <c r="I3203">
        <f>'Oversigt anlægsaktiv'!I3203</f>
        <v>0</v>
      </c>
      <c r="J3203">
        <f>'Oversigt anlægsaktiv'!J3203</f>
        <v>0</v>
      </c>
      <c r="K3203">
        <f>'Oversigt anlægsaktiv'!K3203</f>
        <v>0</v>
      </c>
      <c r="L3203" s="312">
        <f>'Oversigt anlægsaktiv'!L3203</f>
        <v>0</v>
      </c>
      <c r="M3203" s="56">
        <f>'Oversigt anlægsaktiv'!M3203</f>
        <v>0</v>
      </c>
      <c r="N3203" s="56">
        <f>'Oversigt anlægsaktiv'!N3203</f>
        <v>0</v>
      </c>
      <c r="O3203" s="322">
        <f t="shared" si="147"/>
        <v>0</v>
      </c>
      <c r="P3203" s="322">
        <f t="shared" si="148"/>
        <v>1</v>
      </c>
      <c r="Q3203" s="337">
        <f t="shared" si="149"/>
        <v>0</v>
      </c>
    </row>
    <row r="3204" spans="1:17" x14ac:dyDescent="0.35">
      <c r="A3204" s="320">
        <f>'Oversigt anlægsaktiv'!A3204</f>
        <v>0</v>
      </c>
      <c r="B3204">
        <f>'Oversigt anlægsaktiv'!B3204</f>
        <v>0</v>
      </c>
      <c r="C3204">
        <f>'Oversigt anlægsaktiv'!C3204</f>
        <v>0</v>
      </c>
      <c r="D3204">
        <f>'Oversigt anlægsaktiv'!D3204</f>
        <v>0</v>
      </c>
      <c r="E3204">
        <f>'Oversigt anlægsaktiv'!E3204</f>
        <v>0</v>
      </c>
      <c r="F3204">
        <f>'Oversigt anlægsaktiv'!F3204</f>
        <v>0</v>
      </c>
      <c r="G3204">
        <f>'Oversigt anlægsaktiv'!G3204</f>
        <v>0</v>
      </c>
      <c r="H3204">
        <f>'Oversigt anlægsaktiv'!H3204</f>
        <v>0</v>
      </c>
      <c r="I3204">
        <f>'Oversigt anlægsaktiv'!I3204</f>
        <v>0</v>
      </c>
      <c r="J3204">
        <f>'Oversigt anlægsaktiv'!J3204</f>
        <v>0</v>
      </c>
      <c r="K3204">
        <f>'Oversigt anlægsaktiv'!K3204</f>
        <v>0</v>
      </c>
      <c r="L3204" s="312">
        <f>'Oversigt anlægsaktiv'!L3204</f>
        <v>0</v>
      </c>
      <c r="M3204" s="56">
        <f>'Oversigt anlægsaktiv'!M3204</f>
        <v>0</v>
      </c>
      <c r="N3204" s="56">
        <f>'Oversigt anlægsaktiv'!N3204</f>
        <v>0</v>
      </c>
      <c r="O3204" s="322">
        <f t="shared" si="147"/>
        <v>0</v>
      </c>
      <c r="P3204" s="322">
        <f t="shared" si="148"/>
        <v>1</v>
      </c>
      <c r="Q3204" s="337">
        <f t="shared" si="149"/>
        <v>0</v>
      </c>
    </row>
    <row r="3205" spans="1:17" x14ac:dyDescent="0.35">
      <c r="A3205" s="320">
        <f>'Oversigt anlægsaktiv'!A3205</f>
        <v>0</v>
      </c>
      <c r="B3205">
        <f>'Oversigt anlægsaktiv'!B3205</f>
        <v>0</v>
      </c>
      <c r="C3205">
        <f>'Oversigt anlægsaktiv'!C3205</f>
        <v>0</v>
      </c>
      <c r="D3205">
        <f>'Oversigt anlægsaktiv'!D3205</f>
        <v>0</v>
      </c>
      <c r="E3205">
        <f>'Oversigt anlægsaktiv'!E3205</f>
        <v>0</v>
      </c>
      <c r="F3205">
        <f>'Oversigt anlægsaktiv'!F3205</f>
        <v>0</v>
      </c>
      <c r="G3205">
        <f>'Oversigt anlægsaktiv'!G3205</f>
        <v>0</v>
      </c>
      <c r="H3205">
        <f>'Oversigt anlægsaktiv'!H3205</f>
        <v>0</v>
      </c>
      <c r="I3205">
        <f>'Oversigt anlægsaktiv'!I3205</f>
        <v>0</v>
      </c>
      <c r="J3205">
        <f>'Oversigt anlægsaktiv'!J3205</f>
        <v>0</v>
      </c>
      <c r="K3205">
        <f>'Oversigt anlægsaktiv'!K3205</f>
        <v>0</v>
      </c>
      <c r="L3205" s="312">
        <f>'Oversigt anlægsaktiv'!L3205</f>
        <v>0</v>
      </c>
      <c r="M3205" s="56">
        <f>'Oversigt anlægsaktiv'!M3205</f>
        <v>0</v>
      </c>
      <c r="N3205" s="56">
        <f>'Oversigt anlægsaktiv'!N3205</f>
        <v>0</v>
      </c>
      <c r="O3205" s="322">
        <f t="shared" si="147"/>
        <v>0</v>
      </c>
      <c r="P3205" s="322">
        <f t="shared" si="148"/>
        <v>1</v>
      </c>
      <c r="Q3205" s="337">
        <f t="shared" si="149"/>
        <v>0</v>
      </c>
    </row>
    <row r="3206" spans="1:17" x14ac:dyDescent="0.35">
      <c r="A3206" s="320">
        <f>'Oversigt anlægsaktiv'!A3206</f>
        <v>0</v>
      </c>
      <c r="B3206">
        <f>'Oversigt anlægsaktiv'!B3206</f>
        <v>0</v>
      </c>
      <c r="C3206">
        <f>'Oversigt anlægsaktiv'!C3206</f>
        <v>0</v>
      </c>
      <c r="D3206">
        <f>'Oversigt anlægsaktiv'!D3206</f>
        <v>0</v>
      </c>
      <c r="E3206">
        <f>'Oversigt anlægsaktiv'!E3206</f>
        <v>0</v>
      </c>
      <c r="F3206">
        <f>'Oversigt anlægsaktiv'!F3206</f>
        <v>0</v>
      </c>
      <c r="G3206">
        <f>'Oversigt anlægsaktiv'!G3206</f>
        <v>0</v>
      </c>
      <c r="H3206">
        <f>'Oversigt anlægsaktiv'!H3206</f>
        <v>0</v>
      </c>
      <c r="I3206">
        <f>'Oversigt anlægsaktiv'!I3206</f>
        <v>0</v>
      </c>
      <c r="J3206">
        <f>'Oversigt anlægsaktiv'!J3206</f>
        <v>0</v>
      </c>
      <c r="K3206">
        <f>'Oversigt anlægsaktiv'!K3206</f>
        <v>0</v>
      </c>
      <c r="L3206" s="312">
        <f>'Oversigt anlægsaktiv'!L3206</f>
        <v>0</v>
      </c>
      <c r="M3206" s="56">
        <f>'Oversigt anlægsaktiv'!M3206</f>
        <v>0</v>
      </c>
      <c r="N3206" s="56">
        <f>'Oversigt anlægsaktiv'!N3206</f>
        <v>0</v>
      </c>
      <c r="O3206" s="322">
        <f t="shared" si="147"/>
        <v>0</v>
      </c>
      <c r="P3206" s="322">
        <f t="shared" si="148"/>
        <v>1</v>
      </c>
      <c r="Q3206" s="337">
        <f t="shared" si="149"/>
        <v>0</v>
      </c>
    </row>
    <row r="3207" spans="1:17" x14ac:dyDescent="0.35">
      <c r="A3207" s="320">
        <f>'Oversigt anlægsaktiv'!A3207</f>
        <v>0</v>
      </c>
      <c r="B3207">
        <f>'Oversigt anlægsaktiv'!B3207</f>
        <v>0</v>
      </c>
      <c r="C3207">
        <f>'Oversigt anlægsaktiv'!C3207</f>
        <v>0</v>
      </c>
      <c r="D3207">
        <f>'Oversigt anlægsaktiv'!D3207</f>
        <v>0</v>
      </c>
      <c r="E3207">
        <f>'Oversigt anlægsaktiv'!E3207</f>
        <v>0</v>
      </c>
      <c r="F3207">
        <f>'Oversigt anlægsaktiv'!F3207</f>
        <v>0</v>
      </c>
      <c r="G3207">
        <f>'Oversigt anlægsaktiv'!G3207</f>
        <v>0</v>
      </c>
      <c r="H3207">
        <f>'Oversigt anlægsaktiv'!H3207</f>
        <v>0</v>
      </c>
      <c r="I3207">
        <f>'Oversigt anlægsaktiv'!I3207</f>
        <v>0</v>
      </c>
      <c r="J3207">
        <f>'Oversigt anlægsaktiv'!J3207</f>
        <v>0</v>
      </c>
      <c r="K3207">
        <f>'Oversigt anlægsaktiv'!K3207</f>
        <v>0</v>
      </c>
      <c r="L3207" s="312">
        <f>'Oversigt anlægsaktiv'!L3207</f>
        <v>0</v>
      </c>
      <c r="M3207" s="56">
        <f>'Oversigt anlægsaktiv'!M3207</f>
        <v>0</v>
      </c>
      <c r="N3207" s="56">
        <f>'Oversigt anlægsaktiv'!N3207</f>
        <v>0</v>
      </c>
      <c r="O3207" s="322">
        <f t="shared" si="147"/>
        <v>0</v>
      </c>
      <c r="P3207" s="322">
        <f t="shared" si="148"/>
        <v>1</v>
      </c>
      <c r="Q3207" s="337">
        <f t="shared" si="149"/>
        <v>0</v>
      </c>
    </row>
    <row r="3208" spans="1:17" x14ac:dyDescent="0.35">
      <c r="A3208" s="320">
        <f>'Oversigt anlægsaktiv'!A3208</f>
        <v>0</v>
      </c>
      <c r="B3208">
        <f>'Oversigt anlægsaktiv'!B3208</f>
        <v>0</v>
      </c>
      <c r="C3208">
        <f>'Oversigt anlægsaktiv'!C3208</f>
        <v>0</v>
      </c>
      <c r="D3208">
        <f>'Oversigt anlægsaktiv'!D3208</f>
        <v>0</v>
      </c>
      <c r="E3208">
        <f>'Oversigt anlægsaktiv'!E3208</f>
        <v>0</v>
      </c>
      <c r="F3208">
        <f>'Oversigt anlægsaktiv'!F3208</f>
        <v>0</v>
      </c>
      <c r="G3208">
        <f>'Oversigt anlægsaktiv'!G3208</f>
        <v>0</v>
      </c>
      <c r="H3208">
        <f>'Oversigt anlægsaktiv'!H3208</f>
        <v>0</v>
      </c>
      <c r="I3208">
        <f>'Oversigt anlægsaktiv'!I3208</f>
        <v>0</v>
      </c>
      <c r="J3208">
        <f>'Oversigt anlægsaktiv'!J3208</f>
        <v>0</v>
      </c>
      <c r="K3208">
        <f>'Oversigt anlægsaktiv'!K3208</f>
        <v>0</v>
      </c>
      <c r="L3208" s="312">
        <f>'Oversigt anlægsaktiv'!L3208</f>
        <v>0</v>
      </c>
      <c r="M3208" s="56">
        <f>'Oversigt anlægsaktiv'!M3208</f>
        <v>0</v>
      </c>
      <c r="N3208" s="56">
        <f>'Oversigt anlægsaktiv'!N3208</f>
        <v>0</v>
      </c>
      <c r="O3208" s="322">
        <f t="shared" si="147"/>
        <v>0</v>
      </c>
      <c r="P3208" s="322">
        <f t="shared" si="148"/>
        <v>1</v>
      </c>
      <c r="Q3208" s="337">
        <f t="shared" si="149"/>
        <v>0</v>
      </c>
    </row>
    <row r="3209" spans="1:17" x14ac:dyDescent="0.35">
      <c r="A3209" s="320">
        <f>'Oversigt anlægsaktiv'!A3209</f>
        <v>0</v>
      </c>
      <c r="B3209">
        <f>'Oversigt anlægsaktiv'!B3209</f>
        <v>0</v>
      </c>
      <c r="C3209">
        <f>'Oversigt anlægsaktiv'!C3209</f>
        <v>0</v>
      </c>
      <c r="D3209">
        <f>'Oversigt anlægsaktiv'!D3209</f>
        <v>0</v>
      </c>
      <c r="E3209">
        <f>'Oversigt anlægsaktiv'!E3209</f>
        <v>0</v>
      </c>
      <c r="F3209">
        <f>'Oversigt anlægsaktiv'!F3209</f>
        <v>0</v>
      </c>
      <c r="G3209">
        <f>'Oversigt anlægsaktiv'!G3209</f>
        <v>0</v>
      </c>
      <c r="H3209">
        <f>'Oversigt anlægsaktiv'!H3209</f>
        <v>0</v>
      </c>
      <c r="I3209">
        <f>'Oversigt anlægsaktiv'!I3209</f>
        <v>0</v>
      </c>
      <c r="J3209">
        <f>'Oversigt anlægsaktiv'!J3209</f>
        <v>0</v>
      </c>
      <c r="K3209">
        <f>'Oversigt anlægsaktiv'!K3209</f>
        <v>0</v>
      </c>
      <c r="L3209" s="312">
        <f>'Oversigt anlægsaktiv'!L3209</f>
        <v>0</v>
      </c>
      <c r="M3209" s="56">
        <f>'Oversigt anlægsaktiv'!M3209</f>
        <v>0</v>
      </c>
      <c r="N3209" s="56">
        <f>'Oversigt anlægsaktiv'!N3209</f>
        <v>0</v>
      </c>
      <c r="O3209" s="322">
        <f t="shared" si="147"/>
        <v>0</v>
      </c>
      <c r="P3209" s="322">
        <f t="shared" si="148"/>
        <v>1</v>
      </c>
      <c r="Q3209" s="337">
        <f t="shared" si="149"/>
        <v>0</v>
      </c>
    </row>
    <row r="3210" spans="1:17" x14ac:dyDescent="0.35">
      <c r="A3210" s="320">
        <f>'Oversigt anlægsaktiv'!A3210</f>
        <v>0</v>
      </c>
      <c r="B3210">
        <f>'Oversigt anlægsaktiv'!B3210</f>
        <v>0</v>
      </c>
      <c r="C3210">
        <f>'Oversigt anlægsaktiv'!C3210</f>
        <v>0</v>
      </c>
      <c r="D3210">
        <f>'Oversigt anlægsaktiv'!D3210</f>
        <v>0</v>
      </c>
      <c r="E3210">
        <f>'Oversigt anlægsaktiv'!E3210</f>
        <v>0</v>
      </c>
      <c r="F3210">
        <f>'Oversigt anlægsaktiv'!F3210</f>
        <v>0</v>
      </c>
      <c r="G3210">
        <f>'Oversigt anlægsaktiv'!G3210</f>
        <v>0</v>
      </c>
      <c r="H3210">
        <f>'Oversigt anlægsaktiv'!H3210</f>
        <v>0</v>
      </c>
      <c r="I3210">
        <f>'Oversigt anlægsaktiv'!I3210</f>
        <v>0</v>
      </c>
      <c r="J3210">
        <f>'Oversigt anlægsaktiv'!J3210</f>
        <v>0</v>
      </c>
      <c r="K3210">
        <f>'Oversigt anlægsaktiv'!K3210</f>
        <v>0</v>
      </c>
      <c r="L3210" s="312">
        <f>'Oversigt anlægsaktiv'!L3210</f>
        <v>0</v>
      </c>
      <c r="M3210" s="56">
        <f>'Oversigt anlægsaktiv'!M3210</f>
        <v>0</v>
      </c>
      <c r="N3210" s="56">
        <f>'Oversigt anlægsaktiv'!N3210</f>
        <v>0</v>
      </c>
      <c r="O3210" s="322">
        <f t="shared" si="147"/>
        <v>0</v>
      </c>
      <c r="P3210" s="322">
        <f t="shared" si="148"/>
        <v>1</v>
      </c>
      <c r="Q3210" s="337">
        <f t="shared" si="149"/>
        <v>0</v>
      </c>
    </row>
    <row r="3211" spans="1:17" x14ac:dyDescent="0.35">
      <c r="A3211" s="320">
        <f>'Oversigt anlægsaktiv'!A3211</f>
        <v>0</v>
      </c>
      <c r="B3211">
        <f>'Oversigt anlægsaktiv'!B3211</f>
        <v>0</v>
      </c>
      <c r="C3211">
        <f>'Oversigt anlægsaktiv'!C3211</f>
        <v>0</v>
      </c>
      <c r="D3211">
        <f>'Oversigt anlægsaktiv'!D3211</f>
        <v>0</v>
      </c>
      <c r="E3211">
        <f>'Oversigt anlægsaktiv'!E3211</f>
        <v>0</v>
      </c>
      <c r="F3211">
        <f>'Oversigt anlægsaktiv'!F3211</f>
        <v>0</v>
      </c>
      <c r="G3211">
        <f>'Oversigt anlægsaktiv'!G3211</f>
        <v>0</v>
      </c>
      <c r="H3211">
        <f>'Oversigt anlægsaktiv'!H3211</f>
        <v>0</v>
      </c>
      <c r="I3211">
        <f>'Oversigt anlægsaktiv'!I3211</f>
        <v>0</v>
      </c>
      <c r="J3211">
        <f>'Oversigt anlægsaktiv'!J3211</f>
        <v>0</v>
      </c>
      <c r="K3211">
        <f>'Oversigt anlægsaktiv'!K3211</f>
        <v>0</v>
      </c>
      <c r="L3211" s="312">
        <f>'Oversigt anlægsaktiv'!L3211</f>
        <v>0</v>
      </c>
      <c r="M3211" s="56">
        <f>'Oversigt anlægsaktiv'!M3211</f>
        <v>0</v>
      </c>
      <c r="N3211" s="56">
        <f>'Oversigt anlægsaktiv'!N3211</f>
        <v>0</v>
      </c>
      <c r="O3211" s="322">
        <f t="shared" ref="O3211:O3274" si="150">IFERROR(_xlfn.TEXTBEFORE(A3211, "-"), A3211)</f>
        <v>0</v>
      </c>
      <c r="P3211" s="322">
        <f t="shared" ref="P3211:P3274" si="151">IF(C3211="-",0,1)</f>
        <v>1</v>
      </c>
      <c r="Q3211" s="337">
        <f t="shared" ref="Q3211:Q3274" si="152">IFERROR(_xlfn.TEXTBEFORE(E3211, " "), E3211)</f>
        <v>0</v>
      </c>
    </row>
    <row r="3212" spans="1:17" x14ac:dyDescent="0.35">
      <c r="A3212" s="320">
        <f>'Oversigt anlægsaktiv'!A3212</f>
        <v>0</v>
      </c>
      <c r="B3212">
        <f>'Oversigt anlægsaktiv'!B3212</f>
        <v>0</v>
      </c>
      <c r="C3212">
        <f>'Oversigt anlægsaktiv'!C3212</f>
        <v>0</v>
      </c>
      <c r="D3212">
        <f>'Oversigt anlægsaktiv'!D3212</f>
        <v>0</v>
      </c>
      <c r="E3212">
        <f>'Oversigt anlægsaktiv'!E3212</f>
        <v>0</v>
      </c>
      <c r="F3212">
        <f>'Oversigt anlægsaktiv'!F3212</f>
        <v>0</v>
      </c>
      <c r="G3212">
        <f>'Oversigt anlægsaktiv'!G3212</f>
        <v>0</v>
      </c>
      <c r="H3212">
        <f>'Oversigt anlægsaktiv'!H3212</f>
        <v>0</v>
      </c>
      <c r="I3212">
        <f>'Oversigt anlægsaktiv'!I3212</f>
        <v>0</v>
      </c>
      <c r="J3212">
        <f>'Oversigt anlægsaktiv'!J3212</f>
        <v>0</v>
      </c>
      <c r="K3212">
        <f>'Oversigt anlægsaktiv'!K3212</f>
        <v>0</v>
      </c>
      <c r="L3212" s="312">
        <f>'Oversigt anlægsaktiv'!L3212</f>
        <v>0</v>
      </c>
      <c r="M3212" s="56">
        <f>'Oversigt anlægsaktiv'!M3212</f>
        <v>0</v>
      </c>
      <c r="N3212" s="56">
        <f>'Oversigt anlægsaktiv'!N3212</f>
        <v>0</v>
      </c>
      <c r="O3212" s="322">
        <f t="shared" si="150"/>
        <v>0</v>
      </c>
      <c r="P3212" s="322">
        <f t="shared" si="151"/>
        <v>1</v>
      </c>
      <c r="Q3212" s="337">
        <f t="shared" si="152"/>
        <v>0</v>
      </c>
    </row>
    <row r="3213" spans="1:17" x14ac:dyDescent="0.35">
      <c r="A3213" s="320">
        <f>'Oversigt anlægsaktiv'!A3213</f>
        <v>0</v>
      </c>
      <c r="B3213">
        <f>'Oversigt anlægsaktiv'!B3213</f>
        <v>0</v>
      </c>
      <c r="C3213">
        <f>'Oversigt anlægsaktiv'!C3213</f>
        <v>0</v>
      </c>
      <c r="D3213">
        <f>'Oversigt anlægsaktiv'!D3213</f>
        <v>0</v>
      </c>
      <c r="E3213">
        <f>'Oversigt anlægsaktiv'!E3213</f>
        <v>0</v>
      </c>
      <c r="F3213">
        <f>'Oversigt anlægsaktiv'!F3213</f>
        <v>0</v>
      </c>
      <c r="G3213">
        <f>'Oversigt anlægsaktiv'!G3213</f>
        <v>0</v>
      </c>
      <c r="H3213">
        <f>'Oversigt anlægsaktiv'!H3213</f>
        <v>0</v>
      </c>
      <c r="I3213">
        <f>'Oversigt anlægsaktiv'!I3213</f>
        <v>0</v>
      </c>
      <c r="J3213">
        <f>'Oversigt anlægsaktiv'!J3213</f>
        <v>0</v>
      </c>
      <c r="K3213">
        <f>'Oversigt anlægsaktiv'!K3213</f>
        <v>0</v>
      </c>
      <c r="L3213" s="312">
        <f>'Oversigt anlægsaktiv'!L3213</f>
        <v>0</v>
      </c>
      <c r="M3213" s="56">
        <f>'Oversigt anlægsaktiv'!M3213</f>
        <v>0</v>
      </c>
      <c r="N3213" s="56">
        <f>'Oversigt anlægsaktiv'!N3213</f>
        <v>0</v>
      </c>
      <c r="O3213" s="322">
        <f t="shared" si="150"/>
        <v>0</v>
      </c>
      <c r="P3213" s="322">
        <f t="shared" si="151"/>
        <v>1</v>
      </c>
      <c r="Q3213" s="337">
        <f t="shared" si="152"/>
        <v>0</v>
      </c>
    </row>
    <row r="3214" spans="1:17" x14ac:dyDescent="0.35">
      <c r="A3214" s="320">
        <f>'Oversigt anlægsaktiv'!A3214</f>
        <v>0</v>
      </c>
      <c r="B3214">
        <f>'Oversigt anlægsaktiv'!B3214</f>
        <v>0</v>
      </c>
      <c r="C3214">
        <f>'Oversigt anlægsaktiv'!C3214</f>
        <v>0</v>
      </c>
      <c r="D3214">
        <f>'Oversigt anlægsaktiv'!D3214</f>
        <v>0</v>
      </c>
      <c r="E3214">
        <f>'Oversigt anlægsaktiv'!E3214</f>
        <v>0</v>
      </c>
      <c r="F3214">
        <f>'Oversigt anlægsaktiv'!F3214</f>
        <v>0</v>
      </c>
      <c r="G3214">
        <f>'Oversigt anlægsaktiv'!G3214</f>
        <v>0</v>
      </c>
      <c r="H3214">
        <f>'Oversigt anlægsaktiv'!H3214</f>
        <v>0</v>
      </c>
      <c r="I3214">
        <f>'Oversigt anlægsaktiv'!I3214</f>
        <v>0</v>
      </c>
      <c r="J3214">
        <f>'Oversigt anlægsaktiv'!J3214</f>
        <v>0</v>
      </c>
      <c r="K3214">
        <f>'Oversigt anlægsaktiv'!K3214</f>
        <v>0</v>
      </c>
      <c r="L3214" s="312">
        <f>'Oversigt anlægsaktiv'!L3214</f>
        <v>0</v>
      </c>
      <c r="M3214" s="56">
        <f>'Oversigt anlægsaktiv'!M3214</f>
        <v>0</v>
      </c>
      <c r="N3214" s="56">
        <f>'Oversigt anlægsaktiv'!N3214</f>
        <v>0</v>
      </c>
      <c r="O3214" s="322">
        <f t="shared" si="150"/>
        <v>0</v>
      </c>
      <c r="P3214" s="322">
        <f t="shared" si="151"/>
        <v>1</v>
      </c>
      <c r="Q3214" s="337">
        <f t="shared" si="152"/>
        <v>0</v>
      </c>
    </row>
    <row r="3215" spans="1:17" x14ac:dyDescent="0.35">
      <c r="A3215" s="320">
        <f>'Oversigt anlægsaktiv'!A3215</f>
        <v>0</v>
      </c>
      <c r="B3215">
        <f>'Oversigt anlægsaktiv'!B3215</f>
        <v>0</v>
      </c>
      <c r="C3215">
        <f>'Oversigt anlægsaktiv'!C3215</f>
        <v>0</v>
      </c>
      <c r="D3215">
        <f>'Oversigt anlægsaktiv'!D3215</f>
        <v>0</v>
      </c>
      <c r="E3215">
        <f>'Oversigt anlægsaktiv'!E3215</f>
        <v>0</v>
      </c>
      <c r="F3215">
        <f>'Oversigt anlægsaktiv'!F3215</f>
        <v>0</v>
      </c>
      <c r="G3215">
        <f>'Oversigt anlægsaktiv'!G3215</f>
        <v>0</v>
      </c>
      <c r="H3215">
        <f>'Oversigt anlægsaktiv'!H3215</f>
        <v>0</v>
      </c>
      <c r="I3215">
        <f>'Oversigt anlægsaktiv'!I3215</f>
        <v>0</v>
      </c>
      <c r="J3215">
        <f>'Oversigt anlægsaktiv'!J3215</f>
        <v>0</v>
      </c>
      <c r="K3215">
        <f>'Oversigt anlægsaktiv'!K3215</f>
        <v>0</v>
      </c>
      <c r="L3215" s="312">
        <f>'Oversigt anlægsaktiv'!L3215</f>
        <v>0</v>
      </c>
      <c r="M3215" s="56">
        <f>'Oversigt anlægsaktiv'!M3215</f>
        <v>0</v>
      </c>
      <c r="N3215" s="56">
        <f>'Oversigt anlægsaktiv'!N3215</f>
        <v>0</v>
      </c>
      <c r="O3215" s="322">
        <f t="shared" si="150"/>
        <v>0</v>
      </c>
      <c r="P3215" s="322">
        <f t="shared" si="151"/>
        <v>1</v>
      </c>
      <c r="Q3215" s="337">
        <f t="shared" si="152"/>
        <v>0</v>
      </c>
    </row>
    <row r="3216" spans="1:17" x14ac:dyDescent="0.35">
      <c r="A3216" s="320">
        <f>'Oversigt anlægsaktiv'!A3216</f>
        <v>0</v>
      </c>
      <c r="B3216">
        <f>'Oversigt anlægsaktiv'!B3216</f>
        <v>0</v>
      </c>
      <c r="C3216">
        <f>'Oversigt anlægsaktiv'!C3216</f>
        <v>0</v>
      </c>
      <c r="D3216">
        <f>'Oversigt anlægsaktiv'!D3216</f>
        <v>0</v>
      </c>
      <c r="E3216">
        <f>'Oversigt anlægsaktiv'!E3216</f>
        <v>0</v>
      </c>
      <c r="F3216">
        <f>'Oversigt anlægsaktiv'!F3216</f>
        <v>0</v>
      </c>
      <c r="G3216">
        <f>'Oversigt anlægsaktiv'!G3216</f>
        <v>0</v>
      </c>
      <c r="H3216">
        <f>'Oversigt anlægsaktiv'!H3216</f>
        <v>0</v>
      </c>
      <c r="I3216">
        <f>'Oversigt anlægsaktiv'!I3216</f>
        <v>0</v>
      </c>
      <c r="J3216">
        <f>'Oversigt anlægsaktiv'!J3216</f>
        <v>0</v>
      </c>
      <c r="K3216">
        <f>'Oversigt anlægsaktiv'!K3216</f>
        <v>0</v>
      </c>
      <c r="L3216" s="312">
        <f>'Oversigt anlægsaktiv'!L3216</f>
        <v>0</v>
      </c>
      <c r="M3216" s="56">
        <f>'Oversigt anlægsaktiv'!M3216</f>
        <v>0</v>
      </c>
      <c r="N3216" s="56">
        <f>'Oversigt anlægsaktiv'!N3216</f>
        <v>0</v>
      </c>
      <c r="O3216" s="322">
        <f t="shared" si="150"/>
        <v>0</v>
      </c>
      <c r="P3216" s="322">
        <f t="shared" si="151"/>
        <v>1</v>
      </c>
      <c r="Q3216" s="337">
        <f t="shared" si="152"/>
        <v>0</v>
      </c>
    </row>
    <row r="3217" spans="1:17" x14ac:dyDescent="0.35">
      <c r="A3217" s="320">
        <f>'Oversigt anlægsaktiv'!A3217</f>
        <v>0</v>
      </c>
      <c r="B3217">
        <f>'Oversigt anlægsaktiv'!B3217</f>
        <v>0</v>
      </c>
      <c r="C3217">
        <f>'Oversigt anlægsaktiv'!C3217</f>
        <v>0</v>
      </c>
      <c r="D3217">
        <f>'Oversigt anlægsaktiv'!D3217</f>
        <v>0</v>
      </c>
      <c r="E3217">
        <f>'Oversigt anlægsaktiv'!E3217</f>
        <v>0</v>
      </c>
      <c r="F3217">
        <f>'Oversigt anlægsaktiv'!F3217</f>
        <v>0</v>
      </c>
      <c r="G3217">
        <f>'Oversigt anlægsaktiv'!G3217</f>
        <v>0</v>
      </c>
      <c r="H3217">
        <f>'Oversigt anlægsaktiv'!H3217</f>
        <v>0</v>
      </c>
      <c r="I3217">
        <f>'Oversigt anlægsaktiv'!I3217</f>
        <v>0</v>
      </c>
      <c r="J3217">
        <f>'Oversigt anlægsaktiv'!J3217</f>
        <v>0</v>
      </c>
      <c r="K3217">
        <f>'Oversigt anlægsaktiv'!K3217</f>
        <v>0</v>
      </c>
      <c r="L3217" s="312">
        <f>'Oversigt anlægsaktiv'!L3217</f>
        <v>0</v>
      </c>
      <c r="M3217" s="56">
        <f>'Oversigt anlægsaktiv'!M3217</f>
        <v>0</v>
      </c>
      <c r="N3217" s="56">
        <f>'Oversigt anlægsaktiv'!N3217</f>
        <v>0</v>
      </c>
      <c r="O3217" s="322">
        <f t="shared" si="150"/>
        <v>0</v>
      </c>
      <c r="P3217" s="322">
        <f t="shared" si="151"/>
        <v>1</v>
      </c>
      <c r="Q3217" s="337">
        <f t="shared" si="152"/>
        <v>0</v>
      </c>
    </row>
    <row r="3218" spans="1:17" x14ac:dyDescent="0.35">
      <c r="A3218" s="320">
        <f>'Oversigt anlægsaktiv'!A3218</f>
        <v>0</v>
      </c>
      <c r="B3218">
        <f>'Oversigt anlægsaktiv'!B3218</f>
        <v>0</v>
      </c>
      <c r="C3218">
        <f>'Oversigt anlægsaktiv'!C3218</f>
        <v>0</v>
      </c>
      <c r="D3218">
        <f>'Oversigt anlægsaktiv'!D3218</f>
        <v>0</v>
      </c>
      <c r="E3218">
        <f>'Oversigt anlægsaktiv'!E3218</f>
        <v>0</v>
      </c>
      <c r="F3218">
        <f>'Oversigt anlægsaktiv'!F3218</f>
        <v>0</v>
      </c>
      <c r="G3218">
        <f>'Oversigt anlægsaktiv'!G3218</f>
        <v>0</v>
      </c>
      <c r="H3218">
        <f>'Oversigt anlægsaktiv'!H3218</f>
        <v>0</v>
      </c>
      <c r="I3218">
        <f>'Oversigt anlægsaktiv'!I3218</f>
        <v>0</v>
      </c>
      <c r="J3218">
        <f>'Oversigt anlægsaktiv'!J3218</f>
        <v>0</v>
      </c>
      <c r="K3218">
        <f>'Oversigt anlægsaktiv'!K3218</f>
        <v>0</v>
      </c>
      <c r="L3218" s="312">
        <f>'Oversigt anlægsaktiv'!L3218</f>
        <v>0</v>
      </c>
      <c r="M3218" s="56">
        <f>'Oversigt anlægsaktiv'!M3218</f>
        <v>0</v>
      </c>
      <c r="N3218" s="56">
        <f>'Oversigt anlægsaktiv'!N3218</f>
        <v>0</v>
      </c>
      <c r="O3218" s="322">
        <f t="shared" si="150"/>
        <v>0</v>
      </c>
      <c r="P3218" s="322">
        <f t="shared" si="151"/>
        <v>1</v>
      </c>
      <c r="Q3218" s="337">
        <f t="shared" si="152"/>
        <v>0</v>
      </c>
    </row>
    <row r="3219" spans="1:17" x14ac:dyDescent="0.35">
      <c r="A3219" s="320">
        <f>'Oversigt anlægsaktiv'!A3219</f>
        <v>0</v>
      </c>
      <c r="B3219">
        <f>'Oversigt anlægsaktiv'!B3219</f>
        <v>0</v>
      </c>
      <c r="C3219">
        <f>'Oversigt anlægsaktiv'!C3219</f>
        <v>0</v>
      </c>
      <c r="D3219">
        <f>'Oversigt anlægsaktiv'!D3219</f>
        <v>0</v>
      </c>
      <c r="E3219">
        <f>'Oversigt anlægsaktiv'!E3219</f>
        <v>0</v>
      </c>
      <c r="F3219">
        <f>'Oversigt anlægsaktiv'!F3219</f>
        <v>0</v>
      </c>
      <c r="G3219">
        <f>'Oversigt anlægsaktiv'!G3219</f>
        <v>0</v>
      </c>
      <c r="H3219">
        <f>'Oversigt anlægsaktiv'!H3219</f>
        <v>0</v>
      </c>
      <c r="I3219">
        <f>'Oversigt anlægsaktiv'!I3219</f>
        <v>0</v>
      </c>
      <c r="J3219">
        <f>'Oversigt anlægsaktiv'!J3219</f>
        <v>0</v>
      </c>
      <c r="K3219">
        <f>'Oversigt anlægsaktiv'!K3219</f>
        <v>0</v>
      </c>
      <c r="L3219" s="312">
        <f>'Oversigt anlægsaktiv'!L3219</f>
        <v>0</v>
      </c>
      <c r="M3219" s="56">
        <f>'Oversigt anlægsaktiv'!M3219</f>
        <v>0</v>
      </c>
      <c r="N3219" s="56">
        <f>'Oversigt anlægsaktiv'!N3219</f>
        <v>0</v>
      </c>
      <c r="O3219" s="322">
        <f t="shared" si="150"/>
        <v>0</v>
      </c>
      <c r="P3219" s="322">
        <f t="shared" si="151"/>
        <v>1</v>
      </c>
      <c r="Q3219" s="337">
        <f t="shared" si="152"/>
        <v>0</v>
      </c>
    </row>
    <row r="3220" spans="1:17" x14ac:dyDescent="0.35">
      <c r="A3220" s="320">
        <f>'Oversigt anlægsaktiv'!A3220</f>
        <v>0</v>
      </c>
      <c r="B3220">
        <f>'Oversigt anlægsaktiv'!B3220</f>
        <v>0</v>
      </c>
      <c r="C3220">
        <f>'Oversigt anlægsaktiv'!C3220</f>
        <v>0</v>
      </c>
      <c r="D3220">
        <f>'Oversigt anlægsaktiv'!D3220</f>
        <v>0</v>
      </c>
      <c r="E3220">
        <f>'Oversigt anlægsaktiv'!E3220</f>
        <v>0</v>
      </c>
      <c r="F3220">
        <f>'Oversigt anlægsaktiv'!F3220</f>
        <v>0</v>
      </c>
      <c r="G3220">
        <f>'Oversigt anlægsaktiv'!G3220</f>
        <v>0</v>
      </c>
      <c r="H3220">
        <f>'Oversigt anlægsaktiv'!H3220</f>
        <v>0</v>
      </c>
      <c r="I3220">
        <f>'Oversigt anlægsaktiv'!I3220</f>
        <v>0</v>
      </c>
      <c r="J3220">
        <f>'Oversigt anlægsaktiv'!J3220</f>
        <v>0</v>
      </c>
      <c r="K3220">
        <f>'Oversigt anlægsaktiv'!K3220</f>
        <v>0</v>
      </c>
      <c r="L3220" s="312">
        <f>'Oversigt anlægsaktiv'!L3220</f>
        <v>0</v>
      </c>
      <c r="M3220" s="56">
        <f>'Oversigt anlægsaktiv'!M3220</f>
        <v>0</v>
      </c>
      <c r="N3220" s="56">
        <f>'Oversigt anlægsaktiv'!N3220</f>
        <v>0</v>
      </c>
      <c r="O3220" s="322">
        <f t="shared" si="150"/>
        <v>0</v>
      </c>
      <c r="P3220" s="322">
        <f t="shared" si="151"/>
        <v>1</v>
      </c>
      <c r="Q3220" s="337">
        <f t="shared" si="152"/>
        <v>0</v>
      </c>
    </row>
    <row r="3221" spans="1:17" x14ac:dyDescent="0.35">
      <c r="A3221" s="320">
        <f>'Oversigt anlægsaktiv'!A3221</f>
        <v>0</v>
      </c>
      <c r="B3221">
        <f>'Oversigt anlægsaktiv'!B3221</f>
        <v>0</v>
      </c>
      <c r="C3221">
        <f>'Oversigt anlægsaktiv'!C3221</f>
        <v>0</v>
      </c>
      <c r="D3221">
        <f>'Oversigt anlægsaktiv'!D3221</f>
        <v>0</v>
      </c>
      <c r="E3221">
        <f>'Oversigt anlægsaktiv'!E3221</f>
        <v>0</v>
      </c>
      <c r="F3221">
        <f>'Oversigt anlægsaktiv'!F3221</f>
        <v>0</v>
      </c>
      <c r="G3221">
        <f>'Oversigt anlægsaktiv'!G3221</f>
        <v>0</v>
      </c>
      <c r="H3221">
        <f>'Oversigt anlægsaktiv'!H3221</f>
        <v>0</v>
      </c>
      <c r="I3221">
        <f>'Oversigt anlægsaktiv'!I3221</f>
        <v>0</v>
      </c>
      <c r="J3221">
        <f>'Oversigt anlægsaktiv'!J3221</f>
        <v>0</v>
      </c>
      <c r="K3221">
        <f>'Oversigt anlægsaktiv'!K3221</f>
        <v>0</v>
      </c>
      <c r="L3221" s="312">
        <f>'Oversigt anlægsaktiv'!L3221</f>
        <v>0</v>
      </c>
      <c r="M3221" s="56">
        <f>'Oversigt anlægsaktiv'!M3221</f>
        <v>0</v>
      </c>
      <c r="N3221" s="56">
        <f>'Oversigt anlægsaktiv'!N3221</f>
        <v>0</v>
      </c>
      <c r="O3221" s="322">
        <f t="shared" si="150"/>
        <v>0</v>
      </c>
      <c r="P3221" s="322">
        <f t="shared" si="151"/>
        <v>1</v>
      </c>
      <c r="Q3221" s="337">
        <f t="shared" si="152"/>
        <v>0</v>
      </c>
    </row>
    <row r="3222" spans="1:17" x14ac:dyDescent="0.35">
      <c r="A3222" s="320">
        <f>'Oversigt anlægsaktiv'!A3222</f>
        <v>0</v>
      </c>
      <c r="B3222">
        <f>'Oversigt anlægsaktiv'!B3222</f>
        <v>0</v>
      </c>
      <c r="C3222">
        <f>'Oversigt anlægsaktiv'!C3222</f>
        <v>0</v>
      </c>
      <c r="D3222">
        <f>'Oversigt anlægsaktiv'!D3222</f>
        <v>0</v>
      </c>
      <c r="E3222">
        <f>'Oversigt anlægsaktiv'!E3222</f>
        <v>0</v>
      </c>
      <c r="F3222">
        <f>'Oversigt anlægsaktiv'!F3222</f>
        <v>0</v>
      </c>
      <c r="G3222">
        <f>'Oversigt anlægsaktiv'!G3222</f>
        <v>0</v>
      </c>
      <c r="H3222">
        <f>'Oversigt anlægsaktiv'!H3222</f>
        <v>0</v>
      </c>
      <c r="I3222">
        <f>'Oversigt anlægsaktiv'!I3222</f>
        <v>0</v>
      </c>
      <c r="J3222">
        <f>'Oversigt anlægsaktiv'!J3222</f>
        <v>0</v>
      </c>
      <c r="K3222">
        <f>'Oversigt anlægsaktiv'!K3222</f>
        <v>0</v>
      </c>
      <c r="L3222" s="312">
        <f>'Oversigt anlægsaktiv'!L3222</f>
        <v>0</v>
      </c>
      <c r="M3222" s="56">
        <f>'Oversigt anlægsaktiv'!M3222</f>
        <v>0</v>
      </c>
      <c r="N3222" s="56">
        <f>'Oversigt anlægsaktiv'!N3222</f>
        <v>0</v>
      </c>
      <c r="O3222" s="322">
        <f t="shared" si="150"/>
        <v>0</v>
      </c>
      <c r="P3222" s="322">
        <f t="shared" si="151"/>
        <v>1</v>
      </c>
      <c r="Q3222" s="337">
        <f t="shared" si="152"/>
        <v>0</v>
      </c>
    </row>
    <row r="3223" spans="1:17" x14ac:dyDescent="0.35">
      <c r="A3223" s="320">
        <f>'Oversigt anlægsaktiv'!A3223</f>
        <v>0</v>
      </c>
      <c r="B3223">
        <f>'Oversigt anlægsaktiv'!B3223</f>
        <v>0</v>
      </c>
      <c r="C3223">
        <f>'Oversigt anlægsaktiv'!C3223</f>
        <v>0</v>
      </c>
      <c r="D3223">
        <f>'Oversigt anlægsaktiv'!D3223</f>
        <v>0</v>
      </c>
      <c r="E3223">
        <f>'Oversigt anlægsaktiv'!E3223</f>
        <v>0</v>
      </c>
      <c r="F3223">
        <f>'Oversigt anlægsaktiv'!F3223</f>
        <v>0</v>
      </c>
      <c r="G3223">
        <f>'Oversigt anlægsaktiv'!G3223</f>
        <v>0</v>
      </c>
      <c r="H3223">
        <f>'Oversigt anlægsaktiv'!H3223</f>
        <v>0</v>
      </c>
      <c r="I3223">
        <f>'Oversigt anlægsaktiv'!I3223</f>
        <v>0</v>
      </c>
      <c r="J3223">
        <f>'Oversigt anlægsaktiv'!J3223</f>
        <v>0</v>
      </c>
      <c r="K3223">
        <f>'Oversigt anlægsaktiv'!K3223</f>
        <v>0</v>
      </c>
      <c r="L3223" s="312">
        <f>'Oversigt anlægsaktiv'!L3223</f>
        <v>0</v>
      </c>
      <c r="M3223" s="56">
        <f>'Oversigt anlægsaktiv'!M3223</f>
        <v>0</v>
      </c>
      <c r="N3223" s="56">
        <f>'Oversigt anlægsaktiv'!N3223</f>
        <v>0</v>
      </c>
      <c r="O3223" s="322">
        <f t="shared" si="150"/>
        <v>0</v>
      </c>
      <c r="P3223" s="322">
        <f t="shared" si="151"/>
        <v>1</v>
      </c>
      <c r="Q3223" s="337">
        <f t="shared" si="152"/>
        <v>0</v>
      </c>
    </row>
    <row r="3224" spans="1:17" x14ac:dyDescent="0.35">
      <c r="A3224" s="320">
        <f>'Oversigt anlægsaktiv'!A3224</f>
        <v>0</v>
      </c>
      <c r="B3224">
        <f>'Oversigt anlægsaktiv'!B3224</f>
        <v>0</v>
      </c>
      <c r="C3224">
        <f>'Oversigt anlægsaktiv'!C3224</f>
        <v>0</v>
      </c>
      <c r="D3224">
        <f>'Oversigt anlægsaktiv'!D3224</f>
        <v>0</v>
      </c>
      <c r="E3224">
        <f>'Oversigt anlægsaktiv'!E3224</f>
        <v>0</v>
      </c>
      <c r="F3224">
        <f>'Oversigt anlægsaktiv'!F3224</f>
        <v>0</v>
      </c>
      <c r="G3224">
        <f>'Oversigt anlægsaktiv'!G3224</f>
        <v>0</v>
      </c>
      <c r="H3224">
        <f>'Oversigt anlægsaktiv'!H3224</f>
        <v>0</v>
      </c>
      <c r="I3224">
        <f>'Oversigt anlægsaktiv'!I3224</f>
        <v>0</v>
      </c>
      <c r="J3224">
        <f>'Oversigt anlægsaktiv'!J3224</f>
        <v>0</v>
      </c>
      <c r="K3224">
        <f>'Oversigt anlægsaktiv'!K3224</f>
        <v>0</v>
      </c>
      <c r="L3224" s="312">
        <f>'Oversigt anlægsaktiv'!L3224</f>
        <v>0</v>
      </c>
      <c r="M3224" s="56">
        <f>'Oversigt anlægsaktiv'!M3224</f>
        <v>0</v>
      </c>
      <c r="N3224" s="56">
        <f>'Oversigt anlægsaktiv'!N3224</f>
        <v>0</v>
      </c>
      <c r="O3224" s="322">
        <f t="shared" si="150"/>
        <v>0</v>
      </c>
      <c r="P3224" s="322">
        <f t="shared" si="151"/>
        <v>1</v>
      </c>
      <c r="Q3224" s="337">
        <f t="shared" si="152"/>
        <v>0</v>
      </c>
    </row>
    <row r="3225" spans="1:17" x14ac:dyDescent="0.35">
      <c r="A3225" s="320">
        <f>'Oversigt anlægsaktiv'!A3225</f>
        <v>0</v>
      </c>
      <c r="B3225">
        <f>'Oversigt anlægsaktiv'!B3225</f>
        <v>0</v>
      </c>
      <c r="C3225">
        <f>'Oversigt anlægsaktiv'!C3225</f>
        <v>0</v>
      </c>
      <c r="D3225">
        <f>'Oversigt anlægsaktiv'!D3225</f>
        <v>0</v>
      </c>
      <c r="E3225">
        <f>'Oversigt anlægsaktiv'!E3225</f>
        <v>0</v>
      </c>
      <c r="F3225">
        <f>'Oversigt anlægsaktiv'!F3225</f>
        <v>0</v>
      </c>
      <c r="G3225">
        <f>'Oversigt anlægsaktiv'!G3225</f>
        <v>0</v>
      </c>
      <c r="H3225">
        <f>'Oversigt anlægsaktiv'!H3225</f>
        <v>0</v>
      </c>
      <c r="I3225">
        <f>'Oversigt anlægsaktiv'!I3225</f>
        <v>0</v>
      </c>
      <c r="J3225">
        <f>'Oversigt anlægsaktiv'!J3225</f>
        <v>0</v>
      </c>
      <c r="K3225">
        <f>'Oversigt anlægsaktiv'!K3225</f>
        <v>0</v>
      </c>
      <c r="L3225" s="312">
        <f>'Oversigt anlægsaktiv'!L3225</f>
        <v>0</v>
      </c>
      <c r="M3225" s="56">
        <f>'Oversigt anlægsaktiv'!M3225</f>
        <v>0</v>
      </c>
      <c r="N3225" s="56">
        <f>'Oversigt anlægsaktiv'!N3225</f>
        <v>0</v>
      </c>
      <c r="O3225" s="322">
        <f t="shared" si="150"/>
        <v>0</v>
      </c>
      <c r="P3225" s="322">
        <f t="shared" si="151"/>
        <v>1</v>
      </c>
      <c r="Q3225" s="337">
        <f t="shared" si="152"/>
        <v>0</v>
      </c>
    </row>
    <row r="3226" spans="1:17" x14ac:dyDescent="0.35">
      <c r="A3226" s="320">
        <f>'Oversigt anlægsaktiv'!A3226</f>
        <v>0</v>
      </c>
      <c r="B3226">
        <f>'Oversigt anlægsaktiv'!B3226</f>
        <v>0</v>
      </c>
      <c r="C3226">
        <f>'Oversigt anlægsaktiv'!C3226</f>
        <v>0</v>
      </c>
      <c r="D3226">
        <f>'Oversigt anlægsaktiv'!D3226</f>
        <v>0</v>
      </c>
      <c r="E3226">
        <f>'Oversigt anlægsaktiv'!E3226</f>
        <v>0</v>
      </c>
      <c r="F3226">
        <f>'Oversigt anlægsaktiv'!F3226</f>
        <v>0</v>
      </c>
      <c r="G3226">
        <f>'Oversigt anlægsaktiv'!G3226</f>
        <v>0</v>
      </c>
      <c r="H3226">
        <f>'Oversigt anlægsaktiv'!H3226</f>
        <v>0</v>
      </c>
      <c r="I3226">
        <f>'Oversigt anlægsaktiv'!I3226</f>
        <v>0</v>
      </c>
      <c r="J3226">
        <f>'Oversigt anlægsaktiv'!J3226</f>
        <v>0</v>
      </c>
      <c r="K3226">
        <f>'Oversigt anlægsaktiv'!K3226</f>
        <v>0</v>
      </c>
      <c r="L3226" s="312">
        <f>'Oversigt anlægsaktiv'!L3226</f>
        <v>0</v>
      </c>
      <c r="M3226" s="56">
        <f>'Oversigt anlægsaktiv'!M3226</f>
        <v>0</v>
      </c>
      <c r="N3226" s="56">
        <f>'Oversigt anlægsaktiv'!N3226</f>
        <v>0</v>
      </c>
      <c r="O3226" s="322">
        <f t="shared" si="150"/>
        <v>0</v>
      </c>
      <c r="P3226" s="322">
        <f t="shared" si="151"/>
        <v>1</v>
      </c>
      <c r="Q3226" s="337">
        <f t="shared" si="152"/>
        <v>0</v>
      </c>
    </row>
    <row r="3227" spans="1:17" x14ac:dyDescent="0.35">
      <c r="A3227" s="320">
        <f>'Oversigt anlægsaktiv'!A3227</f>
        <v>0</v>
      </c>
      <c r="B3227">
        <f>'Oversigt anlægsaktiv'!B3227</f>
        <v>0</v>
      </c>
      <c r="C3227">
        <f>'Oversigt anlægsaktiv'!C3227</f>
        <v>0</v>
      </c>
      <c r="D3227">
        <f>'Oversigt anlægsaktiv'!D3227</f>
        <v>0</v>
      </c>
      <c r="E3227">
        <f>'Oversigt anlægsaktiv'!E3227</f>
        <v>0</v>
      </c>
      <c r="F3227">
        <f>'Oversigt anlægsaktiv'!F3227</f>
        <v>0</v>
      </c>
      <c r="G3227">
        <f>'Oversigt anlægsaktiv'!G3227</f>
        <v>0</v>
      </c>
      <c r="H3227">
        <f>'Oversigt anlægsaktiv'!H3227</f>
        <v>0</v>
      </c>
      <c r="I3227">
        <f>'Oversigt anlægsaktiv'!I3227</f>
        <v>0</v>
      </c>
      <c r="J3227">
        <f>'Oversigt anlægsaktiv'!J3227</f>
        <v>0</v>
      </c>
      <c r="K3227">
        <f>'Oversigt anlægsaktiv'!K3227</f>
        <v>0</v>
      </c>
      <c r="L3227" s="312">
        <f>'Oversigt anlægsaktiv'!L3227</f>
        <v>0</v>
      </c>
      <c r="M3227" s="56">
        <f>'Oversigt anlægsaktiv'!M3227</f>
        <v>0</v>
      </c>
      <c r="N3227" s="56">
        <f>'Oversigt anlægsaktiv'!N3227</f>
        <v>0</v>
      </c>
      <c r="O3227" s="322">
        <f t="shared" si="150"/>
        <v>0</v>
      </c>
      <c r="P3227" s="322">
        <f t="shared" si="151"/>
        <v>1</v>
      </c>
      <c r="Q3227" s="337">
        <f t="shared" si="152"/>
        <v>0</v>
      </c>
    </row>
    <row r="3228" spans="1:17" x14ac:dyDescent="0.35">
      <c r="A3228" s="320">
        <f>'Oversigt anlægsaktiv'!A3228</f>
        <v>0</v>
      </c>
      <c r="B3228">
        <f>'Oversigt anlægsaktiv'!B3228</f>
        <v>0</v>
      </c>
      <c r="C3228">
        <f>'Oversigt anlægsaktiv'!C3228</f>
        <v>0</v>
      </c>
      <c r="D3228">
        <f>'Oversigt anlægsaktiv'!D3228</f>
        <v>0</v>
      </c>
      <c r="E3228">
        <f>'Oversigt anlægsaktiv'!E3228</f>
        <v>0</v>
      </c>
      <c r="F3228">
        <f>'Oversigt anlægsaktiv'!F3228</f>
        <v>0</v>
      </c>
      <c r="G3228">
        <f>'Oversigt anlægsaktiv'!G3228</f>
        <v>0</v>
      </c>
      <c r="H3228">
        <f>'Oversigt anlægsaktiv'!H3228</f>
        <v>0</v>
      </c>
      <c r="I3228">
        <f>'Oversigt anlægsaktiv'!I3228</f>
        <v>0</v>
      </c>
      <c r="J3228">
        <f>'Oversigt anlægsaktiv'!J3228</f>
        <v>0</v>
      </c>
      <c r="K3228">
        <f>'Oversigt anlægsaktiv'!K3228</f>
        <v>0</v>
      </c>
      <c r="L3228" s="312">
        <f>'Oversigt anlægsaktiv'!L3228</f>
        <v>0</v>
      </c>
      <c r="M3228" s="56">
        <f>'Oversigt anlægsaktiv'!M3228</f>
        <v>0</v>
      </c>
      <c r="N3228" s="56">
        <f>'Oversigt anlægsaktiv'!N3228</f>
        <v>0</v>
      </c>
      <c r="O3228" s="322">
        <f t="shared" si="150"/>
        <v>0</v>
      </c>
      <c r="P3228" s="322">
        <f t="shared" si="151"/>
        <v>1</v>
      </c>
      <c r="Q3228" s="337">
        <f t="shared" si="152"/>
        <v>0</v>
      </c>
    </row>
    <row r="3229" spans="1:17" x14ac:dyDescent="0.35">
      <c r="A3229" s="320">
        <f>'Oversigt anlægsaktiv'!A3229</f>
        <v>0</v>
      </c>
      <c r="B3229">
        <f>'Oversigt anlægsaktiv'!B3229</f>
        <v>0</v>
      </c>
      <c r="C3229">
        <f>'Oversigt anlægsaktiv'!C3229</f>
        <v>0</v>
      </c>
      <c r="D3229">
        <f>'Oversigt anlægsaktiv'!D3229</f>
        <v>0</v>
      </c>
      <c r="E3229">
        <f>'Oversigt anlægsaktiv'!E3229</f>
        <v>0</v>
      </c>
      <c r="F3229">
        <f>'Oversigt anlægsaktiv'!F3229</f>
        <v>0</v>
      </c>
      <c r="G3229">
        <f>'Oversigt anlægsaktiv'!G3229</f>
        <v>0</v>
      </c>
      <c r="H3229">
        <f>'Oversigt anlægsaktiv'!H3229</f>
        <v>0</v>
      </c>
      <c r="I3229">
        <f>'Oversigt anlægsaktiv'!I3229</f>
        <v>0</v>
      </c>
      <c r="J3229">
        <f>'Oversigt anlægsaktiv'!J3229</f>
        <v>0</v>
      </c>
      <c r="K3229">
        <f>'Oversigt anlægsaktiv'!K3229</f>
        <v>0</v>
      </c>
      <c r="L3229" s="312">
        <f>'Oversigt anlægsaktiv'!L3229</f>
        <v>0</v>
      </c>
      <c r="M3229" s="56">
        <f>'Oversigt anlægsaktiv'!M3229</f>
        <v>0</v>
      </c>
      <c r="N3229" s="56">
        <f>'Oversigt anlægsaktiv'!N3229</f>
        <v>0</v>
      </c>
      <c r="O3229" s="322">
        <f t="shared" si="150"/>
        <v>0</v>
      </c>
      <c r="P3229" s="322">
        <f t="shared" si="151"/>
        <v>1</v>
      </c>
      <c r="Q3229" s="337">
        <f t="shared" si="152"/>
        <v>0</v>
      </c>
    </row>
    <row r="3230" spans="1:17" x14ac:dyDescent="0.35">
      <c r="A3230" s="320">
        <f>'Oversigt anlægsaktiv'!A3230</f>
        <v>0</v>
      </c>
      <c r="B3230">
        <f>'Oversigt anlægsaktiv'!B3230</f>
        <v>0</v>
      </c>
      <c r="C3230">
        <f>'Oversigt anlægsaktiv'!C3230</f>
        <v>0</v>
      </c>
      <c r="D3230">
        <f>'Oversigt anlægsaktiv'!D3230</f>
        <v>0</v>
      </c>
      <c r="E3230">
        <f>'Oversigt anlægsaktiv'!E3230</f>
        <v>0</v>
      </c>
      <c r="F3230">
        <f>'Oversigt anlægsaktiv'!F3230</f>
        <v>0</v>
      </c>
      <c r="G3230">
        <f>'Oversigt anlægsaktiv'!G3230</f>
        <v>0</v>
      </c>
      <c r="H3230">
        <f>'Oversigt anlægsaktiv'!H3230</f>
        <v>0</v>
      </c>
      <c r="I3230">
        <f>'Oversigt anlægsaktiv'!I3230</f>
        <v>0</v>
      </c>
      <c r="J3230">
        <f>'Oversigt anlægsaktiv'!J3230</f>
        <v>0</v>
      </c>
      <c r="K3230">
        <f>'Oversigt anlægsaktiv'!K3230</f>
        <v>0</v>
      </c>
      <c r="L3230" s="312">
        <f>'Oversigt anlægsaktiv'!L3230</f>
        <v>0</v>
      </c>
      <c r="M3230" s="56">
        <f>'Oversigt anlægsaktiv'!M3230</f>
        <v>0</v>
      </c>
      <c r="N3230" s="56">
        <f>'Oversigt anlægsaktiv'!N3230</f>
        <v>0</v>
      </c>
      <c r="O3230" s="322">
        <f t="shared" si="150"/>
        <v>0</v>
      </c>
      <c r="P3230" s="322">
        <f t="shared" si="151"/>
        <v>1</v>
      </c>
      <c r="Q3230" s="337">
        <f t="shared" si="152"/>
        <v>0</v>
      </c>
    </row>
    <row r="3231" spans="1:17" x14ac:dyDescent="0.35">
      <c r="A3231" s="320">
        <f>'Oversigt anlægsaktiv'!A3231</f>
        <v>0</v>
      </c>
      <c r="B3231">
        <f>'Oversigt anlægsaktiv'!B3231</f>
        <v>0</v>
      </c>
      <c r="C3231">
        <f>'Oversigt anlægsaktiv'!C3231</f>
        <v>0</v>
      </c>
      <c r="D3231">
        <f>'Oversigt anlægsaktiv'!D3231</f>
        <v>0</v>
      </c>
      <c r="E3231">
        <f>'Oversigt anlægsaktiv'!E3231</f>
        <v>0</v>
      </c>
      <c r="F3231">
        <f>'Oversigt anlægsaktiv'!F3231</f>
        <v>0</v>
      </c>
      <c r="G3231">
        <f>'Oversigt anlægsaktiv'!G3231</f>
        <v>0</v>
      </c>
      <c r="H3231">
        <f>'Oversigt anlægsaktiv'!H3231</f>
        <v>0</v>
      </c>
      <c r="I3231">
        <f>'Oversigt anlægsaktiv'!I3231</f>
        <v>0</v>
      </c>
      <c r="J3231">
        <f>'Oversigt anlægsaktiv'!J3231</f>
        <v>0</v>
      </c>
      <c r="K3231">
        <f>'Oversigt anlægsaktiv'!K3231</f>
        <v>0</v>
      </c>
      <c r="L3231" s="312">
        <f>'Oversigt anlægsaktiv'!L3231</f>
        <v>0</v>
      </c>
      <c r="M3231" s="56">
        <f>'Oversigt anlægsaktiv'!M3231</f>
        <v>0</v>
      </c>
      <c r="N3231" s="56">
        <f>'Oversigt anlægsaktiv'!N3231</f>
        <v>0</v>
      </c>
      <c r="O3231" s="322">
        <f t="shared" si="150"/>
        <v>0</v>
      </c>
      <c r="P3231" s="322">
        <f t="shared" si="151"/>
        <v>1</v>
      </c>
      <c r="Q3231" s="337">
        <f t="shared" si="152"/>
        <v>0</v>
      </c>
    </row>
    <row r="3232" spans="1:17" x14ac:dyDescent="0.35">
      <c r="A3232" s="320">
        <f>'Oversigt anlægsaktiv'!A3232</f>
        <v>0</v>
      </c>
      <c r="B3232">
        <f>'Oversigt anlægsaktiv'!B3232</f>
        <v>0</v>
      </c>
      <c r="C3232">
        <f>'Oversigt anlægsaktiv'!C3232</f>
        <v>0</v>
      </c>
      <c r="D3232">
        <f>'Oversigt anlægsaktiv'!D3232</f>
        <v>0</v>
      </c>
      <c r="E3232">
        <f>'Oversigt anlægsaktiv'!E3232</f>
        <v>0</v>
      </c>
      <c r="F3232">
        <f>'Oversigt anlægsaktiv'!F3232</f>
        <v>0</v>
      </c>
      <c r="G3232">
        <f>'Oversigt anlægsaktiv'!G3232</f>
        <v>0</v>
      </c>
      <c r="H3232">
        <f>'Oversigt anlægsaktiv'!H3232</f>
        <v>0</v>
      </c>
      <c r="I3232">
        <f>'Oversigt anlægsaktiv'!I3232</f>
        <v>0</v>
      </c>
      <c r="J3232">
        <f>'Oversigt anlægsaktiv'!J3232</f>
        <v>0</v>
      </c>
      <c r="K3232">
        <f>'Oversigt anlægsaktiv'!K3232</f>
        <v>0</v>
      </c>
      <c r="L3232" s="312">
        <f>'Oversigt anlægsaktiv'!L3232</f>
        <v>0</v>
      </c>
      <c r="M3232" s="56">
        <f>'Oversigt anlægsaktiv'!M3232</f>
        <v>0</v>
      </c>
      <c r="N3232" s="56">
        <f>'Oversigt anlægsaktiv'!N3232</f>
        <v>0</v>
      </c>
      <c r="O3232" s="322">
        <f t="shared" si="150"/>
        <v>0</v>
      </c>
      <c r="P3232" s="322">
        <f t="shared" si="151"/>
        <v>1</v>
      </c>
      <c r="Q3232" s="337">
        <f t="shared" si="152"/>
        <v>0</v>
      </c>
    </row>
    <row r="3233" spans="1:17" x14ac:dyDescent="0.35">
      <c r="A3233" s="320">
        <f>'Oversigt anlægsaktiv'!A3233</f>
        <v>0</v>
      </c>
      <c r="B3233">
        <f>'Oversigt anlægsaktiv'!B3233</f>
        <v>0</v>
      </c>
      <c r="C3233">
        <f>'Oversigt anlægsaktiv'!C3233</f>
        <v>0</v>
      </c>
      <c r="D3233">
        <f>'Oversigt anlægsaktiv'!D3233</f>
        <v>0</v>
      </c>
      <c r="E3233">
        <f>'Oversigt anlægsaktiv'!E3233</f>
        <v>0</v>
      </c>
      <c r="F3233">
        <f>'Oversigt anlægsaktiv'!F3233</f>
        <v>0</v>
      </c>
      <c r="G3233">
        <f>'Oversigt anlægsaktiv'!G3233</f>
        <v>0</v>
      </c>
      <c r="H3233">
        <f>'Oversigt anlægsaktiv'!H3233</f>
        <v>0</v>
      </c>
      <c r="I3233">
        <f>'Oversigt anlægsaktiv'!I3233</f>
        <v>0</v>
      </c>
      <c r="J3233">
        <f>'Oversigt anlægsaktiv'!J3233</f>
        <v>0</v>
      </c>
      <c r="K3233">
        <f>'Oversigt anlægsaktiv'!K3233</f>
        <v>0</v>
      </c>
      <c r="L3233" s="312">
        <f>'Oversigt anlægsaktiv'!L3233</f>
        <v>0</v>
      </c>
      <c r="M3233" s="56">
        <f>'Oversigt anlægsaktiv'!M3233</f>
        <v>0</v>
      </c>
      <c r="N3233" s="56">
        <f>'Oversigt anlægsaktiv'!N3233</f>
        <v>0</v>
      </c>
      <c r="O3233" s="322">
        <f t="shared" si="150"/>
        <v>0</v>
      </c>
      <c r="P3233" s="322">
        <f t="shared" si="151"/>
        <v>1</v>
      </c>
      <c r="Q3233" s="337">
        <f t="shared" si="152"/>
        <v>0</v>
      </c>
    </row>
    <row r="3234" spans="1:17" x14ac:dyDescent="0.35">
      <c r="A3234" s="320">
        <f>'Oversigt anlægsaktiv'!A3234</f>
        <v>0</v>
      </c>
      <c r="B3234">
        <f>'Oversigt anlægsaktiv'!B3234</f>
        <v>0</v>
      </c>
      <c r="C3234">
        <f>'Oversigt anlægsaktiv'!C3234</f>
        <v>0</v>
      </c>
      <c r="D3234">
        <f>'Oversigt anlægsaktiv'!D3234</f>
        <v>0</v>
      </c>
      <c r="E3234">
        <f>'Oversigt anlægsaktiv'!E3234</f>
        <v>0</v>
      </c>
      <c r="F3234">
        <f>'Oversigt anlægsaktiv'!F3234</f>
        <v>0</v>
      </c>
      <c r="G3234">
        <f>'Oversigt anlægsaktiv'!G3234</f>
        <v>0</v>
      </c>
      <c r="H3234">
        <f>'Oversigt anlægsaktiv'!H3234</f>
        <v>0</v>
      </c>
      <c r="I3234">
        <f>'Oversigt anlægsaktiv'!I3234</f>
        <v>0</v>
      </c>
      <c r="J3234">
        <f>'Oversigt anlægsaktiv'!J3234</f>
        <v>0</v>
      </c>
      <c r="K3234">
        <f>'Oversigt anlægsaktiv'!K3234</f>
        <v>0</v>
      </c>
      <c r="L3234" s="312">
        <f>'Oversigt anlægsaktiv'!L3234</f>
        <v>0</v>
      </c>
      <c r="M3234" s="56">
        <f>'Oversigt anlægsaktiv'!M3234</f>
        <v>0</v>
      </c>
      <c r="N3234" s="56">
        <f>'Oversigt anlægsaktiv'!N3234</f>
        <v>0</v>
      </c>
      <c r="O3234" s="322">
        <f t="shared" si="150"/>
        <v>0</v>
      </c>
      <c r="P3234" s="322">
        <f t="shared" si="151"/>
        <v>1</v>
      </c>
      <c r="Q3234" s="337">
        <f t="shared" si="152"/>
        <v>0</v>
      </c>
    </row>
    <row r="3235" spans="1:17" x14ac:dyDescent="0.35">
      <c r="A3235" s="320">
        <f>'Oversigt anlægsaktiv'!A3235</f>
        <v>0</v>
      </c>
      <c r="B3235">
        <f>'Oversigt anlægsaktiv'!B3235</f>
        <v>0</v>
      </c>
      <c r="C3235">
        <f>'Oversigt anlægsaktiv'!C3235</f>
        <v>0</v>
      </c>
      <c r="D3235">
        <f>'Oversigt anlægsaktiv'!D3235</f>
        <v>0</v>
      </c>
      <c r="E3235">
        <f>'Oversigt anlægsaktiv'!E3235</f>
        <v>0</v>
      </c>
      <c r="F3235">
        <f>'Oversigt anlægsaktiv'!F3235</f>
        <v>0</v>
      </c>
      <c r="G3235">
        <f>'Oversigt anlægsaktiv'!G3235</f>
        <v>0</v>
      </c>
      <c r="H3235">
        <f>'Oversigt anlægsaktiv'!H3235</f>
        <v>0</v>
      </c>
      <c r="I3235">
        <f>'Oversigt anlægsaktiv'!I3235</f>
        <v>0</v>
      </c>
      <c r="J3235">
        <f>'Oversigt anlægsaktiv'!J3235</f>
        <v>0</v>
      </c>
      <c r="K3235">
        <f>'Oversigt anlægsaktiv'!K3235</f>
        <v>0</v>
      </c>
      <c r="L3235" s="312">
        <f>'Oversigt anlægsaktiv'!L3235</f>
        <v>0</v>
      </c>
      <c r="M3235" s="56">
        <f>'Oversigt anlægsaktiv'!M3235</f>
        <v>0</v>
      </c>
      <c r="N3235" s="56">
        <f>'Oversigt anlægsaktiv'!N3235</f>
        <v>0</v>
      </c>
      <c r="O3235" s="322">
        <f t="shared" si="150"/>
        <v>0</v>
      </c>
      <c r="P3235" s="322">
        <f t="shared" si="151"/>
        <v>1</v>
      </c>
      <c r="Q3235" s="337">
        <f t="shared" si="152"/>
        <v>0</v>
      </c>
    </row>
    <row r="3236" spans="1:17" x14ac:dyDescent="0.35">
      <c r="A3236" s="320">
        <f>'Oversigt anlægsaktiv'!A3236</f>
        <v>0</v>
      </c>
      <c r="B3236">
        <f>'Oversigt anlægsaktiv'!B3236</f>
        <v>0</v>
      </c>
      <c r="C3236">
        <f>'Oversigt anlægsaktiv'!C3236</f>
        <v>0</v>
      </c>
      <c r="D3236">
        <f>'Oversigt anlægsaktiv'!D3236</f>
        <v>0</v>
      </c>
      <c r="E3236">
        <f>'Oversigt anlægsaktiv'!E3236</f>
        <v>0</v>
      </c>
      <c r="F3236">
        <f>'Oversigt anlægsaktiv'!F3236</f>
        <v>0</v>
      </c>
      <c r="G3236">
        <f>'Oversigt anlægsaktiv'!G3236</f>
        <v>0</v>
      </c>
      <c r="H3236">
        <f>'Oversigt anlægsaktiv'!H3236</f>
        <v>0</v>
      </c>
      <c r="I3236">
        <f>'Oversigt anlægsaktiv'!I3236</f>
        <v>0</v>
      </c>
      <c r="J3236">
        <f>'Oversigt anlægsaktiv'!J3236</f>
        <v>0</v>
      </c>
      <c r="K3236">
        <f>'Oversigt anlægsaktiv'!K3236</f>
        <v>0</v>
      </c>
      <c r="L3236" s="312">
        <f>'Oversigt anlægsaktiv'!L3236</f>
        <v>0</v>
      </c>
      <c r="M3236" s="56">
        <f>'Oversigt anlægsaktiv'!M3236</f>
        <v>0</v>
      </c>
      <c r="N3236" s="56">
        <f>'Oversigt anlægsaktiv'!N3236</f>
        <v>0</v>
      </c>
      <c r="O3236" s="322">
        <f t="shared" si="150"/>
        <v>0</v>
      </c>
      <c r="P3236" s="322">
        <f t="shared" si="151"/>
        <v>1</v>
      </c>
      <c r="Q3236" s="337">
        <f t="shared" si="152"/>
        <v>0</v>
      </c>
    </row>
    <row r="3237" spans="1:17" x14ac:dyDescent="0.35">
      <c r="A3237" s="320">
        <f>'Oversigt anlægsaktiv'!A3237</f>
        <v>0</v>
      </c>
      <c r="B3237">
        <f>'Oversigt anlægsaktiv'!B3237</f>
        <v>0</v>
      </c>
      <c r="C3237">
        <f>'Oversigt anlægsaktiv'!C3237</f>
        <v>0</v>
      </c>
      <c r="D3237">
        <f>'Oversigt anlægsaktiv'!D3237</f>
        <v>0</v>
      </c>
      <c r="E3237">
        <f>'Oversigt anlægsaktiv'!E3237</f>
        <v>0</v>
      </c>
      <c r="F3237">
        <f>'Oversigt anlægsaktiv'!F3237</f>
        <v>0</v>
      </c>
      <c r="G3237">
        <f>'Oversigt anlægsaktiv'!G3237</f>
        <v>0</v>
      </c>
      <c r="H3237">
        <f>'Oversigt anlægsaktiv'!H3237</f>
        <v>0</v>
      </c>
      <c r="I3237">
        <f>'Oversigt anlægsaktiv'!I3237</f>
        <v>0</v>
      </c>
      <c r="J3237">
        <f>'Oversigt anlægsaktiv'!J3237</f>
        <v>0</v>
      </c>
      <c r="K3237">
        <f>'Oversigt anlægsaktiv'!K3237</f>
        <v>0</v>
      </c>
      <c r="L3237" s="312">
        <f>'Oversigt anlægsaktiv'!L3237</f>
        <v>0</v>
      </c>
      <c r="M3237" s="56">
        <f>'Oversigt anlægsaktiv'!M3237</f>
        <v>0</v>
      </c>
      <c r="N3237" s="56">
        <f>'Oversigt anlægsaktiv'!N3237</f>
        <v>0</v>
      </c>
      <c r="O3237" s="322">
        <f t="shared" si="150"/>
        <v>0</v>
      </c>
      <c r="P3237" s="322">
        <f t="shared" si="151"/>
        <v>1</v>
      </c>
      <c r="Q3237" s="337">
        <f t="shared" si="152"/>
        <v>0</v>
      </c>
    </row>
    <row r="3238" spans="1:17" x14ac:dyDescent="0.35">
      <c r="A3238" s="320">
        <f>'Oversigt anlægsaktiv'!A3238</f>
        <v>0</v>
      </c>
      <c r="B3238">
        <f>'Oversigt anlægsaktiv'!B3238</f>
        <v>0</v>
      </c>
      <c r="C3238">
        <f>'Oversigt anlægsaktiv'!C3238</f>
        <v>0</v>
      </c>
      <c r="D3238">
        <f>'Oversigt anlægsaktiv'!D3238</f>
        <v>0</v>
      </c>
      <c r="E3238">
        <f>'Oversigt anlægsaktiv'!E3238</f>
        <v>0</v>
      </c>
      <c r="F3238">
        <f>'Oversigt anlægsaktiv'!F3238</f>
        <v>0</v>
      </c>
      <c r="G3238">
        <f>'Oversigt anlægsaktiv'!G3238</f>
        <v>0</v>
      </c>
      <c r="H3238">
        <f>'Oversigt anlægsaktiv'!H3238</f>
        <v>0</v>
      </c>
      <c r="I3238">
        <f>'Oversigt anlægsaktiv'!I3238</f>
        <v>0</v>
      </c>
      <c r="J3238">
        <f>'Oversigt anlægsaktiv'!J3238</f>
        <v>0</v>
      </c>
      <c r="K3238">
        <f>'Oversigt anlægsaktiv'!K3238</f>
        <v>0</v>
      </c>
      <c r="L3238" s="312">
        <f>'Oversigt anlægsaktiv'!L3238</f>
        <v>0</v>
      </c>
      <c r="M3238" s="56">
        <f>'Oversigt anlægsaktiv'!M3238</f>
        <v>0</v>
      </c>
      <c r="N3238" s="56">
        <f>'Oversigt anlægsaktiv'!N3238</f>
        <v>0</v>
      </c>
      <c r="O3238" s="322">
        <f t="shared" si="150"/>
        <v>0</v>
      </c>
      <c r="P3238" s="322">
        <f t="shared" si="151"/>
        <v>1</v>
      </c>
      <c r="Q3238" s="337">
        <f t="shared" si="152"/>
        <v>0</v>
      </c>
    </row>
    <row r="3239" spans="1:17" x14ac:dyDescent="0.35">
      <c r="A3239" s="320">
        <f>'Oversigt anlægsaktiv'!A3239</f>
        <v>0</v>
      </c>
      <c r="B3239">
        <f>'Oversigt anlægsaktiv'!B3239</f>
        <v>0</v>
      </c>
      <c r="C3239">
        <f>'Oversigt anlægsaktiv'!C3239</f>
        <v>0</v>
      </c>
      <c r="D3239">
        <f>'Oversigt anlægsaktiv'!D3239</f>
        <v>0</v>
      </c>
      <c r="E3239">
        <f>'Oversigt anlægsaktiv'!E3239</f>
        <v>0</v>
      </c>
      <c r="F3239">
        <f>'Oversigt anlægsaktiv'!F3239</f>
        <v>0</v>
      </c>
      <c r="G3239">
        <f>'Oversigt anlægsaktiv'!G3239</f>
        <v>0</v>
      </c>
      <c r="H3239">
        <f>'Oversigt anlægsaktiv'!H3239</f>
        <v>0</v>
      </c>
      <c r="I3239">
        <f>'Oversigt anlægsaktiv'!I3239</f>
        <v>0</v>
      </c>
      <c r="J3239">
        <f>'Oversigt anlægsaktiv'!J3239</f>
        <v>0</v>
      </c>
      <c r="K3239">
        <f>'Oversigt anlægsaktiv'!K3239</f>
        <v>0</v>
      </c>
      <c r="L3239" s="312">
        <f>'Oversigt anlægsaktiv'!L3239</f>
        <v>0</v>
      </c>
      <c r="M3239" s="56">
        <f>'Oversigt anlægsaktiv'!M3239</f>
        <v>0</v>
      </c>
      <c r="N3239" s="56">
        <f>'Oversigt anlægsaktiv'!N3239</f>
        <v>0</v>
      </c>
      <c r="O3239" s="322">
        <f t="shared" si="150"/>
        <v>0</v>
      </c>
      <c r="P3239" s="322">
        <f t="shared" si="151"/>
        <v>1</v>
      </c>
      <c r="Q3239" s="337">
        <f t="shared" si="152"/>
        <v>0</v>
      </c>
    </row>
    <row r="3240" spans="1:17" x14ac:dyDescent="0.35">
      <c r="A3240" s="320">
        <f>'Oversigt anlægsaktiv'!A3240</f>
        <v>0</v>
      </c>
      <c r="B3240">
        <f>'Oversigt anlægsaktiv'!B3240</f>
        <v>0</v>
      </c>
      <c r="C3240">
        <f>'Oversigt anlægsaktiv'!C3240</f>
        <v>0</v>
      </c>
      <c r="D3240">
        <f>'Oversigt anlægsaktiv'!D3240</f>
        <v>0</v>
      </c>
      <c r="E3240">
        <f>'Oversigt anlægsaktiv'!E3240</f>
        <v>0</v>
      </c>
      <c r="F3240">
        <f>'Oversigt anlægsaktiv'!F3240</f>
        <v>0</v>
      </c>
      <c r="G3240">
        <f>'Oversigt anlægsaktiv'!G3240</f>
        <v>0</v>
      </c>
      <c r="H3240">
        <f>'Oversigt anlægsaktiv'!H3240</f>
        <v>0</v>
      </c>
      <c r="I3240">
        <f>'Oversigt anlægsaktiv'!I3240</f>
        <v>0</v>
      </c>
      <c r="J3240">
        <f>'Oversigt anlægsaktiv'!J3240</f>
        <v>0</v>
      </c>
      <c r="K3240">
        <f>'Oversigt anlægsaktiv'!K3240</f>
        <v>0</v>
      </c>
      <c r="L3240" s="312">
        <f>'Oversigt anlægsaktiv'!L3240</f>
        <v>0</v>
      </c>
      <c r="M3240" s="56">
        <f>'Oversigt anlægsaktiv'!M3240</f>
        <v>0</v>
      </c>
      <c r="N3240" s="56">
        <f>'Oversigt anlægsaktiv'!N3240</f>
        <v>0</v>
      </c>
      <c r="O3240" s="322">
        <f t="shared" si="150"/>
        <v>0</v>
      </c>
      <c r="P3240" s="322">
        <f t="shared" si="151"/>
        <v>1</v>
      </c>
      <c r="Q3240" s="337">
        <f t="shared" si="152"/>
        <v>0</v>
      </c>
    </row>
    <row r="3241" spans="1:17" x14ac:dyDescent="0.35">
      <c r="A3241" s="320">
        <f>'Oversigt anlægsaktiv'!A3241</f>
        <v>0</v>
      </c>
      <c r="B3241">
        <f>'Oversigt anlægsaktiv'!B3241</f>
        <v>0</v>
      </c>
      <c r="C3241">
        <f>'Oversigt anlægsaktiv'!C3241</f>
        <v>0</v>
      </c>
      <c r="D3241">
        <f>'Oversigt anlægsaktiv'!D3241</f>
        <v>0</v>
      </c>
      <c r="E3241">
        <f>'Oversigt anlægsaktiv'!E3241</f>
        <v>0</v>
      </c>
      <c r="F3241">
        <f>'Oversigt anlægsaktiv'!F3241</f>
        <v>0</v>
      </c>
      <c r="G3241">
        <f>'Oversigt anlægsaktiv'!G3241</f>
        <v>0</v>
      </c>
      <c r="H3241">
        <f>'Oversigt anlægsaktiv'!H3241</f>
        <v>0</v>
      </c>
      <c r="I3241">
        <f>'Oversigt anlægsaktiv'!I3241</f>
        <v>0</v>
      </c>
      <c r="J3241">
        <f>'Oversigt anlægsaktiv'!J3241</f>
        <v>0</v>
      </c>
      <c r="K3241">
        <f>'Oversigt anlægsaktiv'!K3241</f>
        <v>0</v>
      </c>
      <c r="L3241" s="312">
        <f>'Oversigt anlægsaktiv'!L3241</f>
        <v>0</v>
      </c>
      <c r="M3241" s="56">
        <f>'Oversigt anlægsaktiv'!M3241</f>
        <v>0</v>
      </c>
      <c r="N3241" s="56">
        <f>'Oversigt anlægsaktiv'!N3241</f>
        <v>0</v>
      </c>
      <c r="O3241" s="322">
        <f t="shared" si="150"/>
        <v>0</v>
      </c>
      <c r="P3241" s="322">
        <f t="shared" si="151"/>
        <v>1</v>
      </c>
      <c r="Q3241" s="337">
        <f t="shared" si="152"/>
        <v>0</v>
      </c>
    </row>
    <row r="3242" spans="1:17" x14ac:dyDescent="0.35">
      <c r="A3242" s="320">
        <f>'Oversigt anlægsaktiv'!A3242</f>
        <v>0</v>
      </c>
      <c r="B3242">
        <f>'Oversigt anlægsaktiv'!B3242</f>
        <v>0</v>
      </c>
      <c r="C3242">
        <f>'Oversigt anlægsaktiv'!C3242</f>
        <v>0</v>
      </c>
      <c r="D3242">
        <f>'Oversigt anlægsaktiv'!D3242</f>
        <v>0</v>
      </c>
      <c r="E3242">
        <f>'Oversigt anlægsaktiv'!E3242</f>
        <v>0</v>
      </c>
      <c r="F3242">
        <f>'Oversigt anlægsaktiv'!F3242</f>
        <v>0</v>
      </c>
      <c r="G3242">
        <f>'Oversigt anlægsaktiv'!G3242</f>
        <v>0</v>
      </c>
      <c r="H3242">
        <f>'Oversigt anlægsaktiv'!H3242</f>
        <v>0</v>
      </c>
      <c r="I3242">
        <f>'Oversigt anlægsaktiv'!I3242</f>
        <v>0</v>
      </c>
      <c r="J3242">
        <f>'Oversigt anlægsaktiv'!J3242</f>
        <v>0</v>
      </c>
      <c r="K3242">
        <f>'Oversigt anlægsaktiv'!K3242</f>
        <v>0</v>
      </c>
      <c r="L3242" s="312">
        <f>'Oversigt anlægsaktiv'!L3242</f>
        <v>0</v>
      </c>
      <c r="M3242" s="56">
        <f>'Oversigt anlægsaktiv'!M3242</f>
        <v>0</v>
      </c>
      <c r="N3242" s="56">
        <f>'Oversigt anlægsaktiv'!N3242</f>
        <v>0</v>
      </c>
      <c r="O3242" s="322">
        <f t="shared" si="150"/>
        <v>0</v>
      </c>
      <c r="P3242" s="322">
        <f t="shared" si="151"/>
        <v>1</v>
      </c>
      <c r="Q3242" s="337">
        <f t="shared" si="152"/>
        <v>0</v>
      </c>
    </row>
    <row r="3243" spans="1:17" x14ac:dyDescent="0.35">
      <c r="A3243" s="320">
        <f>'Oversigt anlægsaktiv'!A3243</f>
        <v>0</v>
      </c>
      <c r="B3243">
        <f>'Oversigt anlægsaktiv'!B3243</f>
        <v>0</v>
      </c>
      <c r="C3243">
        <f>'Oversigt anlægsaktiv'!C3243</f>
        <v>0</v>
      </c>
      <c r="D3243">
        <f>'Oversigt anlægsaktiv'!D3243</f>
        <v>0</v>
      </c>
      <c r="E3243">
        <f>'Oversigt anlægsaktiv'!E3243</f>
        <v>0</v>
      </c>
      <c r="F3243">
        <f>'Oversigt anlægsaktiv'!F3243</f>
        <v>0</v>
      </c>
      <c r="G3243">
        <f>'Oversigt anlægsaktiv'!G3243</f>
        <v>0</v>
      </c>
      <c r="H3243">
        <f>'Oversigt anlægsaktiv'!H3243</f>
        <v>0</v>
      </c>
      <c r="I3243">
        <f>'Oversigt anlægsaktiv'!I3243</f>
        <v>0</v>
      </c>
      <c r="J3243">
        <f>'Oversigt anlægsaktiv'!J3243</f>
        <v>0</v>
      </c>
      <c r="K3243">
        <f>'Oversigt anlægsaktiv'!K3243</f>
        <v>0</v>
      </c>
      <c r="L3243" s="312">
        <f>'Oversigt anlægsaktiv'!L3243</f>
        <v>0</v>
      </c>
      <c r="M3243" s="56">
        <f>'Oversigt anlægsaktiv'!M3243</f>
        <v>0</v>
      </c>
      <c r="N3243" s="56">
        <f>'Oversigt anlægsaktiv'!N3243</f>
        <v>0</v>
      </c>
      <c r="O3243" s="322">
        <f t="shared" si="150"/>
        <v>0</v>
      </c>
      <c r="P3243" s="322">
        <f t="shared" si="151"/>
        <v>1</v>
      </c>
      <c r="Q3243" s="337">
        <f t="shared" si="152"/>
        <v>0</v>
      </c>
    </row>
    <row r="3244" spans="1:17" x14ac:dyDescent="0.35">
      <c r="A3244" s="320">
        <f>'Oversigt anlægsaktiv'!A3244</f>
        <v>0</v>
      </c>
      <c r="B3244">
        <f>'Oversigt anlægsaktiv'!B3244</f>
        <v>0</v>
      </c>
      <c r="C3244">
        <f>'Oversigt anlægsaktiv'!C3244</f>
        <v>0</v>
      </c>
      <c r="D3244">
        <f>'Oversigt anlægsaktiv'!D3244</f>
        <v>0</v>
      </c>
      <c r="E3244">
        <f>'Oversigt anlægsaktiv'!E3244</f>
        <v>0</v>
      </c>
      <c r="F3244">
        <f>'Oversigt anlægsaktiv'!F3244</f>
        <v>0</v>
      </c>
      <c r="G3244">
        <f>'Oversigt anlægsaktiv'!G3244</f>
        <v>0</v>
      </c>
      <c r="H3244">
        <f>'Oversigt anlægsaktiv'!H3244</f>
        <v>0</v>
      </c>
      <c r="I3244">
        <f>'Oversigt anlægsaktiv'!I3244</f>
        <v>0</v>
      </c>
      <c r="J3244">
        <f>'Oversigt anlægsaktiv'!J3244</f>
        <v>0</v>
      </c>
      <c r="K3244">
        <f>'Oversigt anlægsaktiv'!K3244</f>
        <v>0</v>
      </c>
      <c r="L3244" s="312">
        <f>'Oversigt anlægsaktiv'!L3244</f>
        <v>0</v>
      </c>
      <c r="M3244" s="56">
        <f>'Oversigt anlægsaktiv'!M3244</f>
        <v>0</v>
      </c>
      <c r="N3244" s="56">
        <f>'Oversigt anlægsaktiv'!N3244</f>
        <v>0</v>
      </c>
      <c r="O3244" s="322">
        <f t="shared" si="150"/>
        <v>0</v>
      </c>
      <c r="P3244" s="322">
        <f t="shared" si="151"/>
        <v>1</v>
      </c>
      <c r="Q3244" s="337">
        <f t="shared" si="152"/>
        <v>0</v>
      </c>
    </row>
    <row r="3245" spans="1:17" x14ac:dyDescent="0.35">
      <c r="A3245" s="320">
        <f>'Oversigt anlægsaktiv'!A3245</f>
        <v>0</v>
      </c>
      <c r="B3245">
        <f>'Oversigt anlægsaktiv'!B3245</f>
        <v>0</v>
      </c>
      <c r="C3245">
        <f>'Oversigt anlægsaktiv'!C3245</f>
        <v>0</v>
      </c>
      <c r="D3245">
        <f>'Oversigt anlægsaktiv'!D3245</f>
        <v>0</v>
      </c>
      <c r="E3245">
        <f>'Oversigt anlægsaktiv'!E3245</f>
        <v>0</v>
      </c>
      <c r="F3245">
        <f>'Oversigt anlægsaktiv'!F3245</f>
        <v>0</v>
      </c>
      <c r="G3245">
        <f>'Oversigt anlægsaktiv'!G3245</f>
        <v>0</v>
      </c>
      <c r="H3245">
        <f>'Oversigt anlægsaktiv'!H3245</f>
        <v>0</v>
      </c>
      <c r="I3245">
        <f>'Oversigt anlægsaktiv'!I3245</f>
        <v>0</v>
      </c>
      <c r="J3245">
        <f>'Oversigt anlægsaktiv'!J3245</f>
        <v>0</v>
      </c>
      <c r="K3245">
        <f>'Oversigt anlægsaktiv'!K3245</f>
        <v>0</v>
      </c>
      <c r="L3245" s="312">
        <f>'Oversigt anlægsaktiv'!L3245</f>
        <v>0</v>
      </c>
      <c r="M3245" s="56">
        <f>'Oversigt anlægsaktiv'!M3245</f>
        <v>0</v>
      </c>
      <c r="N3245" s="56">
        <f>'Oversigt anlægsaktiv'!N3245</f>
        <v>0</v>
      </c>
      <c r="O3245" s="322">
        <f t="shared" si="150"/>
        <v>0</v>
      </c>
      <c r="P3245" s="322">
        <f t="shared" si="151"/>
        <v>1</v>
      </c>
      <c r="Q3245" s="337">
        <f t="shared" si="152"/>
        <v>0</v>
      </c>
    </row>
    <row r="3246" spans="1:17" x14ac:dyDescent="0.35">
      <c r="A3246" s="320">
        <f>'Oversigt anlægsaktiv'!A3246</f>
        <v>0</v>
      </c>
      <c r="B3246">
        <f>'Oversigt anlægsaktiv'!B3246</f>
        <v>0</v>
      </c>
      <c r="C3246">
        <f>'Oversigt anlægsaktiv'!C3246</f>
        <v>0</v>
      </c>
      <c r="D3246">
        <f>'Oversigt anlægsaktiv'!D3246</f>
        <v>0</v>
      </c>
      <c r="E3246">
        <f>'Oversigt anlægsaktiv'!E3246</f>
        <v>0</v>
      </c>
      <c r="F3246">
        <f>'Oversigt anlægsaktiv'!F3246</f>
        <v>0</v>
      </c>
      <c r="G3246">
        <f>'Oversigt anlægsaktiv'!G3246</f>
        <v>0</v>
      </c>
      <c r="H3246">
        <f>'Oversigt anlægsaktiv'!H3246</f>
        <v>0</v>
      </c>
      <c r="I3246">
        <f>'Oversigt anlægsaktiv'!I3246</f>
        <v>0</v>
      </c>
      <c r="J3246">
        <f>'Oversigt anlægsaktiv'!J3246</f>
        <v>0</v>
      </c>
      <c r="K3246">
        <f>'Oversigt anlægsaktiv'!K3246</f>
        <v>0</v>
      </c>
      <c r="L3246" s="312">
        <f>'Oversigt anlægsaktiv'!L3246</f>
        <v>0</v>
      </c>
      <c r="M3246" s="56">
        <f>'Oversigt anlægsaktiv'!M3246</f>
        <v>0</v>
      </c>
      <c r="N3246" s="56">
        <f>'Oversigt anlægsaktiv'!N3246</f>
        <v>0</v>
      </c>
      <c r="O3246" s="322">
        <f t="shared" si="150"/>
        <v>0</v>
      </c>
      <c r="P3246" s="322">
        <f t="shared" si="151"/>
        <v>1</v>
      </c>
      <c r="Q3246" s="337">
        <f t="shared" si="152"/>
        <v>0</v>
      </c>
    </row>
    <row r="3247" spans="1:17" x14ac:dyDescent="0.35">
      <c r="A3247" s="320">
        <f>'Oversigt anlægsaktiv'!A3247</f>
        <v>0</v>
      </c>
      <c r="B3247">
        <f>'Oversigt anlægsaktiv'!B3247</f>
        <v>0</v>
      </c>
      <c r="C3247">
        <f>'Oversigt anlægsaktiv'!C3247</f>
        <v>0</v>
      </c>
      <c r="D3247">
        <f>'Oversigt anlægsaktiv'!D3247</f>
        <v>0</v>
      </c>
      <c r="E3247">
        <f>'Oversigt anlægsaktiv'!E3247</f>
        <v>0</v>
      </c>
      <c r="F3247">
        <f>'Oversigt anlægsaktiv'!F3247</f>
        <v>0</v>
      </c>
      <c r="G3247">
        <f>'Oversigt anlægsaktiv'!G3247</f>
        <v>0</v>
      </c>
      <c r="H3247">
        <f>'Oversigt anlægsaktiv'!H3247</f>
        <v>0</v>
      </c>
      <c r="I3247">
        <f>'Oversigt anlægsaktiv'!I3247</f>
        <v>0</v>
      </c>
      <c r="J3247">
        <f>'Oversigt anlægsaktiv'!J3247</f>
        <v>0</v>
      </c>
      <c r="K3247">
        <f>'Oversigt anlægsaktiv'!K3247</f>
        <v>0</v>
      </c>
      <c r="L3247" s="312">
        <f>'Oversigt anlægsaktiv'!L3247</f>
        <v>0</v>
      </c>
      <c r="M3247" s="56">
        <f>'Oversigt anlægsaktiv'!M3247</f>
        <v>0</v>
      </c>
      <c r="N3247" s="56">
        <f>'Oversigt anlægsaktiv'!N3247</f>
        <v>0</v>
      </c>
      <c r="O3247" s="322">
        <f t="shared" si="150"/>
        <v>0</v>
      </c>
      <c r="P3247" s="322">
        <f t="shared" si="151"/>
        <v>1</v>
      </c>
      <c r="Q3247" s="337">
        <f t="shared" si="152"/>
        <v>0</v>
      </c>
    </row>
    <row r="3248" spans="1:17" x14ac:dyDescent="0.35">
      <c r="A3248" s="320">
        <f>'Oversigt anlægsaktiv'!A3248</f>
        <v>0</v>
      </c>
      <c r="B3248">
        <f>'Oversigt anlægsaktiv'!B3248</f>
        <v>0</v>
      </c>
      <c r="C3248">
        <f>'Oversigt anlægsaktiv'!C3248</f>
        <v>0</v>
      </c>
      <c r="D3248">
        <f>'Oversigt anlægsaktiv'!D3248</f>
        <v>0</v>
      </c>
      <c r="E3248">
        <f>'Oversigt anlægsaktiv'!E3248</f>
        <v>0</v>
      </c>
      <c r="F3248">
        <f>'Oversigt anlægsaktiv'!F3248</f>
        <v>0</v>
      </c>
      <c r="G3248">
        <f>'Oversigt anlægsaktiv'!G3248</f>
        <v>0</v>
      </c>
      <c r="H3248">
        <f>'Oversigt anlægsaktiv'!H3248</f>
        <v>0</v>
      </c>
      <c r="I3248">
        <f>'Oversigt anlægsaktiv'!I3248</f>
        <v>0</v>
      </c>
      <c r="J3248">
        <f>'Oversigt anlægsaktiv'!J3248</f>
        <v>0</v>
      </c>
      <c r="K3248">
        <f>'Oversigt anlægsaktiv'!K3248</f>
        <v>0</v>
      </c>
      <c r="L3248" s="312">
        <f>'Oversigt anlægsaktiv'!L3248</f>
        <v>0</v>
      </c>
      <c r="M3248" s="56">
        <f>'Oversigt anlægsaktiv'!M3248</f>
        <v>0</v>
      </c>
      <c r="N3248" s="56">
        <f>'Oversigt anlægsaktiv'!N3248</f>
        <v>0</v>
      </c>
      <c r="O3248" s="322">
        <f t="shared" si="150"/>
        <v>0</v>
      </c>
      <c r="P3248" s="322">
        <f t="shared" si="151"/>
        <v>1</v>
      </c>
      <c r="Q3248" s="337">
        <f t="shared" si="152"/>
        <v>0</v>
      </c>
    </row>
    <row r="3249" spans="1:17" x14ac:dyDescent="0.35">
      <c r="A3249" s="320">
        <f>'Oversigt anlægsaktiv'!A3249</f>
        <v>0</v>
      </c>
      <c r="B3249">
        <f>'Oversigt anlægsaktiv'!B3249</f>
        <v>0</v>
      </c>
      <c r="C3249">
        <f>'Oversigt anlægsaktiv'!C3249</f>
        <v>0</v>
      </c>
      <c r="D3249">
        <f>'Oversigt anlægsaktiv'!D3249</f>
        <v>0</v>
      </c>
      <c r="E3249">
        <f>'Oversigt anlægsaktiv'!E3249</f>
        <v>0</v>
      </c>
      <c r="F3249">
        <f>'Oversigt anlægsaktiv'!F3249</f>
        <v>0</v>
      </c>
      <c r="G3249">
        <f>'Oversigt anlægsaktiv'!G3249</f>
        <v>0</v>
      </c>
      <c r="H3249">
        <f>'Oversigt anlægsaktiv'!H3249</f>
        <v>0</v>
      </c>
      <c r="I3249">
        <f>'Oversigt anlægsaktiv'!I3249</f>
        <v>0</v>
      </c>
      <c r="J3249">
        <f>'Oversigt anlægsaktiv'!J3249</f>
        <v>0</v>
      </c>
      <c r="K3249">
        <f>'Oversigt anlægsaktiv'!K3249</f>
        <v>0</v>
      </c>
      <c r="L3249" s="312">
        <f>'Oversigt anlægsaktiv'!L3249</f>
        <v>0</v>
      </c>
      <c r="M3249" s="56">
        <f>'Oversigt anlægsaktiv'!M3249</f>
        <v>0</v>
      </c>
      <c r="N3249" s="56">
        <f>'Oversigt anlægsaktiv'!N3249</f>
        <v>0</v>
      </c>
      <c r="O3249" s="322">
        <f t="shared" si="150"/>
        <v>0</v>
      </c>
      <c r="P3249" s="322">
        <f t="shared" si="151"/>
        <v>1</v>
      </c>
      <c r="Q3249" s="337">
        <f t="shared" si="152"/>
        <v>0</v>
      </c>
    </row>
    <row r="3250" spans="1:17" x14ac:dyDescent="0.35">
      <c r="A3250" s="320">
        <f>'Oversigt anlægsaktiv'!A3250</f>
        <v>0</v>
      </c>
      <c r="B3250">
        <f>'Oversigt anlægsaktiv'!B3250</f>
        <v>0</v>
      </c>
      <c r="C3250">
        <f>'Oversigt anlægsaktiv'!C3250</f>
        <v>0</v>
      </c>
      <c r="D3250">
        <f>'Oversigt anlægsaktiv'!D3250</f>
        <v>0</v>
      </c>
      <c r="E3250">
        <f>'Oversigt anlægsaktiv'!E3250</f>
        <v>0</v>
      </c>
      <c r="F3250">
        <f>'Oversigt anlægsaktiv'!F3250</f>
        <v>0</v>
      </c>
      <c r="G3250">
        <f>'Oversigt anlægsaktiv'!G3250</f>
        <v>0</v>
      </c>
      <c r="H3250">
        <f>'Oversigt anlægsaktiv'!H3250</f>
        <v>0</v>
      </c>
      <c r="I3250">
        <f>'Oversigt anlægsaktiv'!I3250</f>
        <v>0</v>
      </c>
      <c r="J3250">
        <f>'Oversigt anlægsaktiv'!J3250</f>
        <v>0</v>
      </c>
      <c r="K3250">
        <f>'Oversigt anlægsaktiv'!K3250</f>
        <v>0</v>
      </c>
      <c r="L3250" s="312">
        <f>'Oversigt anlægsaktiv'!L3250</f>
        <v>0</v>
      </c>
      <c r="M3250" s="56">
        <f>'Oversigt anlægsaktiv'!M3250</f>
        <v>0</v>
      </c>
      <c r="N3250" s="56">
        <f>'Oversigt anlægsaktiv'!N3250</f>
        <v>0</v>
      </c>
      <c r="O3250" s="322">
        <f t="shared" si="150"/>
        <v>0</v>
      </c>
      <c r="P3250" s="322">
        <f t="shared" si="151"/>
        <v>1</v>
      </c>
      <c r="Q3250" s="337">
        <f t="shared" si="152"/>
        <v>0</v>
      </c>
    </row>
    <row r="3251" spans="1:17" x14ac:dyDescent="0.35">
      <c r="A3251" s="320">
        <f>'Oversigt anlægsaktiv'!A3251</f>
        <v>0</v>
      </c>
      <c r="B3251">
        <f>'Oversigt anlægsaktiv'!B3251</f>
        <v>0</v>
      </c>
      <c r="C3251">
        <f>'Oversigt anlægsaktiv'!C3251</f>
        <v>0</v>
      </c>
      <c r="D3251">
        <f>'Oversigt anlægsaktiv'!D3251</f>
        <v>0</v>
      </c>
      <c r="E3251">
        <f>'Oversigt anlægsaktiv'!E3251</f>
        <v>0</v>
      </c>
      <c r="F3251">
        <f>'Oversigt anlægsaktiv'!F3251</f>
        <v>0</v>
      </c>
      <c r="G3251">
        <f>'Oversigt anlægsaktiv'!G3251</f>
        <v>0</v>
      </c>
      <c r="H3251">
        <f>'Oversigt anlægsaktiv'!H3251</f>
        <v>0</v>
      </c>
      <c r="I3251">
        <f>'Oversigt anlægsaktiv'!I3251</f>
        <v>0</v>
      </c>
      <c r="J3251">
        <f>'Oversigt anlægsaktiv'!J3251</f>
        <v>0</v>
      </c>
      <c r="K3251">
        <f>'Oversigt anlægsaktiv'!K3251</f>
        <v>0</v>
      </c>
      <c r="L3251" s="312">
        <f>'Oversigt anlægsaktiv'!L3251</f>
        <v>0</v>
      </c>
      <c r="M3251" s="56">
        <f>'Oversigt anlægsaktiv'!M3251</f>
        <v>0</v>
      </c>
      <c r="N3251" s="56">
        <f>'Oversigt anlægsaktiv'!N3251</f>
        <v>0</v>
      </c>
      <c r="O3251" s="322">
        <f t="shared" si="150"/>
        <v>0</v>
      </c>
      <c r="P3251" s="322">
        <f t="shared" si="151"/>
        <v>1</v>
      </c>
      <c r="Q3251" s="337">
        <f t="shared" si="152"/>
        <v>0</v>
      </c>
    </row>
    <row r="3252" spans="1:17" x14ac:dyDescent="0.35">
      <c r="A3252" s="320">
        <f>'Oversigt anlægsaktiv'!A3252</f>
        <v>0</v>
      </c>
      <c r="B3252">
        <f>'Oversigt anlægsaktiv'!B3252</f>
        <v>0</v>
      </c>
      <c r="C3252">
        <f>'Oversigt anlægsaktiv'!C3252</f>
        <v>0</v>
      </c>
      <c r="D3252">
        <f>'Oversigt anlægsaktiv'!D3252</f>
        <v>0</v>
      </c>
      <c r="E3252">
        <f>'Oversigt anlægsaktiv'!E3252</f>
        <v>0</v>
      </c>
      <c r="F3252">
        <f>'Oversigt anlægsaktiv'!F3252</f>
        <v>0</v>
      </c>
      <c r="G3252">
        <f>'Oversigt anlægsaktiv'!G3252</f>
        <v>0</v>
      </c>
      <c r="H3252">
        <f>'Oversigt anlægsaktiv'!H3252</f>
        <v>0</v>
      </c>
      <c r="I3252">
        <f>'Oversigt anlægsaktiv'!I3252</f>
        <v>0</v>
      </c>
      <c r="J3252">
        <f>'Oversigt anlægsaktiv'!J3252</f>
        <v>0</v>
      </c>
      <c r="K3252">
        <f>'Oversigt anlægsaktiv'!K3252</f>
        <v>0</v>
      </c>
      <c r="L3252" s="312">
        <f>'Oversigt anlægsaktiv'!L3252</f>
        <v>0</v>
      </c>
      <c r="M3252" s="56">
        <f>'Oversigt anlægsaktiv'!M3252</f>
        <v>0</v>
      </c>
      <c r="N3252" s="56">
        <f>'Oversigt anlægsaktiv'!N3252</f>
        <v>0</v>
      </c>
      <c r="O3252" s="322">
        <f t="shared" si="150"/>
        <v>0</v>
      </c>
      <c r="P3252" s="322">
        <f t="shared" si="151"/>
        <v>1</v>
      </c>
      <c r="Q3252" s="337">
        <f t="shared" si="152"/>
        <v>0</v>
      </c>
    </row>
    <row r="3253" spans="1:17" x14ac:dyDescent="0.35">
      <c r="A3253" s="320">
        <f>'Oversigt anlægsaktiv'!A3253</f>
        <v>0</v>
      </c>
      <c r="B3253">
        <f>'Oversigt anlægsaktiv'!B3253</f>
        <v>0</v>
      </c>
      <c r="C3253">
        <f>'Oversigt anlægsaktiv'!C3253</f>
        <v>0</v>
      </c>
      <c r="D3253">
        <f>'Oversigt anlægsaktiv'!D3253</f>
        <v>0</v>
      </c>
      <c r="E3253">
        <f>'Oversigt anlægsaktiv'!E3253</f>
        <v>0</v>
      </c>
      <c r="F3253">
        <f>'Oversigt anlægsaktiv'!F3253</f>
        <v>0</v>
      </c>
      <c r="G3253">
        <f>'Oversigt anlægsaktiv'!G3253</f>
        <v>0</v>
      </c>
      <c r="H3253">
        <f>'Oversigt anlægsaktiv'!H3253</f>
        <v>0</v>
      </c>
      <c r="I3253">
        <f>'Oversigt anlægsaktiv'!I3253</f>
        <v>0</v>
      </c>
      <c r="J3253">
        <f>'Oversigt anlægsaktiv'!J3253</f>
        <v>0</v>
      </c>
      <c r="K3253">
        <f>'Oversigt anlægsaktiv'!K3253</f>
        <v>0</v>
      </c>
      <c r="L3253" s="312">
        <f>'Oversigt anlægsaktiv'!L3253</f>
        <v>0</v>
      </c>
      <c r="M3253" s="56">
        <f>'Oversigt anlægsaktiv'!M3253</f>
        <v>0</v>
      </c>
      <c r="N3253" s="56">
        <f>'Oversigt anlægsaktiv'!N3253</f>
        <v>0</v>
      </c>
      <c r="O3253" s="322">
        <f t="shared" si="150"/>
        <v>0</v>
      </c>
      <c r="P3253" s="322">
        <f t="shared" si="151"/>
        <v>1</v>
      </c>
      <c r="Q3253" s="337">
        <f t="shared" si="152"/>
        <v>0</v>
      </c>
    </row>
    <row r="3254" spans="1:17" x14ac:dyDescent="0.35">
      <c r="A3254" s="320">
        <f>'Oversigt anlægsaktiv'!A3254</f>
        <v>0</v>
      </c>
      <c r="B3254">
        <f>'Oversigt anlægsaktiv'!B3254</f>
        <v>0</v>
      </c>
      <c r="C3254">
        <f>'Oversigt anlægsaktiv'!C3254</f>
        <v>0</v>
      </c>
      <c r="D3254">
        <f>'Oversigt anlægsaktiv'!D3254</f>
        <v>0</v>
      </c>
      <c r="E3254">
        <f>'Oversigt anlægsaktiv'!E3254</f>
        <v>0</v>
      </c>
      <c r="F3254">
        <f>'Oversigt anlægsaktiv'!F3254</f>
        <v>0</v>
      </c>
      <c r="G3254">
        <f>'Oversigt anlægsaktiv'!G3254</f>
        <v>0</v>
      </c>
      <c r="H3254">
        <f>'Oversigt anlægsaktiv'!H3254</f>
        <v>0</v>
      </c>
      <c r="I3254">
        <f>'Oversigt anlægsaktiv'!I3254</f>
        <v>0</v>
      </c>
      <c r="J3254">
        <f>'Oversigt anlægsaktiv'!J3254</f>
        <v>0</v>
      </c>
      <c r="K3254">
        <f>'Oversigt anlægsaktiv'!K3254</f>
        <v>0</v>
      </c>
      <c r="L3254" s="312">
        <f>'Oversigt anlægsaktiv'!L3254</f>
        <v>0</v>
      </c>
      <c r="M3254" s="56">
        <f>'Oversigt anlægsaktiv'!M3254</f>
        <v>0</v>
      </c>
      <c r="N3254" s="56">
        <f>'Oversigt anlægsaktiv'!N3254</f>
        <v>0</v>
      </c>
      <c r="O3254" s="322">
        <f t="shared" si="150"/>
        <v>0</v>
      </c>
      <c r="P3254" s="322">
        <f t="shared" si="151"/>
        <v>1</v>
      </c>
      <c r="Q3254" s="337">
        <f t="shared" si="152"/>
        <v>0</v>
      </c>
    </row>
    <row r="3255" spans="1:17" x14ac:dyDescent="0.35">
      <c r="A3255" s="320">
        <f>'Oversigt anlægsaktiv'!A3255</f>
        <v>0</v>
      </c>
      <c r="B3255">
        <f>'Oversigt anlægsaktiv'!B3255</f>
        <v>0</v>
      </c>
      <c r="C3255">
        <f>'Oversigt anlægsaktiv'!C3255</f>
        <v>0</v>
      </c>
      <c r="D3255">
        <f>'Oversigt anlægsaktiv'!D3255</f>
        <v>0</v>
      </c>
      <c r="E3255">
        <f>'Oversigt anlægsaktiv'!E3255</f>
        <v>0</v>
      </c>
      <c r="F3255">
        <f>'Oversigt anlægsaktiv'!F3255</f>
        <v>0</v>
      </c>
      <c r="G3255">
        <f>'Oversigt anlægsaktiv'!G3255</f>
        <v>0</v>
      </c>
      <c r="H3255">
        <f>'Oversigt anlægsaktiv'!H3255</f>
        <v>0</v>
      </c>
      <c r="I3255">
        <f>'Oversigt anlægsaktiv'!I3255</f>
        <v>0</v>
      </c>
      <c r="J3255">
        <f>'Oversigt anlægsaktiv'!J3255</f>
        <v>0</v>
      </c>
      <c r="K3255">
        <f>'Oversigt anlægsaktiv'!K3255</f>
        <v>0</v>
      </c>
      <c r="L3255" s="312">
        <f>'Oversigt anlægsaktiv'!L3255</f>
        <v>0</v>
      </c>
      <c r="M3255" s="56">
        <f>'Oversigt anlægsaktiv'!M3255</f>
        <v>0</v>
      </c>
      <c r="N3255" s="56">
        <f>'Oversigt anlægsaktiv'!N3255</f>
        <v>0</v>
      </c>
      <c r="O3255" s="322">
        <f t="shared" si="150"/>
        <v>0</v>
      </c>
      <c r="P3255" s="322">
        <f t="shared" si="151"/>
        <v>1</v>
      </c>
      <c r="Q3255" s="337">
        <f t="shared" si="152"/>
        <v>0</v>
      </c>
    </row>
    <row r="3256" spans="1:17" x14ac:dyDescent="0.35">
      <c r="A3256" s="320">
        <f>'Oversigt anlægsaktiv'!A3256</f>
        <v>0</v>
      </c>
      <c r="B3256">
        <f>'Oversigt anlægsaktiv'!B3256</f>
        <v>0</v>
      </c>
      <c r="C3256">
        <f>'Oversigt anlægsaktiv'!C3256</f>
        <v>0</v>
      </c>
      <c r="D3256">
        <f>'Oversigt anlægsaktiv'!D3256</f>
        <v>0</v>
      </c>
      <c r="E3256">
        <f>'Oversigt anlægsaktiv'!E3256</f>
        <v>0</v>
      </c>
      <c r="F3256">
        <f>'Oversigt anlægsaktiv'!F3256</f>
        <v>0</v>
      </c>
      <c r="G3256">
        <f>'Oversigt anlægsaktiv'!G3256</f>
        <v>0</v>
      </c>
      <c r="H3256">
        <f>'Oversigt anlægsaktiv'!H3256</f>
        <v>0</v>
      </c>
      <c r="I3256">
        <f>'Oversigt anlægsaktiv'!I3256</f>
        <v>0</v>
      </c>
      <c r="J3256">
        <f>'Oversigt anlægsaktiv'!J3256</f>
        <v>0</v>
      </c>
      <c r="K3256">
        <f>'Oversigt anlægsaktiv'!K3256</f>
        <v>0</v>
      </c>
      <c r="L3256" s="312">
        <f>'Oversigt anlægsaktiv'!L3256</f>
        <v>0</v>
      </c>
      <c r="M3256" s="56">
        <f>'Oversigt anlægsaktiv'!M3256</f>
        <v>0</v>
      </c>
      <c r="N3256" s="56">
        <f>'Oversigt anlægsaktiv'!N3256</f>
        <v>0</v>
      </c>
      <c r="O3256" s="322">
        <f t="shared" si="150"/>
        <v>0</v>
      </c>
      <c r="P3256" s="322">
        <f t="shared" si="151"/>
        <v>1</v>
      </c>
      <c r="Q3256" s="337">
        <f t="shared" si="152"/>
        <v>0</v>
      </c>
    </row>
    <row r="3257" spans="1:17" x14ac:dyDescent="0.35">
      <c r="A3257" s="320">
        <f>'Oversigt anlægsaktiv'!A3257</f>
        <v>0</v>
      </c>
      <c r="B3257">
        <f>'Oversigt anlægsaktiv'!B3257</f>
        <v>0</v>
      </c>
      <c r="C3257">
        <f>'Oversigt anlægsaktiv'!C3257</f>
        <v>0</v>
      </c>
      <c r="D3257">
        <f>'Oversigt anlægsaktiv'!D3257</f>
        <v>0</v>
      </c>
      <c r="E3257">
        <f>'Oversigt anlægsaktiv'!E3257</f>
        <v>0</v>
      </c>
      <c r="F3257">
        <f>'Oversigt anlægsaktiv'!F3257</f>
        <v>0</v>
      </c>
      <c r="G3257">
        <f>'Oversigt anlægsaktiv'!G3257</f>
        <v>0</v>
      </c>
      <c r="H3257">
        <f>'Oversigt anlægsaktiv'!H3257</f>
        <v>0</v>
      </c>
      <c r="I3257">
        <f>'Oversigt anlægsaktiv'!I3257</f>
        <v>0</v>
      </c>
      <c r="J3257">
        <f>'Oversigt anlægsaktiv'!J3257</f>
        <v>0</v>
      </c>
      <c r="K3257">
        <f>'Oversigt anlægsaktiv'!K3257</f>
        <v>0</v>
      </c>
      <c r="L3257" s="312">
        <f>'Oversigt anlægsaktiv'!L3257</f>
        <v>0</v>
      </c>
      <c r="M3257" s="56">
        <f>'Oversigt anlægsaktiv'!M3257</f>
        <v>0</v>
      </c>
      <c r="N3257" s="56">
        <f>'Oversigt anlægsaktiv'!N3257</f>
        <v>0</v>
      </c>
      <c r="O3257" s="322">
        <f t="shared" si="150"/>
        <v>0</v>
      </c>
      <c r="P3257" s="322">
        <f t="shared" si="151"/>
        <v>1</v>
      </c>
      <c r="Q3257" s="337">
        <f t="shared" si="152"/>
        <v>0</v>
      </c>
    </row>
    <row r="3258" spans="1:17" x14ac:dyDescent="0.35">
      <c r="A3258" s="320">
        <f>'Oversigt anlægsaktiv'!A3258</f>
        <v>0</v>
      </c>
      <c r="B3258">
        <f>'Oversigt anlægsaktiv'!B3258</f>
        <v>0</v>
      </c>
      <c r="C3258">
        <f>'Oversigt anlægsaktiv'!C3258</f>
        <v>0</v>
      </c>
      <c r="D3258">
        <f>'Oversigt anlægsaktiv'!D3258</f>
        <v>0</v>
      </c>
      <c r="E3258">
        <f>'Oversigt anlægsaktiv'!E3258</f>
        <v>0</v>
      </c>
      <c r="F3258">
        <f>'Oversigt anlægsaktiv'!F3258</f>
        <v>0</v>
      </c>
      <c r="G3258">
        <f>'Oversigt anlægsaktiv'!G3258</f>
        <v>0</v>
      </c>
      <c r="H3258">
        <f>'Oversigt anlægsaktiv'!H3258</f>
        <v>0</v>
      </c>
      <c r="I3258">
        <f>'Oversigt anlægsaktiv'!I3258</f>
        <v>0</v>
      </c>
      <c r="J3258">
        <f>'Oversigt anlægsaktiv'!J3258</f>
        <v>0</v>
      </c>
      <c r="K3258">
        <f>'Oversigt anlægsaktiv'!K3258</f>
        <v>0</v>
      </c>
      <c r="L3258" s="312">
        <f>'Oversigt anlægsaktiv'!L3258</f>
        <v>0</v>
      </c>
      <c r="M3258" s="56">
        <f>'Oversigt anlægsaktiv'!M3258</f>
        <v>0</v>
      </c>
      <c r="N3258" s="56">
        <f>'Oversigt anlægsaktiv'!N3258</f>
        <v>0</v>
      </c>
      <c r="O3258" s="322">
        <f t="shared" si="150"/>
        <v>0</v>
      </c>
      <c r="P3258" s="322">
        <f t="shared" si="151"/>
        <v>1</v>
      </c>
      <c r="Q3258" s="337">
        <f t="shared" si="152"/>
        <v>0</v>
      </c>
    </row>
    <row r="3259" spans="1:17" x14ac:dyDescent="0.35">
      <c r="A3259" s="320">
        <f>'Oversigt anlægsaktiv'!A3259</f>
        <v>0</v>
      </c>
      <c r="B3259">
        <f>'Oversigt anlægsaktiv'!B3259</f>
        <v>0</v>
      </c>
      <c r="C3259">
        <f>'Oversigt anlægsaktiv'!C3259</f>
        <v>0</v>
      </c>
      <c r="D3259">
        <f>'Oversigt anlægsaktiv'!D3259</f>
        <v>0</v>
      </c>
      <c r="E3259">
        <f>'Oversigt anlægsaktiv'!E3259</f>
        <v>0</v>
      </c>
      <c r="F3259">
        <f>'Oversigt anlægsaktiv'!F3259</f>
        <v>0</v>
      </c>
      <c r="G3259">
        <f>'Oversigt anlægsaktiv'!G3259</f>
        <v>0</v>
      </c>
      <c r="H3259">
        <f>'Oversigt anlægsaktiv'!H3259</f>
        <v>0</v>
      </c>
      <c r="I3259">
        <f>'Oversigt anlægsaktiv'!I3259</f>
        <v>0</v>
      </c>
      <c r="J3259">
        <f>'Oversigt anlægsaktiv'!J3259</f>
        <v>0</v>
      </c>
      <c r="K3259">
        <f>'Oversigt anlægsaktiv'!K3259</f>
        <v>0</v>
      </c>
      <c r="L3259" s="312">
        <f>'Oversigt anlægsaktiv'!L3259</f>
        <v>0</v>
      </c>
      <c r="M3259" s="56">
        <f>'Oversigt anlægsaktiv'!M3259</f>
        <v>0</v>
      </c>
      <c r="N3259" s="56">
        <f>'Oversigt anlægsaktiv'!N3259</f>
        <v>0</v>
      </c>
      <c r="O3259" s="322">
        <f t="shared" si="150"/>
        <v>0</v>
      </c>
      <c r="P3259" s="322">
        <f t="shared" si="151"/>
        <v>1</v>
      </c>
      <c r="Q3259" s="337">
        <f t="shared" si="152"/>
        <v>0</v>
      </c>
    </row>
    <row r="3260" spans="1:17" x14ac:dyDescent="0.35">
      <c r="A3260" s="320">
        <f>'Oversigt anlægsaktiv'!A3260</f>
        <v>0</v>
      </c>
      <c r="B3260">
        <f>'Oversigt anlægsaktiv'!B3260</f>
        <v>0</v>
      </c>
      <c r="C3260">
        <f>'Oversigt anlægsaktiv'!C3260</f>
        <v>0</v>
      </c>
      <c r="D3260">
        <f>'Oversigt anlægsaktiv'!D3260</f>
        <v>0</v>
      </c>
      <c r="E3260">
        <f>'Oversigt anlægsaktiv'!E3260</f>
        <v>0</v>
      </c>
      <c r="F3260">
        <f>'Oversigt anlægsaktiv'!F3260</f>
        <v>0</v>
      </c>
      <c r="G3260">
        <f>'Oversigt anlægsaktiv'!G3260</f>
        <v>0</v>
      </c>
      <c r="H3260">
        <f>'Oversigt anlægsaktiv'!H3260</f>
        <v>0</v>
      </c>
      <c r="I3260">
        <f>'Oversigt anlægsaktiv'!I3260</f>
        <v>0</v>
      </c>
      <c r="J3260">
        <f>'Oversigt anlægsaktiv'!J3260</f>
        <v>0</v>
      </c>
      <c r="K3260">
        <f>'Oversigt anlægsaktiv'!K3260</f>
        <v>0</v>
      </c>
      <c r="L3260" s="312">
        <f>'Oversigt anlægsaktiv'!L3260</f>
        <v>0</v>
      </c>
      <c r="M3260" s="56">
        <f>'Oversigt anlægsaktiv'!M3260</f>
        <v>0</v>
      </c>
      <c r="N3260" s="56">
        <f>'Oversigt anlægsaktiv'!N3260</f>
        <v>0</v>
      </c>
      <c r="O3260" s="322">
        <f t="shared" si="150"/>
        <v>0</v>
      </c>
      <c r="P3260" s="322">
        <f t="shared" si="151"/>
        <v>1</v>
      </c>
      <c r="Q3260" s="337">
        <f t="shared" si="152"/>
        <v>0</v>
      </c>
    </row>
    <row r="3261" spans="1:17" x14ac:dyDescent="0.35">
      <c r="A3261" s="320">
        <f>'Oversigt anlægsaktiv'!A3261</f>
        <v>0</v>
      </c>
      <c r="B3261">
        <f>'Oversigt anlægsaktiv'!B3261</f>
        <v>0</v>
      </c>
      <c r="C3261">
        <f>'Oversigt anlægsaktiv'!C3261</f>
        <v>0</v>
      </c>
      <c r="D3261">
        <f>'Oversigt anlægsaktiv'!D3261</f>
        <v>0</v>
      </c>
      <c r="E3261">
        <f>'Oversigt anlægsaktiv'!E3261</f>
        <v>0</v>
      </c>
      <c r="F3261">
        <f>'Oversigt anlægsaktiv'!F3261</f>
        <v>0</v>
      </c>
      <c r="G3261">
        <f>'Oversigt anlægsaktiv'!G3261</f>
        <v>0</v>
      </c>
      <c r="H3261">
        <f>'Oversigt anlægsaktiv'!H3261</f>
        <v>0</v>
      </c>
      <c r="I3261">
        <f>'Oversigt anlægsaktiv'!I3261</f>
        <v>0</v>
      </c>
      <c r="J3261">
        <f>'Oversigt anlægsaktiv'!J3261</f>
        <v>0</v>
      </c>
      <c r="K3261">
        <f>'Oversigt anlægsaktiv'!K3261</f>
        <v>0</v>
      </c>
      <c r="L3261" s="312">
        <f>'Oversigt anlægsaktiv'!L3261</f>
        <v>0</v>
      </c>
      <c r="M3261" s="56">
        <f>'Oversigt anlægsaktiv'!M3261</f>
        <v>0</v>
      </c>
      <c r="N3261" s="56">
        <f>'Oversigt anlægsaktiv'!N3261</f>
        <v>0</v>
      </c>
      <c r="O3261" s="322">
        <f t="shared" si="150"/>
        <v>0</v>
      </c>
      <c r="P3261" s="322">
        <f t="shared" si="151"/>
        <v>1</v>
      </c>
      <c r="Q3261" s="337">
        <f t="shared" si="152"/>
        <v>0</v>
      </c>
    </row>
    <row r="3262" spans="1:17" x14ac:dyDescent="0.35">
      <c r="A3262" s="320">
        <f>'Oversigt anlægsaktiv'!A3262</f>
        <v>0</v>
      </c>
      <c r="B3262">
        <f>'Oversigt anlægsaktiv'!B3262</f>
        <v>0</v>
      </c>
      <c r="C3262">
        <f>'Oversigt anlægsaktiv'!C3262</f>
        <v>0</v>
      </c>
      <c r="D3262">
        <f>'Oversigt anlægsaktiv'!D3262</f>
        <v>0</v>
      </c>
      <c r="E3262">
        <f>'Oversigt anlægsaktiv'!E3262</f>
        <v>0</v>
      </c>
      <c r="F3262">
        <f>'Oversigt anlægsaktiv'!F3262</f>
        <v>0</v>
      </c>
      <c r="G3262">
        <f>'Oversigt anlægsaktiv'!G3262</f>
        <v>0</v>
      </c>
      <c r="H3262">
        <f>'Oversigt anlægsaktiv'!H3262</f>
        <v>0</v>
      </c>
      <c r="I3262">
        <f>'Oversigt anlægsaktiv'!I3262</f>
        <v>0</v>
      </c>
      <c r="J3262">
        <f>'Oversigt anlægsaktiv'!J3262</f>
        <v>0</v>
      </c>
      <c r="K3262">
        <f>'Oversigt anlægsaktiv'!K3262</f>
        <v>0</v>
      </c>
      <c r="L3262" s="312">
        <f>'Oversigt anlægsaktiv'!L3262</f>
        <v>0</v>
      </c>
      <c r="M3262" s="56">
        <f>'Oversigt anlægsaktiv'!M3262</f>
        <v>0</v>
      </c>
      <c r="N3262" s="56">
        <f>'Oversigt anlægsaktiv'!N3262</f>
        <v>0</v>
      </c>
      <c r="O3262" s="322">
        <f t="shared" si="150"/>
        <v>0</v>
      </c>
      <c r="P3262" s="322">
        <f t="shared" si="151"/>
        <v>1</v>
      </c>
      <c r="Q3262" s="337">
        <f t="shared" si="152"/>
        <v>0</v>
      </c>
    </row>
    <row r="3263" spans="1:17" x14ac:dyDescent="0.35">
      <c r="A3263" s="320">
        <f>'Oversigt anlægsaktiv'!A3263</f>
        <v>0</v>
      </c>
      <c r="B3263">
        <f>'Oversigt anlægsaktiv'!B3263</f>
        <v>0</v>
      </c>
      <c r="C3263">
        <f>'Oversigt anlægsaktiv'!C3263</f>
        <v>0</v>
      </c>
      <c r="D3263">
        <f>'Oversigt anlægsaktiv'!D3263</f>
        <v>0</v>
      </c>
      <c r="E3263">
        <f>'Oversigt anlægsaktiv'!E3263</f>
        <v>0</v>
      </c>
      <c r="F3263">
        <f>'Oversigt anlægsaktiv'!F3263</f>
        <v>0</v>
      </c>
      <c r="G3263">
        <f>'Oversigt anlægsaktiv'!G3263</f>
        <v>0</v>
      </c>
      <c r="H3263">
        <f>'Oversigt anlægsaktiv'!H3263</f>
        <v>0</v>
      </c>
      <c r="I3263">
        <f>'Oversigt anlægsaktiv'!I3263</f>
        <v>0</v>
      </c>
      <c r="J3263">
        <f>'Oversigt anlægsaktiv'!J3263</f>
        <v>0</v>
      </c>
      <c r="K3263">
        <f>'Oversigt anlægsaktiv'!K3263</f>
        <v>0</v>
      </c>
      <c r="L3263" s="312">
        <f>'Oversigt anlægsaktiv'!L3263</f>
        <v>0</v>
      </c>
      <c r="M3263" s="56">
        <f>'Oversigt anlægsaktiv'!M3263</f>
        <v>0</v>
      </c>
      <c r="N3263" s="56">
        <f>'Oversigt anlægsaktiv'!N3263</f>
        <v>0</v>
      </c>
      <c r="O3263" s="322">
        <f t="shared" si="150"/>
        <v>0</v>
      </c>
      <c r="P3263" s="322">
        <f t="shared" si="151"/>
        <v>1</v>
      </c>
      <c r="Q3263" s="337">
        <f t="shared" si="152"/>
        <v>0</v>
      </c>
    </row>
    <row r="3264" spans="1:17" x14ac:dyDescent="0.35">
      <c r="A3264" s="320">
        <f>'Oversigt anlægsaktiv'!A3264</f>
        <v>0</v>
      </c>
      <c r="B3264">
        <f>'Oversigt anlægsaktiv'!B3264</f>
        <v>0</v>
      </c>
      <c r="C3264">
        <f>'Oversigt anlægsaktiv'!C3264</f>
        <v>0</v>
      </c>
      <c r="D3264">
        <f>'Oversigt anlægsaktiv'!D3264</f>
        <v>0</v>
      </c>
      <c r="E3264">
        <f>'Oversigt anlægsaktiv'!E3264</f>
        <v>0</v>
      </c>
      <c r="F3264">
        <f>'Oversigt anlægsaktiv'!F3264</f>
        <v>0</v>
      </c>
      <c r="G3264">
        <f>'Oversigt anlægsaktiv'!G3264</f>
        <v>0</v>
      </c>
      <c r="H3264">
        <f>'Oversigt anlægsaktiv'!H3264</f>
        <v>0</v>
      </c>
      <c r="I3264">
        <f>'Oversigt anlægsaktiv'!I3264</f>
        <v>0</v>
      </c>
      <c r="J3264">
        <f>'Oversigt anlægsaktiv'!J3264</f>
        <v>0</v>
      </c>
      <c r="K3264">
        <f>'Oversigt anlægsaktiv'!K3264</f>
        <v>0</v>
      </c>
      <c r="L3264" s="312">
        <f>'Oversigt anlægsaktiv'!L3264</f>
        <v>0</v>
      </c>
      <c r="M3264" s="56">
        <f>'Oversigt anlægsaktiv'!M3264</f>
        <v>0</v>
      </c>
      <c r="N3264" s="56">
        <f>'Oversigt anlægsaktiv'!N3264</f>
        <v>0</v>
      </c>
      <c r="O3264" s="322">
        <f t="shared" si="150"/>
        <v>0</v>
      </c>
      <c r="P3264" s="322">
        <f t="shared" si="151"/>
        <v>1</v>
      </c>
      <c r="Q3264" s="337">
        <f t="shared" si="152"/>
        <v>0</v>
      </c>
    </row>
    <row r="3265" spans="1:17" x14ac:dyDescent="0.35">
      <c r="A3265" s="320">
        <f>'Oversigt anlægsaktiv'!A3265</f>
        <v>0</v>
      </c>
      <c r="B3265">
        <f>'Oversigt anlægsaktiv'!B3265</f>
        <v>0</v>
      </c>
      <c r="C3265">
        <f>'Oversigt anlægsaktiv'!C3265</f>
        <v>0</v>
      </c>
      <c r="D3265">
        <f>'Oversigt anlægsaktiv'!D3265</f>
        <v>0</v>
      </c>
      <c r="E3265">
        <f>'Oversigt anlægsaktiv'!E3265</f>
        <v>0</v>
      </c>
      <c r="F3265">
        <f>'Oversigt anlægsaktiv'!F3265</f>
        <v>0</v>
      </c>
      <c r="G3265">
        <f>'Oversigt anlægsaktiv'!G3265</f>
        <v>0</v>
      </c>
      <c r="H3265">
        <f>'Oversigt anlægsaktiv'!H3265</f>
        <v>0</v>
      </c>
      <c r="I3265">
        <f>'Oversigt anlægsaktiv'!I3265</f>
        <v>0</v>
      </c>
      <c r="J3265">
        <f>'Oversigt anlægsaktiv'!J3265</f>
        <v>0</v>
      </c>
      <c r="K3265">
        <f>'Oversigt anlægsaktiv'!K3265</f>
        <v>0</v>
      </c>
      <c r="L3265" s="312">
        <f>'Oversigt anlægsaktiv'!L3265</f>
        <v>0</v>
      </c>
      <c r="M3265" s="56">
        <f>'Oversigt anlægsaktiv'!M3265</f>
        <v>0</v>
      </c>
      <c r="N3265" s="56">
        <f>'Oversigt anlægsaktiv'!N3265</f>
        <v>0</v>
      </c>
      <c r="O3265" s="322">
        <f t="shared" si="150"/>
        <v>0</v>
      </c>
      <c r="P3265" s="322">
        <f t="shared" si="151"/>
        <v>1</v>
      </c>
      <c r="Q3265" s="337">
        <f t="shared" si="152"/>
        <v>0</v>
      </c>
    </row>
    <row r="3266" spans="1:17" x14ac:dyDescent="0.35">
      <c r="A3266" s="320">
        <f>'Oversigt anlægsaktiv'!A3266</f>
        <v>0</v>
      </c>
      <c r="B3266">
        <f>'Oversigt anlægsaktiv'!B3266</f>
        <v>0</v>
      </c>
      <c r="C3266">
        <f>'Oversigt anlægsaktiv'!C3266</f>
        <v>0</v>
      </c>
      <c r="D3266">
        <f>'Oversigt anlægsaktiv'!D3266</f>
        <v>0</v>
      </c>
      <c r="E3266">
        <f>'Oversigt anlægsaktiv'!E3266</f>
        <v>0</v>
      </c>
      <c r="F3266">
        <f>'Oversigt anlægsaktiv'!F3266</f>
        <v>0</v>
      </c>
      <c r="G3266">
        <f>'Oversigt anlægsaktiv'!G3266</f>
        <v>0</v>
      </c>
      <c r="H3266">
        <f>'Oversigt anlægsaktiv'!H3266</f>
        <v>0</v>
      </c>
      <c r="I3266">
        <f>'Oversigt anlægsaktiv'!I3266</f>
        <v>0</v>
      </c>
      <c r="J3266">
        <f>'Oversigt anlægsaktiv'!J3266</f>
        <v>0</v>
      </c>
      <c r="K3266">
        <f>'Oversigt anlægsaktiv'!K3266</f>
        <v>0</v>
      </c>
      <c r="L3266" s="312">
        <f>'Oversigt anlægsaktiv'!L3266</f>
        <v>0</v>
      </c>
      <c r="M3266" s="56">
        <f>'Oversigt anlægsaktiv'!M3266</f>
        <v>0</v>
      </c>
      <c r="N3266" s="56">
        <f>'Oversigt anlægsaktiv'!N3266</f>
        <v>0</v>
      </c>
      <c r="O3266" s="322">
        <f t="shared" si="150"/>
        <v>0</v>
      </c>
      <c r="P3266" s="322">
        <f t="shared" si="151"/>
        <v>1</v>
      </c>
      <c r="Q3266" s="337">
        <f t="shared" si="152"/>
        <v>0</v>
      </c>
    </row>
    <row r="3267" spans="1:17" x14ac:dyDescent="0.35">
      <c r="A3267" s="320">
        <f>'Oversigt anlægsaktiv'!A3267</f>
        <v>0</v>
      </c>
      <c r="B3267">
        <f>'Oversigt anlægsaktiv'!B3267</f>
        <v>0</v>
      </c>
      <c r="C3267">
        <f>'Oversigt anlægsaktiv'!C3267</f>
        <v>0</v>
      </c>
      <c r="D3267">
        <f>'Oversigt anlægsaktiv'!D3267</f>
        <v>0</v>
      </c>
      <c r="E3267">
        <f>'Oversigt anlægsaktiv'!E3267</f>
        <v>0</v>
      </c>
      <c r="F3267">
        <f>'Oversigt anlægsaktiv'!F3267</f>
        <v>0</v>
      </c>
      <c r="G3267">
        <f>'Oversigt anlægsaktiv'!G3267</f>
        <v>0</v>
      </c>
      <c r="H3267">
        <f>'Oversigt anlægsaktiv'!H3267</f>
        <v>0</v>
      </c>
      <c r="I3267">
        <f>'Oversigt anlægsaktiv'!I3267</f>
        <v>0</v>
      </c>
      <c r="J3267">
        <f>'Oversigt anlægsaktiv'!J3267</f>
        <v>0</v>
      </c>
      <c r="K3267">
        <f>'Oversigt anlægsaktiv'!K3267</f>
        <v>0</v>
      </c>
      <c r="L3267" s="312">
        <f>'Oversigt anlægsaktiv'!L3267</f>
        <v>0</v>
      </c>
      <c r="M3267" s="56">
        <f>'Oversigt anlægsaktiv'!M3267</f>
        <v>0</v>
      </c>
      <c r="N3267" s="56">
        <f>'Oversigt anlægsaktiv'!N3267</f>
        <v>0</v>
      </c>
      <c r="O3267" s="322">
        <f t="shared" si="150"/>
        <v>0</v>
      </c>
      <c r="P3267" s="322">
        <f t="shared" si="151"/>
        <v>1</v>
      </c>
      <c r="Q3267" s="337">
        <f t="shared" si="152"/>
        <v>0</v>
      </c>
    </row>
    <row r="3268" spans="1:17" x14ac:dyDescent="0.35">
      <c r="A3268" s="320">
        <f>'Oversigt anlægsaktiv'!A3268</f>
        <v>0</v>
      </c>
      <c r="B3268">
        <f>'Oversigt anlægsaktiv'!B3268</f>
        <v>0</v>
      </c>
      <c r="C3268">
        <f>'Oversigt anlægsaktiv'!C3268</f>
        <v>0</v>
      </c>
      <c r="D3268">
        <f>'Oversigt anlægsaktiv'!D3268</f>
        <v>0</v>
      </c>
      <c r="E3268">
        <f>'Oversigt anlægsaktiv'!E3268</f>
        <v>0</v>
      </c>
      <c r="F3268">
        <f>'Oversigt anlægsaktiv'!F3268</f>
        <v>0</v>
      </c>
      <c r="G3268">
        <f>'Oversigt anlægsaktiv'!G3268</f>
        <v>0</v>
      </c>
      <c r="H3268">
        <f>'Oversigt anlægsaktiv'!H3268</f>
        <v>0</v>
      </c>
      <c r="I3268">
        <f>'Oversigt anlægsaktiv'!I3268</f>
        <v>0</v>
      </c>
      <c r="J3268">
        <f>'Oversigt anlægsaktiv'!J3268</f>
        <v>0</v>
      </c>
      <c r="K3268">
        <f>'Oversigt anlægsaktiv'!K3268</f>
        <v>0</v>
      </c>
      <c r="L3268" s="312">
        <f>'Oversigt anlægsaktiv'!L3268</f>
        <v>0</v>
      </c>
      <c r="M3268" s="56">
        <f>'Oversigt anlægsaktiv'!M3268</f>
        <v>0</v>
      </c>
      <c r="N3268" s="56">
        <f>'Oversigt anlægsaktiv'!N3268</f>
        <v>0</v>
      </c>
      <c r="O3268" s="322">
        <f t="shared" si="150"/>
        <v>0</v>
      </c>
      <c r="P3268" s="322">
        <f t="shared" si="151"/>
        <v>1</v>
      </c>
      <c r="Q3268" s="337">
        <f t="shared" si="152"/>
        <v>0</v>
      </c>
    </row>
    <row r="3269" spans="1:17" x14ac:dyDescent="0.35">
      <c r="A3269" s="320">
        <f>'Oversigt anlægsaktiv'!A3269</f>
        <v>0</v>
      </c>
      <c r="B3269">
        <f>'Oversigt anlægsaktiv'!B3269</f>
        <v>0</v>
      </c>
      <c r="C3269">
        <f>'Oversigt anlægsaktiv'!C3269</f>
        <v>0</v>
      </c>
      <c r="D3269">
        <f>'Oversigt anlægsaktiv'!D3269</f>
        <v>0</v>
      </c>
      <c r="E3269">
        <f>'Oversigt anlægsaktiv'!E3269</f>
        <v>0</v>
      </c>
      <c r="F3269">
        <f>'Oversigt anlægsaktiv'!F3269</f>
        <v>0</v>
      </c>
      <c r="G3269">
        <f>'Oversigt anlægsaktiv'!G3269</f>
        <v>0</v>
      </c>
      <c r="H3269">
        <f>'Oversigt anlægsaktiv'!H3269</f>
        <v>0</v>
      </c>
      <c r="I3269">
        <f>'Oversigt anlægsaktiv'!I3269</f>
        <v>0</v>
      </c>
      <c r="J3269">
        <f>'Oversigt anlægsaktiv'!J3269</f>
        <v>0</v>
      </c>
      <c r="K3269">
        <f>'Oversigt anlægsaktiv'!K3269</f>
        <v>0</v>
      </c>
      <c r="L3269" s="312">
        <f>'Oversigt anlægsaktiv'!L3269</f>
        <v>0</v>
      </c>
      <c r="M3269" s="56">
        <f>'Oversigt anlægsaktiv'!M3269</f>
        <v>0</v>
      </c>
      <c r="N3269" s="56">
        <f>'Oversigt anlægsaktiv'!N3269</f>
        <v>0</v>
      </c>
      <c r="O3269" s="322">
        <f t="shared" si="150"/>
        <v>0</v>
      </c>
      <c r="P3269" s="322">
        <f t="shared" si="151"/>
        <v>1</v>
      </c>
      <c r="Q3269" s="337">
        <f t="shared" si="152"/>
        <v>0</v>
      </c>
    </row>
    <row r="3270" spans="1:17" x14ac:dyDescent="0.35">
      <c r="A3270" s="320">
        <f>'Oversigt anlægsaktiv'!A3270</f>
        <v>0</v>
      </c>
      <c r="B3270">
        <f>'Oversigt anlægsaktiv'!B3270</f>
        <v>0</v>
      </c>
      <c r="C3270">
        <f>'Oversigt anlægsaktiv'!C3270</f>
        <v>0</v>
      </c>
      <c r="D3270">
        <f>'Oversigt anlægsaktiv'!D3270</f>
        <v>0</v>
      </c>
      <c r="E3270">
        <f>'Oversigt anlægsaktiv'!E3270</f>
        <v>0</v>
      </c>
      <c r="F3270">
        <f>'Oversigt anlægsaktiv'!F3270</f>
        <v>0</v>
      </c>
      <c r="G3270">
        <f>'Oversigt anlægsaktiv'!G3270</f>
        <v>0</v>
      </c>
      <c r="H3270">
        <f>'Oversigt anlægsaktiv'!H3270</f>
        <v>0</v>
      </c>
      <c r="I3270">
        <f>'Oversigt anlægsaktiv'!I3270</f>
        <v>0</v>
      </c>
      <c r="J3270">
        <f>'Oversigt anlægsaktiv'!J3270</f>
        <v>0</v>
      </c>
      <c r="K3270">
        <f>'Oversigt anlægsaktiv'!K3270</f>
        <v>0</v>
      </c>
      <c r="L3270" s="312">
        <f>'Oversigt anlægsaktiv'!L3270</f>
        <v>0</v>
      </c>
      <c r="M3270" s="56">
        <f>'Oversigt anlægsaktiv'!M3270</f>
        <v>0</v>
      </c>
      <c r="N3270" s="56">
        <f>'Oversigt anlægsaktiv'!N3270</f>
        <v>0</v>
      </c>
      <c r="O3270" s="322">
        <f t="shared" si="150"/>
        <v>0</v>
      </c>
      <c r="P3270" s="322">
        <f t="shared" si="151"/>
        <v>1</v>
      </c>
      <c r="Q3270" s="337">
        <f t="shared" si="152"/>
        <v>0</v>
      </c>
    </row>
    <row r="3271" spans="1:17" x14ac:dyDescent="0.35">
      <c r="A3271" s="320">
        <f>'Oversigt anlægsaktiv'!A3271</f>
        <v>0</v>
      </c>
      <c r="B3271">
        <f>'Oversigt anlægsaktiv'!B3271</f>
        <v>0</v>
      </c>
      <c r="C3271">
        <f>'Oversigt anlægsaktiv'!C3271</f>
        <v>0</v>
      </c>
      <c r="D3271">
        <f>'Oversigt anlægsaktiv'!D3271</f>
        <v>0</v>
      </c>
      <c r="E3271">
        <f>'Oversigt anlægsaktiv'!E3271</f>
        <v>0</v>
      </c>
      <c r="F3271">
        <f>'Oversigt anlægsaktiv'!F3271</f>
        <v>0</v>
      </c>
      <c r="G3271">
        <f>'Oversigt anlægsaktiv'!G3271</f>
        <v>0</v>
      </c>
      <c r="H3271">
        <f>'Oversigt anlægsaktiv'!H3271</f>
        <v>0</v>
      </c>
      <c r="I3271">
        <f>'Oversigt anlægsaktiv'!I3271</f>
        <v>0</v>
      </c>
      <c r="J3271">
        <f>'Oversigt anlægsaktiv'!J3271</f>
        <v>0</v>
      </c>
      <c r="K3271">
        <f>'Oversigt anlægsaktiv'!K3271</f>
        <v>0</v>
      </c>
      <c r="L3271" s="312">
        <f>'Oversigt anlægsaktiv'!L3271</f>
        <v>0</v>
      </c>
      <c r="M3271" s="56">
        <f>'Oversigt anlægsaktiv'!M3271</f>
        <v>0</v>
      </c>
      <c r="N3271" s="56">
        <f>'Oversigt anlægsaktiv'!N3271</f>
        <v>0</v>
      </c>
      <c r="O3271" s="322">
        <f t="shared" si="150"/>
        <v>0</v>
      </c>
      <c r="P3271" s="322">
        <f t="shared" si="151"/>
        <v>1</v>
      </c>
      <c r="Q3271" s="337">
        <f t="shared" si="152"/>
        <v>0</v>
      </c>
    </row>
    <row r="3272" spans="1:17" x14ac:dyDescent="0.35">
      <c r="A3272" s="320">
        <f>'Oversigt anlægsaktiv'!A3272</f>
        <v>0</v>
      </c>
      <c r="B3272">
        <f>'Oversigt anlægsaktiv'!B3272</f>
        <v>0</v>
      </c>
      <c r="C3272">
        <f>'Oversigt anlægsaktiv'!C3272</f>
        <v>0</v>
      </c>
      <c r="D3272">
        <f>'Oversigt anlægsaktiv'!D3272</f>
        <v>0</v>
      </c>
      <c r="E3272">
        <f>'Oversigt anlægsaktiv'!E3272</f>
        <v>0</v>
      </c>
      <c r="F3272">
        <f>'Oversigt anlægsaktiv'!F3272</f>
        <v>0</v>
      </c>
      <c r="G3272">
        <f>'Oversigt anlægsaktiv'!G3272</f>
        <v>0</v>
      </c>
      <c r="H3272">
        <f>'Oversigt anlægsaktiv'!H3272</f>
        <v>0</v>
      </c>
      <c r="I3272">
        <f>'Oversigt anlægsaktiv'!I3272</f>
        <v>0</v>
      </c>
      <c r="J3272">
        <f>'Oversigt anlægsaktiv'!J3272</f>
        <v>0</v>
      </c>
      <c r="K3272">
        <f>'Oversigt anlægsaktiv'!K3272</f>
        <v>0</v>
      </c>
      <c r="L3272" s="312">
        <f>'Oversigt anlægsaktiv'!L3272</f>
        <v>0</v>
      </c>
      <c r="M3272" s="56">
        <f>'Oversigt anlægsaktiv'!M3272</f>
        <v>0</v>
      </c>
      <c r="N3272" s="56">
        <f>'Oversigt anlægsaktiv'!N3272</f>
        <v>0</v>
      </c>
      <c r="O3272" s="322">
        <f t="shared" si="150"/>
        <v>0</v>
      </c>
      <c r="P3272" s="322">
        <f t="shared" si="151"/>
        <v>1</v>
      </c>
      <c r="Q3272" s="337">
        <f t="shared" si="152"/>
        <v>0</v>
      </c>
    </row>
    <row r="3273" spans="1:17" x14ac:dyDescent="0.35">
      <c r="A3273" s="320">
        <f>'Oversigt anlægsaktiv'!A3273</f>
        <v>0</v>
      </c>
      <c r="B3273">
        <f>'Oversigt anlægsaktiv'!B3273</f>
        <v>0</v>
      </c>
      <c r="C3273">
        <f>'Oversigt anlægsaktiv'!C3273</f>
        <v>0</v>
      </c>
      <c r="D3273">
        <f>'Oversigt anlægsaktiv'!D3273</f>
        <v>0</v>
      </c>
      <c r="E3273">
        <f>'Oversigt anlægsaktiv'!E3273</f>
        <v>0</v>
      </c>
      <c r="F3273">
        <f>'Oversigt anlægsaktiv'!F3273</f>
        <v>0</v>
      </c>
      <c r="G3273">
        <f>'Oversigt anlægsaktiv'!G3273</f>
        <v>0</v>
      </c>
      <c r="H3273">
        <f>'Oversigt anlægsaktiv'!H3273</f>
        <v>0</v>
      </c>
      <c r="I3273">
        <f>'Oversigt anlægsaktiv'!I3273</f>
        <v>0</v>
      </c>
      <c r="J3273">
        <f>'Oversigt anlægsaktiv'!J3273</f>
        <v>0</v>
      </c>
      <c r="K3273">
        <f>'Oversigt anlægsaktiv'!K3273</f>
        <v>0</v>
      </c>
      <c r="L3273" s="312">
        <f>'Oversigt anlægsaktiv'!L3273</f>
        <v>0</v>
      </c>
      <c r="M3273" s="56">
        <f>'Oversigt anlægsaktiv'!M3273</f>
        <v>0</v>
      </c>
      <c r="N3273" s="56">
        <f>'Oversigt anlægsaktiv'!N3273</f>
        <v>0</v>
      </c>
      <c r="O3273" s="322">
        <f t="shared" si="150"/>
        <v>0</v>
      </c>
      <c r="P3273" s="322">
        <f t="shared" si="151"/>
        <v>1</v>
      </c>
      <c r="Q3273" s="337">
        <f t="shared" si="152"/>
        <v>0</v>
      </c>
    </row>
    <row r="3274" spans="1:17" x14ac:dyDescent="0.35">
      <c r="A3274" s="320">
        <f>'Oversigt anlægsaktiv'!A3274</f>
        <v>0</v>
      </c>
      <c r="B3274">
        <f>'Oversigt anlægsaktiv'!B3274</f>
        <v>0</v>
      </c>
      <c r="C3274">
        <f>'Oversigt anlægsaktiv'!C3274</f>
        <v>0</v>
      </c>
      <c r="D3274">
        <f>'Oversigt anlægsaktiv'!D3274</f>
        <v>0</v>
      </c>
      <c r="E3274">
        <f>'Oversigt anlægsaktiv'!E3274</f>
        <v>0</v>
      </c>
      <c r="F3274">
        <f>'Oversigt anlægsaktiv'!F3274</f>
        <v>0</v>
      </c>
      <c r="G3274">
        <f>'Oversigt anlægsaktiv'!G3274</f>
        <v>0</v>
      </c>
      <c r="H3274">
        <f>'Oversigt anlægsaktiv'!H3274</f>
        <v>0</v>
      </c>
      <c r="I3274">
        <f>'Oversigt anlægsaktiv'!I3274</f>
        <v>0</v>
      </c>
      <c r="J3274">
        <f>'Oversigt anlægsaktiv'!J3274</f>
        <v>0</v>
      </c>
      <c r="K3274">
        <f>'Oversigt anlægsaktiv'!K3274</f>
        <v>0</v>
      </c>
      <c r="L3274" s="312">
        <f>'Oversigt anlægsaktiv'!L3274</f>
        <v>0</v>
      </c>
      <c r="M3274" s="56">
        <f>'Oversigt anlægsaktiv'!M3274</f>
        <v>0</v>
      </c>
      <c r="N3274" s="56">
        <f>'Oversigt anlægsaktiv'!N3274</f>
        <v>0</v>
      </c>
      <c r="O3274" s="322">
        <f t="shared" si="150"/>
        <v>0</v>
      </c>
      <c r="P3274" s="322">
        <f t="shared" si="151"/>
        <v>1</v>
      </c>
      <c r="Q3274" s="337">
        <f t="shared" si="152"/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Q D A A B Q S w M E F A A C A A g A k 2 u I W z v d q 5 G m A A A A 9 w A A A B I A H A B D b 2 5 m a W c v U G F j a 2 F n Z S 5 4 b W w g o h g A K K A U A A A A A A A A A A A A A A A A A A A A A A A A A A A A h Y 9 L D o I w G I S v Q r q n L 0 1 U 8 l M W u l M S E x P j t i k V G q E Y K J a 7 u f B I X k G M o u 5 c z s w 3 y c z 9 e o O k r 8 r g o p v W 1 D Z G D F M U a K v q z N g 8 R p 0 7 h n O U C N h K d Z K 5 D g b Y t l H f m h g V z p 0 j Q r z 3 2 E 9 w 3 e S E U 8 r I I d 3 s V K E r G R r b O m m V R p 9 W 9 r + F B O x f Y w T H b D r D j P I F p k B G F 1 J j v w Q f B j / T H x O W X e m 6 R o t M h q s 1 k F E C e Z 8 Q D 1 B L A w Q U A A I A C A C T a 4 h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2 u I W z D R Q S O s A A A A 7 g A A A B M A H A B G b 3 J t d W x h c y 9 T Z W N 0 a W 9 u M S 5 t I K I Y A C i g F A A A A A A A A A A A A A A A A A A A A A A A A A A A A G 2 N s Q q D M B C G d y H v E N J F I Q h 2 F S f p J H S p 0 E E c o l 6 p G O 9 K E s E i r n 2 x v l i D Q q H Q W w 7 u + 7 / 7 L b S u J + S X f S c p C 1 h g 7 8 p A x 0 v V g E 5 4 x j U 4 F n A / R a 8 7 8 I f T 3 I K O 8 8 k Y Q H c l M z R E Q x g t 1 V m N k I l d F P V a 5 Y T O R 2 q 5 + w f x f m F n w H H 3 f I D w n 3 x U Q 1 w a h f Z G Z s x J T y O W H t p w K 5 P L I g r S h A i J k J v G H c x u l f w L j j 9 g j V j Q 4 9 + + 9 A N Q S w E C L Q A U A A I A C A C T a 4 h b O 9 2 r k a Y A A A D 3 A A A A E g A A A A A A A A A A A A A A A A A A A A A A Q 2 9 u Z m l n L 1 B h Y 2 t h Z 2 U u e G 1 s U E s B A i 0 A F A A C A A g A k 2 u I W w / K 6 a u k A A A A 6 Q A A A B M A A A A A A A A A A A A A A A A A 8 g A A A F t D b 2 5 0 Z W 5 0 X 1 R 5 c G V z X S 5 4 b W x Q S w E C L Q A U A A I A C A C T a 4 h b M N F B I 6 w A A A D u A A A A E w A A A A A A A A A A A A A A A A D j A Q A A R m 9 y b X V s Y X M v U 2 V j d G l v b j E u b V B L B Q Y A A A A A A w A D A M I A A A D c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C A A A A A A A A H g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Y t M T R U M T E 6 N T U 6 M z I u O D A 4 M z U 0 M V o i I C 8 + P E V u d H J 5 I F R 5 c G U 9 I k Z p b G x D b 2 x 1 b W 5 U e X B l c y I g V m F s d W U 9 I n N C Z 1 k 9 I i A v P j x F b n R y e S B U e X B l P S J G a W x s Q 2 9 s d W 1 u T m F t Z X M i I F Z h b H V l P S J z W y Z x d W 9 0 O 0 t v b G 9 u b m U x J n F 1 b 3 Q 7 L C Z x d W 9 0 O 0 t v b G 9 u b m U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x L 0 F 1 d G 9 S Z W 1 v d m V k Q 2 9 s d W 1 u c z E u e 0 t v b G 9 u b m U x L D B 9 J n F 1 b 3 Q 7 L C Z x d W 9 0 O 1 N l Y 3 R p b 2 4 x L 1 R h Y m V s M S 9 B d X R v U m V t b 3 Z l Z E N v b H V t b n M x L n t L b 2 x v b m 5 l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l b D E v Q X V 0 b 1 J l b W 9 2 Z W R D b 2 x 1 b W 5 z M S 5 7 S 2 9 s b 2 5 u Z T E s M H 0 m c X V v d D s s J n F 1 b 3 Q 7 U 2 V j d G l v b j E v V G F i Z W w x L 0 F 1 d G 9 S Z W 1 v d m V k Q 2 9 s d W 1 u c z E u e 0 t v b G 9 u b m U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D E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J U M z J T g 2 b m R y Z X Q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l L H 6 T 9 w 9 H u z R H O d 5 8 z C c A A A A A A g A A A A A A E G Y A A A A B A A A g A A A A / I 5 l V A r B U n J d k E r i U + 7 8 9 D q 2 S 8 S g 5 d R p X V v O 2 0 1 m A V 0 A A A A A D o A A A A A C A A A g A A A A U L W k F L 9 J E 7 u c 8 n f 7 y V c g j 8 g j E / 4 S D g w W 0 i 8 K o a / d J e 1 Q A A A A 2 S h z t v h k D s O 6 E L P q H b A H 2 L I T 9 7 S 4 z j J y C D B i l A A e B N 8 T k q 0 V 6 f 8 6 B U r 7 h 4 B H E 1 D Z I a e 7 U / 0 G / 1 + 1 5 V 1 / n p 9 B n v y r Q s R h W C l 7 J q 6 A + d M 4 2 R l A A A A A 2 b 3 t F 7 M 1 Y A U p Q u P L k q m U P p v x q 4 + w G 7 j u A v u Y S z c Z x v 0 2 z B H q / I k / 4 R q z j Q v r q k / 2 H 4 l W q A l E L e L 0 7 R v F n X n l U w = = < / D a t a M a s h u p > 
</file>

<file path=customXml/itemProps1.xml><?xml version="1.0" encoding="utf-8"?>
<ds:datastoreItem xmlns:ds="http://schemas.openxmlformats.org/officeDocument/2006/customXml" ds:itemID="{419BFE97-B0F9-4980-A91D-49E01130BE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Navngivne områder</vt:lpstr>
      </vt:variant>
      <vt:variant>
        <vt:i4>1</vt:i4>
      </vt:variant>
    </vt:vector>
  </HeadingPairs>
  <TitlesOfParts>
    <vt:vector size="8" baseType="lpstr">
      <vt:lpstr>Budget - med udstyr</vt:lpstr>
      <vt:lpstr>Grønt budgetark</vt:lpstr>
      <vt:lpstr>Intern økonomi</vt:lpstr>
      <vt:lpstr>Kostpriser</vt:lpstr>
      <vt:lpstr>Oversigt anlægsaktiv</vt:lpstr>
      <vt:lpstr>Pivot</vt:lpstr>
      <vt:lpstr>SKJULT DATA</vt:lpstr>
      <vt:lpstr>'Budget - med udstyr'!Udskriftsområde</vt:lpstr>
    </vt:vector>
  </TitlesOfParts>
  <Company>Syddansk Unversitet - University of Southern Denmark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</dc:creator>
  <cp:lastModifiedBy>Christine Bøgebjerg</cp:lastModifiedBy>
  <cp:lastPrinted>2025-06-25T10:27:36Z</cp:lastPrinted>
  <dcterms:created xsi:type="dcterms:W3CDTF">2010-04-15T07:56:04Z</dcterms:created>
  <dcterms:modified xsi:type="dcterms:W3CDTF">2026-08-19T09:25:36Z</dcterms:modified>
</cp:coreProperties>
</file>